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oday" sheetId="2" state="visible" r:id="rId2"/>
    <sheet xmlns:r="http://schemas.openxmlformats.org/officeDocument/2006/relationships" name="Dashboard" sheetId="3" state="visible" r:id="rId3"/>
    <sheet xmlns:r="http://schemas.openxmlformats.org/officeDocument/2006/relationships" name="Paycheck Plan" sheetId="4" state="visible" r:id="rId4"/>
    <sheet xmlns:r="http://schemas.openxmlformats.org/officeDocument/2006/relationships" name="Setup" sheetId="5" state="visible" r:id="rId5"/>
    <sheet xmlns:r="http://schemas.openxmlformats.org/officeDocument/2006/relationships" name="Debts" sheetId="6" state="visible" r:id="rId6"/>
    <sheet xmlns:r="http://schemas.openxmlformats.org/officeDocument/2006/relationships" name="Yearly Bills" sheetId="7" state="visible" r:id="rId7"/>
    <sheet xmlns:r="http://schemas.openxmlformats.org/officeDocument/2006/relationships" name="Compare" sheetId="8" state="visible" r:id="rId8"/>
    <sheet xmlns:r="http://schemas.openxmlformats.org/officeDocument/2006/relationships" name="Engine" sheetId="9" state="hidden" r:id="rId9"/>
  </sheets>
  <definedNames/>
  <calcPr calcId="124519" fullCalcOnLoad="1"/>
</workbook>
</file>

<file path=xl/styles.xml><?xml version="1.0" encoding="utf-8"?>
<styleSheet xmlns="http://schemas.openxmlformats.org/spreadsheetml/2006/main">
  <numFmts count="5">
    <numFmt numFmtId="164" formatCode="yyyy-mm-dd"/>
    <numFmt numFmtId="165" formatCode="mmm d, yyyy"/>
    <numFmt numFmtId="166" formatCode="mmm d, yy"/>
    <numFmt numFmtId="167" formatCode="mmm yy"/>
    <numFmt numFmtId="168" formatCode="mmmm d, yyyy"/>
  </numFmts>
  <fonts count="19">
    <font>
      <name val="Calibri"/>
      <family val="2"/>
      <color theme="1"/>
      <sz val="11"/>
      <scheme val="minor"/>
    </font>
    <font>
      <name val="Bricolage Grotesque"/>
      <b val="1"/>
      <color rgb="00F4F0E6"/>
      <sz val="20"/>
    </font>
    <font>
      <name val="Inter"/>
      <color rgb="00F4F0E6"/>
      <sz val="10"/>
    </font>
    <font>
      <name val="Inter"/>
      <b val="1"/>
      <color rgb="001F2A44"/>
      <sz val="10"/>
    </font>
    <font>
      <name val="Bricolage Grotesque"/>
      <b val="1"/>
      <color rgb="001F2A44"/>
      <sz val="13"/>
    </font>
    <font>
      <name val="Inter"/>
      <color rgb="001F2A44"/>
      <sz val="10"/>
    </font>
    <font>
      <name val="Inter"/>
      <color rgb="005C5A55"/>
      <sz val="9"/>
    </font>
    <font>
      <name val="Inter"/>
      <color rgb="005C5A55"/>
      <sz val="10"/>
    </font>
    <font>
      <name val="Inter"/>
      <b val="1"/>
      <color rgb="00F4F0E6"/>
      <sz val="9"/>
    </font>
    <font>
      <color rgb="00F4F0E6"/>
      <sz val="8"/>
    </font>
    <font>
      <name val="Inter"/>
      <color rgb="005C5A55"/>
      <sz val="11"/>
    </font>
    <font>
      <name val="Bricolage Grotesque"/>
      <b val="1"/>
      <color rgb="001F2A44"/>
      <sz val="30"/>
    </font>
    <font>
      <name val="Bricolage Grotesque"/>
      <b val="1"/>
      <color rgb="001F2A44"/>
      <sz val="11"/>
    </font>
    <font>
      <name val="Inter"/>
      <color rgb="001F2A44"/>
      <sz val="12"/>
    </font>
    <font>
      <name val="Bricolage Grotesque"/>
      <b val="1"/>
      <color rgb="001F2A44"/>
      <sz val="16"/>
    </font>
    <font>
      <name val="Bricolage Grotesque"/>
      <b val="1"/>
      <color rgb="001F2A44"/>
      <sz val="14"/>
    </font>
    <font>
      <name val="Bricolage Grotesque"/>
      <b val="1"/>
      <color rgb="001F2A44"/>
      <sz val="12"/>
    </font>
    <font>
      <name val="Inter"/>
      <color rgb="001F2A44"/>
      <sz val="11"/>
    </font>
    <font>
      <name val="Inter"/>
      <b val="1"/>
      <color rgb="001F2A44"/>
      <sz val="12"/>
    </font>
  </fonts>
  <fills count="7">
    <fill>
      <patternFill/>
    </fill>
    <fill>
      <patternFill patternType="gray125"/>
    </fill>
    <fill>
      <patternFill patternType="solid">
        <fgColor rgb="00F4F0E6"/>
      </patternFill>
    </fill>
    <fill>
      <patternFill patternType="solid">
        <fgColor rgb="001F2A44"/>
      </patternFill>
    </fill>
    <fill>
      <patternFill patternType="solid">
        <fgColor rgb="00FFFFFF"/>
      </patternFill>
    </fill>
    <fill>
      <patternFill patternType="solid">
        <fgColor rgb="00FFE14D"/>
      </patternFill>
    </fill>
    <fill>
      <patternFill patternType="solid">
        <fgColor rgb="00E6E0D2"/>
      </patternFill>
    </fill>
  </fills>
  <borders count="11">
    <border>
      <left/>
      <right/>
      <top/>
      <bottom/>
      <diagonal/>
    </border>
    <border>
      <left style="thin">
        <color rgb="001F2A44"/>
      </left>
      <right style="thin">
        <color rgb="001F2A44"/>
      </right>
      <top style="thin">
        <color rgb="001F2A44"/>
      </top>
      <bottom style="thin">
        <color rgb="001F2A44"/>
      </bottom>
    </border>
    <border>
      <left style="thin">
        <color rgb="00D9D2C0"/>
      </left>
      <right style="thin">
        <color rgb="00D9D2C0"/>
      </right>
      <top style="thin">
        <color rgb="00D9D2C0"/>
      </top>
      <bottom style="thin">
        <color rgb="00D9D2C0"/>
      </bottom>
    </border>
    <border>
      <left style="thin">
        <color rgb="001F2A44"/>
      </left>
      <top style="thin">
        <color rgb="001F2A44"/>
      </top>
    </border>
    <border>
      <top style="thin">
        <color rgb="001F2A44"/>
      </top>
    </border>
    <border>
      <right style="thin">
        <color rgb="001F2A44"/>
      </right>
      <top style="thin">
        <color rgb="001F2A44"/>
      </top>
    </border>
    <border>
      <left style="thin">
        <color rgb="001F2A44"/>
      </left>
      <bottom style="thin">
        <color rgb="001F2A44"/>
      </bottom>
    </border>
    <border>
      <bottom style="thin">
        <color rgb="001F2A44"/>
      </bottom>
    </border>
    <border>
      <right style="thin">
        <color rgb="001F2A44"/>
      </right>
      <bottom style="thin">
        <color rgb="001F2A44"/>
      </bottom>
    </border>
    <border>
      <bottom style="thin">
        <color rgb="00D9D2C0"/>
      </bottom>
    </border>
    <border>
      <left style="thin">
        <color rgb="00F4F0E6"/>
      </left>
      <right style="thin">
        <color rgb="00F4F0E6"/>
      </right>
    </border>
  </borders>
  <cellStyleXfs count="1">
    <xf numFmtId="0" fontId="0" fillId="0" borderId="0"/>
  </cellStyleXfs>
  <cellXfs count="63">
    <xf numFmtId="0" fontId="0" fillId="0" borderId="0" pivotButton="0" quotePrefix="0" xfId="0"/>
    <xf numFmtId="0" fontId="0" fillId="3" borderId="0" pivotButton="0" quotePrefix="0" xfId="0"/>
    <xf numFmtId="0" fontId="1" fillId="3" borderId="0" applyAlignment="1" pivotButton="0" quotePrefix="0" xfId="0">
      <alignment vertical="center"/>
    </xf>
    <xf numFmtId="0" fontId="2" fillId="3" borderId="0" applyAlignment="1" pivotButton="0" quotePrefix="0" xfId="0">
      <alignment vertical="top"/>
    </xf>
    <xf numFmtId="0" fontId="0" fillId="2" borderId="0" pivotButton="0" quotePrefix="0" xfId="0"/>
    <xf numFmtId="0" fontId="3" fillId="2" borderId="0" applyAlignment="1" pivotButton="0" quotePrefix="0" xfId="0">
      <alignment vertical="center" wrapText="1"/>
    </xf>
    <xf numFmtId="0" fontId="4" fillId="2" borderId="0" applyAlignment="1" pivotButton="0" quotePrefix="0" xfId="0">
      <alignment vertical="center"/>
    </xf>
    <xf numFmtId="0" fontId="3" fillId="2" borderId="0" applyAlignment="1" pivotButton="0" quotePrefix="0" xfId="0">
      <alignment horizontal="right" vertical="top"/>
    </xf>
    <xf numFmtId="0" fontId="5" fillId="2" borderId="0" applyAlignment="1" pivotButton="0" quotePrefix="0" xfId="0">
      <alignment vertical="top" wrapText="1"/>
    </xf>
    <xf numFmtId="0" fontId="0" fillId="4" borderId="1" pivotButton="0" quotePrefix="0" xfId="0"/>
    <xf numFmtId="0" fontId="5" fillId="2" borderId="0" applyAlignment="1" pivotButton="0" quotePrefix="0" xfId="0">
      <alignment vertical="center"/>
    </xf>
    <xf numFmtId="0" fontId="0" fillId="2" borderId="1" pivotButton="0" quotePrefix="0" xfId="0"/>
    <xf numFmtId="0" fontId="0" fillId="5" borderId="1" pivotButton="0" quotePrefix="0" xfId="0"/>
    <xf numFmtId="0" fontId="6" fillId="2" borderId="0" applyAlignment="1" pivotButton="0" quotePrefix="0" xfId="0">
      <alignment vertical="center"/>
    </xf>
    <xf numFmtId="0" fontId="16" fillId="2" borderId="0" applyAlignment="1" pivotButton="0" quotePrefix="0" xfId="0">
      <alignment vertical="center" wrapText="1"/>
    </xf>
    <xf numFmtId="165" fontId="4" fillId="2" borderId="0" applyAlignment="1" pivotButton="0" quotePrefix="0" xfId="0">
      <alignment horizontal="right" vertical="center"/>
    </xf>
    <xf numFmtId="0" fontId="17" fillId="2" borderId="0" applyAlignment="1" pivotButton="0" quotePrefix="0" xfId="0">
      <alignment vertical="center" wrapText="1"/>
    </xf>
    <xf numFmtId="165" fontId="18" fillId="2" borderId="0" applyAlignment="1" pivotButton="0" quotePrefix="0" xfId="0">
      <alignment horizontal="right" vertical="center"/>
    </xf>
    <xf numFmtId="1" fontId="18" fillId="2" borderId="0" applyAlignment="1" pivotButton="0" quotePrefix="0" xfId="0">
      <alignment horizontal="right" vertical="center"/>
    </xf>
    <xf numFmtId="0" fontId="16" fillId="2" borderId="0" applyAlignment="1" pivotButton="0" quotePrefix="0" xfId="0">
      <alignment vertical="center"/>
    </xf>
    <xf numFmtId="0" fontId="18" fillId="2" borderId="0" applyAlignment="1" pivotButton="0" quotePrefix="0" xfId="0">
      <alignment horizontal="right" vertical="center"/>
    </xf>
    <xf numFmtId="0" fontId="7" fillId="2" borderId="0" applyAlignment="1" pivotButton="0" quotePrefix="0" xfId="0">
      <alignment vertical="top" wrapText="1"/>
    </xf>
    <xf numFmtId="0" fontId="16" fillId="2" borderId="4" applyAlignment="1" pivotButton="0" quotePrefix="0" xfId="0">
      <alignment vertical="center" wrapText="1"/>
    </xf>
    <xf numFmtId="0" fontId="4" fillId="2" borderId="4" applyAlignment="1" pivotButton="0" quotePrefix="0" xfId="0">
      <alignment horizontal="right" vertical="center"/>
    </xf>
    <xf numFmtId="9" fontId="18" fillId="2" borderId="0" applyAlignment="1" pivotButton="0" quotePrefix="0" xfId="0">
      <alignment horizontal="right" vertical="center"/>
    </xf>
    <xf numFmtId="0" fontId="10" fillId="2" borderId="0" applyAlignment="1" pivotButton="0" quotePrefix="0" xfId="0">
      <alignment horizontal="left" vertical="center"/>
    </xf>
    <xf numFmtId="168" fontId="11" fillId="2" borderId="0" applyAlignment="1" pivotButton="0" quotePrefix="0" xfId="0">
      <alignment horizontal="left" vertical="center"/>
    </xf>
    <xf numFmtId="0" fontId="7" fillId="2" borderId="0" applyAlignment="1" pivotButton="0" quotePrefix="0" xfId="0">
      <alignment horizontal="left" vertical="center"/>
    </xf>
    <xf numFmtId="0" fontId="12" fillId="2" borderId="0" applyAlignment="1" pivotButton="0" quotePrefix="0" xfId="0">
      <alignment horizontal="left" vertical="center"/>
    </xf>
    <xf numFmtId="0" fontId="13" fillId="4" borderId="3" applyAlignment="1" pivotButton="0" quotePrefix="0" xfId="0">
      <alignment horizontal="left" vertical="center" wrapText="1" indent="1"/>
    </xf>
    <xf numFmtId="0" fontId="0" fillId="4" borderId="4" pivotButton="0" quotePrefix="0" xfId="0"/>
    <xf numFmtId="0" fontId="0" fillId="4" borderId="5" pivotButton="0" quotePrefix="0" xfId="0"/>
    <xf numFmtId="0" fontId="0" fillId="4" borderId="6" pivotButton="0" quotePrefix="0" xfId="0"/>
    <xf numFmtId="0" fontId="0" fillId="4" borderId="7" pivotButton="0" quotePrefix="0" xfId="0"/>
    <xf numFmtId="0" fontId="0" fillId="4" borderId="8" pivotButton="0" quotePrefix="0" xfId="0"/>
    <xf numFmtId="0" fontId="6" fillId="2" borderId="0" applyAlignment="1" pivotButton="0" quotePrefix="0" xfId="0">
      <alignment horizontal="left" vertical="center" wrapText="1"/>
    </xf>
    <xf numFmtId="0" fontId="14" fillId="2" borderId="9" applyAlignment="1" pivotButton="0" quotePrefix="0" xfId="0">
      <alignment horizontal="left" vertical="center"/>
    </xf>
    <xf numFmtId="0" fontId="0" fillId="0" borderId="9" pivotButton="0" quotePrefix="0" xfId="0"/>
    <xf numFmtId="1" fontId="14" fillId="2" borderId="9" applyAlignment="1" pivotButton="0" quotePrefix="0" xfId="0">
      <alignment horizontal="left" vertical="center"/>
    </xf>
    <xf numFmtId="0" fontId="3" fillId="2" borderId="0" applyAlignment="1" pivotButton="0" quotePrefix="0" xfId="0">
      <alignment horizontal="left" vertical="center"/>
    </xf>
    <xf numFmtId="0" fontId="0" fillId="6" borderId="10" pivotButton="0" quotePrefix="0" xfId="0"/>
    <xf numFmtId="0" fontId="6" fillId="2" borderId="0" applyAlignment="1" pivotButton="0" quotePrefix="0" xfId="0">
      <alignment horizontal="left" vertical="center"/>
    </xf>
    <xf numFmtId="0" fontId="15" fillId="2" borderId="0" applyAlignment="1" pivotButton="0" quotePrefix="0" xfId="0">
      <alignment horizontal="left" vertical="center"/>
    </xf>
    <xf numFmtId="0" fontId="7" fillId="2" borderId="0" applyAlignment="1" pivotButton="0" quotePrefix="0" xfId="0">
      <alignment vertical="center"/>
    </xf>
    <xf numFmtId="0" fontId="8" fillId="3" borderId="0" applyAlignment="1" pivotButton="0" quotePrefix="0" xfId="0">
      <alignment horizontal="center" vertical="center" wrapText="1"/>
    </xf>
    <xf numFmtId="1" fontId="5" fillId="2" borderId="2" applyAlignment="1" pivotButton="0" quotePrefix="0" xfId="0">
      <alignment horizontal="center"/>
    </xf>
    <xf numFmtId="166" fontId="5" fillId="2" borderId="2" applyAlignment="1" pivotButton="0" quotePrefix="0" xfId="0">
      <alignment vertical="center" indent="1"/>
    </xf>
    <xf numFmtId="0" fontId="5" fillId="4" borderId="1" applyAlignment="1" pivotButton="0" quotePrefix="0" xfId="0">
      <alignment vertical="center" indent="1"/>
    </xf>
    <xf numFmtId="4" fontId="3" fillId="2" borderId="2" applyAlignment="1" pivotButton="0" quotePrefix="0" xfId="0">
      <alignment vertical="center" indent="1"/>
    </xf>
    <xf numFmtId="0" fontId="5" fillId="2" borderId="2" applyAlignment="1" pivotButton="0" quotePrefix="0" xfId="0">
      <alignment vertical="center" indent="1"/>
    </xf>
    <xf numFmtId="4" fontId="5" fillId="2" borderId="2" applyAlignment="1" pivotButton="0" quotePrefix="0" xfId="0">
      <alignment vertical="center" indent="1"/>
    </xf>
    <xf numFmtId="4" fontId="5" fillId="4" borderId="1" applyAlignment="1" pivotButton="0" quotePrefix="0" xfId="0">
      <alignment vertical="center" indent="1"/>
    </xf>
    <xf numFmtId="0" fontId="3" fillId="2" borderId="0" applyAlignment="1" pivotButton="0" quotePrefix="0" xfId="0">
      <alignment vertical="center"/>
    </xf>
    <xf numFmtId="0" fontId="6" fillId="2" borderId="0" applyAlignment="1" pivotButton="0" quotePrefix="0" xfId="0">
      <alignment vertical="center" wrapText="1" indent="1"/>
    </xf>
    <xf numFmtId="165" fontId="5" fillId="4" borderId="1" applyAlignment="1" pivotButton="0" quotePrefix="0" xfId="0">
      <alignment vertical="center" indent="1"/>
    </xf>
    <xf numFmtId="1" fontId="5" fillId="4" borderId="1" applyAlignment="1" pivotButton="0" quotePrefix="0" xfId="0">
      <alignment vertical="center" indent="1"/>
    </xf>
    <xf numFmtId="1" fontId="5" fillId="2" borderId="2" applyAlignment="1" pivotButton="0" quotePrefix="0" xfId="0">
      <alignment vertical="center" indent="1"/>
    </xf>
    <xf numFmtId="2" fontId="5" fillId="4" borderId="1" applyAlignment="1" pivotButton="0" quotePrefix="0" xfId="0">
      <alignment vertical="center" indent="1"/>
    </xf>
    <xf numFmtId="165" fontId="5" fillId="2" borderId="2" pivotButton="0" quotePrefix="0" xfId="0"/>
    <xf numFmtId="4" fontId="5" fillId="2" borderId="2" pivotButton="0" quotePrefix="0" xfId="0"/>
    <xf numFmtId="0" fontId="9" fillId="2" borderId="0" pivotButton="0" quotePrefix="0" xfId="0"/>
    <xf numFmtId="165" fontId="5" fillId="2" borderId="2" applyAlignment="1" pivotButton="0" quotePrefix="0" xfId="0">
      <alignment vertical="center" indent="1"/>
    </xf>
    <xf numFmtId="167" fontId="0" fillId="0" borderId="0" pivotButton="0" quotePrefix="0" xfId="0"/>
  </cellXfs>
  <cellStyles count="1">
    <cellStyle name="Normal" xfId="0" builtinId="0" hidden="0"/>
  </cellStyles>
  <dxfs count="1">
    <dxf>
      <fill>
        <patternFill patternType="solid">
          <fgColor rgb="00FFE14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plotArea>
      <lineChart>
        <grouping val="standard"/>
        <ser>
          <idx val="0"/>
          <order val="0"/>
          <spPr>
            <a:ln xmlns:a="http://schemas.openxmlformats.org/drawingml/2006/main" w="28000">
              <a:solidFill>
                <a:srgbClr val="1F2A44"/>
              </a:solidFill>
              <a:prstDash val="solid"/>
            </a:ln>
          </spPr>
          <marker>
            <symbol val="none"/>
            <spPr>
              <a:ln xmlns:a="http://schemas.openxmlformats.org/drawingml/2006/main">
                <a:prstDash val="solid"/>
              </a:ln>
            </spPr>
          </marker>
          <cat>
            <numRef>
              <f>'Engine'!$N$11:$N$50</f>
            </numRef>
          </cat>
          <val>
            <numRef>
              <f>'Engine'!$O$11:$O$50</f>
            </numRef>
          </val>
          <smooth val="0"/>
        </ser>
        <axId val="10"/>
        <axId val="100"/>
      </lineChart>
      <catAx>
        <axId val="10"/>
        <scaling>
          <orientation val="minMax"/>
        </scaling>
        <delete val="0"/>
        <axPos val="l"/>
        <numFmt formatCode="mmm yy" sourceLinked="0"/>
        <majorTickMark val="none"/>
        <minorTickMark val="none"/>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2</col>
      <colOff>4286250</colOff>
      <row>0</row>
      <rowOff>190500</rowOff>
    </from>
    <ext cx="2581275"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31</row>
      <rowOff>0</rowOff>
    </from>
    <ext cx="63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95250</colOff>
      <row>0</row>
      <rowOff>190500</rowOff>
    </from>
    <ext cx="2581275" cy="419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1F2A44"/>
    <outlinePr summaryBelow="1" summaryRight="1"/>
    <pageSetUpPr fitToPage="1"/>
  </sheetPr>
  <dimension ref="A1:D60"/>
  <sheetViews>
    <sheetView showGridLines="0" workbookViewId="0">
      <selection activeCell="A1" sqref="A1"/>
    </sheetView>
  </sheetViews>
  <sheetFormatPr baseColWidth="8" defaultRowHeight="15"/>
  <cols>
    <col width="3" customWidth="1" min="1" max="1"/>
    <col width="4" customWidth="1" min="2" max="2"/>
    <col width="92" customWidth="1" min="3" max="3"/>
  </cols>
  <sheetData>
    <row r="1" ht="40" customHeight="1">
      <c r="A1" s="1" t="n"/>
      <c r="B1" s="2" t="inlineStr">
        <is>
          <t>Paycheck Payoff Planner</t>
        </is>
      </c>
      <c r="C1" s="1" t="n"/>
      <c r="D1" s="1" t="n"/>
    </row>
    <row r="2" ht="22" customHeight="1">
      <c r="A2" s="1" t="n"/>
      <c r="B2" s="3" t="inlineStr">
        <is>
          <t>PaidInYellow  ·  One paycheck at a time.</t>
        </is>
      </c>
      <c r="C2" s="1" t="n"/>
      <c r="D2" s="1" t="n"/>
    </row>
    <row r="3">
      <c r="A3" s="4" t="n"/>
      <c r="B3" s="4" t="n"/>
      <c r="C3" s="4" t="n"/>
      <c r="D3" s="4" t="n"/>
    </row>
    <row r="4" ht="30" customHeight="1">
      <c r="A4" s="4" t="n"/>
      <c r="B4" s="4" t="n"/>
      <c r="C4" s="5" t="inlineStr">
        <is>
          <t>Works best on a computer. On your phone, open the Today tab: it shows your next payday on one screen.</t>
        </is>
      </c>
      <c r="D4" s="4" t="n"/>
    </row>
    <row r="5" ht="24" customHeight="1">
      <c r="A5" s="4" t="n"/>
      <c r="B5" s="6" t="inlineStr">
        <is>
          <t>First time (about 15 minutes)</t>
        </is>
      </c>
      <c r="C5" s="4" t="n"/>
      <c r="D5" s="4" t="n"/>
    </row>
    <row r="6" ht="37" customHeight="1">
      <c r="A6" s="4" t="n"/>
      <c r="B6" s="7" t="inlineStr">
        <is>
          <t>1</t>
        </is>
      </c>
      <c r="C6" s="8" t="inlineStr">
        <is>
          <t>If you opened this from our link, go to File &gt; Make a copy, and work in your copy.</t>
        </is>
      </c>
      <c r="D6" s="4" t="n"/>
    </row>
    <row r="7" ht="37" customHeight="1">
      <c r="A7" s="4" t="n"/>
      <c r="B7" s="7" t="inlineStr">
        <is>
          <t>2</t>
        </is>
      </c>
      <c r="C7" s="8" t="inlineStr">
        <is>
          <t>Setup: how often you get paid, your next payday, and how much you can put toward the plan each payday on top of your minimums.</t>
        </is>
      </c>
      <c r="D7" s="4" t="n"/>
    </row>
    <row r="8" ht="37" customHeight="1">
      <c r="A8" s="4" t="n"/>
      <c r="B8" s="7" t="inlineStr">
        <is>
          <t>3</t>
        </is>
      </c>
      <c r="C8" s="8" t="inlineStr">
        <is>
          <t>Debts: add every debt with its balance, interest rate, monthly minimum and due day. There is room for 50. Include the ones you would rather forget.</t>
        </is>
      </c>
      <c r="D8" s="4" t="n"/>
    </row>
    <row r="9" ht="37" customHeight="1">
      <c r="A9" s="4" t="n"/>
      <c r="B9" s="7" t="inlineStr">
        <is>
          <t>4</t>
        </is>
      </c>
      <c r="C9" s="8" t="inlineStr">
        <is>
          <t>Yearly Bills: add the bills that come once or twice a year, like car repairs or holiday gifts. The sheet splits each one into a small amount per payday.</t>
        </is>
      </c>
      <c r="D9" s="4" t="n"/>
    </row>
    <row r="10" ht="37" customHeight="1">
      <c r="A10" s="4" t="n"/>
      <c r="B10" s="7" t="inlineStr">
        <is>
          <t>5</t>
        </is>
      </c>
      <c r="C10" s="8" t="inlineStr">
        <is>
          <t>Dashboard: your debt-free date is at the top. The sample numbers are there to show how it works, so replace them with yours.</t>
        </is>
      </c>
      <c r="D10" s="4" t="n"/>
    </row>
    <row r="11">
      <c r="A11" s="4" t="n"/>
      <c r="B11" s="4" t="n"/>
      <c r="C11" s="4" t="n"/>
      <c r="D11" s="4" t="n"/>
    </row>
    <row r="12" ht="24" customHeight="1">
      <c r="A12" s="4" t="n"/>
      <c r="B12" s="6" t="inlineStr">
        <is>
          <t>Every payday (about 10 minutes)</t>
        </is>
      </c>
      <c r="C12" s="4" t="n"/>
      <c r="D12" s="4" t="n"/>
    </row>
    <row r="13" ht="37" customHeight="1">
      <c r="A13" s="4" t="n"/>
      <c r="B13" s="7" t="inlineStr">
        <is>
          <t>1</t>
        </is>
      </c>
      <c r="C13" s="8" t="inlineStr">
        <is>
          <t>On your phone, open the Today tab. It shows this payday on one screen. On a computer, Paycheck Plan shows every payday.</t>
        </is>
      </c>
      <c r="D13" s="4" t="n"/>
    </row>
    <row r="14" ht="37" customHeight="1">
      <c r="A14" s="4" t="n"/>
      <c r="B14" s="7" t="inlineStr">
        <is>
          <t>2</t>
        </is>
      </c>
      <c r="C14" s="8" t="inlineStr">
        <is>
          <t>Make the payments in that row: minimums, buffer, yearly bills, and the extra payment to the debt it names.</t>
        </is>
      </c>
      <c r="D14" s="4" t="n"/>
    </row>
    <row r="15" ht="37" customHeight="1">
      <c r="A15" s="4" t="n"/>
      <c r="B15" s="7" t="inlineStr">
        <is>
          <t>3</t>
        </is>
      </c>
      <c r="C15" s="8" t="inlineStr">
        <is>
          <t>Paid more or less than usual this time? Type the difference in "+/- this payday", for example 80 or -50.</t>
        </is>
      </c>
      <c r="D15" s="4" t="n"/>
    </row>
    <row r="16" ht="37" customHeight="1">
      <c r="A16" s="4" t="n"/>
      <c r="B16" s="7" t="inlineStr">
        <is>
          <t>4</t>
        </is>
      </c>
      <c r="C16" s="8" t="inlineStr">
        <is>
          <t>Anything new go on a card? Type the amount in "New charges" and pick a type. Nobody sees this but you.</t>
        </is>
      </c>
      <c r="D16" s="4" t="n"/>
    </row>
    <row r="17" ht="37" customHeight="1">
      <c r="A17" s="4" t="n"/>
      <c r="B17" s="7" t="inlineStr">
        <is>
          <t>5</t>
        </is>
      </c>
      <c r="C17" s="8" t="inlineStr">
        <is>
          <t>Choose "Paid" in the Paid? column, right next to the date. The row turns yellow.</t>
        </is>
      </c>
      <c r="D17" s="4" t="n"/>
    </row>
    <row r="18">
      <c r="A18" s="4" t="n"/>
      <c r="B18" s="4" t="n"/>
      <c r="C18" s="4" t="n"/>
      <c r="D18" s="4" t="n"/>
    </row>
    <row r="19" ht="24" customHeight="1">
      <c r="A19" s="4" t="n"/>
      <c r="B19" s="6" t="inlineStr">
        <is>
          <t>Once a month</t>
        </is>
      </c>
      <c r="C19" s="4" t="n"/>
      <c r="D19" s="4" t="n"/>
    </row>
    <row r="20" ht="52" customHeight="1">
      <c r="A20" s="4" t="n"/>
      <c r="B20" s="4" t="n"/>
      <c r="C20" s="8" t="inlineStr">
        <is>
          <t>Check your real balances against the sheet. If they have drifted, type today's balances on Debts, set your next payday on Setup, and clear the Paid, +/- and New charges columns. The plan then starts fresh from today.</t>
        </is>
      </c>
      <c r="D20" s="4" t="n"/>
    </row>
    <row r="21">
      <c r="A21" s="4" t="n"/>
      <c r="B21" s="4" t="n"/>
      <c r="C21" s="4" t="n"/>
      <c r="D21" s="4" t="n"/>
    </row>
    <row r="22" ht="24" customHeight="1">
      <c r="A22" s="4" t="n"/>
      <c r="B22" s="6" t="inlineStr">
        <is>
          <t>Colors</t>
        </is>
      </c>
      <c r="C22" s="4" t="n"/>
      <c r="D22" s="4" t="n"/>
    </row>
    <row r="23" ht="20" customHeight="1">
      <c r="A23" s="4" t="n"/>
      <c r="B23" s="9" t="n"/>
      <c r="C23" s="10" t="inlineStr">
        <is>
          <t>White cells: type here.</t>
        </is>
      </c>
      <c r="D23" s="4" t="n"/>
    </row>
    <row r="24" ht="20" customHeight="1">
      <c r="A24" s="4" t="n"/>
      <c r="B24" s="11" t="n"/>
      <c r="C24" s="10" t="inlineStr">
        <is>
          <t>Cream cells: the sheet fills these in. Leave them alone.</t>
        </is>
      </c>
      <c r="D24" s="4" t="n"/>
    </row>
    <row r="25" ht="20" customHeight="1">
      <c r="A25" s="4" t="n"/>
      <c r="B25" s="12" t="n"/>
      <c r="C25" s="10" t="inlineStr">
        <is>
          <t>Yellow: paid.</t>
        </is>
      </c>
      <c r="D25" s="4" t="n"/>
    </row>
    <row r="26">
      <c r="A26" s="4" t="n"/>
      <c r="B26" s="4" t="n"/>
      <c r="C26" s="4" t="n"/>
      <c r="D26" s="4" t="n"/>
    </row>
    <row r="27" ht="24" customHeight="1">
      <c r="A27" s="4" t="n"/>
      <c r="B27" s="6" t="inlineStr">
        <is>
          <t>Good to know</t>
        </is>
      </c>
      <c r="C27" s="4" t="n"/>
      <c r="D27" s="4" t="n"/>
    </row>
    <row r="28" ht="37" customHeight="1">
      <c r="A28" s="4" t="n"/>
      <c r="B28" s="4" t="n"/>
      <c r="C28" s="8" t="inlineStr">
        <is>
          <t>Your buffer comes first. Until it reaches your goal, the extra money goes there, so one surprise bill doesn't land back on a card.</t>
        </is>
      </c>
      <c r="D28" s="4" t="n"/>
    </row>
    <row r="29" ht="52" customHeight="1">
      <c r="A29" s="4" t="n"/>
      <c r="B29" s="4" t="n"/>
      <c r="C29" s="8" t="inlineStr">
        <is>
          <t>The math is an estimate. Lenders work out interest a little differently and the sheet plans per payday, so real balances will be close but not exact. The monthly check keeps it honest.</t>
        </is>
      </c>
      <c r="D29" s="4" t="n"/>
    </row>
    <row r="30" ht="67" customHeight="1">
      <c r="A30" s="4" t="n"/>
      <c r="B30" s="4" t="n"/>
      <c r="C30" s="8" t="inlineStr">
        <is>
          <t>Payoff order: "PaidInYellow order" clears the smallest balance first, except a debt whose minimum doesn't cover its interest, which goes first because it grows. "Biggest interest first" usually costs less in total. "My own order" follows the numbers you type on Debts.</t>
        </is>
      </c>
      <c r="D30" s="4" t="n"/>
    </row>
    <row r="31" ht="52" customHeight="1">
      <c r="A31" s="4" t="n"/>
      <c r="B31" s="4" t="n"/>
      <c r="C31" s="8" t="inlineStr">
        <is>
          <t>If the minimums are more than you can pay, read "When the plan isn't enough" in the Never Back in Debt Guide, or call a nonprofit credit counselor (NFCC.org in the US). This sheet helps you plan and isn't financial advice.</t>
        </is>
      </c>
      <c r="D31" s="4" t="n"/>
    </row>
    <row r="32">
      <c r="A32" s="4" t="n"/>
      <c r="B32" s="4" t="n"/>
      <c r="C32" s="4" t="n"/>
      <c r="D32" s="4" t="n"/>
    </row>
    <row r="33">
      <c r="A33" s="4" t="n"/>
      <c r="B33" s="4" t="n"/>
      <c r="C33" s="13" t="inlineStr">
        <is>
          <t>For your personal use. Please don't share or resell this file.</t>
        </is>
      </c>
      <c r="D33" s="4" t="n"/>
    </row>
    <row r="34">
      <c r="A34" s="4" t="n"/>
      <c r="B34" s="4" t="n"/>
      <c r="C34" s="13" t="inlineStr">
        <is>
          <t>PaidInYellow  ·  paidinyellow.com  ·  help@paidinyellow.com</t>
        </is>
      </c>
      <c r="D34" s="4" t="n"/>
    </row>
    <row r="35">
      <c r="A35" s="4" t="n"/>
      <c r="B35" s="4" t="n"/>
      <c r="C35" s="4" t="n"/>
      <c r="D35" s="4" t="n"/>
    </row>
    <row r="36">
      <c r="A36" s="4" t="n"/>
      <c r="B36" s="4" t="n"/>
      <c r="C36" s="4" t="n"/>
      <c r="D36" s="4" t="n"/>
    </row>
    <row r="37">
      <c r="A37" s="4" t="n"/>
      <c r="B37" s="4" t="n"/>
      <c r="C37" s="4" t="n"/>
      <c r="D37" s="4" t="n"/>
    </row>
    <row r="38">
      <c r="A38" s="4" t="n"/>
      <c r="B38" s="4" t="n"/>
      <c r="C38" s="4" t="n"/>
      <c r="D38" s="4" t="n"/>
    </row>
    <row r="39">
      <c r="A39" s="4" t="n"/>
      <c r="B39" s="4" t="n"/>
      <c r="C39" s="4" t="n"/>
      <c r="D39" s="4" t="n"/>
    </row>
    <row r="40">
      <c r="A40" s="4" t="n"/>
      <c r="B40" s="4" t="n"/>
      <c r="C40" s="4" t="n"/>
      <c r="D40" s="4" t="n"/>
    </row>
    <row r="41">
      <c r="A41" s="4" t="n"/>
      <c r="B41" s="4" t="n"/>
      <c r="C41" s="4" t="n"/>
      <c r="D41" s="4" t="n"/>
    </row>
    <row r="42">
      <c r="A42" s="4" t="n"/>
      <c r="B42" s="4" t="n"/>
      <c r="C42" s="4" t="n"/>
      <c r="D42" s="4" t="n"/>
    </row>
    <row r="43">
      <c r="A43" s="4" t="n"/>
      <c r="B43" s="4" t="n"/>
      <c r="C43" s="4" t="n"/>
      <c r="D43" s="4" t="n"/>
    </row>
    <row r="44">
      <c r="A44" s="4" t="n"/>
      <c r="B44" s="4" t="n"/>
      <c r="C44" s="4" t="n"/>
      <c r="D44" s="4" t="n"/>
    </row>
    <row r="45">
      <c r="A45" s="4" t="n"/>
      <c r="B45" s="4" t="n"/>
      <c r="C45" s="4" t="n"/>
      <c r="D45" s="4" t="n"/>
    </row>
    <row r="46">
      <c r="A46" s="4" t="n"/>
      <c r="B46" s="4" t="n"/>
      <c r="C46" s="4" t="n"/>
      <c r="D46" s="4" t="n"/>
    </row>
    <row r="47">
      <c r="A47" s="4" t="n"/>
      <c r="B47" s="4" t="n"/>
      <c r="C47" s="4" t="n"/>
      <c r="D47" s="4" t="n"/>
    </row>
    <row r="48">
      <c r="A48" s="4" t="n"/>
      <c r="B48" s="4" t="n"/>
      <c r="C48" s="4" t="n"/>
      <c r="D48" s="4" t="n"/>
    </row>
    <row r="49">
      <c r="A49" s="4" t="n"/>
      <c r="B49" s="4" t="n"/>
      <c r="C49" s="4" t="n"/>
      <c r="D49" s="4" t="n"/>
    </row>
    <row r="50">
      <c r="A50" s="4" t="n"/>
      <c r="B50" s="4" t="n"/>
      <c r="C50" s="4" t="n"/>
      <c r="D50" s="4" t="n"/>
    </row>
    <row r="51">
      <c r="A51" s="4" t="n"/>
      <c r="B51" s="4" t="n"/>
      <c r="C51" s="4" t="n"/>
      <c r="D51" s="4" t="n"/>
    </row>
    <row r="52">
      <c r="A52" s="4" t="n"/>
      <c r="B52" s="4" t="n"/>
      <c r="C52" s="4" t="n"/>
      <c r="D52" s="4" t="n"/>
    </row>
    <row r="53">
      <c r="A53" s="4" t="n"/>
      <c r="B53" s="4" t="n"/>
      <c r="C53" s="4" t="n"/>
      <c r="D53" s="4" t="n"/>
    </row>
    <row r="54">
      <c r="A54" s="4" t="n"/>
      <c r="B54" s="4" t="n"/>
      <c r="C54" s="4" t="n"/>
      <c r="D54" s="4" t="n"/>
    </row>
    <row r="55">
      <c r="A55" s="4" t="n"/>
      <c r="B55" s="4" t="n"/>
      <c r="C55" s="4" t="n"/>
      <c r="D55" s="4" t="n"/>
    </row>
    <row r="56">
      <c r="A56" s="4" t="n"/>
      <c r="B56" s="4" t="n"/>
      <c r="C56" s="4" t="n"/>
      <c r="D56" s="4" t="n"/>
    </row>
    <row r="57">
      <c r="A57" s="4" t="n"/>
      <c r="B57" s="4" t="n"/>
      <c r="C57" s="4" t="n"/>
      <c r="D57" s="4" t="n"/>
    </row>
    <row r="58">
      <c r="A58" s="4" t="n"/>
      <c r="B58" s="4" t="n"/>
      <c r="C58" s="4" t="n"/>
      <c r="D58" s="4" t="n"/>
    </row>
    <row r="59">
      <c r="A59" s="4" t="n"/>
      <c r="B59" s="4" t="n"/>
      <c r="C59" s="4" t="n"/>
      <c r="D59" s="4" t="n"/>
    </row>
    <row r="60">
      <c r="A60" s="4" t="n"/>
      <c r="B60" s="4" t="n"/>
      <c r="C60" s="4" t="n"/>
      <c r="D60" s="4" t="n"/>
    </row>
  </sheetData>
  <pageMargins left="0.75" right="0.75" top="1" bottom="1" header="0.5" footer="0.5"/>
  <pageSetup orientation="portrait" fitToHeight="0" fitToWidth="1"/>
  <drawing xmlns:r="http://schemas.openxmlformats.org/officeDocument/2006/relationships" r:id="rId1"/>
</worksheet>
</file>

<file path=xl/worksheets/sheet2.xml><?xml version="1.0" encoding="utf-8"?>
<worksheet xmlns="http://schemas.openxmlformats.org/spreadsheetml/2006/main">
  <sheetPr>
    <tabColor rgb="001F2A44"/>
    <outlinePr summaryBelow="1" summaryRight="1"/>
    <pageSetUpPr fitToPage="1"/>
  </sheetPr>
  <dimension ref="A1:D40"/>
  <sheetViews>
    <sheetView showGridLines="0" workbookViewId="0">
      <selection activeCell="A1" sqref="A1"/>
    </sheetView>
  </sheetViews>
  <sheetFormatPr baseColWidth="8" defaultRowHeight="15"/>
  <cols>
    <col width="2" customWidth="1" min="1" max="1"/>
    <col width="25" customWidth="1" min="2" max="2"/>
    <col width="15" customWidth="1" min="3" max="3"/>
    <col width="2" customWidth="1" min="4" max="4"/>
  </cols>
  <sheetData>
    <row r="1" ht="40" customHeight="1">
      <c r="A1" s="1" t="n"/>
      <c r="B1" s="2" t="inlineStr">
        <is>
          <t>Today</t>
        </is>
      </c>
      <c r="C1" s="1" t="n"/>
      <c r="D1" s="1" t="n"/>
    </row>
    <row r="2" ht="22" customHeight="1">
      <c r="A2" s="1" t="n"/>
      <c r="B2" s="3" t="inlineStr">
        <is>
          <t>Your next payday on one screen.</t>
        </is>
      </c>
      <c r="C2" s="1" t="n"/>
      <c r="D2" s="1" t="n"/>
    </row>
    <row r="3">
      <c r="A3" s="4" t="n"/>
      <c r="B3" s="4" t="n"/>
      <c r="C3" s="4" t="n"/>
      <c r="D3" s="4" t="n"/>
    </row>
    <row r="4" ht="30" customHeight="1">
      <c r="A4" s="4" t="n"/>
      <c r="B4" s="14" t="inlineStr">
        <is>
          <t>Debt-free by</t>
        </is>
      </c>
      <c r="C4" s="15">
        <f>Dashboard!B5</f>
        <v/>
      </c>
      <c r="D4" s="4" t="n"/>
    </row>
    <row r="5" ht="24" customHeight="1">
      <c r="A5" s="4" t="n"/>
      <c r="B5" s="16" t="inlineStr">
        <is>
          <t>Next payday</t>
        </is>
      </c>
      <c r="C5" s="17">
        <f>IF(INDEX('Paycheck Plan'!$A$7:$A$526,Engine!$D$1)="","All paid",INDEX('Paycheck Plan'!$B$7:$B$526,Engine!$D$1))</f>
        <v/>
      </c>
      <c r="D5" s="4" t="n"/>
    </row>
    <row r="6" ht="24" customHeight="1">
      <c r="A6" s="4" t="n"/>
      <c r="B6" s="16" t="inlineStr">
        <is>
          <t>Payday number</t>
        </is>
      </c>
      <c r="C6" s="18">
        <f>IF(INDEX('Paycheck Plan'!$A$7:$A$526,Engine!$D$1)="","",INDEX('Paycheck Plan'!$A$7:$A$526,Engine!$D$1))</f>
        <v/>
      </c>
      <c r="D6" s="4" t="n"/>
    </row>
    <row r="7">
      <c r="A7" s="4" t="n"/>
      <c r="B7" s="4" t="n"/>
      <c r="C7" s="4" t="n"/>
      <c r="D7" s="4" t="n"/>
    </row>
    <row r="8" ht="24" customHeight="1">
      <c r="A8" s="4" t="n"/>
      <c r="B8" s="19" t="inlineStr">
        <is>
          <t>Pay or move this payday</t>
        </is>
      </c>
      <c r="C8" s="4" t="n"/>
      <c r="D8" s="4" t="n"/>
    </row>
    <row r="9" ht="24" customHeight="1">
      <c r="A9" s="4" t="n"/>
      <c r="B9" s="16" t="inlineStr">
        <is>
          <t>1. Minimum payments</t>
        </is>
      </c>
      <c r="C9" s="20">
        <f>IF(INDEX('Paycheck Plan'!$A$7:$A$526,Engine!$D$1)="","",Setup!$C$5&amp;TEXT(INDEX('Paycheck Plan'!$G$7:$G$526,Engine!$D$1),"#,##0.00"))</f>
        <v/>
      </c>
      <c r="D9" s="4" t="n"/>
    </row>
    <row r="10" ht="30" customHeight="1">
      <c r="A10" s="4" t="n"/>
      <c r="B10" s="21" t="inlineStr">
        <is>
          <t>The smallest payment each debt asks for. Autopay usually takes care of these.</t>
        </is>
      </c>
      <c r="D10" s="4" t="n"/>
    </row>
    <row r="11" ht="24" customHeight="1">
      <c r="A11" s="4" t="n"/>
      <c r="B11" s="16" t="inlineStr">
        <is>
          <t>2. Move to your buffer</t>
        </is>
      </c>
      <c r="C11" s="20">
        <f>IF(INDEX('Paycheck Plan'!$A$7:$A$526,Engine!$D$1)="","",Setup!$C$5&amp;TEXT(INDEX('Paycheck Plan'!$H$7:$H$526,Engine!$D$1),"#,##0.00"))</f>
        <v/>
      </c>
      <c r="D11" s="4" t="n"/>
    </row>
    <row r="12" ht="30" customHeight="1">
      <c r="A12" s="4" t="n"/>
      <c r="B12" s="21" t="inlineStr">
        <is>
          <t>Savings for surprise bills, in a separate account.</t>
        </is>
      </c>
      <c r="D12" s="4" t="n"/>
    </row>
    <row r="13" ht="24" customHeight="1">
      <c r="A13" s="4" t="n"/>
      <c r="B13" s="16" t="inlineStr">
        <is>
          <t>3. Move to yearly bills</t>
        </is>
      </c>
      <c r="C13" s="20">
        <f>IF(INDEX('Paycheck Plan'!$A$7:$A$526,Engine!$D$1)="","",Setup!$C$5&amp;TEXT(INDEX('Paycheck Plan'!$I$7:$I$526,Engine!$D$1),"#,##0.00"))</f>
        <v/>
      </c>
      <c r="D13" s="4" t="n"/>
    </row>
    <row r="14" ht="30" customHeight="1">
      <c r="A14" s="4" t="n"/>
      <c r="B14" s="21" t="inlineStr">
        <is>
          <t>A little each payday for bills like car repairs and gifts.</t>
        </is>
      </c>
      <c r="D14" s="4" t="n"/>
    </row>
    <row r="15" ht="24" customHeight="1">
      <c r="A15" s="4" t="n"/>
      <c r="B15" s="16" t="inlineStr">
        <is>
          <t>4. Extra payment</t>
        </is>
      </c>
      <c r="C15" s="20">
        <f>IF(INDEX('Paycheck Plan'!$A$7:$A$526,Engine!$D$1)="","",Setup!$C$5&amp;TEXT(INDEX('Paycheck Plan'!$E$7:$E$526,Engine!$D$1),"#,##0.00"))</f>
        <v/>
      </c>
      <c r="D15" s="4" t="n"/>
    </row>
    <row r="16" ht="30" customHeight="1">
      <c r="A16" s="4" t="n"/>
      <c r="B16" s="21">
        <f>IF(INDEX('Paycheck Plan'!$A$7:$A$526,Engine!$D$1)="","",IF(INDEX('Paycheck Plan'!$E$7:$E$526,Engine!$D$1)&gt;0.005,"Send it to "&amp;INDEX('Paycheck Plan'!$F$7:$F$526,Engine!$D$1)&amp;". All the extra goes to this one debt.","No extra this time. Your buffer fills first."))</f>
        <v/>
      </c>
      <c r="D16" s="4" t="n"/>
    </row>
    <row r="17" ht="28" customHeight="1">
      <c r="A17" s="4" t="n"/>
      <c r="B17" s="22" t="inlineStr">
        <is>
          <t>Total</t>
        </is>
      </c>
      <c r="C17" s="23">
        <f>IF(INDEX('Paycheck Plan'!$A$7:$A$526,Engine!$D$1)="","",Setup!$C$5&amp;TEXT(INDEX('Paycheck Plan'!$D$7:$D$526,Engine!$D$1),"#,##0.00"))</f>
        <v/>
      </c>
      <c r="D17" s="4" t="n"/>
    </row>
    <row r="18">
      <c r="A18" s="4" t="n"/>
      <c r="B18" s="4" t="n"/>
      <c r="C18" s="4" t="n"/>
      <c r="D18" s="4" t="n"/>
    </row>
    <row r="19" ht="30" customHeight="1">
      <c r="A19" s="4" t="n"/>
      <c r="B19" s="21">
        <f>IF(INDEX('Paycheck Plan'!$A$7:$A$526,Engine!$D$1)="","Every debt is paid.","Done? Open Paycheck Plan, find payday "&amp;INDEX('Paycheck Plan'!$A$7:$A$526,Engine!$D$1)&amp;" and choose Paid.")</f>
        <v/>
      </c>
      <c r="D19" s="4" t="n"/>
    </row>
    <row r="20">
      <c r="A20" s="4" t="n"/>
      <c r="B20" s="4" t="n"/>
      <c r="C20" s="4" t="n"/>
      <c r="D20" s="4" t="n"/>
    </row>
    <row r="21" ht="24" customHeight="1">
      <c r="A21" s="4" t="n"/>
      <c r="B21" s="19" t="inlineStr">
        <is>
          <t>Where you are</t>
        </is>
      </c>
      <c r="C21" s="4" t="n"/>
      <c r="D21" s="4" t="n"/>
    </row>
    <row r="22" ht="24" customHeight="1">
      <c r="A22" s="4" t="n"/>
      <c r="B22" s="16" t="inlineStr">
        <is>
          <t>Debt left</t>
        </is>
      </c>
      <c r="C22" s="20">
        <f>Setup!$C$5&amp;TEXT(INDEX(Engine!$J$10:$J$530,Engine!$D$1),"#,##0")</f>
        <v/>
      </c>
      <c r="D22" s="4" t="n"/>
    </row>
    <row r="23" ht="24" customHeight="1">
      <c r="A23" s="4" t="n"/>
      <c r="B23" s="16" t="inlineStr">
        <is>
          <t>Debt gone</t>
        </is>
      </c>
      <c r="C23" s="24">
        <f>IFERROR(1-INDEX(Engine!$J$10:$J$530,Engine!$D$1)/Engine!$J$10,1)</f>
        <v/>
      </c>
      <c r="D23" s="4" t="n"/>
    </row>
    <row r="24" ht="24" customHeight="1">
      <c r="A24" s="4" t="n"/>
      <c r="B24" s="16" t="inlineStr">
        <is>
          <t>Buffer</t>
        </is>
      </c>
      <c r="C24" s="20">
        <f>Setup!$C$5&amp;TEXT(INDEX(Engine!$F$10:$F$530,Engine!$D$1),"#,##0")&amp;" of "&amp;Setup!$C$5&amp;TEXT(Setup!$C$10,"#,##0")</f>
        <v/>
      </c>
      <c r="D24" s="4" t="n"/>
    </row>
    <row r="25" ht="24" customHeight="1">
      <c r="A25" s="4" t="n"/>
      <c r="B25" s="16" t="inlineStr">
        <is>
          <t>Interest per day</t>
        </is>
      </c>
      <c r="C25" s="20">
        <f>Setup!$C$5&amp;TEXT(SUMPRODUCT(INDEX(Engine!$T$10:$BQ$530,Engine!$D$1,0),Engine!$T$6:$BQ$6)/365,"#,##0.00")</f>
        <v/>
      </c>
      <c r="D25" s="4" t="n"/>
    </row>
    <row r="26" ht="30" customHeight="1">
      <c r="A26" s="4" t="n"/>
      <c r="B26" s="21" t="inlineStr">
        <is>
          <t>What your debts cost you each day right now. It drops as balances go down.</t>
        </is>
      </c>
      <c r="D26" s="4" t="n"/>
    </row>
    <row r="27">
      <c r="A27" s="4" t="n"/>
      <c r="B27" s="4" t="n"/>
      <c r="C27" s="4" t="n"/>
      <c r="D27" s="4" t="n"/>
    </row>
    <row r="28">
      <c r="A28" s="4" t="n"/>
      <c r="B28" s="4" t="n"/>
      <c r="C28" s="4" t="n"/>
      <c r="D28" s="4" t="n"/>
    </row>
    <row r="29">
      <c r="A29" s="4" t="n"/>
      <c r="B29" s="4" t="n"/>
      <c r="C29" s="4" t="n"/>
      <c r="D29" s="4" t="n"/>
    </row>
    <row r="30">
      <c r="A30" s="4" t="n"/>
      <c r="B30" s="4" t="n"/>
      <c r="C30" s="4" t="n"/>
      <c r="D30" s="4" t="n"/>
    </row>
    <row r="31">
      <c r="A31" s="4" t="n"/>
      <c r="B31" s="4" t="n"/>
      <c r="C31" s="4" t="n"/>
      <c r="D31" s="4" t="n"/>
    </row>
    <row r="32">
      <c r="A32" s="4" t="n"/>
      <c r="B32" s="4" t="n"/>
      <c r="C32" s="4" t="n"/>
      <c r="D32" s="4" t="n"/>
    </row>
    <row r="33">
      <c r="A33" s="4" t="n"/>
      <c r="B33" s="4" t="n"/>
      <c r="C33" s="4" t="n"/>
      <c r="D33" s="4" t="n"/>
    </row>
    <row r="34">
      <c r="A34" s="4" t="n"/>
      <c r="B34" s="4" t="n"/>
      <c r="C34" s="4" t="n"/>
      <c r="D34" s="4" t="n"/>
    </row>
    <row r="35">
      <c r="A35" s="4" t="n"/>
      <c r="B35" s="4" t="n"/>
      <c r="C35" s="4" t="n"/>
      <c r="D35" s="4" t="n"/>
    </row>
    <row r="36">
      <c r="A36" s="4" t="n"/>
      <c r="B36" s="4" t="n"/>
      <c r="C36" s="4" t="n"/>
      <c r="D36" s="4" t="n"/>
    </row>
    <row r="37">
      <c r="A37" s="4" t="n"/>
      <c r="B37" s="4" t="n"/>
      <c r="C37" s="4" t="n"/>
      <c r="D37" s="4" t="n"/>
    </row>
    <row r="38">
      <c r="A38" s="4" t="n"/>
      <c r="B38" s="4" t="n"/>
      <c r="C38" s="4" t="n"/>
      <c r="D38" s="4" t="n"/>
    </row>
    <row r="39">
      <c r="A39" s="4" t="n"/>
      <c r="B39" s="4" t="n"/>
      <c r="C39" s="4" t="n"/>
      <c r="D39" s="4" t="n"/>
    </row>
    <row r="40">
      <c r="A40" s="4" t="n"/>
      <c r="B40" s="4" t="n"/>
      <c r="C40" s="4" t="n"/>
      <c r="D40" s="4" t="n"/>
    </row>
  </sheetData>
  <mergeCells count="6">
    <mergeCell ref="B16:C16"/>
    <mergeCell ref="B19:C19"/>
    <mergeCell ref="B10:C10"/>
    <mergeCell ref="B14:C14"/>
    <mergeCell ref="B26:C26"/>
    <mergeCell ref="B12:C12"/>
  </mergeCells>
  <pageMargins left="0.75" right="0.75" top="1" bottom="1" header="0.5" footer="0.5"/>
  <pageSetup orientation="portrait" fitToHeight="0" fitToWidth="1"/>
</worksheet>
</file>

<file path=xl/worksheets/sheet3.xml><?xml version="1.0" encoding="utf-8"?>
<worksheet xmlns="http://schemas.openxmlformats.org/spreadsheetml/2006/main">
  <sheetPr>
    <tabColor rgb="001F2A44"/>
    <outlinePr summaryBelow="1" summaryRight="1"/>
    <pageSetUpPr fitToPage="1"/>
  </sheetPr>
  <dimension ref="A1:W60"/>
  <sheetViews>
    <sheetView showGridLines="0" workbookViewId="0">
      <selection activeCell="A1" sqref="A1"/>
    </sheetView>
  </sheetViews>
  <sheetFormatPr baseColWidth="8" defaultRowHeight="15"/>
  <cols>
    <col width="3"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3" customWidth="1" min="22" max="22"/>
    <col hidden="1" width="8" customWidth="1" min="23" max="23"/>
  </cols>
  <sheetData>
    <row r="1" ht="40" customHeight="1">
      <c r="A1" s="1" t="n"/>
      <c r="B1" s="2" t="inlineStr">
        <is>
          <t>Your debt-free dashboard</t>
        </is>
      </c>
      <c r="C1" s="1" t="n"/>
      <c r="D1" s="1" t="n"/>
      <c r="E1" s="1" t="n"/>
      <c r="F1" s="1" t="n"/>
      <c r="G1" s="1" t="n"/>
      <c r="H1" s="1" t="n"/>
      <c r="I1" s="1" t="n"/>
      <c r="J1" s="1" t="n"/>
      <c r="K1" s="1" t="n"/>
      <c r="L1" s="1" t="n"/>
      <c r="M1" s="1" t="n"/>
      <c r="N1" s="1" t="n"/>
      <c r="O1" s="1" t="n"/>
      <c r="P1" s="1" t="n"/>
      <c r="Q1" s="1" t="n"/>
      <c r="R1" s="1" t="n"/>
      <c r="S1" s="1" t="n"/>
      <c r="T1" s="1" t="n"/>
      <c r="U1" s="1" t="n"/>
      <c r="V1" s="1" t="n"/>
    </row>
    <row r="2" ht="22" customHeight="1">
      <c r="A2" s="1" t="n"/>
      <c r="B2" s="3" t="inlineStr">
        <is>
          <t>Updates every time you mark a payday Paid.</t>
        </is>
      </c>
      <c r="C2" s="1" t="n"/>
      <c r="D2" s="1" t="n"/>
      <c r="E2" s="1" t="n"/>
      <c r="F2" s="1" t="n"/>
      <c r="G2" s="1" t="n"/>
      <c r="H2" s="1" t="n"/>
      <c r="I2" s="1" t="n"/>
      <c r="J2" s="1" t="n"/>
      <c r="K2" s="1" t="n"/>
      <c r="L2" s="1" t="n"/>
      <c r="M2" s="1" t="n"/>
      <c r="N2" s="1" t="n"/>
      <c r="O2" s="1" t="n"/>
      <c r="P2" s="1" t="n"/>
      <c r="Q2" s="1" t="n"/>
      <c r="R2" s="1" t="n"/>
      <c r="S2" s="1" t="n"/>
      <c r="T2" s="1" t="n"/>
      <c r="U2" s="1" t="n"/>
      <c r="V2" s="1" t="n"/>
    </row>
    <row r="3">
      <c r="A3" s="4" t="n"/>
      <c r="B3" s="4" t="n"/>
      <c r="C3" s="4" t="n"/>
      <c r="D3" s="4" t="n"/>
      <c r="E3" s="4" t="n"/>
      <c r="F3" s="4" t="n"/>
      <c r="G3" s="4" t="n"/>
      <c r="H3" s="4" t="n"/>
      <c r="I3" s="4" t="n"/>
      <c r="J3" s="4" t="n"/>
      <c r="K3" s="4" t="n"/>
      <c r="L3" s="4" t="n"/>
      <c r="M3" s="4" t="n"/>
      <c r="N3" s="4" t="n"/>
      <c r="O3" s="4" t="n"/>
      <c r="P3" s="4" t="n"/>
      <c r="Q3" s="4" t="n"/>
      <c r="R3" s="4" t="n"/>
      <c r="S3" s="4" t="n"/>
      <c r="T3" s="4" t="n"/>
      <c r="U3" s="4" t="n"/>
      <c r="V3" s="4" t="n"/>
    </row>
    <row r="4">
      <c r="A4" s="4" t="n"/>
      <c r="B4" s="25" t="inlineStr">
        <is>
          <t>You'll be debt-free by</t>
        </is>
      </c>
      <c r="V4" s="4" t="n"/>
    </row>
    <row r="5" ht="46" customHeight="1">
      <c r="A5" s="4" t="n"/>
      <c r="B5" s="26">
        <f>IFERROR(INDEX(Engine!$B$10:$B$530,Engine!$B$2+1),"More than 20 years. See Compare.")</f>
        <v/>
      </c>
      <c r="V5" s="4" t="n"/>
    </row>
    <row r="6">
      <c r="A6" s="4" t="n"/>
      <c r="B6" s="27">
        <f>IF(Engine!$B$2-Engine!$B$1&lt;=0,"Every debt is paid.","That's "&amp;(Engine!$B$2-Engine!$B$1)&amp;" paydays from now, one paycheck at a time.")</f>
        <v/>
      </c>
      <c r="V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row>
    <row r="8">
      <c r="A8" s="4" t="n"/>
      <c r="B8" s="28" t="inlineStr">
        <is>
          <t>This payday</t>
        </is>
      </c>
      <c r="V8" s="4" t="n"/>
    </row>
    <row r="9" ht="24" customHeight="1">
      <c r="A9" s="4" t="n"/>
      <c r="B9" s="29">
        <f>IF(INDEX('Paycheck Plan'!$A$7:$A$526,Engine!$D$1)="","Nothing left to pay. Keep your buffer and yearly bills going.",TEXT(INDEX('Paycheck Plan'!$B$7:$B$526,Engine!$D$1),"mmm d")&amp;": set aside "&amp;Setup!$C$5&amp;TEXT(INDEX('Paycheck Plan'!$D$7:$D$526,Engine!$D$1),"#,##0")&amp;" in total. "&amp;IF(INDEX('Paycheck Plan'!$E$7:$E$526,Engine!$D$1)&gt;0.005,"Your extra payment is "&amp;Setup!$C$5&amp;TEXT(INDEX('Paycheck Plan'!$E$7:$E$526,Engine!$D$1),"#,##0")&amp;" to "&amp;INDEX('Paycheck Plan'!$F$7:$F$526,Engine!$D$1)&amp;".","This one fills your buffer, so there's no extra payment yet."))</f>
        <v/>
      </c>
      <c r="C9" s="30" t="n"/>
      <c r="D9" s="30" t="n"/>
      <c r="E9" s="30" t="n"/>
      <c r="F9" s="30" t="n"/>
      <c r="G9" s="30" t="n"/>
      <c r="H9" s="30" t="n"/>
      <c r="I9" s="30" t="n"/>
      <c r="J9" s="30" t="n"/>
      <c r="K9" s="30" t="n"/>
      <c r="L9" s="30" t="n"/>
      <c r="M9" s="30" t="n"/>
      <c r="N9" s="30" t="n"/>
      <c r="O9" s="30" t="n"/>
      <c r="P9" s="30" t="n"/>
      <c r="Q9" s="30" t="n"/>
      <c r="R9" s="30" t="n"/>
      <c r="S9" s="30" t="n"/>
      <c r="T9" s="30" t="n"/>
      <c r="U9" s="31" t="n"/>
      <c r="V9" s="4" t="n"/>
    </row>
    <row r="10" ht="24" customHeight="1">
      <c r="A10" s="4" t="n"/>
      <c r="B10" s="32" t="n"/>
      <c r="C10" s="33" t="n"/>
      <c r="D10" s="33" t="n"/>
      <c r="E10" s="33" t="n"/>
      <c r="F10" s="33" t="n"/>
      <c r="G10" s="33" t="n"/>
      <c r="H10" s="33" t="n"/>
      <c r="I10" s="33" t="n"/>
      <c r="J10" s="33" t="n"/>
      <c r="K10" s="33" t="n"/>
      <c r="L10" s="33" t="n"/>
      <c r="M10" s="33" t="n"/>
      <c r="N10" s="33" t="n"/>
      <c r="O10" s="33" t="n"/>
      <c r="P10" s="33" t="n"/>
      <c r="Q10" s="33" t="n"/>
      <c r="R10" s="33" t="n"/>
      <c r="S10" s="33" t="n"/>
      <c r="T10" s="33" t="n"/>
      <c r="U10" s="3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ht="30" customHeight="1">
      <c r="A12" s="4" t="n"/>
      <c r="B12" s="35" t="inlineStr">
        <is>
          <t>Debt left</t>
        </is>
      </c>
      <c r="G12" s="35" t="inlineStr">
        <is>
          <t>Paid off so far</t>
        </is>
      </c>
      <c r="L12" s="35" t="inlineStr">
        <is>
          <t>Interest per day right now</t>
        </is>
      </c>
      <c r="Q12" s="35" t="inlineStr">
        <is>
          <t>Paydays left</t>
        </is>
      </c>
      <c r="V12" s="4" t="n"/>
    </row>
    <row r="13" ht="34" customHeight="1">
      <c r="A13" s="4" t="n"/>
      <c r="B13" s="36">
        <f>Setup!$C$5&amp;TEXT(INDEX(Engine!$J$10:$J$530,Engine!$D$1),"#,##0")</f>
        <v/>
      </c>
      <c r="C13" s="37" t="n"/>
      <c r="D13" s="37" t="n"/>
      <c r="E13" s="37" t="n"/>
      <c r="F13" s="37" t="n"/>
      <c r="G13" s="36">
        <f>Setup!$C$5&amp;TEXT(MAX(0,Engine!$J$10-INDEX(Engine!$J$10:$J$530,Engine!$D$1)),"#,##0")</f>
        <v/>
      </c>
      <c r="H13" s="37" t="n"/>
      <c r="I13" s="37" t="n"/>
      <c r="J13" s="37" t="n"/>
      <c r="K13" s="37" t="n"/>
      <c r="L13" s="36">
        <f>Setup!$C$5&amp;TEXT(SUMPRODUCT(INDEX(Engine!$T$10:$BQ$530,Engine!$D$1,0),Engine!$T$6:$BQ$6)/365,"#,##0.00")</f>
        <v/>
      </c>
      <c r="M13" s="37" t="n"/>
      <c r="N13" s="37" t="n"/>
      <c r="O13" s="37" t="n"/>
      <c r="P13" s="37" t="n"/>
      <c r="Q13" s="38">
        <f>MAX(0,Engine!$B$2-Engine!$B$1)</f>
        <v/>
      </c>
      <c r="R13" s="37" t="n"/>
      <c r="S13" s="37" t="n"/>
      <c r="T13" s="37" t="n"/>
      <c r="U13" s="37"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39">
        <f>"Debt gone: "&amp;TEXT(IFERROR(1-INDEX(Engine!$J$10:$J$530,Engine!$D$1)/Engine!$J$10,1),"0%")</f>
        <v/>
      </c>
      <c r="V15" s="4" t="n"/>
    </row>
    <row r="16" ht="16" customHeight="1">
      <c r="A16" s="4" t="n"/>
      <c r="B16" s="40" t="n"/>
      <c r="C16" s="40" t="n"/>
      <c r="D16" s="40" t="n"/>
      <c r="E16" s="40" t="n"/>
      <c r="F16" s="40" t="n"/>
      <c r="G16" s="40" t="n"/>
      <c r="H16" s="40" t="n"/>
      <c r="I16" s="40" t="n"/>
      <c r="J16" s="40" t="n"/>
      <c r="K16" s="40" t="n"/>
      <c r="L16" s="40" t="n"/>
      <c r="M16" s="40" t="n"/>
      <c r="N16" s="40" t="n"/>
      <c r="O16" s="40" t="n"/>
      <c r="P16" s="40" t="n"/>
      <c r="Q16" s="40" t="n"/>
      <c r="R16" s="40" t="n"/>
      <c r="S16" s="40" t="n"/>
      <c r="T16" s="40" t="n"/>
      <c r="U16" s="40" t="n"/>
      <c r="V16" s="4" t="n"/>
      <c r="W16">
        <f>IFERROR(1-INDEX(Engine!$J$10:$J$530,Engine!$D$1)/Engine!$J$10,1)</f>
        <v/>
      </c>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39">
        <f>IF(INDEX('Paycheck Plan'!$A$7:$A$526,Engine!$D$1)="","Focus debt: all done","Focus debt: "&amp;INDEX(Engine!$T$4:$BQ$4,INDEX(Engine!$K$11:$K$530,Engine!$D$1))&amp;", "&amp;TEXT(IFERROR(MAX(0,1-INDEX(Engine!$T$10:$BQ$530,Engine!$D$1,INDEX(Engine!$K$11:$K$530,Engine!$D$1))/INDEX(Engine!$T$5:$BQ$5,INDEX(Engine!$K$11:$K$530,Engine!$D$1))),1),"0%")&amp;" paid")</f>
        <v/>
      </c>
      <c r="V18" s="4" t="n"/>
    </row>
    <row r="19" ht="16" customHeight="1">
      <c r="A19" s="4" t="n"/>
      <c r="B19" s="40" t="n"/>
      <c r="C19" s="40" t="n"/>
      <c r="D19" s="40" t="n"/>
      <c r="E19" s="40" t="n"/>
      <c r="F19" s="40" t="n"/>
      <c r="G19" s="40" t="n"/>
      <c r="H19" s="40" t="n"/>
      <c r="I19" s="40" t="n"/>
      <c r="J19" s="40" t="n"/>
      <c r="K19" s="40" t="n"/>
      <c r="L19" s="40" t="n"/>
      <c r="M19" s="40" t="n"/>
      <c r="N19" s="40" t="n"/>
      <c r="O19" s="40" t="n"/>
      <c r="P19" s="40" t="n"/>
      <c r="Q19" s="40" t="n"/>
      <c r="R19" s="40" t="n"/>
      <c r="S19" s="40" t="n"/>
      <c r="T19" s="40" t="n"/>
      <c r="U19" s="40" t="n"/>
      <c r="V19" s="4" t="n"/>
      <c r="W19">
        <f>IFERROR(MAX(0,1-INDEX(Engine!$T$10:$BQ$530,Engine!$D$1,INDEX(Engine!$K$11:$K$530,Engine!$D$1))/INDEX(Engine!$T$5:$BQ$5,INDEX(Engine!$K$11:$K$530,Engine!$D$1))),1)</f>
        <v/>
      </c>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39">
        <f>"Buffer: "&amp;Setup!$C$5&amp;TEXT(INDEX(Engine!$F$10:$F$530,Engine!$D$1),"#,##0")&amp;" of "&amp;Setup!$C$5&amp;TEXT(Setup!$C$10,"#,##0")</f>
        <v/>
      </c>
      <c r="V21" s="4" t="n"/>
    </row>
    <row r="22" ht="16" customHeight="1">
      <c r="A22" s="4" t="n"/>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 t="n"/>
      <c r="W22">
        <f>IFERROR(MIN(1,INDEX(Engine!$F$10:$F$530,Engine!$D$1)/Setup!$C$10),1)</f>
        <v/>
      </c>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ht="30" customHeight="1">
      <c r="A24" s="4" t="n"/>
      <c r="B24" s="35" t="inlineStr">
        <is>
          <t>Interest on your plan</t>
        </is>
      </c>
      <c r="G24" s="35" t="inlineStr">
        <is>
          <t>Interest paying minimums only</t>
        </is>
      </c>
      <c r="L24" s="35" t="inlineStr">
        <is>
          <t>Interest you avoid</t>
        </is>
      </c>
      <c r="Q24" s="35" t="inlineStr">
        <is>
          <t>Yearly bills per payday</t>
        </is>
      </c>
      <c r="V24" s="4" t="n"/>
    </row>
    <row r="25" ht="34" customHeight="1">
      <c r="A25" s="4" t="n"/>
      <c r="B25" s="36">
        <f>Setup!$C$5&amp;TEXT(SUM(Engine!$I$11:$I$530),"#,##0")</f>
        <v/>
      </c>
      <c r="C25" s="37" t="n"/>
      <c r="D25" s="37" t="n"/>
      <c r="E25" s="37" t="n"/>
      <c r="F25" s="37" t="n"/>
      <c r="G25" s="36">
        <f>IF(COUNTIF(Debts!$L$6:$L$55,"Never")&gt;0,"Never ends",Setup!$C$5&amp;TEXT(SUM(Debts!$L$6:$L$55),"#,##0"))</f>
        <v/>
      </c>
      <c r="H25" s="37" t="n"/>
      <c r="I25" s="37" t="n"/>
      <c r="J25" s="37" t="n"/>
      <c r="K25" s="37" t="n"/>
      <c r="L25" s="36">
        <f>IF(COUNTIF(Debts!$L$6:$L$55,"Never")&gt;0,"Your plan ends it",Setup!$C$5&amp;TEXT(MAX(0,SUM(Debts!$L$6:$L$55)-SUM(Engine!$I$11:$I$530)),"#,##0"))</f>
        <v/>
      </c>
      <c r="M25" s="37" t="n"/>
      <c r="N25" s="37" t="n"/>
      <c r="O25" s="37" t="n"/>
      <c r="P25" s="37" t="n"/>
      <c r="Q25" s="36">
        <f>Setup!$C$5&amp;TEXT(Setup!$C$14,"#,##0")</f>
        <v/>
      </c>
      <c r="R25" s="37" t="n"/>
      <c r="S25" s="37" t="n"/>
      <c r="T25" s="37" t="n"/>
      <c r="U25" s="37"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28" t="inlineStr">
        <is>
          <t>Where new charges came from</t>
        </is>
      </c>
      <c r="V27" s="4" t="n"/>
    </row>
    <row r="28">
      <c r="A28" s="4" t="n"/>
      <c r="B28" s="41" t="inlineStr">
        <is>
          <t>Everyday</t>
        </is>
      </c>
      <c r="G28" s="41" t="inlineStr">
        <is>
          <t>Emergency</t>
        </is>
      </c>
      <c r="L28" s="41" t="inlineStr">
        <is>
          <t>One-off</t>
        </is>
      </c>
      <c r="Q28" s="35" t="inlineStr">
        <is>
          <t>Log charges on Paycheck Plan. The pattern shows where new debt comes from.</t>
        </is>
      </c>
      <c r="V28" s="4" t="n"/>
    </row>
    <row r="29">
      <c r="A29" s="4" t="n"/>
      <c r="B29" s="42">
        <f>Setup!$C$5&amp;TEXT(SUMIF('Paycheck Plan'!$L$7:$L$526,"Everyday",'Paycheck Plan'!$K$7:$K$526),"#,##0")</f>
        <v/>
      </c>
      <c r="G29" s="42">
        <f>Setup!$C$5&amp;TEXT(SUMIF('Paycheck Plan'!$L$7:$L$526,"Emergency",'Paycheck Plan'!$K$7:$K$526),"#,##0")</f>
        <v/>
      </c>
      <c r="L29" s="42">
        <f>Setup!$C$5&amp;TEXT(SUMIF('Paycheck Plan'!$L$7:$L$526,"One-off",'Paycheck Plan'!$K$7:$K$526),"#,##0")</f>
        <v/>
      </c>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28" t="inlineStr">
        <is>
          <t>Debt left, payday by payday</t>
        </is>
      </c>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row>
  </sheetData>
  <mergeCells count="33">
    <mergeCell ref="Q25:U25"/>
    <mergeCell ref="B4:U4"/>
    <mergeCell ref="Q12:U12"/>
    <mergeCell ref="G12:K12"/>
    <mergeCell ref="B25:F25"/>
    <mergeCell ref="Q24:U24"/>
    <mergeCell ref="L28:P28"/>
    <mergeCell ref="L13:P13"/>
    <mergeCell ref="B31:U31"/>
    <mergeCell ref="L12:P12"/>
    <mergeCell ref="B12:F12"/>
    <mergeCell ref="B27:U27"/>
    <mergeCell ref="B9:U10"/>
    <mergeCell ref="B18:U18"/>
    <mergeCell ref="B21:U21"/>
    <mergeCell ref="L24:P24"/>
    <mergeCell ref="G28:K28"/>
    <mergeCell ref="G13:K13"/>
    <mergeCell ref="B13:F13"/>
    <mergeCell ref="B29:F29"/>
    <mergeCell ref="B8:U8"/>
    <mergeCell ref="L29:P29"/>
    <mergeCell ref="G24:K24"/>
    <mergeCell ref="B28:F28"/>
    <mergeCell ref="L25:P25"/>
    <mergeCell ref="Q28:U29"/>
    <mergeCell ref="G29:K29"/>
    <mergeCell ref="B24:F24"/>
    <mergeCell ref="B15:U15"/>
    <mergeCell ref="G25:K25"/>
    <mergeCell ref="B6:U6"/>
    <mergeCell ref="B5:U5"/>
    <mergeCell ref="Q13:U13"/>
  </mergeCells>
  <conditionalFormatting sqref="B16:U16">
    <cfRule type="expression" priority="1" dxfId="0">
      <formula>COLUMN(B16)-1&lt;=ROUND($W$16*20,0)</formula>
    </cfRule>
  </conditionalFormatting>
  <conditionalFormatting sqref="B19:U19">
    <cfRule type="expression" priority="2" dxfId="0">
      <formula>COLUMN(B19)-1&lt;=ROUND($W$19*20,0)</formula>
    </cfRule>
  </conditionalFormatting>
  <conditionalFormatting sqref="B22:U22">
    <cfRule type="expression" priority="3" dxfId="0">
      <formula>COLUMN(B22)-1&lt;=ROUND($W$22*20,0)</formula>
    </cfRule>
  </conditionalFormatting>
  <pageMargins left="0.75" right="0.75" top="1" bottom="1" header="0.5" footer="0.5"/>
  <pageSetup orientation="portrait" fitToHeight="0" fitToWidth="1"/>
  <drawing xmlns:r="http://schemas.openxmlformats.org/officeDocument/2006/relationships" r:id="rId1"/>
</worksheet>
</file>

<file path=xl/worksheets/sheet4.xml><?xml version="1.0" encoding="utf-8"?>
<worksheet xmlns="http://schemas.openxmlformats.org/spreadsheetml/2006/main">
  <sheetPr>
    <tabColor rgb="001F2A44"/>
    <outlinePr summaryBelow="1" summaryRight="1"/>
    <pageSetUpPr fitToPage="1"/>
  </sheetPr>
  <dimension ref="A1:M52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7" customWidth="1" min="1" max="1"/>
    <col width="13" customWidth="1" min="2" max="2"/>
    <col width="9" customWidth="1" min="3" max="3"/>
    <col width="13" customWidth="1" min="4" max="4"/>
    <col width="12" customWidth="1" min="5" max="5"/>
    <col width="16" customWidth="1" min="6" max="6"/>
    <col width="12" customWidth="1" min="7" max="7"/>
    <col width="11" customWidth="1" min="8" max="8"/>
    <col width="11" customWidth="1" min="9" max="9"/>
    <col width="12" customWidth="1" min="10" max="10"/>
    <col width="12" customWidth="1" min="11" max="11"/>
    <col width="13" customWidth="1" min="12" max="12"/>
    <col width="14" customWidth="1" min="13" max="13"/>
  </cols>
  <sheetData>
    <row r="1" ht="40" customHeight="1">
      <c r="A1" s="1" t="n"/>
      <c r="B1" s="2" t="inlineStr">
        <is>
          <t>Paycheck plan</t>
        </is>
      </c>
      <c r="C1" s="1" t="n"/>
      <c r="D1" s="1" t="n"/>
      <c r="E1" s="1" t="n"/>
      <c r="F1" s="1" t="n"/>
      <c r="G1" s="1" t="n"/>
      <c r="H1" s="1" t="n"/>
      <c r="I1" s="1" t="n"/>
      <c r="J1" s="1" t="n"/>
      <c r="K1" s="1" t="n"/>
      <c r="L1" s="1" t="n"/>
      <c r="M1" s="1" t="n"/>
    </row>
    <row r="2" ht="22" customHeight="1">
      <c r="A2" s="1" t="n"/>
      <c r="B2" s="3" t="inlineStr">
        <is>
          <t>One row per payday. Make the payments, then choose Paid. The cream columns are worked out for you.</t>
        </is>
      </c>
      <c r="C2" s="1" t="n"/>
      <c r="D2" s="1" t="n"/>
      <c r="E2" s="1" t="n"/>
      <c r="F2" s="1" t="n"/>
      <c r="G2" s="1" t="n"/>
      <c r="H2" s="1" t="n"/>
      <c r="I2" s="1" t="n"/>
      <c r="J2" s="1" t="n"/>
      <c r="K2" s="1" t="n"/>
      <c r="L2" s="1" t="n"/>
      <c r="M2" s="1" t="n"/>
    </row>
    <row r="3">
      <c r="A3" s="4" t="n"/>
      <c r="B3" s="4" t="n"/>
      <c r="C3" s="4" t="n"/>
      <c r="D3" s="4" t="n"/>
      <c r="E3" s="4" t="n"/>
      <c r="F3" s="4" t="n"/>
      <c r="G3" s="4" t="n"/>
      <c r="H3" s="4" t="n"/>
      <c r="I3" s="4" t="n"/>
      <c r="J3" s="4" t="n"/>
      <c r="K3" s="4" t="n"/>
      <c r="L3" s="4" t="n"/>
      <c r="M3" s="4" t="n"/>
    </row>
    <row r="4">
      <c r="A4" s="4" t="n"/>
      <c r="B4" s="43" t="inlineStr">
        <is>
          <t>Start at the first row that isn't yellow. If you skip a payday, do the next one. The date still moves.</t>
        </is>
      </c>
      <c r="C4" s="4" t="n"/>
      <c r="D4" s="4" t="n"/>
      <c r="E4" s="4" t="n"/>
      <c r="F4" s="4" t="n"/>
      <c r="G4" s="4" t="n"/>
      <c r="H4" s="4" t="n"/>
      <c r="I4" s="4" t="n"/>
      <c r="J4" s="4" t="n"/>
      <c r="K4" s="4" t="n"/>
      <c r="L4" s="4" t="n"/>
      <c r="M4" s="4" t="n"/>
    </row>
    <row r="5">
      <c r="A5" s="4" t="n"/>
      <c r="B5" s="4" t="n"/>
      <c r="C5" s="4" t="n"/>
      <c r="D5" s="4" t="n"/>
      <c r="E5" s="4" t="n"/>
      <c r="F5" s="4" t="n"/>
      <c r="G5" s="4" t="n"/>
      <c r="H5" s="4" t="n"/>
      <c r="I5" s="4" t="n"/>
      <c r="J5" s="4" t="n"/>
      <c r="K5" s="4" t="n"/>
      <c r="L5" s="4" t="n"/>
      <c r="M5" s="4" t="n"/>
    </row>
    <row r="6" ht="44" customHeight="1">
      <c r="A6" s="44" t="inlineStr">
        <is>
          <t>Payday</t>
        </is>
      </c>
      <c r="B6" s="44" t="inlineStr">
        <is>
          <t>Date</t>
        </is>
      </c>
      <c r="C6" s="44" t="inlineStr">
        <is>
          <t>Paid?</t>
        </is>
      </c>
      <c r="D6" s="44" t="inlineStr">
        <is>
          <t>Total to set aside</t>
        </is>
      </c>
      <c r="E6" s="44" t="inlineStr">
        <is>
          <t>Extra payment</t>
        </is>
      </c>
      <c r="F6" s="44" t="inlineStr">
        <is>
          <t>Extra goes to</t>
        </is>
      </c>
      <c r="G6" s="44" t="inlineStr">
        <is>
          <t>For minimums</t>
        </is>
      </c>
      <c r="H6" s="44" t="inlineStr">
        <is>
          <t>To buffer</t>
        </is>
      </c>
      <c r="I6" s="44" t="inlineStr">
        <is>
          <t>To yearly bills</t>
        </is>
      </c>
      <c r="J6" s="44" t="inlineStr">
        <is>
          <t>+/- this payday</t>
        </is>
      </c>
      <c r="K6" s="44" t="inlineStr">
        <is>
          <t>New charges</t>
        </is>
      </c>
      <c r="L6" s="44" t="inlineStr">
        <is>
          <t>Charge type</t>
        </is>
      </c>
      <c r="M6" s="44" t="inlineStr">
        <is>
          <t>Debt left after</t>
        </is>
      </c>
    </row>
    <row r="7">
      <c r="A7" s="45">
        <f>IF(Engine!$J$10&gt;0.005,Engine!A11,"")</f>
        <v/>
      </c>
      <c r="B7" s="46">
        <f>IF($A7="","",Engine!B11)</f>
        <v/>
      </c>
      <c r="C7" s="47" t="n"/>
      <c r="D7" s="48">
        <f>IF($A7="","",G7+H7+I7+E7)</f>
        <v/>
      </c>
      <c r="E7" s="48">
        <f>IF($A7="","",SUM(Engine!DP11:FM11))</f>
        <v/>
      </c>
      <c r="F7" s="49">
        <f>IF($A7="","",IF(E7&gt;0.005,INDEX(Engine!$T$4:$BQ$4,Engine!K11),IF(H7&gt;0,"Buffer first","")))</f>
        <v/>
      </c>
      <c r="G7" s="50">
        <f>IF($A7="","",SUM(Engine!BR11:DO11))</f>
        <v/>
      </c>
      <c r="H7" s="50">
        <f>IF($A7="","",Engine!E11)</f>
        <v/>
      </c>
      <c r="I7" s="50">
        <f>IF($A7="","",Engine!G11)</f>
        <v/>
      </c>
      <c r="J7" s="51" t="n"/>
      <c r="K7" s="51" t="n"/>
      <c r="L7" s="47" t="n"/>
      <c r="M7" s="50">
        <f>IF($A7="","",Engine!J11)</f>
        <v/>
      </c>
    </row>
    <row r="8">
      <c r="A8" s="45">
        <f>IF(Engine!$J$11&gt;0.005,Engine!A12,"")</f>
        <v/>
      </c>
      <c r="B8" s="46">
        <f>IF($A8="","",Engine!B12)</f>
        <v/>
      </c>
      <c r="C8" s="47" t="n"/>
      <c r="D8" s="48">
        <f>IF($A8="","",G8+H8+I8+E8)</f>
        <v/>
      </c>
      <c r="E8" s="48">
        <f>IF($A8="","",SUM(Engine!DP12:FM12))</f>
        <v/>
      </c>
      <c r="F8" s="49">
        <f>IF($A8="","",IF(E8&gt;0.005,INDEX(Engine!$T$4:$BQ$4,Engine!K12),IF(H8&gt;0,"Buffer first","")))</f>
        <v/>
      </c>
      <c r="G8" s="50">
        <f>IF($A8="","",SUM(Engine!BR12:DO12))</f>
        <v/>
      </c>
      <c r="H8" s="50">
        <f>IF($A8="","",Engine!E12)</f>
        <v/>
      </c>
      <c r="I8" s="50">
        <f>IF($A8="","",Engine!G12)</f>
        <v/>
      </c>
      <c r="J8" s="51" t="n"/>
      <c r="K8" s="51" t="n"/>
      <c r="L8" s="47" t="n"/>
      <c r="M8" s="50">
        <f>IF($A8="","",Engine!J12)</f>
        <v/>
      </c>
    </row>
    <row r="9">
      <c r="A9" s="45">
        <f>IF(Engine!$J$12&gt;0.005,Engine!A13,"")</f>
        <v/>
      </c>
      <c r="B9" s="46">
        <f>IF($A9="","",Engine!B13)</f>
        <v/>
      </c>
      <c r="C9" s="47" t="n"/>
      <c r="D9" s="48">
        <f>IF($A9="","",G9+H9+I9+E9)</f>
        <v/>
      </c>
      <c r="E9" s="48">
        <f>IF($A9="","",SUM(Engine!DP13:FM13))</f>
        <v/>
      </c>
      <c r="F9" s="49">
        <f>IF($A9="","",IF(E9&gt;0.005,INDEX(Engine!$T$4:$BQ$4,Engine!K13),IF(H9&gt;0,"Buffer first","")))</f>
        <v/>
      </c>
      <c r="G9" s="50">
        <f>IF($A9="","",SUM(Engine!BR13:DO13))</f>
        <v/>
      </c>
      <c r="H9" s="50">
        <f>IF($A9="","",Engine!E13)</f>
        <v/>
      </c>
      <c r="I9" s="50">
        <f>IF($A9="","",Engine!G13)</f>
        <v/>
      </c>
      <c r="J9" s="51" t="n"/>
      <c r="K9" s="51" t="n"/>
      <c r="L9" s="47" t="n"/>
      <c r="M9" s="50">
        <f>IF($A9="","",Engine!J13)</f>
        <v/>
      </c>
    </row>
    <row r="10">
      <c r="A10" s="45">
        <f>IF(Engine!$J$13&gt;0.005,Engine!A14,"")</f>
        <v/>
      </c>
      <c r="B10" s="46">
        <f>IF($A10="","",Engine!B14)</f>
        <v/>
      </c>
      <c r="C10" s="47" t="n"/>
      <c r="D10" s="48">
        <f>IF($A10="","",G10+H10+I10+E10)</f>
        <v/>
      </c>
      <c r="E10" s="48">
        <f>IF($A10="","",SUM(Engine!DP14:FM14))</f>
        <v/>
      </c>
      <c r="F10" s="49">
        <f>IF($A10="","",IF(E10&gt;0.005,INDEX(Engine!$T$4:$BQ$4,Engine!K14),IF(H10&gt;0,"Buffer first","")))</f>
        <v/>
      </c>
      <c r="G10" s="50">
        <f>IF($A10="","",SUM(Engine!BR14:DO14))</f>
        <v/>
      </c>
      <c r="H10" s="50">
        <f>IF($A10="","",Engine!E14)</f>
        <v/>
      </c>
      <c r="I10" s="50">
        <f>IF($A10="","",Engine!G14)</f>
        <v/>
      </c>
      <c r="J10" s="51" t="n"/>
      <c r="K10" s="51" t="n"/>
      <c r="L10" s="47" t="n"/>
      <c r="M10" s="50">
        <f>IF($A10="","",Engine!J14)</f>
        <v/>
      </c>
    </row>
    <row r="11">
      <c r="A11" s="45">
        <f>IF(Engine!$J$14&gt;0.005,Engine!A15,"")</f>
        <v/>
      </c>
      <c r="B11" s="46">
        <f>IF($A11="","",Engine!B15)</f>
        <v/>
      </c>
      <c r="C11" s="47" t="n"/>
      <c r="D11" s="48">
        <f>IF($A11="","",G11+H11+I11+E11)</f>
        <v/>
      </c>
      <c r="E11" s="48">
        <f>IF($A11="","",SUM(Engine!DP15:FM15))</f>
        <v/>
      </c>
      <c r="F11" s="49">
        <f>IF($A11="","",IF(E11&gt;0.005,INDEX(Engine!$T$4:$BQ$4,Engine!K15),IF(H11&gt;0,"Buffer first","")))</f>
        <v/>
      </c>
      <c r="G11" s="50">
        <f>IF($A11="","",SUM(Engine!BR15:DO15))</f>
        <v/>
      </c>
      <c r="H11" s="50">
        <f>IF($A11="","",Engine!E15)</f>
        <v/>
      </c>
      <c r="I11" s="50">
        <f>IF($A11="","",Engine!G15)</f>
        <v/>
      </c>
      <c r="J11" s="51" t="n"/>
      <c r="K11" s="51" t="n"/>
      <c r="L11" s="47" t="n"/>
      <c r="M11" s="50">
        <f>IF($A11="","",Engine!J15)</f>
        <v/>
      </c>
    </row>
    <row r="12">
      <c r="A12" s="45">
        <f>IF(Engine!$J$15&gt;0.005,Engine!A16,"")</f>
        <v/>
      </c>
      <c r="B12" s="46">
        <f>IF($A12="","",Engine!B16)</f>
        <v/>
      </c>
      <c r="C12" s="47" t="n"/>
      <c r="D12" s="48">
        <f>IF($A12="","",G12+H12+I12+E12)</f>
        <v/>
      </c>
      <c r="E12" s="48">
        <f>IF($A12="","",SUM(Engine!DP16:FM16))</f>
        <v/>
      </c>
      <c r="F12" s="49">
        <f>IF($A12="","",IF(E12&gt;0.005,INDEX(Engine!$T$4:$BQ$4,Engine!K16),IF(H12&gt;0,"Buffer first","")))</f>
        <v/>
      </c>
      <c r="G12" s="50">
        <f>IF($A12="","",SUM(Engine!BR16:DO16))</f>
        <v/>
      </c>
      <c r="H12" s="50">
        <f>IF($A12="","",Engine!E16)</f>
        <v/>
      </c>
      <c r="I12" s="50">
        <f>IF($A12="","",Engine!G16)</f>
        <v/>
      </c>
      <c r="J12" s="51" t="n"/>
      <c r="K12" s="51" t="n"/>
      <c r="L12" s="47" t="n"/>
      <c r="M12" s="50">
        <f>IF($A12="","",Engine!J16)</f>
        <v/>
      </c>
    </row>
    <row r="13">
      <c r="A13" s="45">
        <f>IF(Engine!$J$16&gt;0.005,Engine!A17,"")</f>
        <v/>
      </c>
      <c r="B13" s="46">
        <f>IF($A13="","",Engine!B17)</f>
        <v/>
      </c>
      <c r="C13" s="47" t="n"/>
      <c r="D13" s="48">
        <f>IF($A13="","",G13+H13+I13+E13)</f>
        <v/>
      </c>
      <c r="E13" s="48">
        <f>IF($A13="","",SUM(Engine!DP17:FM17))</f>
        <v/>
      </c>
      <c r="F13" s="49">
        <f>IF($A13="","",IF(E13&gt;0.005,INDEX(Engine!$T$4:$BQ$4,Engine!K17),IF(H13&gt;0,"Buffer first","")))</f>
        <v/>
      </c>
      <c r="G13" s="50">
        <f>IF($A13="","",SUM(Engine!BR17:DO17))</f>
        <v/>
      </c>
      <c r="H13" s="50">
        <f>IF($A13="","",Engine!E17)</f>
        <v/>
      </c>
      <c r="I13" s="50">
        <f>IF($A13="","",Engine!G17)</f>
        <v/>
      </c>
      <c r="J13" s="51" t="n"/>
      <c r="K13" s="51" t="n"/>
      <c r="L13" s="47" t="n"/>
      <c r="M13" s="50">
        <f>IF($A13="","",Engine!J17)</f>
        <v/>
      </c>
    </row>
    <row r="14">
      <c r="A14" s="45">
        <f>IF(Engine!$J$17&gt;0.005,Engine!A18,"")</f>
        <v/>
      </c>
      <c r="B14" s="46">
        <f>IF($A14="","",Engine!B18)</f>
        <v/>
      </c>
      <c r="C14" s="47" t="n"/>
      <c r="D14" s="48">
        <f>IF($A14="","",G14+H14+I14+E14)</f>
        <v/>
      </c>
      <c r="E14" s="48">
        <f>IF($A14="","",SUM(Engine!DP18:FM18))</f>
        <v/>
      </c>
      <c r="F14" s="49">
        <f>IF($A14="","",IF(E14&gt;0.005,INDEX(Engine!$T$4:$BQ$4,Engine!K18),IF(H14&gt;0,"Buffer first","")))</f>
        <v/>
      </c>
      <c r="G14" s="50">
        <f>IF($A14="","",SUM(Engine!BR18:DO18))</f>
        <v/>
      </c>
      <c r="H14" s="50">
        <f>IF($A14="","",Engine!E18)</f>
        <v/>
      </c>
      <c r="I14" s="50">
        <f>IF($A14="","",Engine!G18)</f>
        <v/>
      </c>
      <c r="J14" s="51" t="n"/>
      <c r="K14" s="51" t="n"/>
      <c r="L14" s="47" t="n"/>
      <c r="M14" s="50">
        <f>IF($A14="","",Engine!J18)</f>
        <v/>
      </c>
    </row>
    <row r="15">
      <c r="A15" s="45">
        <f>IF(Engine!$J$18&gt;0.005,Engine!A19,"")</f>
        <v/>
      </c>
      <c r="B15" s="46">
        <f>IF($A15="","",Engine!B19)</f>
        <v/>
      </c>
      <c r="C15" s="47" t="n"/>
      <c r="D15" s="48">
        <f>IF($A15="","",G15+H15+I15+E15)</f>
        <v/>
      </c>
      <c r="E15" s="48">
        <f>IF($A15="","",SUM(Engine!DP19:FM19))</f>
        <v/>
      </c>
      <c r="F15" s="49">
        <f>IF($A15="","",IF(E15&gt;0.005,INDEX(Engine!$T$4:$BQ$4,Engine!K19),IF(H15&gt;0,"Buffer first","")))</f>
        <v/>
      </c>
      <c r="G15" s="50">
        <f>IF($A15="","",SUM(Engine!BR19:DO19))</f>
        <v/>
      </c>
      <c r="H15" s="50">
        <f>IF($A15="","",Engine!E19)</f>
        <v/>
      </c>
      <c r="I15" s="50">
        <f>IF($A15="","",Engine!G19)</f>
        <v/>
      </c>
      <c r="J15" s="51" t="n"/>
      <c r="K15" s="51" t="n"/>
      <c r="L15" s="47" t="n"/>
      <c r="M15" s="50">
        <f>IF($A15="","",Engine!J19)</f>
        <v/>
      </c>
    </row>
    <row r="16">
      <c r="A16" s="45">
        <f>IF(Engine!$J$19&gt;0.005,Engine!A20,"")</f>
        <v/>
      </c>
      <c r="B16" s="46">
        <f>IF($A16="","",Engine!B20)</f>
        <v/>
      </c>
      <c r="C16" s="47" t="n"/>
      <c r="D16" s="48">
        <f>IF($A16="","",G16+H16+I16+E16)</f>
        <v/>
      </c>
      <c r="E16" s="48">
        <f>IF($A16="","",SUM(Engine!DP20:FM20))</f>
        <v/>
      </c>
      <c r="F16" s="49">
        <f>IF($A16="","",IF(E16&gt;0.005,INDEX(Engine!$T$4:$BQ$4,Engine!K20),IF(H16&gt;0,"Buffer first","")))</f>
        <v/>
      </c>
      <c r="G16" s="50">
        <f>IF($A16="","",SUM(Engine!BR20:DO20))</f>
        <v/>
      </c>
      <c r="H16" s="50">
        <f>IF($A16="","",Engine!E20)</f>
        <v/>
      </c>
      <c r="I16" s="50">
        <f>IF($A16="","",Engine!G20)</f>
        <v/>
      </c>
      <c r="J16" s="51" t="n"/>
      <c r="K16" s="51" t="n"/>
      <c r="L16" s="47" t="n"/>
      <c r="M16" s="50">
        <f>IF($A16="","",Engine!J20)</f>
        <v/>
      </c>
    </row>
    <row r="17">
      <c r="A17" s="45">
        <f>IF(Engine!$J$20&gt;0.005,Engine!A21,"")</f>
        <v/>
      </c>
      <c r="B17" s="46">
        <f>IF($A17="","",Engine!B21)</f>
        <v/>
      </c>
      <c r="C17" s="47" t="n"/>
      <c r="D17" s="48">
        <f>IF($A17="","",G17+H17+I17+E17)</f>
        <v/>
      </c>
      <c r="E17" s="48">
        <f>IF($A17="","",SUM(Engine!DP21:FM21))</f>
        <v/>
      </c>
      <c r="F17" s="49">
        <f>IF($A17="","",IF(E17&gt;0.005,INDEX(Engine!$T$4:$BQ$4,Engine!K21),IF(H17&gt;0,"Buffer first","")))</f>
        <v/>
      </c>
      <c r="G17" s="50">
        <f>IF($A17="","",SUM(Engine!BR21:DO21))</f>
        <v/>
      </c>
      <c r="H17" s="50">
        <f>IF($A17="","",Engine!E21)</f>
        <v/>
      </c>
      <c r="I17" s="50">
        <f>IF($A17="","",Engine!G21)</f>
        <v/>
      </c>
      <c r="J17" s="51" t="n"/>
      <c r="K17" s="51" t="n"/>
      <c r="L17" s="47" t="n"/>
      <c r="M17" s="50">
        <f>IF($A17="","",Engine!J21)</f>
        <v/>
      </c>
    </row>
    <row r="18">
      <c r="A18" s="45">
        <f>IF(Engine!$J$21&gt;0.005,Engine!A22,"")</f>
        <v/>
      </c>
      <c r="B18" s="46">
        <f>IF($A18="","",Engine!B22)</f>
        <v/>
      </c>
      <c r="C18" s="47" t="n"/>
      <c r="D18" s="48">
        <f>IF($A18="","",G18+H18+I18+E18)</f>
        <v/>
      </c>
      <c r="E18" s="48">
        <f>IF($A18="","",SUM(Engine!DP22:FM22))</f>
        <v/>
      </c>
      <c r="F18" s="49">
        <f>IF($A18="","",IF(E18&gt;0.005,INDEX(Engine!$T$4:$BQ$4,Engine!K22),IF(H18&gt;0,"Buffer first","")))</f>
        <v/>
      </c>
      <c r="G18" s="50">
        <f>IF($A18="","",SUM(Engine!BR22:DO22))</f>
        <v/>
      </c>
      <c r="H18" s="50">
        <f>IF($A18="","",Engine!E22)</f>
        <v/>
      </c>
      <c r="I18" s="50">
        <f>IF($A18="","",Engine!G22)</f>
        <v/>
      </c>
      <c r="J18" s="51" t="n"/>
      <c r="K18" s="51" t="n"/>
      <c r="L18" s="47" t="n"/>
      <c r="M18" s="50">
        <f>IF($A18="","",Engine!J22)</f>
        <v/>
      </c>
    </row>
    <row r="19">
      <c r="A19" s="45">
        <f>IF(Engine!$J$22&gt;0.005,Engine!A23,"")</f>
        <v/>
      </c>
      <c r="B19" s="46">
        <f>IF($A19="","",Engine!B23)</f>
        <v/>
      </c>
      <c r="C19" s="47" t="n"/>
      <c r="D19" s="48">
        <f>IF($A19="","",G19+H19+I19+E19)</f>
        <v/>
      </c>
      <c r="E19" s="48">
        <f>IF($A19="","",SUM(Engine!DP23:FM23))</f>
        <v/>
      </c>
      <c r="F19" s="49">
        <f>IF($A19="","",IF(E19&gt;0.005,INDEX(Engine!$T$4:$BQ$4,Engine!K23),IF(H19&gt;0,"Buffer first","")))</f>
        <v/>
      </c>
      <c r="G19" s="50">
        <f>IF($A19="","",SUM(Engine!BR23:DO23))</f>
        <v/>
      </c>
      <c r="H19" s="50">
        <f>IF($A19="","",Engine!E23)</f>
        <v/>
      </c>
      <c r="I19" s="50">
        <f>IF($A19="","",Engine!G23)</f>
        <v/>
      </c>
      <c r="J19" s="51" t="n"/>
      <c r="K19" s="51" t="n"/>
      <c r="L19" s="47" t="n"/>
      <c r="M19" s="50">
        <f>IF($A19="","",Engine!J23)</f>
        <v/>
      </c>
    </row>
    <row r="20">
      <c r="A20" s="45">
        <f>IF(Engine!$J$23&gt;0.005,Engine!A24,"")</f>
        <v/>
      </c>
      <c r="B20" s="46">
        <f>IF($A20="","",Engine!B24)</f>
        <v/>
      </c>
      <c r="C20" s="47" t="n"/>
      <c r="D20" s="48">
        <f>IF($A20="","",G20+H20+I20+E20)</f>
        <v/>
      </c>
      <c r="E20" s="48">
        <f>IF($A20="","",SUM(Engine!DP24:FM24))</f>
        <v/>
      </c>
      <c r="F20" s="49">
        <f>IF($A20="","",IF(E20&gt;0.005,INDEX(Engine!$T$4:$BQ$4,Engine!K24),IF(H20&gt;0,"Buffer first","")))</f>
        <v/>
      </c>
      <c r="G20" s="50">
        <f>IF($A20="","",SUM(Engine!BR24:DO24))</f>
        <v/>
      </c>
      <c r="H20" s="50">
        <f>IF($A20="","",Engine!E24)</f>
        <v/>
      </c>
      <c r="I20" s="50">
        <f>IF($A20="","",Engine!G24)</f>
        <v/>
      </c>
      <c r="J20" s="51" t="n"/>
      <c r="K20" s="51" t="n"/>
      <c r="L20" s="47" t="n"/>
      <c r="M20" s="50">
        <f>IF($A20="","",Engine!J24)</f>
        <v/>
      </c>
    </row>
    <row r="21">
      <c r="A21" s="45">
        <f>IF(Engine!$J$24&gt;0.005,Engine!A25,"")</f>
        <v/>
      </c>
      <c r="B21" s="46">
        <f>IF($A21="","",Engine!B25)</f>
        <v/>
      </c>
      <c r="C21" s="47" t="n"/>
      <c r="D21" s="48">
        <f>IF($A21="","",G21+H21+I21+E21)</f>
        <v/>
      </c>
      <c r="E21" s="48">
        <f>IF($A21="","",SUM(Engine!DP25:FM25))</f>
        <v/>
      </c>
      <c r="F21" s="49">
        <f>IF($A21="","",IF(E21&gt;0.005,INDEX(Engine!$T$4:$BQ$4,Engine!K25),IF(H21&gt;0,"Buffer first","")))</f>
        <v/>
      </c>
      <c r="G21" s="50">
        <f>IF($A21="","",SUM(Engine!BR25:DO25))</f>
        <v/>
      </c>
      <c r="H21" s="50">
        <f>IF($A21="","",Engine!E25)</f>
        <v/>
      </c>
      <c r="I21" s="50">
        <f>IF($A21="","",Engine!G25)</f>
        <v/>
      </c>
      <c r="J21" s="51" t="n"/>
      <c r="K21" s="51" t="n"/>
      <c r="L21" s="47" t="n"/>
      <c r="M21" s="50">
        <f>IF($A21="","",Engine!J25)</f>
        <v/>
      </c>
    </row>
    <row r="22">
      <c r="A22" s="45">
        <f>IF(Engine!$J$25&gt;0.005,Engine!A26,"")</f>
        <v/>
      </c>
      <c r="B22" s="46">
        <f>IF($A22="","",Engine!B26)</f>
        <v/>
      </c>
      <c r="C22" s="47" t="n"/>
      <c r="D22" s="48">
        <f>IF($A22="","",G22+H22+I22+E22)</f>
        <v/>
      </c>
      <c r="E22" s="48">
        <f>IF($A22="","",SUM(Engine!DP26:FM26))</f>
        <v/>
      </c>
      <c r="F22" s="49">
        <f>IF($A22="","",IF(E22&gt;0.005,INDEX(Engine!$T$4:$BQ$4,Engine!K26),IF(H22&gt;0,"Buffer first","")))</f>
        <v/>
      </c>
      <c r="G22" s="50">
        <f>IF($A22="","",SUM(Engine!BR26:DO26))</f>
        <v/>
      </c>
      <c r="H22" s="50">
        <f>IF($A22="","",Engine!E26)</f>
        <v/>
      </c>
      <c r="I22" s="50">
        <f>IF($A22="","",Engine!G26)</f>
        <v/>
      </c>
      <c r="J22" s="51" t="n"/>
      <c r="K22" s="51" t="n"/>
      <c r="L22" s="47" t="n"/>
      <c r="M22" s="50">
        <f>IF($A22="","",Engine!J26)</f>
        <v/>
      </c>
    </row>
    <row r="23">
      <c r="A23" s="45">
        <f>IF(Engine!$J$26&gt;0.005,Engine!A27,"")</f>
        <v/>
      </c>
      <c r="B23" s="46">
        <f>IF($A23="","",Engine!B27)</f>
        <v/>
      </c>
      <c r="C23" s="47" t="n"/>
      <c r="D23" s="48">
        <f>IF($A23="","",G23+H23+I23+E23)</f>
        <v/>
      </c>
      <c r="E23" s="48">
        <f>IF($A23="","",SUM(Engine!DP27:FM27))</f>
        <v/>
      </c>
      <c r="F23" s="49">
        <f>IF($A23="","",IF(E23&gt;0.005,INDEX(Engine!$T$4:$BQ$4,Engine!K27),IF(H23&gt;0,"Buffer first","")))</f>
        <v/>
      </c>
      <c r="G23" s="50">
        <f>IF($A23="","",SUM(Engine!BR27:DO27))</f>
        <v/>
      </c>
      <c r="H23" s="50">
        <f>IF($A23="","",Engine!E27)</f>
        <v/>
      </c>
      <c r="I23" s="50">
        <f>IF($A23="","",Engine!G27)</f>
        <v/>
      </c>
      <c r="J23" s="51" t="n"/>
      <c r="K23" s="51" t="n"/>
      <c r="L23" s="47" t="n"/>
      <c r="M23" s="50">
        <f>IF($A23="","",Engine!J27)</f>
        <v/>
      </c>
    </row>
    <row r="24">
      <c r="A24" s="45">
        <f>IF(Engine!$J$27&gt;0.005,Engine!A28,"")</f>
        <v/>
      </c>
      <c r="B24" s="46">
        <f>IF($A24="","",Engine!B28)</f>
        <v/>
      </c>
      <c r="C24" s="47" t="n"/>
      <c r="D24" s="48">
        <f>IF($A24="","",G24+H24+I24+E24)</f>
        <v/>
      </c>
      <c r="E24" s="48">
        <f>IF($A24="","",SUM(Engine!DP28:FM28))</f>
        <v/>
      </c>
      <c r="F24" s="49">
        <f>IF($A24="","",IF(E24&gt;0.005,INDEX(Engine!$T$4:$BQ$4,Engine!K28),IF(H24&gt;0,"Buffer first","")))</f>
        <v/>
      </c>
      <c r="G24" s="50">
        <f>IF($A24="","",SUM(Engine!BR28:DO28))</f>
        <v/>
      </c>
      <c r="H24" s="50">
        <f>IF($A24="","",Engine!E28)</f>
        <v/>
      </c>
      <c r="I24" s="50">
        <f>IF($A24="","",Engine!G28)</f>
        <v/>
      </c>
      <c r="J24" s="51" t="n"/>
      <c r="K24" s="51" t="n"/>
      <c r="L24" s="47" t="n"/>
      <c r="M24" s="50">
        <f>IF($A24="","",Engine!J28)</f>
        <v/>
      </c>
    </row>
    <row r="25">
      <c r="A25" s="45">
        <f>IF(Engine!$J$28&gt;0.005,Engine!A29,"")</f>
        <v/>
      </c>
      <c r="B25" s="46">
        <f>IF($A25="","",Engine!B29)</f>
        <v/>
      </c>
      <c r="C25" s="47" t="n"/>
      <c r="D25" s="48">
        <f>IF($A25="","",G25+H25+I25+E25)</f>
        <v/>
      </c>
      <c r="E25" s="48">
        <f>IF($A25="","",SUM(Engine!DP29:FM29))</f>
        <v/>
      </c>
      <c r="F25" s="49">
        <f>IF($A25="","",IF(E25&gt;0.005,INDEX(Engine!$T$4:$BQ$4,Engine!K29),IF(H25&gt;0,"Buffer first","")))</f>
        <v/>
      </c>
      <c r="G25" s="50">
        <f>IF($A25="","",SUM(Engine!BR29:DO29))</f>
        <v/>
      </c>
      <c r="H25" s="50">
        <f>IF($A25="","",Engine!E29)</f>
        <v/>
      </c>
      <c r="I25" s="50">
        <f>IF($A25="","",Engine!G29)</f>
        <v/>
      </c>
      <c r="J25" s="51" t="n"/>
      <c r="K25" s="51" t="n"/>
      <c r="L25" s="47" t="n"/>
      <c r="M25" s="50">
        <f>IF($A25="","",Engine!J29)</f>
        <v/>
      </c>
    </row>
    <row r="26">
      <c r="A26" s="45">
        <f>IF(Engine!$J$29&gt;0.005,Engine!A30,"")</f>
        <v/>
      </c>
      <c r="B26" s="46">
        <f>IF($A26="","",Engine!B30)</f>
        <v/>
      </c>
      <c r="C26" s="47" t="n"/>
      <c r="D26" s="48">
        <f>IF($A26="","",G26+H26+I26+E26)</f>
        <v/>
      </c>
      <c r="E26" s="48">
        <f>IF($A26="","",SUM(Engine!DP30:FM30))</f>
        <v/>
      </c>
      <c r="F26" s="49">
        <f>IF($A26="","",IF(E26&gt;0.005,INDEX(Engine!$T$4:$BQ$4,Engine!K30),IF(H26&gt;0,"Buffer first","")))</f>
        <v/>
      </c>
      <c r="G26" s="50">
        <f>IF($A26="","",SUM(Engine!BR30:DO30))</f>
        <v/>
      </c>
      <c r="H26" s="50">
        <f>IF($A26="","",Engine!E30)</f>
        <v/>
      </c>
      <c r="I26" s="50">
        <f>IF($A26="","",Engine!G30)</f>
        <v/>
      </c>
      <c r="J26" s="51" t="n"/>
      <c r="K26" s="51" t="n"/>
      <c r="L26" s="47" t="n"/>
      <c r="M26" s="50">
        <f>IF($A26="","",Engine!J30)</f>
        <v/>
      </c>
    </row>
    <row r="27">
      <c r="A27" s="45">
        <f>IF(Engine!$J$30&gt;0.005,Engine!A31,"")</f>
        <v/>
      </c>
      <c r="B27" s="46">
        <f>IF($A27="","",Engine!B31)</f>
        <v/>
      </c>
      <c r="C27" s="47" t="n"/>
      <c r="D27" s="48">
        <f>IF($A27="","",G27+H27+I27+E27)</f>
        <v/>
      </c>
      <c r="E27" s="48">
        <f>IF($A27="","",SUM(Engine!DP31:FM31))</f>
        <v/>
      </c>
      <c r="F27" s="49">
        <f>IF($A27="","",IF(E27&gt;0.005,INDEX(Engine!$T$4:$BQ$4,Engine!K31),IF(H27&gt;0,"Buffer first","")))</f>
        <v/>
      </c>
      <c r="G27" s="50">
        <f>IF($A27="","",SUM(Engine!BR31:DO31))</f>
        <v/>
      </c>
      <c r="H27" s="50">
        <f>IF($A27="","",Engine!E31)</f>
        <v/>
      </c>
      <c r="I27" s="50">
        <f>IF($A27="","",Engine!G31)</f>
        <v/>
      </c>
      <c r="J27" s="51" t="n"/>
      <c r="K27" s="51" t="n"/>
      <c r="L27" s="47" t="n"/>
      <c r="M27" s="50">
        <f>IF($A27="","",Engine!J31)</f>
        <v/>
      </c>
    </row>
    <row r="28">
      <c r="A28" s="45">
        <f>IF(Engine!$J$31&gt;0.005,Engine!A32,"")</f>
        <v/>
      </c>
      <c r="B28" s="46">
        <f>IF($A28="","",Engine!B32)</f>
        <v/>
      </c>
      <c r="C28" s="47" t="n"/>
      <c r="D28" s="48">
        <f>IF($A28="","",G28+H28+I28+E28)</f>
        <v/>
      </c>
      <c r="E28" s="48">
        <f>IF($A28="","",SUM(Engine!DP32:FM32))</f>
        <v/>
      </c>
      <c r="F28" s="49">
        <f>IF($A28="","",IF(E28&gt;0.005,INDEX(Engine!$T$4:$BQ$4,Engine!K32),IF(H28&gt;0,"Buffer first","")))</f>
        <v/>
      </c>
      <c r="G28" s="50">
        <f>IF($A28="","",SUM(Engine!BR32:DO32))</f>
        <v/>
      </c>
      <c r="H28" s="50">
        <f>IF($A28="","",Engine!E32)</f>
        <v/>
      </c>
      <c r="I28" s="50">
        <f>IF($A28="","",Engine!G32)</f>
        <v/>
      </c>
      <c r="J28" s="51" t="n"/>
      <c r="K28" s="51" t="n"/>
      <c r="L28" s="47" t="n"/>
      <c r="M28" s="50">
        <f>IF($A28="","",Engine!J32)</f>
        <v/>
      </c>
    </row>
    <row r="29">
      <c r="A29" s="45">
        <f>IF(Engine!$J$32&gt;0.005,Engine!A33,"")</f>
        <v/>
      </c>
      <c r="B29" s="46">
        <f>IF($A29="","",Engine!B33)</f>
        <v/>
      </c>
      <c r="C29" s="47" t="n"/>
      <c r="D29" s="48">
        <f>IF($A29="","",G29+H29+I29+E29)</f>
        <v/>
      </c>
      <c r="E29" s="48">
        <f>IF($A29="","",SUM(Engine!DP33:FM33))</f>
        <v/>
      </c>
      <c r="F29" s="49">
        <f>IF($A29="","",IF(E29&gt;0.005,INDEX(Engine!$T$4:$BQ$4,Engine!K33),IF(H29&gt;0,"Buffer first","")))</f>
        <v/>
      </c>
      <c r="G29" s="50">
        <f>IF($A29="","",SUM(Engine!BR33:DO33))</f>
        <v/>
      </c>
      <c r="H29" s="50">
        <f>IF($A29="","",Engine!E33)</f>
        <v/>
      </c>
      <c r="I29" s="50">
        <f>IF($A29="","",Engine!G33)</f>
        <v/>
      </c>
      <c r="J29" s="51" t="n"/>
      <c r="K29" s="51" t="n"/>
      <c r="L29" s="47" t="n"/>
      <c r="M29" s="50">
        <f>IF($A29="","",Engine!J33)</f>
        <v/>
      </c>
    </row>
    <row r="30">
      <c r="A30" s="45">
        <f>IF(Engine!$J$33&gt;0.005,Engine!A34,"")</f>
        <v/>
      </c>
      <c r="B30" s="46">
        <f>IF($A30="","",Engine!B34)</f>
        <v/>
      </c>
      <c r="C30" s="47" t="n"/>
      <c r="D30" s="48">
        <f>IF($A30="","",G30+H30+I30+E30)</f>
        <v/>
      </c>
      <c r="E30" s="48">
        <f>IF($A30="","",SUM(Engine!DP34:FM34))</f>
        <v/>
      </c>
      <c r="F30" s="49">
        <f>IF($A30="","",IF(E30&gt;0.005,INDEX(Engine!$T$4:$BQ$4,Engine!K34),IF(H30&gt;0,"Buffer first","")))</f>
        <v/>
      </c>
      <c r="G30" s="50">
        <f>IF($A30="","",SUM(Engine!BR34:DO34))</f>
        <v/>
      </c>
      <c r="H30" s="50">
        <f>IF($A30="","",Engine!E34)</f>
        <v/>
      </c>
      <c r="I30" s="50">
        <f>IF($A30="","",Engine!G34)</f>
        <v/>
      </c>
      <c r="J30" s="51" t="n"/>
      <c r="K30" s="51" t="n"/>
      <c r="L30" s="47" t="n"/>
      <c r="M30" s="50">
        <f>IF($A30="","",Engine!J34)</f>
        <v/>
      </c>
    </row>
    <row r="31">
      <c r="A31" s="45">
        <f>IF(Engine!$J$34&gt;0.005,Engine!A35,"")</f>
        <v/>
      </c>
      <c r="B31" s="46">
        <f>IF($A31="","",Engine!B35)</f>
        <v/>
      </c>
      <c r="C31" s="47" t="n"/>
      <c r="D31" s="48">
        <f>IF($A31="","",G31+H31+I31+E31)</f>
        <v/>
      </c>
      <c r="E31" s="48">
        <f>IF($A31="","",SUM(Engine!DP35:FM35))</f>
        <v/>
      </c>
      <c r="F31" s="49">
        <f>IF($A31="","",IF(E31&gt;0.005,INDEX(Engine!$T$4:$BQ$4,Engine!K35),IF(H31&gt;0,"Buffer first","")))</f>
        <v/>
      </c>
      <c r="G31" s="50">
        <f>IF($A31="","",SUM(Engine!BR35:DO35))</f>
        <v/>
      </c>
      <c r="H31" s="50">
        <f>IF($A31="","",Engine!E35)</f>
        <v/>
      </c>
      <c r="I31" s="50">
        <f>IF($A31="","",Engine!G35)</f>
        <v/>
      </c>
      <c r="J31" s="51" t="n"/>
      <c r="K31" s="51" t="n"/>
      <c r="L31" s="47" t="n"/>
      <c r="M31" s="50">
        <f>IF($A31="","",Engine!J35)</f>
        <v/>
      </c>
    </row>
    <row r="32">
      <c r="A32" s="45">
        <f>IF(Engine!$J$35&gt;0.005,Engine!A36,"")</f>
        <v/>
      </c>
      <c r="B32" s="46">
        <f>IF($A32="","",Engine!B36)</f>
        <v/>
      </c>
      <c r="C32" s="47" t="n"/>
      <c r="D32" s="48">
        <f>IF($A32="","",G32+H32+I32+E32)</f>
        <v/>
      </c>
      <c r="E32" s="48">
        <f>IF($A32="","",SUM(Engine!DP36:FM36))</f>
        <v/>
      </c>
      <c r="F32" s="49">
        <f>IF($A32="","",IF(E32&gt;0.005,INDEX(Engine!$T$4:$BQ$4,Engine!K36),IF(H32&gt;0,"Buffer first","")))</f>
        <v/>
      </c>
      <c r="G32" s="50">
        <f>IF($A32="","",SUM(Engine!BR36:DO36))</f>
        <v/>
      </c>
      <c r="H32" s="50">
        <f>IF($A32="","",Engine!E36)</f>
        <v/>
      </c>
      <c r="I32" s="50">
        <f>IF($A32="","",Engine!G36)</f>
        <v/>
      </c>
      <c r="J32" s="51" t="n"/>
      <c r="K32" s="51" t="n"/>
      <c r="L32" s="47" t="n"/>
      <c r="M32" s="50">
        <f>IF($A32="","",Engine!J36)</f>
        <v/>
      </c>
    </row>
    <row r="33">
      <c r="A33" s="45">
        <f>IF(Engine!$J$36&gt;0.005,Engine!A37,"")</f>
        <v/>
      </c>
      <c r="B33" s="46">
        <f>IF($A33="","",Engine!B37)</f>
        <v/>
      </c>
      <c r="C33" s="47" t="n"/>
      <c r="D33" s="48">
        <f>IF($A33="","",G33+H33+I33+E33)</f>
        <v/>
      </c>
      <c r="E33" s="48">
        <f>IF($A33="","",SUM(Engine!DP37:FM37))</f>
        <v/>
      </c>
      <c r="F33" s="49">
        <f>IF($A33="","",IF(E33&gt;0.005,INDEX(Engine!$T$4:$BQ$4,Engine!K37),IF(H33&gt;0,"Buffer first","")))</f>
        <v/>
      </c>
      <c r="G33" s="50">
        <f>IF($A33="","",SUM(Engine!BR37:DO37))</f>
        <v/>
      </c>
      <c r="H33" s="50">
        <f>IF($A33="","",Engine!E37)</f>
        <v/>
      </c>
      <c r="I33" s="50">
        <f>IF($A33="","",Engine!G37)</f>
        <v/>
      </c>
      <c r="J33" s="51" t="n"/>
      <c r="K33" s="51" t="n"/>
      <c r="L33" s="47" t="n"/>
      <c r="M33" s="50">
        <f>IF($A33="","",Engine!J37)</f>
        <v/>
      </c>
    </row>
    <row r="34">
      <c r="A34" s="45">
        <f>IF(Engine!$J$37&gt;0.005,Engine!A38,"")</f>
        <v/>
      </c>
      <c r="B34" s="46">
        <f>IF($A34="","",Engine!B38)</f>
        <v/>
      </c>
      <c r="C34" s="47" t="n"/>
      <c r="D34" s="48">
        <f>IF($A34="","",G34+H34+I34+E34)</f>
        <v/>
      </c>
      <c r="E34" s="48">
        <f>IF($A34="","",SUM(Engine!DP38:FM38))</f>
        <v/>
      </c>
      <c r="F34" s="49">
        <f>IF($A34="","",IF(E34&gt;0.005,INDEX(Engine!$T$4:$BQ$4,Engine!K38),IF(H34&gt;0,"Buffer first","")))</f>
        <v/>
      </c>
      <c r="G34" s="50">
        <f>IF($A34="","",SUM(Engine!BR38:DO38))</f>
        <v/>
      </c>
      <c r="H34" s="50">
        <f>IF($A34="","",Engine!E38)</f>
        <v/>
      </c>
      <c r="I34" s="50">
        <f>IF($A34="","",Engine!G38)</f>
        <v/>
      </c>
      <c r="J34" s="51" t="n"/>
      <c r="K34" s="51" t="n"/>
      <c r="L34" s="47" t="n"/>
      <c r="M34" s="50">
        <f>IF($A34="","",Engine!J38)</f>
        <v/>
      </c>
    </row>
    <row r="35">
      <c r="A35" s="45">
        <f>IF(Engine!$J$38&gt;0.005,Engine!A39,"")</f>
        <v/>
      </c>
      <c r="B35" s="46">
        <f>IF($A35="","",Engine!B39)</f>
        <v/>
      </c>
      <c r="C35" s="47" t="n"/>
      <c r="D35" s="48">
        <f>IF($A35="","",G35+H35+I35+E35)</f>
        <v/>
      </c>
      <c r="E35" s="48">
        <f>IF($A35="","",SUM(Engine!DP39:FM39))</f>
        <v/>
      </c>
      <c r="F35" s="49">
        <f>IF($A35="","",IF(E35&gt;0.005,INDEX(Engine!$T$4:$BQ$4,Engine!K39),IF(H35&gt;0,"Buffer first","")))</f>
        <v/>
      </c>
      <c r="G35" s="50">
        <f>IF($A35="","",SUM(Engine!BR39:DO39))</f>
        <v/>
      </c>
      <c r="H35" s="50">
        <f>IF($A35="","",Engine!E39)</f>
        <v/>
      </c>
      <c r="I35" s="50">
        <f>IF($A35="","",Engine!G39)</f>
        <v/>
      </c>
      <c r="J35" s="51" t="n"/>
      <c r="K35" s="51" t="n"/>
      <c r="L35" s="47" t="n"/>
      <c r="M35" s="50">
        <f>IF($A35="","",Engine!J39)</f>
        <v/>
      </c>
    </row>
    <row r="36">
      <c r="A36" s="45">
        <f>IF(Engine!$J$39&gt;0.005,Engine!A40,"")</f>
        <v/>
      </c>
      <c r="B36" s="46">
        <f>IF($A36="","",Engine!B40)</f>
        <v/>
      </c>
      <c r="C36" s="47" t="n"/>
      <c r="D36" s="48">
        <f>IF($A36="","",G36+H36+I36+E36)</f>
        <v/>
      </c>
      <c r="E36" s="48">
        <f>IF($A36="","",SUM(Engine!DP40:FM40))</f>
        <v/>
      </c>
      <c r="F36" s="49">
        <f>IF($A36="","",IF(E36&gt;0.005,INDEX(Engine!$T$4:$BQ$4,Engine!K40),IF(H36&gt;0,"Buffer first","")))</f>
        <v/>
      </c>
      <c r="G36" s="50">
        <f>IF($A36="","",SUM(Engine!BR40:DO40))</f>
        <v/>
      </c>
      <c r="H36" s="50">
        <f>IF($A36="","",Engine!E40)</f>
        <v/>
      </c>
      <c r="I36" s="50">
        <f>IF($A36="","",Engine!G40)</f>
        <v/>
      </c>
      <c r="J36" s="51" t="n"/>
      <c r="K36" s="51" t="n"/>
      <c r="L36" s="47" t="n"/>
      <c r="M36" s="50">
        <f>IF($A36="","",Engine!J40)</f>
        <v/>
      </c>
    </row>
    <row r="37">
      <c r="A37" s="45">
        <f>IF(Engine!$J$40&gt;0.005,Engine!A41,"")</f>
        <v/>
      </c>
      <c r="B37" s="46">
        <f>IF($A37="","",Engine!B41)</f>
        <v/>
      </c>
      <c r="C37" s="47" t="n"/>
      <c r="D37" s="48">
        <f>IF($A37="","",G37+H37+I37+E37)</f>
        <v/>
      </c>
      <c r="E37" s="48">
        <f>IF($A37="","",SUM(Engine!DP41:FM41))</f>
        <v/>
      </c>
      <c r="F37" s="49">
        <f>IF($A37="","",IF(E37&gt;0.005,INDEX(Engine!$T$4:$BQ$4,Engine!K41),IF(H37&gt;0,"Buffer first","")))</f>
        <v/>
      </c>
      <c r="G37" s="50">
        <f>IF($A37="","",SUM(Engine!BR41:DO41))</f>
        <v/>
      </c>
      <c r="H37" s="50">
        <f>IF($A37="","",Engine!E41)</f>
        <v/>
      </c>
      <c r="I37" s="50">
        <f>IF($A37="","",Engine!G41)</f>
        <v/>
      </c>
      <c r="J37" s="51" t="n"/>
      <c r="K37" s="51" t="n"/>
      <c r="L37" s="47" t="n"/>
      <c r="M37" s="50">
        <f>IF($A37="","",Engine!J41)</f>
        <v/>
      </c>
    </row>
    <row r="38">
      <c r="A38" s="45">
        <f>IF(Engine!$J$41&gt;0.005,Engine!A42,"")</f>
        <v/>
      </c>
      <c r="B38" s="46">
        <f>IF($A38="","",Engine!B42)</f>
        <v/>
      </c>
      <c r="C38" s="47" t="n"/>
      <c r="D38" s="48">
        <f>IF($A38="","",G38+H38+I38+E38)</f>
        <v/>
      </c>
      <c r="E38" s="48">
        <f>IF($A38="","",SUM(Engine!DP42:FM42))</f>
        <v/>
      </c>
      <c r="F38" s="49">
        <f>IF($A38="","",IF(E38&gt;0.005,INDEX(Engine!$T$4:$BQ$4,Engine!K42),IF(H38&gt;0,"Buffer first","")))</f>
        <v/>
      </c>
      <c r="G38" s="50">
        <f>IF($A38="","",SUM(Engine!BR42:DO42))</f>
        <v/>
      </c>
      <c r="H38" s="50">
        <f>IF($A38="","",Engine!E42)</f>
        <v/>
      </c>
      <c r="I38" s="50">
        <f>IF($A38="","",Engine!G42)</f>
        <v/>
      </c>
      <c r="J38" s="51" t="n"/>
      <c r="K38" s="51" t="n"/>
      <c r="L38" s="47" t="n"/>
      <c r="M38" s="50">
        <f>IF($A38="","",Engine!J42)</f>
        <v/>
      </c>
    </row>
    <row r="39">
      <c r="A39" s="45">
        <f>IF(Engine!$J$42&gt;0.005,Engine!A43,"")</f>
        <v/>
      </c>
      <c r="B39" s="46">
        <f>IF($A39="","",Engine!B43)</f>
        <v/>
      </c>
      <c r="C39" s="47" t="n"/>
      <c r="D39" s="48">
        <f>IF($A39="","",G39+H39+I39+E39)</f>
        <v/>
      </c>
      <c r="E39" s="48">
        <f>IF($A39="","",SUM(Engine!DP43:FM43))</f>
        <v/>
      </c>
      <c r="F39" s="49">
        <f>IF($A39="","",IF(E39&gt;0.005,INDEX(Engine!$T$4:$BQ$4,Engine!K43),IF(H39&gt;0,"Buffer first","")))</f>
        <v/>
      </c>
      <c r="G39" s="50">
        <f>IF($A39="","",SUM(Engine!BR43:DO43))</f>
        <v/>
      </c>
      <c r="H39" s="50">
        <f>IF($A39="","",Engine!E43)</f>
        <v/>
      </c>
      <c r="I39" s="50">
        <f>IF($A39="","",Engine!G43)</f>
        <v/>
      </c>
      <c r="J39" s="51" t="n"/>
      <c r="K39" s="51" t="n"/>
      <c r="L39" s="47" t="n"/>
      <c r="M39" s="50">
        <f>IF($A39="","",Engine!J43)</f>
        <v/>
      </c>
    </row>
    <row r="40">
      <c r="A40" s="45">
        <f>IF(Engine!$J$43&gt;0.005,Engine!A44,"")</f>
        <v/>
      </c>
      <c r="B40" s="46">
        <f>IF($A40="","",Engine!B44)</f>
        <v/>
      </c>
      <c r="C40" s="47" t="n"/>
      <c r="D40" s="48">
        <f>IF($A40="","",G40+H40+I40+E40)</f>
        <v/>
      </c>
      <c r="E40" s="48">
        <f>IF($A40="","",SUM(Engine!DP44:FM44))</f>
        <v/>
      </c>
      <c r="F40" s="49">
        <f>IF($A40="","",IF(E40&gt;0.005,INDEX(Engine!$T$4:$BQ$4,Engine!K44),IF(H40&gt;0,"Buffer first","")))</f>
        <v/>
      </c>
      <c r="G40" s="50">
        <f>IF($A40="","",SUM(Engine!BR44:DO44))</f>
        <v/>
      </c>
      <c r="H40" s="50">
        <f>IF($A40="","",Engine!E44)</f>
        <v/>
      </c>
      <c r="I40" s="50">
        <f>IF($A40="","",Engine!G44)</f>
        <v/>
      </c>
      <c r="J40" s="51" t="n"/>
      <c r="K40" s="51" t="n"/>
      <c r="L40" s="47" t="n"/>
      <c r="M40" s="50">
        <f>IF($A40="","",Engine!J44)</f>
        <v/>
      </c>
    </row>
    <row r="41">
      <c r="A41" s="45">
        <f>IF(Engine!$J$44&gt;0.005,Engine!A45,"")</f>
        <v/>
      </c>
      <c r="B41" s="46">
        <f>IF($A41="","",Engine!B45)</f>
        <v/>
      </c>
      <c r="C41" s="47" t="n"/>
      <c r="D41" s="48">
        <f>IF($A41="","",G41+H41+I41+E41)</f>
        <v/>
      </c>
      <c r="E41" s="48">
        <f>IF($A41="","",SUM(Engine!DP45:FM45))</f>
        <v/>
      </c>
      <c r="F41" s="49">
        <f>IF($A41="","",IF(E41&gt;0.005,INDEX(Engine!$T$4:$BQ$4,Engine!K45),IF(H41&gt;0,"Buffer first","")))</f>
        <v/>
      </c>
      <c r="G41" s="50">
        <f>IF($A41="","",SUM(Engine!BR45:DO45))</f>
        <v/>
      </c>
      <c r="H41" s="50">
        <f>IF($A41="","",Engine!E45)</f>
        <v/>
      </c>
      <c r="I41" s="50">
        <f>IF($A41="","",Engine!G45)</f>
        <v/>
      </c>
      <c r="J41" s="51" t="n"/>
      <c r="K41" s="51" t="n"/>
      <c r="L41" s="47" t="n"/>
      <c r="M41" s="50">
        <f>IF($A41="","",Engine!J45)</f>
        <v/>
      </c>
    </row>
    <row r="42">
      <c r="A42" s="45">
        <f>IF(Engine!$J$45&gt;0.005,Engine!A46,"")</f>
        <v/>
      </c>
      <c r="B42" s="46">
        <f>IF($A42="","",Engine!B46)</f>
        <v/>
      </c>
      <c r="C42" s="47" t="n"/>
      <c r="D42" s="48">
        <f>IF($A42="","",G42+H42+I42+E42)</f>
        <v/>
      </c>
      <c r="E42" s="48">
        <f>IF($A42="","",SUM(Engine!DP46:FM46))</f>
        <v/>
      </c>
      <c r="F42" s="49">
        <f>IF($A42="","",IF(E42&gt;0.005,INDEX(Engine!$T$4:$BQ$4,Engine!K46),IF(H42&gt;0,"Buffer first","")))</f>
        <v/>
      </c>
      <c r="G42" s="50">
        <f>IF($A42="","",SUM(Engine!BR46:DO46))</f>
        <v/>
      </c>
      <c r="H42" s="50">
        <f>IF($A42="","",Engine!E46)</f>
        <v/>
      </c>
      <c r="I42" s="50">
        <f>IF($A42="","",Engine!G46)</f>
        <v/>
      </c>
      <c r="J42" s="51" t="n"/>
      <c r="K42" s="51" t="n"/>
      <c r="L42" s="47" t="n"/>
      <c r="M42" s="50">
        <f>IF($A42="","",Engine!J46)</f>
        <v/>
      </c>
    </row>
    <row r="43">
      <c r="A43" s="45">
        <f>IF(Engine!$J$46&gt;0.005,Engine!A47,"")</f>
        <v/>
      </c>
      <c r="B43" s="46">
        <f>IF($A43="","",Engine!B47)</f>
        <v/>
      </c>
      <c r="C43" s="47" t="n"/>
      <c r="D43" s="48">
        <f>IF($A43="","",G43+H43+I43+E43)</f>
        <v/>
      </c>
      <c r="E43" s="48">
        <f>IF($A43="","",SUM(Engine!DP47:FM47))</f>
        <v/>
      </c>
      <c r="F43" s="49">
        <f>IF($A43="","",IF(E43&gt;0.005,INDEX(Engine!$T$4:$BQ$4,Engine!K47),IF(H43&gt;0,"Buffer first","")))</f>
        <v/>
      </c>
      <c r="G43" s="50">
        <f>IF($A43="","",SUM(Engine!BR47:DO47))</f>
        <v/>
      </c>
      <c r="H43" s="50">
        <f>IF($A43="","",Engine!E47)</f>
        <v/>
      </c>
      <c r="I43" s="50">
        <f>IF($A43="","",Engine!G47)</f>
        <v/>
      </c>
      <c r="J43" s="51" t="n"/>
      <c r="K43" s="51" t="n"/>
      <c r="L43" s="47" t="n"/>
      <c r="M43" s="50">
        <f>IF($A43="","",Engine!J47)</f>
        <v/>
      </c>
    </row>
    <row r="44">
      <c r="A44" s="45">
        <f>IF(Engine!$J$47&gt;0.005,Engine!A48,"")</f>
        <v/>
      </c>
      <c r="B44" s="46">
        <f>IF($A44="","",Engine!B48)</f>
        <v/>
      </c>
      <c r="C44" s="47" t="n"/>
      <c r="D44" s="48">
        <f>IF($A44="","",G44+H44+I44+E44)</f>
        <v/>
      </c>
      <c r="E44" s="48">
        <f>IF($A44="","",SUM(Engine!DP48:FM48))</f>
        <v/>
      </c>
      <c r="F44" s="49">
        <f>IF($A44="","",IF(E44&gt;0.005,INDEX(Engine!$T$4:$BQ$4,Engine!K48),IF(H44&gt;0,"Buffer first","")))</f>
        <v/>
      </c>
      <c r="G44" s="50">
        <f>IF($A44="","",SUM(Engine!BR48:DO48))</f>
        <v/>
      </c>
      <c r="H44" s="50">
        <f>IF($A44="","",Engine!E48)</f>
        <v/>
      </c>
      <c r="I44" s="50">
        <f>IF($A44="","",Engine!G48)</f>
        <v/>
      </c>
      <c r="J44" s="51" t="n"/>
      <c r="K44" s="51" t="n"/>
      <c r="L44" s="47" t="n"/>
      <c r="M44" s="50">
        <f>IF($A44="","",Engine!J48)</f>
        <v/>
      </c>
    </row>
    <row r="45">
      <c r="A45" s="45">
        <f>IF(Engine!$J$48&gt;0.005,Engine!A49,"")</f>
        <v/>
      </c>
      <c r="B45" s="46">
        <f>IF($A45="","",Engine!B49)</f>
        <v/>
      </c>
      <c r="C45" s="47" t="n"/>
      <c r="D45" s="48">
        <f>IF($A45="","",G45+H45+I45+E45)</f>
        <v/>
      </c>
      <c r="E45" s="48">
        <f>IF($A45="","",SUM(Engine!DP49:FM49))</f>
        <v/>
      </c>
      <c r="F45" s="49">
        <f>IF($A45="","",IF(E45&gt;0.005,INDEX(Engine!$T$4:$BQ$4,Engine!K49),IF(H45&gt;0,"Buffer first","")))</f>
        <v/>
      </c>
      <c r="G45" s="50">
        <f>IF($A45="","",SUM(Engine!BR49:DO49))</f>
        <v/>
      </c>
      <c r="H45" s="50">
        <f>IF($A45="","",Engine!E49)</f>
        <v/>
      </c>
      <c r="I45" s="50">
        <f>IF($A45="","",Engine!G49)</f>
        <v/>
      </c>
      <c r="J45" s="51" t="n"/>
      <c r="K45" s="51" t="n"/>
      <c r="L45" s="47" t="n"/>
      <c r="M45" s="50">
        <f>IF($A45="","",Engine!J49)</f>
        <v/>
      </c>
    </row>
    <row r="46">
      <c r="A46" s="45">
        <f>IF(Engine!$J$49&gt;0.005,Engine!A50,"")</f>
        <v/>
      </c>
      <c r="B46" s="46">
        <f>IF($A46="","",Engine!B50)</f>
        <v/>
      </c>
      <c r="C46" s="47" t="n"/>
      <c r="D46" s="48">
        <f>IF($A46="","",G46+H46+I46+E46)</f>
        <v/>
      </c>
      <c r="E46" s="48">
        <f>IF($A46="","",SUM(Engine!DP50:FM50))</f>
        <v/>
      </c>
      <c r="F46" s="49">
        <f>IF($A46="","",IF(E46&gt;0.005,INDEX(Engine!$T$4:$BQ$4,Engine!K50),IF(H46&gt;0,"Buffer first","")))</f>
        <v/>
      </c>
      <c r="G46" s="50">
        <f>IF($A46="","",SUM(Engine!BR50:DO50))</f>
        <v/>
      </c>
      <c r="H46" s="50">
        <f>IF($A46="","",Engine!E50)</f>
        <v/>
      </c>
      <c r="I46" s="50">
        <f>IF($A46="","",Engine!G50)</f>
        <v/>
      </c>
      <c r="J46" s="51" t="n"/>
      <c r="K46" s="51" t="n"/>
      <c r="L46" s="47" t="n"/>
      <c r="M46" s="50">
        <f>IF($A46="","",Engine!J50)</f>
        <v/>
      </c>
    </row>
    <row r="47">
      <c r="A47" s="45">
        <f>IF(Engine!$J$50&gt;0.005,Engine!A51,"")</f>
        <v/>
      </c>
      <c r="B47" s="46">
        <f>IF($A47="","",Engine!B51)</f>
        <v/>
      </c>
      <c r="C47" s="47" t="n"/>
      <c r="D47" s="48">
        <f>IF($A47="","",G47+H47+I47+E47)</f>
        <v/>
      </c>
      <c r="E47" s="48">
        <f>IF($A47="","",SUM(Engine!DP51:FM51))</f>
        <v/>
      </c>
      <c r="F47" s="49">
        <f>IF($A47="","",IF(E47&gt;0.005,INDEX(Engine!$T$4:$BQ$4,Engine!K51),IF(H47&gt;0,"Buffer first","")))</f>
        <v/>
      </c>
      <c r="G47" s="50">
        <f>IF($A47="","",SUM(Engine!BR51:DO51))</f>
        <v/>
      </c>
      <c r="H47" s="50">
        <f>IF($A47="","",Engine!E51)</f>
        <v/>
      </c>
      <c r="I47" s="50">
        <f>IF($A47="","",Engine!G51)</f>
        <v/>
      </c>
      <c r="J47" s="51" t="n"/>
      <c r="K47" s="51" t="n"/>
      <c r="L47" s="47" t="n"/>
      <c r="M47" s="50">
        <f>IF($A47="","",Engine!J51)</f>
        <v/>
      </c>
    </row>
    <row r="48">
      <c r="A48" s="45">
        <f>IF(Engine!$J$51&gt;0.005,Engine!A52,"")</f>
        <v/>
      </c>
      <c r="B48" s="46">
        <f>IF($A48="","",Engine!B52)</f>
        <v/>
      </c>
      <c r="C48" s="47" t="n"/>
      <c r="D48" s="48">
        <f>IF($A48="","",G48+H48+I48+E48)</f>
        <v/>
      </c>
      <c r="E48" s="48">
        <f>IF($A48="","",SUM(Engine!DP52:FM52))</f>
        <v/>
      </c>
      <c r="F48" s="49">
        <f>IF($A48="","",IF(E48&gt;0.005,INDEX(Engine!$T$4:$BQ$4,Engine!K52),IF(H48&gt;0,"Buffer first","")))</f>
        <v/>
      </c>
      <c r="G48" s="50">
        <f>IF($A48="","",SUM(Engine!BR52:DO52))</f>
        <v/>
      </c>
      <c r="H48" s="50">
        <f>IF($A48="","",Engine!E52)</f>
        <v/>
      </c>
      <c r="I48" s="50">
        <f>IF($A48="","",Engine!G52)</f>
        <v/>
      </c>
      <c r="J48" s="51" t="n"/>
      <c r="K48" s="51" t="n"/>
      <c r="L48" s="47" t="n"/>
      <c r="M48" s="50">
        <f>IF($A48="","",Engine!J52)</f>
        <v/>
      </c>
    </row>
    <row r="49">
      <c r="A49" s="45">
        <f>IF(Engine!$J$52&gt;0.005,Engine!A53,"")</f>
        <v/>
      </c>
      <c r="B49" s="46">
        <f>IF($A49="","",Engine!B53)</f>
        <v/>
      </c>
      <c r="C49" s="47" t="n"/>
      <c r="D49" s="48">
        <f>IF($A49="","",G49+H49+I49+E49)</f>
        <v/>
      </c>
      <c r="E49" s="48">
        <f>IF($A49="","",SUM(Engine!DP53:FM53))</f>
        <v/>
      </c>
      <c r="F49" s="49">
        <f>IF($A49="","",IF(E49&gt;0.005,INDEX(Engine!$T$4:$BQ$4,Engine!K53),IF(H49&gt;0,"Buffer first","")))</f>
        <v/>
      </c>
      <c r="G49" s="50">
        <f>IF($A49="","",SUM(Engine!BR53:DO53))</f>
        <v/>
      </c>
      <c r="H49" s="50">
        <f>IF($A49="","",Engine!E53)</f>
        <v/>
      </c>
      <c r="I49" s="50">
        <f>IF($A49="","",Engine!G53)</f>
        <v/>
      </c>
      <c r="J49" s="51" t="n"/>
      <c r="K49" s="51" t="n"/>
      <c r="L49" s="47" t="n"/>
      <c r="M49" s="50">
        <f>IF($A49="","",Engine!J53)</f>
        <v/>
      </c>
    </row>
    <row r="50">
      <c r="A50" s="45">
        <f>IF(Engine!$J$53&gt;0.005,Engine!A54,"")</f>
        <v/>
      </c>
      <c r="B50" s="46">
        <f>IF($A50="","",Engine!B54)</f>
        <v/>
      </c>
      <c r="C50" s="47" t="n"/>
      <c r="D50" s="48">
        <f>IF($A50="","",G50+H50+I50+E50)</f>
        <v/>
      </c>
      <c r="E50" s="48">
        <f>IF($A50="","",SUM(Engine!DP54:FM54))</f>
        <v/>
      </c>
      <c r="F50" s="49">
        <f>IF($A50="","",IF(E50&gt;0.005,INDEX(Engine!$T$4:$BQ$4,Engine!K54),IF(H50&gt;0,"Buffer first","")))</f>
        <v/>
      </c>
      <c r="G50" s="50">
        <f>IF($A50="","",SUM(Engine!BR54:DO54))</f>
        <v/>
      </c>
      <c r="H50" s="50">
        <f>IF($A50="","",Engine!E54)</f>
        <v/>
      </c>
      <c r="I50" s="50">
        <f>IF($A50="","",Engine!G54)</f>
        <v/>
      </c>
      <c r="J50" s="51" t="n"/>
      <c r="K50" s="51" t="n"/>
      <c r="L50" s="47" t="n"/>
      <c r="M50" s="50">
        <f>IF($A50="","",Engine!J54)</f>
        <v/>
      </c>
    </row>
    <row r="51">
      <c r="A51" s="45">
        <f>IF(Engine!$J$54&gt;0.005,Engine!A55,"")</f>
        <v/>
      </c>
      <c r="B51" s="46">
        <f>IF($A51="","",Engine!B55)</f>
        <v/>
      </c>
      <c r="C51" s="47" t="n"/>
      <c r="D51" s="48">
        <f>IF($A51="","",G51+H51+I51+E51)</f>
        <v/>
      </c>
      <c r="E51" s="48">
        <f>IF($A51="","",SUM(Engine!DP55:FM55))</f>
        <v/>
      </c>
      <c r="F51" s="49">
        <f>IF($A51="","",IF(E51&gt;0.005,INDEX(Engine!$T$4:$BQ$4,Engine!K55),IF(H51&gt;0,"Buffer first","")))</f>
        <v/>
      </c>
      <c r="G51" s="50">
        <f>IF($A51="","",SUM(Engine!BR55:DO55))</f>
        <v/>
      </c>
      <c r="H51" s="50">
        <f>IF($A51="","",Engine!E55)</f>
        <v/>
      </c>
      <c r="I51" s="50">
        <f>IF($A51="","",Engine!G55)</f>
        <v/>
      </c>
      <c r="J51" s="51" t="n"/>
      <c r="K51" s="51" t="n"/>
      <c r="L51" s="47" t="n"/>
      <c r="M51" s="50">
        <f>IF($A51="","",Engine!J55)</f>
        <v/>
      </c>
    </row>
    <row r="52">
      <c r="A52" s="45">
        <f>IF(Engine!$J$55&gt;0.005,Engine!A56,"")</f>
        <v/>
      </c>
      <c r="B52" s="46">
        <f>IF($A52="","",Engine!B56)</f>
        <v/>
      </c>
      <c r="C52" s="47" t="n"/>
      <c r="D52" s="48">
        <f>IF($A52="","",G52+H52+I52+E52)</f>
        <v/>
      </c>
      <c r="E52" s="48">
        <f>IF($A52="","",SUM(Engine!DP56:FM56))</f>
        <v/>
      </c>
      <c r="F52" s="49">
        <f>IF($A52="","",IF(E52&gt;0.005,INDEX(Engine!$T$4:$BQ$4,Engine!K56),IF(H52&gt;0,"Buffer first","")))</f>
        <v/>
      </c>
      <c r="G52" s="50">
        <f>IF($A52="","",SUM(Engine!BR56:DO56))</f>
        <v/>
      </c>
      <c r="H52" s="50">
        <f>IF($A52="","",Engine!E56)</f>
        <v/>
      </c>
      <c r="I52" s="50">
        <f>IF($A52="","",Engine!G56)</f>
        <v/>
      </c>
      <c r="J52" s="51" t="n"/>
      <c r="K52" s="51" t="n"/>
      <c r="L52" s="47" t="n"/>
      <c r="M52" s="50">
        <f>IF($A52="","",Engine!J56)</f>
        <v/>
      </c>
    </row>
    <row r="53">
      <c r="A53" s="45">
        <f>IF(Engine!$J$56&gt;0.005,Engine!A57,"")</f>
        <v/>
      </c>
      <c r="B53" s="46">
        <f>IF($A53="","",Engine!B57)</f>
        <v/>
      </c>
      <c r="C53" s="47" t="n"/>
      <c r="D53" s="48">
        <f>IF($A53="","",G53+H53+I53+E53)</f>
        <v/>
      </c>
      <c r="E53" s="48">
        <f>IF($A53="","",SUM(Engine!DP57:FM57))</f>
        <v/>
      </c>
      <c r="F53" s="49">
        <f>IF($A53="","",IF(E53&gt;0.005,INDEX(Engine!$T$4:$BQ$4,Engine!K57),IF(H53&gt;0,"Buffer first","")))</f>
        <v/>
      </c>
      <c r="G53" s="50">
        <f>IF($A53="","",SUM(Engine!BR57:DO57))</f>
        <v/>
      </c>
      <c r="H53" s="50">
        <f>IF($A53="","",Engine!E57)</f>
        <v/>
      </c>
      <c r="I53" s="50">
        <f>IF($A53="","",Engine!G57)</f>
        <v/>
      </c>
      <c r="J53" s="51" t="n"/>
      <c r="K53" s="51" t="n"/>
      <c r="L53" s="47" t="n"/>
      <c r="M53" s="50">
        <f>IF($A53="","",Engine!J57)</f>
        <v/>
      </c>
    </row>
    <row r="54">
      <c r="A54" s="45">
        <f>IF(Engine!$J$57&gt;0.005,Engine!A58,"")</f>
        <v/>
      </c>
      <c r="B54" s="46">
        <f>IF($A54="","",Engine!B58)</f>
        <v/>
      </c>
      <c r="C54" s="47" t="n"/>
      <c r="D54" s="48">
        <f>IF($A54="","",G54+H54+I54+E54)</f>
        <v/>
      </c>
      <c r="E54" s="48">
        <f>IF($A54="","",SUM(Engine!DP58:FM58))</f>
        <v/>
      </c>
      <c r="F54" s="49">
        <f>IF($A54="","",IF(E54&gt;0.005,INDEX(Engine!$T$4:$BQ$4,Engine!K58),IF(H54&gt;0,"Buffer first","")))</f>
        <v/>
      </c>
      <c r="G54" s="50">
        <f>IF($A54="","",SUM(Engine!BR58:DO58))</f>
        <v/>
      </c>
      <c r="H54" s="50">
        <f>IF($A54="","",Engine!E58)</f>
        <v/>
      </c>
      <c r="I54" s="50">
        <f>IF($A54="","",Engine!G58)</f>
        <v/>
      </c>
      <c r="J54" s="51" t="n"/>
      <c r="K54" s="51" t="n"/>
      <c r="L54" s="47" t="n"/>
      <c r="M54" s="50">
        <f>IF($A54="","",Engine!J58)</f>
        <v/>
      </c>
    </row>
    <row r="55">
      <c r="A55" s="45">
        <f>IF(Engine!$J$58&gt;0.005,Engine!A59,"")</f>
        <v/>
      </c>
      <c r="B55" s="46">
        <f>IF($A55="","",Engine!B59)</f>
        <v/>
      </c>
      <c r="C55" s="47" t="n"/>
      <c r="D55" s="48">
        <f>IF($A55="","",G55+H55+I55+E55)</f>
        <v/>
      </c>
      <c r="E55" s="48">
        <f>IF($A55="","",SUM(Engine!DP59:FM59))</f>
        <v/>
      </c>
      <c r="F55" s="49">
        <f>IF($A55="","",IF(E55&gt;0.005,INDEX(Engine!$T$4:$BQ$4,Engine!K59),IF(H55&gt;0,"Buffer first","")))</f>
        <v/>
      </c>
      <c r="G55" s="50">
        <f>IF($A55="","",SUM(Engine!BR59:DO59))</f>
        <v/>
      </c>
      <c r="H55" s="50">
        <f>IF($A55="","",Engine!E59)</f>
        <v/>
      </c>
      <c r="I55" s="50">
        <f>IF($A55="","",Engine!G59)</f>
        <v/>
      </c>
      <c r="J55" s="51" t="n"/>
      <c r="K55" s="51" t="n"/>
      <c r="L55" s="47" t="n"/>
      <c r="M55" s="50">
        <f>IF($A55="","",Engine!J59)</f>
        <v/>
      </c>
    </row>
    <row r="56">
      <c r="A56" s="45">
        <f>IF(Engine!$J$59&gt;0.005,Engine!A60,"")</f>
        <v/>
      </c>
      <c r="B56" s="46">
        <f>IF($A56="","",Engine!B60)</f>
        <v/>
      </c>
      <c r="C56" s="47" t="n"/>
      <c r="D56" s="48">
        <f>IF($A56="","",G56+H56+I56+E56)</f>
        <v/>
      </c>
      <c r="E56" s="48">
        <f>IF($A56="","",SUM(Engine!DP60:FM60))</f>
        <v/>
      </c>
      <c r="F56" s="49">
        <f>IF($A56="","",IF(E56&gt;0.005,INDEX(Engine!$T$4:$BQ$4,Engine!K60),IF(H56&gt;0,"Buffer first","")))</f>
        <v/>
      </c>
      <c r="G56" s="50">
        <f>IF($A56="","",SUM(Engine!BR60:DO60))</f>
        <v/>
      </c>
      <c r="H56" s="50">
        <f>IF($A56="","",Engine!E60)</f>
        <v/>
      </c>
      <c r="I56" s="50">
        <f>IF($A56="","",Engine!G60)</f>
        <v/>
      </c>
      <c r="J56" s="51" t="n"/>
      <c r="K56" s="51" t="n"/>
      <c r="L56" s="47" t="n"/>
      <c r="M56" s="50">
        <f>IF($A56="","",Engine!J60)</f>
        <v/>
      </c>
    </row>
    <row r="57">
      <c r="A57" s="45">
        <f>IF(Engine!$J$60&gt;0.005,Engine!A61,"")</f>
        <v/>
      </c>
      <c r="B57" s="46">
        <f>IF($A57="","",Engine!B61)</f>
        <v/>
      </c>
      <c r="C57" s="47" t="n"/>
      <c r="D57" s="48">
        <f>IF($A57="","",G57+H57+I57+E57)</f>
        <v/>
      </c>
      <c r="E57" s="48">
        <f>IF($A57="","",SUM(Engine!DP61:FM61))</f>
        <v/>
      </c>
      <c r="F57" s="49">
        <f>IF($A57="","",IF(E57&gt;0.005,INDEX(Engine!$T$4:$BQ$4,Engine!K61),IF(H57&gt;0,"Buffer first","")))</f>
        <v/>
      </c>
      <c r="G57" s="50">
        <f>IF($A57="","",SUM(Engine!BR61:DO61))</f>
        <v/>
      </c>
      <c r="H57" s="50">
        <f>IF($A57="","",Engine!E61)</f>
        <v/>
      </c>
      <c r="I57" s="50">
        <f>IF($A57="","",Engine!G61)</f>
        <v/>
      </c>
      <c r="J57" s="51" t="n"/>
      <c r="K57" s="51" t="n"/>
      <c r="L57" s="47" t="n"/>
      <c r="M57" s="50">
        <f>IF($A57="","",Engine!J61)</f>
        <v/>
      </c>
    </row>
    <row r="58">
      <c r="A58" s="45">
        <f>IF(Engine!$J$61&gt;0.005,Engine!A62,"")</f>
        <v/>
      </c>
      <c r="B58" s="46">
        <f>IF($A58="","",Engine!B62)</f>
        <v/>
      </c>
      <c r="C58" s="47" t="n"/>
      <c r="D58" s="48">
        <f>IF($A58="","",G58+H58+I58+E58)</f>
        <v/>
      </c>
      <c r="E58" s="48">
        <f>IF($A58="","",SUM(Engine!DP62:FM62))</f>
        <v/>
      </c>
      <c r="F58" s="49">
        <f>IF($A58="","",IF(E58&gt;0.005,INDEX(Engine!$T$4:$BQ$4,Engine!K62),IF(H58&gt;0,"Buffer first","")))</f>
        <v/>
      </c>
      <c r="G58" s="50">
        <f>IF($A58="","",SUM(Engine!BR62:DO62))</f>
        <v/>
      </c>
      <c r="H58" s="50">
        <f>IF($A58="","",Engine!E62)</f>
        <v/>
      </c>
      <c r="I58" s="50">
        <f>IF($A58="","",Engine!G62)</f>
        <v/>
      </c>
      <c r="J58" s="51" t="n"/>
      <c r="K58" s="51" t="n"/>
      <c r="L58" s="47" t="n"/>
      <c r="M58" s="50">
        <f>IF($A58="","",Engine!J62)</f>
        <v/>
      </c>
    </row>
    <row r="59">
      <c r="A59" s="45">
        <f>IF(Engine!$J$62&gt;0.005,Engine!A63,"")</f>
        <v/>
      </c>
      <c r="B59" s="46">
        <f>IF($A59="","",Engine!B63)</f>
        <v/>
      </c>
      <c r="C59" s="47" t="n"/>
      <c r="D59" s="48">
        <f>IF($A59="","",G59+H59+I59+E59)</f>
        <v/>
      </c>
      <c r="E59" s="48">
        <f>IF($A59="","",SUM(Engine!DP63:FM63))</f>
        <v/>
      </c>
      <c r="F59" s="49">
        <f>IF($A59="","",IF(E59&gt;0.005,INDEX(Engine!$T$4:$BQ$4,Engine!K63),IF(H59&gt;0,"Buffer first","")))</f>
        <v/>
      </c>
      <c r="G59" s="50">
        <f>IF($A59="","",SUM(Engine!BR63:DO63))</f>
        <v/>
      </c>
      <c r="H59" s="50">
        <f>IF($A59="","",Engine!E63)</f>
        <v/>
      </c>
      <c r="I59" s="50">
        <f>IF($A59="","",Engine!G63)</f>
        <v/>
      </c>
      <c r="J59" s="51" t="n"/>
      <c r="K59" s="51" t="n"/>
      <c r="L59" s="47" t="n"/>
      <c r="M59" s="50">
        <f>IF($A59="","",Engine!J63)</f>
        <v/>
      </c>
    </row>
    <row r="60">
      <c r="A60" s="45">
        <f>IF(Engine!$J$63&gt;0.005,Engine!A64,"")</f>
        <v/>
      </c>
      <c r="B60" s="46">
        <f>IF($A60="","",Engine!B64)</f>
        <v/>
      </c>
      <c r="C60" s="47" t="n"/>
      <c r="D60" s="48">
        <f>IF($A60="","",G60+H60+I60+E60)</f>
        <v/>
      </c>
      <c r="E60" s="48">
        <f>IF($A60="","",SUM(Engine!DP64:FM64))</f>
        <v/>
      </c>
      <c r="F60" s="49">
        <f>IF($A60="","",IF(E60&gt;0.005,INDEX(Engine!$T$4:$BQ$4,Engine!K64),IF(H60&gt;0,"Buffer first","")))</f>
        <v/>
      </c>
      <c r="G60" s="50">
        <f>IF($A60="","",SUM(Engine!BR64:DO64))</f>
        <v/>
      </c>
      <c r="H60" s="50">
        <f>IF($A60="","",Engine!E64)</f>
        <v/>
      </c>
      <c r="I60" s="50">
        <f>IF($A60="","",Engine!G64)</f>
        <v/>
      </c>
      <c r="J60" s="51" t="n"/>
      <c r="K60" s="51" t="n"/>
      <c r="L60" s="47" t="n"/>
      <c r="M60" s="50">
        <f>IF($A60="","",Engine!J64)</f>
        <v/>
      </c>
    </row>
    <row r="61">
      <c r="A61" s="45">
        <f>IF(Engine!$J$64&gt;0.005,Engine!A65,"")</f>
        <v/>
      </c>
      <c r="B61" s="46">
        <f>IF($A61="","",Engine!B65)</f>
        <v/>
      </c>
      <c r="C61" s="47" t="n"/>
      <c r="D61" s="48">
        <f>IF($A61="","",G61+H61+I61+E61)</f>
        <v/>
      </c>
      <c r="E61" s="48">
        <f>IF($A61="","",SUM(Engine!DP65:FM65))</f>
        <v/>
      </c>
      <c r="F61" s="49">
        <f>IF($A61="","",IF(E61&gt;0.005,INDEX(Engine!$T$4:$BQ$4,Engine!K65),IF(H61&gt;0,"Buffer first","")))</f>
        <v/>
      </c>
      <c r="G61" s="50">
        <f>IF($A61="","",SUM(Engine!BR65:DO65))</f>
        <v/>
      </c>
      <c r="H61" s="50">
        <f>IF($A61="","",Engine!E65)</f>
        <v/>
      </c>
      <c r="I61" s="50">
        <f>IF($A61="","",Engine!G65)</f>
        <v/>
      </c>
      <c r="J61" s="51" t="n"/>
      <c r="K61" s="51" t="n"/>
      <c r="L61" s="47" t="n"/>
      <c r="M61" s="50">
        <f>IF($A61="","",Engine!J65)</f>
        <v/>
      </c>
    </row>
    <row r="62">
      <c r="A62" s="45">
        <f>IF(Engine!$J$65&gt;0.005,Engine!A66,"")</f>
        <v/>
      </c>
      <c r="B62" s="46">
        <f>IF($A62="","",Engine!B66)</f>
        <v/>
      </c>
      <c r="C62" s="47" t="n"/>
      <c r="D62" s="48">
        <f>IF($A62="","",G62+H62+I62+E62)</f>
        <v/>
      </c>
      <c r="E62" s="48">
        <f>IF($A62="","",SUM(Engine!DP66:FM66))</f>
        <v/>
      </c>
      <c r="F62" s="49">
        <f>IF($A62="","",IF(E62&gt;0.005,INDEX(Engine!$T$4:$BQ$4,Engine!K66),IF(H62&gt;0,"Buffer first","")))</f>
        <v/>
      </c>
      <c r="G62" s="50">
        <f>IF($A62="","",SUM(Engine!BR66:DO66))</f>
        <v/>
      </c>
      <c r="H62" s="50">
        <f>IF($A62="","",Engine!E66)</f>
        <v/>
      </c>
      <c r="I62" s="50">
        <f>IF($A62="","",Engine!G66)</f>
        <v/>
      </c>
      <c r="J62" s="51" t="n"/>
      <c r="K62" s="51" t="n"/>
      <c r="L62" s="47" t="n"/>
      <c r="M62" s="50">
        <f>IF($A62="","",Engine!J66)</f>
        <v/>
      </c>
    </row>
    <row r="63">
      <c r="A63" s="45">
        <f>IF(Engine!$J$66&gt;0.005,Engine!A67,"")</f>
        <v/>
      </c>
      <c r="B63" s="46">
        <f>IF($A63="","",Engine!B67)</f>
        <v/>
      </c>
      <c r="C63" s="47" t="n"/>
      <c r="D63" s="48">
        <f>IF($A63="","",G63+H63+I63+E63)</f>
        <v/>
      </c>
      <c r="E63" s="48">
        <f>IF($A63="","",SUM(Engine!DP67:FM67))</f>
        <v/>
      </c>
      <c r="F63" s="49">
        <f>IF($A63="","",IF(E63&gt;0.005,INDEX(Engine!$T$4:$BQ$4,Engine!K67),IF(H63&gt;0,"Buffer first","")))</f>
        <v/>
      </c>
      <c r="G63" s="50">
        <f>IF($A63="","",SUM(Engine!BR67:DO67))</f>
        <v/>
      </c>
      <c r="H63" s="50">
        <f>IF($A63="","",Engine!E67)</f>
        <v/>
      </c>
      <c r="I63" s="50">
        <f>IF($A63="","",Engine!G67)</f>
        <v/>
      </c>
      <c r="J63" s="51" t="n"/>
      <c r="K63" s="51" t="n"/>
      <c r="L63" s="47" t="n"/>
      <c r="M63" s="50">
        <f>IF($A63="","",Engine!J67)</f>
        <v/>
      </c>
    </row>
    <row r="64">
      <c r="A64" s="45">
        <f>IF(Engine!$J$67&gt;0.005,Engine!A68,"")</f>
        <v/>
      </c>
      <c r="B64" s="46">
        <f>IF($A64="","",Engine!B68)</f>
        <v/>
      </c>
      <c r="C64" s="47" t="n"/>
      <c r="D64" s="48">
        <f>IF($A64="","",G64+H64+I64+E64)</f>
        <v/>
      </c>
      <c r="E64" s="48">
        <f>IF($A64="","",SUM(Engine!DP68:FM68))</f>
        <v/>
      </c>
      <c r="F64" s="49">
        <f>IF($A64="","",IF(E64&gt;0.005,INDEX(Engine!$T$4:$BQ$4,Engine!K68),IF(H64&gt;0,"Buffer first","")))</f>
        <v/>
      </c>
      <c r="G64" s="50">
        <f>IF($A64="","",SUM(Engine!BR68:DO68))</f>
        <v/>
      </c>
      <c r="H64" s="50">
        <f>IF($A64="","",Engine!E68)</f>
        <v/>
      </c>
      <c r="I64" s="50">
        <f>IF($A64="","",Engine!G68)</f>
        <v/>
      </c>
      <c r="J64" s="51" t="n"/>
      <c r="K64" s="51" t="n"/>
      <c r="L64" s="47" t="n"/>
      <c r="M64" s="50">
        <f>IF($A64="","",Engine!J68)</f>
        <v/>
      </c>
    </row>
    <row r="65">
      <c r="A65" s="45">
        <f>IF(Engine!$J$68&gt;0.005,Engine!A69,"")</f>
        <v/>
      </c>
      <c r="B65" s="46">
        <f>IF($A65="","",Engine!B69)</f>
        <v/>
      </c>
      <c r="C65" s="47" t="n"/>
      <c r="D65" s="48">
        <f>IF($A65="","",G65+H65+I65+E65)</f>
        <v/>
      </c>
      <c r="E65" s="48">
        <f>IF($A65="","",SUM(Engine!DP69:FM69))</f>
        <v/>
      </c>
      <c r="F65" s="49">
        <f>IF($A65="","",IF(E65&gt;0.005,INDEX(Engine!$T$4:$BQ$4,Engine!K69),IF(H65&gt;0,"Buffer first","")))</f>
        <v/>
      </c>
      <c r="G65" s="50">
        <f>IF($A65="","",SUM(Engine!BR69:DO69))</f>
        <v/>
      </c>
      <c r="H65" s="50">
        <f>IF($A65="","",Engine!E69)</f>
        <v/>
      </c>
      <c r="I65" s="50">
        <f>IF($A65="","",Engine!G69)</f>
        <v/>
      </c>
      <c r="J65" s="51" t="n"/>
      <c r="K65" s="51" t="n"/>
      <c r="L65" s="47" t="n"/>
      <c r="M65" s="50">
        <f>IF($A65="","",Engine!J69)</f>
        <v/>
      </c>
    </row>
    <row r="66">
      <c r="A66" s="45">
        <f>IF(Engine!$J$69&gt;0.005,Engine!A70,"")</f>
        <v/>
      </c>
      <c r="B66" s="46">
        <f>IF($A66="","",Engine!B70)</f>
        <v/>
      </c>
      <c r="C66" s="47" t="n"/>
      <c r="D66" s="48">
        <f>IF($A66="","",G66+H66+I66+E66)</f>
        <v/>
      </c>
      <c r="E66" s="48">
        <f>IF($A66="","",SUM(Engine!DP70:FM70))</f>
        <v/>
      </c>
      <c r="F66" s="49">
        <f>IF($A66="","",IF(E66&gt;0.005,INDEX(Engine!$T$4:$BQ$4,Engine!K70),IF(H66&gt;0,"Buffer first","")))</f>
        <v/>
      </c>
      <c r="G66" s="50">
        <f>IF($A66="","",SUM(Engine!BR70:DO70))</f>
        <v/>
      </c>
      <c r="H66" s="50">
        <f>IF($A66="","",Engine!E70)</f>
        <v/>
      </c>
      <c r="I66" s="50">
        <f>IF($A66="","",Engine!G70)</f>
        <v/>
      </c>
      <c r="J66" s="51" t="n"/>
      <c r="K66" s="51" t="n"/>
      <c r="L66" s="47" t="n"/>
      <c r="M66" s="50">
        <f>IF($A66="","",Engine!J70)</f>
        <v/>
      </c>
    </row>
    <row r="67">
      <c r="A67" s="45">
        <f>IF(Engine!$J$70&gt;0.005,Engine!A71,"")</f>
        <v/>
      </c>
      <c r="B67" s="46">
        <f>IF($A67="","",Engine!B71)</f>
        <v/>
      </c>
      <c r="C67" s="47" t="n"/>
      <c r="D67" s="48">
        <f>IF($A67="","",G67+H67+I67+E67)</f>
        <v/>
      </c>
      <c r="E67" s="48">
        <f>IF($A67="","",SUM(Engine!DP71:FM71))</f>
        <v/>
      </c>
      <c r="F67" s="49">
        <f>IF($A67="","",IF(E67&gt;0.005,INDEX(Engine!$T$4:$BQ$4,Engine!K71),IF(H67&gt;0,"Buffer first","")))</f>
        <v/>
      </c>
      <c r="G67" s="50">
        <f>IF($A67="","",SUM(Engine!BR71:DO71))</f>
        <v/>
      </c>
      <c r="H67" s="50">
        <f>IF($A67="","",Engine!E71)</f>
        <v/>
      </c>
      <c r="I67" s="50">
        <f>IF($A67="","",Engine!G71)</f>
        <v/>
      </c>
      <c r="J67" s="51" t="n"/>
      <c r="K67" s="51" t="n"/>
      <c r="L67" s="47" t="n"/>
      <c r="M67" s="50">
        <f>IF($A67="","",Engine!J71)</f>
        <v/>
      </c>
    </row>
    <row r="68">
      <c r="A68" s="45">
        <f>IF(Engine!$J$71&gt;0.005,Engine!A72,"")</f>
        <v/>
      </c>
      <c r="B68" s="46">
        <f>IF($A68="","",Engine!B72)</f>
        <v/>
      </c>
      <c r="C68" s="47" t="n"/>
      <c r="D68" s="48">
        <f>IF($A68="","",G68+H68+I68+E68)</f>
        <v/>
      </c>
      <c r="E68" s="48">
        <f>IF($A68="","",SUM(Engine!DP72:FM72))</f>
        <v/>
      </c>
      <c r="F68" s="49">
        <f>IF($A68="","",IF(E68&gt;0.005,INDEX(Engine!$T$4:$BQ$4,Engine!K72),IF(H68&gt;0,"Buffer first","")))</f>
        <v/>
      </c>
      <c r="G68" s="50">
        <f>IF($A68="","",SUM(Engine!BR72:DO72))</f>
        <v/>
      </c>
      <c r="H68" s="50">
        <f>IF($A68="","",Engine!E72)</f>
        <v/>
      </c>
      <c r="I68" s="50">
        <f>IF($A68="","",Engine!G72)</f>
        <v/>
      </c>
      <c r="J68" s="51" t="n"/>
      <c r="K68" s="51" t="n"/>
      <c r="L68" s="47" t="n"/>
      <c r="M68" s="50">
        <f>IF($A68="","",Engine!J72)</f>
        <v/>
      </c>
    </row>
    <row r="69">
      <c r="A69" s="45">
        <f>IF(Engine!$J$72&gt;0.005,Engine!A73,"")</f>
        <v/>
      </c>
      <c r="B69" s="46">
        <f>IF($A69="","",Engine!B73)</f>
        <v/>
      </c>
      <c r="C69" s="47" t="n"/>
      <c r="D69" s="48">
        <f>IF($A69="","",G69+H69+I69+E69)</f>
        <v/>
      </c>
      <c r="E69" s="48">
        <f>IF($A69="","",SUM(Engine!DP73:FM73))</f>
        <v/>
      </c>
      <c r="F69" s="49">
        <f>IF($A69="","",IF(E69&gt;0.005,INDEX(Engine!$T$4:$BQ$4,Engine!K73),IF(H69&gt;0,"Buffer first","")))</f>
        <v/>
      </c>
      <c r="G69" s="50">
        <f>IF($A69="","",SUM(Engine!BR73:DO73))</f>
        <v/>
      </c>
      <c r="H69" s="50">
        <f>IF($A69="","",Engine!E73)</f>
        <v/>
      </c>
      <c r="I69" s="50">
        <f>IF($A69="","",Engine!G73)</f>
        <v/>
      </c>
      <c r="J69" s="51" t="n"/>
      <c r="K69" s="51" t="n"/>
      <c r="L69" s="47" t="n"/>
      <c r="M69" s="50">
        <f>IF($A69="","",Engine!J73)</f>
        <v/>
      </c>
    </row>
    <row r="70">
      <c r="A70" s="45">
        <f>IF(Engine!$J$73&gt;0.005,Engine!A74,"")</f>
        <v/>
      </c>
      <c r="B70" s="46">
        <f>IF($A70="","",Engine!B74)</f>
        <v/>
      </c>
      <c r="C70" s="47" t="n"/>
      <c r="D70" s="48">
        <f>IF($A70="","",G70+H70+I70+E70)</f>
        <v/>
      </c>
      <c r="E70" s="48">
        <f>IF($A70="","",SUM(Engine!DP74:FM74))</f>
        <v/>
      </c>
      <c r="F70" s="49">
        <f>IF($A70="","",IF(E70&gt;0.005,INDEX(Engine!$T$4:$BQ$4,Engine!K74),IF(H70&gt;0,"Buffer first","")))</f>
        <v/>
      </c>
      <c r="G70" s="50">
        <f>IF($A70="","",SUM(Engine!BR74:DO74))</f>
        <v/>
      </c>
      <c r="H70" s="50">
        <f>IF($A70="","",Engine!E74)</f>
        <v/>
      </c>
      <c r="I70" s="50">
        <f>IF($A70="","",Engine!G74)</f>
        <v/>
      </c>
      <c r="J70" s="51" t="n"/>
      <c r="K70" s="51" t="n"/>
      <c r="L70" s="47" t="n"/>
      <c r="M70" s="50">
        <f>IF($A70="","",Engine!J74)</f>
        <v/>
      </c>
    </row>
    <row r="71">
      <c r="A71" s="45">
        <f>IF(Engine!$J$74&gt;0.005,Engine!A75,"")</f>
        <v/>
      </c>
      <c r="B71" s="46">
        <f>IF($A71="","",Engine!B75)</f>
        <v/>
      </c>
      <c r="C71" s="47" t="n"/>
      <c r="D71" s="48">
        <f>IF($A71="","",G71+H71+I71+E71)</f>
        <v/>
      </c>
      <c r="E71" s="48">
        <f>IF($A71="","",SUM(Engine!DP75:FM75))</f>
        <v/>
      </c>
      <c r="F71" s="49">
        <f>IF($A71="","",IF(E71&gt;0.005,INDEX(Engine!$T$4:$BQ$4,Engine!K75),IF(H71&gt;0,"Buffer first","")))</f>
        <v/>
      </c>
      <c r="G71" s="50">
        <f>IF($A71="","",SUM(Engine!BR75:DO75))</f>
        <v/>
      </c>
      <c r="H71" s="50">
        <f>IF($A71="","",Engine!E75)</f>
        <v/>
      </c>
      <c r="I71" s="50">
        <f>IF($A71="","",Engine!G75)</f>
        <v/>
      </c>
      <c r="J71" s="51" t="n"/>
      <c r="K71" s="51" t="n"/>
      <c r="L71" s="47" t="n"/>
      <c r="M71" s="50">
        <f>IF($A71="","",Engine!J75)</f>
        <v/>
      </c>
    </row>
    <row r="72">
      <c r="A72" s="45">
        <f>IF(Engine!$J$75&gt;0.005,Engine!A76,"")</f>
        <v/>
      </c>
      <c r="B72" s="46">
        <f>IF($A72="","",Engine!B76)</f>
        <v/>
      </c>
      <c r="C72" s="47" t="n"/>
      <c r="D72" s="48">
        <f>IF($A72="","",G72+H72+I72+E72)</f>
        <v/>
      </c>
      <c r="E72" s="48">
        <f>IF($A72="","",SUM(Engine!DP76:FM76))</f>
        <v/>
      </c>
      <c r="F72" s="49">
        <f>IF($A72="","",IF(E72&gt;0.005,INDEX(Engine!$T$4:$BQ$4,Engine!K76),IF(H72&gt;0,"Buffer first","")))</f>
        <v/>
      </c>
      <c r="G72" s="50">
        <f>IF($A72="","",SUM(Engine!BR76:DO76))</f>
        <v/>
      </c>
      <c r="H72" s="50">
        <f>IF($A72="","",Engine!E76)</f>
        <v/>
      </c>
      <c r="I72" s="50">
        <f>IF($A72="","",Engine!G76)</f>
        <v/>
      </c>
      <c r="J72" s="51" t="n"/>
      <c r="K72" s="51" t="n"/>
      <c r="L72" s="47" t="n"/>
      <c r="M72" s="50">
        <f>IF($A72="","",Engine!J76)</f>
        <v/>
      </c>
    </row>
    <row r="73">
      <c r="A73" s="45">
        <f>IF(Engine!$J$76&gt;0.005,Engine!A77,"")</f>
        <v/>
      </c>
      <c r="B73" s="46">
        <f>IF($A73="","",Engine!B77)</f>
        <v/>
      </c>
      <c r="C73" s="47" t="n"/>
      <c r="D73" s="48">
        <f>IF($A73="","",G73+H73+I73+E73)</f>
        <v/>
      </c>
      <c r="E73" s="48">
        <f>IF($A73="","",SUM(Engine!DP77:FM77))</f>
        <v/>
      </c>
      <c r="F73" s="49">
        <f>IF($A73="","",IF(E73&gt;0.005,INDEX(Engine!$T$4:$BQ$4,Engine!K77),IF(H73&gt;0,"Buffer first","")))</f>
        <v/>
      </c>
      <c r="G73" s="50">
        <f>IF($A73="","",SUM(Engine!BR77:DO77))</f>
        <v/>
      </c>
      <c r="H73" s="50">
        <f>IF($A73="","",Engine!E77)</f>
        <v/>
      </c>
      <c r="I73" s="50">
        <f>IF($A73="","",Engine!G77)</f>
        <v/>
      </c>
      <c r="J73" s="51" t="n"/>
      <c r="K73" s="51" t="n"/>
      <c r="L73" s="47" t="n"/>
      <c r="M73" s="50">
        <f>IF($A73="","",Engine!J77)</f>
        <v/>
      </c>
    </row>
    <row r="74">
      <c r="A74" s="45">
        <f>IF(Engine!$J$77&gt;0.005,Engine!A78,"")</f>
        <v/>
      </c>
      <c r="B74" s="46">
        <f>IF($A74="","",Engine!B78)</f>
        <v/>
      </c>
      <c r="C74" s="47" t="n"/>
      <c r="D74" s="48">
        <f>IF($A74="","",G74+H74+I74+E74)</f>
        <v/>
      </c>
      <c r="E74" s="48">
        <f>IF($A74="","",SUM(Engine!DP78:FM78))</f>
        <v/>
      </c>
      <c r="F74" s="49">
        <f>IF($A74="","",IF(E74&gt;0.005,INDEX(Engine!$T$4:$BQ$4,Engine!K78),IF(H74&gt;0,"Buffer first","")))</f>
        <v/>
      </c>
      <c r="G74" s="50">
        <f>IF($A74="","",SUM(Engine!BR78:DO78))</f>
        <v/>
      </c>
      <c r="H74" s="50">
        <f>IF($A74="","",Engine!E78)</f>
        <v/>
      </c>
      <c r="I74" s="50">
        <f>IF($A74="","",Engine!G78)</f>
        <v/>
      </c>
      <c r="J74" s="51" t="n"/>
      <c r="K74" s="51" t="n"/>
      <c r="L74" s="47" t="n"/>
      <c r="M74" s="50">
        <f>IF($A74="","",Engine!J78)</f>
        <v/>
      </c>
    </row>
    <row r="75">
      <c r="A75" s="45">
        <f>IF(Engine!$J$78&gt;0.005,Engine!A79,"")</f>
        <v/>
      </c>
      <c r="B75" s="46">
        <f>IF($A75="","",Engine!B79)</f>
        <v/>
      </c>
      <c r="C75" s="47" t="n"/>
      <c r="D75" s="48">
        <f>IF($A75="","",G75+H75+I75+E75)</f>
        <v/>
      </c>
      <c r="E75" s="48">
        <f>IF($A75="","",SUM(Engine!DP79:FM79))</f>
        <v/>
      </c>
      <c r="F75" s="49">
        <f>IF($A75="","",IF(E75&gt;0.005,INDEX(Engine!$T$4:$BQ$4,Engine!K79),IF(H75&gt;0,"Buffer first","")))</f>
        <v/>
      </c>
      <c r="G75" s="50">
        <f>IF($A75="","",SUM(Engine!BR79:DO79))</f>
        <v/>
      </c>
      <c r="H75" s="50">
        <f>IF($A75="","",Engine!E79)</f>
        <v/>
      </c>
      <c r="I75" s="50">
        <f>IF($A75="","",Engine!G79)</f>
        <v/>
      </c>
      <c r="J75" s="51" t="n"/>
      <c r="K75" s="51" t="n"/>
      <c r="L75" s="47" t="n"/>
      <c r="M75" s="50">
        <f>IF($A75="","",Engine!J79)</f>
        <v/>
      </c>
    </row>
    <row r="76">
      <c r="A76" s="45">
        <f>IF(Engine!$J$79&gt;0.005,Engine!A80,"")</f>
        <v/>
      </c>
      <c r="B76" s="46">
        <f>IF($A76="","",Engine!B80)</f>
        <v/>
      </c>
      <c r="C76" s="47" t="n"/>
      <c r="D76" s="48">
        <f>IF($A76="","",G76+H76+I76+E76)</f>
        <v/>
      </c>
      <c r="E76" s="48">
        <f>IF($A76="","",SUM(Engine!DP80:FM80))</f>
        <v/>
      </c>
      <c r="F76" s="49">
        <f>IF($A76="","",IF(E76&gt;0.005,INDEX(Engine!$T$4:$BQ$4,Engine!K80),IF(H76&gt;0,"Buffer first","")))</f>
        <v/>
      </c>
      <c r="G76" s="50">
        <f>IF($A76="","",SUM(Engine!BR80:DO80))</f>
        <v/>
      </c>
      <c r="H76" s="50">
        <f>IF($A76="","",Engine!E80)</f>
        <v/>
      </c>
      <c r="I76" s="50">
        <f>IF($A76="","",Engine!G80)</f>
        <v/>
      </c>
      <c r="J76" s="51" t="n"/>
      <c r="K76" s="51" t="n"/>
      <c r="L76" s="47" t="n"/>
      <c r="M76" s="50">
        <f>IF($A76="","",Engine!J80)</f>
        <v/>
      </c>
    </row>
    <row r="77">
      <c r="A77" s="45">
        <f>IF(Engine!$J$80&gt;0.005,Engine!A81,"")</f>
        <v/>
      </c>
      <c r="B77" s="46">
        <f>IF($A77="","",Engine!B81)</f>
        <v/>
      </c>
      <c r="C77" s="47" t="n"/>
      <c r="D77" s="48">
        <f>IF($A77="","",G77+H77+I77+E77)</f>
        <v/>
      </c>
      <c r="E77" s="48">
        <f>IF($A77="","",SUM(Engine!DP81:FM81))</f>
        <v/>
      </c>
      <c r="F77" s="49">
        <f>IF($A77="","",IF(E77&gt;0.005,INDEX(Engine!$T$4:$BQ$4,Engine!K81),IF(H77&gt;0,"Buffer first","")))</f>
        <v/>
      </c>
      <c r="G77" s="50">
        <f>IF($A77="","",SUM(Engine!BR81:DO81))</f>
        <v/>
      </c>
      <c r="H77" s="50">
        <f>IF($A77="","",Engine!E81)</f>
        <v/>
      </c>
      <c r="I77" s="50">
        <f>IF($A77="","",Engine!G81)</f>
        <v/>
      </c>
      <c r="J77" s="51" t="n"/>
      <c r="K77" s="51" t="n"/>
      <c r="L77" s="47" t="n"/>
      <c r="M77" s="50">
        <f>IF($A77="","",Engine!J81)</f>
        <v/>
      </c>
    </row>
    <row r="78">
      <c r="A78" s="45">
        <f>IF(Engine!$J$81&gt;0.005,Engine!A82,"")</f>
        <v/>
      </c>
      <c r="B78" s="46">
        <f>IF($A78="","",Engine!B82)</f>
        <v/>
      </c>
      <c r="C78" s="47" t="n"/>
      <c r="D78" s="48">
        <f>IF($A78="","",G78+H78+I78+E78)</f>
        <v/>
      </c>
      <c r="E78" s="48">
        <f>IF($A78="","",SUM(Engine!DP82:FM82))</f>
        <v/>
      </c>
      <c r="F78" s="49">
        <f>IF($A78="","",IF(E78&gt;0.005,INDEX(Engine!$T$4:$BQ$4,Engine!K82),IF(H78&gt;0,"Buffer first","")))</f>
        <v/>
      </c>
      <c r="G78" s="50">
        <f>IF($A78="","",SUM(Engine!BR82:DO82))</f>
        <v/>
      </c>
      <c r="H78" s="50">
        <f>IF($A78="","",Engine!E82)</f>
        <v/>
      </c>
      <c r="I78" s="50">
        <f>IF($A78="","",Engine!G82)</f>
        <v/>
      </c>
      <c r="J78" s="51" t="n"/>
      <c r="K78" s="51" t="n"/>
      <c r="L78" s="47" t="n"/>
      <c r="M78" s="50">
        <f>IF($A78="","",Engine!J82)</f>
        <v/>
      </c>
    </row>
    <row r="79">
      <c r="A79" s="45">
        <f>IF(Engine!$J$82&gt;0.005,Engine!A83,"")</f>
        <v/>
      </c>
      <c r="B79" s="46">
        <f>IF($A79="","",Engine!B83)</f>
        <v/>
      </c>
      <c r="C79" s="47" t="n"/>
      <c r="D79" s="48">
        <f>IF($A79="","",G79+H79+I79+E79)</f>
        <v/>
      </c>
      <c r="E79" s="48">
        <f>IF($A79="","",SUM(Engine!DP83:FM83))</f>
        <v/>
      </c>
      <c r="F79" s="49">
        <f>IF($A79="","",IF(E79&gt;0.005,INDEX(Engine!$T$4:$BQ$4,Engine!K83),IF(H79&gt;0,"Buffer first","")))</f>
        <v/>
      </c>
      <c r="G79" s="50">
        <f>IF($A79="","",SUM(Engine!BR83:DO83))</f>
        <v/>
      </c>
      <c r="H79" s="50">
        <f>IF($A79="","",Engine!E83)</f>
        <v/>
      </c>
      <c r="I79" s="50">
        <f>IF($A79="","",Engine!G83)</f>
        <v/>
      </c>
      <c r="J79" s="51" t="n"/>
      <c r="K79" s="51" t="n"/>
      <c r="L79" s="47" t="n"/>
      <c r="M79" s="50">
        <f>IF($A79="","",Engine!J83)</f>
        <v/>
      </c>
    </row>
    <row r="80">
      <c r="A80" s="45">
        <f>IF(Engine!$J$83&gt;0.005,Engine!A84,"")</f>
        <v/>
      </c>
      <c r="B80" s="46">
        <f>IF($A80="","",Engine!B84)</f>
        <v/>
      </c>
      <c r="C80" s="47" t="n"/>
      <c r="D80" s="48">
        <f>IF($A80="","",G80+H80+I80+E80)</f>
        <v/>
      </c>
      <c r="E80" s="48">
        <f>IF($A80="","",SUM(Engine!DP84:FM84))</f>
        <v/>
      </c>
      <c r="F80" s="49">
        <f>IF($A80="","",IF(E80&gt;0.005,INDEX(Engine!$T$4:$BQ$4,Engine!K84),IF(H80&gt;0,"Buffer first","")))</f>
        <v/>
      </c>
      <c r="G80" s="50">
        <f>IF($A80="","",SUM(Engine!BR84:DO84))</f>
        <v/>
      </c>
      <c r="H80" s="50">
        <f>IF($A80="","",Engine!E84)</f>
        <v/>
      </c>
      <c r="I80" s="50">
        <f>IF($A80="","",Engine!G84)</f>
        <v/>
      </c>
      <c r="J80" s="51" t="n"/>
      <c r="K80" s="51" t="n"/>
      <c r="L80" s="47" t="n"/>
      <c r="M80" s="50">
        <f>IF($A80="","",Engine!J84)</f>
        <v/>
      </c>
    </row>
    <row r="81">
      <c r="A81" s="45">
        <f>IF(Engine!$J$84&gt;0.005,Engine!A85,"")</f>
        <v/>
      </c>
      <c r="B81" s="46">
        <f>IF($A81="","",Engine!B85)</f>
        <v/>
      </c>
      <c r="C81" s="47" t="n"/>
      <c r="D81" s="48">
        <f>IF($A81="","",G81+H81+I81+E81)</f>
        <v/>
      </c>
      <c r="E81" s="48">
        <f>IF($A81="","",SUM(Engine!DP85:FM85))</f>
        <v/>
      </c>
      <c r="F81" s="49">
        <f>IF($A81="","",IF(E81&gt;0.005,INDEX(Engine!$T$4:$BQ$4,Engine!K85),IF(H81&gt;0,"Buffer first","")))</f>
        <v/>
      </c>
      <c r="G81" s="50">
        <f>IF($A81="","",SUM(Engine!BR85:DO85))</f>
        <v/>
      </c>
      <c r="H81" s="50">
        <f>IF($A81="","",Engine!E85)</f>
        <v/>
      </c>
      <c r="I81" s="50">
        <f>IF($A81="","",Engine!G85)</f>
        <v/>
      </c>
      <c r="J81" s="51" t="n"/>
      <c r="K81" s="51" t="n"/>
      <c r="L81" s="47" t="n"/>
      <c r="M81" s="50">
        <f>IF($A81="","",Engine!J85)</f>
        <v/>
      </c>
    </row>
    <row r="82">
      <c r="A82" s="45">
        <f>IF(Engine!$J$85&gt;0.005,Engine!A86,"")</f>
        <v/>
      </c>
      <c r="B82" s="46">
        <f>IF($A82="","",Engine!B86)</f>
        <v/>
      </c>
      <c r="C82" s="47" t="n"/>
      <c r="D82" s="48">
        <f>IF($A82="","",G82+H82+I82+E82)</f>
        <v/>
      </c>
      <c r="E82" s="48">
        <f>IF($A82="","",SUM(Engine!DP86:FM86))</f>
        <v/>
      </c>
      <c r="F82" s="49">
        <f>IF($A82="","",IF(E82&gt;0.005,INDEX(Engine!$T$4:$BQ$4,Engine!K86),IF(H82&gt;0,"Buffer first","")))</f>
        <v/>
      </c>
      <c r="G82" s="50">
        <f>IF($A82="","",SUM(Engine!BR86:DO86))</f>
        <v/>
      </c>
      <c r="H82" s="50">
        <f>IF($A82="","",Engine!E86)</f>
        <v/>
      </c>
      <c r="I82" s="50">
        <f>IF($A82="","",Engine!G86)</f>
        <v/>
      </c>
      <c r="J82" s="51" t="n"/>
      <c r="K82" s="51" t="n"/>
      <c r="L82" s="47" t="n"/>
      <c r="M82" s="50">
        <f>IF($A82="","",Engine!J86)</f>
        <v/>
      </c>
    </row>
    <row r="83">
      <c r="A83" s="45">
        <f>IF(Engine!$J$86&gt;0.005,Engine!A87,"")</f>
        <v/>
      </c>
      <c r="B83" s="46">
        <f>IF($A83="","",Engine!B87)</f>
        <v/>
      </c>
      <c r="C83" s="47" t="n"/>
      <c r="D83" s="48">
        <f>IF($A83="","",G83+H83+I83+E83)</f>
        <v/>
      </c>
      <c r="E83" s="48">
        <f>IF($A83="","",SUM(Engine!DP87:FM87))</f>
        <v/>
      </c>
      <c r="F83" s="49">
        <f>IF($A83="","",IF(E83&gt;0.005,INDEX(Engine!$T$4:$BQ$4,Engine!K87),IF(H83&gt;0,"Buffer first","")))</f>
        <v/>
      </c>
      <c r="G83" s="50">
        <f>IF($A83="","",SUM(Engine!BR87:DO87))</f>
        <v/>
      </c>
      <c r="H83" s="50">
        <f>IF($A83="","",Engine!E87)</f>
        <v/>
      </c>
      <c r="I83" s="50">
        <f>IF($A83="","",Engine!G87)</f>
        <v/>
      </c>
      <c r="J83" s="51" t="n"/>
      <c r="K83" s="51" t="n"/>
      <c r="L83" s="47" t="n"/>
      <c r="M83" s="50">
        <f>IF($A83="","",Engine!J87)</f>
        <v/>
      </c>
    </row>
    <row r="84">
      <c r="A84" s="45">
        <f>IF(Engine!$J$87&gt;0.005,Engine!A88,"")</f>
        <v/>
      </c>
      <c r="B84" s="46">
        <f>IF($A84="","",Engine!B88)</f>
        <v/>
      </c>
      <c r="C84" s="47" t="n"/>
      <c r="D84" s="48">
        <f>IF($A84="","",G84+H84+I84+E84)</f>
        <v/>
      </c>
      <c r="E84" s="48">
        <f>IF($A84="","",SUM(Engine!DP88:FM88))</f>
        <v/>
      </c>
      <c r="F84" s="49">
        <f>IF($A84="","",IF(E84&gt;0.005,INDEX(Engine!$T$4:$BQ$4,Engine!K88),IF(H84&gt;0,"Buffer first","")))</f>
        <v/>
      </c>
      <c r="G84" s="50">
        <f>IF($A84="","",SUM(Engine!BR88:DO88))</f>
        <v/>
      </c>
      <c r="H84" s="50">
        <f>IF($A84="","",Engine!E88)</f>
        <v/>
      </c>
      <c r="I84" s="50">
        <f>IF($A84="","",Engine!G88)</f>
        <v/>
      </c>
      <c r="J84" s="51" t="n"/>
      <c r="K84" s="51" t="n"/>
      <c r="L84" s="47" t="n"/>
      <c r="M84" s="50">
        <f>IF($A84="","",Engine!J88)</f>
        <v/>
      </c>
    </row>
    <row r="85">
      <c r="A85" s="45">
        <f>IF(Engine!$J$88&gt;0.005,Engine!A89,"")</f>
        <v/>
      </c>
      <c r="B85" s="46">
        <f>IF($A85="","",Engine!B89)</f>
        <v/>
      </c>
      <c r="C85" s="47" t="n"/>
      <c r="D85" s="48">
        <f>IF($A85="","",G85+H85+I85+E85)</f>
        <v/>
      </c>
      <c r="E85" s="48">
        <f>IF($A85="","",SUM(Engine!DP89:FM89))</f>
        <v/>
      </c>
      <c r="F85" s="49">
        <f>IF($A85="","",IF(E85&gt;0.005,INDEX(Engine!$T$4:$BQ$4,Engine!K89),IF(H85&gt;0,"Buffer first","")))</f>
        <v/>
      </c>
      <c r="G85" s="50">
        <f>IF($A85="","",SUM(Engine!BR89:DO89))</f>
        <v/>
      </c>
      <c r="H85" s="50">
        <f>IF($A85="","",Engine!E89)</f>
        <v/>
      </c>
      <c r="I85" s="50">
        <f>IF($A85="","",Engine!G89)</f>
        <v/>
      </c>
      <c r="J85" s="51" t="n"/>
      <c r="K85" s="51" t="n"/>
      <c r="L85" s="47" t="n"/>
      <c r="M85" s="50">
        <f>IF($A85="","",Engine!J89)</f>
        <v/>
      </c>
    </row>
    <row r="86">
      <c r="A86" s="45">
        <f>IF(Engine!$J$89&gt;0.005,Engine!A90,"")</f>
        <v/>
      </c>
      <c r="B86" s="46">
        <f>IF($A86="","",Engine!B90)</f>
        <v/>
      </c>
      <c r="C86" s="47" t="n"/>
      <c r="D86" s="48">
        <f>IF($A86="","",G86+H86+I86+E86)</f>
        <v/>
      </c>
      <c r="E86" s="48">
        <f>IF($A86="","",SUM(Engine!DP90:FM90))</f>
        <v/>
      </c>
      <c r="F86" s="49">
        <f>IF($A86="","",IF(E86&gt;0.005,INDEX(Engine!$T$4:$BQ$4,Engine!K90),IF(H86&gt;0,"Buffer first","")))</f>
        <v/>
      </c>
      <c r="G86" s="50">
        <f>IF($A86="","",SUM(Engine!BR90:DO90))</f>
        <v/>
      </c>
      <c r="H86" s="50">
        <f>IF($A86="","",Engine!E90)</f>
        <v/>
      </c>
      <c r="I86" s="50">
        <f>IF($A86="","",Engine!G90)</f>
        <v/>
      </c>
      <c r="J86" s="51" t="n"/>
      <c r="K86" s="51" t="n"/>
      <c r="L86" s="47" t="n"/>
      <c r="M86" s="50">
        <f>IF($A86="","",Engine!J90)</f>
        <v/>
      </c>
    </row>
    <row r="87">
      <c r="A87" s="45">
        <f>IF(Engine!$J$90&gt;0.005,Engine!A91,"")</f>
        <v/>
      </c>
      <c r="B87" s="46">
        <f>IF($A87="","",Engine!B91)</f>
        <v/>
      </c>
      <c r="C87" s="47" t="n"/>
      <c r="D87" s="48">
        <f>IF($A87="","",G87+H87+I87+E87)</f>
        <v/>
      </c>
      <c r="E87" s="48">
        <f>IF($A87="","",SUM(Engine!DP91:FM91))</f>
        <v/>
      </c>
      <c r="F87" s="49">
        <f>IF($A87="","",IF(E87&gt;0.005,INDEX(Engine!$T$4:$BQ$4,Engine!K91),IF(H87&gt;0,"Buffer first","")))</f>
        <v/>
      </c>
      <c r="G87" s="50">
        <f>IF($A87="","",SUM(Engine!BR91:DO91))</f>
        <v/>
      </c>
      <c r="H87" s="50">
        <f>IF($A87="","",Engine!E91)</f>
        <v/>
      </c>
      <c r="I87" s="50">
        <f>IF($A87="","",Engine!G91)</f>
        <v/>
      </c>
      <c r="J87" s="51" t="n"/>
      <c r="K87" s="51" t="n"/>
      <c r="L87" s="47" t="n"/>
      <c r="M87" s="50">
        <f>IF($A87="","",Engine!J91)</f>
        <v/>
      </c>
    </row>
    <row r="88">
      <c r="A88" s="45">
        <f>IF(Engine!$J$91&gt;0.005,Engine!A92,"")</f>
        <v/>
      </c>
      <c r="B88" s="46">
        <f>IF($A88="","",Engine!B92)</f>
        <v/>
      </c>
      <c r="C88" s="47" t="n"/>
      <c r="D88" s="48">
        <f>IF($A88="","",G88+H88+I88+E88)</f>
        <v/>
      </c>
      <c r="E88" s="48">
        <f>IF($A88="","",SUM(Engine!DP92:FM92))</f>
        <v/>
      </c>
      <c r="F88" s="49">
        <f>IF($A88="","",IF(E88&gt;0.005,INDEX(Engine!$T$4:$BQ$4,Engine!K92),IF(H88&gt;0,"Buffer first","")))</f>
        <v/>
      </c>
      <c r="G88" s="50">
        <f>IF($A88="","",SUM(Engine!BR92:DO92))</f>
        <v/>
      </c>
      <c r="H88" s="50">
        <f>IF($A88="","",Engine!E92)</f>
        <v/>
      </c>
      <c r="I88" s="50">
        <f>IF($A88="","",Engine!G92)</f>
        <v/>
      </c>
      <c r="J88" s="51" t="n"/>
      <c r="K88" s="51" t="n"/>
      <c r="L88" s="47" t="n"/>
      <c r="M88" s="50">
        <f>IF($A88="","",Engine!J92)</f>
        <v/>
      </c>
    </row>
    <row r="89">
      <c r="A89" s="45">
        <f>IF(Engine!$J$92&gt;0.005,Engine!A93,"")</f>
        <v/>
      </c>
      <c r="B89" s="46">
        <f>IF($A89="","",Engine!B93)</f>
        <v/>
      </c>
      <c r="C89" s="47" t="n"/>
      <c r="D89" s="48">
        <f>IF($A89="","",G89+H89+I89+E89)</f>
        <v/>
      </c>
      <c r="E89" s="48">
        <f>IF($A89="","",SUM(Engine!DP93:FM93))</f>
        <v/>
      </c>
      <c r="F89" s="49">
        <f>IF($A89="","",IF(E89&gt;0.005,INDEX(Engine!$T$4:$BQ$4,Engine!K93),IF(H89&gt;0,"Buffer first","")))</f>
        <v/>
      </c>
      <c r="G89" s="50">
        <f>IF($A89="","",SUM(Engine!BR93:DO93))</f>
        <v/>
      </c>
      <c r="H89" s="50">
        <f>IF($A89="","",Engine!E93)</f>
        <v/>
      </c>
      <c r="I89" s="50">
        <f>IF($A89="","",Engine!G93)</f>
        <v/>
      </c>
      <c r="J89" s="51" t="n"/>
      <c r="K89" s="51" t="n"/>
      <c r="L89" s="47" t="n"/>
      <c r="M89" s="50">
        <f>IF($A89="","",Engine!J93)</f>
        <v/>
      </c>
    </row>
    <row r="90">
      <c r="A90" s="45">
        <f>IF(Engine!$J$93&gt;0.005,Engine!A94,"")</f>
        <v/>
      </c>
      <c r="B90" s="46">
        <f>IF($A90="","",Engine!B94)</f>
        <v/>
      </c>
      <c r="C90" s="47" t="n"/>
      <c r="D90" s="48">
        <f>IF($A90="","",G90+H90+I90+E90)</f>
        <v/>
      </c>
      <c r="E90" s="48">
        <f>IF($A90="","",SUM(Engine!DP94:FM94))</f>
        <v/>
      </c>
      <c r="F90" s="49">
        <f>IF($A90="","",IF(E90&gt;0.005,INDEX(Engine!$T$4:$BQ$4,Engine!K94),IF(H90&gt;0,"Buffer first","")))</f>
        <v/>
      </c>
      <c r="G90" s="50">
        <f>IF($A90="","",SUM(Engine!BR94:DO94))</f>
        <v/>
      </c>
      <c r="H90" s="50">
        <f>IF($A90="","",Engine!E94)</f>
        <v/>
      </c>
      <c r="I90" s="50">
        <f>IF($A90="","",Engine!G94)</f>
        <v/>
      </c>
      <c r="J90" s="51" t="n"/>
      <c r="K90" s="51" t="n"/>
      <c r="L90" s="47" t="n"/>
      <c r="M90" s="50">
        <f>IF($A90="","",Engine!J94)</f>
        <v/>
      </c>
    </row>
    <row r="91">
      <c r="A91" s="45">
        <f>IF(Engine!$J$94&gt;0.005,Engine!A95,"")</f>
        <v/>
      </c>
      <c r="B91" s="46">
        <f>IF($A91="","",Engine!B95)</f>
        <v/>
      </c>
      <c r="C91" s="47" t="n"/>
      <c r="D91" s="48">
        <f>IF($A91="","",G91+H91+I91+E91)</f>
        <v/>
      </c>
      <c r="E91" s="48">
        <f>IF($A91="","",SUM(Engine!DP95:FM95))</f>
        <v/>
      </c>
      <c r="F91" s="49">
        <f>IF($A91="","",IF(E91&gt;0.005,INDEX(Engine!$T$4:$BQ$4,Engine!K95),IF(H91&gt;0,"Buffer first","")))</f>
        <v/>
      </c>
      <c r="G91" s="50">
        <f>IF($A91="","",SUM(Engine!BR95:DO95))</f>
        <v/>
      </c>
      <c r="H91" s="50">
        <f>IF($A91="","",Engine!E95)</f>
        <v/>
      </c>
      <c r="I91" s="50">
        <f>IF($A91="","",Engine!G95)</f>
        <v/>
      </c>
      <c r="J91" s="51" t="n"/>
      <c r="K91" s="51" t="n"/>
      <c r="L91" s="47" t="n"/>
      <c r="M91" s="50">
        <f>IF($A91="","",Engine!J95)</f>
        <v/>
      </c>
    </row>
    <row r="92">
      <c r="A92" s="45">
        <f>IF(Engine!$J$95&gt;0.005,Engine!A96,"")</f>
        <v/>
      </c>
      <c r="B92" s="46">
        <f>IF($A92="","",Engine!B96)</f>
        <v/>
      </c>
      <c r="C92" s="47" t="n"/>
      <c r="D92" s="48">
        <f>IF($A92="","",G92+H92+I92+E92)</f>
        <v/>
      </c>
      <c r="E92" s="48">
        <f>IF($A92="","",SUM(Engine!DP96:FM96))</f>
        <v/>
      </c>
      <c r="F92" s="49">
        <f>IF($A92="","",IF(E92&gt;0.005,INDEX(Engine!$T$4:$BQ$4,Engine!K96),IF(H92&gt;0,"Buffer first","")))</f>
        <v/>
      </c>
      <c r="G92" s="50">
        <f>IF($A92="","",SUM(Engine!BR96:DO96))</f>
        <v/>
      </c>
      <c r="H92" s="50">
        <f>IF($A92="","",Engine!E96)</f>
        <v/>
      </c>
      <c r="I92" s="50">
        <f>IF($A92="","",Engine!G96)</f>
        <v/>
      </c>
      <c r="J92" s="51" t="n"/>
      <c r="K92" s="51" t="n"/>
      <c r="L92" s="47" t="n"/>
      <c r="M92" s="50">
        <f>IF($A92="","",Engine!J96)</f>
        <v/>
      </c>
    </row>
    <row r="93">
      <c r="A93" s="45">
        <f>IF(Engine!$J$96&gt;0.005,Engine!A97,"")</f>
        <v/>
      </c>
      <c r="B93" s="46">
        <f>IF($A93="","",Engine!B97)</f>
        <v/>
      </c>
      <c r="C93" s="47" t="n"/>
      <c r="D93" s="48">
        <f>IF($A93="","",G93+H93+I93+E93)</f>
        <v/>
      </c>
      <c r="E93" s="48">
        <f>IF($A93="","",SUM(Engine!DP97:FM97))</f>
        <v/>
      </c>
      <c r="F93" s="49">
        <f>IF($A93="","",IF(E93&gt;0.005,INDEX(Engine!$T$4:$BQ$4,Engine!K97),IF(H93&gt;0,"Buffer first","")))</f>
        <v/>
      </c>
      <c r="G93" s="50">
        <f>IF($A93="","",SUM(Engine!BR97:DO97))</f>
        <v/>
      </c>
      <c r="H93" s="50">
        <f>IF($A93="","",Engine!E97)</f>
        <v/>
      </c>
      <c r="I93" s="50">
        <f>IF($A93="","",Engine!G97)</f>
        <v/>
      </c>
      <c r="J93" s="51" t="n"/>
      <c r="K93" s="51" t="n"/>
      <c r="L93" s="47" t="n"/>
      <c r="M93" s="50">
        <f>IF($A93="","",Engine!J97)</f>
        <v/>
      </c>
    </row>
    <row r="94">
      <c r="A94" s="45">
        <f>IF(Engine!$J$97&gt;0.005,Engine!A98,"")</f>
        <v/>
      </c>
      <c r="B94" s="46">
        <f>IF($A94="","",Engine!B98)</f>
        <v/>
      </c>
      <c r="C94" s="47" t="n"/>
      <c r="D94" s="48">
        <f>IF($A94="","",G94+H94+I94+E94)</f>
        <v/>
      </c>
      <c r="E94" s="48">
        <f>IF($A94="","",SUM(Engine!DP98:FM98))</f>
        <v/>
      </c>
      <c r="F94" s="49">
        <f>IF($A94="","",IF(E94&gt;0.005,INDEX(Engine!$T$4:$BQ$4,Engine!K98),IF(H94&gt;0,"Buffer first","")))</f>
        <v/>
      </c>
      <c r="G94" s="50">
        <f>IF($A94="","",SUM(Engine!BR98:DO98))</f>
        <v/>
      </c>
      <c r="H94" s="50">
        <f>IF($A94="","",Engine!E98)</f>
        <v/>
      </c>
      <c r="I94" s="50">
        <f>IF($A94="","",Engine!G98)</f>
        <v/>
      </c>
      <c r="J94" s="51" t="n"/>
      <c r="K94" s="51" t="n"/>
      <c r="L94" s="47" t="n"/>
      <c r="M94" s="50">
        <f>IF($A94="","",Engine!J98)</f>
        <v/>
      </c>
    </row>
    <row r="95">
      <c r="A95" s="45">
        <f>IF(Engine!$J$98&gt;0.005,Engine!A99,"")</f>
        <v/>
      </c>
      <c r="B95" s="46">
        <f>IF($A95="","",Engine!B99)</f>
        <v/>
      </c>
      <c r="C95" s="47" t="n"/>
      <c r="D95" s="48">
        <f>IF($A95="","",G95+H95+I95+E95)</f>
        <v/>
      </c>
      <c r="E95" s="48">
        <f>IF($A95="","",SUM(Engine!DP99:FM99))</f>
        <v/>
      </c>
      <c r="F95" s="49">
        <f>IF($A95="","",IF(E95&gt;0.005,INDEX(Engine!$T$4:$BQ$4,Engine!K99),IF(H95&gt;0,"Buffer first","")))</f>
        <v/>
      </c>
      <c r="G95" s="50">
        <f>IF($A95="","",SUM(Engine!BR99:DO99))</f>
        <v/>
      </c>
      <c r="H95" s="50">
        <f>IF($A95="","",Engine!E99)</f>
        <v/>
      </c>
      <c r="I95" s="50">
        <f>IF($A95="","",Engine!G99)</f>
        <v/>
      </c>
      <c r="J95" s="51" t="n"/>
      <c r="K95" s="51" t="n"/>
      <c r="L95" s="47" t="n"/>
      <c r="M95" s="50">
        <f>IF($A95="","",Engine!J99)</f>
        <v/>
      </c>
    </row>
    <row r="96">
      <c r="A96" s="45">
        <f>IF(Engine!$J$99&gt;0.005,Engine!A100,"")</f>
        <v/>
      </c>
      <c r="B96" s="46">
        <f>IF($A96="","",Engine!B100)</f>
        <v/>
      </c>
      <c r="C96" s="47" t="n"/>
      <c r="D96" s="48">
        <f>IF($A96="","",G96+H96+I96+E96)</f>
        <v/>
      </c>
      <c r="E96" s="48">
        <f>IF($A96="","",SUM(Engine!DP100:FM100))</f>
        <v/>
      </c>
      <c r="F96" s="49">
        <f>IF($A96="","",IF(E96&gt;0.005,INDEX(Engine!$T$4:$BQ$4,Engine!K100),IF(H96&gt;0,"Buffer first","")))</f>
        <v/>
      </c>
      <c r="G96" s="50">
        <f>IF($A96="","",SUM(Engine!BR100:DO100))</f>
        <v/>
      </c>
      <c r="H96" s="50">
        <f>IF($A96="","",Engine!E100)</f>
        <v/>
      </c>
      <c r="I96" s="50">
        <f>IF($A96="","",Engine!G100)</f>
        <v/>
      </c>
      <c r="J96" s="51" t="n"/>
      <c r="K96" s="51" t="n"/>
      <c r="L96" s="47" t="n"/>
      <c r="M96" s="50">
        <f>IF($A96="","",Engine!J100)</f>
        <v/>
      </c>
    </row>
    <row r="97">
      <c r="A97" s="45">
        <f>IF(Engine!$J$100&gt;0.005,Engine!A101,"")</f>
        <v/>
      </c>
      <c r="B97" s="46">
        <f>IF($A97="","",Engine!B101)</f>
        <v/>
      </c>
      <c r="C97" s="47" t="n"/>
      <c r="D97" s="48">
        <f>IF($A97="","",G97+H97+I97+E97)</f>
        <v/>
      </c>
      <c r="E97" s="48">
        <f>IF($A97="","",SUM(Engine!DP101:FM101))</f>
        <v/>
      </c>
      <c r="F97" s="49">
        <f>IF($A97="","",IF(E97&gt;0.005,INDEX(Engine!$T$4:$BQ$4,Engine!K101),IF(H97&gt;0,"Buffer first","")))</f>
        <v/>
      </c>
      <c r="G97" s="50">
        <f>IF($A97="","",SUM(Engine!BR101:DO101))</f>
        <v/>
      </c>
      <c r="H97" s="50">
        <f>IF($A97="","",Engine!E101)</f>
        <v/>
      </c>
      <c r="I97" s="50">
        <f>IF($A97="","",Engine!G101)</f>
        <v/>
      </c>
      <c r="J97" s="51" t="n"/>
      <c r="K97" s="51" t="n"/>
      <c r="L97" s="47" t="n"/>
      <c r="M97" s="50">
        <f>IF($A97="","",Engine!J101)</f>
        <v/>
      </c>
    </row>
    <row r="98">
      <c r="A98" s="45">
        <f>IF(Engine!$J$101&gt;0.005,Engine!A102,"")</f>
        <v/>
      </c>
      <c r="B98" s="46">
        <f>IF($A98="","",Engine!B102)</f>
        <v/>
      </c>
      <c r="C98" s="47" t="n"/>
      <c r="D98" s="48">
        <f>IF($A98="","",G98+H98+I98+E98)</f>
        <v/>
      </c>
      <c r="E98" s="48">
        <f>IF($A98="","",SUM(Engine!DP102:FM102))</f>
        <v/>
      </c>
      <c r="F98" s="49">
        <f>IF($A98="","",IF(E98&gt;0.005,INDEX(Engine!$T$4:$BQ$4,Engine!K102),IF(H98&gt;0,"Buffer first","")))</f>
        <v/>
      </c>
      <c r="G98" s="50">
        <f>IF($A98="","",SUM(Engine!BR102:DO102))</f>
        <v/>
      </c>
      <c r="H98" s="50">
        <f>IF($A98="","",Engine!E102)</f>
        <v/>
      </c>
      <c r="I98" s="50">
        <f>IF($A98="","",Engine!G102)</f>
        <v/>
      </c>
      <c r="J98" s="51" t="n"/>
      <c r="K98" s="51" t="n"/>
      <c r="L98" s="47" t="n"/>
      <c r="M98" s="50">
        <f>IF($A98="","",Engine!J102)</f>
        <v/>
      </c>
    </row>
    <row r="99">
      <c r="A99" s="45">
        <f>IF(Engine!$J$102&gt;0.005,Engine!A103,"")</f>
        <v/>
      </c>
      <c r="B99" s="46">
        <f>IF($A99="","",Engine!B103)</f>
        <v/>
      </c>
      <c r="C99" s="47" t="n"/>
      <c r="D99" s="48">
        <f>IF($A99="","",G99+H99+I99+E99)</f>
        <v/>
      </c>
      <c r="E99" s="48">
        <f>IF($A99="","",SUM(Engine!DP103:FM103))</f>
        <v/>
      </c>
      <c r="F99" s="49">
        <f>IF($A99="","",IF(E99&gt;0.005,INDEX(Engine!$T$4:$BQ$4,Engine!K103),IF(H99&gt;0,"Buffer first","")))</f>
        <v/>
      </c>
      <c r="G99" s="50">
        <f>IF($A99="","",SUM(Engine!BR103:DO103))</f>
        <v/>
      </c>
      <c r="H99" s="50">
        <f>IF($A99="","",Engine!E103)</f>
        <v/>
      </c>
      <c r="I99" s="50">
        <f>IF($A99="","",Engine!G103)</f>
        <v/>
      </c>
      <c r="J99" s="51" t="n"/>
      <c r="K99" s="51" t="n"/>
      <c r="L99" s="47" t="n"/>
      <c r="M99" s="50">
        <f>IF($A99="","",Engine!J103)</f>
        <v/>
      </c>
    </row>
    <row r="100">
      <c r="A100" s="45">
        <f>IF(Engine!$J$103&gt;0.005,Engine!A104,"")</f>
        <v/>
      </c>
      <c r="B100" s="46">
        <f>IF($A100="","",Engine!B104)</f>
        <v/>
      </c>
      <c r="C100" s="47" t="n"/>
      <c r="D100" s="48">
        <f>IF($A100="","",G100+H100+I100+E100)</f>
        <v/>
      </c>
      <c r="E100" s="48">
        <f>IF($A100="","",SUM(Engine!DP104:FM104))</f>
        <v/>
      </c>
      <c r="F100" s="49">
        <f>IF($A100="","",IF(E100&gt;0.005,INDEX(Engine!$T$4:$BQ$4,Engine!K104),IF(H100&gt;0,"Buffer first","")))</f>
        <v/>
      </c>
      <c r="G100" s="50">
        <f>IF($A100="","",SUM(Engine!BR104:DO104))</f>
        <v/>
      </c>
      <c r="H100" s="50">
        <f>IF($A100="","",Engine!E104)</f>
        <v/>
      </c>
      <c r="I100" s="50">
        <f>IF($A100="","",Engine!G104)</f>
        <v/>
      </c>
      <c r="J100" s="51" t="n"/>
      <c r="K100" s="51" t="n"/>
      <c r="L100" s="47" t="n"/>
      <c r="M100" s="50">
        <f>IF($A100="","",Engine!J104)</f>
        <v/>
      </c>
    </row>
    <row r="101">
      <c r="A101" s="45">
        <f>IF(Engine!$J$104&gt;0.005,Engine!A105,"")</f>
        <v/>
      </c>
      <c r="B101" s="46">
        <f>IF($A101="","",Engine!B105)</f>
        <v/>
      </c>
      <c r="C101" s="47" t="n"/>
      <c r="D101" s="48">
        <f>IF($A101="","",G101+H101+I101+E101)</f>
        <v/>
      </c>
      <c r="E101" s="48">
        <f>IF($A101="","",SUM(Engine!DP105:FM105))</f>
        <v/>
      </c>
      <c r="F101" s="49">
        <f>IF($A101="","",IF(E101&gt;0.005,INDEX(Engine!$T$4:$BQ$4,Engine!K105),IF(H101&gt;0,"Buffer first","")))</f>
        <v/>
      </c>
      <c r="G101" s="50">
        <f>IF($A101="","",SUM(Engine!BR105:DO105))</f>
        <v/>
      </c>
      <c r="H101" s="50">
        <f>IF($A101="","",Engine!E105)</f>
        <v/>
      </c>
      <c r="I101" s="50">
        <f>IF($A101="","",Engine!G105)</f>
        <v/>
      </c>
      <c r="J101" s="51" t="n"/>
      <c r="K101" s="51" t="n"/>
      <c r="L101" s="47" t="n"/>
      <c r="M101" s="50">
        <f>IF($A101="","",Engine!J105)</f>
        <v/>
      </c>
    </row>
    <row r="102">
      <c r="A102" s="45">
        <f>IF(Engine!$J$105&gt;0.005,Engine!A106,"")</f>
        <v/>
      </c>
      <c r="B102" s="46">
        <f>IF($A102="","",Engine!B106)</f>
        <v/>
      </c>
      <c r="C102" s="47" t="n"/>
      <c r="D102" s="48">
        <f>IF($A102="","",G102+H102+I102+E102)</f>
        <v/>
      </c>
      <c r="E102" s="48">
        <f>IF($A102="","",SUM(Engine!DP106:FM106))</f>
        <v/>
      </c>
      <c r="F102" s="49">
        <f>IF($A102="","",IF(E102&gt;0.005,INDEX(Engine!$T$4:$BQ$4,Engine!K106),IF(H102&gt;0,"Buffer first","")))</f>
        <v/>
      </c>
      <c r="G102" s="50">
        <f>IF($A102="","",SUM(Engine!BR106:DO106))</f>
        <v/>
      </c>
      <c r="H102" s="50">
        <f>IF($A102="","",Engine!E106)</f>
        <v/>
      </c>
      <c r="I102" s="50">
        <f>IF($A102="","",Engine!G106)</f>
        <v/>
      </c>
      <c r="J102" s="51" t="n"/>
      <c r="K102" s="51" t="n"/>
      <c r="L102" s="47" t="n"/>
      <c r="M102" s="50">
        <f>IF($A102="","",Engine!J106)</f>
        <v/>
      </c>
    </row>
    <row r="103">
      <c r="A103" s="45">
        <f>IF(Engine!$J$106&gt;0.005,Engine!A107,"")</f>
        <v/>
      </c>
      <c r="B103" s="46">
        <f>IF($A103="","",Engine!B107)</f>
        <v/>
      </c>
      <c r="C103" s="47" t="n"/>
      <c r="D103" s="48">
        <f>IF($A103="","",G103+H103+I103+E103)</f>
        <v/>
      </c>
      <c r="E103" s="48">
        <f>IF($A103="","",SUM(Engine!DP107:FM107))</f>
        <v/>
      </c>
      <c r="F103" s="49">
        <f>IF($A103="","",IF(E103&gt;0.005,INDEX(Engine!$T$4:$BQ$4,Engine!K107),IF(H103&gt;0,"Buffer first","")))</f>
        <v/>
      </c>
      <c r="G103" s="50">
        <f>IF($A103="","",SUM(Engine!BR107:DO107))</f>
        <v/>
      </c>
      <c r="H103" s="50">
        <f>IF($A103="","",Engine!E107)</f>
        <v/>
      </c>
      <c r="I103" s="50">
        <f>IF($A103="","",Engine!G107)</f>
        <v/>
      </c>
      <c r="J103" s="51" t="n"/>
      <c r="K103" s="51" t="n"/>
      <c r="L103" s="47" t="n"/>
      <c r="M103" s="50">
        <f>IF($A103="","",Engine!J107)</f>
        <v/>
      </c>
    </row>
    <row r="104">
      <c r="A104" s="45">
        <f>IF(Engine!$J$107&gt;0.005,Engine!A108,"")</f>
        <v/>
      </c>
      <c r="B104" s="46">
        <f>IF($A104="","",Engine!B108)</f>
        <v/>
      </c>
      <c r="C104" s="47" t="n"/>
      <c r="D104" s="48">
        <f>IF($A104="","",G104+H104+I104+E104)</f>
        <v/>
      </c>
      <c r="E104" s="48">
        <f>IF($A104="","",SUM(Engine!DP108:FM108))</f>
        <v/>
      </c>
      <c r="F104" s="49">
        <f>IF($A104="","",IF(E104&gt;0.005,INDEX(Engine!$T$4:$BQ$4,Engine!K108),IF(H104&gt;0,"Buffer first","")))</f>
        <v/>
      </c>
      <c r="G104" s="50">
        <f>IF($A104="","",SUM(Engine!BR108:DO108))</f>
        <v/>
      </c>
      <c r="H104" s="50">
        <f>IF($A104="","",Engine!E108)</f>
        <v/>
      </c>
      <c r="I104" s="50">
        <f>IF($A104="","",Engine!G108)</f>
        <v/>
      </c>
      <c r="J104" s="51" t="n"/>
      <c r="K104" s="51" t="n"/>
      <c r="L104" s="47" t="n"/>
      <c r="M104" s="50">
        <f>IF($A104="","",Engine!J108)</f>
        <v/>
      </c>
    </row>
    <row r="105">
      <c r="A105" s="45">
        <f>IF(Engine!$J$108&gt;0.005,Engine!A109,"")</f>
        <v/>
      </c>
      <c r="B105" s="46">
        <f>IF($A105="","",Engine!B109)</f>
        <v/>
      </c>
      <c r="C105" s="47" t="n"/>
      <c r="D105" s="48">
        <f>IF($A105="","",G105+H105+I105+E105)</f>
        <v/>
      </c>
      <c r="E105" s="48">
        <f>IF($A105="","",SUM(Engine!DP109:FM109))</f>
        <v/>
      </c>
      <c r="F105" s="49">
        <f>IF($A105="","",IF(E105&gt;0.005,INDEX(Engine!$T$4:$BQ$4,Engine!K109),IF(H105&gt;0,"Buffer first","")))</f>
        <v/>
      </c>
      <c r="G105" s="50">
        <f>IF($A105="","",SUM(Engine!BR109:DO109))</f>
        <v/>
      </c>
      <c r="H105" s="50">
        <f>IF($A105="","",Engine!E109)</f>
        <v/>
      </c>
      <c r="I105" s="50">
        <f>IF($A105="","",Engine!G109)</f>
        <v/>
      </c>
      <c r="J105" s="51" t="n"/>
      <c r="K105" s="51" t="n"/>
      <c r="L105" s="47" t="n"/>
      <c r="M105" s="50">
        <f>IF($A105="","",Engine!J109)</f>
        <v/>
      </c>
    </row>
    <row r="106">
      <c r="A106" s="45">
        <f>IF(Engine!$J$109&gt;0.005,Engine!A110,"")</f>
        <v/>
      </c>
      <c r="B106" s="46">
        <f>IF($A106="","",Engine!B110)</f>
        <v/>
      </c>
      <c r="C106" s="47" t="n"/>
      <c r="D106" s="48">
        <f>IF($A106="","",G106+H106+I106+E106)</f>
        <v/>
      </c>
      <c r="E106" s="48">
        <f>IF($A106="","",SUM(Engine!DP110:FM110))</f>
        <v/>
      </c>
      <c r="F106" s="49">
        <f>IF($A106="","",IF(E106&gt;0.005,INDEX(Engine!$T$4:$BQ$4,Engine!K110),IF(H106&gt;0,"Buffer first","")))</f>
        <v/>
      </c>
      <c r="G106" s="50">
        <f>IF($A106="","",SUM(Engine!BR110:DO110))</f>
        <v/>
      </c>
      <c r="H106" s="50">
        <f>IF($A106="","",Engine!E110)</f>
        <v/>
      </c>
      <c r="I106" s="50">
        <f>IF($A106="","",Engine!G110)</f>
        <v/>
      </c>
      <c r="J106" s="51" t="n"/>
      <c r="K106" s="51" t="n"/>
      <c r="L106" s="47" t="n"/>
      <c r="M106" s="50">
        <f>IF($A106="","",Engine!J110)</f>
        <v/>
      </c>
    </row>
    <row r="107">
      <c r="A107" s="45">
        <f>IF(Engine!$J$110&gt;0.005,Engine!A111,"")</f>
        <v/>
      </c>
      <c r="B107" s="46">
        <f>IF($A107="","",Engine!B111)</f>
        <v/>
      </c>
      <c r="C107" s="47" t="n"/>
      <c r="D107" s="48">
        <f>IF($A107="","",G107+H107+I107+E107)</f>
        <v/>
      </c>
      <c r="E107" s="48">
        <f>IF($A107="","",SUM(Engine!DP111:FM111))</f>
        <v/>
      </c>
      <c r="F107" s="49">
        <f>IF($A107="","",IF(E107&gt;0.005,INDEX(Engine!$T$4:$BQ$4,Engine!K111),IF(H107&gt;0,"Buffer first","")))</f>
        <v/>
      </c>
      <c r="G107" s="50">
        <f>IF($A107="","",SUM(Engine!BR111:DO111))</f>
        <v/>
      </c>
      <c r="H107" s="50">
        <f>IF($A107="","",Engine!E111)</f>
        <v/>
      </c>
      <c r="I107" s="50">
        <f>IF($A107="","",Engine!G111)</f>
        <v/>
      </c>
      <c r="J107" s="51" t="n"/>
      <c r="K107" s="51" t="n"/>
      <c r="L107" s="47" t="n"/>
      <c r="M107" s="50">
        <f>IF($A107="","",Engine!J111)</f>
        <v/>
      </c>
    </row>
    <row r="108">
      <c r="A108" s="45">
        <f>IF(Engine!$J$111&gt;0.005,Engine!A112,"")</f>
        <v/>
      </c>
      <c r="B108" s="46">
        <f>IF($A108="","",Engine!B112)</f>
        <v/>
      </c>
      <c r="C108" s="47" t="n"/>
      <c r="D108" s="48">
        <f>IF($A108="","",G108+H108+I108+E108)</f>
        <v/>
      </c>
      <c r="E108" s="48">
        <f>IF($A108="","",SUM(Engine!DP112:FM112))</f>
        <v/>
      </c>
      <c r="F108" s="49">
        <f>IF($A108="","",IF(E108&gt;0.005,INDEX(Engine!$T$4:$BQ$4,Engine!K112),IF(H108&gt;0,"Buffer first","")))</f>
        <v/>
      </c>
      <c r="G108" s="50">
        <f>IF($A108="","",SUM(Engine!BR112:DO112))</f>
        <v/>
      </c>
      <c r="H108" s="50">
        <f>IF($A108="","",Engine!E112)</f>
        <v/>
      </c>
      <c r="I108" s="50">
        <f>IF($A108="","",Engine!G112)</f>
        <v/>
      </c>
      <c r="J108" s="51" t="n"/>
      <c r="K108" s="51" t="n"/>
      <c r="L108" s="47" t="n"/>
      <c r="M108" s="50">
        <f>IF($A108="","",Engine!J112)</f>
        <v/>
      </c>
    </row>
    <row r="109">
      <c r="A109" s="45">
        <f>IF(Engine!$J$112&gt;0.005,Engine!A113,"")</f>
        <v/>
      </c>
      <c r="B109" s="46">
        <f>IF($A109="","",Engine!B113)</f>
        <v/>
      </c>
      <c r="C109" s="47" t="n"/>
      <c r="D109" s="48">
        <f>IF($A109="","",G109+H109+I109+E109)</f>
        <v/>
      </c>
      <c r="E109" s="48">
        <f>IF($A109="","",SUM(Engine!DP113:FM113))</f>
        <v/>
      </c>
      <c r="F109" s="49">
        <f>IF($A109="","",IF(E109&gt;0.005,INDEX(Engine!$T$4:$BQ$4,Engine!K113),IF(H109&gt;0,"Buffer first","")))</f>
        <v/>
      </c>
      <c r="G109" s="50">
        <f>IF($A109="","",SUM(Engine!BR113:DO113))</f>
        <v/>
      </c>
      <c r="H109" s="50">
        <f>IF($A109="","",Engine!E113)</f>
        <v/>
      </c>
      <c r="I109" s="50">
        <f>IF($A109="","",Engine!G113)</f>
        <v/>
      </c>
      <c r="J109" s="51" t="n"/>
      <c r="K109" s="51" t="n"/>
      <c r="L109" s="47" t="n"/>
      <c r="M109" s="50">
        <f>IF($A109="","",Engine!J113)</f>
        <v/>
      </c>
    </row>
    <row r="110">
      <c r="A110" s="45">
        <f>IF(Engine!$J$113&gt;0.005,Engine!A114,"")</f>
        <v/>
      </c>
      <c r="B110" s="46">
        <f>IF($A110="","",Engine!B114)</f>
        <v/>
      </c>
      <c r="C110" s="47" t="n"/>
      <c r="D110" s="48">
        <f>IF($A110="","",G110+H110+I110+E110)</f>
        <v/>
      </c>
      <c r="E110" s="48">
        <f>IF($A110="","",SUM(Engine!DP114:FM114))</f>
        <v/>
      </c>
      <c r="F110" s="49">
        <f>IF($A110="","",IF(E110&gt;0.005,INDEX(Engine!$T$4:$BQ$4,Engine!K114),IF(H110&gt;0,"Buffer first","")))</f>
        <v/>
      </c>
      <c r="G110" s="50">
        <f>IF($A110="","",SUM(Engine!BR114:DO114))</f>
        <v/>
      </c>
      <c r="H110" s="50">
        <f>IF($A110="","",Engine!E114)</f>
        <v/>
      </c>
      <c r="I110" s="50">
        <f>IF($A110="","",Engine!G114)</f>
        <v/>
      </c>
      <c r="J110" s="51" t="n"/>
      <c r="K110" s="51" t="n"/>
      <c r="L110" s="47" t="n"/>
      <c r="M110" s="50">
        <f>IF($A110="","",Engine!J114)</f>
        <v/>
      </c>
    </row>
    <row r="111">
      <c r="A111" s="45">
        <f>IF(Engine!$J$114&gt;0.005,Engine!A115,"")</f>
        <v/>
      </c>
      <c r="B111" s="46">
        <f>IF($A111="","",Engine!B115)</f>
        <v/>
      </c>
      <c r="C111" s="47" t="n"/>
      <c r="D111" s="48">
        <f>IF($A111="","",G111+H111+I111+E111)</f>
        <v/>
      </c>
      <c r="E111" s="48">
        <f>IF($A111="","",SUM(Engine!DP115:FM115))</f>
        <v/>
      </c>
      <c r="F111" s="49">
        <f>IF($A111="","",IF(E111&gt;0.005,INDEX(Engine!$T$4:$BQ$4,Engine!K115),IF(H111&gt;0,"Buffer first","")))</f>
        <v/>
      </c>
      <c r="G111" s="50">
        <f>IF($A111="","",SUM(Engine!BR115:DO115))</f>
        <v/>
      </c>
      <c r="H111" s="50">
        <f>IF($A111="","",Engine!E115)</f>
        <v/>
      </c>
      <c r="I111" s="50">
        <f>IF($A111="","",Engine!G115)</f>
        <v/>
      </c>
      <c r="J111" s="51" t="n"/>
      <c r="K111" s="51" t="n"/>
      <c r="L111" s="47" t="n"/>
      <c r="M111" s="50">
        <f>IF($A111="","",Engine!J115)</f>
        <v/>
      </c>
    </row>
    <row r="112">
      <c r="A112" s="45">
        <f>IF(Engine!$J$115&gt;0.005,Engine!A116,"")</f>
        <v/>
      </c>
      <c r="B112" s="46">
        <f>IF($A112="","",Engine!B116)</f>
        <v/>
      </c>
      <c r="C112" s="47" t="n"/>
      <c r="D112" s="48">
        <f>IF($A112="","",G112+H112+I112+E112)</f>
        <v/>
      </c>
      <c r="E112" s="48">
        <f>IF($A112="","",SUM(Engine!DP116:FM116))</f>
        <v/>
      </c>
      <c r="F112" s="49">
        <f>IF($A112="","",IF(E112&gt;0.005,INDEX(Engine!$T$4:$BQ$4,Engine!K116),IF(H112&gt;0,"Buffer first","")))</f>
        <v/>
      </c>
      <c r="G112" s="50">
        <f>IF($A112="","",SUM(Engine!BR116:DO116))</f>
        <v/>
      </c>
      <c r="H112" s="50">
        <f>IF($A112="","",Engine!E116)</f>
        <v/>
      </c>
      <c r="I112" s="50">
        <f>IF($A112="","",Engine!G116)</f>
        <v/>
      </c>
      <c r="J112" s="51" t="n"/>
      <c r="K112" s="51" t="n"/>
      <c r="L112" s="47" t="n"/>
      <c r="M112" s="50">
        <f>IF($A112="","",Engine!J116)</f>
        <v/>
      </c>
    </row>
    <row r="113">
      <c r="A113" s="45">
        <f>IF(Engine!$J$116&gt;0.005,Engine!A117,"")</f>
        <v/>
      </c>
      <c r="B113" s="46">
        <f>IF($A113="","",Engine!B117)</f>
        <v/>
      </c>
      <c r="C113" s="47" t="n"/>
      <c r="D113" s="48">
        <f>IF($A113="","",G113+H113+I113+E113)</f>
        <v/>
      </c>
      <c r="E113" s="48">
        <f>IF($A113="","",SUM(Engine!DP117:FM117))</f>
        <v/>
      </c>
      <c r="F113" s="49">
        <f>IF($A113="","",IF(E113&gt;0.005,INDEX(Engine!$T$4:$BQ$4,Engine!K117),IF(H113&gt;0,"Buffer first","")))</f>
        <v/>
      </c>
      <c r="G113" s="50">
        <f>IF($A113="","",SUM(Engine!BR117:DO117))</f>
        <v/>
      </c>
      <c r="H113" s="50">
        <f>IF($A113="","",Engine!E117)</f>
        <v/>
      </c>
      <c r="I113" s="50">
        <f>IF($A113="","",Engine!G117)</f>
        <v/>
      </c>
      <c r="J113" s="51" t="n"/>
      <c r="K113" s="51" t="n"/>
      <c r="L113" s="47" t="n"/>
      <c r="M113" s="50">
        <f>IF($A113="","",Engine!J117)</f>
        <v/>
      </c>
    </row>
    <row r="114">
      <c r="A114" s="45">
        <f>IF(Engine!$J$117&gt;0.005,Engine!A118,"")</f>
        <v/>
      </c>
      <c r="B114" s="46">
        <f>IF($A114="","",Engine!B118)</f>
        <v/>
      </c>
      <c r="C114" s="47" t="n"/>
      <c r="D114" s="48">
        <f>IF($A114="","",G114+H114+I114+E114)</f>
        <v/>
      </c>
      <c r="E114" s="48">
        <f>IF($A114="","",SUM(Engine!DP118:FM118))</f>
        <v/>
      </c>
      <c r="F114" s="49">
        <f>IF($A114="","",IF(E114&gt;0.005,INDEX(Engine!$T$4:$BQ$4,Engine!K118),IF(H114&gt;0,"Buffer first","")))</f>
        <v/>
      </c>
      <c r="G114" s="50">
        <f>IF($A114="","",SUM(Engine!BR118:DO118))</f>
        <v/>
      </c>
      <c r="H114" s="50">
        <f>IF($A114="","",Engine!E118)</f>
        <v/>
      </c>
      <c r="I114" s="50">
        <f>IF($A114="","",Engine!G118)</f>
        <v/>
      </c>
      <c r="J114" s="51" t="n"/>
      <c r="K114" s="51" t="n"/>
      <c r="L114" s="47" t="n"/>
      <c r="M114" s="50">
        <f>IF($A114="","",Engine!J118)</f>
        <v/>
      </c>
    </row>
    <row r="115">
      <c r="A115" s="45">
        <f>IF(Engine!$J$118&gt;0.005,Engine!A119,"")</f>
        <v/>
      </c>
      <c r="B115" s="46">
        <f>IF($A115="","",Engine!B119)</f>
        <v/>
      </c>
      <c r="C115" s="47" t="n"/>
      <c r="D115" s="48">
        <f>IF($A115="","",G115+H115+I115+E115)</f>
        <v/>
      </c>
      <c r="E115" s="48">
        <f>IF($A115="","",SUM(Engine!DP119:FM119))</f>
        <v/>
      </c>
      <c r="F115" s="49">
        <f>IF($A115="","",IF(E115&gt;0.005,INDEX(Engine!$T$4:$BQ$4,Engine!K119),IF(H115&gt;0,"Buffer first","")))</f>
        <v/>
      </c>
      <c r="G115" s="50">
        <f>IF($A115="","",SUM(Engine!BR119:DO119))</f>
        <v/>
      </c>
      <c r="H115" s="50">
        <f>IF($A115="","",Engine!E119)</f>
        <v/>
      </c>
      <c r="I115" s="50">
        <f>IF($A115="","",Engine!G119)</f>
        <v/>
      </c>
      <c r="J115" s="51" t="n"/>
      <c r="K115" s="51" t="n"/>
      <c r="L115" s="47" t="n"/>
      <c r="M115" s="50">
        <f>IF($A115="","",Engine!J119)</f>
        <v/>
      </c>
    </row>
    <row r="116">
      <c r="A116" s="45">
        <f>IF(Engine!$J$119&gt;0.005,Engine!A120,"")</f>
        <v/>
      </c>
      <c r="B116" s="46">
        <f>IF($A116="","",Engine!B120)</f>
        <v/>
      </c>
      <c r="C116" s="47" t="n"/>
      <c r="D116" s="48">
        <f>IF($A116="","",G116+H116+I116+E116)</f>
        <v/>
      </c>
      <c r="E116" s="48">
        <f>IF($A116="","",SUM(Engine!DP120:FM120))</f>
        <v/>
      </c>
      <c r="F116" s="49">
        <f>IF($A116="","",IF(E116&gt;0.005,INDEX(Engine!$T$4:$BQ$4,Engine!K120),IF(H116&gt;0,"Buffer first","")))</f>
        <v/>
      </c>
      <c r="G116" s="50">
        <f>IF($A116="","",SUM(Engine!BR120:DO120))</f>
        <v/>
      </c>
      <c r="H116" s="50">
        <f>IF($A116="","",Engine!E120)</f>
        <v/>
      </c>
      <c r="I116" s="50">
        <f>IF($A116="","",Engine!G120)</f>
        <v/>
      </c>
      <c r="J116" s="51" t="n"/>
      <c r="K116" s="51" t="n"/>
      <c r="L116" s="47" t="n"/>
      <c r="M116" s="50">
        <f>IF($A116="","",Engine!J120)</f>
        <v/>
      </c>
    </row>
    <row r="117">
      <c r="A117" s="45">
        <f>IF(Engine!$J$120&gt;0.005,Engine!A121,"")</f>
        <v/>
      </c>
      <c r="B117" s="46">
        <f>IF($A117="","",Engine!B121)</f>
        <v/>
      </c>
      <c r="C117" s="47" t="n"/>
      <c r="D117" s="48">
        <f>IF($A117="","",G117+H117+I117+E117)</f>
        <v/>
      </c>
      <c r="E117" s="48">
        <f>IF($A117="","",SUM(Engine!DP121:FM121))</f>
        <v/>
      </c>
      <c r="F117" s="49">
        <f>IF($A117="","",IF(E117&gt;0.005,INDEX(Engine!$T$4:$BQ$4,Engine!K121),IF(H117&gt;0,"Buffer first","")))</f>
        <v/>
      </c>
      <c r="G117" s="50">
        <f>IF($A117="","",SUM(Engine!BR121:DO121))</f>
        <v/>
      </c>
      <c r="H117" s="50">
        <f>IF($A117="","",Engine!E121)</f>
        <v/>
      </c>
      <c r="I117" s="50">
        <f>IF($A117="","",Engine!G121)</f>
        <v/>
      </c>
      <c r="J117" s="51" t="n"/>
      <c r="K117" s="51" t="n"/>
      <c r="L117" s="47" t="n"/>
      <c r="M117" s="50">
        <f>IF($A117="","",Engine!J121)</f>
        <v/>
      </c>
    </row>
    <row r="118">
      <c r="A118" s="45">
        <f>IF(Engine!$J$121&gt;0.005,Engine!A122,"")</f>
        <v/>
      </c>
      <c r="B118" s="46">
        <f>IF($A118="","",Engine!B122)</f>
        <v/>
      </c>
      <c r="C118" s="47" t="n"/>
      <c r="D118" s="48">
        <f>IF($A118="","",G118+H118+I118+E118)</f>
        <v/>
      </c>
      <c r="E118" s="48">
        <f>IF($A118="","",SUM(Engine!DP122:FM122))</f>
        <v/>
      </c>
      <c r="F118" s="49">
        <f>IF($A118="","",IF(E118&gt;0.005,INDEX(Engine!$T$4:$BQ$4,Engine!K122),IF(H118&gt;0,"Buffer first","")))</f>
        <v/>
      </c>
      <c r="G118" s="50">
        <f>IF($A118="","",SUM(Engine!BR122:DO122))</f>
        <v/>
      </c>
      <c r="H118" s="50">
        <f>IF($A118="","",Engine!E122)</f>
        <v/>
      </c>
      <c r="I118" s="50">
        <f>IF($A118="","",Engine!G122)</f>
        <v/>
      </c>
      <c r="J118" s="51" t="n"/>
      <c r="K118" s="51" t="n"/>
      <c r="L118" s="47" t="n"/>
      <c r="M118" s="50">
        <f>IF($A118="","",Engine!J122)</f>
        <v/>
      </c>
    </row>
    <row r="119">
      <c r="A119" s="45">
        <f>IF(Engine!$J$122&gt;0.005,Engine!A123,"")</f>
        <v/>
      </c>
      <c r="B119" s="46">
        <f>IF($A119="","",Engine!B123)</f>
        <v/>
      </c>
      <c r="C119" s="47" t="n"/>
      <c r="D119" s="48">
        <f>IF($A119="","",G119+H119+I119+E119)</f>
        <v/>
      </c>
      <c r="E119" s="48">
        <f>IF($A119="","",SUM(Engine!DP123:FM123))</f>
        <v/>
      </c>
      <c r="F119" s="49">
        <f>IF($A119="","",IF(E119&gt;0.005,INDEX(Engine!$T$4:$BQ$4,Engine!K123),IF(H119&gt;0,"Buffer first","")))</f>
        <v/>
      </c>
      <c r="G119" s="50">
        <f>IF($A119="","",SUM(Engine!BR123:DO123))</f>
        <v/>
      </c>
      <c r="H119" s="50">
        <f>IF($A119="","",Engine!E123)</f>
        <v/>
      </c>
      <c r="I119" s="50">
        <f>IF($A119="","",Engine!G123)</f>
        <v/>
      </c>
      <c r="J119" s="51" t="n"/>
      <c r="K119" s="51" t="n"/>
      <c r="L119" s="47" t="n"/>
      <c r="M119" s="50">
        <f>IF($A119="","",Engine!J123)</f>
        <v/>
      </c>
    </row>
    <row r="120">
      <c r="A120" s="45">
        <f>IF(Engine!$J$123&gt;0.005,Engine!A124,"")</f>
        <v/>
      </c>
      <c r="B120" s="46">
        <f>IF($A120="","",Engine!B124)</f>
        <v/>
      </c>
      <c r="C120" s="47" t="n"/>
      <c r="D120" s="48">
        <f>IF($A120="","",G120+H120+I120+E120)</f>
        <v/>
      </c>
      <c r="E120" s="48">
        <f>IF($A120="","",SUM(Engine!DP124:FM124))</f>
        <v/>
      </c>
      <c r="F120" s="49">
        <f>IF($A120="","",IF(E120&gt;0.005,INDEX(Engine!$T$4:$BQ$4,Engine!K124),IF(H120&gt;0,"Buffer first","")))</f>
        <v/>
      </c>
      <c r="G120" s="50">
        <f>IF($A120="","",SUM(Engine!BR124:DO124))</f>
        <v/>
      </c>
      <c r="H120" s="50">
        <f>IF($A120="","",Engine!E124)</f>
        <v/>
      </c>
      <c r="I120" s="50">
        <f>IF($A120="","",Engine!G124)</f>
        <v/>
      </c>
      <c r="J120" s="51" t="n"/>
      <c r="K120" s="51" t="n"/>
      <c r="L120" s="47" t="n"/>
      <c r="M120" s="50">
        <f>IF($A120="","",Engine!J124)</f>
        <v/>
      </c>
    </row>
    <row r="121">
      <c r="A121" s="45">
        <f>IF(Engine!$J$124&gt;0.005,Engine!A125,"")</f>
        <v/>
      </c>
      <c r="B121" s="46">
        <f>IF($A121="","",Engine!B125)</f>
        <v/>
      </c>
      <c r="C121" s="47" t="n"/>
      <c r="D121" s="48">
        <f>IF($A121="","",G121+H121+I121+E121)</f>
        <v/>
      </c>
      <c r="E121" s="48">
        <f>IF($A121="","",SUM(Engine!DP125:FM125))</f>
        <v/>
      </c>
      <c r="F121" s="49">
        <f>IF($A121="","",IF(E121&gt;0.005,INDEX(Engine!$T$4:$BQ$4,Engine!K125),IF(H121&gt;0,"Buffer first","")))</f>
        <v/>
      </c>
      <c r="G121" s="50">
        <f>IF($A121="","",SUM(Engine!BR125:DO125))</f>
        <v/>
      </c>
      <c r="H121" s="50">
        <f>IF($A121="","",Engine!E125)</f>
        <v/>
      </c>
      <c r="I121" s="50">
        <f>IF($A121="","",Engine!G125)</f>
        <v/>
      </c>
      <c r="J121" s="51" t="n"/>
      <c r="K121" s="51" t="n"/>
      <c r="L121" s="47" t="n"/>
      <c r="M121" s="50">
        <f>IF($A121="","",Engine!J125)</f>
        <v/>
      </c>
    </row>
    <row r="122">
      <c r="A122" s="45">
        <f>IF(Engine!$J$125&gt;0.005,Engine!A126,"")</f>
        <v/>
      </c>
      <c r="B122" s="46">
        <f>IF($A122="","",Engine!B126)</f>
        <v/>
      </c>
      <c r="C122" s="47" t="n"/>
      <c r="D122" s="48">
        <f>IF($A122="","",G122+H122+I122+E122)</f>
        <v/>
      </c>
      <c r="E122" s="48">
        <f>IF($A122="","",SUM(Engine!DP126:FM126))</f>
        <v/>
      </c>
      <c r="F122" s="49">
        <f>IF($A122="","",IF(E122&gt;0.005,INDEX(Engine!$T$4:$BQ$4,Engine!K126),IF(H122&gt;0,"Buffer first","")))</f>
        <v/>
      </c>
      <c r="G122" s="50">
        <f>IF($A122="","",SUM(Engine!BR126:DO126))</f>
        <v/>
      </c>
      <c r="H122" s="50">
        <f>IF($A122="","",Engine!E126)</f>
        <v/>
      </c>
      <c r="I122" s="50">
        <f>IF($A122="","",Engine!G126)</f>
        <v/>
      </c>
      <c r="J122" s="51" t="n"/>
      <c r="K122" s="51" t="n"/>
      <c r="L122" s="47" t="n"/>
      <c r="M122" s="50">
        <f>IF($A122="","",Engine!J126)</f>
        <v/>
      </c>
    </row>
    <row r="123">
      <c r="A123" s="45">
        <f>IF(Engine!$J$126&gt;0.005,Engine!A127,"")</f>
        <v/>
      </c>
      <c r="B123" s="46">
        <f>IF($A123="","",Engine!B127)</f>
        <v/>
      </c>
      <c r="C123" s="47" t="n"/>
      <c r="D123" s="48">
        <f>IF($A123="","",G123+H123+I123+E123)</f>
        <v/>
      </c>
      <c r="E123" s="48">
        <f>IF($A123="","",SUM(Engine!DP127:FM127))</f>
        <v/>
      </c>
      <c r="F123" s="49">
        <f>IF($A123="","",IF(E123&gt;0.005,INDEX(Engine!$T$4:$BQ$4,Engine!K127),IF(H123&gt;0,"Buffer first","")))</f>
        <v/>
      </c>
      <c r="G123" s="50">
        <f>IF($A123="","",SUM(Engine!BR127:DO127))</f>
        <v/>
      </c>
      <c r="H123" s="50">
        <f>IF($A123="","",Engine!E127)</f>
        <v/>
      </c>
      <c r="I123" s="50">
        <f>IF($A123="","",Engine!G127)</f>
        <v/>
      </c>
      <c r="J123" s="51" t="n"/>
      <c r="K123" s="51" t="n"/>
      <c r="L123" s="47" t="n"/>
      <c r="M123" s="50">
        <f>IF($A123="","",Engine!J127)</f>
        <v/>
      </c>
    </row>
    <row r="124">
      <c r="A124" s="45">
        <f>IF(Engine!$J$127&gt;0.005,Engine!A128,"")</f>
        <v/>
      </c>
      <c r="B124" s="46">
        <f>IF($A124="","",Engine!B128)</f>
        <v/>
      </c>
      <c r="C124" s="47" t="n"/>
      <c r="D124" s="48">
        <f>IF($A124="","",G124+H124+I124+E124)</f>
        <v/>
      </c>
      <c r="E124" s="48">
        <f>IF($A124="","",SUM(Engine!DP128:FM128))</f>
        <v/>
      </c>
      <c r="F124" s="49">
        <f>IF($A124="","",IF(E124&gt;0.005,INDEX(Engine!$T$4:$BQ$4,Engine!K128),IF(H124&gt;0,"Buffer first","")))</f>
        <v/>
      </c>
      <c r="G124" s="50">
        <f>IF($A124="","",SUM(Engine!BR128:DO128))</f>
        <v/>
      </c>
      <c r="H124" s="50">
        <f>IF($A124="","",Engine!E128)</f>
        <v/>
      </c>
      <c r="I124" s="50">
        <f>IF($A124="","",Engine!G128)</f>
        <v/>
      </c>
      <c r="J124" s="51" t="n"/>
      <c r="K124" s="51" t="n"/>
      <c r="L124" s="47" t="n"/>
      <c r="M124" s="50">
        <f>IF($A124="","",Engine!J128)</f>
        <v/>
      </c>
    </row>
    <row r="125">
      <c r="A125" s="45">
        <f>IF(Engine!$J$128&gt;0.005,Engine!A129,"")</f>
        <v/>
      </c>
      <c r="B125" s="46">
        <f>IF($A125="","",Engine!B129)</f>
        <v/>
      </c>
      <c r="C125" s="47" t="n"/>
      <c r="D125" s="48">
        <f>IF($A125="","",G125+H125+I125+E125)</f>
        <v/>
      </c>
      <c r="E125" s="48">
        <f>IF($A125="","",SUM(Engine!DP129:FM129))</f>
        <v/>
      </c>
      <c r="F125" s="49">
        <f>IF($A125="","",IF(E125&gt;0.005,INDEX(Engine!$T$4:$BQ$4,Engine!K129),IF(H125&gt;0,"Buffer first","")))</f>
        <v/>
      </c>
      <c r="G125" s="50">
        <f>IF($A125="","",SUM(Engine!BR129:DO129))</f>
        <v/>
      </c>
      <c r="H125" s="50">
        <f>IF($A125="","",Engine!E129)</f>
        <v/>
      </c>
      <c r="I125" s="50">
        <f>IF($A125="","",Engine!G129)</f>
        <v/>
      </c>
      <c r="J125" s="51" t="n"/>
      <c r="K125" s="51" t="n"/>
      <c r="L125" s="47" t="n"/>
      <c r="M125" s="50">
        <f>IF($A125="","",Engine!J129)</f>
        <v/>
      </c>
    </row>
    <row r="126">
      <c r="A126" s="45">
        <f>IF(Engine!$J$129&gt;0.005,Engine!A130,"")</f>
        <v/>
      </c>
      <c r="B126" s="46">
        <f>IF($A126="","",Engine!B130)</f>
        <v/>
      </c>
      <c r="C126" s="47" t="n"/>
      <c r="D126" s="48">
        <f>IF($A126="","",G126+H126+I126+E126)</f>
        <v/>
      </c>
      <c r="E126" s="48">
        <f>IF($A126="","",SUM(Engine!DP130:FM130))</f>
        <v/>
      </c>
      <c r="F126" s="49">
        <f>IF($A126="","",IF(E126&gt;0.005,INDEX(Engine!$T$4:$BQ$4,Engine!K130),IF(H126&gt;0,"Buffer first","")))</f>
        <v/>
      </c>
      <c r="G126" s="50">
        <f>IF($A126="","",SUM(Engine!BR130:DO130))</f>
        <v/>
      </c>
      <c r="H126" s="50">
        <f>IF($A126="","",Engine!E130)</f>
        <v/>
      </c>
      <c r="I126" s="50">
        <f>IF($A126="","",Engine!G130)</f>
        <v/>
      </c>
      <c r="J126" s="51" t="n"/>
      <c r="K126" s="51" t="n"/>
      <c r="L126" s="47" t="n"/>
      <c r="M126" s="50">
        <f>IF($A126="","",Engine!J130)</f>
        <v/>
      </c>
    </row>
    <row r="127">
      <c r="A127" s="45">
        <f>IF(Engine!$J$130&gt;0.005,Engine!A131,"")</f>
        <v/>
      </c>
      <c r="B127" s="46">
        <f>IF($A127="","",Engine!B131)</f>
        <v/>
      </c>
      <c r="C127" s="47" t="n"/>
      <c r="D127" s="48">
        <f>IF($A127="","",G127+H127+I127+E127)</f>
        <v/>
      </c>
      <c r="E127" s="48">
        <f>IF($A127="","",SUM(Engine!DP131:FM131))</f>
        <v/>
      </c>
      <c r="F127" s="49">
        <f>IF($A127="","",IF(E127&gt;0.005,INDEX(Engine!$T$4:$BQ$4,Engine!K131),IF(H127&gt;0,"Buffer first","")))</f>
        <v/>
      </c>
      <c r="G127" s="50">
        <f>IF($A127="","",SUM(Engine!BR131:DO131))</f>
        <v/>
      </c>
      <c r="H127" s="50">
        <f>IF($A127="","",Engine!E131)</f>
        <v/>
      </c>
      <c r="I127" s="50">
        <f>IF($A127="","",Engine!G131)</f>
        <v/>
      </c>
      <c r="J127" s="51" t="n"/>
      <c r="K127" s="51" t="n"/>
      <c r="L127" s="47" t="n"/>
      <c r="M127" s="50">
        <f>IF($A127="","",Engine!J131)</f>
        <v/>
      </c>
    </row>
    <row r="128">
      <c r="A128" s="45">
        <f>IF(Engine!$J$131&gt;0.005,Engine!A132,"")</f>
        <v/>
      </c>
      <c r="B128" s="46">
        <f>IF($A128="","",Engine!B132)</f>
        <v/>
      </c>
      <c r="C128" s="47" t="n"/>
      <c r="D128" s="48">
        <f>IF($A128="","",G128+H128+I128+E128)</f>
        <v/>
      </c>
      <c r="E128" s="48">
        <f>IF($A128="","",SUM(Engine!DP132:FM132))</f>
        <v/>
      </c>
      <c r="F128" s="49">
        <f>IF($A128="","",IF(E128&gt;0.005,INDEX(Engine!$T$4:$BQ$4,Engine!K132),IF(H128&gt;0,"Buffer first","")))</f>
        <v/>
      </c>
      <c r="G128" s="50">
        <f>IF($A128="","",SUM(Engine!BR132:DO132))</f>
        <v/>
      </c>
      <c r="H128" s="50">
        <f>IF($A128="","",Engine!E132)</f>
        <v/>
      </c>
      <c r="I128" s="50">
        <f>IF($A128="","",Engine!G132)</f>
        <v/>
      </c>
      <c r="J128" s="51" t="n"/>
      <c r="K128" s="51" t="n"/>
      <c r="L128" s="47" t="n"/>
      <c r="M128" s="50">
        <f>IF($A128="","",Engine!J132)</f>
        <v/>
      </c>
    </row>
    <row r="129">
      <c r="A129" s="45">
        <f>IF(Engine!$J$132&gt;0.005,Engine!A133,"")</f>
        <v/>
      </c>
      <c r="B129" s="46">
        <f>IF($A129="","",Engine!B133)</f>
        <v/>
      </c>
      <c r="C129" s="47" t="n"/>
      <c r="D129" s="48">
        <f>IF($A129="","",G129+H129+I129+E129)</f>
        <v/>
      </c>
      <c r="E129" s="48">
        <f>IF($A129="","",SUM(Engine!DP133:FM133))</f>
        <v/>
      </c>
      <c r="F129" s="49">
        <f>IF($A129="","",IF(E129&gt;0.005,INDEX(Engine!$T$4:$BQ$4,Engine!K133),IF(H129&gt;0,"Buffer first","")))</f>
        <v/>
      </c>
      <c r="G129" s="50">
        <f>IF($A129="","",SUM(Engine!BR133:DO133))</f>
        <v/>
      </c>
      <c r="H129" s="50">
        <f>IF($A129="","",Engine!E133)</f>
        <v/>
      </c>
      <c r="I129" s="50">
        <f>IF($A129="","",Engine!G133)</f>
        <v/>
      </c>
      <c r="J129" s="51" t="n"/>
      <c r="K129" s="51" t="n"/>
      <c r="L129" s="47" t="n"/>
      <c r="M129" s="50">
        <f>IF($A129="","",Engine!J133)</f>
        <v/>
      </c>
    </row>
    <row r="130">
      <c r="A130" s="45">
        <f>IF(Engine!$J$133&gt;0.005,Engine!A134,"")</f>
        <v/>
      </c>
      <c r="B130" s="46">
        <f>IF($A130="","",Engine!B134)</f>
        <v/>
      </c>
      <c r="C130" s="47" t="n"/>
      <c r="D130" s="48">
        <f>IF($A130="","",G130+H130+I130+E130)</f>
        <v/>
      </c>
      <c r="E130" s="48">
        <f>IF($A130="","",SUM(Engine!DP134:FM134))</f>
        <v/>
      </c>
      <c r="F130" s="49">
        <f>IF($A130="","",IF(E130&gt;0.005,INDEX(Engine!$T$4:$BQ$4,Engine!K134),IF(H130&gt;0,"Buffer first","")))</f>
        <v/>
      </c>
      <c r="G130" s="50">
        <f>IF($A130="","",SUM(Engine!BR134:DO134))</f>
        <v/>
      </c>
      <c r="H130" s="50">
        <f>IF($A130="","",Engine!E134)</f>
        <v/>
      </c>
      <c r="I130" s="50">
        <f>IF($A130="","",Engine!G134)</f>
        <v/>
      </c>
      <c r="J130" s="51" t="n"/>
      <c r="K130" s="51" t="n"/>
      <c r="L130" s="47" t="n"/>
      <c r="M130" s="50">
        <f>IF($A130="","",Engine!J134)</f>
        <v/>
      </c>
    </row>
    <row r="131">
      <c r="A131" s="45">
        <f>IF(Engine!$J$134&gt;0.005,Engine!A135,"")</f>
        <v/>
      </c>
      <c r="B131" s="46">
        <f>IF($A131="","",Engine!B135)</f>
        <v/>
      </c>
      <c r="C131" s="47" t="n"/>
      <c r="D131" s="48">
        <f>IF($A131="","",G131+H131+I131+E131)</f>
        <v/>
      </c>
      <c r="E131" s="48">
        <f>IF($A131="","",SUM(Engine!DP135:FM135))</f>
        <v/>
      </c>
      <c r="F131" s="49">
        <f>IF($A131="","",IF(E131&gt;0.005,INDEX(Engine!$T$4:$BQ$4,Engine!K135),IF(H131&gt;0,"Buffer first","")))</f>
        <v/>
      </c>
      <c r="G131" s="50">
        <f>IF($A131="","",SUM(Engine!BR135:DO135))</f>
        <v/>
      </c>
      <c r="H131" s="50">
        <f>IF($A131="","",Engine!E135)</f>
        <v/>
      </c>
      <c r="I131" s="50">
        <f>IF($A131="","",Engine!G135)</f>
        <v/>
      </c>
      <c r="J131" s="51" t="n"/>
      <c r="K131" s="51" t="n"/>
      <c r="L131" s="47" t="n"/>
      <c r="M131" s="50">
        <f>IF($A131="","",Engine!J135)</f>
        <v/>
      </c>
    </row>
    <row r="132">
      <c r="A132" s="45">
        <f>IF(Engine!$J$135&gt;0.005,Engine!A136,"")</f>
        <v/>
      </c>
      <c r="B132" s="46">
        <f>IF($A132="","",Engine!B136)</f>
        <v/>
      </c>
      <c r="C132" s="47" t="n"/>
      <c r="D132" s="48">
        <f>IF($A132="","",G132+H132+I132+E132)</f>
        <v/>
      </c>
      <c r="E132" s="48">
        <f>IF($A132="","",SUM(Engine!DP136:FM136))</f>
        <v/>
      </c>
      <c r="F132" s="49">
        <f>IF($A132="","",IF(E132&gt;0.005,INDEX(Engine!$T$4:$BQ$4,Engine!K136),IF(H132&gt;0,"Buffer first","")))</f>
        <v/>
      </c>
      <c r="G132" s="50">
        <f>IF($A132="","",SUM(Engine!BR136:DO136))</f>
        <v/>
      </c>
      <c r="H132" s="50">
        <f>IF($A132="","",Engine!E136)</f>
        <v/>
      </c>
      <c r="I132" s="50">
        <f>IF($A132="","",Engine!G136)</f>
        <v/>
      </c>
      <c r="J132" s="51" t="n"/>
      <c r="K132" s="51" t="n"/>
      <c r="L132" s="47" t="n"/>
      <c r="M132" s="50">
        <f>IF($A132="","",Engine!J136)</f>
        <v/>
      </c>
    </row>
    <row r="133">
      <c r="A133" s="45">
        <f>IF(Engine!$J$136&gt;0.005,Engine!A137,"")</f>
        <v/>
      </c>
      <c r="B133" s="46">
        <f>IF($A133="","",Engine!B137)</f>
        <v/>
      </c>
      <c r="C133" s="47" t="n"/>
      <c r="D133" s="48">
        <f>IF($A133="","",G133+H133+I133+E133)</f>
        <v/>
      </c>
      <c r="E133" s="48">
        <f>IF($A133="","",SUM(Engine!DP137:FM137))</f>
        <v/>
      </c>
      <c r="F133" s="49">
        <f>IF($A133="","",IF(E133&gt;0.005,INDEX(Engine!$T$4:$BQ$4,Engine!K137),IF(H133&gt;0,"Buffer first","")))</f>
        <v/>
      </c>
      <c r="G133" s="50">
        <f>IF($A133="","",SUM(Engine!BR137:DO137))</f>
        <v/>
      </c>
      <c r="H133" s="50">
        <f>IF($A133="","",Engine!E137)</f>
        <v/>
      </c>
      <c r="I133" s="50">
        <f>IF($A133="","",Engine!G137)</f>
        <v/>
      </c>
      <c r="J133" s="51" t="n"/>
      <c r="K133" s="51" t="n"/>
      <c r="L133" s="47" t="n"/>
      <c r="M133" s="50">
        <f>IF($A133="","",Engine!J137)</f>
        <v/>
      </c>
    </row>
    <row r="134">
      <c r="A134" s="45">
        <f>IF(Engine!$J$137&gt;0.005,Engine!A138,"")</f>
        <v/>
      </c>
      <c r="B134" s="46">
        <f>IF($A134="","",Engine!B138)</f>
        <v/>
      </c>
      <c r="C134" s="47" t="n"/>
      <c r="D134" s="48">
        <f>IF($A134="","",G134+H134+I134+E134)</f>
        <v/>
      </c>
      <c r="E134" s="48">
        <f>IF($A134="","",SUM(Engine!DP138:FM138))</f>
        <v/>
      </c>
      <c r="F134" s="49">
        <f>IF($A134="","",IF(E134&gt;0.005,INDEX(Engine!$T$4:$BQ$4,Engine!K138),IF(H134&gt;0,"Buffer first","")))</f>
        <v/>
      </c>
      <c r="G134" s="50">
        <f>IF($A134="","",SUM(Engine!BR138:DO138))</f>
        <v/>
      </c>
      <c r="H134" s="50">
        <f>IF($A134="","",Engine!E138)</f>
        <v/>
      </c>
      <c r="I134" s="50">
        <f>IF($A134="","",Engine!G138)</f>
        <v/>
      </c>
      <c r="J134" s="51" t="n"/>
      <c r="K134" s="51" t="n"/>
      <c r="L134" s="47" t="n"/>
      <c r="M134" s="50">
        <f>IF($A134="","",Engine!J138)</f>
        <v/>
      </c>
    </row>
    <row r="135">
      <c r="A135" s="45">
        <f>IF(Engine!$J$138&gt;0.005,Engine!A139,"")</f>
        <v/>
      </c>
      <c r="B135" s="46">
        <f>IF($A135="","",Engine!B139)</f>
        <v/>
      </c>
      <c r="C135" s="47" t="n"/>
      <c r="D135" s="48">
        <f>IF($A135="","",G135+H135+I135+E135)</f>
        <v/>
      </c>
      <c r="E135" s="48">
        <f>IF($A135="","",SUM(Engine!DP139:FM139))</f>
        <v/>
      </c>
      <c r="F135" s="49">
        <f>IF($A135="","",IF(E135&gt;0.005,INDEX(Engine!$T$4:$BQ$4,Engine!K139),IF(H135&gt;0,"Buffer first","")))</f>
        <v/>
      </c>
      <c r="G135" s="50">
        <f>IF($A135="","",SUM(Engine!BR139:DO139))</f>
        <v/>
      </c>
      <c r="H135" s="50">
        <f>IF($A135="","",Engine!E139)</f>
        <v/>
      </c>
      <c r="I135" s="50">
        <f>IF($A135="","",Engine!G139)</f>
        <v/>
      </c>
      <c r="J135" s="51" t="n"/>
      <c r="K135" s="51" t="n"/>
      <c r="L135" s="47" t="n"/>
      <c r="M135" s="50">
        <f>IF($A135="","",Engine!J139)</f>
        <v/>
      </c>
    </row>
    <row r="136">
      <c r="A136" s="45">
        <f>IF(Engine!$J$139&gt;0.005,Engine!A140,"")</f>
        <v/>
      </c>
      <c r="B136" s="46">
        <f>IF($A136="","",Engine!B140)</f>
        <v/>
      </c>
      <c r="C136" s="47" t="n"/>
      <c r="D136" s="48">
        <f>IF($A136="","",G136+H136+I136+E136)</f>
        <v/>
      </c>
      <c r="E136" s="48">
        <f>IF($A136="","",SUM(Engine!DP140:FM140))</f>
        <v/>
      </c>
      <c r="F136" s="49">
        <f>IF($A136="","",IF(E136&gt;0.005,INDEX(Engine!$T$4:$BQ$4,Engine!K140),IF(H136&gt;0,"Buffer first","")))</f>
        <v/>
      </c>
      <c r="G136" s="50">
        <f>IF($A136="","",SUM(Engine!BR140:DO140))</f>
        <v/>
      </c>
      <c r="H136" s="50">
        <f>IF($A136="","",Engine!E140)</f>
        <v/>
      </c>
      <c r="I136" s="50">
        <f>IF($A136="","",Engine!G140)</f>
        <v/>
      </c>
      <c r="J136" s="51" t="n"/>
      <c r="K136" s="51" t="n"/>
      <c r="L136" s="47" t="n"/>
      <c r="M136" s="50">
        <f>IF($A136="","",Engine!J140)</f>
        <v/>
      </c>
    </row>
    <row r="137">
      <c r="A137" s="45">
        <f>IF(Engine!$J$140&gt;0.005,Engine!A141,"")</f>
        <v/>
      </c>
      <c r="B137" s="46">
        <f>IF($A137="","",Engine!B141)</f>
        <v/>
      </c>
      <c r="C137" s="47" t="n"/>
      <c r="D137" s="48">
        <f>IF($A137="","",G137+H137+I137+E137)</f>
        <v/>
      </c>
      <c r="E137" s="48">
        <f>IF($A137="","",SUM(Engine!DP141:FM141))</f>
        <v/>
      </c>
      <c r="F137" s="49">
        <f>IF($A137="","",IF(E137&gt;0.005,INDEX(Engine!$T$4:$BQ$4,Engine!K141),IF(H137&gt;0,"Buffer first","")))</f>
        <v/>
      </c>
      <c r="G137" s="50">
        <f>IF($A137="","",SUM(Engine!BR141:DO141))</f>
        <v/>
      </c>
      <c r="H137" s="50">
        <f>IF($A137="","",Engine!E141)</f>
        <v/>
      </c>
      <c r="I137" s="50">
        <f>IF($A137="","",Engine!G141)</f>
        <v/>
      </c>
      <c r="J137" s="51" t="n"/>
      <c r="K137" s="51" t="n"/>
      <c r="L137" s="47" t="n"/>
      <c r="M137" s="50">
        <f>IF($A137="","",Engine!J141)</f>
        <v/>
      </c>
    </row>
    <row r="138">
      <c r="A138" s="45">
        <f>IF(Engine!$J$141&gt;0.005,Engine!A142,"")</f>
        <v/>
      </c>
      <c r="B138" s="46">
        <f>IF($A138="","",Engine!B142)</f>
        <v/>
      </c>
      <c r="C138" s="47" t="n"/>
      <c r="D138" s="48">
        <f>IF($A138="","",G138+H138+I138+E138)</f>
        <v/>
      </c>
      <c r="E138" s="48">
        <f>IF($A138="","",SUM(Engine!DP142:FM142))</f>
        <v/>
      </c>
      <c r="F138" s="49">
        <f>IF($A138="","",IF(E138&gt;0.005,INDEX(Engine!$T$4:$BQ$4,Engine!K142),IF(H138&gt;0,"Buffer first","")))</f>
        <v/>
      </c>
      <c r="G138" s="50">
        <f>IF($A138="","",SUM(Engine!BR142:DO142))</f>
        <v/>
      </c>
      <c r="H138" s="50">
        <f>IF($A138="","",Engine!E142)</f>
        <v/>
      </c>
      <c r="I138" s="50">
        <f>IF($A138="","",Engine!G142)</f>
        <v/>
      </c>
      <c r="J138" s="51" t="n"/>
      <c r="K138" s="51" t="n"/>
      <c r="L138" s="47" t="n"/>
      <c r="M138" s="50">
        <f>IF($A138="","",Engine!J142)</f>
        <v/>
      </c>
    </row>
    <row r="139">
      <c r="A139" s="45">
        <f>IF(Engine!$J$142&gt;0.005,Engine!A143,"")</f>
        <v/>
      </c>
      <c r="B139" s="46">
        <f>IF($A139="","",Engine!B143)</f>
        <v/>
      </c>
      <c r="C139" s="47" t="n"/>
      <c r="D139" s="48">
        <f>IF($A139="","",G139+H139+I139+E139)</f>
        <v/>
      </c>
      <c r="E139" s="48">
        <f>IF($A139="","",SUM(Engine!DP143:FM143))</f>
        <v/>
      </c>
      <c r="F139" s="49">
        <f>IF($A139="","",IF(E139&gt;0.005,INDEX(Engine!$T$4:$BQ$4,Engine!K143),IF(H139&gt;0,"Buffer first","")))</f>
        <v/>
      </c>
      <c r="G139" s="50">
        <f>IF($A139="","",SUM(Engine!BR143:DO143))</f>
        <v/>
      </c>
      <c r="H139" s="50">
        <f>IF($A139="","",Engine!E143)</f>
        <v/>
      </c>
      <c r="I139" s="50">
        <f>IF($A139="","",Engine!G143)</f>
        <v/>
      </c>
      <c r="J139" s="51" t="n"/>
      <c r="K139" s="51" t="n"/>
      <c r="L139" s="47" t="n"/>
      <c r="M139" s="50">
        <f>IF($A139="","",Engine!J143)</f>
        <v/>
      </c>
    </row>
    <row r="140">
      <c r="A140" s="45">
        <f>IF(Engine!$J$143&gt;0.005,Engine!A144,"")</f>
        <v/>
      </c>
      <c r="B140" s="46">
        <f>IF($A140="","",Engine!B144)</f>
        <v/>
      </c>
      <c r="C140" s="47" t="n"/>
      <c r="D140" s="48">
        <f>IF($A140="","",G140+H140+I140+E140)</f>
        <v/>
      </c>
      <c r="E140" s="48">
        <f>IF($A140="","",SUM(Engine!DP144:FM144))</f>
        <v/>
      </c>
      <c r="F140" s="49">
        <f>IF($A140="","",IF(E140&gt;0.005,INDEX(Engine!$T$4:$BQ$4,Engine!K144),IF(H140&gt;0,"Buffer first","")))</f>
        <v/>
      </c>
      <c r="G140" s="50">
        <f>IF($A140="","",SUM(Engine!BR144:DO144))</f>
        <v/>
      </c>
      <c r="H140" s="50">
        <f>IF($A140="","",Engine!E144)</f>
        <v/>
      </c>
      <c r="I140" s="50">
        <f>IF($A140="","",Engine!G144)</f>
        <v/>
      </c>
      <c r="J140" s="51" t="n"/>
      <c r="K140" s="51" t="n"/>
      <c r="L140" s="47" t="n"/>
      <c r="M140" s="50">
        <f>IF($A140="","",Engine!J144)</f>
        <v/>
      </c>
    </row>
    <row r="141">
      <c r="A141" s="45">
        <f>IF(Engine!$J$144&gt;0.005,Engine!A145,"")</f>
        <v/>
      </c>
      <c r="B141" s="46">
        <f>IF($A141="","",Engine!B145)</f>
        <v/>
      </c>
      <c r="C141" s="47" t="n"/>
      <c r="D141" s="48">
        <f>IF($A141="","",G141+H141+I141+E141)</f>
        <v/>
      </c>
      <c r="E141" s="48">
        <f>IF($A141="","",SUM(Engine!DP145:FM145))</f>
        <v/>
      </c>
      <c r="F141" s="49">
        <f>IF($A141="","",IF(E141&gt;0.005,INDEX(Engine!$T$4:$BQ$4,Engine!K145),IF(H141&gt;0,"Buffer first","")))</f>
        <v/>
      </c>
      <c r="G141" s="50">
        <f>IF($A141="","",SUM(Engine!BR145:DO145))</f>
        <v/>
      </c>
      <c r="H141" s="50">
        <f>IF($A141="","",Engine!E145)</f>
        <v/>
      </c>
      <c r="I141" s="50">
        <f>IF($A141="","",Engine!G145)</f>
        <v/>
      </c>
      <c r="J141" s="51" t="n"/>
      <c r="K141" s="51" t="n"/>
      <c r="L141" s="47" t="n"/>
      <c r="M141" s="50">
        <f>IF($A141="","",Engine!J145)</f>
        <v/>
      </c>
    </row>
    <row r="142">
      <c r="A142" s="45">
        <f>IF(Engine!$J$145&gt;0.005,Engine!A146,"")</f>
        <v/>
      </c>
      <c r="B142" s="46">
        <f>IF($A142="","",Engine!B146)</f>
        <v/>
      </c>
      <c r="C142" s="47" t="n"/>
      <c r="D142" s="48">
        <f>IF($A142="","",G142+H142+I142+E142)</f>
        <v/>
      </c>
      <c r="E142" s="48">
        <f>IF($A142="","",SUM(Engine!DP146:FM146))</f>
        <v/>
      </c>
      <c r="F142" s="49">
        <f>IF($A142="","",IF(E142&gt;0.005,INDEX(Engine!$T$4:$BQ$4,Engine!K146),IF(H142&gt;0,"Buffer first","")))</f>
        <v/>
      </c>
      <c r="G142" s="50">
        <f>IF($A142="","",SUM(Engine!BR146:DO146))</f>
        <v/>
      </c>
      <c r="H142" s="50">
        <f>IF($A142="","",Engine!E146)</f>
        <v/>
      </c>
      <c r="I142" s="50">
        <f>IF($A142="","",Engine!G146)</f>
        <v/>
      </c>
      <c r="J142" s="51" t="n"/>
      <c r="K142" s="51" t="n"/>
      <c r="L142" s="47" t="n"/>
      <c r="M142" s="50">
        <f>IF($A142="","",Engine!J146)</f>
        <v/>
      </c>
    </row>
    <row r="143">
      <c r="A143" s="45">
        <f>IF(Engine!$J$146&gt;0.005,Engine!A147,"")</f>
        <v/>
      </c>
      <c r="B143" s="46">
        <f>IF($A143="","",Engine!B147)</f>
        <v/>
      </c>
      <c r="C143" s="47" t="n"/>
      <c r="D143" s="48">
        <f>IF($A143="","",G143+H143+I143+E143)</f>
        <v/>
      </c>
      <c r="E143" s="48">
        <f>IF($A143="","",SUM(Engine!DP147:FM147))</f>
        <v/>
      </c>
      <c r="F143" s="49">
        <f>IF($A143="","",IF(E143&gt;0.005,INDEX(Engine!$T$4:$BQ$4,Engine!K147),IF(H143&gt;0,"Buffer first","")))</f>
        <v/>
      </c>
      <c r="G143" s="50">
        <f>IF($A143="","",SUM(Engine!BR147:DO147))</f>
        <v/>
      </c>
      <c r="H143" s="50">
        <f>IF($A143="","",Engine!E147)</f>
        <v/>
      </c>
      <c r="I143" s="50">
        <f>IF($A143="","",Engine!G147)</f>
        <v/>
      </c>
      <c r="J143" s="51" t="n"/>
      <c r="K143" s="51" t="n"/>
      <c r="L143" s="47" t="n"/>
      <c r="M143" s="50">
        <f>IF($A143="","",Engine!J147)</f>
        <v/>
      </c>
    </row>
    <row r="144">
      <c r="A144" s="45">
        <f>IF(Engine!$J$147&gt;0.005,Engine!A148,"")</f>
        <v/>
      </c>
      <c r="B144" s="46">
        <f>IF($A144="","",Engine!B148)</f>
        <v/>
      </c>
      <c r="C144" s="47" t="n"/>
      <c r="D144" s="48">
        <f>IF($A144="","",G144+H144+I144+E144)</f>
        <v/>
      </c>
      <c r="E144" s="48">
        <f>IF($A144="","",SUM(Engine!DP148:FM148))</f>
        <v/>
      </c>
      <c r="F144" s="49">
        <f>IF($A144="","",IF(E144&gt;0.005,INDEX(Engine!$T$4:$BQ$4,Engine!K148),IF(H144&gt;0,"Buffer first","")))</f>
        <v/>
      </c>
      <c r="G144" s="50">
        <f>IF($A144="","",SUM(Engine!BR148:DO148))</f>
        <v/>
      </c>
      <c r="H144" s="50">
        <f>IF($A144="","",Engine!E148)</f>
        <v/>
      </c>
      <c r="I144" s="50">
        <f>IF($A144="","",Engine!G148)</f>
        <v/>
      </c>
      <c r="J144" s="51" t="n"/>
      <c r="K144" s="51" t="n"/>
      <c r="L144" s="47" t="n"/>
      <c r="M144" s="50">
        <f>IF($A144="","",Engine!J148)</f>
        <v/>
      </c>
    </row>
    <row r="145">
      <c r="A145" s="45">
        <f>IF(Engine!$J$148&gt;0.005,Engine!A149,"")</f>
        <v/>
      </c>
      <c r="B145" s="46">
        <f>IF($A145="","",Engine!B149)</f>
        <v/>
      </c>
      <c r="C145" s="47" t="n"/>
      <c r="D145" s="48">
        <f>IF($A145="","",G145+H145+I145+E145)</f>
        <v/>
      </c>
      <c r="E145" s="48">
        <f>IF($A145="","",SUM(Engine!DP149:FM149))</f>
        <v/>
      </c>
      <c r="F145" s="49">
        <f>IF($A145="","",IF(E145&gt;0.005,INDEX(Engine!$T$4:$BQ$4,Engine!K149),IF(H145&gt;0,"Buffer first","")))</f>
        <v/>
      </c>
      <c r="G145" s="50">
        <f>IF($A145="","",SUM(Engine!BR149:DO149))</f>
        <v/>
      </c>
      <c r="H145" s="50">
        <f>IF($A145="","",Engine!E149)</f>
        <v/>
      </c>
      <c r="I145" s="50">
        <f>IF($A145="","",Engine!G149)</f>
        <v/>
      </c>
      <c r="J145" s="51" t="n"/>
      <c r="K145" s="51" t="n"/>
      <c r="L145" s="47" t="n"/>
      <c r="M145" s="50">
        <f>IF($A145="","",Engine!J149)</f>
        <v/>
      </c>
    </row>
    <row r="146">
      <c r="A146" s="45">
        <f>IF(Engine!$J$149&gt;0.005,Engine!A150,"")</f>
        <v/>
      </c>
      <c r="B146" s="46">
        <f>IF($A146="","",Engine!B150)</f>
        <v/>
      </c>
      <c r="C146" s="47" t="n"/>
      <c r="D146" s="48">
        <f>IF($A146="","",G146+H146+I146+E146)</f>
        <v/>
      </c>
      <c r="E146" s="48">
        <f>IF($A146="","",SUM(Engine!DP150:FM150))</f>
        <v/>
      </c>
      <c r="F146" s="49">
        <f>IF($A146="","",IF(E146&gt;0.005,INDEX(Engine!$T$4:$BQ$4,Engine!K150),IF(H146&gt;0,"Buffer first","")))</f>
        <v/>
      </c>
      <c r="G146" s="50">
        <f>IF($A146="","",SUM(Engine!BR150:DO150))</f>
        <v/>
      </c>
      <c r="H146" s="50">
        <f>IF($A146="","",Engine!E150)</f>
        <v/>
      </c>
      <c r="I146" s="50">
        <f>IF($A146="","",Engine!G150)</f>
        <v/>
      </c>
      <c r="J146" s="51" t="n"/>
      <c r="K146" s="51" t="n"/>
      <c r="L146" s="47" t="n"/>
      <c r="M146" s="50">
        <f>IF($A146="","",Engine!J150)</f>
        <v/>
      </c>
    </row>
    <row r="147">
      <c r="A147" s="45">
        <f>IF(Engine!$J$150&gt;0.005,Engine!A151,"")</f>
        <v/>
      </c>
      <c r="B147" s="46">
        <f>IF($A147="","",Engine!B151)</f>
        <v/>
      </c>
      <c r="C147" s="47" t="n"/>
      <c r="D147" s="48">
        <f>IF($A147="","",G147+H147+I147+E147)</f>
        <v/>
      </c>
      <c r="E147" s="48">
        <f>IF($A147="","",SUM(Engine!DP151:FM151))</f>
        <v/>
      </c>
      <c r="F147" s="49">
        <f>IF($A147="","",IF(E147&gt;0.005,INDEX(Engine!$T$4:$BQ$4,Engine!K151),IF(H147&gt;0,"Buffer first","")))</f>
        <v/>
      </c>
      <c r="G147" s="50">
        <f>IF($A147="","",SUM(Engine!BR151:DO151))</f>
        <v/>
      </c>
      <c r="H147" s="50">
        <f>IF($A147="","",Engine!E151)</f>
        <v/>
      </c>
      <c r="I147" s="50">
        <f>IF($A147="","",Engine!G151)</f>
        <v/>
      </c>
      <c r="J147" s="51" t="n"/>
      <c r="K147" s="51" t="n"/>
      <c r="L147" s="47" t="n"/>
      <c r="M147" s="50">
        <f>IF($A147="","",Engine!J151)</f>
        <v/>
      </c>
    </row>
    <row r="148">
      <c r="A148" s="45">
        <f>IF(Engine!$J$151&gt;0.005,Engine!A152,"")</f>
        <v/>
      </c>
      <c r="B148" s="46">
        <f>IF($A148="","",Engine!B152)</f>
        <v/>
      </c>
      <c r="C148" s="47" t="n"/>
      <c r="D148" s="48">
        <f>IF($A148="","",G148+H148+I148+E148)</f>
        <v/>
      </c>
      <c r="E148" s="48">
        <f>IF($A148="","",SUM(Engine!DP152:FM152))</f>
        <v/>
      </c>
      <c r="F148" s="49">
        <f>IF($A148="","",IF(E148&gt;0.005,INDEX(Engine!$T$4:$BQ$4,Engine!K152),IF(H148&gt;0,"Buffer first","")))</f>
        <v/>
      </c>
      <c r="G148" s="50">
        <f>IF($A148="","",SUM(Engine!BR152:DO152))</f>
        <v/>
      </c>
      <c r="H148" s="50">
        <f>IF($A148="","",Engine!E152)</f>
        <v/>
      </c>
      <c r="I148" s="50">
        <f>IF($A148="","",Engine!G152)</f>
        <v/>
      </c>
      <c r="J148" s="51" t="n"/>
      <c r="K148" s="51" t="n"/>
      <c r="L148" s="47" t="n"/>
      <c r="M148" s="50">
        <f>IF($A148="","",Engine!J152)</f>
        <v/>
      </c>
    </row>
    <row r="149">
      <c r="A149" s="45">
        <f>IF(Engine!$J$152&gt;0.005,Engine!A153,"")</f>
        <v/>
      </c>
      <c r="B149" s="46">
        <f>IF($A149="","",Engine!B153)</f>
        <v/>
      </c>
      <c r="C149" s="47" t="n"/>
      <c r="D149" s="48">
        <f>IF($A149="","",G149+H149+I149+E149)</f>
        <v/>
      </c>
      <c r="E149" s="48">
        <f>IF($A149="","",SUM(Engine!DP153:FM153))</f>
        <v/>
      </c>
      <c r="F149" s="49">
        <f>IF($A149="","",IF(E149&gt;0.005,INDEX(Engine!$T$4:$BQ$4,Engine!K153),IF(H149&gt;0,"Buffer first","")))</f>
        <v/>
      </c>
      <c r="G149" s="50">
        <f>IF($A149="","",SUM(Engine!BR153:DO153))</f>
        <v/>
      </c>
      <c r="H149" s="50">
        <f>IF($A149="","",Engine!E153)</f>
        <v/>
      </c>
      <c r="I149" s="50">
        <f>IF($A149="","",Engine!G153)</f>
        <v/>
      </c>
      <c r="J149" s="51" t="n"/>
      <c r="K149" s="51" t="n"/>
      <c r="L149" s="47" t="n"/>
      <c r="M149" s="50">
        <f>IF($A149="","",Engine!J153)</f>
        <v/>
      </c>
    </row>
    <row r="150">
      <c r="A150" s="45">
        <f>IF(Engine!$J$153&gt;0.005,Engine!A154,"")</f>
        <v/>
      </c>
      <c r="B150" s="46">
        <f>IF($A150="","",Engine!B154)</f>
        <v/>
      </c>
      <c r="C150" s="47" t="n"/>
      <c r="D150" s="48">
        <f>IF($A150="","",G150+H150+I150+E150)</f>
        <v/>
      </c>
      <c r="E150" s="48">
        <f>IF($A150="","",SUM(Engine!DP154:FM154))</f>
        <v/>
      </c>
      <c r="F150" s="49">
        <f>IF($A150="","",IF(E150&gt;0.005,INDEX(Engine!$T$4:$BQ$4,Engine!K154),IF(H150&gt;0,"Buffer first","")))</f>
        <v/>
      </c>
      <c r="G150" s="50">
        <f>IF($A150="","",SUM(Engine!BR154:DO154))</f>
        <v/>
      </c>
      <c r="H150" s="50">
        <f>IF($A150="","",Engine!E154)</f>
        <v/>
      </c>
      <c r="I150" s="50">
        <f>IF($A150="","",Engine!G154)</f>
        <v/>
      </c>
      <c r="J150" s="51" t="n"/>
      <c r="K150" s="51" t="n"/>
      <c r="L150" s="47" t="n"/>
      <c r="M150" s="50">
        <f>IF($A150="","",Engine!J154)</f>
        <v/>
      </c>
    </row>
    <row r="151">
      <c r="A151" s="45">
        <f>IF(Engine!$J$154&gt;0.005,Engine!A155,"")</f>
        <v/>
      </c>
      <c r="B151" s="46">
        <f>IF($A151="","",Engine!B155)</f>
        <v/>
      </c>
      <c r="C151" s="47" t="n"/>
      <c r="D151" s="48">
        <f>IF($A151="","",G151+H151+I151+E151)</f>
        <v/>
      </c>
      <c r="E151" s="48">
        <f>IF($A151="","",SUM(Engine!DP155:FM155))</f>
        <v/>
      </c>
      <c r="F151" s="49">
        <f>IF($A151="","",IF(E151&gt;0.005,INDEX(Engine!$T$4:$BQ$4,Engine!K155),IF(H151&gt;0,"Buffer first","")))</f>
        <v/>
      </c>
      <c r="G151" s="50">
        <f>IF($A151="","",SUM(Engine!BR155:DO155))</f>
        <v/>
      </c>
      <c r="H151" s="50">
        <f>IF($A151="","",Engine!E155)</f>
        <v/>
      </c>
      <c r="I151" s="50">
        <f>IF($A151="","",Engine!G155)</f>
        <v/>
      </c>
      <c r="J151" s="51" t="n"/>
      <c r="K151" s="51" t="n"/>
      <c r="L151" s="47" t="n"/>
      <c r="M151" s="50">
        <f>IF($A151="","",Engine!J155)</f>
        <v/>
      </c>
    </row>
    <row r="152">
      <c r="A152" s="45">
        <f>IF(Engine!$J$155&gt;0.005,Engine!A156,"")</f>
        <v/>
      </c>
      <c r="B152" s="46">
        <f>IF($A152="","",Engine!B156)</f>
        <v/>
      </c>
      <c r="C152" s="47" t="n"/>
      <c r="D152" s="48">
        <f>IF($A152="","",G152+H152+I152+E152)</f>
        <v/>
      </c>
      <c r="E152" s="48">
        <f>IF($A152="","",SUM(Engine!DP156:FM156))</f>
        <v/>
      </c>
      <c r="F152" s="49">
        <f>IF($A152="","",IF(E152&gt;0.005,INDEX(Engine!$T$4:$BQ$4,Engine!K156),IF(H152&gt;0,"Buffer first","")))</f>
        <v/>
      </c>
      <c r="G152" s="50">
        <f>IF($A152="","",SUM(Engine!BR156:DO156))</f>
        <v/>
      </c>
      <c r="H152" s="50">
        <f>IF($A152="","",Engine!E156)</f>
        <v/>
      </c>
      <c r="I152" s="50">
        <f>IF($A152="","",Engine!G156)</f>
        <v/>
      </c>
      <c r="J152" s="51" t="n"/>
      <c r="K152" s="51" t="n"/>
      <c r="L152" s="47" t="n"/>
      <c r="M152" s="50">
        <f>IF($A152="","",Engine!J156)</f>
        <v/>
      </c>
    </row>
    <row r="153">
      <c r="A153" s="45">
        <f>IF(Engine!$J$156&gt;0.005,Engine!A157,"")</f>
        <v/>
      </c>
      <c r="B153" s="46">
        <f>IF($A153="","",Engine!B157)</f>
        <v/>
      </c>
      <c r="C153" s="47" t="n"/>
      <c r="D153" s="48">
        <f>IF($A153="","",G153+H153+I153+E153)</f>
        <v/>
      </c>
      <c r="E153" s="48">
        <f>IF($A153="","",SUM(Engine!DP157:FM157))</f>
        <v/>
      </c>
      <c r="F153" s="49">
        <f>IF($A153="","",IF(E153&gt;0.005,INDEX(Engine!$T$4:$BQ$4,Engine!K157),IF(H153&gt;0,"Buffer first","")))</f>
        <v/>
      </c>
      <c r="G153" s="50">
        <f>IF($A153="","",SUM(Engine!BR157:DO157))</f>
        <v/>
      </c>
      <c r="H153" s="50">
        <f>IF($A153="","",Engine!E157)</f>
        <v/>
      </c>
      <c r="I153" s="50">
        <f>IF($A153="","",Engine!G157)</f>
        <v/>
      </c>
      <c r="J153" s="51" t="n"/>
      <c r="K153" s="51" t="n"/>
      <c r="L153" s="47" t="n"/>
      <c r="M153" s="50">
        <f>IF($A153="","",Engine!J157)</f>
        <v/>
      </c>
    </row>
    <row r="154">
      <c r="A154" s="45">
        <f>IF(Engine!$J$157&gt;0.005,Engine!A158,"")</f>
        <v/>
      </c>
      <c r="B154" s="46">
        <f>IF($A154="","",Engine!B158)</f>
        <v/>
      </c>
      <c r="C154" s="47" t="n"/>
      <c r="D154" s="48">
        <f>IF($A154="","",G154+H154+I154+E154)</f>
        <v/>
      </c>
      <c r="E154" s="48">
        <f>IF($A154="","",SUM(Engine!DP158:FM158))</f>
        <v/>
      </c>
      <c r="F154" s="49">
        <f>IF($A154="","",IF(E154&gt;0.005,INDEX(Engine!$T$4:$BQ$4,Engine!K158),IF(H154&gt;0,"Buffer first","")))</f>
        <v/>
      </c>
      <c r="G154" s="50">
        <f>IF($A154="","",SUM(Engine!BR158:DO158))</f>
        <v/>
      </c>
      <c r="H154" s="50">
        <f>IF($A154="","",Engine!E158)</f>
        <v/>
      </c>
      <c r="I154" s="50">
        <f>IF($A154="","",Engine!G158)</f>
        <v/>
      </c>
      <c r="J154" s="51" t="n"/>
      <c r="K154" s="51" t="n"/>
      <c r="L154" s="47" t="n"/>
      <c r="M154" s="50">
        <f>IF($A154="","",Engine!J158)</f>
        <v/>
      </c>
    </row>
    <row r="155">
      <c r="A155" s="45">
        <f>IF(Engine!$J$158&gt;0.005,Engine!A159,"")</f>
        <v/>
      </c>
      <c r="B155" s="46">
        <f>IF($A155="","",Engine!B159)</f>
        <v/>
      </c>
      <c r="C155" s="47" t="n"/>
      <c r="D155" s="48">
        <f>IF($A155="","",G155+H155+I155+E155)</f>
        <v/>
      </c>
      <c r="E155" s="48">
        <f>IF($A155="","",SUM(Engine!DP159:FM159))</f>
        <v/>
      </c>
      <c r="F155" s="49">
        <f>IF($A155="","",IF(E155&gt;0.005,INDEX(Engine!$T$4:$BQ$4,Engine!K159),IF(H155&gt;0,"Buffer first","")))</f>
        <v/>
      </c>
      <c r="G155" s="50">
        <f>IF($A155="","",SUM(Engine!BR159:DO159))</f>
        <v/>
      </c>
      <c r="H155" s="50">
        <f>IF($A155="","",Engine!E159)</f>
        <v/>
      </c>
      <c r="I155" s="50">
        <f>IF($A155="","",Engine!G159)</f>
        <v/>
      </c>
      <c r="J155" s="51" t="n"/>
      <c r="K155" s="51" t="n"/>
      <c r="L155" s="47" t="n"/>
      <c r="M155" s="50">
        <f>IF($A155="","",Engine!J159)</f>
        <v/>
      </c>
    </row>
    <row r="156">
      <c r="A156" s="45">
        <f>IF(Engine!$J$159&gt;0.005,Engine!A160,"")</f>
        <v/>
      </c>
      <c r="B156" s="46">
        <f>IF($A156="","",Engine!B160)</f>
        <v/>
      </c>
      <c r="C156" s="47" t="n"/>
      <c r="D156" s="48">
        <f>IF($A156="","",G156+H156+I156+E156)</f>
        <v/>
      </c>
      <c r="E156" s="48">
        <f>IF($A156="","",SUM(Engine!DP160:FM160))</f>
        <v/>
      </c>
      <c r="F156" s="49">
        <f>IF($A156="","",IF(E156&gt;0.005,INDEX(Engine!$T$4:$BQ$4,Engine!K160),IF(H156&gt;0,"Buffer first","")))</f>
        <v/>
      </c>
      <c r="G156" s="50">
        <f>IF($A156="","",SUM(Engine!BR160:DO160))</f>
        <v/>
      </c>
      <c r="H156" s="50">
        <f>IF($A156="","",Engine!E160)</f>
        <v/>
      </c>
      <c r="I156" s="50">
        <f>IF($A156="","",Engine!G160)</f>
        <v/>
      </c>
      <c r="J156" s="51" t="n"/>
      <c r="K156" s="51" t="n"/>
      <c r="L156" s="47" t="n"/>
      <c r="M156" s="50">
        <f>IF($A156="","",Engine!J160)</f>
        <v/>
      </c>
    </row>
    <row r="157">
      <c r="A157" s="45">
        <f>IF(Engine!$J$160&gt;0.005,Engine!A161,"")</f>
        <v/>
      </c>
      <c r="B157" s="46">
        <f>IF($A157="","",Engine!B161)</f>
        <v/>
      </c>
      <c r="C157" s="47" t="n"/>
      <c r="D157" s="48">
        <f>IF($A157="","",G157+H157+I157+E157)</f>
        <v/>
      </c>
      <c r="E157" s="48">
        <f>IF($A157="","",SUM(Engine!DP161:FM161))</f>
        <v/>
      </c>
      <c r="F157" s="49">
        <f>IF($A157="","",IF(E157&gt;0.005,INDEX(Engine!$T$4:$BQ$4,Engine!K161),IF(H157&gt;0,"Buffer first","")))</f>
        <v/>
      </c>
      <c r="G157" s="50">
        <f>IF($A157="","",SUM(Engine!BR161:DO161))</f>
        <v/>
      </c>
      <c r="H157" s="50">
        <f>IF($A157="","",Engine!E161)</f>
        <v/>
      </c>
      <c r="I157" s="50">
        <f>IF($A157="","",Engine!G161)</f>
        <v/>
      </c>
      <c r="J157" s="51" t="n"/>
      <c r="K157" s="51" t="n"/>
      <c r="L157" s="47" t="n"/>
      <c r="M157" s="50">
        <f>IF($A157="","",Engine!J161)</f>
        <v/>
      </c>
    </row>
    <row r="158">
      <c r="A158" s="45">
        <f>IF(Engine!$J$161&gt;0.005,Engine!A162,"")</f>
        <v/>
      </c>
      <c r="B158" s="46">
        <f>IF($A158="","",Engine!B162)</f>
        <v/>
      </c>
      <c r="C158" s="47" t="n"/>
      <c r="D158" s="48">
        <f>IF($A158="","",G158+H158+I158+E158)</f>
        <v/>
      </c>
      <c r="E158" s="48">
        <f>IF($A158="","",SUM(Engine!DP162:FM162))</f>
        <v/>
      </c>
      <c r="F158" s="49">
        <f>IF($A158="","",IF(E158&gt;0.005,INDEX(Engine!$T$4:$BQ$4,Engine!K162),IF(H158&gt;0,"Buffer first","")))</f>
        <v/>
      </c>
      <c r="G158" s="50">
        <f>IF($A158="","",SUM(Engine!BR162:DO162))</f>
        <v/>
      </c>
      <c r="H158" s="50">
        <f>IF($A158="","",Engine!E162)</f>
        <v/>
      </c>
      <c r="I158" s="50">
        <f>IF($A158="","",Engine!G162)</f>
        <v/>
      </c>
      <c r="J158" s="51" t="n"/>
      <c r="K158" s="51" t="n"/>
      <c r="L158" s="47" t="n"/>
      <c r="M158" s="50">
        <f>IF($A158="","",Engine!J162)</f>
        <v/>
      </c>
    </row>
    <row r="159">
      <c r="A159" s="45">
        <f>IF(Engine!$J$162&gt;0.005,Engine!A163,"")</f>
        <v/>
      </c>
      <c r="B159" s="46">
        <f>IF($A159="","",Engine!B163)</f>
        <v/>
      </c>
      <c r="C159" s="47" t="n"/>
      <c r="D159" s="48">
        <f>IF($A159="","",G159+H159+I159+E159)</f>
        <v/>
      </c>
      <c r="E159" s="48">
        <f>IF($A159="","",SUM(Engine!DP163:FM163))</f>
        <v/>
      </c>
      <c r="F159" s="49">
        <f>IF($A159="","",IF(E159&gt;0.005,INDEX(Engine!$T$4:$BQ$4,Engine!K163),IF(H159&gt;0,"Buffer first","")))</f>
        <v/>
      </c>
      <c r="G159" s="50">
        <f>IF($A159="","",SUM(Engine!BR163:DO163))</f>
        <v/>
      </c>
      <c r="H159" s="50">
        <f>IF($A159="","",Engine!E163)</f>
        <v/>
      </c>
      <c r="I159" s="50">
        <f>IF($A159="","",Engine!G163)</f>
        <v/>
      </c>
      <c r="J159" s="51" t="n"/>
      <c r="K159" s="51" t="n"/>
      <c r="L159" s="47" t="n"/>
      <c r="M159" s="50">
        <f>IF($A159="","",Engine!J163)</f>
        <v/>
      </c>
    </row>
    <row r="160">
      <c r="A160" s="45">
        <f>IF(Engine!$J$163&gt;0.005,Engine!A164,"")</f>
        <v/>
      </c>
      <c r="B160" s="46">
        <f>IF($A160="","",Engine!B164)</f>
        <v/>
      </c>
      <c r="C160" s="47" t="n"/>
      <c r="D160" s="48">
        <f>IF($A160="","",G160+H160+I160+E160)</f>
        <v/>
      </c>
      <c r="E160" s="48">
        <f>IF($A160="","",SUM(Engine!DP164:FM164))</f>
        <v/>
      </c>
      <c r="F160" s="49">
        <f>IF($A160="","",IF(E160&gt;0.005,INDEX(Engine!$T$4:$BQ$4,Engine!K164),IF(H160&gt;0,"Buffer first","")))</f>
        <v/>
      </c>
      <c r="G160" s="50">
        <f>IF($A160="","",SUM(Engine!BR164:DO164))</f>
        <v/>
      </c>
      <c r="H160" s="50">
        <f>IF($A160="","",Engine!E164)</f>
        <v/>
      </c>
      <c r="I160" s="50">
        <f>IF($A160="","",Engine!G164)</f>
        <v/>
      </c>
      <c r="J160" s="51" t="n"/>
      <c r="K160" s="51" t="n"/>
      <c r="L160" s="47" t="n"/>
      <c r="M160" s="50">
        <f>IF($A160="","",Engine!J164)</f>
        <v/>
      </c>
    </row>
    <row r="161">
      <c r="A161" s="45">
        <f>IF(Engine!$J$164&gt;0.005,Engine!A165,"")</f>
        <v/>
      </c>
      <c r="B161" s="46">
        <f>IF($A161="","",Engine!B165)</f>
        <v/>
      </c>
      <c r="C161" s="47" t="n"/>
      <c r="D161" s="48">
        <f>IF($A161="","",G161+H161+I161+E161)</f>
        <v/>
      </c>
      <c r="E161" s="48">
        <f>IF($A161="","",SUM(Engine!DP165:FM165))</f>
        <v/>
      </c>
      <c r="F161" s="49">
        <f>IF($A161="","",IF(E161&gt;0.005,INDEX(Engine!$T$4:$BQ$4,Engine!K165),IF(H161&gt;0,"Buffer first","")))</f>
        <v/>
      </c>
      <c r="G161" s="50">
        <f>IF($A161="","",SUM(Engine!BR165:DO165))</f>
        <v/>
      </c>
      <c r="H161" s="50">
        <f>IF($A161="","",Engine!E165)</f>
        <v/>
      </c>
      <c r="I161" s="50">
        <f>IF($A161="","",Engine!G165)</f>
        <v/>
      </c>
      <c r="J161" s="51" t="n"/>
      <c r="K161" s="51" t="n"/>
      <c r="L161" s="47" t="n"/>
      <c r="M161" s="50">
        <f>IF($A161="","",Engine!J165)</f>
        <v/>
      </c>
    </row>
    <row r="162">
      <c r="A162" s="45">
        <f>IF(Engine!$J$165&gt;0.005,Engine!A166,"")</f>
        <v/>
      </c>
      <c r="B162" s="46">
        <f>IF($A162="","",Engine!B166)</f>
        <v/>
      </c>
      <c r="C162" s="47" t="n"/>
      <c r="D162" s="48">
        <f>IF($A162="","",G162+H162+I162+E162)</f>
        <v/>
      </c>
      <c r="E162" s="48">
        <f>IF($A162="","",SUM(Engine!DP166:FM166))</f>
        <v/>
      </c>
      <c r="F162" s="49">
        <f>IF($A162="","",IF(E162&gt;0.005,INDEX(Engine!$T$4:$BQ$4,Engine!K166),IF(H162&gt;0,"Buffer first","")))</f>
        <v/>
      </c>
      <c r="G162" s="50">
        <f>IF($A162="","",SUM(Engine!BR166:DO166))</f>
        <v/>
      </c>
      <c r="H162" s="50">
        <f>IF($A162="","",Engine!E166)</f>
        <v/>
      </c>
      <c r="I162" s="50">
        <f>IF($A162="","",Engine!G166)</f>
        <v/>
      </c>
      <c r="J162" s="51" t="n"/>
      <c r="K162" s="51" t="n"/>
      <c r="L162" s="47" t="n"/>
      <c r="M162" s="50">
        <f>IF($A162="","",Engine!J166)</f>
        <v/>
      </c>
    </row>
    <row r="163">
      <c r="A163" s="45">
        <f>IF(Engine!$J$166&gt;0.005,Engine!A167,"")</f>
        <v/>
      </c>
      <c r="B163" s="46">
        <f>IF($A163="","",Engine!B167)</f>
        <v/>
      </c>
      <c r="C163" s="47" t="n"/>
      <c r="D163" s="48">
        <f>IF($A163="","",G163+H163+I163+E163)</f>
        <v/>
      </c>
      <c r="E163" s="48">
        <f>IF($A163="","",SUM(Engine!DP167:FM167))</f>
        <v/>
      </c>
      <c r="F163" s="49">
        <f>IF($A163="","",IF(E163&gt;0.005,INDEX(Engine!$T$4:$BQ$4,Engine!K167),IF(H163&gt;0,"Buffer first","")))</f>
        <v/>
      </c>
      <c r="G163" s="50">
        <f>IF($A163="","",SUM(Engine!BR167:DO167))</f>
        <v/>
      </c>
      <c r="H163" s="50">
        <f>IF($A163="","",Engine!E167)</f>
        <v/>
      </c>
      <c r="I163" s="50">
        <f>IF($A163="","",Engine!G167)</f>
        <v/>
      </c>
      <c r="J163" s="51" t="n"/>
      <c r="K163" s="51" t="n"/>
      <c r="L163" s="47" t="n"/>
      <c r="M163" s="50">
        <f>IF($A163="","",Engine!J167)</f>
        <v/>
      </c>
    </row>
    <row r="164">
      <c r="A164" s="45">
        <f>IF(Engine!$J$167&gt;0.005,Engine!A168,"")</f>
        <v/>
      </c>
      <c r="B164" s="46">
        <f>IF($A164="","",Engine!B168)</f>
        <v/>
      </c>
      <c r="C164" s="47" t="n"/>
      <c r="D164" s="48">
        <f>IF($A164="","",G164+H164+I164+E164)</f>
        <v/>
      </c>
      <c r="E164" s="48">
        <f>IF($A164="","",SUM(Engine!DP168:FM168))</f>
        <v/>
      </c>
      <c r="F164" s="49">
        <f>IF($A164="","",IF(E164&gt;0.005,INDEX(Engine!$T$4:$BQ$4,Engine!K168),IF(H164&gt;0,"Buffer first","")))</f>
        <v/>
      </c>
      <c r="G164" s="50">
        <f>IF($A164="","",SUM(Engine!BR168:DO168))</f>
        <v/>
      </c>
      <c r="H164" s="50">
        <f>IF($A164="","",Engine!E168)</f>
        <v/>
      </c>
      <c r="I164" s="50">
        <f>IF($A164="","",Engine!G168)</f>
        <v/>
      </c>
      <c r="J164" s="51" t="n"/>
      <c r="K164" s="51" t="n"/>
      <c r="L164" s="47" t="n"/>
      <c r="M164" s="50">
        <f>IF($A164="","",Engine!J168)</f>
        <v/>
      </c>
    </row>
    <row r="165">
      <c r="A165" s="45">
        <f>IF(Engine!$J$168&gt;0.005,Engine!A169,"")</f>
        <v/>
      </c>
      <c r="B165" s="46">
        <f>IF($A165="","",Engine!B169)</f>
        <v/>
      </c>
      <c r="C165" s="47" t="n"/>
      <c r="D165" s="48">
        <f>IF($A165="","",G165+H165+I165+E165)</f>
        <v/>
      </c>
      <c r="E165" s="48">
        <f>IF($A165="","",SUM(Engine!DP169:FM169))</f>
        <v/>
      </c>
      <c r="F165" s="49">
        <f>IF($A165="","",IF(E165&gt;0.005,INDEX(Engine!$T$4:$BQ$4,Engine!K169),IF(H165&gt;0,"Buffer first","")))</f>
        <v/>
      </c>
      <c r="G165" s="50">
        <f>IF($A165="","",SUM(Engine!BR169:DO169))</f>
        <v/>
      </c>
      <c r="H165" s="50">
        <f>IF($A165="","",Engine!E169)</f>
        <v/>
      </c>
      <c r="I165" s="50">
        <f>IF($A165="","",Engine!G169)</f>
        <v/>
      </c>
      <c r="J165" s="51" t="n"/>
      <c r="K165" s="51" t="n"/>
      <c r="L165" s="47" t="n"/>
      <c r="M165" s="50">
        <f>IF($A165="","",Engine!J169)</f>
        <v/>
      </c>
    </row>
    <row r="166">
      <c r="A166" s="45">
        <f>IF(Engine!$J$169&gt;0.005,Engine!A170,"")</f>
        <v/>
      </c>
      <c r="B166" s="46">
        <f>IF($A166="","",Engine!B170)</f>
        <v/>
      </c>
      <c r="C166" s="47" t="n"/>
      <c r="D166" s="48">
        <f>IF($A166="","",G166+H166+I166+E166)</f>
        <v/>
      </c>
      <c r="E166" s="48">
        <f>IF($A166="","",SUM(Engine!DP170:FM170))</f>
        <v/>
      </c>
      <c r="F166" s="49">
        <f>IF($A166="","",IF(E166&gt;0.005,INDEX(Engine!$T$4:$BQ$4,Engine!K170),IF(H166&gt;0,"Buffer first","")))</f>
        <v/>
      </c>
      <c r="G166" s="50">
        <f>IF($A166="","",SUM(Engine!BR170:DO170))</f>
        <v/>
      </c>
      <c r="H166" s="50">
        <f>IF($A166="","",Engine!E170)</f>
        <v/>
      </c>
      <c r="I166" s="50">
        <f>IF($A166="","",Engine!G170)</f>
        <v/>
      </c>
      <c r="J166" s="51" t="n"/>
      <c r="K166" s="51" t="n"/>
      <c r="L166" s="47" t="n"/>
      <c r="M166" s="50">
        <f>IF($A166="","",Engine!J170)</f>
        <v/>
      </c>
    </row>
    <row r="167">
      <c r="A167" s="45">
        <f>IF(Engine!$J$170&gt;0.005,Engine!A171,"")</f>
        <v/>
      </c>
      <c r="B167" s="46">
        <f>IF($A167="","",Engine!B171)</f>
        <v/>
      </c>
      <c r="C167" s="47" t="n"/>
      <c r="D167" s="48">
        <f>IF($A167="","",G167+H167+I167+E167)</f>
        <v/>
      </c>
      <c r="E167" s="48">
        <f>IF($A167="","",SUM(Engine!DP171:FM171))</f>
        <v/>
      </c>
      <c r="F167" s="49">
        <f>IF($A167="","",IF(E167&gt;0.005,INDEX(Engine!$T$4:$BQ$4,Engine!K171),IF(H167&gt;0,"Buffer first","")))</f>
        <v/>
      </c>
      <c r="G167" s="50">
        <f>IF($A167="","",SUM(Engine!BR171:DO171))</f>
        <v/>
      </c>
      <c r="H167" s="50">
        <f>IF($A167="","",Engine!E171)</f>
        <v/>
      </c>
      <c r="I167" s="50">
        <f>IF($A167="","",Engine!G171)</f>
        <v/>
      </c>
      <c r="J167" s="51" t="n"/>
      <c r="K167" s="51" t="n"/>
      <c r="L167" s="47" t="n"/>
      <c r="M167" s="50">
        <f>IF($A167="","",Engine!J171)</f>
        <v/>
      </c>
    </row>
    <row r="168">
      <c r="A168" s="45">
        <f>IF(Engine!$J$171&gt;0.005,Engine!A172,"")</f>
        <v/>
      </c>
      <c r="B168" s="46">
        <f>IF($A168="","",Engine!B172)</f>
        <v/>
      </c>
      <c r="C168" s="47" t="n"/>
      <c r="D168" s="48">
        <f>IF($A168="","",G168+H168+I168+E168)</f>
        <v/>
      </c>
      <c r="E168" s="48">
        <f>IF($A168="","",SUM(Engine!DP172:FM172))</f>
        <v/>
      </c>
      <c r="F168" s="49">
        <f>IF($A168="","",IF(E168&gt;0.005,INDEX(Engine!$T$4:$BQ$4,Engine!K172),IF(H168&gt;0,"Buffer first","")))</f>
        <v/>
      </c>
      <c r="G168" s="50">
        <f>IF($A168="","",SUM(Engine!BR172:DO172))</f>
        <v/>
      </c>
      <c r="H168" s="50">
        <f>IF($A168="","",Engine!E172)</f>
        <v/>
      </c>
      <c r="I168" s="50">
        <f>IF($A168="","",Engine!G172)</f>
        <v/>
      </c>
      <c r="J168" s="51" t="n"/>
      <c r="K168" s="51" t="n"/>
      <c r="L168" s="47" t="n"/>
      <c r="M168" s="50">
        <f>IF($A168="","",Engine!J172)</f>
        <v/>
      </c>
    </row>
    <row r="169">
      <c r="A169" s="45">
        <f>IF(Engine!$J$172&gt;0.005,Engine!A173,"")</f>
        <v/>
      </c>
      <c r="B169" s="46">
        <f>IF($A169="","",Engine!B173)</f>
        <v/>
      </c>
      <c r="C169" s="47" t="n"/>
      <c r="D169" s="48">
        <f>IF($A169="","",G169+H169+I169+E169)</f>
        <v/>
      </c>
      <c r="E169" s="48">
        <f>IF($A169="","",SUM(Engine!DP173:FM173))</f>
        <v/>
      </c>
      <c r="F169" s="49">
        <f>IF($A169="","",IF(E169&gt;0.005,INDEX(Engine!$T$4:$BQ$4,Engine!K173),IF(H169&gt;0,"Buffer first","")))</f>
        <v/>
      </c>
      <c r="G169" s="50">
        <f>IF($A169="","",SUM(Engine!BR173:DO173))</f>
        <v/>
      </c>
      <c r="H169" s="50">
        <f>IF($A169="","",Engine!E173)</f>
        <v/>
      </c>
      <c r="I169" s="50">
        <f>IF($A169="","",Engine!G173)</f>
        <v/>
      </c>
      <c r="J169" s="51" t="n"/>
      <c r="K169" s="51" t="n"/>
      <c r="L169" s="47" t="n"/>
      <c r="M169" s="50">
        <f>IF($A169="","",Engine!J173)</f>
        <v/>
      </c>
    </row>
    <row r="170">
      <c r="A170" s="45">
        <f>IF(Engine!$J$173&gt;0.005,Engine!A174,"")</f>
        <v/>
      </c>
      <c r="B170" s="46">
        <f>IF($A170="","",Engine!B174)</f>
        <v/>
      </c>
      <c r="C170" s="47" t="n"/>
      <c r="D170" s="48">
        <f>IF($A170="","",G170+H170+I170+E170)</f>
        <v/>
      </c>
      <c r="E170" s="48">
        <f>IF($A170="","",SUM(Engine!DP174:FM174))</f>
        <v/>
      </c>
      <c r="F170" s="49">
        <f>IF($A170="","",IF(E170&gt;0.005,INDEX(Engine!$T$4:$BQ$4,Engine!K174),IF(H170&gt;0,"Buffer first","")))</f>
        <v/>
      </c>
      <c r="G170" s="50">
        <f>IF($A170="","",SUM(Engine!BR174:DO174))</f>
        <v/>
      </c>
      <c r="H170" s="50">
        <f>IF($A170="","",Engine!E174)</f>
        <v/>
      </c>
      <c r="I170" s="50">
        <f>IF($A170="","",Engine!G174)</f>
        <v/>
      </c>
      <c r="J170" s="51" t="n"/>
      <c r="K170" s="51" t="n"/>
      <c r="L170" s="47" t="n"/>
      <c r="M170" s="50">
        <f>IF($A170="","",Engine!J174)</f>
        <v/>
      </c>
    </row>
    <row r="171">
      <c r="A171" s="45">
        <f>IF(Engine!$J$174&gt;0.005,Engine!A175,"")</f>
        <v/>
      </c>
      <c r="B171" s="46">
        <f>IF($A171="","",Engine!B175)</f>
        <v/>
      </c>
      <c r="C171" s="47" t="n"/>
      <c r="D171" s="48">
        <f>IF($A171="","",G171+H171+I171+E171)</f>
        <v/>
      </c>
      <c r="E171" s="48">
        <f>IF($A171="","",SUM(Engine!DP175:FM175))</f>
        <v/>
      </c>
      <c r="F171" s="49">
        <f>IF($A171="","",IF(E171&gt;0.005,INDEX(Engine!$T$4:$BQ$4,Engine!K175),IF(H171&gt;0,"Buffer first","")))</f>
        <v/>
      </c>
      <c r="G171" s="50">
        <f>IF($A171="","",SUM(Engine!BR175:DO175))</f>
        <v/>
      </c>
      <c r="H171" s="50">
        <f>IF($A171="","",Engine!E175)</f>
        <v/>
      </c>
      <c r="I171" s="50">
        <f>IF($A171="","",Engine!G175)</f>
        <v/>
      </c>
      <c r="J171" s="51" t="n"/>
      <c r="K171" s="51" t="n"/>
      <c r="L171" s="47" t="n"/>
      <c r="M171" s="50">
        <f>IF($A171="","",Engine!J175)</f>
        <v/>
      </c>
    </row>
    <row r="172">
      <c r="A172" s="45">
        <f>IF(Engine!$J$175&gt;0.005,Engine!A176,"")</f>
        <v/>
      </c>
      <c r="B172" s="46">
        <f>IF($A172="","",Engine!B176)</f>
        <v/>
      </c>
      <c r="C172" s="47" t="n"/>
      <c r="D172" s="48">
        <f>IF($A172="","",G172+H172+I172+E172)</f>
        <v/>
      </c>
      <c r="E172" s="48">
        <f>IF($A172="","",SUM(Engine!DP176:FM176))</f>
        <v/>
      </c>
      <c r="F172" s="49">
        <f>IF($A172="","",IF(E172&gt;0.005,INDEX(Engine!$T$4:$BQ$4,Engine!K176),IF(H172&gt;0,"Buffer first","")))</f>
        <v/>
      </c>
      <c r="G172" s="50">
        <f>IF($A172="","",SUM(Engine!BR176:DO176))</f>
        <v/>
      </c>
      <c r="H172" s="50">
        <f>IF($A172="","",Engine!E176)</f>
        <v/>
      </c>
      <c r="I172" s="50">
        <f>IF($A172="","",Engine!G176)</f>
        <v/>
      </c>
      <c r="J172" s="51" t="n"/>
      <c r="K172" s="51" t="n"/>
      <c r="L172" s="47" t="n"/>
      <c r="M172" s="50">
        <f>IF($A172="","",Engine!J176)</f>
        <v/>
      </c>
    </row>
    <row r="173">
      <c r="A173" s="45">
        <f>IF(Engine!$J$176&gt;0.005,Engine!A177,"")</f>
        <v/>
      </c>
      <c r="B173" s="46">
        <f>IF($A173="","",Engine!B177)</f>
        <v/>
      </c>
      <c r="C173" s="47" t="n"/>
      <c r="D173" s="48">
        <f>IF($A173="","",G173+H173+I173+E173)</f>
        <v/>
      </c>
      <c r="E173" s="48">
        <f>IF($A173="","",SUM(Engine!DP177:FM177))</f>
        <v/>
      </c>
      <c r="F173" s="49">
        <f>IF($A173="","",IF(E173&gt;0.005,INDEX(Engine!$T$4:$BQ$4,Engine!K177),IF(H173&gt;0,"Buffer first","")))</f>
        <v/>
      </c>
      <c r="G173" s="50">
        <f>IF($A173="","",SUM(Engine!BR177:DO177))</f>
        <v/>
      </c>
      <c r="H173" s="50">
        <f>IF($A173="","",Engine!E177)</f>
        <v/>
      </c>
      <c r="I173" s="50">
        <f>IF($A173="","",Engine!G177)</f>
        <v/>
      </c>
      <c r="J173" s="51" t="n"/>
      <c r="K173" s="51" t="n"/>
      <c r="L173" s="47" t="n"/>
      <c r="M173" s="50">
        <f>IF($A173="","",Engine!J177)</f>
        <v/>
      </c>
    </row>
    <row r="174">
      <c r="A174" s="45">
        <f>IF(Engine!$J$177&gt;0.005,Engine!A178,"")</f>
        <v/>
      </c>
      <c r="B174" s="46">
        <f>IF($A174="","",Engine!B178)</f>
        <v/>
      </c>
      <c r="C174" s="47" t="n"/>
      <c r="D174" s="48">
        <f>IF($A174="","",G174+H174+I174+E174)</f>
        <v/>
      </c>
      <c r="E174" s="48">
        <f>IF($A174="","",SUM(Engine!DP178:FM178))</f>
        <v/>
      </c>
      <c r="F174" s="49">
        <f>IF($A174="","",IF(E174&gt;0.005,INDEX(Engine!$T$4:$BQ$4,Engine!K178),IF(H174&gt;0,"Buffer first","")))</f>
        <v/>
      </c>
      <c r="G174" s="50">
        <f>IF($A174="","",SUM(Engine!BR178:DO178))</f>
        <v/>
      </c>
      <c r="H174" s="50">
        <f>IF($A174="","",Engine!E178)</f>
        <v/>
      </c>
      <c r="I174" s="50">
        <f>IF($A174="","",Engine!G178)</f>
        <v/>
      </c>
      <c r="J174" s="51" t="n"/>
      <c r="K174" s="51" t="n"/>
      <c r="L174" s="47" t="n"/>
      <c r="M174" s="50">
        <f>IF($A174="","",Engine!J178)</f>
        <v/>
      </c>
    </row>
    <row r="175">
      <c r="A175" s="45">
        <f>IF(Engine!$J$178&gt;0.005,Engine!A179,"")</f>
        <v/>
      </c>
      <c r="B175" s="46">
        <f>IF($A175="","",Engine!B179)</f>
        <v/>
      </c>
      <c r="C175" s="47" t="n"/>
      <c r="D175" s="48">
        <f>IF($A175="","",G175+H175+I175+E175)</f>
        <v/>
      </c>
      <c r="E175" s="48">
        <f>IF($A175="","",SUM(Engine!DP179:FM179))</f>
        <v/>
      </c>
      <c r="F175" s="49">
        <f>IF($A175="","",IF(E175&gt;0.005,INDEX(Engine!$T$4:$BQ$4,Engine!K179),IF(H175&gt;0,"Buffer first","")))</f>
        <v/>
      </c>
      <c r="G175" s="50">
        <f>IF($A175="","",SUM(Engine!BR179:DO179))</f>
        <v/>
      </c>
      <c r="H175" s="50">
        <f>IF($A175="","",Engine!E179)</f>
        <v/>
      </c>
      <c r="I175" s="50">
        <f>IF($A175="","",Engine!G179)</f>
        <v/>
      </c>
      <c r="J175" s="51" t="n"/>
      <c r="K175" s="51" t="n"/>
      <c r="L175" s="47" t="n"/>
      <c r="M175" s="50">
        <f>IF($A175="","",Engine!J179)</f>
        <v/>
      </c>
    </row>
    <row r="176">
      <c r="A176" s="45">
        <f>IF(Engine!$J$179&gt;0.005,Engine!A180,"")</f>
        <v/>
      </c>
      <c r="B176" s="46">
        <f>IF($A176="","",Engine!B180)</f>
        <v/>
      </c>
      <c r="C176" s="47" t="n"/>
      <c r="D176" s="48">
        <f>IF($A176="","",G176+H176+I176+E176)</f>
        <v/>
      </c>
      <c r="E176" s="48">
        <f>IF($A176="","",SUM(Engine!DP180:FM180))</f>
        <v/>
      </c>
      <c r="F176" s="49">
        <f>IF($A176="","",IF(E176&gt;0.005,INDEX(Engine!$T$4:$BQ$4,Engine!K180),IF(H176&gt;0,"Buffer first","")))</f>
        <v/>
      </c>
      <c r="G176" s="50">
        <f>IF($A176="","",SUM(Engine!BR180:DO180))</f>
        <v/>
      </c>
      <c r="H176" s="50">
        <f>IF($A176="","",Engine!E180)</f>
        <v/>
      </c>
      <c r="I176" s="50">
        <f>IF($A176="","",Engine!G180)</f>
        <v/>
      </c>
      <c r="J176" s="51" t="n"/>
      <c r="K176" s="51" t="n"/>
      <c r="L176" s="47" t="n"/>
      <c r="M176" s="50">
        <f>IF($A176="","",Engine!J180)</f>
        <v/>
      </c>
    </row>
    <row r="177">
      <c r="A177" s="45">
        <f>IF(Engine!$J$180&gt;0.005,Engine!A181,"")</f>
        <v/>
      </c>
      <c r="B177" s="46">
        <f>IF($A177="","",Engine!B181)</f>
        <v/>
      </c>
      <c r="C177" s="47" t="n"/>
      <c r="D177" s="48">
        <f>IF($A177="","",G177+H177+I177+E177)</f>
        <v/>
      </c>
      <c r="E177" s="48">
        <f>IF($A177="","",SUM(Engine!DP181:FM181))</f>
        <v/>
      </c>
      <c r="F177" s="49">
        <f>IF($A177="","",IF(E177&gt;0.005,INDEX(Engine!$T$4:$BQ$4,Engine!K181),IF(H177&gt;0,"Buffer first","")))</f>
        <v/>
      </c>
      <c r="G177" s="50">
        <f>IF($A177="","",SUM(Engine!BR181:DO181))</f>
        <v/>
      </c>
      <c r="H177" s="50">
        <f>IF($A177="","",Engine!E181)</f>
        <v/>
      </c>
      <c r="I177" s="50">
        <f>IF($A177="","",Engine!G181)</f>
        <v/>
      </c>
      <c r="J177" s="51" t="n"/>
      <c r="K177" s="51" t="n"/>
      <c r="L177" s="47" t="n"/>
      <c r="M177" s="50">
        <f>IF($A177="","",Engine!J181)</f>
        <v/>
      </c>
    </row>
    <row r="178">
      <c r="A178" s="45">
        <f>IF(Engine!$J$181&gt;0.005,Engine!A182,"")</f>
        <v/>
      </c>
      <c r="B178" s="46">
        <f>IF($A178="","",Engine!B182)</f>
        <v/>
      </c>
      <c r="C178" s="47" t="n"/>
      <c r="D178" s="48">
        <f>IF($A178="","",G178+H178+I178+E178)</f>
        <v/>
      </c>
      <c r="E178" s="48">
        <f>IF($A178="","",SUM(Engine!DP182:FM182))</f>
        <v/>
      </c>
      <c r="F178" s="49">
        <f>IF($A178="","",IF(E178&gt;0.005,INDEX(Engine!$T$4:$BQ$4,Engine!K182),IF(H178&gt;0,"Buffer first","")))</f>
        <v/>
      </c>
      <c r="G178" s="50">
        <f>IF($A178="","",SUM(Engine!BR182:DO182))</f>
        <v/>
      </c>
      <c r="H178" s="50">
        <f>IF($A178="","",Engine!E182)</f>
        <v/>
      </c>
      <c r="I178" s="50">
        <f>IF($A178="","",Engine!G182)</f>
        <v/>
      </c>
      <c r="J178" s="51" t="n"/>
      <c r="K178" s="51" t="n"/>
      <c r="L178" s="47" t="n"/>
      <c r="M178" s="50">
        <f>IF($A178="","",Engine!J182)</f>
        <v/>
      </c>
    </row>
    <row r="179">
      <c r="A179" s="45">
        <f>IF(Engine!$J$182&gt;0.005,Engine!A183,"")</f>
        <v/>
      </c>
      <c r="B179" s="46">
        <f>IF($A179="","",Engine!B183)</f>
        <v/>
      </c>
      <c r="C179" s="47" t="n"/>
      <c r="D179" s="48">
        <f>IF($A179="","",G179+H179+I179+E179)</f>
        <v/>
      </c>
      <c r="E179" s="48">
        <f>IF($A179="","",SUM(Engine!DP183:FM183))</f>
        <v/>
      </c>
      <c r="F179" s="49">
        <f>IF($A179="","",IF(E179&gt;0.005,INDEX(Engine!$T$4:$BQ$4,Engine!K183),IF(H179&gt;0,"Buffer first","")))</f>
        <v/>
      </c>
      <c r="G179" s="50">
        <f>IF($A179="","",SUM(Engine!BR183:DO183))</f>
        <v/>
      </c>
      <c r="H179" s="50">
        <f>IF($A179="","",Engine!E183)</f>
        <v/>
      </c>
      <c r="I179" s="50">
        <f>IF($A179="","",Engine!G183)</f>
        <v/>
      </c>
      <c r="J179" s="51" t="n"/>
      <c r="K179" s="51" t="n"/>
      <c r="L179" s="47" t="n"/>
      <c r="M179" s="50">
        <f>IF($A179="","",Engine!J183)</f>
        <v/>
      </c>
    </row>
    <row r="180">
      <c r="A180" s="45">
        <f>IF(Engine!$J$183&gt;0.005,Engine!A184,"")</f>
        <v/>
      </c>
      <c r="B180" s="46">
        <f>IF($A180="","",Engine!B184)</f>
        <v/>
      </c>
      <c r="C180" s="47" t="n"/>
      <c r="D180" s="48">
        <f>IF($A180="","",G180+H180+I180+E180)</f>
        <v/>
      </c>
      <c r="E180" s="48">
        <f>IF($A180="","",SUM(Engine!DP184:FM184))</f>
        <v/>
      </c>
      <c r="F180" s="49">
        <f>IF($A180="","",IF(E180&gt;0.005,INDEX(Engine!$T$4:$BQ$4,Engine!K184),IF(H180&gt;0,"Buffer first","")))</f>
        <v/>
      </c>
      <c r="G180" s="50">
        <f>IF($A180="","",SUM(Engine!BR184:DO184))</f>
        <v/>
      </c>
      <c r="H180" s="50">
        <f>IF($A180="","",Engine!E184)</f>
        <v/>
      </c>
      <c r="I180" s="50">
        <f>IF($A180="","",Engine!G184)</f>
        <v/>
      </c>
      <c r="J180" s="51" t="n"/>
      <c r="K180" s="51" t="n"/>
      <c r="L180" s="47" t="n"/>
      <c r="M180" s="50">
        <f>IF($A180="","",Engine!J184)</f>
        <v/>
      </c>
    </row>
    <row r="181">
      <c r="A181" s="45">
        <f>IF(Engine!$J$184&gt;0.005,Engine!A185,"")</f>
        <v/>
      </c>
      <c r="B181" s="46">
        <f>IF($A181="","",Engine!B185)</f>
        <v/>
      </c>
      <c r="C181" s="47" t="n"/>
      <c r="D181" s="48">
        <f>IF($A181="","",G181+H181+I181+E181)</f>
        <v/>
      </c>
      <c r="E181" s="48">
        <f>IF($A181="","",SUM(Engine!DP185:FM185))</f>
        <v/>
      </c>
      <c r="F181" s="49">
        <f>IF($A181="","",IF(E181&gt;0.005,INDEX(Engine!$T$4:$BQ$4,Engine!K185),IF(H181&gt;0,"Buffer first","")))</f>
        <v/>
      </c>
      <c r="G181" s="50">
        <f>IF($A181="","",SUM(Engine!BR185:DO185))</f>
        <v/>
      </c>
      <c r="H181" s="50">
        <f>IF($A181="","",Engine!E185)</f>
        <v/>
      </c>
      <c r="I181" s="50">
        <f>IF($A181="","",Engine!G185)</f>
        <v/>
      </c>
      <c r="J181" s="51" t="n"/>
      <c r="K181" s="51" t="n"/>
      <c r="L181" s="47" t="n"/>
      <c r="M181" s="50">
        <f>IF($A181="","",Engine!J185)</f>
        <v/>
      </c>
    </row>
    <row r="182">
      <c r="A182" s="45">
        <f>IF(Engine!$J$185&gt;0.005,Engine!A186,"")</f>
        <v/>
      </c>
      <c r="B182" s="46">
        <f>IF($A182="","",Engine!B186)</f>
        <v/>
      </c>
      <c r="C182" s="47" t="n"/>
      <c r="D182" s="48">
        <f>IF($A182="","",G182+H182+I182+E182)</f>
        <v/>
      </c>
      <c r="E182" s="48">
        <f>IF($A182="","",SUM(Engine!DP186:FM186))</f>
        <v/>
      </c>
      <c r="F182" s="49">
        <f>IF($A182="","",IF(E182&gt;0.005,INDEX(Engine!$T$4:$BQ$4,Engine!K186),IF(H182&gt;0,"Buffer first","")))</f>
        <v/>
      </c>
      <c r="G182" s="50">
        <f>IF($A182="","",SUM(Engine!BR186:DO186))</f>
        <v/>
      </c>
      <c r="H182" s="50">
        <f>IF($A182="","",Engine!E186)</f>
        <v/>
      </c>
      <c r="I182" s="50">
        <f>IF($A182="","",Engine!G186)</f>
        <v/>
      </c>
      <c r="J182" s="51" t="n"/>
      <c r="K182" s="51" t="n"/>
      <c r="L182" s="47" t="n"/>
      <c r="M182" s="50">
        <f>IF($A182="","",Engine!J186)</f>
        <v/>
      </c>
    </row>
    <row r="183">
      <c r="A183" s="45">
        <f>IF(Engine!$J$186&gt;0.005,Engine!A187,"")</f>
        <v/>
      </c>
      <c r="B183" s="46">
        <f>IF($A183="","",Engine!B187)</f>
        <v/>
      </c>
      <c r="C183" s="47" t="n"/>
      <c r="D183" s="48">
        <f>IF($A183="","",G183+H183+I183+E183)</f>
        <v/>
      </c>
      <c r="E183" s="48">
        <f>IF($A183="","",SUM(Engine!DP187:FM187))</f>
        <v/>
      </c>
      <c r="F183" s="49">
        <f>IF($A183="","",IF(E183&gt;0.005,INDEX(Engine!$T$4:$BQ$4,Engine!K187),IF(H183&gt;0,"Buffer first","")))</f>
        <v/>
      </c>
      <c r="G183" s="50">
        <f>IF($A183="","",SUM(Engine!BR187:DO187))</f>
        <v/>
      </c>
      <c r="H183" s="50">
        <f>IF($A183="","",Engine!E187)</f>
        <v/>
      </c>
      <c r="I183" s="50">
        <f>IF($A183="","",Engine!G187)</f>
        <v/>
      </c>
      <c r="J183" s="51" t="n"/>
      <c r="K183" s="51" t="n"/>
      <c r="L183" s="47" t="n"/>
      <c r="M183" s="50">
        <f>IF($A183="","",Engine!J187)</f>
        <v/>
      </c>
    </row>
    <row r="184">
      <c r="A184" s="45">
        <f>IF(Engine!$J$187&gt;0.005,Engine!A188,"")</f>
        <v/>
      </c>
      <c r="B184" s="46">
        <f>IF($A184="","",Engine!B188)</f>
        <v/>
      </c>
      <c r="C184" s="47" t="n"/>
      <c r="D184" s="48">
        <f>IF($A184="","",G184+H184+I184+E184)</f>
        <v/>
      </c>
      <c r="E184" s="48">
        <f>IF($A184="","",SUM(Engine!DP188:FM188))</f>
        <v/>
      </c>
      <c r="F184" s="49">
        <f>IF($A184="","",IF(E184&gt;0.005,INDEX(Engine!$T$4:$BQ$4,Engine!K188),IF(H184&gt;0,"Buffer first","")))</f>
        <v/>
      </c>
      <c r="G184" s="50">
        <f>IF($A184="","",SUM(Engine!BR188:DO188))</f>
        <v/>
      </c>
      <c r="H184" s="50">
        <f>IF($A184="","",Engine!E188)</f>
        <v/>
      </c>
      <c r="I184" s="50">
        <f>IF($A184="","",Engine!G188)</f>
        <v/>
      </c>
      <c r="J184" s="51" t="n"/>
      <c r="K184" s="51" t="n"/>
      <c r="L184" s="47" t="n"/>
      <c r="M184" s="50">
        <f>IF($A184="","",Engine!J188)</f>
        <v/>
      </c>
    </row>
    <row r="185">
      <c r="A185" s="45">
        <f>IF(Engine!$J$188&gt;0.005,Engine!A189,"")</f>
        <v/>
      </c>
      <c r="B185" s="46">
        <f>IF($A185="","",Engine!B189)</f>
        <v/>
      </c>
      <c r="C185" s="47" t="n"/>
      <c r="D185" s="48">
        <f>IF($A185="","",G185+H185+I185+E185)</f>
        <v/>
      </c>
      <c r="E185" s="48">
        <f>IF($A185="","",SUM(Engine!DP189:FM189))</f>
        <v/>
      </c>
      <c r="F185" s="49">
        <f>IF($A185="","",IF(E185&gt;0.005,INDEX(Engine!$T$4:$BQ$4,Engine!K189),IF(H185&gt;0,"Buffer first","")))</f>
        <v/>
      </c>
      <c r="G185" s="50">
        <f>IF($A185="","",SUM(Engine!BR189:DO189))</f>
        <v/>
      </c>
      <c r="H185" s="50">
        <f>IF($A185="","",Engine!E189)</f>
        <v/>
      </c>
      <c r="I185" s="50">
        <f>IF($A185="","",Engine!G189)</f>
        <v/>
      </c>
      <c r="J185" s="51" t="n"/>
      <c r="K185" s="51" t="n"/>
      <c r="L185" s="47" t="n"/>
      <c r="M185" s="50">
        <f>IF($A185="","",Engine!J189)</f>
        <v/>
      </c>
    </row>
    <row r="186">
      <c r="A186" s="45">
        <f>IF(Engine!$J$189&gt;0.005,Engine!A190,"")</f>
        <v/>
      </c>
      <c r="B186" s="46">
        <f>IF($A186="","",Engine!B190)</f>
        <v/>
      </c>
      <c r="C186" s="47" t="n"/>
      <c r="D186" s="48">
        <f>IF($A186="","",G186+H186+I186+E186)</f>
        <v/>
      </c>
      <c r="E186" s="48">
        <f>IF($A186="","",SUM(Engine!DP190:FM190))</f>
        <v/>
      </c>
      <c r="F186" s="49">
        <f>IF($A186="","",IF(E186&gt;0.005,INDEX(Engine!$T$4:$BQ$4,Engine!K190),IF(H186&gt;0,"Buffer first","")))</f>
        <v/>
      </c>
      <c r="G186" s="50">
        <f>IF($A186="","",SUM(Engine!BR190:DO190))</f>
        <v/>
      </c>
      <c r="H186" s="50">
        <f>IF($A186="","",Engine!E190)</f>
        <v/>
      </c>
      <c r="I186" s="50">
        <f>IF($A186="","",Engine!G190)</f>
        <v/>
      </c>
      <c r="J186" s="51" t="n"/>
      <c r="K186" s="51" t="n"/>
      <c r="L186" s="47" t="n"/>
      <c r="M186" s="50">
        <f>IF($A186="","",Engine!J190)</f>
        <v/>
      </c>
    </row>
    <row r="187">
      <c r="A187" s="45">
        <f>IF(Engine!$J$190&gt;0.005,Engine!A191,"")</f>
        <v/>
      </c>
      <c r="B187" s="46">
        <f>IF($A187="","",Engine!B191)</f>
        <v/>
      </c>
      <c r="C187" s="47" t="n"/>
      <c r="D187" s="48">
        <f>IF($A187="","",G187+H187+I187+E187)</f>
        <v/>
      </c>
      <c r="E187" s="48">
        <f>IF($A187="","",SUM(Engine!DP191:FM191))</f>
        <v/>
      </c>
      <c r="F187" s="49">
        <f>IF($A187="","",IF(E187&gt;0.005,INDEX(Engine!$T$4:$BQ$4,Engine!K191),IF(H187&gt;0,"Buffer first","")))</f>
        <v/>
      </c>
      <c r="G187" s="50">
        <f>IF($A187="","",SUM(Engine!BR191:DO191))</f>
        <v/>
      </c>
      <c r="H187" s="50">
        <f>IF($A187="","",Engine!E191)</f>
        <v/>
      </c>
      <c r="I187" s="50">
        <f>IF($A187="","",Engine!G191)</f>
        <v/>
      </c>
      <c r="J187" s="51" t="n"/>
      <c r="K187" s="51" t="n"/>
      <c r="L187" s="47" t="n"/>
      <c r="M187" s="50">
        <f>IF($A187="","",Engine!J191)</f>
        <v/>
      </c>
    </row>
    <row r="188">
      <c r="A188" s="45">
        <f>IF(Engine!$J$191&gt;0.005,Engine!A192,"")</f>
        <v/>
      </c>
      <c r="B188" s="46">
        <f>IF($A188="","",Engine!B192)</f>
        <v/>
      </c>
      <c r="C188" s="47" t="n"/>
      <c r="D188" s="48">
        <f>IF($A188="","",G188+H188+I188+E188)</f>
        <v/>
      </c>
      <c r="E188" s="48">
        <f>IF($A188="","",SUM(Engine!DP192:FM192))</f>
        <v/>
      </c>
      <c r="F188" s="49">
        <f>IF($A188="","",IF(E188&gt;0.005,INDEX(Engine!$T$4:$BQ$4,Engine!K192),IF(H188&gt;0,"Buffer first","")))</f>
        <v/>
      </c>
      <c r="G188" s="50">
        <f>IF($A188="","",SUM(Engine!BR192:DO192))</f>
        <v/>
      </c>
      <c r="H188" s="50">
        <f>IF($A188="","",Engine!E192)</f>
        <v/>
      </c>
      <c r="I188" s="50">
        <f>IF($A188="","",Engine!G192)</f>
        <v/>
      </c>
      <c r="J188" s="51" t="n"/>
      <c r="K188" s="51" t="n"/>
      <c r="L188" s="47" t="n"/>
      <c r="M188" s="50">
        <f>IF($A188="","",Engine!J192)</f>
        <v/>
      </c>
    </row>
    <row r="189">
      <c r="A189" s="45">
        <f>IF(Engine!$J$192&gt;0.005,Engine!A193,"")</f>
        <v/>
      </c>
      <c r="B189" s="46">
        <f>IF($A189="","",Engine!B193)</f>
        <v/>
      </c>
      <c r="C189" s="47" t="n"/>
      <c r="D189" s="48">
        <f>IF($A189="","",G189+H189+I189+E189)</f>
        <v/>
      </c>
      <c r="E189" s="48">
        <f>IF($A189="","",SUM(Engine!DP193:FM193))</f>
        <v/>
      </c>
      <c r="F189" s="49">
        <f>IF($A189="","",IF(E189&gt;0.005,INDEX(Engine!$T$4:$BQ$4,Engine!K193),IF(H189&gt;0,"Buffer first","")))</f>
        <v/>
      </c>
      <c r="G189" s="50">
        <f>IF($A189="","",SUM(Engine!BR193:DO193))</f>
        <v/>
      </c>
      <c r="H189" s="50">
        <f>IF($A189="","",Engine!E193)</f>
        <v/>
      </c>
      <c r="I189" s="50">
        <f>IF($A189="","",Engine!G193)</f>
        <v/>
      </c>
      <c r="J189" s="51" t="n"/>
      <c r="K189" s="51" t="n"/>
      <c r="L189" s="47" t="n"/>
      <c r="M189" s="50">
        <f>IF($A189="","",Engine!J193)</f>
        <v/>
      </c>
    </row>
    <row r="190">
      <c r="A190" s="45">
        <f>IF(Engine!$J$193&gt;0.005,Engine!A194,"")</f>
        <v/>
      </c>
      <c r="B190" s="46">
        <f>IF($A190="","",Engine!B194)</f>
        <v/>
      </c>
      <c r="C190" s="47" t="n"/>
      <c r="D190" s="48">
        <f>IF($A190="","",G190+H190+I190+E190)</f>
        <v/>
      </c>
      <c r="E190" s="48">
        <f>IF($A190="","",SUM(Engine!DP194:FM194))</f>
        <v/>
      </c>
      <c r="F190" s="49">
        <f>IF($A190="","",IF(E190&gt;0.005,INDEX(Engine!$T$4:$BQ$4,Engine!K194),IF(H190&gt;0,"Buffer first","")))</f>
        <v/>
      </c>
      <c r="G190" s="50">
        <f>IF($A190="","",SUM(Engine!BR194:DO194))</f>
        <v/>
      </c>
      <c r="H190" s="50">
        <f>IF($A190="","",Engine!E194)</f>
        <v/>
      </c>
      <c r="I190" s="50">
        <f>IF($A190="","",Engine!G194)</f>
        <v/>
      </c>
      <c r="J190" s="51" t="n"/>
      <c r="K190" s="51" t="n"/>
      <c r="L190" s="47" t="n"/>
      <c r="M190" s="50">
        <f>IF($A190="","",Engine!J194)</f>
        <v/>
      </c>
    </row>
    <row r="191">
      <c r="A191" s="45">
        <f>IF(Engine!$J$194&gt;0.005,Engine!A195,"")</f>
        <v/>
      </c>
      <c r="B191" s="46">
        <f>IF($A191="","",Engine!B195)</f>
        <v/>
      </c>
      <c r="C191" s="47" t="n"/>
      <c r="D191" s="48">
        <f>IF($A191="","",G191+H191+I191+E191)</f>
        <v/>
      </c>
      <c r="E191" s="48">
        <f>IF($A191="","",SUM(Engine!DP195:FM195))</f>
        <v/>
      </c>
      <c r="F191" s="49">
        <f>IF($A191="","",IF(E191&gt;0.005,INDEX(Engine!$T$4:$BQ$4,Engine!K195),IF(H191&gt;0,"Buffer first","")))</f>
        <v/>
      </c>
      <c r="G191" s="50">
        <f>IF($A191="","",SUM(Engine!BR195:DO195))</f>
        <v/>
      </c>
      <c r="H191" s="50">
        <f>IF($A191="","",Engine!E195)</f>
        <v/>
      </c>
      <c r="I191" s="50">
        <f>IF($A191="","",Engine!G195)</f>
        <v/>
      </c>
      <c r="J191" s="51" t="n"/>
      <c r="K191" s="51" t="n"/>
      <c r="L191" s="47" t="n"/>
      <c r="M191" s="50">
        <f>IF($A191="","",Engine!J195)</f>
        <v/>
      </c>
    </row>
    <row r="192">
      <c r="A192" s="45">
        <f>IF(Engine!$J$195&gt;0.005,Engine!A196,"")</f>
        <v/>
      </c>
      <c r="B192" s="46">
        <f>IF($A192="","",Engine!B196)</f>
        <v/>
      </c>
      <c r="C192" s="47" t="n"/>
      <c r="D192" s="48">
        <f>IF($A192="","",G192+H192+I192+E192)</f>
        <v/>
      </c>
      <c r="E192" s="48">
        <f>IF($A192="","",SUM(Engine!DP196:FM196))</f>
        <v/>
      </c>
      <c r="F192" s="49">
        <f>IF($A192="","",IF(E192&gt;0.005,INDEX(Engine!$T$4:$BQ$4,Engine!K196),IF(H192&gt;0,"Buffer first","")))</f>
        <v/>
      </c>
      <c r="G192" s="50">
        <f>IF($A192="","",SUM(Engine!BR196:DO196))</f>
        <v/>
      </c>
      <c r="H192" s="50">
        <f>IF($A192="","",Engine!E196)</f>
        <v/>
      </c>
      <c r="I192" s="50">
        <f>IF($A192="","",Engine!G196)</f>
        <v/>
      </c>
      <c r="J192" s="51" t="n"/>
      <c r="K192" s="51" t="n"/>
      <c r="L192" s="47" t="n"/>
      <c r="M192" s="50">
        <f>IF($A192="","",Engine!J196)</f>
        <v/>
      </c>
    </row>
    <row r="193">
      <c r="A193" s="45">
        <f>IF(Engine!$J$196&gt;0.005,Engine!A197,"")</f>
        <v/>
      </c>
      <c r="B193" s="46">
        <f>IF($A193="","",Engine!B197)</f>
        <v/>
      </c>
      <c r="C193" s="47" t="n"/>
      <c r="D193" s="48">
        <f>IF($A193="","",G193+H193+I193+E193)</f>
        <v/>
      </c>
      <c r="E193" s="48">
        <f>IF($A193="","",SUM(Engine!DP197:FM197))</f>
        <v/>
      </c>
      <c r="F193" s="49">
        <f>IF($A193="","",IF(E193&gt;0.005,INDEX(Engine!$T$4:$BQ$4,Engine!K197),IF(H193&gt;0,"Buffer first","")))</f>
        <v/>
      </c>
      <c r="G193" s="50">
        <f>IF($A193="","",SUM(Engine!BR197:DO197))</f>
        <v/>
      </c>
      <c r="H193" s="50">
        <f>IF($A193="","",Engine!E197)</f>
        <v/>
      </c>
      <c r="I193" s="50">
        <f>IF($A193="","",Engine!G197)</f>
        <v/>
      </c>
      <c r="J193" s="51" t="n"/>
      <c r="K193" s="51" t="n"/>
      <c r="L193" s="47" t="n"/>
      <c r="M193" s="50">
        <f>IF($A193="","",Engine!J197)</f>
        <v/>
      </c>
    </row>
    <row r="194">
      <c r="A194" s="45">
        <f>IF(Engine!$J$197&gt;0.005,Engine!A198,"")</f>
        <v/>
      </c>
      <c r="B194" s="46">
        <f>IF($A194="","",Engine!B198)</f>
        <v/>
      </c>
      <c r="C194" s="47" t="n"/>
      <c r="D194" s="48">
        <f>IF($A194="","",G194+H194+I194+E194)</f>
        <v/>
      </c>
      <c r="E194" s="48">
        <f>IF($A194="","",SUM(Engine!DP198:FM198))</f>
        <v/>
      </c>
      <c r="F194" s="49">
        <f>IF($A194="","",IF(E194&gt;0.005,INDEX(Engine!$T$4:$BQ$4,Engine!K198),IF(H194&gt;0,"Buffer first","")))</f>
        <v/>
      </c>
      <c r="G194" s="50">
        <f>IF($A194="","",SUM(Engine!BR198:DO198))</f>
        <v/>
      </c>
      <c r="H194" s="50">
        <f>IF($A194="","",Engine!E198)</f>
        <v/>
      </c>
      <c r="I194" s="50">
        <f>IF($A194="","",Engine!G198)</f>
        <v/>
      </c>
      <c r="J194" s="51" t="n"/>
      <c r="K194" s="51" t="n"/>
      <c r="L194" s="47" t="n"/>
      <c r="M194" s="50">
        <f>IF($A194="","",Engine!J198)</f>
        <v/>
      </c>
    </row>
    <row r="195">
      <c r="A195" s="45">
        <f>IF(Engine!$J$198&gt;0.005,Engine!A199,"")</f>
        <v/>
      </c>
      <c r="B195" s="46">
        <f>IF($A195="","",Engine!B199)</f>
        <v/>
      </c>
      <c r="C195" s="47" t="n"/>
      <c r="D195" s="48">
        <f>IF($A195="","",G195+H195+I195+E195)</f>
        <v/>
      </c>
      <c r="E195" s="48">
        <f>IF($A195="","",SUM(Engine!DP199:FM199))</f>
        <v/>
      </c>
      <c r="F195" s="49">
        <f>IF($A195="","",IF(E195&gt;0.005,INDEX(Engine!$T$4:$BQ$4,Engine!K199),IF(H195&gt;0,"Buffer first","")))</f>
        <v/>
      </c>
      <c r="G195" s="50">
        <f>IF($A195="","",SUM(Engine!BR199:DO199))</f>
        <v/>
      </c>
      <c r="H195" s="50">
        <f>IF($A195="","",Engine!E199)</f>
        <v/>
      </c>
      <c r="I195" s="50">
        <f>IF($A195="","",Engine!G199)</f>
        <v/>
      </c>
      <c r="J195" s="51" t="n"/>
      <c r="K195" s="51" t="n"/>
      <c r="L195" s="47" t="n"/>
      <c r="M195" s="50">
        <f>IF($A195="","",Engine!J199)</f>
        <v/>
      </c>
    </row>
    <row r="196">
      <c r="A196" s="45">
        <f>IF(Engine!$J$199&gt;0.005,Engine!A200,"")</f>
        <v/>
      </c>
      <c r="B196" s="46">
        <f>IF($A196="","",Engine!B200)</f>
        <v/>
      </c>
      <c r="C196" s="47" t="n"/>
      <c r="D196" s="48">
        <f>IF($A196="","",G196+H196+I196+E196)</f>
        <v/>
      </c>
      <c r="E196" s="48">
        <f>IF($A196="","",SUM(Engine!DP200:FM200))</f>
        <v/>
      </c>
      <c r="F196" s="49">
        <f>IF($A196="","",IF(E196&gt;0.005,INDEX(Engine!$T$4:$BQ$4,Engine!K200),IF(H196&gt;0,"Buffer first","")))</f>
        <v/>
      </c>
      <c r="G196" s="50">
        <f>IF($A196="","",SUM(Engine!BR200:DO200))</f>
        <v/>
      </c>
      <c r="H196" s="50">
        <f>IF($A196="","",Engine!E200)</f>
        <v/>
      </c>
      <c r="I196" s="50">
        <f>IF($A196="","",Engine!G200)</f>
        <v/>
      </c>
      <c r="J196" s="51" t="n"/>
      <c r="K196" s="51" t="n"/>
      <c r="L196" s="47" t="n"/>
      <c r="M196" s="50">
        <f>IF($A196="","",Engine!J200)</f>
        <v/>
      </c>
    </row>
    <row r="197">
      <c r="A197" s="45">
        <f>IF(Engine!$J$200&gt;0.005,Engine!A201,"")</f>
        <v/>
      </c>
      <c r="B197" s="46">
        <f>IF($A197="","",Engine!B201)</f>
        <v/>
      </c>
      <c r="C197" s="47" t="n"/>
      <c r="D197" s="48">
        <f>IF($A197="","",G197+H197+I197+E197)</f>
        <v/>
      </c>
      <c r="E197" s="48">
        <f>IF($A197="","",SUM(Engine!DP201:FM201))</f>
        <v/>
      </c>
      <c r="F197" s="49">
        <f>IF($A197="","",IF(E197&gt;0.005,INDEX(Engine!$T$4:$BQ$4,Engine!K201),IF(H197&gt;0,"Buffer first","")))</f>
        <v/>
      </c>
      <c r="G197" s="50">
        <f>IF($A197="","",SUM(Engine!BR201:DO201))</f>
        <v/>
      </c>
      <c r="H197" s="50">
        <f>IF($A197="","",Engine!E201)</f>
        <v/>
      </c>
      <c r="I197" s="50">
        <f>IF($A197="","",Engine!G201)</f>
        <v/>
      </c>
      <c r="J197" s="51" t="n"/>
      <c r="K197" s="51" t="n"/>
      <c r="L197" s="47" t="n"/>
      <c r="M197" s="50">
        <f>IF($A197="","",Engine!J201)</f>
        <v/>
      </c>
    </row>
    <row r="198">
      <c r="A198" s="45">
        <f>IF(Engine!$J$201&gt;0.005,Engine!A202,"")</f>
        <v/>
      </c>
      <c r="B198" s="46">
        <f>IF($A198="","",Engine!B202)</f>
        <v/>
      </c>
      <c r="C198" s="47" t="n"/>
      <c r="D198" s="48">
        <f>IF($A198="","",G198+H198+I198+E198)</f>
        <v/>
      </c>
      <c r="E198" s="48">
        <f>IF($A198="","",SUM(Engine!DP202:FM202))</f>
        <v/>
      </c>
      <c r="F198" s="49">
        <f>IF($A198="","",IF(E198&gt;0.005,INDEX(Engine!$T$4:$BQ$4,Engine!K202),IF(H198&gt;0,"Buffer first","")))</f>
        <v/>
      </c>
      <c r="G198" s="50">
        <f>IF($A198="","",SUM(Engine!BR202:DO202))</f>
        <v/>
      </c>
      <c r="H198" s="50">
        <f>IF($A198="","",Engine!E202)</f>
        <v/>
      </c>
      <c r="I198" s="50">
        <f>IF($A198="","",Engine!G202)</f>
        <v/>
      </c>
      <c r="J198" s="51" t="n"/>
      <c r="K198" s="51" t="n"/>
      <c r="L198" s="47" t="n"/>
      <c r="M198" s="50">
        <f>IF($A198="","",Engine!J202)</f>
        <v/>
      </c>
    </row>
    <row r="199">
      <c r="A199" s="45">
        <f>IF(Engine!$J$202&gt;0.005,Engine!A203,"")</f>
        <v/>
      </c>
      <c r="B199" s="46">
        <f>IF($A199="","",Engine!B203)</f>
        <v/>
      </c>
      <c r="C199" s="47" t="n"/>
      <c r="D199" s="48">
        <f>IF($A199="","",G199+H199+I199+E199)</f>
        <v/>
      </c>
      <c r="E199" s="48">
        <f>IF($A199="","",SUM(Engine!DP203:FM203))</f>
        <v/>
      </c>
      <c r="F199" s="49">
        <f>IF($A199="","",IF(E199&gt;0.005,INDEX(Engine!$T$4:$BQ$4,Engine!K203),IF(H199&gt;0,"Buffer first","")))</f>
        <v/>
      </c>
      <c r="G199" s="50">
        <f>IF($A199="","",SUM(Engine!BR203:DO203))</f>
        <v/>
      </c>
      <c r="H199" s="50">
        <f>IF($A199="","",Engine!E203)</f>
        <v/>
      </c>
      <c r="I199" s="50">
        <f>IF($A199="","",Engine!G203)</f>
        <v/>
      </c>
      <c r="J199" s="51" t="n"/>
      <c r="K199" s="51" t="n"/>
      <c r="L199" s="47" t="n"/>
      <c r="M199" s="50">
        <f>IF($A199="","",Engine!J203)</f>
        <v/>
      </c>
    </row>
    <row r="200">
      <c r="A200" s="45">
        <f>IF(Engine!$J$203&gt;0.005,Engine!A204,"")</f>
        <v/>
      </c>
      <c r="B200" s="46">
        <f>IF($A200="","",Engine!B204)</f>
        <v/>
      </c>
      <c r="C200" s="47" t="n"/>
      <c r="D200" s="48">
        <f>IF($A200="","",G200+H200+I200+E200)</f>
        <v/>
      </c>
      <c r="E200" s="48">
        <f>IF($A200="","",SUM(Engine!DP204:FM204))</f>
        <v/>
      </c>
      <c r="F200" s="49">
        <f>IF($A200="","",IF(E200&gt;0.005,INDEX(Engine!$T$4:$BQ$4,Engine!K204),IF(H200&gt;0,"Buffer first","")))</f>
        <v/>
      </c>
      <c r="G200" s="50">
        <f>IF($A200="","",SUM(Engine!BR204:DO204))</f>
        <v/>
      </c>
      <c r="H200" s="50">
        <f>IF($A200="","",Engine!E204)</f>
        <v/>
      </c>
      <c r="I200" s="50">
        <f>IF($A200="","",Engine!G204)</f>
        <v/>
      </c>
      <c r="J200" s="51" t="n"/>
      <c r="K200" s="51" t="n"/>
      <c r="L200" s="47" t="n"/>
      <c r="M200" s="50">
        <f>IF($A200="","",Engine!J204)</f>
        <v/>
      </c>
    </row>
    <row r="201">
      <c r="A201" s="45">
        <f>IF(Engine!$J$204&gt;0.005,Engine!A205,"")</f>
        <v/>
      </c>
      <c r="B201" s="46">
        <f>IF($A201="","",Engine!B205)</f>
        <v/>
      </c>
      <c r="C201" s="47" t="n"/>
      <c r="D201" s="48">
        <f>IF($A201="","",G201+H201+I201+E201)</f>
        <v/>
      </c>
      <c r="E201" s="48">
        <f>IF($A201="","",SUM(Engine!DP205:FM205))</f>
        <v/>
      </c>
      <c r="F201" s="49">
        <f>IF($A201="","",IF(E201&gt;0.005,INDEX(Engine!$T$4:$BQ$4,Engine!K205),IF(H201&gt;0,"Buffer first","")))</f>
        <v/>
      </c>
      <c r="G201" s="50">
        <f>IF($A201="","",SUM(Engine!BR205:DO205))</f>
        <v/>
      </c>
      <c r="H201" s="50">
        <f>IF($A201="","",Engine!E205)</f>
        <v/>
      </c>
      <c r="I201" s="50">
        <f>IF($A201="","",Engine!G205)</f>
        <v/>
      </c>
      <c r="J201" s="51" t="n"/>
      <c r="K201" s="51" t="n"/>
      <c r="L201" s="47" t="n"/>
      <c r="M201" s="50">
        <f>IF($A201="","",Engine!J205)</f>
        <v/>
      </c>
    </row>
    <row r="202">
      <c r="A202" s="45">
        <f>IF(Engine!$J$205&gt;0.005,Engine!A206,"")</f>
        <v/>
      </c>
      <c r="B202" s="46">
        <f>IF($A202="","",Engine!B206)</f>
        <v/>
      </c>
      <c r="C202" s="47" t="n"/>
      <c r="D202" s="48">
        <f>IF($A202="","",G202+H202+I202+E202)</f>
        <v/>
      </c>
      <c r="E202" s="48">
        <f>IF($A202="","",SUM(Engine!DP206:FM206))</f>
        <v/>
      </c>
      <c r="F202" s="49">
        <f>IF($A202="","",IF(E202&gt;0.005,INDEX(Engine!$T$4:$BQ$4,Engine!K206),IF(H202&gt;0,"Buffer first","")))</f>
        <v/>
      </c>
      <c r="G202" s="50">
        <f>IF($A202="","",SUM(Engine!BR206:DO206))</f>
        <v/>
      </c>
      <c r="H202" s="50">
        <f>IF($A202="","",Engine!E206)</f>
        <v/>
      </c>
      <c r="I202" s="50">
        <f>IF($A202="","",Engine!G206)</f>
        <v/>
      </c>
      <c r="J202" s="51" t="n"/>
      <c r="K202" s="51" t="n"/>
      <c r="L202" s="47" t="n"/>
      <c r="M202" s="50">
        <f>IF($A202="","",Engine!J206)</f>
        <v/>
      </c>
    </row>
    <row r="203">
      <c r="A203" s="45">
        <f>IF(Engine!$J$206&gt;0.005,Engine!A207,"")</f>
        <v/>
      </c>
      <c r="B203" s="46">
        <f>IF($A203="","",Engine!B207)</f>
        <v/>
      </c>
      <c r="C203" s="47" t="n"/>
      <c r="D203" s="48">
        <f>IF($A203="","",G203+H203+I203+E203)</f>
        <v/>
      </c>
      <c r="E203" s="48">
        <f>IF($A203="","",SUM(Engine!DP207:FM207))</f>
        <v/>
      </c>
      <c r="F203" s="49">
        <f>IF($A203="","",IF(E203&gt;0.005,INDEX(Engine!$T$4:$BQ$4,Engine!K207),IF(H203&gt;0,"Buffer first","")))</f>
        <v/>
      </c>
      <c r="G203" s="50">
        <f>IF($A203="","",SUM(Engine!BR207:DO207))</f>
        <v/>
      </c>
      <c r="H203" s="50">
        <f>IF($A203="","",Engine!E207)</f>
        <v/>
      </c>
      <c r="I203" s="50">
        <f>IF($A203="","",Engine!G207)</f>
        <v/>
      </c>
      <c r="J203" s="51" t="n"/>
      <c r="K203" s="51" t="n"/>
      <c r="L203" s="47" t="n"/>
      <c r="M203" s="50">
        <f>IF($A203="","",Engine!J207)</f>
        <v/>
      </c>
    </row>
    <row r="204">
      <c r="A204" s="45">
        <f>IF(Engine!$J$207&gt;0.005,Engine!A208,"")</f>
        <v/>
      </c>
      <c r="B204" s="46">
        <f>IF($A204="","",Engine!B208)</f>
        <v/>
      </c>
      <c r="C204" s="47" t="n"/>
      <c r="D204" s="48">
        <f>IF($A204="","",G204+H204+I204+E204)</f>
        <v/>
      </c>
      <c r="E204" s="48">
        <f>IF($A204="","",SUM(Engine!DP208:FM208))</f>
        <v/>
      </c>
      <c r="F204" s="49">
        <f>IF($A204="","",IF(E204&gt;0.005,INDEX(Engine!$T$4:$BQ$4,Engine!K208),IF(H204&gt;0,"Buffer first","")))</f>
        <v/>
      </c>
      <c r="G204" s="50">
        <f>IF($A204="","",SUM(Engine!BR208:DO208))</f>
        <v/>
      </c>
      <c r="H204" s="50">
        <f>IF($A204="","",Engine!E208)</f>
        <v/>
      </c>
      <c r="I204" s="50">
        <f>IF($A204="","",Engine!G208)</f>
        <v/>
      </c>
      <c r="J204" s="51" t="n"/>
      <c r="K204" s="51" t="n"/>
      <c r="L204" s="47" t="n"/>
      <c r="M204" s="50">
        <f>IF($A204="","",Engine!J208)</f>
        <v/>
      </c>
    </row>
    <row r="205">
      <c r="A205" s="45">
        <f>IF(Engine!$J$208&gt;0.005,Engine!A209,"")</f>
        <v/>
      </c>
      <c r="B205" s="46">
        <f>IF($A205="","",Engine!B209)</f>
        <v/>
      </c>
      <c r="C205" s="47" t="n"/>
      <c r="D205" s="48">
        <f>IF($A205="","",G205+H205+I205+E205)</f>
        <v/>
      </c>
      <c r="E205" s="48">
        <f>IF($A205="","",SUM(Engine!DP209:FM209))</f>
        <v/>
      </c>
      <c r="F205" s="49">
        <f>IF($A205="","",IF(E205&gt;0.005,INDEX(Engine!$T$4:$BQ$4,Engine!K209),IF(H205&gt;0,"Buffer first","")))</f>
        <v/>
      </c>
      <c r="G205" s="50">
        <f>IF($A205="","",SUM(Engine!BR209:DO209))</f>
        <v/>
      </c>
      <c r="H205" s="50">
        <f>IF($A205="","",Engine!E209)</f>
        <v/>
      </c>
      <c r="I205" s="50">
        <f>IF($A205="","",Engine!G209)</f>
        <v/>
      </c>
      <c r="J205" s="51" t="n"/>
      <c r="K205" s="51" t="n"/>
      <c r="L205" s="47" t="n"/>
      <c r="M205" s="50">
        <f>IF($A205="","",Engine!J209)</f>
        <v/>
      </c>
    </row>
    <row r="206">
      <c r="A206" s="45">
        <f>IF(Engine!$J$209&gt;0.005,Engine!A210,"")</f>
        <v/>
      </c>
      <c r="B206" s="46">
        <f>IF($A206="","",Engine!B210)</f>
        <v/>
      </c>
      <c r="C206" s="47" t="n"/>
      <c r="D206" s="48">
        <f>IF($A206="","",G206+H206+I206+E206)</f>
        <v/>
      </c>
      <c r="E206" s="48">
        <f>IF($A206="","",SUM(Engine!DP210:FM210))</f>
        <v/>
      </c>
      <c r="F206" s="49">
        <f>IF($A206="","",IF(E206&gt;0.005,INDEX(Engine!$T$4:$BQ$4,Engine!K210),IF(H206&gt;0,"Buffer first","")))</f>
        <v/>
      </c>
      <c r="G206" s="50">
        <f>IF($A206="","",SUM(Engine!BR210:DO210))</f>
        <v/>
      </c>
      <c r="H206" s="50">
        <f>IF($A206="","",Engine!E210)</f>
        <v/>
      </c>
      <c r="I206" s="50">
        <f>IF($A206="","",Engine!G210)</f>
        <v/>
      </c>
      <c r="J206" s="51" t="n"/>
      <c r="K206" s="51" t="n"/>
      <c r="L206" s="47" t="n"/>
      <c r="M206" s="50">
        <f>IF($A206="","",Engine!J210)</f>
        <v/>
      </c>
    </row>
    <row r="207">
      <c r="A207" s="45">
        <f>IF(Engine!$J$210&gt;0.005,Engine!A211,"")</f>
        <v/>
      </c>
      <c r="B207" s="46">
        <f>IF($A207="","",Engine!B211)</f>
        <v/>
      </c>
      <c r="C207" s="47" t="n"/>
      <c r="D207" s="48">
        <f>IF($A207="","",G207+H207+I207+E207)</f>
        <v/>
      </c>
      <c r="E207" s="48">
        <f>IF($A207="","",SUM(Engine!DP211:FM211))</f>
        <v/>
      </c>
      <c r="F207" s="49">
        <f>IF($A207="","",IF(E207&gt;0.005,INDEX(Engine!$T$4:$BQ$4,Engine!K211),IF(H207&gt;0,"Buffer first","")))</f>
        <v/>
      </c>
      <c r="G207" s="50">
        <f>IF($A207="","",SUM(Engine!BR211:DO211))</f>
        <v/>
      </c>
      <c r="H207" s="50">
        <f>IF($A207="","",Engine!E211)</f>
        <v/>
      </c>
      <c r="I207" s="50">
        <f>IF($A207="","",Engine!G211)</f>
        <v/>
      </c>
      <c r="J207" s="51" t="n"/>
      <c r="K207" s="51" t="n"/>
      <c r="L207" s="47" t="n"/>
      <c r="M207" s="50">
        <f>IF($A207="","",Engine!J211)</f>
        <v/>
      </c>
    </row>
    <row r="208">
      <c r="A208" s="45">
        <f>IF(Engine!$J$211&gt;0.005,Engine!A212,"")</f>
        <v/>
      </c>
      <c r="B208" s="46">
        <f>IF($A208="","",Engine!B212)</f>
        <v/>
      </c>
      <c r="C208" s="47" t="n"/>
      <c r="D208" s="48">
        <f>IF($A208="","",G208+H208+I208+E208)</f>
        <v/>
      </c>
      <c r="E208" s="48">
        <f>IF($A208="","",SUM(Engine!DP212:FM212))</f>
        <v/>
      </c>
      <c r="F208" s="49">
        <f>IF($A208="","",IF(E208&gt;0.005,INDEX(Engine!$T$4:$BQ$4,Engine!K212),IF(H208&gt;0,"Buffer first","")))</f>
        <v/>
      </c>
      <c r="G208" s="50">
        <f>IF($A208="","",SUM(Engine!BR212:DO212))</f>
        <v/>
      </c>
      <c r="H208" s="50">
        <f>IF($A208="","",Engine!E212)</f>
        <v/>
      </c>
      <c r="I208" s="50">
        <f>IF($A208="","",Engine!G212)</f>
        <v/>
      </c>
      <c r="J208" s="51" t="n"/>
      <c r="K208" s="51" t="n"/>
      <c r="L208" s="47" t="n"/>
      <c r="M208" s="50">
        <f>IF($A208="","",Engine!J212)</f>
        <v/>
      </c>
    </row>
    <row r="209">
      <c r="A209" s="45">
        <f>IF(Engine!$J$212&gt;0.005,Engine!A213,"")</f>
        <v/>
      </c>
      <c r="B209" s="46">
        <f>IF($A209="","",Engine!B213)</f>
        <v/>
      </c>
      <c r="C209" s="47" t="n"/>
      <c r="D209" s="48">
        <f>IF($A209="","",G209+H209+I209+E209)</f>
        <v/>
      </c>
      <c r="E209" s="48">
        <f>IF($A209="","",SUM(Engine!DP213:FM213))</f>
        <v/>
      </c>
      <c r="F209" s="49">
        <f>IF($A209="","",IF(E209&gt;0.005,INDEX(Engine!$T$4:$BQ$4,Engine!K213),IF(H209&gt;0,"Buffer first","")))</f>
        <v/>
      </c>
      <c r="G209" s="50">
        <f>IF($A209="","",SUM(Engine!BR213:DO213))</f>
        <v/>
      </c>
      <c r="H209" s="50">
        <f>IF($A209="","",Engine!E213)</f>
        <v/>
      </c>
      <c r="I209" s="50">
        <f>IF($A209="","",Engine!G213)</f>
        <v/>
      </c>
      <c r="J209" s="51" t="n"/>
      <c r="K209" s="51" t="n"/>
      <c r="L209" s="47" t="n"/>
      <c r="M209" s="50">
        <f>IF($A209="","",Engine!J213)</f>
        <v/>
      </c>
    </row>
    <row r="210">
      <c r="A210" s="45">
        <f>IF(Engine!$J$213&gt;0.005,Engine!A214,"")</f>
        <v/>
      </c>
      <c r="B210" s="46">
        <f>IF($A210="","",Engine!B214)</f>
        <v/>
      </c>
      <c r="C210" s="47" t="n"/>
      <c r="D210" s="48">
        <f>IF($A210="","",G210+H210+I210+E210)</f>
        <v/>
      </c>
      <c r="E210" s="48">
        <f>IF($A210="","",SUM(Engine!DP214:FM214))</f>
        <v/>
      </c>
      <c r="F210" s="49">
        <f>IF($A210="","",IF(E210&gt;0.005,INDEX(Engine!$T$4:$BQ$4,Engine!K214),IF(H210&gt;0,"Buffer first","")))</f>
        <v/>
      </c>
      <c r="G210" s="50">
        <f>IF($A210="","",SUM(Engine!BR214:DO214))</f>
        <v/>
      </c>
      <c r="H210" s="50">
        <f>IF($A210="","",Engine!E214)</f>
        <v/>
      </c>
      <c r="I210" s="50">
        <f>IF($A210="","",Engine!G214)</f>
        <v/>
      </c>
      <c r="J210" s="51" t="n"/>
      <c r="K210" s="51" t="n"/>
      <c r="L210" s="47" t="n"/>
      <c r="M210" s="50">
        <f>IF($A210="","",Engine!J214)</f>
        <v/>
      </c>
    </row>
    <row r="211">
      <c r="A211" s="45">
        <f>IF(Engine!$J$214&gt;0.005,Engine!A215,"")</f>
        <v/>
      </c>
      <c r="B211" s="46">
        <f>IF($A211="","",Engine!B215)</f>
        <v/>
      </c>
      <c r="C211" s="47" t="n"/>
      <c r="D211" s="48">
        <f>IF($A211="","",G211+H211+I211+E211)</f>
        <v/>
      </c>
      <c r="E211" s="48">
        <f>IF($A211="","",SUM(Engine!DP215:FM215))</f>
        <v/>
      </c>
      <c r="F211" s="49">
        <f>IF($A211="","",IF(E211&gt;0.005,INDEX(Engine!$T$4:$BQ$4,Engine!K215),IF(H211&gt;0,"Buffer first","")))</f>
        <v/>
      </c>
      <c r="G211" s="50">
        <f>IF($A211="","",SUM(Engine!BR215:DO215))</f>
        <v/>
      </c>
      <c r="H211" s="50">
        <f>IF($A211="","",Engine!E215)</f>
        <v/>
      </c>
      <c r="I211" s="50">
        <f>IF($A211="","",Engine!G215)</f>
        <v/>
      </c>
      <c r="J211" s="51" t="n"/>
      <c r="K211" s="51" t="n"/>
      <c r="L211" s="47" t="n"/>
      <c r="M211" s="50">
        <f>IF($A211="","",Engine!J215)</f>
        <v/>
      </c>
    </row>
    <row r="212">
      <c r="A212" s="45">
        <f>IF(Engine!$J$215&gt;0.005,Engine!A216,"")</f>
        <v/>
      </c>
      <c r="B212" s="46">
        <f>IF($A212="","",Engine!B216)</f>
        <v/>
      </c>
      <c r="C212" s="47" t="n"/>
      <c r="D212" s="48">
        <f>IF($A212="","",G212+H212+I212+E212)</f>
        <v/>
      </c>
      <c r="E212" s="48">
        <f>IF($A212="","",SUM(Engine!DP216:FM216))</f>
        <v/>
      </c>
      <c r="F212" s="49">
        <f>IF($A212="","",IF(E212&gt;0.005,INDEX(Engine!$T$4:$BQ$4,Engine!K216),IF(H212&gt;0,"Buffer first","")))</f>
        <v/>
      </c>
      <c r="G212" s="50">
        <f>IF($A212="","",SUM(Engine!BR216:DO216))</f>
        <v/>
      </c>
      <c r="H212" s="50">
        <f>IF($A212="","",Engine!E216)</f>
        <v/>
      </c>
      <c r="I212" s="50">
        <f>IF($A212="","",Engine!G216)</f>
        <v/>
      </c>
      <c r="J212" s="51" t="n"/>
      <c r="K212" s="51" t="n"/>
      <c r="L212" s="47" t="n"/>
      <c r="M212" s="50">
        <f>IF($A212="","",Engine!J216)</f>
        <v/>
      </c>
    </row>
    <row r="213">
      <c r="A213" s="45">
        <f>IF(Engine!$J$216&gt;0.005,Engine!A217,"")</f>
        <v/>
      </c>
      <c r="B213" s="46">
        <f>IF($A213="","",Engine!B217)</f>
        <v/>
      </c>
      <c r="C213" s="47" t="n"/>
      <c r="D213" s="48">
        <f>IF($A213="","",G213+H213+I213+E213)</f>
        <v/>
      </c>
      <c r="E213" s="48">
        <f>IF($A213="","",SUM(Engine!DP217:FM217))</f>
        <v/>
      </c>
      <c r="F213" s="49">
        <f>IF($A213="","",IF(E213&gt;0.005,INDEX(Engine!$T$4:$BQ$4,Engine!K217),IF(H213&gt;0,"Buffer first","")))</f>
        <v/>
      </c>
      <c r="G213" s="50">
        <f>IF($A213="","",SUM(Engine!BR217:DO217))</f>
        <v/>
      </c>
      <c r="H213" s="50">
        <f>IF($A213="","",Engine!E217)</f>
        <v/>
      </c>
      <c r="I213" s="50">
        <f>IF($A213="","",Engine!G217)</f>
        <v/>
      </c>
      <c r="J213" s="51" t="n"/>
      <c r="K213" s="51" t="n"/>
      <c r="L213" s="47" t="n"/>
      <c r="M213" s="50">
        <f>IF($A213="","",Engine!J217)</f>
        <v/>
      </c>
    </row>
    <row r="214">
      <c r="A214" s="45">
        <f>IF(Engine!$J$217&gt;0.005,Engine!A218,"")</f>
        <v/>
      </c>
      <c r="B214" s="46">
        <f>IF($A214="","",Engine!B218)</f>
        <v/>
      </c>
      <c r="C214" s="47" t="n"/>
      <c r="D214" s="48">
        <f>IF($A214="","",G214+H214+I214+E214)</f>
        <v/>
      </c>
      <c r="E214" s="48">
        <f>IF($A214="","",SUM(Engine!DP218:FM218))</f>
        <v/>
      </c>
      <c r="F214" s="49">
        <f>IF($A214="","",IF(E214&gt;0.005,INDEX(Engine!$T$4:$BQ$4,Engine!K218),IF(H214&gt;0,"Buffer first","")))</f>
        <v/>
      </c>
      <c r="G214" s="50">
        <f>IF($A214="","",SUM(Engine!BR218:DO218))</f>
        <v/>
      </c>
      <c r="H214" s="50">
        <f>IF($A214="","",Engine!E218)</f>
        <v/>
      </c>
      <c r="I214" s="50">
        <f>IF($A214="","",Engine!G218)</f>
        <v/>
      </c>
      <c r="J214" s="51" t="n"/>
      <c r="K214" s="51" t="n"/>
      <c r="L214" s="47" t="n"/>
      <c r="M214" s="50">
        <f>IF($A214="","",Engine!J218)</f>
        <v/>
      </c>
    </row>
    <row r="215">
      <c r="A215" s="45">
        <f>IF(Engine!$J$218&gt;0.005,Engine!A219,"")</f>
        <v/>
      </c>
      <c r="B215" s="46">
        <f>IF($A215="","",Engine!B219)</f>
        <v/>
      </c>
      <c r="C215" s="47" t="n"/>
      <c r="D215" s="48">
        <f>IF($A215="","",G215+H215+I215+E215)</f>
        <v/>
      </c>
      <c r="E215" s="48">
        <f>IF($A215="","",SUM(Engine!DP219:FM219))</f>
        <v/>
      </c>
      <c r="F215" s="49">
        <f>IF($A215="","",IF(E215&gt;0.005,INDEX(Engine!$T$4:$BQ$4,Engine!K219),IF(H215&gt;0,"Buffer first","")))</f>
        <v/>
      </c>
      <c r="G215" s="50">
        <f>IF($A215="","",SUM(Engine!BR219:DO219))</f>
        <v/>
      </c>
      <c r="H215" s="50">
        <f>IF($A215="","",Engine!E219)</f>
        <v/>
      </c>
      <c r="I215" s="50">
        <f>IF($A215="","",Engine!G219)</f>
        <v/>
      </c>
      <c r="J215" s="51" t="n"/>
      <c r="K215" s="51" t="n"/>
      <c r="L215" s="47" t="n"/>
      <c r="M215" s="50">
        <f>IF($A215="","",Engine!J219)</f>
        <v/>
      </c>
    </row>
    <row r="216">
      <c r="A216" s="45">
        <f>IF(Engine!$J$219&gt;0.005,Engine!A220,"")</f>
        <v/>
      </c>
      <c r="B216" s="46">
        <f>IF($A216="","",Engine!B220)</f>
        <v/>
      </c>
      <c r="C216" s="47" t="n"/>
      <c r="D216" s="48">
        <f>IF($A216="","",G216+H216+I216+E216)</f>
        <v/>
      </c>
      <c r="E216" s="48">
        <f>IF($A216="","",SUM(Engine!DP220:FM220))</f>
        <v/>
      </c>
      <c r="F216" s="49">
        <f>IF($A216="","",IF(E216&gt;0.005,INDEX(Engine!$T$4:$BQ$4,Engine!K220),IF(H216&gt;0,"Buffer first","")))</f>
        <v/>
      </c>
      <c r="G216" s="50">
        <f>IF($A216="","",SUM(Engine!BR220:DO220))</f>
        <v/>
      </c>
      <c r="H216" s="50">
        <f>IF($A216="","",Engine!E220)</f>
        <v/>
      </c>
      <c r="I216" s="50">
        <f>IF($A216="","",Engine!G220)</f>
        <v/>
      </c>
      <c r="J216" s="51" t="n"/>
      <c r="K216" s="51" t="n"/>
      <c r="L216" s="47" t="n"/>
      <c r="M216" s="50">
        <f>IF($A216="","",Engine!J220)</f>
        <v/>
      </c>
    </row>
    <row r="217">
      <c r="A217" s="45">
        <f>IF(Engine!$J$220&gt;0.005,Engine!A221,"")</f>
        <v/>
      </c>
      <c r="B217" s="46">
        <f>IF($A217="","",Engine!B221)</f>
        <v/>
      </c>
      <c r="C217" s="47" t="n"/>
      <c r="D217" s="48">
        <f>IF($A217="","",G217+H217+I217+E217)</f>
        <v/>
      </c>
      <c r="E217" s="48">
        <f>IF($A217="","",SUM(Engine!DP221:FM221))</f>
        <v/>
      </c>
      <c r="F217" s="49">
        <f>IF($A217="","",IF(E217&gt;0.005,INDEX(Engine!$T$4:$BQ$4,Engine!K221),IF(H217&gt;0,"Buffer first","")))</f>
        <v/>
      </c>
      <c r="G217" s="50">
        <f>IF($A217="","",SUM(Engine!BR221:DO221))</f>
        <v/>
      </c>
      <c r="H217" s="50">
        <f>IF($A217="","",Engine!E221)</f>
        <v/>
      </c>
      <c r="I217" s="50">
        <f>IF($A217="","",Engine!G221)</f>
        <v/>
      </c>
      <c r="J217" s="51" t="n"/>
      <c r="K217" s="51" t="n"/>
      <c r="L217" s="47" t="n"/>
      <c r="M217" s="50">
        <f>IF($A217="","",Engine!J221)</f>
        <v/>
      </c>
    </row>
    <row r="218">
      <c r="A218" s="45">
        <f>IF(Engine!$J$221&gt;0.005,Engine!A222,"")</f>
        <v/>
      </c>
      <c r="B218" s="46">
        <f>IF($A218="","",Engine!B222)</f>
        <v/>
      </c>
      <c r="C218" s="47" t="n"/>
      <c r="D218" s="48">
        <f>IF($A218="","",G218+H218+I218+E218)</f>
        <v/>
      </c>
      <c r="E218" s="48">
        <f>IF($A218="","",SUM(Engine!DP222:FM222))</f>
        <v/>
      </c>
      <c r="F218" s="49">
        <f>IF($A218="","",IF(E218&gt;0.005,INDEX(Engine!$T$4:$BQ$4,Engine!K222),IF(H218&gt;0,"Buffer first","")))</f>
        <v/>
      </c>
      <c r="G218" s="50">
        <f>IF($A218="","",SUM(Engine!BR222:DO222))</f>
        <v/>
      </c>
      <c r="H218" s="50">
        <f>IF($A218="","",Engine!E222)</f>
        <v/>
      </c>
      <c r="I218" s="50">
        <f>IF($A218="","",Engine!G222)</f>
        <v/>
      </c>
      <c r="J218" s="51" t="n"/>
      <c r="K218" s="51" t="n"/>
      <c r="L218" s="47" t="n"/>
      <c r="M218" s="50">
        <f>IF($A218="","",Engine!J222)</f>
        <v/>
      </c>
    </row>
    <row r="219">
      <c r="A219" s="45">
        <f>IF(Engine!$J$222&gt;0.005,Engine!A223,"")</f>
        <v/>
      </c>
      <c r="B219" s="46">
        <f>IF($A219="","",Engine!B223)</f>
        <v/>
      </c>
      <c r="C219" s="47" t="n"/>
      <c r="D219" s="48">
        <f>IF($A219="","",G219+H219+I219+E219)</f>
        <v/>
      </c>
      <c r="E219" s="48">
        <f>IF($A219="","",SUM(Engine!DP223:FM223))</f>
        <v/>
      </c>
      <c r="F219" s="49">
        <f>IF($A219="","",IF(E219&gt;0.005,INDEX(Engine!$T$4:$BQ$4,Engine!K223),IF(H219&gt;0,"Buffer first","")))</f>
        <v/>
      </c>
      <c r="G219" s="50">
        <f>IF($A219="","",SUM(Engine!BR223:DO223))</f>
        <v/>
      </c>
      <c r="H219" s="50">
        <f>IF($A219="","",Engine!E223)</f>
        <v/>
      </c>
      <c r="I219" s="50">
        <f>IF($A219="","",Engine!G223)</f>
        <v/>
      </c>
      <c r="J219" s="51" t="n"/>
      <c r="K219" s="51" t="n"/>
      <c r="L219" s="47" t="n"/>
      <c r="M219" s="50">
        <f>IF($A219="","",Engine!J223)</f>
        <v/>
      </c>
    </row>
    <row r="220">
      <c r="A220" s="45">
        <f>IF(Engine!$J$223&gt;0.005,Engine!A224,"")</f>
        <v/>
      </c>
      <c r="B220" s="46">
        <f>IF($A220="","",Engine!B224)</f>
        <v/>
      </c>
      <c r="C220" s="47" t="n"/>
      <c r="D220" s="48">
        <f>IF($A220="","",G220+H220+I220+E220)</f>
        <v/>
      </c>
      <c r="E220" s="48">
        <f>IF($A220="","",SUM(Engine!DP224:FM224))</f>
        <v/>
      </c>
      <c r="F220" s="49">
        <f>IF($A220="","",IF(E220&gt;0.005,INDEX(Engine!$T$4:$BQ$4,Engine!K224),IF(H220&gt;0,"Buffer first","")))</f>
        <v/>
      </c>
      <c r="G220" s="50">
        <f>IF($A220="","",SUM(Engine!BR224:DO224))</f>
        <v/>
      </c>
      <c r="H220" s="50">
        <f>IF($A220="","",Engine!E224)</f>
        <v/>
      </c>
      <c r="I220" s="50">
        <f>IF($A220="","",Engine!G224)</f>
        <v/>
      </c>
      <c r="J220" s="51" t="n"/>
      <c r="K220" s="51" t="n"/>
      <c r="L220" s="47" t="n"/>
      <c r="M220" s="50">
        <f>IF($A220="","",Engine!J224)</f>
        <v/>
      </c>
    </row>
    <row r="221">
      <c r="A221" s="45">
        <f>IF(Engine!$J$224&gt;0.005,Engine!A225,"")</f>
        <v/>
      </c>
      <c r="B221" s="46">
        <f>IF($A221="","",Engine!B225)</f>
        <v/>
      </c>
      <c r="C221" s="47" t="n"/>
      <c r="D221" s="48">
        <f>IF($A221="","",G221+H221+I221+E221)</f>
        <v/>
      </c>
      <c r="E221" s="48">
        <f>IF($A221="","",SUM(Engine!DP225:FM225))</f>
        <v/>
      </c>
      <c r="F221" s="49">
        <f>IF($A221="","",IF(E221&gt;0.005,INDEX(Engine!$T$4:$BQ$4,Engine!K225),IF(H221&gt;0,"Buffer first","")))</f>
        <v/>
      </c>
      <c r="G221" s="50">
        <f>IF($A221="","",SUM(Engine!BR225:DO225))</f>
        <v/>
      </c>
      <c r="H221" s="50">
        <f>IF($A221="","",Engine!E225)</f>
        <v/>
      </c>
      <c r="I221" s="50">
        <f>IF($A221="","",Engine!G225)</f>
        <v/>
      </c>
      <c r="J221" s="51" t="n"/>
      <c r="K221" s="51" t="n"/>
      <c r="L221" s="47" t="n"/>
      <c r="M221" s="50">
        <f>IF($A221="","",Engine!J225)</f>
        <v/>
      </c>
    </row>
    <row r="222">
      <c r="A222" s="45">
        <f>IF(Engine!$J$225&gt;0.005,Engine!A226,"")</f>
        <v/>
      </c>
      <c r="B222" s="46">
        <f>IF($A222="","",Engine!B226)</f>
        <v/>
      </c>
      <c r="C222" s="47" t="n"/>
      <c r="D222" s="48">
        <f>IF($A222="","",G222+H222+I222+E222)</f>
        <v/>
      </c>
      <c r="E222" s="48">
        <f>IF($A222="","",SUM(Engine!DP226:FM226))</f>
        <v/>
      </c>
      <c r="F222" s="49">
        <f>IF($A222="","",IF(E222&gt;0.005,INDEX(Engine!$T$4:$BQ$4,Engine!K226),IF(H222&gt;0,"Buffer first","")))</f>
        <v/>
      </c>
      <c r="G222" s="50">
        <f>IF($A222="","",SUM(Engine!BR226:DO226))</f>
        <v/>
      </c>
      <c r="H222" s="50">
        <f>IF($A222="","",Engine!E226)</f>
        <v/>
      </c>
      <c r="I222" s="50">
        <f>IF($A222="","",Engine!G226)</f>
        <v/>
      </c>
      <c r="J222" s="51" t="n"/>
      <c r="K222" s="51" t="n"/>
      <c r="L222" s="47" t="n"/>
      <c r="M222" s="50">
        <f>IF($A222="","",Engine!J226)</f>
        <v/>
      </c>
    </row>
    <row r="223">
      <c r="A223" s="45">
        <f>IF(Engine!$J$226&gt;0.005,Engine!A227,"")</f>
        <v/>
      </c>
      <c r="B223" s="46">
        <f>IF($A223="","",Engine!B227)</f>
        <v/>
      </c>
      <c r="C223" s="47" t="n"/>
      <c r="D223" s="48">
        <f>IF($A223="","",G223+H223+I223+E223)</f>
        <v/>
      </c>
      <c r="E223" s="48">
        <f>IF($A223="","",SUM(Engine!DP227:FM227))</f>
        <v/>
      </c>
      <c r="F223" s="49">
        <f>IF($A223="","",IF(E223&gt;0.005,INDEX(Engine!$T$4:$BQ$4,Engine!K227),IF(H223&gt;0,"Buffer first","")))</f>
        <v/>
      </c>
      <c r="G223" s="50">
        <f>IF($A223="","",SUM(Engine!BR227:DO227))</f>
        <v/>
      </c>
      <c r="H223" s="50">
        <f>IF($A223="","",Engine!E227)</f>
        <v/>
      </c>
      <c r="I223" s="50">
        <f>IF($A223="","",Engine!G227)</f>
        <v/>
      </c>
      <c r="J223" s="51" t="n"/>
      <c r="K223" s="51" t="n"/>
      <c r="L223" s="47" t="n"/>
      <c r="M223" s="50">
        <f>IF($A223="","",Engine!J227)</f>
        <v/>
      </c>
    </row>
    <row r="224">
      <c r="A224" s="45">
        <f>IF(Engine!$J$227&gt;0.005,Engine!A228,"")</f>
        <v/>
      </c>
      <c r="B224" s="46">
        <f>IF($A224="","",Engine!B228)</f>
        <v/>
      </c>
      <c r="C224" s="47" t="n"/>
      <c r="D224" s="48">
        <f>IF($A224="","",G224+H224+I224+E224)</f>
        <v/>
      </c>
      <c r="E224" s="48">
        <f>IF($A224="","",SUM(Engine!DP228:FM228))</f>
        <v/>
      </c>
      <c r="F224" s="49">
        <f>IF($A224="","",IF(E224&gt;0.005,INDEX(Engine!$T$4:$BQ$4,Engine!K228),IF(H224&gt;0,"Buffer first","")))</f>
        <v/>
      </c>
      <c r="G224" s="50">
        <f>IF($A224="","",SUM(Engine!BR228:DO228))</f>
        <v/>
      </c>
      <c r="H224" s="50">
        <f>IF($A224="","",Engine!E228)</f>
        <v/>
      </c>
      <c r="I224" s="50">
        <f>IF($A224="","",Engine!G228)</f>
        <v/>
      </c>
      <c r="J224" s="51" t="n"/>
      <c r="K224" s="51" t="n"/>
      <c r="L224" s="47" t="n"/>
      <c r="M224" s="50">
        <f>IF($A224="","",Engine!J228)</f>
        <v/>
      </c>
    </row>
    <row r="225">
      <c r="A225" s="45">
        <f>IF(Engine!$J$228&gt;0.005,Engine!A229,"")</f>
        <v/>
      </c>
      <c r="B225" s="46">
        <f>IF($A225="","",Engine!B229)</f>
        <v/>
      </c>
      <c r="C225" s="47" t="n"/>
      <c r="D225" s="48">
        <f>IF($A225="","",G225+H225+I225+E225)</f>
        <v/>
      </c>
      <c r="E225" s="48">
        <f>IF($A225="","",SUM(Engine!DP229:FM229))</f>
        <v/>
      </c>
      <c r="F225" s="49">
        <f>IF($A225="","",IF(E225&gt;0.005,INDEX(Engine!$T$4:$BQ$4,Engine!K229),IF(H225&gt;0,"Buffer first","")))</f>
        <v/>
      </c>
      <c r="G225" s="50">
        <f>IF($A225="","",SUM(Engine!BR229:DO229))</f>
        <v/>
      </c>
      <c r="H225" s="50">
        <f>IF($A225="","",Engine!E229)</f>
        <v/>
      </c>
      <c r="I225" s="50">
        <f>IF($A225="","",Engine!G229)</f>
        <v/>
      </c>
      <c r="J225" s="51" t="n"/>
      <c r="K225" s="51" t="n"/>
      <c r="L225" s="47" t="n"/>
      <c r="M225" s="50">
        <f>IF($A225="","",Engine!J229)</f>
        <v/>
      </c>
    </row>
    <row r="226">
      <c r="A226" s="45">
        <f>IF(Engine!$J$229&gt;0.005,Engine!A230,"")</f>
        <v/>
      </c>
      <c r="B226" s="46">
        <f>IF($A226="","",Engine!B230)</f>
        <v/>
      </c>
      <c r="C226" s="47" t="n"/>
      <c r="D226" s="48">
        <f>IF($A226="","",G226+H226+I226+E226)</f>
        <v/>
      </c>
      <c r="E226" s="48">
        <f>IF($A226="","",SUM(Engine!DP230:FM230))</f>
        <v/>
      </c>
      <c r="F226" s="49">
        <f>IF($A226="","",IF(E226&gt;0.005,INDEX(Engine!$T$4:$BQ$4,Engine!K230),IF(H226&gt;0,"Buffer first","")))</f>
        <v/>
      </c>
      <c r="G226" s="50">
        <f>IF($A226="","",SUM(Engine!BR230:DO230))</f>
        <v/>
      </c>
      <c r="H226" s="50">
        <f>IF($A226="","",Engine!E230)</f>
        <v/>
      </c>
      <c r="I226" s="50">
        <f>IF($A226="","",Engine!G230)</f>
        <v/>
      </c>
      <c r="J226" s="51" t="n"/>
      <c r="K226" s="51" t="n"/>
      <c r="L226" s="47" t="n"/>
      <c r="M226" s="50">
        <f>IF($A226="","",Engine!J230)</f>
        <v/>
      </c>
    </row>
    <row r="227">
      <c r="A227" s="45">
        <f>IF(Engine!$J$230&gt;0.005,Engine!A231,"")</f>
        <v/>
      </c>
      <c r="B227" s="46">
        <f>IF($A227="","",Engine!B231)</f>
        <v/>
      </c>
      <c r="C227" s="47" t="n"/>
      <c r="D227" s="48">
        <f>IF($A227="","",G227+H227+I227+E227)</f>
        <v/>
      </c>
      <c r="E227" s="48">
        <f>IF($A227="","",SUM(Engine!DP231:FM231))</f>
        <v/>
      </c>
      <c r="F227" s="49">
        <f>IF($A227="","",IF(E227&gt;0.005,INDEX(Engine!$T$4:$BQ$4,Engine!K231),IF(H227&gt;0,"Buffer first","")))</f>
        <v/>
      </c>
      <c r="G227" s="50">
        <f>IF($A227="","",SUM(Engine!BR231:DO231))</f>
        <v/>
      </c>
      <c r="H227" s="50">
        <f>IF($A227="","",Engine!E231)</f>
        <v/>
      </c>
      <c r="I227" s="50">
        <f>IF($A227="","",Engine!G231)</f>
        <v/>
      </c>
      <c r="J227" s="51" t="n"/>
      <c r="K227" s="51" t="n"/>
      <c r="L227" s="47" t="n"/>
      <c r="M227" s="50">
        <f>IF($A227="","",Engine!J231)</f>
        <v/>
      </c>
    </row>
    <row r="228">
      <c r="A228" s="45">
        <f>IF(Engine!$J$231&gt;0.005,Engine!A232,"")</f>
        <v/>
      </c>
      <c r="B228" s="46">
        <f>IF($A228="","",Engine!B232)</f>
        <v/>
      </c>
      <c r="C228" s="47" t="n"/>
      <c r="D228" s="48">
        <f>IF($A228="","",G228+H228+I228+E228)</f>
        <v/>
      </c>
      <c r="E228" s="48">
        <f>IF($A228="","",SUM(Engine!DP232:FM232))</f>
        <v/>
      </c>
      <c r="F228" s="49">
        <f>IF($A228="","",IF(E228&gt;0.005,INDEX(Engine!$T$4:$BQ$4,Engine!K232),IF(H228&gt;0,"Buffer first","")))</f>
        <v/>
      </c>
      <c r="G228" s="50">
        <f>IF($A228="","",SUM(Engine!BR232:DO232))</f>
        <v/>
      </c>
      <c r="H228" s="50">
        <f>IF($A228="","",Engine!E232)</f>
        <v/>
      </c>
      <c r="I228" s="50">
        <f>IF($A228="","",Engine!G232)</f>
        <v/>
      </c>
      <c r="J228" s="51" t="n"/>
      <c r="K228" s="51" t="n"/>
      <c r="L228" s="47" t="n"/>
      <c r="M228" s="50">
        <f>IF($A228="","",Engine!J232)</f>
        <v/>
      </c>
    </row>
    <row r="229">
      <c r="A229" s="45">
        <f>IF(Engine!$J$232&gt;0.005,Engine!A233,"")</f>
        <v/>
      </c>
      <c r="B229" s="46">
        <f>IF($A229="","",Engine!B233)</f>
        <v/>
      </c>
      <c r="C229" s="47" t="n"/>
      <c r="D229" s="48">
        <f>IF($A229="","",G229+H229+I229+E229)</f>
        <v/>
      </c>
      <c r="E229" s="48">
        <f>IF($A229="","",SUM(Engine!DP233:FM233))</f>
        <v/>
      </c>
      <c r="F229" s="49">
        <f>IF($A229="","",IF(E229&gt;0.005,INDEX(Engine!$T$4:$BQ$4,Engine!K233),IF(H229&gt;0,"Buffer first","")))</f>
        <v/>
      </c>
      <c r="G229" s="50">
        <f>IF($A229="","",SUM(Engine!BR233:DO233))</f>
        <v/>
      </c>
      <c r="H229" s="50">
        <f>IF($A229="","",Engine!E233)</f>
        <v/>
      </c>
      <c r="I229" s="50">
        <f>IF($A229="","",Engine!G233)</f>
        <v/>
      </c>
      <c r="J229" s="51" t="n"/>
      <c r="K229" s="51" t="n"/>
      <c r="L229" s="47" t="n"/>
      <c r="M229" s="50">
        <f>IF($A229="","",Engine!J233)</f>
        <v/>
      </c>
    </row>
    <row r="230">
      <c r="A230" s="45">
        <f>IF(Engine!$J$233&gt;0.005,Engine!A234,"")</f>
        <v/>
      </c>
      <c r="B230" s="46">
        <f>IF($A230="","",Engine!B234)</f>
        <v/>
      </c>
      <c r="C230" s="47" t="n"/>
      <c r="D230" s="48">
        <f>IF($A230="","",G230+H230+I230+E230)</f>
        <v/>
      </c>
      <c r="E230" s="48">
        <f>IF($A230="","",SUM(Engine!DP234:FM234))</f>
        <v/>
      </c>
      <c r="F230" s="49">
        <f>IF($A230="","",IF(E230&gt;0.005,INDEX(Engine!$T$4:$BQ$4,Engine!K234),IF(H230&gt;0,"Buffer first","")))</f>
        <v/>
      </c>
      <c r="G230" s="50">
        <f>IF($A230="","",SUM(Engine!BR234:DO234))</f>
        <v/>
      </c>
      <c r="H230" s="50">
        <f>IF($A230="","",Engine!E234)</f>
        <v/>
      </c>
      <c r="I230" s="50">
        <f>IF($A230="","",Engine!G234)</f>
        <v/>
      </c>
      <c r="J230" s="51" t="n"/>
      <c r="K230" s="51" t="n"/>
      <c r="L230" s="47" t="n"/>
      <c r="M230" s="50">
        <f>IF($A230="","",Engine!J234)</f>
        <v/>
      </c>
    </row>
    <row r="231">
      <c r="A231" s="45">
        <f>IF(Engine!$J$234&gt;0.005,Engine!A235,"")</f>
        <v/>
      </c>
      <c r="B231" s="46">
        <f>IF($A231="","",Engine!B235)</f>
        <v/>
      </c>
      <c r="C231" s="47" t="n"/>
      <c r="D231" s="48">
        <f>IF($A231="","",G231+H231+I231+E231)</f>
        <v/>
      </c>
      <c r="E231" s="48">
        <f>IF($A231="","",SUM(Engine!DP235:FM235))</f>
        <v/>
      </c>
      <c r="F231" s="49">
        <f>IF($A231="","",IF(E231&gt;0.005,INDEX(Engine!$T$4:$BQ$4,Engine!K235),IF(H231&gt;0,"Buffer first","")))</f>
        <v/>
      </c>
      <c r="G231" s="50">
        <f>IF($A231="","",SUM(Engine!BR235:DO235))</f>
        <v/>
      </c>
      <c r="H231" s="50">
        <f>IF($A231="","",Engine!E235)</f>
        <v/>
      </c>
      <c r="I231" s="50">
        <f>IF($A231="","",Engine!G235)</f>
        <v/>
      </c>
      <c r="J231" s="51" t="n"/>
      <c r="K231" s="51" t="n"/>
      <c r="L231" s="47" t="n"/>
      <c r="M231" s="50">
        <f>IF($A231="","",Engine!J235)</f>
        <v/>
      </c>
    </row>
    <row r="232">
      <c r="A232" s="45">
        <f>IF(Engine!$J$235&gt;0.005,Engine!A236,"")</f>
        <v/>
      </c>
      <c r="B232" s="46">
        <f>IF($A232="","",Engine!B236)</f>
        <v/>
      </c>
      <c r="C232" s="47" t="n"/>
      <c r="D232" s="48">
        <f>IF($A232="","",G232+H232+I232+E232)</f>
        <v/>
      </c>
      <c r="E232" s="48">
        <f>IF($A232="","",SUM(Engine!DP236:FM236))</f>
        <v/>
      </c>
      <c r="F232" s="49">
        <f>IF($A232="","",IF(E232&gt;0.005,INDEX(Engine!$T$4:$BQ$4,Engine!K236),IF(H232&gt;0,"Buffer first","")))</f>
        <v/>
      </c>
      <c r="G232" s="50">
        <f>IF($A232="","",SUM(Engine!BR236:DO236))</f>
        <v/>
      </c>
      <c r="H232" s="50">
        <f>IF($A232="","",Engine!E236)</f>
        <v/>
      </c>
      <c r="I232" s="50">
        <f>IF($A232="","",Engine!G236)</f>
        <v/>
      </c>
      <c r="J232" s="51" t="n"/>
      <c r="K232" s="51" t="n"/>
      <c r="L232" s="47" t="n"/>
      <c r="M232" s="50">
        <f>IF($A232="","",Engine!J236)</f>
        <v/>
      </c>
    </row>
    <row r="233">
      <c r="A233" s="45">
        <f>IF(Engine!$J$236&gt;0.005,Engine!A237,"")</f>
        <v/>
      </c>
      <c r="B233" s="46">
        <f>IF($A233="","",Engine!B237)</f>
        <v/>
      </c>
      <c r="C233" s="47" t="n"/>
      <c r="D233" s="48">
        <f>IF($A233="","",G233+H233+I233+E233)</f>
        <v/>
      </c>
      <c r="E233" s="48">
        <f>IF($A233="","",SUM(Engine!DP237:FM237))</f>
        <v/>
      </c>
      <c r="F233" s="49">
        <f>IF($A233="","",IF(E233&gt;0.005,INDEX(Engine!$T$4:$BQ$4,Engine!K237),IF(H233&gt;0,"Buffer first","")))</f>
        <v/>
      </c>
      <c r="G233" s="50">
        <f>IF($A233="","",SUM(Engine!BR237:DO237))</f>
        <v/>
      </c>
      <c r="H233" s="50">
        <f>IF($A233="","",Engine!E237)</f>
        <v/>
      </c>
      <c r="I233" s="50">
        <f>IF($A233="","",Engine!G237)</f>
        <v/>
      </c>
      <c r="J233" s="51" t="n"/>
      <c r="K233" s="51" t="n"/>
      <c r="L233" s="47" t="n"/>
      <c r="M233" s="50">
        <f>IF($A233="","",Engine!J237)</f>
        <v/>
      </c>
    </row>
    <row r="234">
      <c r="A234" s="45">
        <f>IF(Engine!$J$237&gt;0.005,Engine!A238,"")</f>
        <v/>
      </c>
      <c r="B234" s="46">
        <f>IF($A234="","",Engine!B238)</f>
        <v/>
      </c>
      <c r="C234" s="47" t="n"/>
      <c r="D234" s="48">
        <f>IF($A234="","",G234+H234+I234+E234)</f>
        <v/>
      </c>
      <c r="E234" s="48">
        <f>IF($A234="","",SUM(Engine!DP238:FM238))</f>
        <v/>
      </c>
      <c r="F234" s="49">
        <f>IF($A234="","",IF(E234&gt;0.005,INDEX(Engine!$T$4:$BQ$4,Engine!K238),IF(H234&gt;0,"Buffer first","")))</f>
        <v/>
      </c>
      <c r="G234" s="50">
        <f>IF($A234="","",SUM(Engine!BR238:DO238))</f>
        <v/>
      </c>
      <c r="H234" s="50">
        <f>IF($A234="","",Engine!E238)</f>
        <v/>
      </c>
      <c r="I234" s="50">
        <f>IF($A234="","",Engine!G238)</f>
        <v/>
      </c>
      <c r="J234" s="51" t="n"/>
      <c r="K234" s="51" t="n"/>
      <c r="L234" s="47" t="n"/>
      <c r="M234" s="50">
        <f>IF($A234="","",Engine!J238)</f>
        <v/>
      </c>
    </row>
    <row r="235">
      <c r="A235" s="45">
        <f>IF(Engine!$J$238&gt;0.005,Engine!A239,"")</f>
        <v/>
      </c>
      <c r="B235" s="46">
        <f>IF($A235="","",Engine!B239)</f>
        <v/>
      </c>
      <c r="C235" s="47" t="n"/>
      <c r="D235" s="48">
        <f>IF($A235="","",G235+H235+I235+E235)</f>
        <v/>
      </c>
      <c r="E235" s="48">
        <f>IF($A235="","",SUM(Engine!DP239:FM239))</f>
        <v/>
      </c>
      <c r="F235" s="49">
        <f>IF($A235="","",IF(E235&gt;0.005,INDEX(Engine!$T$4:$BQ$4,Engine!K239),IF(H235&gt;0,"Buffer first","")))</f>
        <v/>
      </c>
      <c r="G235" s="50">
        <f>IF($A235="","",SUM(Engine!BR239:DO239))</f>
        <v/>
      </c>
      <c r="H235" s="50">
        <f>IF($A235="","",Engine!E239)</f>
        <v/>
      </c>
      <c r="I235" s="50">
        <f>IF($A235="","",Engine!G239)</f>
        <v/>
      </c>
      <c r="J235" s="51" t="n"/>
      <c r="K235" s="51" t="n"/>
      <c r="L235" s="47" t="n"/>
      <c r="M235" s="50">
        <f>IF($A235="","",Engine!J239)</f>
        <v/>
      </c>
    </row>
    <row r="236">
      <c r="A236" s="45">
        <f>IF(Engine!$J$239&gt;0.005,Engine!A240,"")</f>
        <v/>
      </c>
      <c r="B236" s="46">
        <f>IF($A236="","",Engine!B240)</f>
        <v/>
      </c>
      <c r="C236" s="47" t="n"/>
      <c r="D236" s="48">
        <f>IF($A236="","",G236+H236+I236+E236)</f>
        <v/>
      </c>
      <c r="E236" s="48">
        <f>IF($A236="","",SUM(Engine!DP240:FM240))</f>
        <v/>
      </c>
      <c r="F236" s="49">
        <f>IF($A236="","",IF(E236&gt;0.005,INDEX(Engine!$T$4:$BQ$4,Engine!K240),IF(H236&gt;0,"Buffer first","")))</f>
        <v/>
      </c>
      <c r="G236" s="50">
        <f>IF($A236="","",SUM(Engine!BR240:DO240))</f>
        <v/>
      </c>
      <c r="H236" s="50">
        <f>IF($A236="","",Engine!E240)</f>
        <v/>
      </c>
      <c r="I236" s="50">
        <f>IF($A236="","",Engine!G240)</f>
        <v/>
      </c>
      <c r="J236" s="51" t="n"/>
      <c r="K236" s="51" t="n"/>
      <c r="L236" s="47" t="n"/>
      <c r="M236" s="50">
        <f>IF($A236="","",Engine!J240)</f>
        <v/>
      </c>
    </row>
    <row r="237">
      <c r="A237" s="45">
        <f>IF(Engine!$J$240&gt;0.005,Engine!A241,"")</f>
        <v/>
      </c>
      <c r="B237" s="46">
        <f>IF($A237="","",Engine!B241)</f>
        <v/>
      </c>
      <c r="C237" s="47" t="n"/>
      <c r="D237" s="48">
        <f>IF($A237="","",G237+H237+I237+E237)</f>
        <v/>
      </c>
      <c r="E237" s="48">
        <f>IF($A237="","",SUM(Engine!DP241:FM241))</f>
        <v/>
      </c>
      <c r="F237" s="49">
        <f>IF($A237="","",IF(E237&gt;0.005,INDEX(Engine!$T$4:$BQ$4,Engine!K241),IF(H237&gt;0,"Buffer first","")))</f>
        <v/>
      </c>
      <c r="G237" s="50">
        <f>IF($A237="","",SUM(Engine!BR241:DO241))</f>
        <v/>
      </c>
      <c r="H237" s="50">
        <f>IF($A237="","",Engine!E241)</f>
        <v/>
      </c>
      <c r="I237" s="50">
        <f>IF($A237="","",Engine!G241)</f>
        <v/>
      </c>
      <c r="J237" s="51" t="n"/>
      <c r="K237" s="51" t="n"/>
      <c r="L237" s="47" t="n"/>
      <c r="M237" s="50">
        <f>IF($A237="","",Engine!J241)</f>
        <v/>
      </c>
    </row>
    <row r="238">
      <c r="A238" s="45">
        <f>IF(Engine!$J$241&gt;0.005,Engine!A242,"")</f>
        <v/>
      </c>
      <c r="B238" s="46">
        <f>IF($A238="","",Engine!B242)</f>
        <v/>
      </c>
      <c r="C238" s="47" t="n"/>
      <c r="D238" s="48">
        <f>IF($A238="","",G238+H238+I238+E238)</f>
        <v/>
      </c>
      <c r="E238" s="48">
        <f>IF($A238="","",SUM(Engine!DP242:FM242))</f>
        <v/>
      </c>
      <c r="F238" s="49">
        <f>IF($A238="","",IF(E238&gt;0.005,INDEX(Engine!$T$4:$BQ$4,Engine!K242),IF(H238&gt;0,"Buffer first","")))</f>
        <v/>
      </c>
      <c r="G238" s="50">
        <f>IF($A238="","",SUM(Engine!BR242:DO242))</f>
        <v/>
      </c>
      <c r="H238" s="50">
        <f>IF($A238="","",Engine!E242)</f>
        <v/>
      </c>
      <c r="I238" s="50">
        <f>IF($A238="","",Engine!G242)</f>
        <v/>
      </c>
      <c r="J238" s="51" t="n"/>
      <c r="K238" s="51" t="n"/>
      <c r="L238" s="47" t="n"/>
      <c r="M238" s="50">
        <f>IF($A238="","",Engine!J242)</f>
        <v/>
      </c>
    </row>
    <row r="239">
      <c r="A239" s="45">
        <f>IF(Engine!$J$242&gt;0.005,Engine!A243,"")</f>
        <v/>
      </c>
      <c r="B239" s="46">
        <f>IF($A239="","",Engine!B243)</f>
        <v/>
      </c>
      <c r="C239" s="47" t="n"/>
      <c r="D239" s="48">
        <f>IF($A239="","",G239+H239+I239+E239)</f>
        <v/>
      </c>
      <c r="E239" s="48">
        <f>IF($A239="","",SUM(Engine!DP243:FM243))</f>
        <v/>
      </c>
      <c r="F239" s="49">
        <f>IF($A239="","",IF(E239&gt;0.005,INDEX(Engine!$T$4:$BQ$4,Engine!K243),IF(H239&gt;0,"Buffer first","")))</f>
        <v/>
      </c>
      <c r="G239" s="50">
        <f>IF($A239="","",SUM(Engine!BR243:DO243))</f>
        <v/>
      </c>
      <c r="H239" s="50">
        <f>IF($A239="","",Engine!E243)</f>
        <v/>
      </c>
      <c r="I239" s="50">
        <f>IF($A239="","",Engine!G243)</f>
        <v/>
      </c>
      <c r="J239" s="51" t="n"/>
      <c r="K239" s="51" t="n"/>
      <c r="L239" s="47" t="n"/>
      <c r="M239" s="50">
        <f>IF($A239="","",Engine!J243)</f>
        <v/>
      </c>
    </row>
    <row r="240">
      <c r="A240" s="45">
        <f>IF(Engine!$J$243&gt;0.005,Engine!A244,"")</f>
        <v/>
      </c>
      <c r="B240" s="46">
        <f>IF($A240="","",Engine!B244)</f>
        <v/>
      </c>
      <c r="C240" s="47" t="n"/>
      <c r="D240" s="48">
        <f>IF($A240="","",G240+H240+I240+E240)</f>
        <v/>
      </c>
      <c r="E240" s="48">
        <f>IF($A240="","",SUM(Engine!DP244:FM244))</f>
        <v/>
      </c>
      <c r="F240" s="49">
        <f>IF($A240="","",IF(E240&gt;0.005,INDEX(Engine!$T$4:$BQ$4,Engine!K244),IF(H240&gt;0,"Buffer first","")))</f>
        <v/>
      </c>
      <c r="G240" s="50">
        <f>IF($A240="","",SUM(Engine!BR244:DO244))</f>
        <v/>
      </c>
      <c r="H240" s="50">
        <f>IF($A240="","",Engine!E244)</f>
        <v/>
      </c>
      <c r="I240" s="50">
        <f>IF($A240="","",Engine!G244)</f>
        <v/>
      </c>
      <c r="J240" s="51" t="n"/>
      <c r="K240" s="51" t="n"/>
      <c r="L240" s="47" t="n"/>
      <c r="M240" s="50">
        <f>IF($A240="","",Engine!J244)</f>
        <v/>
      </c>
    </row>
    <row r="241">
      <c r="A241" s="45">
        <f>IF(Engine!$J$244&gt;0.005,Engine!A245,"")</f>
        <v/>
      </c>
      <c r="B241" s="46">
        <f>IF($A241="","",Engine!B245)</f>
        <v/>
      </c>
      <c r="C241" s="47" t="n"/>
      <c r="D241" s="48">
        <f>IF($A241="","",G241+H241+I241+E241)</f>
        <v/>
      </c>
      <c r="E241" s="48">
        <f>IF($A241="","",SUM(Engine!DP245:FM245))</f>
        <v/>
      </c>
      <c r="F241" s="49">
        <f>IF($A241="","",IF(E241&gt;0.005,INDEX(Engine!$T$4:$BQ$4,Engine!K245),IF(H241&gt;0,"Buffer first","")))</f>
        <v/>
      </c>
      <c r="G241" s="50">
        <f>IF($A241="","",SUM(Engine!BR245:DO245))</f>
        <v/>
      </c>
      <c r="H241" s="50">
        <f>IF($A241="","",Engine!E245)</f>
        <v/>
      </c>
      <c r="I241" s="50">
        <f>IF($A241="","",Engine!G245)</f>
        <v/>
      </c>
      <c r="J241" s="51" t="n"/>
      <c r="K241" s="51" t="n"/>
      <c r="L241" s="47" t="n"/>
      <c r="M241" s="50">
        <f>IF($A241="","",Engine!J245)</f>
        <v/>
      </c>
    </row>
    <row r="242">
      <c r="A242" s="45">
        <f>IF(Engine!$J$245&gt;0.005,Engine!A246,"")</f>
        <v/>
      </c>
      <c r="B242" s="46">
        <f>IF($A242="","",Engine!B246)</f>
        <v/>
      </c>
      <c r="C242" s="47" t="n"/>
      <c r="D242" s="48">
        <f>IF($A242="","",G242+H242+I242+E242)</f>
        <v/>
      </c>
      <c r="E242" s="48">
        <f>IF($A242="","",SUM(Engine!DP246:FM246))</f>
        <v/>
      </c>
      <c r="F242" s="49">
        <f>IF($A242="","",IF(E242&gt;0.005,INDEX(Engine!$T$4:$BQ$4,Engine!K246),IF(H242&gt;0,"Buffer first","")))</f>
        <v/>
      </c>
      <c r="G242" s="50">
        <f>IF($A242="","",SUM(Engine!BR246:DO246))</f>
        <v/>
      </c>
      <c r="H242" s="50">
        <f>IF($A242="","",Engine!E246)</f>
        <v/>
      </c>
      <c r="I242" s="50">
        <f>IF($A242="","",Engine!G246)</f>
        <v/>
      </c>
      <c r="J242" s="51" t="n"/>
      <c r="K242" s="51" t="n"/>
      <c r="L242" s="47" t="n"/>
      <c r="M242" s="50">
        <f>IF($A242="","",Engine!J246)</f>
        <v/>
      </c>
    </row>
    <row r="243">
      <c r="A243" s="45">
        <f>IF(Engine!$J$246&gt;0.005,Engine!A247,"")</f>
        <v/>
      </c>
      <c r="B243" s="46">
        <f>IF($A243="","",Engine!B247)</f>
        <v/>
      </c>
      <c r="C243" s="47" t="n"/>
      <c r="D243" s="48">
        <f>IF($A243="","",G243+H243+I243+E243)</f>
        <v/>
      </c>
      <c r="E243" s="48">
        <f>IF($A243="","",SUM(Engine!DP247:FM247))</f>
        <v/>
      </c>
      <c r="F243" s="49">
        <f>IF($A243="","",IF(E243&gt;0.005,INDEX(Engine!$T$4:$BQ$4,Engine!K247),IF(H243&gt;0,"Buffer first","")))</f>
        <v/>
      </c>
      <c r="G243" s="50">
        <f>IF($A243="","",SUM(Engine!BR247:DO247))</f>
        <v/>
      </c>
      <c r="H243" s="50">
        <f>IF($A243="","",Engine!E247)</f>
        <v/>
      </c>
      <c r="I243" s="50">
        <f>IF($A243="","",Engine!G247)</f>
        <v/>
      </c>
      <c r="J243" s="51" t="n"/>
      <c r="K243" s="51" t="n"/>
      <c r="L243" s="47" t="n"/>
      <c r="M243" s="50">
        <f>IF($A243="","",Engine!J247)</f>
        <v/>
      </c>
    </row>
    <row r="244">
      <c r="A244" s="45">
        <f>IF(Engine!$J$247&gt;0.005,Engine!A248,"")</f>
        <v/>
      </c>
      <c r="B244" s="46">
        <f>IF($A244="","",Engine!B248)</f>
        <v/>
      </c>
      <c r="C244" s="47" t="n"/>
      <c r="D244" s="48">
        <f>IF($A244="","",G244+H244+I244+E244)</f>
        <v/>
      </c>
      <c r="E244" s="48">
        <f>IF($A244="","",SUM(Engine!DP248:FM248))</f>
        <v/>
      </c>
      <c r="F244" s="49">
        <f>IF($A244="","",IF(E244&gt;0.005,INDEX(Engine!$T$4:$BQ$4,Engine!K248),IF(H244&gt;0,"Buffer first","")))</f>
        <v/>
      </c>
      <c r="G244" s="50">
        <f>IF($A244="","",SUM(Engine!BR248:DO248))</f>
        <v/>
      </c>
      <c r="H244" s="50">
        <f>IF($A244="","",Engine!E248)</f>
        <v/>
      </c>
      <c r="I244" s="50">
        <f>IF($A244="","",Engine!G248)</f>
        <v/>
      </c>
      <c r="J244" s="51" t="n"/>
      <c r="K244" s="51" t="n"/>
      <c r="L244" s="47" t="n"/>
      <c r="M244" s="50">
        <f>IF($A244="","",Engine!J248)</f>
        <v/>
      </c>
    </row>
    <row r="245">
      <c r="A245" s="45">
        <f>IF(Engine!$J$248&gt;0.005,Engine!A249,"")</f>
        <v/>
      </c>
      <c r="B245" s="46">
        <f>IF($A245="","",Engine!B249)</f>
        <v/>
      </c>
      <c r="C245" s="47" t="n"/>
      <c r="D245" s="48">
        <f>IF($A245="","",G245+H245+I245+E245)</f>
        <v/>
      </c>
      <c r="E245" s="48">
        <f>IF($A245="","",SUM(Engine!DP249:FM249))</f>
        <v/>
      </c>
      <c r="F245" s="49">
        <f>IF($A245="","",IF(E245&gt;0.005,INDEX(Engine!$T$4:$BQ$4,Engine!K249),IF(H245&gt;0,"Buffer first","")))</f>
        <v/>
      </c>
      <c r="G245" s="50">
        <f>IF($A245="","",SUM(Engine!BR249:DO249))</f>
        <v/>
      </c>
      <c r="H245" s="50">
        <f>IF($A245="","",Engine!E249)</f>
        <v/>
      </c>
      <c r="I245" s="50">
        <f>IF($A245="","",Engine!G249)</f>
        <v/>
      </c>
      <c r="J245" s="51" t="n"/>
      <c r="K245" s="51" t="n"/>
      <c r="L245" s="47" t="n"/>
      <c r="M245" s="50">
        <f>IF($A245="","",Engine!J249)</f>
        <v/>
      </c>
    </row>
    <row r="246">
      <c r="A246" s="45">
        <f>IF(Engine!$J$249&gt;0.005,Engine!A250,"")</f>
        <v/>
      </c>
      <c r="B246" s="46">
        <f>IF($A246="","",Engine!B250)</f>
        <v/>
      </c>
      <c r="C246" s="47" t="n"/>
      <c r="D246" s="48">
        <f>IF($A246="","",G246+H246+I246+E246)</f>
        <v/>
      </c>
      <c r="E246" s="48">
        <f>IF($A246="","",SUM(Engine!DP250:FM250))</f>
        <v/>
      </c>
      <c r="F246" s="49">
        <f>IF($A246="","",IF(E246&gt;0.005,INDEX(Engine!$T$4:$BQ$4,Engine!K250),IF(H246&gt;0,"Buffer first","")))</f>
        <v/>
      </c>
      <c r="G246" s="50">
        <f>IF($A246="","",SUM(Engine!BR250:DO250))</f>
        <v/>
      </c>
      <c r="H246" s="50">
        <f>IF($A246="","",Engine!E250)</f>
        <v/>
      </c>
      <c r="I246" s="50">
        <f>IF($A246="","",Engine!G250)</f>
        <v/>
      </c>
      <c r="J246" s="51" t="n"/>
      <c r="K246" s="51" t="n"/>
      <c r="L246" s="47" t="n"/>
      <c r="M246" s="50">
        <f>IF($A246="","",Engine!J250)</f>
        <v/>
      </c>
    </row>
    <row r="247">
      <c r="A247" s="45">
        <f>IF(Engine!$J$250&gt;0.005,Engine!A251,"")</f>
        <v/>
      </c>
      <c r="B247" s="46">
        <f>IF($A247="","",Engine!B251)</f>
        <v/>
      </c>
      <c r="C247" s="47" t="n"/>
      <c r="D247" s="48">
        <f>IF($A247="","",G247+H247+I247+E247)</f>
        <v/>
      </c>
      <c r="E247" s="48">
        <f>IF($A247="","",SUM(Engine!DP251:FM251))</f>
        <v/>
      </c>
      <c r="F247" s="49">
        <f>IF($A247="","",IF(E247&gt;0.005,INDEX(Engine!$T$4:$BQ$4,Engine!K251),IF(H247&gt;0,"Buffer first","")))</f>
        <v/>
      </c>
      <c r="G247" s="50">
        <f>IF($A247="","",SUM(Engine!BR251:DO251))</f>
        <v/>
      </c>
      <c r="H247" s="50">
        <f>IF($A247="","",Engine!E251)</f>
        <v/>
      </c>
      <c r="I247" s="50">
        <f>IF($A247="","",Engine!G251)</f>
        <v/>
      </c>
      <c r="J247" s="51" t="n"/>
      <c r="K247" s="51" t="n"/>
      <c r="L247" s="47" t="n"/>
      <c r="M247" s="50">
        <f>IF($A247="","",Engine!J251)</f>
        <v/>
      </c>
    </row>
    <row r="248">
      <c r="A248" s="45">
        <f>IF(Engine!$J$251&gt;0.005,Engine!A252,"")</f>
        <v/>
      </c>
      <c r="B248" s="46">
        <f>IF($A248="","",Engine!B252)</f>
        <v/>
      </c>
      <c r="C248" s="47" t="n"/>
      <c r="D248" s="48">
        <f>IF($A248="","",G248+H248+I248+E248)</f>
        <v/>
      </c>
      <c r="E248" s="48">
        <f>IF($A248="","",SUM(Engine!DP252:FM252))</f>
        <v/>
      </c>
      <c r="F248" s="49">
        <f>IF($A248="","",IF(E248&gt;0.005,INDEX(Engine!$T$4:$BQ$4,Engine!K252),IF(H248&gt;0,"Buffer first","")))</f>
        <v/>
      </c>
      <c r="G248" s="50">
        <f>IF($A248="","",SUM(Engine!BR252:DO252))</f>
        <v/>
      </c>
      <c r="H248" s="50">
        <f>IF($A248="","",Engine!E252)</f>
        <v/>
      </c>
      <c r="I248" s="50">
        <f>IF($A248="","",Engine!G252)</f>
        <v/>
      </c>
      <c r="J248" s="51" t="n"/>
      <c r="K248" s="51" t="n"/>
      <c r="L248" s="47" t="n"/>
      <c r="M248" s="50">
        <f>IF($A248="","",Engine!J252)</f>
        <v/>
      </c>
    </row>
    <row r="249">
      <c r="A249" s="45">
        <f>IF(Engine!$J$252&gt;0.005,Engine!A253,"")</f>
        <v/>
      </c>
      <c r="B249" s="46">
        <f>IF($A249="","",Engine!B253)</f>
        <v/>
      </c>
      <c r="C249" s="47" t="n"/>
      <c r="D249" s="48">
        <f>IF($A249="","",G249+H249+I249+E249)</f>
        <v/>
      </c>
      <c r="E249" s="48">
        <f>IF($A249="","",SUM(Engine!DP253:FM253))</f>
        <v/>
      </c>
      <c r="F249" s="49">
        <f>IF($A249="","",IF(E249&gt;0.005,INDEX(Engine!$T$4:$BQ$4,Engine!K253),IF(H249&gt;0,"Buffer first","")))</f>
        <v/>
      </c>
      <c r="G249" s="50">
        <f>IF($A249="","",SUM(Engine!BR253:DO253))</f>
        <v/>
      </c>
      <c r="H249" s="50">
        <f>IF($A249="","",Engine!E253)</f>
        <v/>
      </c>
      <c r="I249" s="50">
        <f>IF($A249="","",Engine!G253)</f>
        <v/>
      </c>
      <c r="J249" s="51" t="n"/>
      <c r="K249" s="51" t="n"/>
      <c r="L249" s="47" t="n"/>
      <c r="M249" s="50">
        <f>IF($A249="","",Engine!J253)</f>
        <v/>
      </c>
    </row>
    <row r="250">
      <c r="A250" s="45">
        <f>IF(Engine!$J$253&gt;0.005,Engine!A254,"")</f>
        <v/>
      </c>
      <c r="B250" s="46">
        <f>IF($A250="","",Engine!B254)</f>
        <v/>
      </c>
      <c r="C250" s="47" t="n"/>
      <c r="D250" s="48">
        <f>IF($A250="","",G250+H250+I250+E250)</f>
        <v/>
      </c>
      <c r="E250" s="48">
        <f>IF($A250="","",SUM(Engine!DP254:FM254))</f>
        <v/>
      </c>
      <c r="F250" s="49">
        <f>IF($A250="","",IF(E250&gt;0.005,INDEX(Engine!$T$4:$BQ$4,Engine!K254),IF(H250&gt;0,"Buffer first","")))</f>
        <v/>
      </c>
      <c r="G250" s="50">
        <f>IF($A250="","",SUM(Engine!BR254:DO254))</f>
        <v/>
      </c>
      <c r="H250" s="50">
        <f>IF($A250="","",Engine!E254)</f>
        <v/>
      </c>
      <c r="I250" s="50">
        <f>IF($A250="","",Engine!G254)</f>
        <v/>
      </c>
      <c r="J250" s="51" t="n"/>
      <c r="K250" s="51" t="n"/>
      <c r="L250" s="47" t="n"/>
      <c r="M250" s="50">
        <f>IF($A250="","",Engine!J254)</f>
        <v/>
      </c>
    </row>
    <row r="251">
      <c r="A251" s="45">
        <f>IF(Engine!$J$254&gt;0.005,Engine!A255,"")</f>
        <v/>
      </c>
      <c r="B251" s="46">
        <f>IF($A251="","",Engine!B255)</f>
        <v/>
      </c>
      <c r="C251" s="47" t="n"/>
      <c r="D251" s="48">
        <f>IF($A251="","",G251+H251+I251+E251)</f>
        <v/>
      </c>
      <c r="E251" s="48">
        <f>IF($A251="","",SUM(Engine!DP255:FM255))</f>
        <v/>
      </c>
      <c r="F251" s="49">
        <f>IF($A251="","",IF(E251&gt;0.005,INDEX(Engine!$T$4:$BQ$4,Engine!K255),IF(H251&gt;0,"Buffer first","")))</f>
        <v/>
      </c>
      <c r="G251" s="50">
        <f>IF($A251="","",SUM(Engine!BR255:DO255))</f>
        <v/>
      </c>
      <c r="H251" s="50">
        <f>IF($A251="","",Engine!E255)</f>
        <v/>
      </c>
      <c r="I251" s="50">
        <f>IF($A251="","",Engine!G255)</f>
        <v/>
      </c>
      <c r="J251" s="51" t="n"/>
      <c r="K251" s="51" t="n"/>
      <c r="L251" s="47" t="n"/>
      <c r="M251" s="50">
        <f>IF($A251="","",Engine!J255)</f>
        <v/>
      </c>
    </row>
    <row r="252">
      <c r="A252" s="45">
        <f>IF(Engine!$J$255&gt;0.005,Engine!A256,"")</f>
        <v/>
      </c>
      <c r="B252" s="46">
        <f>IF($A252="","",Engine!B256)</f>
        <v/>
      </c>
      <c r="C252" s="47" t="n"/>
      <c r="D252" s="48">
        <f>IF($A252="","",G252+H252+I252+E252)</f>
        <v/>
      </c>
      <c r="E252" s="48">
        <f>IF($A252="","",SUM(Engine!DP256:FM256))</f>
        <v/>
      </c>
      <c r="F252" s="49">
        <f>IF($A252="","",IF(E252&gt;0.005,INDEX(Engine!$T$4:$BQ$4,Engine!K256),IF(H252&gt;0,"Buffer first","")))</f>
        <v/>
      </c>
      <c r="G252" s="50">
        <f>IF($A252="","",SUM(Engine!BR256:DO256))</f>
        <v/>
      </c>
      <c r="H252" s="50">
        <f>IF($A252="","",Engine!E256)</f>
        <v/>
      </c>
      <c r="I252" s="50">
        <f>IF($A252="","",Engine!G256)</f>
        <v/>
      </c>
      <c r="J252" s="51" t="n"/>
      <c r="K252" s="51" t="n"/>
      <c r="L252" s="47" t="n"/>
      <c r="M252" s="50">
        <f>IF($A252="","",Engine!J256)</f>
        <v/>
      </c>
    </row>
    <row r="253">
      <c r="A253" s="45">
        <f>IF(Engine!$J$256&gt;0.005,Engine!A257,"")</f>
        <v/>
      </c>
      <c r="B253" s="46">
        <f>IF($A253="","",Engine!B257)</f>
        <v/>
      </c>
      <c r="C253" s="47" t="n"/>
      <c r="D253" s="48">
        <f>IF($A253="","",G253+H253+I253+E253)</f>
        <v/>
      </c>
      <c r="E253" s="48">
        <f>IF($A253="","",SUM(Engine!DP257:FM257))</f>
        <v/>
      </c>
      <c r="F253" s="49">
        <f>IF($A253="","",IF(E253&gt;0.005,INDEX(Engine!$T$4:$BQ$4,Engine!K257),IF(H253&gt;0,"Buffer first","")))</f>
        <v/>
      </c>
      <c r="G253" s="50">
        <f>IF($A253="","",SUM(Engine!BR257:DO257))</f>
        <v/>
      </c>
      <c r="H253" s="50">
        <f>IF($A253="","",Engine!E257)</f>
        <v/>
      </c>
      <c r="I253" s="50">
        <f>IF($A253="","",Engine!G257)</f>
        <v/>
      </c>
      <c r="J253" s="51" t="n"/>
      <c r="K253" s="51" t="n"/>
      <c r="L253" s="47" t="n"/>
      <c r="M253" s="50">
        <f>IF($A253="","",Engine!J257)</f>
        <v/>
      </c>
    </row>
    <row r="254">
      <c r="A254" s="45">
        <f>IF(Engine!$J$257&gt;0.005,Engine!A258,"")</f>
        <v/>
      </c>
      <c r="B254" s="46">
        <f>IF($A254="","",Engine!B258)</f>
        <v/>
      </c>
      <c r="C254" s="47" t="n"/>
      <c r="D254" s="48">
        <f>IF($A254="","",G254+H254+I254+E254)</f>
        <v/>
      </c>
      <c r="E254" s="48">
        <f>IF($A254="","",SUM(Engine!DP258:FM258))</f>
        <v/>
      </c>
      <c r="F254" s="49">
        <f>IF($A254="","",IF(E254&gt;0.005,INDEX(Engine!$T$4:$BQ$4,Engine!K258),IF(H254&gt;0,"Buffer first","")))</f>
        <v/>
      </c>
      <c r="G254" s="50">
        <f>IF($A254="","",SUM(Engine!BR258:DO258))</f>
        <v/>
      </c>
      <c r="H254" s="50">
        <f>IF($A254="","",Engine!E258)</f>
        <v/>
      </c>
      <c r="I254" s="50">
        <f>IF($A254="","",Engine!G258)</f>
        <v/>
      </c>
      <c r="J254" s="51" t="n"/>
      <c r="K254" s="51" t="n"/>
      <c r="L254" s="47" t="n"/>
      <c r="M254" s="50">
        <f>IF($A254="","",Engine!J258)</f>
        <v/>
      </c>
    </row>
    <row r="255">
      <c r="A255" s="45">
        <f>IF(Engine!$J$258&gt;0.005,Engine!A259,"")</f>
        <v/>
      </c>
      <c r="B255" s="46">
        <f>IF($A255="","",Engine!B259)</f>
        <v/>
      </c>
      <c r="C255" s="47" t="n"/>
      <c r="D255" s="48">
        <f>IF($A255="","",G255+H255+I255+E255)</f>
        <v/>
      </c>
      <c r="E255" s="48">
        <f>IF($A255="","",SUM(Engine!DP259:FM259))</f>
        <v/>
      </c>
      <c r="F255" s="49">
        <f>IF($A255="","",IF(E255&gt;0.005,INDEX(Engine!$T$4:$BQ$4,Engine!K259),IF(H255&gt;0,"Buffer first","")))</f>
        <v/>
      </c>
      <c r="G255" s="50">
        <f>IF($A255="","",SUM(Engine!BR259:DO259))</f>
        <v/>
      </c>
      <c r="H255" s="50">
        <f>IF($A255="","",Engine!E259)</f>
        <v/>
      </c>
      <c r="I255" s="50">
        <f>IF($A255="","",Engine!G259)</f>
        <v/>
      </c>
      <c r="J255" s="51" t="n"/>
      <c r="K255" s="51" t="n"/>
      <c r="L255" s="47" t="n"/>
      <c r="M255" s="50">
        <f>IF($A255="","",Engine!J259)</f>
        <v/>
      </c>
    </row>
    <row r="256">
      <c r="A256" s="45">
        <f>IF(Engine!$J$259&gt;0.005,Engine!A260,"")</f>
        <v/>
      </c>
      <c r="B256" s="46">
        <f>IF($A256="","",Engine!B260)</f>
        <v/>
      </c>
      <c r="C256" s="47" t="n"/>
      <c r="D256" s="48">
        <f>IF($A256="","",G256+H256+I256+E256)</f>
        <v/>
      </c>
      <c r="E256" s="48">
        <f>IF($A256="","",SUM(Engine!DP260:FM260))</f>
        <v/>
      </c>
      <c r="F256" s="49">
        <f>IF($A256="","",IF(E256&gt;0.005,INDEX(Engine!$T$4:$BQ$4,Engine!K260),IF(H256&gt;0,"Buffer first","")))</f>
        <v/>
      </c>
      <c r="G256" s="50">
        <f>IF($A256="","",SUM(Engine!BR260:DO260))</f>
        <v/>
      </c>
      <c r="H256" s="50">
        <f>IF($A256="","",Engine!E260)</f>
        <v/>
      </c>
      <c r="I256" s="50">
        <f>IF($A256="","",Engine!G260)</f>
        <v/>
      </c>
      <c r="J256" s="51" t="n"/>
      <c r="K256" s="51" t="n"/>
      <c r="L256" s="47" t="n"/>
      <c r="M256" s="50">
        <f>IF($A256="","",Engine!J260)</f>
        <v/>
      </c>
    </row>
    <row r="257">
      <c r="A257" s="45">
        <f>IF(Engine!$J$260&gt;0.005,Engine!A261,"")</f>
        <v/>
      </c>
      <c r="B257" s="46">
        <f>IF($A257="","",Engine!B261)</f>
        <v/>
      </c>
      <c r="C257" s="47" t="n"/>
      <c r="D257" s="48">
        <f>IF($A257="","",G257+H257+I257+E257)</f>
        <v/>
      </c>
      <c r="E257" s="48">
        <f>IF($A257="","",SUM(Engine!DP261:FM261))</f>
        <v/>
      </c>
      <c r="F257" s="49">
        <f>IF($A257="","",IF(E257&gt;0.005,INDEX(Engine!$T$4:$BQ$4,Engine!K261),IF(H257&gt;0,"Buffer first","")))</f>
        <v/>
      </c>
      <c r="G257" s="50">
        <f>IF($A257="","",SUM(Engine!BR261:DO261))</f>
        <v/>
      </c>
      <c r="H257" s="50">
        <f>IF($A257="","",Engine!E261)</f>
        <v/>
      </c>
      <c r="I257" s="50">
        <f>IF($A257="","",Engine!G261)</f>
        <v/>
      </c>
      <c r="J257" s="51" t="n"/>
      <c r="K257" s="51" t="n"/>
      <c r="L257" s="47" t="n"/>
      <c r="M257" s="50">
        <f>IF($A257="","",Engine!J261)</f>
        <v/>
      </c>
    </row>
    <row r="258">
      <c r="A258" s="45">
        <f>IF(Engine!$J$261&gt;0.005,Engine!A262,"")</f>
        <v/>
      </c>
      <c r="B258" s="46">
        <f>IF($A258="","",Engine!B262)</f>
        <v/>
      </c>
      <c r="C258" s="47" t="n"/>
      <c r="D258" s="48">
        <f>IF($A258="","",G258+H258+I258+E258)</f>
        <v/>
      </c>
      <c r="E258" s="48">
        <f>IF($A258="","",SUM(Engine!DP262:FM262))</f>
        <v/>
      </c>
      <c r="F258" s="49">
        <f>IF($A258="","",IF(E258&gt;0.005,INDEX(Engine!$T$4:$BQ$4,Engine!K262),IF(H258&gt;0,"Buffer first","")))</f>
        <v/>
      </c>
      <c r="G258" s="50">
        <f>IF($A258="","",SUM(Engine!BR262:DO262))</f>
        <v/>
      </c>
      <c r="H258" s="50">
        <f>IF($A258="","",Engine!E262)</f>
        <v/>
      </c>
      <c r="I258" s="50">
        <f>IF($A258="","",Engine!G262)</f>
        <v/>
      </c>
      <c r="J258" s="51" t="n"/>
      <c r="K258" s="51" t="n"/>
      <c r="L258" s="47" t="n"/>
      <c r="M258" s="50">
        <f>IF($A258="","",Engine!J262)</f>
        <v/>
      </c>
    </row>
    <row r="259">
      <c r="A259" s="45">
        <f>IF(Engine!$J$262&gt;0.005,Engine!A263,"")</f>
        <v/>
      </c>
      <c r="B259" s="46">
        <f>IF($A259="","",Engine!B263)</f>
        <v/>
      </c>
      <c r="C259" s="47" t="n"/>
      <c r="D259" s="48">
        <f>IF($A259="","",G259+H259+I259+E259)</f>
        <v/>
      </c>
      <c r="E259" s="48">
        <f>IF($A259="","",SUM(Engine!DP263:FM263))</f>
        <v/>
      </c>
      <c r="F259" s="49">
        <f>IF($A259="","",IF(E259&gt;0.005,INDEX(Engine!$T$4:$BQ$4,Engine!K263),IF(H259&gt;0,"Buffer first","")))</f>
        <v/>
      </c>
      <c r="G259" s="50">
        <f>IF($A259="","",SUM(Engine!BR263:DO263))</f>
        <v/>
      </c>
      <c r="H259" s="50">
        <f>IF($A259="","",Engine!E263)</f>
        <v/>
      </c>
      <c r="I259" s="50">
        <f>IF($A259="","",Engine!G263)</f>
        <v/>
      </c>
      <c r="J259" s="51" t="n"/>
      <c r="K259" s="51" t="n"/>
      <c r="L259" s="47" t="n"/>
      <c r="M259" s="50">
        <f>IF($A259="","",Engine!J263)</f>
        <v/>
      </c>
    </row>
    <row r="260">
      <c r="A260" s="45">
        <f>IF(Engine!$J$263&gt;0.005,Engine!A264,"")</f>
        <v/>
      </c>
      <c r="B260" s="46">
        <f>IF($A260="","",Engine!B264)</f>
        <v/>
      </c>
      <c r="C260" s="47" t="n"/>
      <c r="D260" s="48">
        <f>IF($A260="","",G260+H260+I260+E260)</f>
        <v/>
      </c>
      <c r="E260" s="48">
        <f>IF($A260="","",SUM(Engine!DP264:FM264))</f>
        <v/>
      </c>
      <c r="F260" s="49">
        <f>IF($A260="","",IF(E260&gt;0.005,INDEX(Engine!$T$4:$BQ$4,Engine!K264),IF(H260&gt;0,"Buffer first","")))</f>
        <v/>
      </c>
      <c r="G260" s="50">
        <f>IF($A260="","",SUM(Engine!BR264:DO264))</f>
        <v/>
      </c>
      <c r="H260" s="50">
        <f>IF($A260="","",Engine!E264)</f>
        <v/>
      </c>
      <c r="I260" s="50">
        <f>IF($A260="","",Engine!G264)</f>
        <v/>
      </c>
      <c r="J260" s="51" t="n"/>
      <c r="K260" s="51" t="n"/>
      <c r="L260" s="47" t="n"/>
      <c r="M260" s="50">
        <f>IF($A260="","",Engine!J264)</f>
        <v/>
      </c>
    </row>
    <row r="261">
      <c r="A261" s="45">
        <f>IF(Engine!$J$264&gt;0.005,Engine!A265,"")</f>
        <v/>
      </c>
      <c r="B261" s="46">
        <f>IF($A261="","",Engine!B265)</f>
        <v/>
      </c>
      <c r="C261" s="47" t="n"/>
      <c r="D261" s="48">
        <f>IF($A261="","",G261+H261+I261+E261)</f>
        <v/>
      </c>
      <c r="E261" s="48">
        <f>IF($A261="","",SUM(Engine!DP265:FM265))</f>
        <v/>
      </c>
      <c r="F261" s="49">
        <f>IF($A261="","",IF(E261&gt;0.005,INDEX(Engine!$T$4:$BQ$4,Engine!K265),IF(H261&gt;0,"Buffer first","")))</f>
        <v/>
      </c>
      <c r="G261" s="50">
        <f>IF($A261="","",SUM(Engine!BR265:DO265))</f>
        <v/>
      </c>
      <c r="H261" s="50">
        <f>IF($A261="","",Engine!E265)</f>
        <v/>
      </c>
      <c r="I261" s="50">
        <f>IF($A261="","",Engine!G265)</f>
        <v/>
      </c>
      <c r="J261" s="51" t="n"/>
      <c r="K261" s="51" t="n"/>
      <c r="L261" s="47" t="n"/>
      <c r="M261" s="50">
        <f>IF($A261="","",Engine!J265)</f>
        <v/>
      </c>
    </row>
    <row r="262">
      <c r="A262" s="45">
        <f>IF(Engine!$J$265&gt;0.005,Engine!A266,"")</f>
        <v/>
      </c>
      <c r="B262" s="46">
        <f>IF($A262="","",Engine!B266)</f>
        <v/>
      </c>
      <c r="C262" s="47" t="n"/>
      <c r="D262" s="48">
        <f>IF($A262="","",G262+H262+I262+E262)</f>
        <v/>
      </c>
      <c r="E262" s="48">
        <f>IF($A262="","",SUM(Engine!DP266:FM266))</f>
        <v/>
      </c>
      <c r="F262" s="49">
        <f>IF($A262="","",IF(E262&gt;0.005,INDEX(Engine!$T$4:$BQ$4,Engine!K266),IF(H262&gt;0,"Buffer first","")))</f>
        <v/>
      </c>
      <c r="G262" s="50">
        <f>IF($A262="","",SUM(Engine!BR266:DO266))</f>
        <v/>
      </c>
      <c r="H262" s="50">
        <f>IF($A262="","",Engine!E266)</f>
        <v/>
      </c>
      <c r="I262" s="50">
        <f>IF($A262="","",Engine!G266)</f>
        <v/>
      </c>
      <c r="J262" s="51" t="n"/>
      <c r="K262" s="51" t="n"/>
      <c r="L262" s="47" t="n"/>
      <c r="M262" s="50">
        <f>IF($A262="","",Engine!J266)</f>
        <v/>
      </c>
    </row>
    <row r="263">
      <c r="A263" s="45">
        <f>IF(Engine!$J$266&gt;0.005,Engine!A267,"")</f>
        <v/>
      </c>
      <c r="B263" s="46">
        <f>IF($A263="","",Engine!B267)</f>
        <v/>
      </c>
      <c r="C263" s="47" t="n"/>
      <c r="D263" s="48">
        <f>IF($A263="","",G263+H263+I263+E263)</f>
        <v/>
      </c>
      <c r="E263" s="48">
        <f>IF($A263="","",SUM(Engine!DP267:FM267))</f>
        <v/>
      </c>
      <c r="F263" s="49">
        <f>IF($A263="","",IF(E263&gt;0.005,INDEX(Engine!$T$4:$BQ$4,Engine!K267),IF(H263&gt;0,"Buffer first","")))</f>
        <v/>
      </c>
      <c r="G263" s="50">
        <f>IF($A263="","",SUM(Engine!BR267:DO267))</f>
        <v/>
      </c>
      <c r="H263" s="50">
        <f>IF($A263="","",Engine!E267)</f>
        <v/>
      </c>
      <c r="I263" s="50">
        <f>IF($A263="","",Engine!G267)</f>
        <v/>
      </c>
      <c r="J263" s="51" t="n"/>
      <c r="K263" s="51" t="n"/>
      <c r="L263" s="47" t="n"/>
      <c r="M263" s="50">
        <f>IF($A263="","",Engine!J267)</f>
        <v/>
      </c>
    </row>
    <row r="264">
      <c r="A264" s="45">
        <f>IF(Engine!$J$267&gt;0.005,Engine!A268,"")</f>
        <v/>
      </c>
      <c r="B264" s="46">
        <f>IF($A264="","",Engine!B268)</f>
        <v/>
      </c>
      <c r="C264" s="47" t="n"/>
      <c r="D264" s="48">
        <f>IF($A264="","",G264+H264+I264+E264)</f>
        <v/>
      </c>
      <c r="E264" s="48">
        <f>IF($A264="","",SUM(Engine!DP268:FM268))</f>
        <v/>
      </c>
      <c r="F264" s="49">
        <f>IF($A264="","",IF(E264&gt;0.005,INDEX(Engine!$T$4:$BQ$4,Engine!K268),IF(H264&gt;0,"Buffer first","")))</f>
        <v/>
      </c>
      <c r="G264" s="50">
        <f>IF($A264="","",SUM(Engine!BR268:DO268))</f>
        <v/>
      </c>
      <c r="H264" s="50">
        <f>IF($A264="","",Engine!E268)</f>
        <v/>
      </c>
      <c r="I264" s="50">
        <f>IF($A264="","",Engine!G268)</f>
        <v/>
      </c>
      <c r="J264" s="51" t="n"/>
      <c r="K264" s="51" t="n"/>
      <c r="L264" s="47" t="n"/>
      <c r="M264" s="50">
        <f>IF($A264="","",Engine!J268)</f>
        <v/>
      </c>
    </row>
    <row r="265">
      <c r="A265" s="45">
        <f>IF(Engine!$J$268&gt;0.005,Engine!A269,"")</f>
        <v/>
      </c>
      <c r="B265" s="46">
        <f>IF($A265="","",Engine!B269)</f>
        <v/>
      </c>
      <c r="C265" s="47" t="n"/>
      <c r="D265" s="48">
        <f>IF($A265="","",G265+H265+I265+E265)</f>
        <v/>
      </c>
      <c r="E265" s="48">
        <f>IF($A265="","",SUM(Engine!DP269:FM269))</f>
        <v/>
      </c>
      <c r="F265" s="49">
        <f>IF($A265="","",IF(E265&gt;0.005,INDEX(Engine!$T$4:$BQ$4,Engine!K269),IF(H265&gt;0,"Buffer first","")))</f>
        <v/>
      </c>
      <c r="G265" s="50">
        <f>IF($A265="","",SUM(Engine!BR269:DO269))</f>
        <v/>
      </c>
      <c r="H265" s="50">
        <f>IF($A265="","",Engine!E269)</f>
        <v/>
      </c>
      <c r="I265" s="50">
        <f>IF($A265="","",Engine!G269)</f>
        <v/>
      </c>
      <c r="J265" s="51" t="n"/>
      <c r="K265" s="51" t="n"/>
      <c r="L265" s="47" t="n"/>
      <c r="M265" s="50">
        <f>IF($A265="","",Engine!J269)</f>
        <v/>
      </c>
    </row>
    <row r="266">
      <c r="A266" s="45">
        <f>IF(Engine!$J$269&gt;0.005,Engine!A270,"")</f>
        <v/>
      </c>
      <c r="B266" s="46">
        <f>IF($A266="","",Engine!B270)</f>
        <v/>
      </c>
      <c r="C266" s="47" t="n"/>
      <c r="D266" s="48">
        <f>IF($A266="","",G266+H266+I266+E266)</f>
        <v/>
      </c>
      <c r="E266" s="48">
        <f>IF($A266="","",SUM(Engine!DP270:FM270))</f>
        <v/>
      </c>
      <c r="F266" s="49">
        <f>IF($A266="","",IF(E266&gt;0.005,INDEX(Engine!$T$4:$BQ$4,Engine!K270),IF(H266&gt;0,"Buffer first","")))</f>
        <v/>
      </c>
      <c r="G266" s="50">
        <f>IF($A266="","",SUM(Engine!BR270:DO270))</f>
        <v/>
      </c>
      <c r="H266" s="50">
        <f>IF($A266="","",Engine!E270)</f>
        <v/>
      </c>
      <c r="I266" s="50">
        <f>IF($A266="","",Engine!G270)</f>
        <v/>
      </c>
      <c r="J266" s="51" t="n"/>
      <c r="K266" s="51" t="n"/>
      <c r="L266" s="47" t="n"/>
      <c r="M266" s="50">
        <f>IF($A266="","",Engine!J270)</f>
        <v/>
      </c>
    </row>
    <row r="267">
      <c r="A267" s="45">
        <f>IF(Engine!$J$270&gt;0.005,Engine!A271,"")</f>
        <v/>
      </c>
      <c r="B267" s="46">
        <f>IF($A267="","",Engine!B271)</f>
        <v/>
      </c>
      <c r="C267" s="47" t="n"/>
      <c r="D267" s="48">
        <f>IF($A267="","",G267+H267+I267+E267)</f>
        <v/>
      </c>
      <c r="E267" s="48">
        <f>IF($A267="","",SUM(Engine!DP271:FM271))</f>
        <v/>
      </c>
      <c r="F267" s="49">
        <f>IF($A267="","",IF(E267&gt;0.005,INDEX(Engine!$T$4:$BQ$4,Engine!K271),IF(H267&gt;0,"Buffer first","")))</f>
        <v/>
      </c>
      <c r="G267" s="50">
        <f>IF($A267="","",SUM(Engine!BR271:DO271))</f>
        <v/>
      </c>
      <c r="H267" s="50">
        <f>IF($A267="","",Engine!E271)</f>
        <v/>
      </c>
      <c r="I267" s="50">
        <f>IF($A267="","",Engine!G271)</f>
        <v/>
      </c>
      <c r="J267" s="51" t="n"/>
      <c r="K267" s="51" t="n"/>
      <c r="L267" s="47" t="n"/>
      <c r="M267" s="50">
        <f>IF($A267="","",Engine!J271)</f>
        <v/>
      </c>
    </row>
    <row r="268">
      <c r="A268" s="45">
        <f>IF(Engine!$J$271&gt;0.005,Engine!A272,"")</f>
        <v/>
      </c>
      <c r="B268" s="46">
        <f>IF($A268="","",Engine!B272)</f>
        <v/>
      </c>
      <c r="C268" s="47" t="n"/>
      <c r="D268" s="48">
        <f>IF($A268="","",G268+H268+I268+E268)</f>
        <v/>
      </c>
      <c r="E268" s="48">
        <f>IF($A268="","",SUM(Engine!DP272:FM272))</f>
        <v/>
      </c>
      <c r="F268" s="49">
        <f>IF($A268="","",IF(E268&gt;0.005,INDEX(Engine!$T$4:$BQ$4,Engine!K272),IF(H268&gt;0,"Buffer first","")))</f>
        <v/>
      </c>
      <c r="G268" s="50">
        <f>IF($A268="","",SUM(Engine!BR272:DO272))</f>
        <v/>
      </c>
      <c r="H268" s="50">
        <f>IF($A268="","",Engine!E272)</f>
        <v/>
      </c>
      <c r="I268" s="50">
        <f>IF($A268="","",Engine!G272)</f>
        <v/>
      </c>
      <c r="J268" s="51" t="n"/>
      <c r="K268" s="51" t="n"/>
      <c r="L268" s="47" t="n"/>
      <c r="M268" s="50">
        <f>IF($A268="","",Engine!J272)</f>
        <v/>
      </c>
    </row>
    <row r="269">
      <c r="A269" s="45">
        <f>IF(Engine!$J$272&gt;0.005,Engine!A273,"")</f>
        <v/>
      </c>
      <c r="B269" s="46">
        <f>IF($A269="","",Engine!B273)</f>
        <v/>
      </c>
      <c r="C269" s="47" t="n"/>
      <c r="D269" s="48">
        <f>IF($A269="","",G269+H269+I269+E269)</f>
        <v/>
      </c>
      <c r="E269" s="48">
        <f>IF($A269="","",SUM(Engine!DP273:FM273))</f>
        <v/>
      </c>
      <c r="F269" s="49">
        <f>IF($A269="","",IF(E269&gt;0.005,INDEX(Engine!$T$4:$BQ$4,Engine!K273),IF(H269&gt;0,"Buffer first","")))</f>
        <v/>
      </c>
      <c r="G269" s="50">
        <f>IF($A269="","",SUM(Engine!BR273:DO273))</f>
        <v/>
      </c>
      <c r="H269" s="50">
        <f>IF($A269="","",Engine!E273)</f>
        <v/>
      </c>
      <c r="I269" s="50">
        <f>IF($A269="","",Engine!G273)</f>
        <v/>
      </c>
      <c r="J269" s="51" t="n"/>
      <c r="K269" s="51" t="n"/>
      <c r="L269" s="47" t="n"/>
      <c r="M269" s="50">
        <f>IF($A269="","",Engine!J273)</f>
        <v/>
      </c>
    </row>
    <row r="270">
      <c r="A270" s="45">
        <f>IF(Engine!$J$273&gt;0.005,Engine!A274,"")</f>
        <v/>
      </c>
      <c r="B270" s="46">
        <f>IF($A270="","",Engine!B274)</f>
        <v/>
      </c>
      <c r="C270" s="47" t="n"/>
      <c r="D270" s="48">
        <f>IF($A270="","",G270+H270+I270+E270)</f>
        <v/>
      </c>
      <c r="E270" s="48">
        <f>IF($A270="","",SUM(Engine!DP274:FM274))</f>
        <v/>
      </c>
      <c r="F270" s="49">
        <f>IF($A270="","",IF(E270&gt;0.005,INDEX(Engine!$T$4:$BQ$4,Engine!K274),IF(H270&gt;0,"Buffer first","")))</f>
        <v/>
      </c>
      <c r="G270" s="50">
        <f>IF($A270="","",SUM(Engine!BR274:DO274))</f>
        <v/>
      </c>
      <c r="H270" s="50">
        <f>IF($A270="","",Engine!E274)</f>
        <v/>
      </c>
      <c r="I270" s="50">
        <f>IF($A270="","",Engine!G274)</f>
        <v/>
      </c>
      <c r="J270" s="51" t="n"/>
      <c r="K270" s="51" t="n"/>
      <c r="L270" s="47" t="n"/>
      <c r="M270" s="50">
        <f>IF($A270="","",Engine!J274)</f>
        <v/>
      </c>
    </row>
    <row r="271">
      <c r="A271" s="45">
        <f>IF(Engine!$J$274&gt;0.005,Engine!A275,"")</f>
        <v/>
      </c>
      <c r="B271" s="46">
        <f>IF($A271="","",Engine!B275)</f>
        <v/>
      </c>
      <c r="C271" s="47" t="n"/>
      <c r="D271" s="48">
        <f>IF($A271="","",G271+H271+I271+E271)</f>
        <v/>
      </c>
      <c r="E271" s="48">
        <f>IF($A271="","",SUM(Engine!DP275:FM275))</f>
        <v/>
      </c>
      <c r="F271" s="49">
        <f>IF($A271="","",IF(E271&gt;0.005,INDEX(Engine!$T$4:$BQ$4,Engine!K275),IF(H271&gt;0,"Buffer first","")))</f>
        <v/>
      </c>
      <c r="G271" s="50">
        <f>IF($A271="","",SUM(Engine!BR275:DO275))</f>
        <v/>
      </c>
      <c r="H271" s="50">
        <f>IF($A271="","",Engine!E275)</f>
        <v/>
      </c>
      <c r="I271" s="50">
        <f>IF($A271="","",Engine!G275)</f>
        <v/>
      </c>
      <c r="J271" s="51" t="n"/>
      <c r="K271" s="51" t="n"/>
      <c r="L271" s="47" t="n"/>
      <c r="M271" s="50">
        <f>IF($A271="","",Engine!J275)</f>
        <v/>
      </c>
    </row>
    <row r="272">
      <c r="A272" s="45">
        <f>IF(Engine!$J$275&gt;0.005,Engine!A276,"")</f>
        <v/>
      </c>
      <c r="B272" s="46">
        <f>IF($A272="","",Engine!B276)</f>
        <v/>
      </c>
      <c r="C272" s="47" t="n"/>
      <c r="D272" s="48">
        <f>IF($A272="","",G272+H272+I272+E272)</f>
        <v/>
      </c>
      <c r="E272" s="48">
        <f>IF($A272="","",SUM(Engine!DP276:FM276))</f>
        <v/>
      </c>
      <c r="F272" s="49">
        <f>IF($A272="","",IF(E272&gt;0.005,INDEX(Engine!$T$4:$BQ$4,Engine!K276),IF(H272&gt;0,"Buffer first","")))</f>
        <v/>
      </c>
      <c r="G272" s="50">
        <f>IF($A272="","",SUM(Engine!BR276:DO276))</f>
        <v/>
      </c>
      <c r="H272" s="50">
        <f>IF($A272="","",Engine!E276)</f>
        <v/>
      </c>
      <c r="I272" s="50">
        <f>IF($A272="","",Engine!G276)</f>
        <v/>
      </c>
      <c r="J272" s="51" t="n"/>
      <c r="K272" s="51" t="n"/>
      <c r="L272" s="47" t="n"/>
      <c r="M272" s="50">
        <f>IF($A272="","",Engine!J276)</f>
        <v/>
      </c>
    </row>
    <row r="273">
      <c r="A273" s="45">
        <f>IF(Engine!$J$276&gt;0.005,Engine!A277,"")</f>
        <v/>
      </c>
      <c r="B273" s="46">
        <f>IF($A273="","",Engine!B277)</f>
        <v/>
      </c>
      <c r="C273" s="47" t="n"/>
      <c r="D273" s="48">
        <f>IF($A273="","",G273+H273+I273+E273)</f>
        <v/>
      </c>
      <c r="E273" s="48">
        <f>IF($A273="","",SUM(Engine!DP277:FM277))</f>
        <v/>
      </c>
      <c r="F273" s="49">
        <f>IF($A273="","",IF(E273&gt;0.005,INDEX(Engine!$T$4:$BQ$4,Engine!K277),IF(H273&gt;0,"Buffer first","")))</f>
        <v/>
      </c>
      <c r="G273" s="50">
        <f>IF($A273="","",SUM(Engine!BR277:DO277))</f>
        <v/>
      </c>
      <c r="H273" s="50">
        <f>IF($A273="","",Engine!E277)</f>
        <v/>
      </c>
      <c r="I273" s="50">
        <f>IF($A273="","",Engine!G277)</f>
        <v/>
      </c>
      <c r="J273" s="51" t="n"/>
      <c r="K273" s="51" t="n"/>
      <c r="L273" s="47" t="n"/>
      <c r="M273" s="50">
        <f>IF($A273="","",Engine!J277)</f>
        <v/>
      </c>
    </row>
    <row r="274">
      <c r="A274" s="45">
        <f>IF(Engine!$J$277&gt;0.005,Engine!A278,"")</f>
        <v/>
      </c>
      <c r="B274" s="46">
        <f>IF($A274="","",Engine!B278)</f>
        <v/>
      </c>
      <c r="C274" s="47" t="n"/>
      <c r="D274" s="48">
        <f>IF($A274="","",G274+H274+I274+E274)</f>
        <v/>
      </c>
      <c r="E274" s="48">
        <f>IF($A274="","",SUM(Engine!DP278:FM278))</f>
        <v/>
      </c>
      <c r="F274" s="49">
        <f>IF($A274="","",IF(E274&gt;0.005,INDEX(Engine!$T$4:$BQ$4,Engine!K278),IF(H274&gt;0,"Buffer first","")))</f>
        <v/>
      </c>
      <c r="G274" s="50">
        <f>IF($A274="","",SUM(Engine!BR278:DO278))</f>
        <v/>
      </c>
      <c r="H274" s="50">
        <f>IF($A274="","",Engine!E278)</f>
        <v/>
      </c>
      <c r="I274" s="50">
        <f>IF($A274="","",Engine!G278)</f>
        <v/>
      </c>
      <c r="J274" s="51" t="n"/>
      <c r="K274" s="51" t="n"/>
      <c r="L274" s="47" t="n"/>
      <c r="M274" s="50">
        <f>IF($A274="","",Engine!J278)</f>
        <v/>
      </c>
    </row>
    <row r="275">
      <c r="A275" s="45">
        <f>IF(Engine!$J$278&gt;0.005,Engine!A279,"")</f>
        <v/>
      </c>
      <c r="B275" s="46">
        <f>IF($A275="","",Engine!B279)</f>
        <v/>
      </c>
      <c r="C275" s="47" t="n"/>
      <c r="D275" s="48">
        <f>IF($A275="","",G275+H275+I275+E275)</f>
        <v/>
      </c>
      <c r="E275" s="48">
        <f>IF($A275="","",SUM(Engine!DP279:FM279))</f>
        <v/>
      </c>
      <c r="F275" s="49">
        <f>IF($A275="","",IF(E275&gt;0.005,INDEX(Engine!$T$4:$BQ$4,Engine!K279),IF(H275&gt;0,"Buffer first","")))</f>
        <v/>
      </c>
      <c r="G275" s="50">
        <f>IF($A275="","",SUM(Engine!BR279:DO279))</f>
        <v/>
      </c>
      <c r="H275" s="50">
        <f>IF($A275="","",Engine!E279)</f>
        <v/>
      </c>
      <c r="I275" s="50">
        <f>IF($A275="","",Engine!G279)</f>
        <v/>
      </c>
      <c r="J275" s="51" t="n"/>
      <c r="K275" s="51" t="n"/>
      <c r="L275" s="47" t="n"/>
      <c r="M275" s="50">
        <f>IF($A275="","",Engine!J279)</f>
        <v/>
      </c>
    </row>
    <row r="276">
      <c r="A276" s="45">
        <f>IF(Engine!$J$279&gt;0.005,Engine!A280,"")</f>
        <v/>
      </c>
      <c r="B276" s="46">
        <f>IF($A276="","",Engine!B280)</f>
        <v/>
      </c>
      <c r="C276" s="47" t="n"/>
      <c r="D276" s="48">
        <f>IF($A276="","",G276+H276+I276+E276)</f>
        <v/>
      </c>
      <c r="E276" s="48">
        <f>IF($A276="","",SUM(Engine!DP280:FM280))</f>
        <v/>
      </c>
      <c r="F276" s="49">
        <f>IF($A276="","",IF(E276&gt;0.005,INDEX(Engine!$T$4:$BQ$4,Engine!K280),IF(H276&gt;0,"Buffer first","")))</f>
        <v/>
      </c>
      <c r="G276" s="50">
        <f>IF($A276="","",SUM(Engine!BR280:DO280))</f>
        <v/>
      </c>
      <c r="H276" s="50">
        <f>IF($A276="","",Engine!E280)</f>
        <v/>
      </c>
      <c r="I276" s="50">
        <f>IF($A276="","",Engine!G280)</f>
        <v/>
      </c>
      <c r="J276" s="51" t="n"/>
      <c r="K276" s="51" t="n"/>
      <c r="L276" s="47" t="n"/>
      <c r="M276" s="50">
        <f>IF($A276="","",Engine!J280)</f>
        <v/>
      </c>
    </row>
    <row r="277">
      <c r="A277" s="45">
        <f>IF(Engine!$J$280&gt;0.005,Engine!A281,"")</f>
        <v/>
      </c>
      <c r="B277" s="46">
        <f>IF($A277="","",Engine!B281)</f>
        <v/>
      </c>
      <c r="C277" s="47" t="n"/>
      <c r="D277" s="48">
        <f>IF($A277="","",G277+H277+I277+E277)</f>
        <v/>
      </c>
      <c r="E277" s="48">
        <f>IF($A277="","",SUM(Engine!DP281:FM281))</f>
        <v/>
      </c>
      <c r="F277" s="49">
        <f>IF($A277="","",IF(E277&gt;0.005,INDEX(Engine!$T$4:$BQ$4,Engine!K281),IF(H277&gt;0,"Buffer first","")))</f>
        <v/>
      </c>
      <c r="G277" s="50">
        <f>IF($A277="","",SUM(Engine!BR281:DO281))</f>
        <v/>
      </c>
      <c r="H277" s="50">
        <f>IF($A277="","",Engine!E281)</f>
        <v/>
      </c>
      <c r="I277" s="50">
        <f>IF($A277="","",Engine!G281)</f>
        <v/>
      </c>
      <c r="J277" s="51" t="n"/>
      <c r="K277" s="51" t="n"/>
      <c r="L277" s="47" t="n"/>
      <c r="M277" s="50">
        <f>IF($A277="","",Engine!J281)</f>
        <v/>
      </c>
    </row>
    <row r="278">
      <c r="A278" s="45">
        <f>IF(Engine!$J$281&gt;0.005,Engine!A282,"")</f>
        <v/>
      </c>
      <c r="B278" s="46">
        <f>IF($A278="","",Engine!B282)</f>
        <v/>
      </c>
      <c r="C278" s="47" t="n"/>
      <c r="D278" s="48">
        <f>IF($A278="","",G278+H278+I278+E278)</f>
        <v/>
      </c>
      <c r="E278" s="48">
        <f>IF($A278="","",SUM(Engine!DP282:FM282))</f>
        <v/>
      </c>
      <c r="F278" s="49">
        <f>IF($A278="","",IF(E278&gt;0.005,INDEX(Engine!$T$4:$BQ$4,Engine!K282),IF(H278&gt;0,"Buffer first","")))</f>
        <v/>
      </c>
      <c r="G278" s="50">
        <f>IF($A278="","",SUM(Engine!BR282:DO282))</f>
        <v/>
      </c>
      <c r="H278" s="50">
        <f>IF($A278="","",Engine!E282)</f>
        <v/>
      </c>
      <c r="I278" s="50">
        <f>IF($A278="","",Engine!G282)</f>
        <v/>
      </c>
      <c r="J278" s="51" t="n"/>
      <c r="K278" s="51" t="n"/>
      <c r="L278" s="47" t="n"/>
      <c r="M278" s="50">
        <f>IF($A278="","",Engine!J282)</f>
        <v/>
      </c>
    </row>
    <row r="279">
      <c r="A279" s="45">
        <f>IF(Engine!$J$282&gt;0.005,Engine!A283,"")</f>
        <v/>
      </c>
      <c r="B279" s="46">
        <f>IF($A279="","",Engine!B283)</f>
        <v/>
      </c>
      <c r="C279" s="47" t="n"/>
      <c r="D279" s="48">
        <f>IF($A279="","",G279+H279+I279+E279)</f>
        <v/>
      </c>
      <c r="E279" s="48">
        <f>IF($A279="","",SUM(Engine!DP283:FM283))</f>
        <v/>
      </c>
      <c r="F279" s="49">
        <f>IF($A279="","",IF(E279&gt;0.005,INDEX(Engine!$T$4:$BQ$4,Engine!K283),IF(H279&gt;0,"Buffer first","")))</f>
        <v/>
      </c>
      <c r="G279" s="50">
        <f>IF($A279="","",SUM(Engine!BR283:DO283))</f>
        <v/>
      </c>
      <c r="H279" s="50">
        <f>IF($A279="","",Engine!E283)</f>
        <v/>
      </c>
      <c r="I279" s="50">
        <f>IF($A279="","",Engine!G283)</f>
        <v/>
      </c>
      <c r="J279" s="51" t="n"/>
      <c r="K279" s="51" t="n"/>
      <c r="L279" s="47" t="n"/>
      <c r="M279" s="50">
        <f>IF($A279="","",Engine!J283)</f>
        <v/>
      </c>
    </row>
    <row r="280">
      <c r="A280" s="45">
        <f>IF(Engine!$J$283&gt;0.005,Engine!A284,"")</f>
        <v/>
      </c>
      <c r="B280" s="46">
        <f>IF($A280="","",Engine!B284)</f>
        <v/>
      </c>
      <c r="C280" s="47" t="n"/>
      <c r="D280" s="48">
        <f>IF($A280="","",G280+H280+I280+E280)</f>
        <v/>
      </c>
      <c r="E280" s="48">
        <f>IF($A280="","",SUM(Engine!DP284:FM284))</f>
        <v/>
      </c>
      <c r="F280" s="49">
        <f>IF($A280="","",IF(E280&gt;0.005,INDEX(Engine!$T$4:$BQ$4,Engine!K284),IF(H280&gt;0,"Buffer first","")))</f>
        <v/>
      </c>
      <c r="G280" s="50">
        <f>IF($A280="","",SUM(Engine!BR284:DO284))</f>
        <v/>
      </c>
      <c r="H280" s="50">
        <f>IF($A280="","",Engine!E284)</f>
        <v/>
      </c>
      <c r="I280" s="50">
        <f>IF($A280="","",Engine!G284)</f>
        <v/>
      </c>
      <c r="J280" s="51" t="n"/>
      <c r="K280" s="51" t="n"/>
      <c r="L280" s="47" t="n"/>
      <c r="M280" s="50">
        <f>IF($A280="","",Engine!J284)</f>
        <v/>
      </c>
    </row>
    <row r="281">
      <c r="A281" s="45">
        <f>IF(Engine!$J$284&gt;0.005,Engine!A285,"")</f>
        <v/>
      </c>
      <c r="B281" s="46">
        <f>IF($A281="","",Engine!B285)</f>
        <v/>
      </c>
      <c r="C281" s="47" t="n"/>
      <c r="D281" s="48">
        <f>IF($A281="","",G281+H281+I281+E281)</f>
        <v/>
      </c>
      <c r="E281" s="48">
        <f>IF($A281="","",SUM(Engine!DP285:FM285))</f>
        <v/>
      </c>
      <c r="F281" s="49">
        <f>IF($A281="","",IF(E281&gt;0.005,INDEX(Engine!$T$4:$BQ$4,Engine!K285),IF(H281&gt;0,"Buffer first","")))</f>
        <v/>
      </c>
      <c r="G281" s="50">
        <f>IF($A281="","",SUM(Engine!BR285:DO285))</f>
        <v/>
      </c>
      <c r="H281" s="50">
        <f>IF($A281="","",Engine!E285)</f>
        <v/>
      </c>
      <c r="I281" s="50">
        <f>IF($A281="","",Engine!G285)</f>
        <v/>
      </c>
      <c r="J281" s="51" t="n"/>
      <c r="K281" s="51" t="n"/>
      <c r="L281" s="47" t="n"/>
      <c r="M281" s="50">
        <f>IF($A281="","",Engine!J285)</f>
        <v/>
      </c>
    </row>
    <row r="282">
      <c r="A282" s="45">
        <f>IF(Engine!$J$285&gt;0.005,Engine!A286,"")</f>
        <v/>
      </c>
      <c r="B282" s="46">
        <f>IF($A282="","",Engine!B286)</f>
        <v/>
      </c>
      <c r="C282" s="47" t="n"/>
      <c r="D282" s="48">
        <f>IF($A282="","",G282+H282+I282+E282)</f>
        <v/>
      </c>
      <c r="E282" s="48">
        <f>IF($A282="","",SUM(Engine!DP286:FM286))</f>
        <v/>
      </c>
      <c r="F282" s="49">
        <f>IF($A282="","",IF(E282&gt;0.005,INDEX(Engine!$T$4:$BQ$4,Engine!K286),IF(H282&gt;0,"Buffer first","")))</f>
        <v/>
      </c>
      <c r="G282" s="50">
        <f>IF($A282="","",SUM(Engine!BR286:DO286))</f>
        <v/>
      </c>
      <c r="H282" s="50">
        <f>IF($A282="","",Engine!E286)</f>
        <v/>
      </c>
      <c r="I282" s="50">
        <f>IF($A282="","",Engine!G286)</f>
        <v/>
      </c>
      <c r="J282" s="51" t="n"/>
      <c r="K282" s="51" t="n"/>
      <c r="L282" s="47" t="n"/>
      <c r="M282" s="50">
        <f>IF($A282="","",Engine!J286)</f>
        <v/>
      </c>
    </row>
    <row r="283">
      <c r="A283" s="45">
        <f>IF(Engine!$J$286&gt;0.005,Engine!A287,"")</f>
        <v/>
      </c>
      <c r="B283" s="46">
        <f>IF($A283="","",Engine!B287)</f>
        <v/>
      </c>
      <c r="C283" s="47" t="n"/>
      <c r="D283" s="48">
        <f>IF($A283="","",G283+H283+I283+E283)</f>
        <v/>
      </c>
      <c r="E283" s="48">
        <f>IF($A283="","",SUM(Engine!DP287:FM287))</f>
        <v/>
      </c>
      <c r="F283" s="49">
        <f>IF($A283="","",IF(E283&gt;0.005,INDEX(Engine!$T$4:$BQ$4,Engine!K287),IF(H283&gt;0,"Buffer first","")))</f>
        <v/>
      </c>
      <c r="G283" s="50">
        <f>IF($A283="","",SUM(Engine!BR287:DO287))</f>
        <v/>
      </c>
      <c r="H283" s="50">
        <f>IF($A283="","",Engine!E287)</f>
        <v/>
      </c>
      <c r="I283" s="50">
        <f>IF($A283="","",Engine!G287)</f>
        <v/>
      </c>
      <c r="J283" s="51" t="n"/>
      <c r="K283" s="51" t="n"/>
      <c r="L283" s="47" t="n"/>
      <c r="M283" s="50">
        <f>IF($A283="","",Engine!J287)</f>
        <v/>
      </c>
    </row>
    <row r="284">
      <c r="A284" s="45">
        <f>IF(Engine!$J$287&gt;0.005,Engine!A288,"")</f>
        <v/>
      </c>
      <c r="B284" s="46">
        <f>IF($A284="","",Engine!B288)</f>
        <v/>
      </c>
      <c r="C284" s="47" t="n"/>
      <c r="D284" s="48">
        <f>IF($A284="","",G284+H284+I284+E284)</f>
        <v/>
      </c>
      <c r="E284" s="48">
        <f>IF($A284="","",SUM(Engine!DP288:FM288))</f>
        <v/>
      </c>
      <c r="F284" s="49">
        <f>IF($A284="","",IF(E284&gt;0.005,INDEX(Engine!$T$4:$BQ$4,Engine!K288),IF(H284&gt;0,"Buffer first","")))</f>
        <v/>
      </c>
      <c r="G284" s="50">
        <f>IF($A284="","",SUM(Engine!BR288:DO288))</f>
        <v/>
      </c>
      <c r="H284" s="50">
        <f>IF($A284="","",Engine!E288)</f>
        <v/>
      </c>
      <c r="I284" s="50">
        <f>IF($A284="","",Engine!G288)</f>
        <v/>
      </c>
      <c r="J284" s="51" t="n"/>
      <c r="K284" s="51" t="n"/>
      <c r="L284" s="47" t="n"/>
      <c r="M284" s="50">
        <f>IF($A284="","",Engine!J288)</f>
        <v/>
      </c>
    </row>
    <row r="285">
      <c r="A285" s="45">
        <f>IF(Engine!$J$288&gt;0.005,Engine!A289,"")</f>
        <v/>
      </c>
      <c r="B285" s="46">
        <f>IF($A285="","",Engine!B289)</f>
        <v/>
      </c>
      <c r="C285" s="47" t="n"/>
      <c r="D285" s="48">
        <f>IF($A285="","",G285+H285+I285+E285)</f>
        <v/>
      </c>
      <c r="E285" s="48">
        <f>IF($A285="","",SUM(Engine!DP289:FM289))</f>
        <v/>
      </c>
      <c r="F285" s="49">
        <f>IF($A285="","",IF(E285&gt;0.005,INDEX(Engine!$T$4:$BQ$4,Engine!K289),IF(H285&gt;0,"Buffer first","")))</f>
        <v/>
      </c>
      <c r="G285" s="50">
        <f>IF($A285="","",SUM(Engine!BR289:DO289))</f>
        <v/>
      </c>
      <c r="H285" s="50">
        <f>IF($A285="","",Engine!E289)</f>
        <v/>
      </c>
      <c r="I285" s="50">
        <f>IF($A285="","",Engine!G289)</f>
        <v/>
      </c>
      <c r="J285" s="51" t="n"/>
      <c r="K285" s="51" t="n"/>
      <c r="L285" s="47" t="n"/>
      <c r="M285" s="50">
        <f>IF($A285="","",Engine!J289)</f>
        <v/>
      </c>
    </row>
    <row r="286">
      <c r="A286" s="45">
        <f>IF(Engine!$J$289&gt;0.005,Engine!A290,"")</f>
        <v/>
      </c>
      <c r="B286" s="46">
        <f>IF($A286="","",Engine!B290)</f>
        <v/>
      </c>
      <c r="C286" s="47" t="n"/>
      <c r="D286" s="48">
        <f>IF($A286="","",G286+H286+I286+E286)</f>
        <v/>
      </c>
      <c r="E286" s="48">
        <f>IF($A286="","",SUM(Engine!DP290:FM290))</f>
        <v/>
      </c>
      <c r="F286" s="49">
        <f>IF($A286="","",IF(E286&gt;0.005,INDEX(Engine!$T$4:$BQ$4,Engine!K290),IF(H286&gt;0,"Buffer first","")))</f>
        <v/>
      </c>
      <c r="G286" s="50">
        <f>IF($A286="","",SUM(Engine!BR290:DO290))</f>
        <v/>
      </c>
      <c r="H286" s="50">
        <f>IF($A286="","",Engine!E290)</f>
        <v/>
      </c>
      <c r="I286" s="50">
        <f>IF($A286="","",Engine!G290)</f>
        <v/>
      </c>
      <c r="J286" s="51" t="n"/>
      <c r="K286" s="51" t="n"/>
      <c r="L286" s="47" t="n"/>
      <c r="M286" s="50">
        <f>IF($A286="","",Engine!J290)</f>
        <v/>
      </c>
    </row>
    <row r="287">
      <c r="A287" s="45">
        <f>IF(Engine!$J$290&gt;0.005,Engine!A291,"")</f>
        <v/>
      </c>
      <c r="B287" s="46">
        <f>IF($A287="","",Engine!B291)</f>
        <v/>
      </c>
      <c r="C287" s="47" t="n"/>
      <c r="D287" s="48">
        <f>IF($A287="","",G287+H287+I287+E287)</f>
        <v/>
      </c>
      <c r="E287" s="48">
        <f>IF($A287="","",SUM(Engine!DP291:FM291))</f>
        <v/>
      </c>
      <c r="F287" s="49">
        <f>IF($A287="","",IF(E287&gt;0.005,INDEX(Engine!$T$4:$BQ$4,Engine!K291),IF(H287&gt;0,"Buffer first","")))</f>
        <v/>
      </c>
      <c r="G287" s="50">
        <f>IF($A287="","",SUM(Engine!BR291:DO291))</f>
        <v/>
      </c>
      <c r="H287" s="50">
        <f>IF($A287="","",Engine!E291)</f>
        <v/>
      </c>
      <c r="I287" s="50">
        <f>IF($A287="","",Engine!G291)</f>
        <v/>
      </c>
      <c r="J287" s="51" t="n"/>
      <c r="K287" s="51" t="n"/>
      <c r="L287" s="47" t="n"/>
      <c r="M287" s="50">
        <f>IF($A287="","",Engine!J291)</f>
        <v/>
      </c>
    </row>
    <row r="288">
      <c r="A288" s="45">
        <f>IF(Engine!$J$291&gt;0.005,Engine!A292,"")</f>
        <v/>
      </c>
      <c r="B288" s="46">
        <f>IF($A288="","",Engine!B292)</f>
        <v/>
      </c>
      <c r="C288" s="47" t="n"/>
      <c r="D288" s="48">
        <f>IF($A288="","",G288+H288+I288+E288)</f>
        <v/>
      </c>
      <c r="E288" s="48">
        <f>IF($A288="","",SUM(Engine!DP292:FM292))</f>
        <v/>
      </c>
      <c r="F288" s="49">
        <f>IF($A288="","",IF(E288&gt;0.005,INDEX(Engine!$T$4:$BQ$4,Engine!K292),IF(H288&gt;0,"Buffer first","")))</f>
        <v/>
      </c>
      <c r="G288" s="50">
        <f>IF($A288="","",SUM(Engine!BR292:DO292))</f>
        <v/>
      </c>
      <c r="H288" s="50">
        <f>IF($A288="","",Engine!E292)</f>
        <v/>
      </c>
      <c r="I288" s="50">
        <f>IF($A288="","",Engine!G292)</f>
        <v/>
      </c>
      <c r="J288" s="51" t="n"/>
      <c r="K288" s="51" t="n"/>
      <c r="L288" s="47" t="n"/>
      <c r="M288" s="50">
        <f>IF($A288="","",Engine!J292)</f>
        <v/>
      </c>
    </row>
    <row r="289">
      <c r="A289" s="45">
        <f>IF(Engine!$J$292&gt;0.005,Engine!A293,"")</f>
        <v/>
      </c>
      <c r="B289" s="46">
        <f>IF($A289="","",Engine!B293)</f>
        <v/>
      </c>
      <c r="C289" s="47" t="n"/>
      <c r="D289" s="48">
        <f>IF($A289="","",G289+H289+I289+E289)</f>
        <v/>
      </c>
      <c r="E289" s="48">
        <f>IF($A289="","",SUM(Engine!DP293:FM293))</f>
        <v/>
      </c>
      <c r="F289" s="49">
        <f>IF($A289="","",IF(E289&gt;0.005,INDEX(Engine!$T$4:$BQ$4,Engine!K293),IF(H289&gt;0,"Buffer first","")))</f>
        <v/>
      </c>
      <c r="G289" s="50">
        <f>IF($A289="","",SUM(Engine!BR293:DO293))</f>
        <v/>
      </c>
      <c r="H289" s="50">
        <f>IF($A289="","",Engine!E293)</f>
        <v/>
      </c>
      <c r="I289" s="50">
        <f>IF($A289="","",Engine!G293)</f>
        <v/>
      </c>
      <c r="J289" s="51" t="n"/>
      <c r="K289" s="51" t="n"/>
      <c r="L289" s="47" t="n"/>
      <c r="M289" s="50">
        <f>IF($A289="","",Engine!J293)</f>
        <v/>
      </c>
    </row>
    <row r="290">
      <c r="A290" s="45">
        <f>IF(Engine!$J$293&gt;0.005,Engine!A294,"")</f>
        <v/>
      </c>
      <c r="B290" s="46">
        <f>IF($A290="","",Engine!B294)</f>
        <v/>
      </c>
      <c r="C290" s="47" t="n"/>
      <c r="D290" s="48">
        <f>IF($A290="","",G290+H290+I290+E290)</f>
        <v/>
      </c>
      <c r="E290" s="48">
        <f>IF($A290="","",SUM(Engine!DP294:FM294))</f>
        <v/>
      </c>
      <c r="F290" s="49">
        <f>IF($A290="","",IF(E290&gt;0.005,INDEX(Engine!$T$4:$BQ$4,Engine!K294),IF(H290&gt;0,"Buffer first","")))</f>
        <v/>
      </c>
      <c r="G290" s="50">
        <f>IF($A290="","",SUM(Engine!BR294:DO294))</f>
        <v/>
      </c>
      <c r="H290" s="50">
        <f>IF($A290="","",Engine!E294)</f>
        <v/>
      </c>
      <c r="I290" s="50">
        <f>IF($A290="","",Engine!G294)</f>
        <v/>
      </c>
      <c r="J290" s="51" t="n"/>
      <c r="K290" s="51" t="n"/>
      <c r="L290" s="47" t="n"/>
      <c r="M290" s="50">
        <f>IF($A290="","",Engine!J294)</f>
        <v/>
      </c>
    </row>
    <row r="291">
      <c r="A291" s="45">
        <f>IF(Engine!$J$294&gt;0.005,Engine!A295,"")</f>
        <v/>
      </c>
      <c r="B291" s="46">
        <f>IF($A291="","",Engine!B295)</f>
        <v/>
      </c>
      <c r="C291" s="47" t="n"/>
      <c r="D291" s="48">
        <f>IF($A291="","",G291+H291+I291+E291)</f>
        <v/>
      </c>
      <c r="E291" s="48">
        <f>IF($A291="","",SUM(Engine!DP295:FM295))</f>
        <v/>
      </c>
      <c r="F291" s="49">
        <f>IF($A291="","",IF(E291&gt;0.005,INDEX(Engine!$T$4:$BQ$4,Engine!K295),IF(H291&gt;0,"Buffer first","")))</f>
        <v/>
      </c>
      <c r="G291" s="50">
        <f>IF($A291="","",SUM(Engine!BR295:DO295))</f>
        <v/>
      </c>
      <c r="H291" s="50">
        <f>IF($A291="","",Engine!E295)</f>
        <v/>
      </c>
      <c r="I291" s="50">
        <f>IF($A291="","",Engine!G295)</f>
        <v/>
      </c>
      <c r="J291" s="51" t="n"/>
      <c r="K291" s="51" t="n"/>
      <c r="L291" s="47" t="n"/>
      <c r="M291" s="50">
        <f>IF($A291="","",Engine!J295)</f>
        <v/>
      </c>
    </row>
    <row r="292">
      <c r="A292" s="45">
        <f>IF(Engine!$J$295&gt;0.005,Engine!A296,"")</f>
        <v/>
      </c>
      <c r="B292" s="46">
        <f>IF($A292="","",Engine!B296)</f>
        <v/>
      </c>
      <c r="C292" s="47" t="n"/>
      <c r="D292" s="48">
        <f>IF($A292="","",G292+H292+I292+E292)</f>
        <v/>
      </c>
      <c r="E292" s="48">
        <f>IF($A292="","",SUM(Engine!DP296:FM296))</f>
        <v/>
      </c>
      <c r="F292" s="49">
        <f>IF($A292="","",IF(E292&gt;0.005,INDEX(Engine!$T$4:$BQ$4,Engine!K296),IF(H292&gt;0,"Buffer first","")))</f>
        <v/>
      </c>
      <c r="G292" s="50">
        <f>IF($A292="","",SUM(Engine!BR296:DO296))</f>
        <v/>
      </c>
      <c r="H292" s="50">
        <f>IF($A292="","",Engine!E296)</f>
        <v/>
      </c>
      <c r="I292" s="50">
        <f>IF($A292="","",Engine!G296)</f>
        <v/>
      </c>
      <c r="J292" s="51" t="n"/>
      <c r="K292" s="51" t="n"/>
      <c r="L292" s="47" t="n"/>
      <c r="M292" s="50">
        <f>IF($A292="","",Engine!J296)</f>
        <v/>
      </c>
    </row>
    <row r="293">
      <c r="A293" s="45">
        <f>IF(Engine!$J$296&gt;0.005,Engine!A297,"")</f>
        <v/>
      </c>
      <c r="B293" s="46">
        <f>IF($A293="","",Engine!B297)</f>
        <v/>
      </c>
      <c r="C293" s="47" t="n"/>
      <c r="D293" s="48">
        <f>IF($A293="","",G293+H293+I293+E293)</f>
        <v/>
      </c>
      <c r="E293" s="48">
        <f>IF($A293="","",SUM(Engine!DP297:FM297))</f>
        <v/>
      </c>
      <c r="F293" s="49">
        <f>IF($A293="","",IF(E293&gt;0.005,INDEX(Engine!$T$4:$BQ$4,Engine!K297),IF(H293&gt;0,"Buffer first","")))</f>
        <v/>
      </c>
      <c r="G293" s="50">
        <f>IF($A293="","",SUM(Engine!BR297:DO297))</f>
        <v/>
      </c>
      <c r="H293" s="50">
        <f>IF($A293="","",Engine!E297)</f>
        <v/>
      </c>
      <c r="I293" s="50">
        <f>IF($A293="","",Engine!G297)</f>
        <v/>
      </c>
      <c r="J293" s="51" t="n"/>
      <c r="K293" s="51" t="n"/>
      <c r="L293" s="47" t="n"/>
      <c r="M293" s="50">
        <f>IF($A293="","",Engine!J297)</f>
        <v/>
      </c>
    </row>
    <row r="294">
      <c r="A294" s="45">
        <f>IF(Engine!$J$297&gt;0.005,Engine!A298,"")</f>
        <v/>
      </c>
      <c r="B294" s="46">
        <f>IF($A294="","",Engine!B298)</f>
        <v/>
      </c>
      <c r="C294" s="47" t="n"/>
      <c r="D294" s="48">
        <f>IF($A294="","",G294+H294+I294+E294)</f>
        <v/>
      </c>
      <c r="E294" s="48">
        <f>IF($A294="","",SUM(Engine!DP298:FM298))</f>
        <v/>
      </c>
      <c r="F294" s="49">
        <f>IF($A294="","",IF(E294&gt;0.005,INDEX(Engine!$T$4:$BQ$4,Engine!K298),IF(H294&gt;0,"Buffer first","")))</f>
        <v/>
      </c>
      <c r="G294" s="50">
        <f>IF($A294="","",SUM(Engine!BR298:DO298))</f>
        <v/>
      </c>
      <c r="H294" s="50">
        <f>IF($A294="","",Engine!E298)</f>
        <v/>
      </c>
      <c r="I294" s="50">
        <f>IF($A294="","",Engine!G298)</f>
        <v/>
      </c>
      <c r="J294" s="51" t="n"/>
      <c r="K294" s="51" t="n"/>
      <c r="L294" s="47" t="n"/>
      <c r="M294" s="50">
        <f>IF($A294="","",Engine!J298)</f>
        <v/>
      </c>
    </row>
    <row r="295">
      <c r="A295" s="45">
        <f>IF(Engine!$J$298&gt;0.005,Engine!A299,"")</f>
        <v/>
      </c>
      <c r="B295" s="46">
        <f>IF($A295="","",Engine!B299)</f>
        <v/>
      </c>
      <c r="C295" s="47" t="n"/>
      <c r="D295" s="48">
        <f>IF($A295="","",G295+H295+I295+E295)</f>
        <v/>
      </c>
      <c r="E295" s="48">
        <f>IF($A295="","",SUM(Engine!DP299:FM299))</f>
        <v/>
      </c>
      <c r="F295" s="49">
        <f>IF($A295="","",IF(E295&gt;0.005,INDEX(Engine!$T$4:$BQ$4,Engine!K299),IF(H295&gt;0,"Buffer first","")))</f>
        <v/>
      </c>
      <c r="G295" s="50">
        <f>IF($A295="","",SUM(Engine!BR299:DO299))</f>
        <v/>
      </c>
      <c r="H295" s="50">
        <f>IF($A295="","",Engine!E299)</f>
        <v/>
      </c>
      <c r="I295" s="50">
        <f>IF($A295="","",Engine!G299)</f>
        <v/>
      </c>
      <c r="J295" s="51" t="n"/>
      <c r="K295" s="51" t="n"/>
      <c r="L295" s="47" t="n"/>
      <c r="M295" s="50">
        <f>IF($A295="","",Engine!J299)</f>
        <v/>
      </c>
    </row>
    <row r="296">
      <c r="A296" s="45">
        <f>IF(Engine!$J$299&gt;0.005,Engine!A300,"")</f>
        <v/>
      </c>
      <c r="B296" s="46">
        <f>IF($A296="","",Engine!B300)</f>
        <v/>
      </c>
      <c r="C296" s="47" t="n"/>
      <c r="D296" s="48">
        <f>IF($A296="","",G296+H296+I296+E296)</f>
        <v/>
      </c>
      <c r="E296" s="48">
        <f>IF($A296="","",SUM(Engine!DP300:FM300))</f>
        <v/>
      </c>
      <c r="F296" s="49">
        <f>IF($A296="","",IF(E296&gt;0.005,INDEX(Engine!$T$4:$BQ$4,Engine!K300),IF(H296&gt;0,"Buffer first","")))</f>
        <v/>
      </c>
      <c r="G296" s="50">
        <f>IF($A296="","",SUM(Engine!BR300:DO300))</f>
        <v/>
      </c>
      <c r="H296" s="50">
        <f>IF($A296="","",Engine!E300)</f>
        <v/>
      </c>
      <c r="I296" s="50">
        <f>IF($A296="","",Engine!G300)</f>
        <v/>
      </c>
      <c r="J296" s="51" t="n"/>
      <c r="K296" s="51" t="n"/>
      <c r="L296" s="47" t="n"/>
      <c r="M296" s="50">
        <f>IF($A296="","",Engine!J300)</f>
        <v/>
      </c>
    </row>
    <row r="297">
      <c r="A297" s="45">
        <f>IF(Engine!$J$300&gt;0.005,Engine!A301,"")</f>
        <v/>
      </c>
      <c r="B297" s="46">
        <f>IF($A297="","",Engine!B301)</f>
        <v/>
      </c>
      <c r="C297" s="47" t="n"/>
      <c r="D297" s="48">
        <f>IF($A297="","",G297+H297+I297+E297)</f>
        <v/>
      </c>
      <c r="E297" s="48">
        <f>IF($A297="","",SUM(Engine!DP301:FM301))</f>
        <v/>
      </c>
      <c r="F297" s="49">
        <f>IF($A297="","",IF(E297&gt;0.005,INDEX(Engine!$T$4:$BQ$4,Engine!K301),IF(H297&gt;0,"Buffer first","")))</f>
        <v/>
      </c>
      <c r="G297" s="50">
        <f>IF($A297="","",SUM(Engine!BR301:DO301))</f>
        <v/>
      </c>
      <c r="H297" s="50">
        <f>IF($A297="","",Engine!E301)</f>
        <v/>
      </c>
      <c r="I297" s="50">
        <f>IF($A297="","",Engine!G301)</f>
        <v/>
      </c>
      <c r="J297" s="51" t="n"/>
      <c r="K297" s="51" t="n"/>
      <c r="L297" s="47" t="n"/>
      <c r="M297" s="50">
        <f>IF($A297="","",Engine!J301)</f>
        <v/>
      </c>
    </row>
    <row r="298">
      <c r="A298" s="45">
        <f>IF(Engine!$J$301&gt;0.005,Engine!A302,"")</f>
        <v/>
      </c>
      <c r="B298" s="46">
        <f>IF($A298="","",Engine!B302)</f>
        <v/>
      </c>
      <c r="C298" s="47" t="n"/>
      <c r="D298" s="48">
        <f>IF($A298="","",G298+H298+I298+E298)</f>
        <v/>
      </c>
      <c r="E298" s="48">
        <f>IF($A298="","",SUM(Engine!DP302:FM302))</f>
        <v/>
      </c>
      <c r="F298" s="49">
        <f>IF($A298="","",IF(E298&gt;0.005,INDEX(Engine!$T$4:$BQ$4,Engine!K302),IF(H298&gt;0,"Buffer first","")))</f>
        <v/>
      </c>
      <c r="G298" s="50">
        <f>IF($A298="","",SUM(Engine!BR302:DO302))</f>
        <v/>
      </c>
      <c r="H298" s="50">
        <f>IF($A298="","",Engine!E302)</f>
        <v/>
      </c>
      <c r="I298" s="50">
        <f>IF($A298="","",Engine!G302)</f>
        <v/>
      </c>
      <c r="J298" s="51" t="n"/>
      <c r="K298" s="51" t="n"/>
      <c r="L298" s="47" t="n"/>
      <c r="M298" s="50">
        <f>IF($A298="","",Engine!J302)</f>
        <v/>
      </c>
    </row>
    <row r="299">
      <c r="A299" s="45">
        <f>IF(Engine!$J$302&gt;0.005,Engine!A303,"")</f>
        <v/>
      </c>
      <c r="B299" s="46">
        <f>IF($A299="","",Engine!B303)</f>
        <v/>
      </c>
      <c r="C299" s="47" t="n"/>
      <c r="D299" s="48">
        <f>IF($A299="","",G299+H299+I299+E299)</f>
        <v/>
      </c>
      <c r="E299" s="48">
        <f>IF($A299="","",SUM(Engine!DP303:FM303))</f>
        <v/>
      </c>
      <c r="F299" s="49">
        <f>IF($A299="","",IF(E299&gt;0.005,INDEX(Engine!$T$4:$BQ$4,Engine!K303),IF(H299&gt;0,"Buffer first","")))</f>
        <v/>
      </c>
      <c r="G299" s="50">
        <f>IF($A299="","",SUM(Engine!BR303:DO303))</f>
        <v/>
      </c>
      <c r="H299" s="50">
        <f>IF($A299="","",Engine!E303)</f>
        <v/>
      </c>
      <c r="I299" s="50">
        <f>IF($A299="","",Engine!G303)</f>
        <v/>
      </c>
      <c r="J299" s="51" t="n"/>
      <c r="K299" s="51" t="n"/>
      <c r="L299" s="47" t="n"/>
      <c r="M299" s="50">
        <f>IF($A299="","",Engine!J303)</f>
        <v/>
      </c>
    </row>
    <row r="300">
      <c r="A300" s="45">
        <f>IF(Engine!$J$303&gt;0.005,Engine!A304,"")</f>
        <v/>
      </c>
      <c r="B300" s="46">
        <f>IF($A300="","",Engine!B304)</f>
        <v/>
      </c>
      <c r="C300" s="47" t="n"/>
      <c r="D300" s="48">
        <f>IF($A300="","",G300+H300+I300+E300)</f>
        <v/>
      </c>
      <c r="E300" s="48">
        <f>IF($A300="","",SUM(Engine!DP304:FM304))</f>
        <v/>
      </c>
      <c r="F300" s="49">
        <f>IF($A300="","",IF(E300&gt;0.005,INDEX(Engine!$T$4:$BQ$4,Engine!K304),IF(H300&gt;0,"Buffer first","")))</f>
        <v/>
      </c>
      <c r="G300" s="50">
        <f>IF($A300="","",SUM(Engine!BR304:DO304))</f>
        <v/>
      </c>
      <c r="H300" s="50">
        <f>IF($A300="","",Engine!E304)</f>
        <v/>
      </c>
      <c r="I300" s="50">
        <f>IF($A300="","",Engine!G304)</f>
        <v/>
      </c>
      <c r="J300" s="51" t="n"/>
      <c r="K300" s="51" t="n"/>
      <c r="L300" s="47" t="n"/>
      <c r="M300" s="50">
        <f>IF($A300="","",Engine!J304)</f>
        <v/>
      </c>
    </row>
    <row r="301">
      <c r="A301" s="45">
        <f>IF(Engine!$J$304&gt;0.005,Engine!A305,"")</f>
        <v/>
      </c>
      <c r="B301" s="46">
        <f>IF($A301="","",Engine!B305)</f>
        <v/>
      </c>
      <c r="C301" s="47" t="n"/>
      <c r="D301" s="48">
        <f>IF($A301="","",G301+H301+I301+E301)</f>
        <v/>
      </c>
      <c r="E301" s="48">
        <f>IF($A301="","",SUM(Engine!DP305:FM305))</f>
        <v/>
      </c>
      <c r="F301" s="49">
        <f>IF($A301="","",IF(E301&gt;0.005,INDEX(Engine!$T$4:$BQ$4,Engine!K305),IF(H301&gt;0,"Buffer first","")))</f>
        <v/>
      </c>
      <c r="G301" s="50">
        <f>IF($A301="","",SUM(Engine!BR305:DO305))</f>
        <v/>
      </c>
      <c r="H301" s="50">
        <f>IF($A301="","",Engine!E305)</f>
        <v/>
      </c>
      <c r="I301" s="50">
        <f>IF($A301="","",Engine!G305)</f>
        <v/>
      </c>
      <c r="J301" s="51" t="n"/>
      <c r="K301" s="51" t="n"/>
      <c r="L301" s="47" t="n"/>
      <c r="M301" s="50">
        <f>IF($A301="","",Engine!J305)</f>
        <v/>
      </c>
    </row>
    <row r="302">
      <c r="A302" s="45">
        <f>IF(Engine!$J$305&gt;0.005,Engine!A306,"")</f>
        <v/>
      </c>
      <c r="B302" s="46">
        <f>IF($A302="","",Engine!B306)</f>
        <v/>
      </c>
      <c r="C302" s="47" t="n"/>
      <c r="D302" s="48">
        <f>IF($A302="","",G302+H302+I302+E302)</f>
        <v/>
      </c>
      <c r="E302" s="48">
        <f>IF($A302="","",SUM(Engine!DP306:FM306))</f>
        <v/>
      </c>
      <c r="F302" s="49">
        <f>IF($A302="","",IF(E302&gt;0.005,INDEX(Engine!$T$4:$BQ$4,Engine!K306),IF(H302&gt;0,"Buffer first","")))</f>
        <v/>
      </c>
      <c r="G302" s="50">
        <f>IF($A302="","",SUM(Engine!BR306:DO306))</f>
        <v/>
      </c>
      <c r="H302" s="50">
        <f>IF($A302="","",Engine!E306)</f>
        <v/>
      </c>
      <c r="I302" s="50">
        <f>IF($A302="","",Engine!G306)</f>
        <v/>
      </c>
      <c r="J302" s="51" t="n"/>
      <c r="K302" s="51" t="n"/>
      <c r="L302" s="47" t="n"/>
      <c r="M302" s="50">
        <f>IF($A302="","",Engine!J306)</f>
        <v/>
      </c>
    </row>
    <row r="303">
      <c r="A303" s="45">
        <f>IF(Engine!$J$306&gt;0.005,Engine!A307,"")</f>
        <v/>
      </c>
      <c r="B303" s="46">
        <f>IF($A303="","",Engine!B307)</f>
        <v/>
      </c>
      <c r="C303" s="47" t="n"/>
      <c r="D303" s="48">
        <f>IF($A303="","",G303+H303+I303+E303)</f>
        <v/>
      </c>
      <c r="E303" s="48">
        <f>IF($A303="","",SUM(Engine!DP307:FM307))</f>
        <v/>
      </c>
      <c r="F303" s="49">
        <f>IF($A303="","",IF(E303&gt;0.005,INDEX(Engine!$T$4:$BQ$4,Engine!K307),IF(H303&gt;0,"Buffer first","")))</f>
        <v/>
      </c>
      <c r="G303" s="50">
        <f>IF($A303="","",SUM(Engine!BR307:DO307))</f>
        <v/>
      </c>
      <c r="H303" s="50">
        <f>IF($A303="","",Engine!E307)</f>
        <v/>
      </c>
      <c r="I303" s="50">
        <f>IF($A303="","",Engine!G307)</f>
        <v/>
      </c>
      <c r="J303" s="51" t="n"/>
      <c r="K303" s="51" t="n"/>
      <c r="L303" s="47" t="n"/>
      <c r="M303" s="50">
        <f>IF($A303="","",Engine!J307)</f>
        <v/>
      </c>
    </row>
    <row r="304">
      <c r="A304" s="45">
        <f>IF(Engine!$J$307&gt;0.005,Engine!A308,"")</f>
        <v/>
      </c>
      <c r="B304" s="46">
        <f>IF($A304="","",Engine!B308)</f>
        <v/>
      </c>
      <c r="C304" s="47" t="n"/>
      <c r="D304" s="48">
        <f>IF($A304="","",G304+H304+I304+E304)</f>
        <v/>
      </c>
      <c r="E304" s="48">
        <f>IF($A304="","",SUM(Engine!DP308:FM308))</f>
        <v/>
      </c>
      <c r="F304" s="49">
        <f>IF($A304="","",IF(E304&gt;0.005,INDEX(Engine!$T$4:$BQ$4,Engine!K308),IF(H304&gt;0,"Buffer first","")))</f>
        <v/>
      </c>
      <c r="G304" s="50">
        <f>IF($A304="","",SUM(Engine!BR308:DO308))</f>
        <v/>
      </c>
      <c r="H304" s="50">
        <f>IF($A304="","",Engine!E308)</f>
        <v/>
      </c>
      <c r="I304" s="50">
        <f>IF($A304="","",Engine!G308)</f>
        <v/>
      </c>
      <c r="J304" s="51" t="n"/>
      <c r="K304" s="51" t="n"/>
      <c r="L304" s="47" t="n"/>
      <c r="M304" s="50">
        <f>IF($A304="","",Engine!J308)</f>
        <v/>
      </c>
    </row>
    <row r="305">
      <c r="A305" s="45">
        <f>IF(Engine!$J$308&gt;0.005,Engine!A309,"")</f>
        <v/>
      </c>
      <c r="B305" s="46">
        <f>IF($A305="","",Engine!B309)</f>
        <v/>
      </c>
      <c r="C305" s="47" t="n"/>
      <c r="D305" s="48">
        <f>IF($A305="","",G305+H305+I305+E305)</f>
        <v/>
      </c>
      <c r="E305" s="48">
        <f>IF($A305="","",SUM(Engine!DP309:FM309))</f>
        <v/>
      </c>
      <c r="F305" s="49">
        <f>IF($A305="","",IF(E305&gt;0.005,INDEX(Engine!$T$4:$BQ$4,Engine!K309),IF(H305&gt;0,"Buffer first","")))</f>
        <v/>
      </c>
      <c r="G305" s="50">
        <f>IF($A305="","",SUM(Engine!BR309:DO309))</f>
        <v/>
      </c>
      <c r="H305" s="50">
        <f>IF($A305="","",Engine!E309)</f>
        <v/>
      </c>
      <c r="I305" s="50">
        <f>IF($A305="","",Engine!G309)</f>
        <v/>
      </c>
      <c r="J305" s="51" t="n"/>
      <c r="K305" s="51" t="n"/>
      <c r="L305" s="47" t="n"/>
      <c r="M305" s="50">
        <f>IF($A305="","",Engine!J309)</f>
        <v/>
      </c>
    </row>
    <row r="306">
      <c r="A306" s="45">
        <f>IF(Engine!$J$309&gt;0.005,Engine!A310,"")</f>
        <v/>
      </c>
      <c r="B306" s="46">
        <f>IF($A306="","",Engine!B310)</f>
        <v/>
      </c>
      <c r="C306" s="47" t="n"/>
      <c r="D306" s="48">
        <f>IF($A306="","",G306+H306+I306+E306)</f>
        <v/>
      </c>
      <c r="E306" s="48">
        <f>IF($A306="","",SUM(Engine!DP310:FM310))</f>
        <v/>
      </c>
      <c r="F306" s="49">
        <f>IF($A306="","",IF(E306&gt;0.005,INDEX(Engine!$T$4:$BQ$4,Engine!K310),IF(H306&gt;0,"Buffer first","")))</f>
        <v/>
      </c>
      <c r="G306" s="50">
        <f>IF($A306="","",SUM(Engine!BR310:DO310))</f>
        <v/>
      </c>
      <c r="H306" s="50">
        <f>IF($A306="","",Engine!E310)</f>
        <v/>
      </c>
      <c r="I306" s="50">
        <f>IF($A306="","",Engine!G310)</f>
        <v/>
      </c>
      <c r="J306" s="51" t="n"/>
      <c r="K306" s="51" t="n"/>
      <c r="L306" s="47" t="n"/>
      <c r="M306" s="50">
        <f>IF($A306="","",Engine!J310)</f>
        <v/>
      </c>
    </row>
    <row r="307">
      <c r="A307" s="45">
        <f>IF(Engine!$J$310&gt;0.005,Engine!A311,"")</f>
        <v/>
      </c>
      <c r="B307" s="46">
        <f>IF($A307="","",Engine!B311)</f>
        <v/>
      </c>
      <c r="C307" s="47" t="n"/>
      <c r="D307" s="48">
        <f>IF($A307="","",G307+H307+I307+E307)</f>
        <v/>
      </c>
      <c r="E307" s="48">
        <f>IF($A307="","",SUM(Engine!DP311:FM311))</f>
        <v/>
      </c>
      <c r="F307" s="49">
        <f>IF($A307="","",IF(E307&gt;0.005,INDEX(Engine!$T$4:$BQ$4,Engine!K311),IF(H307&gt;0,"Buffer first","")))</f>
        <v/>
      </c>
      <c r="G307" s="50">
        <f>IF($A307="","",SUM(Engine!BR311:DO311))</f>
        <v/>
      </c>
      <c r="H307" s="50">
        <f>IF($A307="","",Engine!E311)</f>
        <v/>
      </c>
      <c r="I307" s="50">
        <f>IF($A307="","",Engine!G311)</f>
        <v/>
      </c>
      <c r="J307" s="51" t="n"/>
      <c r="K307" s="51" t="n"/>
      <c r="L307" s="47" t="n"/>
      <c r="M307" s="50">
        <f>IF($A307="","",Engine!J311)</f>
        <v/>
      </c>
    </row>
    <row r="308">
      <c r="A308" s="45">
        <f>IF(Engine!$J$311&gt;0.005,Engine!A312,"")</f>
        <v/>
      </c>
      <c r="B308" s="46">
        <f>IF($A308="","",Engine!B312)</f>
        <v/>
      </c>
      <c r="C308" s="47" t="n"/>
      <c r="D308" s="48">
        <f>IF($A308="","",G308+H308+I308+E308)</f>
        <v/>
      </c>
      <c r="E308" s="48">
        <f>IF($A308="","",SUM(Engine!DP312:FM312))</f>
        <v/>
      </c>
      <c r="F308" s="49">
        <f>IF($A308="","",IF(E308&gt;0.005,INDEX(Engine!$T$4:$BQ$4,Engine!K312),IF(H308&gt;0,"Buffer first","")))</f>
        <v/>
      </c>
      <c r="G308" s="50">
        <f>IF($A308="","",SUM(Engine!BR312:DO312))</f>
        <v/>
      </c>
      <c r="H308" s="50">
        <f>IF($A308="","",Engine!E312)</f>
        <v/>
      </c>
      <c r="I308" s="50">
        <f>IF($A308="","",Engine!G312)</f>
        <v/>
      </c>
      <c r="J308" s="51" t="n"/>
      <c r="K308" s="51" t="n"/>
      <c r="L308" s="47" t="n"/>
      <c r="M308" s="50">
        <f>IF($A308="","",Engine!J312)</f>
        <v/>
      </c>
    </row>
    <row r="309">
      <c r="A309" s="45">
        <f>IF(Engine!$J$312&gt;0.005,Engine!A313,"")</f>
        <v/>
      </c>
      <c r="B309" s="46">
        <f>IF($A309="","",Engine!B313)</f>
        <v/>
      </c>
      <c r="C309" s="47" t="n"/>
      <c r="D309" s="48">
        <f>IF($A309="","",G309+H309+I309+E309)</f>
        <v/>
      </c>
      <c r="E309" s="48">
        <f>IF($A309="","",SUM(Engine!DP313:FM313))</f>
        <v/>
      </c>
      <c r="F309" s="49">
        <f>IF($A309="","",IF(E309&gt;0.005,INDEX(Engine!$T$4:$BQ$4,Engine!K313),IF(H309&gt;0,"Buffer first","")))</f>
        <v/>
      </c>
      <c r="G309" s="50">
        <f>IF($A309="","",SUM(Engine!BR313:DO313))</f>
        <v/>
      </c>
      <c r="H309" s="50">
        <f>IF($A309="","",Engine!E313)</f>
        <v/>
      </c>
      <c r="I309" s="50">
        <f>IF($A309="","",Engine!G313)</f>
        <v/>
      </c>
      <c r="J309" s="51" t="n"/>
      <c r="K309" s="51" t="n"/>
      <c r="L309" s="47" t="n"/>
      <c r="M309" s="50">
        <f>IF($A309="","",Engine!J313)</f>
        <v/>
      </c>
    </row>
    <row r="310">
      <c r="A310" s="45">
        <f>IF(Engine!$J$313&gt;0.005,Engine!A314,"")</f>
        <v/>
      </c>
      <c r="B310" s="46">
        <f>IF($A310="","",Engine!B314)</f>
        <v/>
      </c>
      <c r="C310" s="47" t="n"/>
      <c r="D310" s="48">
        <f>IF($A310="","",G310+H310+I310+E310)</f>
        <v/>
      </c>
      <c r="E310" s="48">
        <f>IF($A310="","",SUM(Engine!DP314:FM314))</f>
        <v/>
      </c>
      <c r="F310" s="49">
        <f>IF($A310="","",IF(E310&gt;0.005,INDEX(Engine!$T$4:$BQ$4,Engine!K314),IF(H310&gt;0,"Buffer first","")))</f>
        <v/>
      </c>
      <c r="G310" s="50">
        <f>IF($A310="","",SUM(Engine!BR314:DO314))</f>
        <v/>
      </c>
      <c r="H310" s="50">
        <f>IF($A310="","",Engine!E314)</f>
        <v/>
      </c>
      <c r="I310" s="50">
        <f>IF($A310="","",Engine!G314)</f>
        <v/>
      </c>
      <c r="J310" s="51" t="n"/>
      <c r="K310" s="51" t="n"/>
      <c r="L310" s="47" t="n"/>
      <c r="M310" s="50">
        <f>IF($A310="","",Engine!J314)</f>
        <v/>
      </c>
    </row>
    <row r="311">
      <c r="A311" s="45">
        <f>IF(Engine!$J$314&gt;0.005,Engine!A315,"")</f>
        <v/>
      </c>
      <c r="B311" s="46">
        <f>IF($A311="","",Engine!B315)</f>
        <v/>
      </c>
      <c r="C311" s="47" t="n"/>
      <c r="D311" s="48">
        <f>IF($A311="","",G311+H311+I311+E311)</f>
        <v/>
      </c>
      <c r="E311" s="48">
        <f>IF($A311="","",SUM(Engine!DP315:FM315))</f>
        <v/>
      </c>
      <c r="F311" s="49">
        <f>IF($A311="","",IF(E311&gt;0.005,INDEX(Engine!$T$4:$BQ$4,Engine!K315),IF(H311&gt;0,"Buffer first","")))</f>
        <v/>
      </c>
      <c r="G311" s="50">
        <f>IF($A311="","",SUM(Engine!BR315:DO315))</f>
        <v/>
      </c>
      <c r="H311" s="50">
        <f>IF($A311="","",Engine!E315)</f>
        <v/>
      </c>
      <c r="I311" s="50">
        <f>IF($A311="","",Engine!G315)</f>
        <v/>
      </c>
      <c r="J311" s="51" t="n"/>
      <c r="K311" s="51" t="n"/>
      <c r="L311" s="47" t="n"/>
      <c r="M311" s="50">
        <f>IF($A311="","",Engine!J315)</f>
        <v/>
      </c>
    </row>
    <row r="312">
      <c r="A312" s="45">
        <f>IF(Engine!$J$315&gt;0.005,Engine!A316,"")</f>
        <v/>
      </c>
      <c r="B312" s="46">
        <f>IF($A312="","",Engine!B316)</f>
        <v/>
      </c>
      <c r="C312" s="47" t="n"/>
      <c r="D312" s="48">
        <f>IF($A312="","",G312+H312+I312+E312)</f>
        <v/>
      </c>
      <c r="E312" s="48">
        <f>IF($A312="","",SUM(Engine!DP316:FM316))</f>
        <v/>
      </c>
      <c r="F312" s="49">
        <f>IF($A312="","",IF(E312&gt;0.005,INDEX(Engine!$T$4:$BQ$4,Engine!K316),IF(H312&gt;0,"Buffer first","")))</f>
        <v/>
      </c>
      <c r="G312" s="50">
        <f>IF($A312="","",SUM(Engine!BR316:DO316))</f>
        <v/>
      </c>
      <c r="H312" s="50">
        <f>IF($A312="","",Engine!E316)</f>
        <v/>
      </c>
      <c r="I312" s="50">
        <f>IF($A312="","",Engine!G316)</f>
        <v/>
      </c>
      <c r="J312" s="51" t="n"/>
      <c r="K312" s="51" t="n"/>
      <c r="L312" s="47" t="n"/>
      <c r="M312" s="50">
        <f>IF($A312="","",Engine!J316)</f>
        <v/>
      </c>
    </row>
    <row r="313">
      <c r="A313" s="45">
        <f>IF(Engine!$J$316&gt;0.005,Engine!A317,"")</f>
        <v/>
      </c>
      <c r="B313" s="46">
        <f>IF($A313="","",Engine!B317)</f>
        <v/>
      </c>
      <c r="C313" s="47" t="n"/>
      <c r="D313" s="48">
        <f>IF($A313="","",G313+H313+I313+E313)</f>
        <v/>
      </c>
      <c r="E313" s="48">
        <f>IF($A313="","",SUM(Engine!DP317:FM317))</f>
        <v/>
      </c>
      <c r="F313" s="49">
        <f>IF($A313="","",IF(E313&gt;0.005,INDEX(Engine!$T$4:$BQ$4,Engine!K317),IF(H313&gt;0,"Buffer first","")))</f>
        <v/>
      </c>
      <c r="G313" s="50">
        <f>IF($A313="","",SUM(Engine!BR317:DO317))</f>
        <v/>
      </c>
      <c r="H313" s="50">
        <f>IF($A313="","",Engine!E317)</f>
        <v/>
      </c>
      <c r="I313" s="50">
        <f>IF($A313="","",Engine!G317)</f>
        <v/>
      </c>
      <c r="J313" s="51" t="n"/>
      <c r="K313" s="51" t="n"/>
      <c r="L313" s="47" t="n"/>
      <c r="M313" s="50">
        <f>IF($A313="","",Engine!J317)</f>
        <v/>
      </c>
    </row>
    <row r="314">
      <c r="A314" s="45">
        <f>IF(Engine!$J$317&gt;0.005,Engine!A318,"")</f>
        <v/>
      </c>
      <c r="B314" s="46">
        <f>IF($A314="","",Engine!B318)</f>
        <v/>
      </c>
      <c r="C314" s="47" t="n"/>
      <c r="D314" s="48">
        <f>IF($A314="","",G314+H314+I314+E314)</f>
        <v/>
      </c>
      <c r="E314" s="48">
        <f>IF($A314="","",SUM(Engine!DP318:FM318))</f>
        <v/>
      </c>
      <c r="F314" s="49">
        <f>IF($A314="","",IF(E314&gt;0.005,INDEX(Engine!$T$4:$BQ$4,Engine!K318),IF(H314&gt;0,"Buffer first","")))</f>
        <v/>
      </c>
      <c r="G314" s="50">
        <f>IF($A314="","",SUM(Engine!BR318:DO318))</f>
        <v/>
      </c>
      <c r="H314" s="50">
        <f>IF($A314="","",Engine!E318)</f>
        <v/>
      </c>
      <c r="I314" s="50">
        <f>IF($A314="","",Engine!G318)</f>
        <v/>
      </c>
      <c r="J314" s="51" t="n"/>
      <c r="K314" s="51" t="n"/>
      <c r="L314" s="47" t="n"/>
      <c r="M314" s="50">
        <f>IF($A314="","",Engine!J318)</f>
        <v/>
      </c>
    </row>
    <row r="315">
      <c r="A315" s="45">
        <f>IF(Engine!$J$318&gt;0.005,Engine!A319,"")</f>
        <v/>
      </c>
      <c r="B315" s="46">
        <f>IF($A315="","",Engine!B319)</f>
        <v/>
      </c>
      <c r="C315" s="47" t="n"/>
      <c r="D315" s="48">
        <f>IF($A315="","",G315+H315+I315+E315)</f>
        <v/>
      </c>
      <c r="E315" s="48">
        <f>IF($A315="","",SUM(Engine!DP319:FM319))</f>
        <v/>
      </c>
      <c r="F315" s="49">
        <f>IF($A315="","",IF(E315&gt;0.005,INDEX(Engine!$T$4:$BQ$4,Engine!K319),IF(H315&gt;0,"Buffer first","")))</f>
        <v/>
      </c>
      <c r="G315" s="50">
        <f>IF($A315="","",SUM(Engine!BR319:DO319))</f>
        <v/>
      </c>
      <c r="H315" s="50">
        <f>IF($A315="","",Engine!E319)</f>
        <v/>
      </c>
      <c r="I315" s="50">
        <f>IF($A315="","",Engine!G319)</f>
        <v/>
      </c>
      <c r="J315" s="51" t="n"/>
      <c r="K315" s="51" t="n"/>
      <c r="L315" s="47" t="n"/>
      <c r="M315" s="50">
        <f>IF($A315="","",Engine!J319)</f>
        <v/>
      </c>
    </row>
    <row r="316">
      <c r="A316" s="45">
        <f>IF(Engine!$J$319&gt;0.005,Engine!A320,"")</f>
        <v/>
      </c>
      <c r="B316" s="46">
        <f>IF($A316="","",Engine!B320)</f>
        <v/>
      </c>
      <c r="C316" s="47" t="n"/>
      <c r="D316" s="48">
        <f>IF($A316="","",G316+H316+I316+E316)</f>
        <v/>
      </c>
      <c r="E316" s="48">
        <f>IF($A316="","",SUM(Engine!DP320:FM320))</f>
        <v/>
      </c>
      <c r="F316" s="49">
        <f>IF($A316="","",IF(E316&gt;0.005,INDEX(Engine!$T$4:$BQ$4,Engine!K320),IF(H316&gt;0,"Buffer first","")))</f>
        <v/>
      </c>
      <c r="G316" s="50">
        <f>IF($A316="","",SUM(Engine!BR320:DO320))</f>
        <v/>
      </c>
      <c r="H316" s="50">
        <f>IF($A316="","",Engine!E320)</f>
        <v/>
      </c>
      <c r="I316" s="50">
        <f>IF($A316="","",Engine!G320)</f>
        <v/>
      </c>
      <c r="J316" s="51" t="n"/>
      <c r="K316" s="51" t="n"/>
      <c r="L316" s="47" t="n"/>
      <c r="M316" s="50">
        <f>IF($A316="","",Engine!J320)</f>
        <v/>
      </c>
    </row>
    <row r="317">
      <c r="A317" s="45">
        <f>IF(Engine!$J$320&gt;0.005,Engine!A321,"")</f>
        <v/>
      </c>
      <c r="B317" s="46">
        <f>IF($A317="","",Engine!B321)</f>
        <v/>
      </c>
      <c r="C317" s="47" t="n"/>
      <c r="D317" s="48">
        <f>IF($A317="","",G317+H317+I317+E317)</f>
        <v/>
      </c>
      <c r="E317" s="48">
        <f>IF($A317="","",SUM(Engine!DP321:FM321))</f>
        <v/>
      </c>
      <c r="F317" s="49">
        <f>IF($A317="","",IF(E317&gt;0.005,INDEX(Engine!$T$4:$BQ$4,Engine!K321),IF(H317&gt;0,"Buffer first","")))</f>
        <v/>
      </c>
      <c r="G317" s="50">
        <f>IF($A317="","",SUM(Engine!BR321:DO321))</f>
        <v/>
      </c>
      <c r="H317" s="50">
        <f>IF($A317="","",Engine!E321)</f>
        <v/>
      </c>
      <c r="I317" s="50">
        <f>IF($A317="","",Engine!G321)</f>
        <v/>
      </c>
      <c r="J317" s="51" t="n"/>
      <c r="K317" s="51" t="n"/>
      <c r="L317" s="47" t="n"/>
      <c r="M317" s="50">
        <f>IF($A317="","",Engine!J321)</f>
        <v/>
      </c>
    </row>
    <row r="318">
      <c r="A318" s="45">
        <f>IF(Engine!$J$321&gt;0.005,Engine!A322,"")</f>
        <v/>
      </c>
      <c r="B318" s="46">
        <f>IF($A318="","",Engine!B322)</f>
        <v/>
      </c>
      <c r="C318" s="47" t="n"/>
      <c r="D318" s="48">
        <f>IF($A318="","",G318+H318+I318+E318)</f>
        <v/>
      </c>
      <c r="E318" s="48">
        <f>IF($A318="","",SUM(Engine!DP322:FM322))</f>
        <v/>
      </c>
      <c r="F318" s="49">
        <f>IF($A318="","",IF(E318&gt;0.005,INDEX(Engine!$T$4:$BQ$4,Engine!K322),IF(H318&gt;0,"Buffer first","")))</f>
        <v/>
      </c>
      <c r="G318" s="50">
        <f>IF($A318="","",SUM(Engine!BR322:DO322))</f>
        <v/>
      </c>
      <c r="H318" s="50">
        <f>IF($A318="","",Engine!E322)</f>
        <v/>
      </c>
      <c r="I318" s="50">
        <f>IF($A318="","",Engine!G322)</f>
        <v/>
      </c>
      <c r="J318" s="51" t="n"/>
      <c r="K318" s="51" t="n"/>
      <c r="L318" s="47" t="n"/>
      <c r="M318" s="50">
        <f>IF($A318="","",Engine!J322)</f>
        <v/>
      </c>
    </row>
    <row r="319">
      <c r="A319" s="45">
        <f>IF(Engine!$J$322&gt;0.005,Engine!A323,"")</f>
        <v/>
      </c>
      <c r="B319" s="46">
        <f>IF($A319="","",Engine!B323)</f>
        <v/>
      </c>
      <c r="C319" s="47" t="n"/>
      <c r="D319" s="48">
        <f>IF($A319="","",G319+H319+I319+E319)</f>
        <v/>
      </c>
      <c r="E319" s="48">
        <f>IF($A319="","",SUM(Engine!DP323:FM323))</f>
        <v/>
      </c>
      <c r="F319" s="49">
        <f>IF($A319="","",IF(E319&gt;0.005,INDEX(Engine!$T$4:$BQ$4,Engine!K323),IF(H319&gt;0,"Buffer first","")))</f>
        <v/>
      </c>
      <c r="G319" s="50">
        <f>IF($A319="","",SUM(Engine!BR323:DO323))</f>
        <v/>
      </c>
      <c r="H319" s="50">
        <f>IF($A319="","",Engine!E323)</f>
        <v/>
      </c>
      <c r="I319" s="50">
        <f>IF($A319="","",Engine!G323)</f>
        <v/>
      </c>
      <c r="J319" s="51" t="n"/>
      <c r="K319" s="51" t="n"/>
      <c r="L319" s="47" t="n"/>
      <c r="M319" s="50">
        <f>IF($A319="","",Engine!J323)</f>
        <v/>
      </c>
    </row>
    <row r="320">
      <c r="A320" s="45">
        <f>IF(Engine!$J$323&gt;0.005,Engine!A324,"")</f>
        <v/>
      </c>
      <c r="B320" s="46">
        <f>IF($A320="","",Engine!B324)</f>
        <v/>
      </c>
      <c r="C320" s="47" t="n"/>
      <c r="D320" s="48">
        <f>IF($A320="","",G320+H320+I320+E320)</f>
        <v/>
      </c>
      <c r="E320" s="48">
        <f>IF($A320="","",SUM(Engine!DP324:FM324))</f>
        <v/>
      </c>
      <c r="F320" s="49">
        <f>IF($A320="","",IF(E320&gt;0.005,INDEX(Engine!$T$4:$BQ$4,Engine!K324),IF(H320&gt;0,"Buffer first","")))</f>
        <v/>
      </c>
      <c r="G320" s="50">
        <f>IF($A320="","",SUM(Engine!BR324:DO324))</f>
        <v/>
      </c>
      <c r="H320" s="50">
        <f>IF($A320="","",Engine!E324)</f>
        <v/>
      </c>
      <c r="I320" s="50">
        <f>IF($A320="","",Engine!G324)</f>
        <v/>
      </c>
      <c r="J320" s="51" t="n"/>
      <c r="K320" s="51" t="n"/>
      <c r="L320" s="47" t="n"/>
      <c r="M320" s="50">
        <f>IF($A320="","",Engine!J324)</f>
        <v/>
      </c>
    </row>
    <row r="321">
      <c r="A321" s="45">
        <f>IF(Engine!$J$324&gt;0.005,Engine!A325,"")</f>
        <v/>
      </c>
      <c r="B321" s="46">
        <f>IF($A321="","",Engine!B325)</f>
        <v/>
      </c>
      <c r="C321" s="47" t="n"/>
      <c r="D321" s="48">
        <f>IF($A321="","",G321+H321+I321+E321)</f>
        <v/>
      </c>
      <c r="E321" s="48">
        <f>IF($A321="","",SUM(Engine!DP325:FM325))</f>
        <v/>
      </c>
      <c r="F321" s="49">
        <f>IF($A321="","",IF(E321&gt;0.005,INDEX(Engine!$T$4:$BQ$4,Engine!K325),IF(H321&gt;0,"Buffer first","")))</f>
        <v/>
      </c>
      <c r="G321" s="50">
        <f>IF($A321="","",SUM(Engine!BR325:DO325))</f>
        <v/>
      </c>
      <c r="H321" s="50">
        <f>IF($A321="","",Engine!E325)</f>
        <v/>
      </c>
      <c r="I321" s="50">
        <f>IF($A321="","",Engine!G325)</f>
        <v/>
      </c>
      <c r="J321" s="51" t="n"/>
      <c r="K321" s="51" t="n"/>
      <c r="L321" s="47" t="n"/>
      <c r="M321" s="50">
        <f>IF($A321="","",Engine!J325)</f>
        <v/>
      </c>
    </row>
    <row r="322">
      <c r="A322" s="45">
        <f>IF(Engine!$J$325&gt;0.005,Engine!A326,"")</f>
        <v/>
      </c>
      <c r="B322" s="46">
        <f>IF($A322="","",Engine!B326)</f>
        <v/>
      </c>
      <c r="C322" s="47" t="n"/>
      <c r="D322" s="48">
        <f>IF($A322="","",G322+H322+I322+E322)</f>
        <v/>
      </c>
      <c r="E322" s="48">
        <f>IF($A322="","",SUM(Engine!DP326:FM326))</f>
        <v/>
      </c>
      <c r="F322" s="49">
        <f>IF($A322="","",IF(E322&gt;0.005,INDEX(Engine!$T$4:$BQ$4,Engine!K326),IF(H322&gt;0,"Buffer first","")))</f>
        <v/>
      </c>
      <c r="G322" s="50">
        <f>IF($A322="","",SUM(Engine!BR326:DO326))</f>
        <v/>
      </c>
      <c r="H322" s="50">
        <f>IF($A322="","",Engine!E326)</f>
        <v/>
      </c>
      <c r="I322" s="50">
        <f>IF($A322="","",Engine!G326)</f>
        <v/>
      </c>
      <c r="J322" s="51" t="n"/>
      <c r="K322" s="51" t="n"/>
      <c r="L322" s="47" t="n"/>
      <c r="M322" s="50">
        <f>IF($A322="","",Engine!J326)</f>
        <v/>
      </c>
    </row>
    <row r="323">
      <c r="A323" s="45">
        <f>IF(Engine!$J$326&gt;0.005,Engine!A327,"")</f>
        <v/>
      </c>
      <c r="B323" s="46">
        <f>IF($A323="","",Engine!B327)</f>
        <v/>
      </c>
      <c r="C323" s="47" t="n"/>
      <c r="D323" s="48">
        <f>IF($A323="","",G323+H323+I323+E323)</f>
        <v/>
      </c>
      <c r="E323" s="48">
        <f>IF($A323="","",SUM(Engine!DP327:FM327))</f>
        <v/>
      </c>
      <c r="F323" s="49">
        <f>IF($A323="","",IF(E323&gt;0.005,INDEX(Engine!$T$4:$BQ$4,Engine!K327),IF(H323&gt;0,"Buffer first","")))</f>
        <v/>
      </c>
      <c r="G323" s="50">
        <f>IF($A323="","",SUM(Engine!BR327:DO327))</f>
        <v/>
      </c>
      <c r="H323" s="50">
        <f>IF($A323="","",Engine!E327)</f>
        <v/>
      </c>
      <c r="I323" s="50">
        <f>IF($A323="","",Engine!G327)</f>
        <v/>
      </c>
      <c r="J323" s="51" t="n"/>
      <c r="K323" s="51" t="n"/>
      <c r="L323" s="47" t="n"/>
      <c r="M323" s="50">
        <f>IF($A323="","",Engine!J327)</f>
        <v/>
      </c>
    </row>
    <row r="324">
      <c r="A324" s="45">
        <f>IF(Engine!$J$327&gt;0.005,Engine!A328,"")</f>
        <v/>
      </c>
      <c r="B324" s="46">
        <f>IF($A324="","",Engine!B328)</f>
        <v/>
      </c>
      <c r="C324" s="47" t="n"/>
      <c r="D324" s="48">
        <f>IF($A324="","",G324+H324+I324+E324)</f>
        <v/>
      </c>
      <c r="E324" s="48">
        <f>IF($A324="","",SUM(Engine!DP328:FM328))</f>
        <v/>
      </c>
      <c r="F324" s="49">
        <f>IF($A324="","",IF(E324&gt;0.005,INDEX(Engine!$T$4:$BQ$4,Engine!K328),IF(H324&gt;0,"Buffer first","")))</f>
        <v/>
      </c>
      <c r="G324" s="50">
        <f>IF($A324="","",SUM(Engine!BR328:DO328))</f>
        <v/>
      </c>
      <c r="H324" s="50">
        <f>IF($A324="","",Engine!E328)</f>
        <v/>
      </c>
      <c r="I324" s="50">
        <f>IF($A324="","",Engine!G328)</f>
        <v/>
      </c>
      <c r="J324" s="51" t="n"/>
      <c r="K324" s="51" t="n"/>
      <c r="L324" s="47" t="n"/>
      <c r="M324" s="50">
        <f>IF($A324="","",Engine!J328)</f>
        <v/>
      </c>
    </row>
    <row r="325">
      <c r="A325" s="45">
        <f>IF(Engine!$J$328&gt;0.005,Engine!A329,"")</f>
        <v/>
      </c>
      <c r="B325" s="46">
        <f>IF($A325="","",Engine!B329)</f>
        <v/>
      </c>
      <c r="C325" s="47" t="n"/>
      <c r="D325" s="48">
        <f>IF($A325="","",G325+H325+I325+E325)</f>
        <v/>
      </c>
      <c r="E325" s="48">
        <f>IF($A325="","",SUM(Engine!DP329:FM329))</f>
        <v/>
      </c>
      <c r="F325" s="49">
        <f>IF($A325="","",IF(E325&gt;0.005,INDEX(Engine!$T$4:$BQ$4,Engine!K329),IF(H325&gt;0,"Buffer first","")))</f>
        <v/>
      </c>
      <c r="G325" s="50">
        <f>IF($A325="","",SUM(Engine!BR329:DO329))</f>
        <v/>
      </c>
      <c r="H325" s="50">
        <f>IF($A325="","",Engine!E329)</f>
        <v/>
      </c>
      <c r="I325" s="50">
        <f>IF($A325="","",Engine!G329)</f>
        <v/>
      </c>
      <c r="J325" s="51" t="n"/>
      <c r="K325" s="51" t="n"/>
      <c r="L325" s="47" t="n"/>
      <c r="M325" s="50">
        <f>IF($A325="","",Engine!J329)</f>
        <v/>
      </c>
    </row>
    <row r="326">
      <c r="A326" s="45">
        <f>IF(Engine!$J$329&gt;0.005,Engine!A330,"")</f>
        <v/>
      </c>
      <c r="B326" s="46">
        <f>IF($A326="","",Engine!B330)</f>
        <v/>
      </c>
      <c r="C326" s="47" t="n"/>
      <c r="D326" s="48">
        <f>IF($A326="","",G326+H326+I326+E326)</f>
        <v/>
      </c>
      <c r="E326" s="48">
        <f>IF($A326="","",SUM(Engine!DP330:FM330))</f>
        <v/>
      </c>
      <c r="F326" s="49">
        <f>IF($A326="","",IF(E326&gt;0.005,INDEX(Engine!$T$4:$BQ$4,Engine!K330),IF(H326&gt;0,"Buffer first","")))</f>
        <v/>
      </c>
      <c r="G326" s="50">
        <f>IF($A326="","",SUM(Engine!BR330:DO330))</f>
        <v/>
      </c>
      <c r="H326" s="50">
        <f>IF($A326="","",Engine!E330)</f>
        <v/>
      </c>
      <c r="I326" s="50">
        <f>IF($A326="","",Engine!G330)</f>
        <v/>
      </c>
      <c r="J326" s="51" t="n"/>
      <c r="K326" s="51" t="n"/>
      <c r="L326" s="47" t="n"/>
      <c r="M326" s="50">
        <f>IF($A326="","",Engine!J330)</f>
        <v/>
      </c>
    </row>
    <row r="327">
      <c r="A327" s="45">
        <f>IF(Engine!$J$330&gt;0.005,Engine!A331,"")</f>
        <v/>
      </c>
      <c r="B327" s="46">
        <f>IF($A327="","",Engine!B331)</f>
        <v/>
      </c>
      <c r="C327" s="47" t="n"/>
      <c r="D327" s="48">
        <f>IF($A327="","",G327+H327+I327+E327)</f>
        <v/>
      </c>
      <c r="E327" s="48">
        <f>IF($A327="","",SUM(Engine!DP331:FM331))</f>
        <v/>
      </c>
      <c r="F327" s="49">
        <f>IF($A327="","",IF(E327&gt;0.005,INDEX(Engine!$T$4:$BQ$4,Engine!K331),IF(H327&gt;0,"Buffer first","")))</f>
        <v/>
      </c>
      <c r="G327" s="50">
        <f>IF($A327="","",SUM(Engine!BR331:DO331))</f>
        <v/>
      </c>
      <c r="H327" s="50">
        <f>IF($A327="","",Engine!E331)</f>
        <v/>
      </c>
      <c r="I327" s="50">
        <f>IF($A327="","",Engine!G331)</f>
        <v/>
      </c>
      <c r="J327" s="51" t="n"/>
      <c r="K327" s="51" t="n"/>
      <c r="L327" s="47" t="n"/>
      <c r="M327" s="50">
        <f>IF($A327="","",Engine!J331)</f>
        <v/>
      </c>
    </row>
    <row r="328">
      <c r="A328" s="45">
        <f>IF(Engine!$J$331&gt;0.005,Engine!A332,"")</f>
        <v/>
      </c>
      <c r="B328" s="46">
        <f>IF($A328="","",Engine!B332)</f>
        <v/>
      </c>
      <c r="C328" s="47" t="n"/>
      <c r="D328" s="48">
        <f>IF($A328="","",G328+H328+I328+E328)</f>
        <v/>
      </c>
      <c r="E328" s="48">
        <f>IF($A328="","",SUM(Engine!DP332:FM332))</f>
        <v/>
      </c>
      <c r="F328" s="49">
        <f>IF($A328="","",IF(E328&gt;0.005,INDEX(Engine!$T$4:$BQ$4,Engine!K332),IF(H328&gt;0,"Buffer first","")))</f>
        <v/>
      </c>
      <c r="G328" s="50">
        <f>IF($A328="","",SUM(Engine!BR332:DO332))</f>
        <v/>
      </c>
      <c r="H328" s="50">
        <f>IF($A328="","",Engine!E332)</f>
        <v/>
      </c>
      <c r="I328" s="50">
        <f>IF($A328="","",Engine!G332)</f>
        <v/>
      </c>
      <c r="J328" s="51" t="n"/>
      <c r="K328" s="51" t="n"/>
      <c r="L328" s="47" t="n"/>
      <c r="M328" s="50">
        <f>IF($A328="","",Engine!J332)</f>
        <v/>
      </c>
    </row>
    <row r="329">
      <c r="A329" s="45">
        <f>IF(Engine!$J$332&gt;0.005,Engine!A333,"")</f>
        <v/>
      </c>
      <c r="B329" s="46">
        <f>IF($A329="","",Engine!B333)</f>
        <v/>
      </c>
      <c r="C329" s="47" t="n"/>
      <c r="D329" s="48">
        <f>IF($A329="","",G329+H329+I329+E329)</f>
        <v/>
      </c>
      <c r="E329" s="48">
        <f>IF($A329="","",SUM(Engine!DP333:FM333))</f>
        <v/>
      </c>
      <c r="F329" s="49">
        <f>IF($A329="","",IF(E329&gt;0.005,INDEX(Engine!$T$4:$BQ$4,Engine!K333),IF(H329&gt;0,"Buffer first","")))</f>
        <v/>
      </c>
      <c r="G329" s="50">
        <f>IF($A329="","",SUM(Engine!BR333:DO333))</f>
        <v/>
      </c>
      <c r="H329" s="50">
        <f>IF($A329="","",Engine!E333)</f>
        <v/>
      </c>
      <c r="I329" s="50">
        <f>IF($A329="","",Engine!G333)</f>
        <v/>
      </c>
      <c r="J329" s="51" t="n"/>
      <c r="K329" s="51" t="n"/>
      <c r="L329" s="47" t="n"/>
      <c r="M329" s="50">
        <f>IF($A329="","",Engine!J333)</f>
        <v/>
      </c>
    </row>
    <row r="330">
      <c r="A330" s="45">
        <f>IF(Engine!$J$333&gt;0.005,Engine!A334,"")</f>
        <v/>
      </c>
      <c r="B330" s="46">
        <f>IF($A330="","",Engine!B334)</f>
        <v/>
      </c>
      <c r="C330" s="47" t="n"/>
      <c r="D330" s="48">
        <f>IF($A330="","",G330+H330+I330+E330)</f>
        <v/>
      </c>
      <c r="E330" s="48">
        <f>IF($A330="","",SUM(Engine!DP334:FM334))</f>
        <v/>
      </c>
      <c r="F330" s="49">
        <f>IF($A330="","",IF(E330&gt;0.005,INDEX(Engine!$T$4:$BQ$4,Engine!K334),IF(H330&gt;0,"Buffer first","")))</f>
        <v/>
      </c>
      <c r="G330" s="50">
        <f>IF($A330="","",SUM(Engine!BR334:DO334))</f>
        <v/>
      </c>
      <c r="H330" s="50">
        <f>IF($A330="","",Engine!E334)</f>
        <v/>
      </c>
      <c r="I330" s="50">
        <f>IF($A330="","",Engine!G334)</f>
        <v/>
      </c>
      <c r="J330" s="51" t="n"/>
      <c r="K330" s="51" t="n"/>
      <c r="L330" s="47" t="n"/>
      <c r="M330" s="50">
        <f>IF($A330="","",Engine!J334)</f>
        <v/>
      </c>
    </row>
    <row r="331">
      <c r="A331" s="45">
        <f>IF(Engine!$J$334&gt;0.005,Engine!A335,"")</f>
        <v/>
      </c>
      <c r="B331" s="46">
        <f>IF($A331="","",Engine!B335)</f>
        <v/>
      </c>
      <c r="C331" s="47" t="n"/>
      <c r="D331" s="48">
        <f>IF($A331="","",G331+H331+I331+E331)</f>
        <v/>
      </c>
      <c r="E331" s="48">
        <f>IF($A331="","",SUM(Engine!DP335:FM335))</f>
        <v/>
      </c>
      <c r="F331" s="49">
        <f>IF($A331="","",IF(E331&gt;0.005,INDEX(Engine!$T$4:$BQ$4,Engine!K335),IF(H331&gt;0,"Buffer first","")))</f>
        <v/>
      </c>
      <c r="G331" s="50">
        <f>IF($A331="","",SUM(Engine!BR335:DO335))</f>
        <v/>
      </c>
      <c r="H331" s="50">
        <f>IF($A331="","",Engine!E335)</f>
        <v/>
      </c>
      <c r="I331" s="50">
        <f>IF($A331="","",Engine!G335)</f>
        <v/>
      </c>
      <c r="J331" s="51" t="n"/>
      <c r="K331" s="51" t="n"/>
      <c r="L331" s="47" t="n"/>
      <c r="M331" s="50">
        <f>IF($A331="","",Engine!J335)</f>
        <v/>
      </c>
    </row>
    <row r="332">
      <c r="A332" s="45">
        <f>IF(Engine!$J$335&gt;0.005,Engine!A336,"")</f>
        <v/>
      </c>
      <c r="B332" s="46">
        <f>IF($A332="","",Engine!B336)</f>
        <v/>
      </c>
      <c r="C332" s="47" t="n"/>
      <c r="D332" s="48">
        <f>IF($A332="","",G332+H332+I332+E332)</f>
        <v/>
      </c>
      <c r="E332" s="48">
        <f>IF($A332="","",SUM(Engine!DP336:FM336))</f>
        <v/>
      </c>
      <c r="F332" s="49">
        <f>IF($A332="","",IF(E332&gt;0.005,INDEX(Engine!$T$4:$BQ$4,Engine!K336),IF(H332&gt;0,"Buffer first","")))</f>
        <v/>
      </c>
      <c r="G332" s="50">
        <f>IF($A332="","",SUM(Engine!BR336:DO336))</f>
        <v/>
      </c>
      <c r="H332" s="50">
        <f>IF($A332="","",Engine!E336)</f>
        <v/>
      </c>
      <c r="I332" s="50">
        <f>IF($A332="","",Engine!G336)</f>
        <v/>
      </c>
      <c r="J332" s="51" t="n"/>
      <c r="K332" s="51" t="n"/>
      <c r="L332" s="47" t="n"/>
      <c r="M332" s="50">
        <f>IF($A332="","",Engine!J336)</f>
        <v/>
      </c>
    </row>
    <row r="333">
      <c r="A333" s="45">
        <f>IF(Engine!$J$336&gt;0.005,Engine!A337,"")</f>
        <v/>
      </c>
      <c r="B333" s="46">
        <f>IF($A333="","",Engine!B337)</f>
        <v/>
      </c>
      <c r="C333" s="47" t="n"/>
      <c r="D333" s="48">
        <f>IF($A333="","",G333+H333+I333+E333)</f>
        <v/>
      </c>
      <c r="E333" s="48">
        <f>IF($A333="","",SUM(Engine!DP337:FM337))</f>
        <v/>
      </c>
      <c r="F333" s="49">
        <f>IF($A333="","",IF(E333&gt;0.005,INDEX(Engine!$T$4:$BQ$4,Engine!K337),IF(H333&gt;0,"Buffer first","")))</f>
        <v/>
      </c>
      <c r="G333" s="50">
        <f>IF($A333="","",SUM(Engine!BR337:DO337))</f>
        <v/>
      </c>
      <c r="H333" s="50">
        <f>IF($A333="","",Engine!E337)</f>
        <v/>
      </c>
      <c r="I333" s="50">
        <f>IF($A333="","",Engine!G337)</f>
        <v/>
      </c>
      <c r="J333" s="51" t="n"/>
      <c r="K333" s="51" t="n"/>
      <c r="L333" s="47" t="n"/>
      <c r="M333" s="50">
        <f>IF($A333="","",Engine!J337)</f>
        <v/>
      </c>
    </row>
    <row r="334">
      <c r="A334" s="45">
        <f>IF(Engine!$J$337&gt;0.005,Engine!A338,"")</f>
        <v/>
      </c>
      <c r="B334" s="46">
        <f>IF($A334="","",Engine!B338)</f>
        <v/>
      </c>
      <c r="C334" s="47" t="n"/>
      <c r="D334" s="48">
        <f>IF($A334="","",G334+H334+I334+E334)</f>
        <v/>
      </c>
      <c r="E334" s="48">
        <f>IF($A334="","",SUM(Engine!DP338:FM338))</f>
        <v/>
      </c>
      <c r="F334" s="49">
        <f>IF($A334="","",IF(E334&gt;0.005,INDEX(Engine!$T$4:$BQ$4,Engine!K338),IF(H334&gt;0,"Buffer first","")))</f>
        <v/>
      </c>
      <c r="G334" s="50">
        <f>IF($A334="","",SUM(Engine!BR338:DO338))</f>
        <v/>
      </c>
      <c r="H334" s="50">
        <f>IF($A334="","",Engine!E338)</f>
        <v/>
      </c>
      <c r="I334" s="50">
        <f>IF($A334="","",Engine!G338)</f>
        <v/>
      </c>
      <c r="J334" s="51" t="n"/>
      <c r="K334" s="51" t="n"/>
      <c r="L334" s="47" t="n"/>
      <c r="M334" s="50">
        <f>IF($A334="","",Engine!J338)</f>
        <v/>
      </c>
    </row>
    <row r="335">
      <c r="A335" s="45">
        <f>IF(Engine!$J$338&gt;0.005,Engine!A339,"")</f>
        <v/>
      </c>
      <c r="B335" s="46">
        <f>IF($A335="","",Engine!B339)</f>
        <v/>
      </c>
      <c r="C335" s="47" t="n"/>
      <c r="D335" s="48">
        <f>IF($A335="","",G335+H335+I335+E335)</f>
        <v/>
      </c>
      <c r="E335" s="48">
        <f>IF($A335="","",SUM(Engine!DP339:FM339))</f>
        <v/>
      </c>
      <c r="F335" s="49">
        <f>IF($A335="","",IF(E335&gt;0.005,INDEX(Engine!$T$4:$BQ$4,Engine!K339),IF(H335&gt;0,"Buffer first","")))</f>
        <v/>
      </c>
      <c r="G335" s="50">
        <f>IF($A335="","",SUM(Engine!BR339:DO339))</f>
        <v/>
      </c>
      <c r="H335" s="50">
        <f>IF($A335="","",Engine!E339)</f>
        <v/>
      </c>
      <c r="I335" s="50">
        <f>IF($A335="","",Engine!G339)</f>
        <v/>
      </c>
      <c r="J335" s="51" t="n"/>
      <c r="K335" s="51" t="n"/>
      <c r="L335" s="47" t="n"/>
      <c r="M335" s="50">
        <f>IF($A335="","",Engine!J339)</f>
        <v/>
      </c>
    </row>
    <row r="336">
      <c r="A336" s="45">
        <f>IF(Engine!$J$339&gt;0.005,Engine!A340,"")</f>
        <v/>
      </c>
      <c r="B336" s="46">
        <f>IF($A336="","",Engine!B340)</f>
        <v/>
      </c>
      <c r="C336" s="47" t="n"/>
      <c r="D336" s="48">
        <f>IF($A336="","",G336+H336+I336+E336)</f>
        <v/>
      </c>
      <c r="E336" s="48">
        <f>IF($A336="","",SUM(Engine!DP340:FM340))</f>
        <v/>
      </c>
      <c r="F336" s="49">
        <f>IF($A336="","",IF(E336&gt;0.005,INDEX(Engine!$T$4:$BQ$4,Engine!K340),IF(H336&gt;0,"Buffer first","")))</f>
        <v/>
      </c>
      <c r="G336" s="50">
        <f>IF($A336="","",SUM(Engine!BR340:DO340))</f>
        <v/>
      </c>
      <c r="H336" s="50">
        <f>IF($A336="","",Engine!E340)</f>
        <v/>
      </c>
      <c r="I336" s="50">
        <f>IF($A336="","",Engine!G340)</f>
        <v/>
      </c>
      <c r="J336" s="51" t="n"/>
      <c r="K336" s="51" t="n"/>
      <c r="L336" s="47" t="n"/>
      <c r="M336" s="50">
        <f>IF($A336="","",Engine!J340)</f>
        <v/>
      </c>
    </row>
    <row r="337">
      <c r="A337" s="45">
        <f>IF(Engine!$J$340&gt;0.005,Engine!A341,"")</f>
        <v/>
      </c>
      <c r="B337" s="46">
        <f>IF($A337="","",Engine!B341)</f>
        <v/>
      </c>
      <c r="C337" s="47" t="n"/>
      <c r="D337" s="48">
        <f>IF($A337="","",G337+H337+I337+E337)</f>
        <v/>
      </c>
      <c r="E337" s="48">
        <f>IF($A337="","",SUM(Engine!DP341:FM341))</f>
        <v/>
      </c>
      <c r="F337" s="49">
        <f>IF($A337="","",IF(E337&gt;0.005,INDEX(Engine!$T$4:$BQ$4,Engine!K341),IF(H337&gt;0,"Buffer first","")))</f>
        <v/>
      </c>
      <c r="G337" s="50">
        <f>IF($A337="","",SUM(Engine!BR341:DO341))</f>
        <v/>
      </c>
      <c r="H337" s="50">
        <f>IF($A337="","",Engine!E341)</f>
        <v/>
      </c>
      <c r="I337" s="50">
        <f>IF($A337="","",Engine!G341)</f>
        <v/>
      </c>
      <c r="J337" s="51" t="n"/>
      <c r="K337" s="51" t="n"/>
      <c r="L337" s="47" t="n"/>
      <c r="M337" s="50">
        <f>IF($A337="","",Engine!J341)</f>
        <v/>
      </c>
    </row>
    <row r="338">
      <c r="A338" s="45">
        <f>IF(Engine!$J$341&gt;0.005,Engine!A342,"")</f>
        <v/>
      </c>
      <c r="B338" s="46">
        <f>IF($A338="","",Engine!B342)</f>
        <v/>
      </c>
      <c r="C338" s="47" t="n"/>
      <c r="D338" s="48">
        <f>IF($A338="","",G338+H338+I338+E338)</f>
        <v/>
      </c>
      <c r="E338" s="48">
        <f>IF($A338="","",SUM(Engine!DP342:FM342))</f>
        <v/>
      </c>
      <c r="F338" s="49">
        <f>IF($A338="","",IF(E338&gt;0.005,INDEX(Engine!$T$4:$BQ$4,Engine!K342),IF(H338&gt;0,"Buffer first","")))</f>
        <v/>
      </c>
      <c r="G338" s="50">
        <f>IF($A338="","",SUM(Engine!BR342:DO342))</f>
        <v/>
      </c>
      <c r="H338" s="50">
        <f>IF($A338="","",Engine!E342)</f>
        <v/>
      </c>
      <c r="I338" s="50">
        <f>IF($A338="","",Engine!G342)</f>
        <v/>
      </c>
      <c r="J338" s="51" t="n"/>
      <c r="K338" s="51" t="n"/>
      <c r="L338" s="47" t="n"/>
      <c r="M338" s="50">
        <f>IF($A338="","",Engine!J342)</f>
        <v/>
      </c>
    </row>
    <row r="339">
      <c r="A339" s="45">
        <f>IF(Engine!$J$342&gt;0.005,Engine!A343,"")</f>
        <v/>
      </c>
      <c r="B339" s="46">
        <f>IF($A339="","",Engine!B343)</f>
        <v/>
      </c>
      <c r="C339" s="47" t="n"/>
      <c r="D339" s="48">
        <f>IF($A339="","",G339+H339+I339+E339)</f>
        <v/>
      </c>
      <c r="E339" s="48">
        <f>IF($A339="","",SUM(Engine!DP343:FM343))</f>
        <v/>
      </c>
      <c r="F339" s="49">
        <f>IF($A339="","",IF(E339&gt;0.005,INDEX(Engine!$T$4:$BQ$4,Engine!K343),IF(H339&gt;0,"Buffer first","")))</f>
        <v/>
      </c>
      <c r="G339" s="50">
        <f>IF($A339="","",SUM(Engine!BR343:DO343))</f>
        <v/>
      </c>
      <c r="H339" s="50">
        <f>IF($A339="","",Engine!E343)</f>
        <v/>
      </c>
      <c r="I339" s="50">
        <f>IF($A339="","",Engine!G343)</f>
        <v/>
      </c>
      <c r="J339" s="51" t="n"/>
      <c r="K339" s="51" t="n"/>
      <c r="L339" s="47" t="n"/>
      <c r="M339" s="50">
        <f>IF($A339="","",Engine!J343)</f>
        <v/>
      </c>
    </row>
    <row r="340">
      <c r="A340" s="45">
        <f>IF(Engine!$J$343&gt;0.005,Engine!A344,"")</f>
        <v/>
      </c>
      <c r="B340" s="46">
        <f>IF($A340="","",Engine!B344)</f>
        <v/>
      </c>
      <c r="C340" s="47" t="n"/>
      <c r="D340" s="48">
        <f>IF($A340="","",G340+H340+I340+E340)</f>
        <v/>
      </c>
      <c r="E340" s="48">
        <f>IF($A340="","",SUM(Engine!DP344:FM344))</f>
        <v/>
      </c>
      <c r="F340" s="49">
        <f>IF($A340="","",IF(E340&gt;0.005,INDEX(Engine!$T$4:$BQ$4,Engine!K344),IF(H340&gt;0,"Buffer first","")))</f>
        <v/>
      </c>
      <c r="G340" s="50">
        <f>IF($A340="","",SUM(Engine!BR344:DO344))</f>
        <v/>
      </c>
      <c r="H340" s="50">
        <f>IF($A340="","",Engine!E344)</f>
        <v/>
      </c>
      <c r="I340" s="50">
        <f>IF($A340="","",Engine!G344)</f>
        <v/>
      </c>
      <c r="J340" s="51" t="n"/>
      <c r="K340" s="51" t="n"/>
      <c r="L340" s="47" t="n"/>
      <c r="M340" s="50">
        <f>IF($A340="","",Engine!J344)</f>
        <v/>
      </c>
    </row>
    <row r="341">
      <c r="A341" s="45">
        <f>IF(Engine!$J$344&gt;0.005,Engine!A345,"")</f>
        <v/>
      </c>
      <c r="B341" s="46">
        <f>IF($A341="","",Engine!B345)</f>
        <v/>
      </c>
      <c r="C341" s="47" t="n"/>
      <c r="D341" s="48">
        <f>IF($A341="","",G341+H341+I341+E341)</f>
        <v/>
      </c>
      <c r="E341" s="48">
        <f>IF($A341="","",SUM(Engine!DP345:FM345))</f>
        <v/>
      </c>
      <c r="F341" s="49">
        <f>IF($A341="","",IF(E341&gt;0.005,INDEX(Engine!$T$4:$BQ$4,Engine!K345),IF(H341&gt;0,"Buffer first","")))</f>
        <v/>
      </c>
      <c r="G341" s="50">
        <f>IF($A341="","",SUM(Engine!BR345:DO345))</f>
        <v/>
      </c>
      <c r="H341" s="50">
        <f>IF($A341="","",Engine!E345)</f>
        <v/>
      </c>
      <c r="I341" s="50">
        <f>IF($A341="","",Engine!G345)</f>
        <v/>
      </c>
      <c r="J341" s="51" t="n"/>
      <c r="K341" s="51" t="n"/>
      <c r="L341" s="47" t="n"/>
      <c r="M341" s="50">
        <f>IF($A341="","",Engine!J345)</f>
        <v/>
      </c>
    </row>
    <row r="342">
      <c r="A342" s="45">
        <f>IF(Engine!$J$345&gt;0.005,Engine!A346,"")</f>
        <v/>
      </c>
      <c r="B342" s="46">
        <f>IF($A342="","",Engine!B346)</f>
        <v/>
      </c>
      <c r="C342" s="47" t="n"/>
      <c r="D342" s="48">
        <f>IF($A342="","",G342+H342+I342+E342)</f>
        <v/>
      </c>
      <c r="E342" s="48">
        <f>IF($A342="","",SUM(Engine!DP346:FM346))</f>
        <v/>
      </c>
      <c r="F342" s="49">
        <f>IF($A342="","",IF(E342&gt;0.005,INDEX(Engine!$T$4:$BQ$4,Engine!K346),IF(H342&gt;0,"Buffer first","")))</f>
        <v/>
      </c>
      <c r="G342" s="50">
        <f>IF($A342="","",SUM(Engine!BR346:DO346))</f>
        <v/>
      </c>
      <c r="H342" s="50">
        <f>IF($A342="","",Engine!E346)</f>
        <v/>
      </c>
      <c r="I342" s="50">
        <f>IF($A342="","",Engine!G346)</f>
        <v/>
      </c>
      <c r="J342" s="51" t="n"/>
      <c r="K342" s="51" t="n"/>
      <c r="L342" s="47" t="n"/>
      <c r="M342" s="50">
        <f>IF($A342="","",Engine!J346)</f>
        <v/>
      </c>
    </row>
    <row r="343">
      <c r="A343" s="45">
        <f>IF(Engine!$J$346&gt;0.005,Engine!A347,"")</f>
        <v/>
      </c>
      <c r="B343" s="46">
        <f>IF($A343="","",Engine!B347)</f>
        <v/>
      </c>
      <c r="C343" s="47" t="n"/>
      <c r="D343" s="48">
        <f>IF($A343="","",G343+H343+I343+E343)</f>
        <v/>
      </c>
      <c r="E343" s="48">
        <f>IF($A343="","",SUM(Engine!DP347:FM347))</f>
        <v/>
      </c>
      <c r="F343" s="49">
        <f>IF($A343="","",IF(E343&gt;0.005,INDEX(Engine!$T$4:$BQ$4,Engine!K347),IF(H343&gt;0,"Buffer first","")))</f>
        <v/>
      </c>
      <c r="G343" s="50">
        <f>IF($A343="","",SUM(Engine!BR347:DO347))</f>
        <v/>
      </c>
      <c r="H343" s="50">
        <f>IF($A343="","",Engine!E347)</f>
        <v/>
      </c>
      <c r="I343" s="50">
        <f>IF($A343="","",Engine!G347)</f>
        <v/>
      </c>
      <c r="J343" s="51" t="n"/>
      <c r="K343" s="51" t="n"/>
      <c r="L343" s="47" t="n"/>
      <c r="M343" s="50">
        <f>IF($A343="","",Engine!J347)</f>
        <v/>
      </c>
    </row>
    <row r="344">
      <c r="A344" s="45">
        <f>IF(Engine!$J$347&gt;0.005,Engine!A348,"")</f>
        <v/>
      </c>
      <c r="B344" s="46">
        <f>IF($A344="","",Engine!B348)</f>
        <v/>
      </c>
      <c r="C344" s="47" t="n"/>
      <c r="D344" s="48">
        <f>IF($A344="","",G344+H344+I344+E344)</f>
        <v/>
      </c>
      <c r="E344" s="48">
        <f>IF($A344="","",SUM(Engine!DP348:FM348))</f>
        <v/>
      </c>
      <c r="F344" s="49">
        <f>IF($A344="","",IF(E344&gt;0.005,INDEX(Engine!$T$4:$BQ$4,Engine!K348),IF(H344&gt;0,"Buffer first","")))</f>
        <v/>
      </c>
      <c r="G344" s="50">
        <f>IF($A344="","",SUM(Engine!BR348:DO348))</f>
        <v/>
      </c>
      <c r="H344" s="50">
        <f>IF($A344="","",Engine!E348)</f>
        <v/>
      </c>
      <c r="I344" s="50">
        <f>IF($A344="","",Engine!G348)</f>
        <v/>
      </c>
      <c r="J344" s="51" t="n"/>
      <c r="K344" s="51" t="n"/>
      <c r="L344" s="47" t="n"/>
      <c r="M344" s="50">
        <f>IF($A344="","",Engine!J348)</f>
        <v/>
      </c>
    </row>
    <row r="345">
      <c r="A345" s="45">
        <f>IF(Engine!$J$348&gt;0.005,Engine!A349,"")</f>
        <v/>
      </c>
      <c r="B345" s="46">
        <f>IF($A345="","",Engine!B349)</f>
        <v/>
      </c>
      <c r="C345" s="47" t="n"/>
      <c r="D345" s="48">
        <f>IF($A345="","",G345+H345+I345+E345)</f>
        <v/>
      </c>
      <c r="E345" s="48">
        <f>IF($A345="","",SUM(Engine!DP349:FM349))</f>
        <v/>
      </c>
      <c r="F345" s="49">
        <f>IF($A345="","",IF(E345&gt;0.005,INDEX(Engine!$T$4:$BQ$4,Engine!K349),IF(H345&gt;0,"Buffer first","")))</f>
        <v/>
      </c>
      <c r="G345" s="50">
        <f>IF($A345="","",SUM(Engine!BR349:DO349))</f>
        <v/>
      </c>
      <c r="H345" s="50">
        <f>IF($A345="","",Engine!E349)</f>
        <v/>
      </c>
      <c r="I345" s="50">
        <f>IF($A345="","",Engine!G349)</f>
        <v/>
      </c>
      <c r="J345" s="51" t="n"/>
      <c r="K345" s="51" t="n"/>
      <c r="L345" s="47" t="n"/>
      <c r="M345" s="50">
        <f>IF($A345="","",Engine!J349)</f>
        <v/>
      </c>
    </row>
    <row r="346">
      <c r="A346" s="45">
        <f>IF(Engine!$J$349&gt;0.005,Engine!A350,"")</f>
        <v/>
      </c>
      <c r="B346" s="46">
        <f>IF($A346="","",Engine!B350)</f>
        <v/>
      </c>
      <c r="C346" s="47" t="n"/>
      <c r="D346" s="48">
        <f>IF($A346="","",G346+H346+I346+E346)</f>
        <v/>
      </c>
      <c r="E346" s="48">
        <f>IF($A346="","",SUM(Engine!DP350:FM350))</f>
        <v/>
      </c>
      <c r="F346" s="49">
        <f>IF($A346="","",IF(E346&gt;0.005,INDEX(Engine!$T$4:$BQ$4,Engine!K350),IF(H346&gt;0,"Buffer first","")))</f>
        <v/>
      </c>
      <c r="G346" s="50">
        <f>IF($A346="","",SUM(Engine!BR350:DO350))</f>
        <v/>
      </c>
      <c r="H346" s="50">
        <f>IF($A346="","",Engine!E350)</f>
        <v/>
      </c>
      <c r="I346" s="50">
        <f>IF($A346="","",Engine!G350)</f>
        <v/>
      </c>
      <c r="J346" s="51" t="n"/>
      <c r="K346" s="51" t="n"/>
      <c r="L346" s="47" t="n"/>
      <c r="M346" s="50">
        <f>IF($A346="","",Engine!J350)</f>
        <v/>
      </c>
    </row>
    <row r="347">
      <c r="A347" s="45">
        <f>IF(Engine!$J$350&gt;0.005,Engine!A351,"")</f>
        <v/>
      </c>
      <c r="B347" s="46">
        <f>IF($A347="","",Engine!B351)</f>
        <v/>
      </c>
      <c r="C347" s="47" t="n"/>
      <c r="D347" s="48">
        <f>IF($A347="","",G347+H347+I347+E347)</f>
        <v/>
      </c>
      <c r="E347" s="48">
        <f>IF($A347="","",SUM(Engine!DP351:FM351))</f>
        <v/>
      </c>
      <c r="F347" s="49">
        <f>IF($A347="","",IF(E347&gt;0.005,INDEX(Engine!$T$4:$BQ$4,Engine!K351),IF(H347&gt;0,"Buffer first","")))</f>
        <v/>
      </c>
      <c r="G347" s="50">
        <f>IF($A347="","",SUM(Engine!BR351:DO351))</f>
        <v/>
      </c>
      <c r="H347" s="50">
        <f>IF($A347="","",Engine!E351)</f>
        <v/>
      </c>
      <c r="I347" s="50">
        <f>IF($A347="","",Engine!G351)</f>
        <v/>
      </c>
      <c r="J347" s="51" t="n"/>
      <c r="K347" s="51" t="n"/>
      <c r="L347" s="47" t="n"/>
      <c r="M347" s="50">
        <f>IF($A347="","",Engine!J351)</f>
        <v/>
      </c>
    </row>
    <row r="348">
      <c r="A348" s="45">
        <f>IF(Engine!$J$351&gt;0.005,Engine!A352,"")</f>
        <v/>
      </c>
      <c r="B348" s="46">
        <f>IF($A348="","",Engine!B352)</f>
        <v/>
      </c>
      <c r="C348" s="47" t="n"/>
      <c r="D348" s="48">
        <f>IF($A348="","",G348+H348+I348+E348)</f>
        <v/>
      </c>
      <c r="E348" s="48">
        <f>IF($A348="","",SUM(Engine!DP352:FM352))</f>
        <v/>
      </c>
      <c r="F348" s="49">
        <f>IF($A348="","",IF(E348&gt;0.005,INDEX(Engine!$T$4:$BQ$4,Engine!K352),IF(H348&gt;0,"Buffer first","")))</f>
        <v/>
      </c>
      <c r="G348" s="50">
        <f>IF($A348="","",SUM(Engine!BR352:DO352))</f>
        <v/>
      </c>
      <c r="H348" s="50">
        <f>IF($A348="","",Engine!E352)</f>
        <v/>
      </c>
      <c r="I348" s="50">
        <f>IF($A348="","",Engine!G352)</f>
        <v/>
      </c>
      <c r="J348" s="51" t="n"/>
      <c r="K348" s="51" t="n"/>
      <c r="L348" s="47" t="n"/>
      <c r="M348" s="50">
        <f>IF($A348="","",Engine!J352)</f>
        <v/>
      </c>
    </row>
    <row r="349">
      <c r="A349" s="45">
        <f>IF(Engine!$J$352&gt;0.005,Engine!A353,"")</f>
        <v/>
      </c>
      <c r="B349" s="46">
        <f>IF($A349="","",Engine!B353)</f>
        <v/>
      </c>
      <c r="C349" s="47" t="n"/>
      <c r="D349" s="48">
        <f>IF($A349="","",G349+H349+I349+E349)</f>
        <v/>
      </c>
      <c r="E349" s="48">
        <f>IF($A349="","",SUM(Engine!DP353:FM353))</f>
        <v/>
      </c>
      <c r="F349" s="49">
        <f>IF($A349="","",IF(E349&gt;0.005,INDEX(Engine!$T$4:$BQ$4,Engine!K353),IF(H349&gt;0,"Buffer first","")))</f>
        <v/>
      </c>
      <c r="G349" s="50">
        <f>IF($A349="","",SUM(Engine!BR353:DO353))</f>
        <v/>
      </c>
      <c r="H349" s="50">
        <f>IF($A349="","",Engine!E353)</f>
        <v/>
      </c>
      <c r="I349" s="50">
        <f>IF($A349="","",Engine!G353)</f>
        <v/>
      </c>
      <c r="J349" s="51" t="n"/>
      <c r="K349" s="51" t="n"/>
      <c r="L349" s="47" t="n"/>
      <c r="M349" s="50">
        <f>IF($A349="","",Engine!J353)</f>
        <v/>
      </c>
    </row>
    <row r="350">
      <c r="A350" s="45">
        <f>IF(Engine!$J$353&gt;0.005,Engine!A354,"")</f>
        <v/>
      </c>
      <c r="B350" s="46">
        <f>IF($A350="","",Engine!B354)</f>
        <v/>
      </c>
      <c r="C350" s="47" t="n"/>
      <c r="D350" s="48">
        <f>IF($A350="","",G350+H350+I350+E350)</f>
        <v/>
      </c>
      <c r="E350" s="48">
        <f>IF($A350="","",SUM(Engine!DP354:FM354))</f>
        <v/>
      </c>
      <c r="F350" s="49">
        <f>IF($A350="","",IF(E350&gt;0.005,INDEX(Engine!$T$4:$BQ$4,Engine!K354),IF(H350&gt;0,"Buffer first","")))</f>
        <v/>
      </c>
      <c r="G350" s="50">
        <f>IF($A350="","",SUM(Engine!BR354:DO354))</f>
        <v/>
      </c>
      <c r="H350" s="50">
        <f>IF($A350="","",Engine!E354)</f>
        <v/>
      </c>
      <c r="I350" s="50">
        <f>IF($A350="","",Engine!G354)</f>
        <v/>
      </c>
      <c r="J350" s="51" t="n"/>
      <c r="K350" s="51" t="n"/>
      <c r="L350" s="47" t="n"/>
      <c r="M350" s="50">
        <f>IF($A350="","",Engine!J354)</f>
        <v/>
      </c>
    </row>
    <row r="351">
      <c r="A351" s="45">
        <f>IF(Engine!$J$354&gt;0.005,Engine!A355,"")</f>
        <v/>
      </c>
      <c r="B351" s="46">
        <f>IF($A351="","",Engine!B355)</f>
        <v/>
      </c>
      <c r="C351" s="47" t="n"/>
      <c r="D351" s="48">
        <f>IF($A351="","",G351+H351+I351+E351)</f>
        <v/>
      </c>
      <c r="E351" s="48">
        <f>IF($A351="","",SUM(Engine!DP355:FM355))</f>
        <v/>
      </c>
      <c r="F351" s="49">
        <f>IF($A351="","",IF(E351&gt;0.005,INDEX(Engine!$T$4:$BQ$4,Engine!K355),IF(H351&gt;0,"Buffer first","")))</f>
        <v/>
      </c>
      <c r="G351" s="50">
        <f>IF($A351="","",SUM(Engine!BR355:DO355))</f>
        <v/>
      </c>
      <c r="H351" s="50">
        <f>IF($A351="","",Engine!E355)</f>
        <v/>
      </c>
      <c r="I351" s="50">
        <f>IF($A351="","",Engine!G355)</f>
        <v/>
      </c>
      <c r="J351" s="51" t="n"/>
      <c r="K351" s="51" t="n"/>
      <c r="L351" s="47" t="n"/>
      <c r="M351" s="50">
        <f>IF($A351="","",Engine!J355)</f>
        <v/>
      </c>
    </row>
    <row r="352">
      <c r="A352" s="45">
        <f>IF(Engine!$J$355&gt;0.005,Engine!A356,"")</f>
        <v/>
      </c>
      <c r="B352" s="46">
        <f>IF($A352="","",Engine!B356)</f>
        <v/>
      </c>
      <c r="C352" s="47" t="n"/>
      <c r="D352" s="48">
        <f>IF($A352="","",G352+H352+I352+E352)</f>
        <v/>
      </c>
      <c r="E352" s="48">
        <f>IF($A352="","",SUM(Engine!DP356:FM356))</f>
        <v/>
      </c>
      <c r="F352" s="49">
        <f>IF($A352="","",IF(E352&gt;0.005,INDEX(Engine!$T$4:$BQ$4,Engine!K356),IF(H352&gt;0,"Buffer first","")))</f>
        <v/>
      </c>
      <c r="G352" s="50">
        <f>IF($A352="","",SUM(Engine!BR356:DO356))</f>
        <v/>
      </c>
      <c r="H352" s="50">
        <f>IF($A352="","",Engine!E356)</f>
        <v/>
      </c>
      <c r="I352" s="50">
        <f>IF($A352="","",Engine!G356)</f>
        <v/>
      </c>
      <c r="J352" s="51" t="n"/>
      <c r="K352" s="51" t="n"/>
      <c r="L352" s="47" t="n"/>
      <c r="M352" s="50">
        <f>IF($A352="","",Engine!J356)</f>
        <v/>
      </c>
    </row>
    <row r="353">
      <c r="A353" s="45">
        <f>IF(Engine!$J$356&gt;0.005,Engine!A357,"")</f>
        <v/>
      </c>
      <c r="B353" s="46">
        <f>IF($A353="","",Engine!B357)</f>
        <v/>
      </c>
      <c r="C353" s="47" t="n"/>
      <c r="D353" s="48">
        <f>IF($A353="","",G353+H353+I353+E353)</f>
        <v/>
      </c>
      <c r="E353" s="48">
        <f>IF($A353="","",SUM(Engine!DP357:FM357))</f>
        <v/>
      </c>
      <c r="F353" s="49">
        <f>IF($A353="","",IF(E353&gt;0.005,INDEX(Engine!$T$4:$BQ$4,Engine!K357),IF(H353&gt;0,"Buffer first","")))</f>
        <v/>
      </c>
      <c r="G353" s="50">
        <f>IF($A353="","",SUM(Engine!BR357:DO357))</f>
        <v/>
      </c>
      <c r="H353" s="50">
        <f>IF($A353="","",Engine!E357)</f>
        <v/>
      </c>
      <c r="I353" s="50">
        <f>IF($A353="","",Engine!G357)</f>
        <v/>
      </c>
      <c r="J353" s="51" t="n"/>
      <c r="K353" s="51" t="n"/>
      <c r="L353" s="47" t="n"/>
      <c r="M353" s="50">
        <f>IF($A353="","",Engine!J357)</f>
        <v/>
      </c>
    </row>
    <row r="354">
      <c r="A354" s="45">
        <f>IF(Engine!$J$357&gt;0.005,Engine!A358,"")</f>
        <v/>
      </c>
      <c r="B354" s="46">
        <f>IF($A354="","",Engine!B358)</f>
        <v/>
      </c>
      <c r="C354" s="47" t="n"/>
      <c r="D354" s="48">
        <f>IF($A354="","",G354+H354+I354+E354)</f>
        <v/>
      </c>
      <c r="E354" s="48">
        <f>IF($A354="","",SUM(Engine!DP358:FM358))</f>
        <v/>
      </c>
      <c r="F354" s="49">
        <f>IF($A354="","",IF(E354&gt;0.005,INDEX(Engine!$T$4:$BQ$4,Engine!K358),IF(H354&gt;0,"Buffer first","")))</f>
        <v/>
      </c>
      <c r="G354" s="50">
        <f>IF($A354="","",SUM(Engine!BR358:DO358))</f>
        <v/>
      </c>
      <c r="H354" s="50">
        <f>IF($A354="","",Engine!E358)</f>
        <v/>
      </c>
      <c r="I354" s="50">
        <f>IF($A354="","",Engine!G358)</f>
        <v/>
      </c>
      <c r="J354" s="51" t="n"/>
      <c r="K354" s="51" t="n"/>
      <c r="L354" s="47" t="n"/>
      <c r="M354" s="50">
        <f>IF($A354="","",Engine!J358)</f>
        <v/>
      </c>
    </row>
    <row r="355">
      <c r="A355" s="45">
        <f>IF(Engine!$J$358&gt;0.005,Engine!A359,"")</f>
        <v/>
      </c>
      <c r="B355" s="46">
        <f>IF($A355="","",Engine!B359)</f>
        <v/>
      </c>
      <c r="C355" s="47" t="n"/>
      <c r="D355" s="48">
        <f>IF($A355="","",G355+H355+I355+E355)</f>
        <v/>
      </c>
      <c r="E355" s="48">
        <f>IF($A355="","",SUM(Engine!DP359:FM359))</f>
        <v/>
      </c>
      <c r="F355" s="49">
        <f>IF($A355="","",IF(E355&gt;0.005,INDEX(Engine!$T$4:$BQ$4,Engine!K359),IF(H355&gt;0,"Buffer first","")))</f>
        <v/>
      </c>
      <c r="G355" s="50">
        <f>IF($A355="","",SUM(Engine!BR359:DO359))</f>
        <v/>
      </c>
      <c r="H355" s="50">
        <f>IF($A355="","",Engine!E359)</f>
        <v/>
      </c>
      <c r="I355" s="50">
        <f>IF($A355="","",Engine!G359)</f>
        <v/>
      </c>
      <c r="J355" s="51" t="n"/>
      <c r="K355" s="51" t="n"/>
      <c r="L355" s="47" t="n"/>
      <c r="M355" s="50">
        <f>IF($A355="","",Engine!J359)</f>
        <v/>
      </c>
    </row>
    <row r="356">
      <c r="A356" s="45">
        <f>IF(Engine!$J$359&gt;0.005,Engine!A360,"")</f>
        <v/>
      </c>
      <c r="B356" s="46">
        <f>IF($A356="","",Engine!B360)</f>
        <v/>
      </c>
      <c r="C356" s="47" t="n"/>
      <c r="D356" s="48">
        <f>IF($A356="","",G356+H356+I356+E356)</f>
        <v/>
      </c>
      <c r="E356" s="48">
        <f>IF($A356="","",SUM(Engine!DP360:FM360))</f>
        <v/>
      </c>
      <c r="F356" s="49">
        <f>IF($A356="","",IF(E356&gt;0.005,INDEX(Engine!$T$4:$BQ$4,Engine!K360),IF(H356&gt;0,"Buffer first","")))</f>
        <v/>
      </c>
      <c r="G356" s="50">
        <f>IF($A356="","",SUM(Engine!BR360:DO360))</f>
        <v/>
      </c>
      <c r="H356" s="50">
        <f>IF($A356="","",Engine!E360)</f>
        <v/>
      </c>
      <c r="I356" s="50">
        <f>IF($A356="","",Engine!G360)</f>
        <v/>
      </c>
      <c r="J356" s="51" t="n"/>
      <c r="K356" s="51" t="n"/>
      <c r="L356" s="47" t="n"/>
      <c r="M356" s="50">
        <f>IF($A356="","",Engine!J360)</f>
        <v/>
      </c>
    </row>
    <row r="357">
      <c r="A357" s="45">
        <f>IF(Engine!$J$360&gt;0.005,Engine!A361,"")</f>
        <v/>
      </c>
      <c r="B357" s="46">
        <f>IF($A357="","",Engine!B361)</f>
        <v/>
      </c>
      <c r="C357" s="47" t="n"/>
      <c r="D357" s="48">
        <f>IF($A357="","",G357+H357+I357+E357)</f>
        <v/>
      </c>
      <c r="E357" s="48">
        <f>IF($A357="","",SUM(Engine!DP361:FM361))</f>
        <v/>
      </c>
      <c r="F357" s="49">
        <f>IF($A357="","",IF(E357&gt;0.005,INDEX(Engine!$T$4:$BQ$4,Engine!K361),IF(H357&gt;0,"Buffer first","")))</f>
        <v/>
      </c>
      <c r="G357" s="50">
        <f>IF($A357="","",SUM(Engine!BR361:DO361))</f>
        <v/>
      </c>
      <c r="H357" s="50">
        <f>IF($A357="","",Engine!E361)</f>
        <v/>
      </c>
      <c r="I357" s="50">
        <f>IF($A357="","",Engine!G361)</f>
        <v/>
      </c>
      <c r="J357" s="51" t="n"/>
      <c r="K357" s="51" t="n"/>
      <c r="L357" s="47" t="n"/>
      <c r="M357" s="50">
        <f>IF($A357="","",Engine!J361)</f>
        <v/>
      </c>
    </row>
    <row r="358">
      <c r="A358" s="45">
        <f>IF(Engine!$J$361&gt;0.005,Engine!A362,"")</f>
        <v/>
      </c>
      <c r="B358" s="46">
        <f>IF($A358="","",Engine!B362)</f>
        <v/>
      </c>
      <c r="C358" s="47" t="n"/>
      <c r="D358" s="48">
        <f>IF($A358="","",G358+H358+I358+E358)</f>
        <v/>
      </c>
      <c r="E358" s="48">
        <f>IF($A358="","",SUM(Engine!DP362:FM362))</f>
        <v/>
      </c>
      <c r="F358" s="49">
        <f>IF($A358="","",IF(E358&gt;0.005,INDEX(Engine!$T$4:$BQ$4,Engine!K362),IF(H358&gt;0,"Buffer first","")))</f>
        <v/>
      </c>
      <c r="G358" s="50">
        <f>IF($A358="","",SUM(Engine!BR362:DO362))</f>
        <v/>
      </c>
      <c r="H358" s="50">
        <f>IF($A358="","",Engine!E362)</f>
        <v/>
      </c>
      <c r="I358" s="50">
        <f>IF($A358="","",Engine!G362)</f>
        <v/>
      </c>
      <c r="J358" s="51" t="n"/>
      <c r="K358" s="51" t="n"/>
      <c r="L358" s="47" t="n"/>
      <c r="M358" s="50">
        <f>IF($A358="","",Engine!J362)</f>
        <v/>
      </c>
    </row>
    <row r="359">
      <c r="A359" s="45">
        <f>IF(Engine!$J$362&gt;0.005,Engine!A363,"")</f>
        <v/>
      </c>
      <c r="B359" s="46">
        <f>IF($A359="","",Engine!B363)</f>
        <v/>
      </c>
      <c r="C359" s="47" t="n"/>
      <c r="D359" s="48">
        <f>IF($A359="","",G359+H359+I359+E359)</f>
        <v/>
      </c>
      <c r="E359" s="48">
        <f>IF($A359="","",SUM(Engine!DP363:FM363))</f>
        <v/>
      </c>
      <c r="F359" s="49">
        <f>IF($A359="","",IF(E359&gt;0.005,INDEX(Engine!$T$4:$BQ$4,Engine!K363),IF(H359&gt;0,"Buffer first","")))</f>
        <v/>
      </c>
      <c r="G359" s="50">
        <f>IF($A359="","",SUM(Engine!BR363:DO363))</f>
        <v/>
      </c>
      <c r="H359" s="50">
        <f>IF($A359="","",Engine!E363)</f>
        <v/>
      </c>
      <c r="I359" s="50">
        <f>IF($A359="","",Engine!G363)</f>
        <v/>
      </c>
      <c r="J359" s="51" t="n"/>
      <c r="K359" s="51" t="n"/>
      <c r="L359" s="47" t="n"/>
      <c r="M359" s="50">
        <f>IF($A359="","",Engine!J363)</f>
        <v/>
      </c>
    </row>
    <row r="360">
      <c r="A360" s="45">
        <f>IF(Engine!$J$363&gt;0.005,Engine!A364,"")</f>
        <v/>
      </c>
      <c r="B360" s="46">
        <f>IF($A360="","",Engine!B364)</f>
        <v/>
      </c>
      <c r="C360" s="47" t="n"/>
      <c r="D360" s="48">
        <f>IF($A360="","",G360+H360+I360+E360)</f>
        <v/>
      </c>
      <c r="E360" s="48">
        <f>IF($A360="","",SUM(Engine!DP364:FM364))</f>
        <v/>
      </c>
      <c r="F360" s="49">
        <f>IF($A360="","",IF(E360&gt;0.005,INDEX(Engine!$T$4:$BQ$4,Engine!K364),IF(H360&gt;0,"Buffer first","")))</f>
        <v/>
      </c>
      <c r="G360" s="50">
        <f>IF($A360="","",SUM(Engine!BR364:DO364))</f>
        <v/>
      </c>
      <c r="H360" s="50">
        <f>IF($A360="","",Engine!E364)</f>
        <v/>
      </c>
      <c r="I360" s="50">
        <f>IF($A360="","",Engine!G364)</f>
        <v/>
      </c>
      <c r="J360" s="51" t="n"/>
      <c r="K360" s="51" t="n"/>
      <c r="L360" s="47" t="n"/>
      <c r="M360" s="50">
        <f>IF($A360="","",Engine!J364)</f>
        <v/>
      </c>
    </row>
    <row r="361">
      <c r="A361" s="45">
        <f>IF(Engine!$J$364&gt;0.005,Engine!A365,"")</f>
        <v/>
      </c>
      <c r="B361" s="46">
        <f>IF($A361="","",Engine!B365)</f>
        <v/>
      </c>
      <c r="C361" s="47" t="n"/>
      <c r="D361" s="48">
        <f>IF($A361="","",G361+H361+I361+E361)</f>
        <v/>
      </c>
      <c r="E361" s="48">
        <f>IF($A361="","",SUM(Engine!DP365:FM365))</f>
        <v/>
      </c>
      <c r="F361" s="49">
        <f>IF($A361="","",IF(E361&gt;0.005,INDEX(Engine!$T$4:$BQ$4,Engine!K365),IF(H361&gt;0,"Buffer first","")))</f>
        <v/>
      </c>
      <c r="G361" s="50">
        <f>IF($A361="","",SUM(Engine!BR365:DO365))</f>
        <v/>
      </c>
      <c r="H361" s="50">
        <f>IF($A361="","",Engine!E365)</f>
        <v/>
      </c>
      <c r="I361" s="50">
        <f>IF($A361="","",Engine!G365)</f>
        <v/>
      </c>
      <c r="J361" s="51" t="n"/>
      <c r="K361" s="51" t="n"/>
      <c r="L361" s="47" t="n"/>
      <c r="M361" s="50">
        <f>IF($A361="","",Engine!J365)</f>
        <v/>
      </c>
    </row>
    <row r="362">
      <c r="A362" s="45">
        <f>IF(Engine!$J$365&gt;0.005,Engine!A366,"")</f>
        <v/>
      </c>
      <c r="B362" s="46">
        <f>IF($A362="","",Engine!B366)</f>
        <v/>
      </c>
      <c r="C362" s="47" t="n"/>
      <c r="D362" s="48">
        <f>IF($A362="","",G362+H362+I362+E362)</f>
        <v/>
      </c>
      <c r="E362" s="48">
        <f>IF($A362="","",SUM(Engine!DP366:FM366))</f>
        <v/>
      </c>
      <c r="F362" s="49">
        <f>IF($A362="","",IF(E362&gt;0.005,INDEX(Engine!$T$4:$BQ$4,Engine!K366),IF(H362&gt;0,"Buffer first","")))</f>
        <v/>
      </c>
      <c r="G362" s="50">
        <f>IF($A362="","",SUM(Engine!BR366:DO366))</f>
        <v/>
      </c>
      <c r="H362" s="50">
        <f>IF($A362="","",Engine!E366)</f>
        <v/>
      </c>
      <c r="I362" s="50">
        <f>IF($A362="","",Engine!G366)</f>
        <v/>
      </c>
      <c r="J362" s="51" t="n"/>
      <c r="K362" s="51" t="n"/>
      <c r="L362" s="47" t="n"/>
      <c r="M362" s="50">
        <f>IF($A362="","",Engine!J366)</f>
        <v/>
      </c>
    </row>
    <row r="363">
      <c r="A363" s="45">
        <f>IF(Engine!$J$366&gt;0.005,Engine!A367,"")</f>
        <v/>
      </c>
      <c r="B363" s="46">
        <f>IF($A363="","",Engine!B367)</f>
        <v/>
      </c>
      <c r="C363" s="47" t="n"/>
      <c r="D363" s="48">
        <f>IF($A363="","",G363+H363+I363+E363)</f>
        <v/>
      </c>
      <c r="E363" s="48">
        <f>IF($A363="","",SUM(Engine!DP367:FM367))</f>
        <v/>
      </c>
      <c r="F363" s="49">
        <f>IF($A363="","",IF(E363&gt;0.005,INDEX(Engine!$T$4:$BQ$4,Engine!K367),IF(H363&gt;0,"Buffer first","")))</f>
        <v/>
      </c>
      <c r="G363" s="50">
        <f>IF($A363="","",SUM(Engine!BR367:DO367))</f>
        <v/>
      </c>
      <c r="H363" s="50">
        <f>IF($A363="","",Engine!E367)</f>
        <v/>
      </c>
      <c r="I363" s="50">
        <f>IF($A363="","",Engine!G367)</f>
        <v/>
      </c>
      <c r="J363" s="51" t="n"/>
      <c r="K363" s="51" t="n"/>
      <c r="L363" s="47" t="n"/>
      <c r="M363" s="50">
        <f>IF($A363="","",Engine!J367)</f>
        <v/>
      </c>
    </row>
    <row r="364">
      <c r="A364" s="45">
        <f>IF(Engine!$J$367&gt;0.005,Engine!A368,"")</f>
        <v/>
      </c>
      <c r="B364" s="46">
        <f>IF($A364="","",Engine!B368)</f>
        <v/>
      </c>
      <c r="C364" s="47" t="n"/>
      <c r="D364" s="48">
        <f>IF($A364="","",G364+H364+I364+E364)</f>
        <v/>
      </c>
      <c r="E364" s="48">
        <f>IF($A364="","",SUM(Engine!DP368:FM368))</f>
        <v/>
      </c>
      <c r="F364" s="49">
        <f>IF($A364="","",IF(E364&gt;0.005,INDEX(Engine!$T$4:$BQ$4,Engine!K368),IF(H364&gt;0,"Buffer first","")))</f>
        <v/>
      </c>
      <c r="G364" s="50">
        <f>IF($A364="","",SUM(Engine!BR368:DO368))</f>
        <v/>
      </c>
      <c r="H364" s="50">
        <f>IF($A364="","",Engine!E368)</f>
        <v/>
      </c>
      <c r="I364" s="50">
        <f>IF($A364="","",Engine!G368)</f>
        <v/>
      </c>
      <c r="J364" s="51" t="n"/>
      <c r="K364" s="51" t="n"/>
      <c r="L364" s="47" t="n"/>
      <c r="M364" s="50">
        <f>IF($A364="","",Engine!J368)</f>
        <v/>
      </c>
    </row>
    <row r="365">
      <c r="A365" s="45">
        <f>IF(Engine!$J$368&gt;0.005,Engine!A369,"")</f>
        <v/>
      </c>
      <c r="B365" s="46">
        <f>IF($A365="","",Engine!B369)</f>
        <v/>
      </c>
      <c r="C365" s="47" t="n"/>
      <c r="D365" s="48">
        <f>IF($A365="","",G365+H365+I365+E365)</f>
        <v/>
      </c>
      <c r="E365" s="48">
        <f>IF($A365="","",SUM(Engine!DP369:FM369))</f>
        <v/>
      </c>
      <c r="F365" s="49">
        <f>IF($A365="","",IF(E365&gt;0.005,INDEX(Engine!$T$4:$BQ$4,Engine!K369),IF(H365&gt;0,"Buffer first","")))</f>
        <v/>
      </c>
      <c r="G365" s="50">
        <f>IF($A365="","",SUM(Engine!BR369:DO369))</f>
        <v/>
      </c>
      <c r="H365" s="50">
        <f>IF($A365="","",Engine!E369)</f>
        <v/>
      </c>
      <c r="I365" s="50">
        <f>IF($A365="","",Engine!G369)</f>
        <v/>
      </c>
      <c r="J365" s="51" t="n"/>
      <c r="K365" s="51" t="n"/>
      <c r="L365" s="47" t="n"/>
      <c r="M365" s="50">
        <f>IF($A365="","",Engine!J369)</f>
        <v/>
      </c>
    </row>
    <row r="366">
      <c r="A366" s="45">
        <f>IF(Engine!$J$369&gt;0.005,Engine!A370,"")</f>
        <v/>
      </c>
      <c r="B366" s="46">
        <f>IF($A366="","",Engine!B370)</f>
        <v/>
      </c>
      <c r="C366" s="47" t="n"/>
      <c r="D366" s="48">
        <f>IF($A366="","",G366+H366+I366+E366)</f>
        <v/>
      </c>
      <c r="E366" s="48">
        <f>IF($A366="","",SUM(Engine!DP370:FM370))</f>
        <v/>
      </c>
      <c r="F366" s="49">
        <f>IF($A366="","",IF(E366&gt;0.005,INDEX(Engine!$T$4:$BQ$4,Engine!K370),IF(H366&gt;0,"Buffer first","")))</f>
        <v/>
      </c>
      <c r="G366" s="50">
        <f>IF($A366="","",SUM(Engine!BR370:DO370))</f>
        <v/>
      </c>
      <c r="H366" s="50">
        <f>IF($A366="","",Engine!E370)</f>
        <v/>
      </c>
      <c r="I366" s="50">
        <f>IF($A366="","",Engine!G370)</f>
        <v/>
      </c>
      <c r="J366" s="51" t="n"/>
      <c r="K366" s="51" t="n"/>
      <c r="L366" s="47" t="n"/>
      <c r="M366" s="50">
        <f>IF($A366="","",Engine!J370)</f>
        <v/>
      </c>
    </row>
    <row r="367">
      <c r="A367" s="45">
        <f>IF(Engine!$J$370&gt;0.005,Engine!A371,"")</f>
        <v/>
      </c>
      <c r="B367" s="46">
        <f>IF($A367="","",Engine!B371)</f>
        <v/>
      </c>
      <c r="C367" s="47" t="n"/>
      <c r="D367" s="48">
        <f>IF($A367="","",G367+H367+I367+E367)</f>
        <v/>
      </c>
      <c r="E367" s="48">
        <f>IF($A367="","",SUM(Engine!DP371:FM371))</f>
        <v/>
      </c>
      <c r="F367" s="49">
        <f>IF($A367="","",IF(E367&gt;0.005,INDEX(Engine!$T$4:$BQ$4,Engine!K371),IF(H367&gt;0,"Buffer first","")))</f>
        <v/>
      </c>
      <c r="G367" s="50">
        <f>IF($A367="","",SUM(Engine!BR371:DO371))</f>
        <v/>
      </c>
      <c r="H367" s="50">
        <f>IF($A367="","",Engine!E371)</f>
        <v/>
      </c>
      <c r="I367" s="50">
        <f>IF($A367="","",Engine!G371)</f>
        <v/>
      </c>
      <c r="J367" s="51" t="n"/>
      <c r="K367" s="51" t="n"/>
      <c r="L367" s="47" t="n"/>
      <c r="M367" s="50">
        <f>IF($A367="","",Engine!J371)</f>
        <v/>
      </c>
    </row>
    <row r="368">
      <c r="A368" s="45">
        <f>IF(Engine!$J$371&gt;0.005,Engine!A372,"")</f>
        <v/>
      </c>
      <c r="B368" s="46">
        <f>IF($A368="","",Engine!B372)</f>
        <v/>
      </c>
      <c r="C368" s="47" t="n"/>
      <c r="D368" s="48">
        <f>IF($A368="","",G368+H368+I368+E368)</f>
        <v/>
      </c>
      <c r="E368" s="48">
        <f>IF($A368="","",SUM(Engine!DP372:FM372))</f>
        <v/>
      </c>
      <c r="F368" s="49">
        <f>IF($A368="","",IF(E368&gt;0.005,INDEX(Engine!$T$4:$BQ$4,Engine!K372),IF(H368&gt;0,"Buffer first","")))</f>
        <v/>
      </c>
      <c r="G368" s="50">
        <f>IF($A368="","",SUM(Engine!BR372:DO372))</f>
        <v/>
      </c>
      <c r="H368" s="50">
        <f>IF($A368="","",Engine!E372)</f>
        <v/>
      </c>
      <c r="I368" s="50">
        <f>IF($A368="","",Engine!G372)</f>
        <v/>
      </c>
      <c r="J368" s="51" t="n"/>
      <c r="K368" s="51" t="n"/>
      <c r="L368" s="47" t="n"/>
      <c r="M368" s="50">
        <f>IF($A368="","",Engine!J372)</f>
        <v/>
      </c>
    </row>
    <row r="369">
      <c r="A369" s="45">
        <f>IF(Engine!$J$372&gt;0.005,Engine!A373,"")</f>
        <v/>
      </c>
      <c r="B369" s="46">
        <f>IF($A369="","",Engine!B373)</f>
        <v/>
      </c>
      <c r="C369" s="47" t="n"/>
      <c r="D369" s="48">
        <f>IF($A369="","",G369+H369+I369+E369)</f>
        <v/>
      </c>
      <c r="E369" s="48">
        <f>IF($A369="","",SUM(Engine!DP373:FM373))</f>
        <v/>
      </c>
      <c r="F369" s="49">
        <f>IF($A369="","",IF(E369&gt;0.005,INDEX(Engine!$T$4:$BQ$4,Engine!K373),IF(H369&gt;0,"Buffer first","")))</f>
        <v/>
      </c>
      <c r="G369" s="50">
        <f>IF($A369="","",SUM(Engine!BR373:DO373))</f>
        <v/>
      </c>
      <c r="H369" s="50">
        <f>IF($A369="","",Engine!E373)</f>
        <v/>
      </c>
      <c r="I369" s="50">
        <f>IF($A369="","",Engine!G373)</f>
        <v/>
      </c>
      <c r="J369" s="51" t="n"/>
      <c r="K369" s="51" t="n"/>
      <c r="L369" s="47" t="n"/>
      <c r="M369" s="50">
        <f>IF($A369="","",Engine!J373)</f>
        <v/>
      </c>
    </row>
    <row r="370">
      <c r="A370" s="45">
        <f>IF(Engine!$J$373&gt;0.005,Engine!A374,"")</f>
        <v/>
      </c>
      <c r="B370" s="46">
        <f>IF($A370="","",Engine!B374)</f>
        <v/>
      </c>
      <c r="C370" s="47" t="n"/>
      <c r="D370" s="48">
        <f>IF($A370="","",G370+H370+I370+E370)</f>
        <v/>
      </c>
      <c r="E370" s="48">
        <f>IF($A370="","",SUM(Engine!DP374:FM374))</f>
        <v/>
      </c>
      <c r="F370" s="49">
        <f>IF($A370="","",IF(E370&gt;0.005,INDEX(Engine!$T$4:$BQ$4,Engine!K374),IF(H370&gt;0,"Buffer first","")))</f>
        <v/>
      </c>
      <c r="G370" s="50">
        <f>IF($A370="","",SUM(Engine!BR374:DO374))</f>
        <v/>
      </c>
      <c r="H370" s="50">
        <f>IF($A370="","",Engine!E374)</f>
        <v/>
      </c>
      <c r="I370" s="50">
        <f>IF($A370="","",Engine!G374)</f>
        <v/>
      </c>
      <c r="J370" s="51" t="n"/>
      <c r="K370" s="51" t="n"/>
      <c r="L370" s="47" t="n"/>
      <c r="M370" s="50">
        <f>IF($A370="","",Engine!J374)</f>
        <v/>
      </c>
    </row>
    <row r="371">
      <c r="A371" s="45">
        <f>IF(Engine!$J$374&gt;0.005,Engine!A375,"")</f>
        <v/>
      </c>
      <c r="B371" s="46">
        <f>IF($A371="","",Engine!B375)</f>
        <v/>
      </c>
      <c r="C371" s="47" t="n"/>
      <c r="D371" s="48">
        <f>IF($A371="","",G371+H371+I371+E371)</f>
        <v/>
      </c>
      <c r="E371" s="48">
        <f>IF($A371="","",SUM(Engine!DP375:FM375))</f>
        <v/>
      </c>
      <c r="F371" s="49">
        <f>IF($A371="","",IF(E371&gt;0.005,INDEX(Engine!$T$4:$BQ$4,Engine!K375),IF(H371&gt;0,"Buffer first","")))</f>
        <v/>
      </c>
      <c r="G371" s="50">
        <f>IF($A371="","",SUM(Engine!BR375:DO375))</f>
        <v/>
      </c>
      <c r="H371" s="50">
        <f>IF($A371="","",Engine!E375)</f>
        <v/>
      </c>
      <c r="I371" s="50">
        <f>IF($A371="","",Engine!G375)</f>
        <v/>
      </c>
      <c r="J371" s="51" t="n"/>
      <c r="K371" s="51" t="n"/>
      <c r="L371" s="47" t="n"/>
      <c r="M371" s="50">
        <f>IF($A371="","",Engine!J375)</f>
        <v/>
      </c>
    </row>
    <row r="372">
      <c r="A372" s="45">
        <f>IF(Engine!$J$375&gt;0.005,Engine!A376,"")</f>
        <v/>
      </c>
      <c r="B372" s="46">
        <f>IF($A372="","",Engine!B376)</f>
        <v/>
      </c>
      <c r="C372" s="47" t="n"/>
      <c r="D372" s="48">
        <f>IF($A372="","",G372+H372+I372+E372)</f>
        <v/>
      </c>
      <c r="E372" s="48">
        <f>IF($A372="","",SUM(Engine!DP376:FM376))</f>
        <v/>
      </c>
      <c r="F372" s="49">
        <f>IF($A372="","",IF(E372&gt;0.005,INDEX(Engine!$T$4:$BQ$4,Engine!K376),IF(H372&gt;0,"Buffer first","")))</f>
        <v/>
      </c>
      <c r="G372" s="50">
        <f>IF($A372="","",SUM(Engine!BR376:DO376))</f>
        <v/>
      </c>
      <c r="H372" s="50">
        <f>IF($A372="","",Engine!E376)</f>
        <v/>
      </c>
      <c r="I372" s="50">
        <f>IF($A372="","",Engine!G376)</f>
        <v/>
      </c>
      <c r="J372" s="51" t="n"/>
      <c r="K372" s="51" t="n"/>
      <c r="L372" s="47" t="n"/>
      <c r="M372" s="50">
        <f>IF($A372="","",Engine!J376)</f>
        <v/>
      </c>
    </row>
    <row r="373">
      <c r="A373" s="45">
        <f>IF(Engine!$J$376&gt;0.005,Engine!A377,"")</f>
        <v/>
      </c>
      <c r="B373" s="46">
        <f>IF($A373="","",Engine!B377)</f>
        <v/>
      </c>
      <c r="C373" s="47" t="n"/>
      <c r="D373" s="48">
        <f>IF($A373="","",G373+H373+I373+E373)</f>
        <v/>
      </c>
      <c r="E373" s="48">
        <f>IF($A373="","",SUM(Engine!DP377:FM377))</f>
        <v/>
      </c>
      <c r="F373" s="49">
        <f>IF($A373="","",IF(E373&gt;0.005,INDEX(Engine!$T$4:$BQ$4,Engine!K377),IF(H373&gt;0,"Buffer first","")))</f>
        <v/>
      </c>
      <c r="G373" s="50">
        <f>IF($A373="","",SUM(Engine!BR377:DO377))</f>
        <v/>
      </c>
      <c r="H373" s="50">
        <f>IF($A373="","",Engine!E377)</f>
        <v/>
      </c>
      <c r="I373" s="50">
        <f>IF($A373="","",Engine!G377)</f>
        <v/>
      </c>
      <c r="J373" s="51" t="n"/>
      <c r="K373" s="51" t="n"/>
      <c r="L373" s="47" t="n"/>
      <c r="M373" s="50">
        <f>IF($A373="","",Engine!J377)</f>
        <v/>
      </c>
    </row>
    <row r="374">
      <c r="A374" s="45">
        <f>IF(Engine!$J$377&gt;0.005,Engine!A378,"")</f>
        <v/>
      </c>
      <c r="B374" s="46">
        <f>IF($A374="","",Engine!B378)</f>
        <v/>
      </c>
      <c r="C374" s="47" t="n"/>
      <c r="D374" s="48">
        <f>IF($A374="","",G374+H374+I374+E374)</f>
        <v/>
      </c>
      <c r="E374" s="48">
        <f>IF($A374="","",SUM(Engine!DP378:FM378))</f>
        <v/>
      </c>
      <c r="F374" s="49">
        <f>IF($A374="","",IF(E374&gt;0.005,INDEX(Engine!$T$4:$BQ$4,Engine!K378),IF(H374&gt;0,"Buffer first","")))</f>
        <v/>
      </c>
      <c r="G374" s="50">
        <f>IF($A374="","",SUM(Engine!BR378:DO378))</f>
        <v/>
      </c>
      <c r="H374" s="50">
        <f>IF($A374="","",Engine!E378)</f>
        <v/>
      </c>
      <c r="I374" s="50">
        <f>IF($A374="","",Engine!G378)</f>
        <v/>
      </c>
      <c r="J374" s="51" t="n"/>
      <c r="K374" s="51" t="n"/>
      <c r="L374" s="47" t="n"/>
      <c r="M374" s="50">
        <f>IF($A374="","",Engine!J378)</f>
        <v/>
      </c>
    </row>
    <row r="375">
      <c r="A375" s="45">
        <f>IF(Engine!$J$378&gt;0.005,Engine!A379,"")</f>
        <v/>
      </c>
      <c r="B375" s="46">
        <f>IF($A375="","",Engine!B379)</f>
        <v/>
      </c>
      <c r="C375" s="47" t="n"/>
      <c r="D375" s="48">
        <f>IF($A375="","",G375+H375+I375+E375)</f>
        <v/>
      </c>
      <c r="E375" s="48">
        <f>IF($A375="","",SUM(Engine!DP379:FM379))</f>
        <v/>
      </c>
      <c r="F375" s="49">
        <f>IF($A375="","",IF(E375&gt;0.005,INDEX(Engine!$T$4:$BQ$4,Engine!K379),IF(H375&gt;0,"Buffer first","")))</f>
        <v/>
      </c>
      <c r="G375" s="50">
        <f>IF($A375="","",SUM(Engine!BR379:DO379))</f>
        <v/>
      </c>
      <c r="H375" s="50">
        <f>IF($A375="","",Engine!E379)</f>
        <v/>
      </c>
      <c r="I375" s="50">
        <f>IF($A375="","",Engine!G379)</f>
        <v/>
      </c>
      <c r="J375" s="51" t="n"/>
      <c r="K375" s="51" t="n"/>
      <c r="L375" s="47" t="n"/>
      <c r="M375" s="50">
        <f>IF($A375="","",Engine!J379)</f>
        <v/>
      </c>
    </row>
    <row r="376">
      <c r="A376" s="45">
        <f>IF(Engine!$J$379&gt;0.005,Engine!A380,"")</f>
        <v/>
      </c>
      <c r="B376" s="46">
        <f>IF($A376="","",Engine!B380)</f>
        <v/>
      </c>
      <c r="C376" s="47" t="n"/>
      <c r="D376" s="48">
        <f>IF($A376="","",G376+H376+I376+E376)</f>
        <v/>
      </c>
      <c r="E376" s="48">
        <f>IF($A376="","",SUM(Engine!DP380:FM380))</f>
        <v/>
      </c>
      <c r="F376" s="49">
        <f>IF($A376="","",IF(E376&gt;0.005,INDEX(Engine!$T$4:$BQ$4,Engine!K380),IF(H376&gt;0,"Buffer first","")))</f>
        <v/>
      </c>
      <c r="G376" s="50">
        <f>IF($A376="","",SUM(Engine!BR380:DO380))</f>
        <v/>
      </c>
      <c r="H376" s="50">
        <f>IF($A376="","",Engine!E380)</f>
        <v/>
      </c>
      <c r="I376" s="50">
        <f>IF($A376="","",Engine!G380)</f>
        <v/>
      </c>
      <c r="J376" s="51" t="n"/>
      <c r="K376" s="51" t="n"/>
      <c r="L376" s="47" t="n"/>
      <c r="M376" s="50">
        <f>IF($A376="","",Engine!J380)</f>
        <v/>
      </c>
    </row>
    <row r="377">
      <c r="A377" s="45">
        <f>IF(Engine!$J$380&gt;0.005,Engine!A381,"")</f>
        <v/>
      </c>
      <c r="B377" s="46">
        <f>IF($A377="","",Engine!B381)</f>
        <v/>
      </c>
      <c r="C377" s="47" t="n"/>
      <c r="D377" s="48">
        <f>IF($A377="","",G377+H377+I377+E377)</f>
        <v/>
      </c>
      <c r="E377" s="48">
        <f>IF($A377="","",SUM(Engine!DP381:FM381))</f>
        <v/>
      </c>
      <c r="F377" s="49">
        <f>IF($A377="","",IF(E377&gt;0.005,INDEX(Engine!$T$4:$BQ$4,Engine!K381),IF(H377&gt;0,"Buffer first","")))</f>
        <v/>
      </c>
      <c r="G377" s="50">
        <f>IF($A377="","",SUM(Engine!BR381:DO381))</f>
        <v/>
      </c>
      <c r="H377" s="50">
        <f>IF($A377="","",Engine!E381)</f>
        <v/>
      </c>
      <c r="I377" s="50">
        <f>IF($A377="","",Engine!G381)</f>
        <v/>
      </c>
      <c r="J377" s="51" t="n"/>
      <c r="K377" s="51" t="n"/>
      <c r="L377" s="47" t="n"/>
      <c r="M377" s="50">
        <f>IF($A377="","",Engine!J381)</f>
        <v/>
      </c>
    </row>
    <row r="378">
      <c r="A378" s="45">
        <f>IF(Engine!$J$381&gt;0.005,Engine!A382,"")</f>
        <v/>
      </c>
      <c r="B378" s="46">
        <f>IF($A378="","",Engine!B382)</f>
        <v/>
      </c>
      <c r="C378" s="47" t="n"/>
      <c r="D378" s="48">
        <f>IF($A378="","",G378+H378+I378+E378)</f>
        <v/>
      </c>
      <c r="E378" s="48">
        <f>IF($A378="","",SUM(Engine!DP382:FM382))</f>
        <v/>
      </c>
      <c r="F378" s="49">
        <f>IF($A378="","",IF(E378&gt;0.005,INDEX(Engine!$T$4:$BQ$4,Engine!K382),IF(H378&gt;0,"Buffer first","")))</f>
        <v/>
      </c>
      <c r="G378" s="50">
        <f>IF($A378="","",SUM(Engine!BR382:DO382))</f>
        <v/>
      </c>
      <c r="H378" s="50">
        <f>IF($A378="","",Engine!E382)</f>
        <v/>
      </c>
      <c r="I378" s="50">
        <f>IF($A378="","",Engine!G382)</f>
        <v/>
      </c>
      <c r="J378" s="51" t="n"/>
      <c r="K378" s="51" t="n"/>
      <c r="L378" s="47" t="n"/>
      <c r="M378" s="50">
        <f>IF($A378="","",Engine!J382)</f>
        <v/>
      </c>
    </row>
    <row r="379">
      <c r="A379" s="45">
        <f>IF(Engine!$J$382&gt;0.005,Engine!A383,"")</f>
        <v/>
      </c>
      <c r="B379" s="46">
        <f>IF($A379="","",Engine!B383)</f>
        <v/>
      </c>
      <c r="C379" s="47" t="n"/>
      <c r="D379" s="48">
        <f>IF($A379="","",G379+H379+I379+E379)</f>
        <v/>
      </c>
      <c r="E379" s="48">
        <f>IF($A379="","",SUM(Engine!DP383:FM383))</f>
        <v/>
      </c>
      <c r="F379" s="49">
        <f>IF($A379="","",IF(E379&gt;0.005,INDEX(Engine!$T$4:$BQ$4,Engine!K383),IF(H379&gt;0,"Buffer first","")))</f>
        <v/>
      </c>
      <c r="G379" s="50">
        <f>IF($A379="","",SUM(Engine!BR383:DO383))</f>
        <v/>
      </c>
      <c r="H379" s="50">
        <f>IF($A379="","",Engine!E383)</f>
        <v/>
      </c>
      <c r="I379" s="50">
        <f>IF($A379="","",Engine!G383)</f>
        <v/>
      </c>
      <c r="J379" s="51" t="n"/>
      <c r="K379" s="51" t="n"/>
      <c r="L379" s="47" t="n"/>
      <c r="M379" s="50">
        <f>IF($A379="","",Engine!J383)</f>
        <v/>
      </c>
    </row>
    <row r="380">
      <c r="A380" s="45">
        <f>IF(Engine!$J$383&gt;0.005,Engine!A384,"")</f>
        <v/>
      </c>
      <c r="B380" s="46">
        <f>IF($A380="","",Engine!B384)</f>
        <v/>
      </c>
      <c r="C380" s="47" t="n"/>
      <c r="D380" s="48">
        <f>IF($A380="","",G380+H380+I380+E380)</f>
        <v/>
      </c>
      <c r="E380" s="48">
        <f>IF($A380="","",SUM(Engine!DP384:FM384))</f>
        <v/>
      </c>
      <c r="F380" s="49">
        <f>IF($A380="","",IF(E380&gt;0.005,INDEX(Engine!$T$4:$BQ$4,Engine!K384),IF(H380&gt;0,"Buffer first","")))</f>
        <v/>
      </c>
      <c r="G380" s="50">
        <f>IF($A380="","",SUM(Engine!BR384:DO384))</f>
        <v/>
      </c>
      <c r="H380" s="50">
        <f>IF($A380="","",Engine!E384)</f>
        <v/>
      </c>
      <c r="I380" s="50">
        <f>IF($A380="","",Engine!G384)</f>
        <v/>
      </c>
      <c r="J380" s="51" t="n"/>
      <c r="K380" s="51" t="n"/>
      <c r="L380" s="47" t="n"/>
      <c r="M380" s="50">
        <f>IF($A380="","",Engine!J384)</f>
        <v/>
      </c>
    </row>
    <row r="381">
      <c r="A381" s="45">
        <f>IF(Engine!$J$384&gt;0.005,Engine!A385,"")</f>
        <v/>
      </c>
      <c r="B381" s="46">
        <f>IF($A381="","",Engine!B385)</f>
        <v/>
      </c>
      <c r="C381" s="47" t="n"/>
      <c r="D381" s="48">
        <f>IF($A381="","",G381+H381+I381+E381)</f>
        <v/>
      </c>
      <c r="E381" s="48">
        <f>IF($A381="","",SUM(Engine!DP385:FM385))</f>
        <v/>
      </c>
      <c r="F381" s="49">
        <f>IF($A381="","",IF(E381&gt;0.005,INDEX(Engine!$T$4:$BQ$4,Engine!K385),IF(H381&gt;0,"Buffer first","")))</f>
        <v/>
      </c>
      <c r="G381" s="50">
        <f>IF($A381="","",SUM(Engine!BR385:DO385))</f>
        <v/>
      </c>
      <c r="H381" s="50">
        <f>IF($A381="","",Engine!E385)</f>
        <v/>
      </c>
      <c r="I381" s="50">
        <f>IF($A381="","",Engine!G385)</f>
        <v/>
      </c>
      <c r="J381" s="51" t="n"/>
      <c r="K381" s="51" t="n"/>
      <c r="L381" s="47" t="n"/>
      <c r="M381" s="50">
        <f>IF($A381="","",Engine!J385)</f>
        <v/>
      </c>
    </row>
    <row r="382">
      <c r="A382" s="45">
        <f>IF(Engine!$J$385&gt;0.005,Engine!A386,"")</f>
        <v/>
      </c>
      <c r="B382" s="46">
        <f>IF($A382="","",Engine!B386)</f>
        <v/>
      </c>
      <c r="C382" s="47" t="n"/>
      <c r="D382" s="48">
        <f>IF($A382="","",G382+H382+I382+E382)</f>
        <v/>
      </c>
      <c r="E382" s="48">
        <f>IF($A382="","",SUM(Engine!DP386:FM386))</f>
        <v/>
      </c>
      <c r="F382" s="49">
        <f>IF($A382="","",IF(E382&gt;0.005,INDEX(Engine!$T$4:$BQ$4,Engine!K386),IF(H382&gt;0,"Buffer first","")))</f>
        <v/>
      </c>
      <c r="G382" s="50">
        <f>IF($A382="","",SUM(Engine!BR386:DO386))</f>
        <v/>
      </c>
      <c r="H382" s="50">
        <f>IF($A382="","",Engine!E386)</f>
        <v/>
      </c>
      <c r="I382" s="50">
        <f>IF($A382="","",Engine!G386)</f>
        <v/>
      </c>
      <c r="J382" s="51" t="n"/>
      <c r="K382" s="51" t="n"/>
      <c r="L382" s="47" t="n"/>
      <c r="M382" s="50">
        <f>IF($A382="","",Engine!J386)</f>
        <v/>
      </c>
    </row>
    <row r="383">
      <c r="A383" s="45">
        <f>IF(Engine!$J$386&gt;0.005,Engine!A387,"")</f>
        <v/>
      </c>
      <c r="B383" s="46">
        <f>IF($A383="","",Engine!B387)</f>
        <v/>
      </c>
      <c r="C383" s="47" t="n"/>
      <c r="D383" s="48">
        <f>IF($A383="","",G383+H383+I383+E383)</f>
        <v/>
      </c>
      <c r="E383" s="48">
        <f>IF($A383="","",SUM(Engine!DP387:FM387))</f>
        <v/>
      </c>
      <c r="F383" s="49">
        <f>IF($A383="","",IF(E383&gt;0.005,INDEX(Engine!$T$4:$BQ$4,Engine!K387),IF(H383&gt;0,"Buffer first","")))</f>
        <v/>
      </c>
      <c r="G383" s="50">
        <f>IF($A383="","",SUM(Engine!BR387:DO387))</f>
        <v/>
      </c>
      <c r="H383" s="50">
        <f>IF($A383="","",Engine!E387)</f>
        <v/>
      </c>
      <c r="I383" s="50">
        <f>IF($A383="","",Engine!G387)</f>
        <v/>
      </c>
      <c r="J383" s="51" t="n"/>
      <c r="K383" s="51" t="n"/>
      <c r="L383" s="47" t="n"/>
      <c r="M383" s="50">
        <f>IF($A383="","",Engine!J387)</f>
        <v/>
      </c>
    </row>
    <row r="384">
      <c r="A384" s="45">
        <f>IF(Engine!$J$387&gt;0.005,Engine!A388,"")</f>
        <v/>
      </c>
      <c r="B384" s="46">
        <f>IF($A384="","",Engine!B388)</f>
        <v/>
      </c>
      <c r="C384" s="47" t="n"/>
      <c r="D384" s="48">
        <f>IF($A384="","",G384+H384+I384+E384)</f>
        <v/>
      </c>
      <c r="E384" s="48">
        <f>IF($A384="","",SUM(Engine!DP388:FM388))</f>
        <v/>
      </c>
      <c r="F384" s="49">
        <f>IF($A384="","",IF(E384&gt;0.005,INDEX(Engine!$T$4:$BQ$4,Engine!K388),IF(H384&gt;0,"Buffer first","")))</f>
        <v/>
      </c>
      <c r="G384" s="50">
        <f>IF($A384="","",SUM(Engine!BR388:DO388))</f>
        <v/>
      </c>
      <c r="H384" s="50">
        <f>IF($A384="","",Engine!E388)</f>
        <v/>
      </c>
      <c r="I384" s="50">
        <f>IF($A384="","",Engine!G388)</f>
        <v/>
      </c>
      <c r="J384" s="51" t="n"/>
      <c r="K384" s="51" t="n"/>
      <c r="L384" s="47" t="n"/>
      <c r="M384" s="50">
        <f>IF($A384="","",Engine!J388)</f>
        <v/>
      </c>
    </row>
    <row r="385">
      <c r="A385" s="45">
        <f>IF(Engine!$J$388&gt;0.005,Engine!A389,"")</f>
        <v/>
      </c>
      <c r="B385" s="46">
        <f>IF($A385="","",Engine!B389)</f>
        <v/>
      </c>
      <c r="C385" s="47" t="n"/>
      <c r="D385" s="48">
        <f>IF($A385="","",G385+H385+I385+E385)</f>
        <v/>
      </c>
      <c r="E385" s="48">
        <f>IF($A385="","",SUM(Engine!DP389:FM389))</f>
        <v/>
      </c>
      <c r="F385" s="49">
        <f>IF($A385="","",IF(E385&gt;0.005,INDEX(Engine!$T$4:$BQ$4,Engine!K389),IF(H385&gt;0,"Buffer first","")))</f>
        <v/>
      </c>
      <c r="G385" s="50">
        <f>IF($A385="","",SUM(Engine!BR389:DO389))</f>
        <v/>
      </c>
      <c r="H385" s="50">
        <f>IF($A385="","",Engine!E389)</f>
        <v/>
      </c>
      <c r="I385" s="50">
        <f>IF($A385="","",Engine!G389)</f>
        <v/>
      </c>
      <c r="J385" s="51" t="n"/>
      <c r="K385" s="51" t="n"/>
      <c r="L385" s="47" t="n"/>
      <c r="M385" s="50">
        <f>IF($A385="","",Engine!J389)</f>
        <v/>
      </c>
    </row>
    <row r="386">
      <c r="A386" s="45">
        <f>IF(Engine!$J$389&gt;0.005,Engine!A390,"")</f>
        <v/>
      </c>
      <c r="B386" s="46">
        <f>IF($A386="","",Engine!B390)</f>
        <v/>
      </c>
      <c r="C386" s="47" t="n"/>
      <c r="D386" s="48">
        <f>IF($A386="","",G386+H386+I386+E386)</f>
        <v/>
      </c>
      <c r="E386" s="48">
        <f>IF($A386="","",SUM(Engine!DP390:FM390))</f>
        <v/>
      </c>
      <c r="F386" s="49">
        <f>IF($A386="","",IF(E386&gt;0.005,INDEX(Engine!$T$4:$BQ$4,Engine!K390),IF(H386&gt;0,"Buffer first","")))</f>
        <v/>
      </c>
      <c r="G386" s="50">
        <f>IF($A386="","",SUM(Engine!BR390:DO390))</f>
        <v/>
      </c>
      <c r="H386" s="50">
        <f>IF($A386="","",Engine!E390)</f>
        <v/>
      </c>
      <c r="I386" s="50">
        <f>IF($A386="","",Engine!G390)</f>
        <v/>
      </c>
      <c r="J386" s="51" t="n"/>
      <c r="K386" s="51" t="n"/>
      <c r="L386" s="47" t="n"/>
      <c r="M386" s="50">
        <f>IF($A386="","",Engine!J390)</f>
        <v/>
      </c>
    </row>
    <row r="387">
      <c r="A387" s="45">
        <f>IF(Engine!$J$390&gt;0.005,Engine!A391,"")</f>
        <v/>
      </c>
      <c r="B387" s="46">
        <f>IF($A387="","",Engine!B391)</f>
        <v/>
      </c>
      <c r="C387" s="47" t="n"/>
      <c r="D387" s="48">
        <f>IF($A387="","",G387+H387+I387+E387)</f>
        <v/>
      </c>
      <c r="E387" s="48">
        <f>IF($A387="","",SUM(Engine!DP391:FM391))</f>
        <v/>
      </c>
      <c r="F387" s="49">
        <f>IF($A387="","",IF(E387&gt;0.005,INDEX(Engine!$T$4:$BQ$4,Engine!K391),IF(H387&gt;0,"Buffer first","")))</f>
        <v/>
      </c>
      <c r="G387" s="50">
        <f>IF($A387="","",SUM(Engine!BR391:DO391))</f>
        <v/>
      </c>
      <c r="H387" s="50">
        <f>IF($A387="","",Engine!E391)</f>
        <v/>
      </c>
      <c r="I387" s="50">
        <f>IF($A387="","",Engine!G391)</f>
        <v/>
      </c>
      <c r="J387" s="51" t="n"/>
      <c r="K387" s="51" t="n"/>
      <c r="L387" s="47" t="n"/>
      <c r="M387" s="50">
        <f>IF($A387="","",Engine!J391)</f>
        <v/>
      </c>
    </row>
    <row r="388">
      <c r="A388" s="45">
        <f>IF(Engine!$J$391&gt;0.005,Engine!A392,"")</f>
        <v/>
      </c>
      <c r="B388" s="46">
        <f>IF($A388="","",Engine!B392)</f>
        <v/>
      </c>
      <c r="C388" s="47" t="n"/>
      <c r="D388" s="48">
        <f>IF($A388="","",G388+H388+I388+E388)</f>
        <v/>
      </c>
      <c r="E388" s="48">
        <f>IF($A388="","",SUM(Engine!DP392:FM392))</f>
        <v/>
      </c>
      <c r="F388" s="49">
        <f>IF($A388="","",IF(E388&gt;0.005,INDEX(Engine!$T$4:$BQ$4,Engine!K392),IF(H388&gt;0,"Buffer first","")))</f>
        <v/>
      </c>
      <c r="G388" s="50">
        <f>IF($A388="","",SUM(Engine!BR392:DO392))</f>
        <v/>
      </c>
      <c r="H388" s="50">
        <f>IF($A388="","",Engine!E392)</f>
        <v/>
      </c>
      <c r="I388" s="50">
        <f>IF($A388="","",Engine!G392)</f>
        <v/>
      </c>
      <c r="J388" s="51" t="n"/>
      <c r="K388" s="51" t="n"/>
      <c r="L388" s="47" t="n"/>
      <c r="M388" s="50">
        <f>IF($A388="","",Engine!J392)</f>
        <v/>
      </c>
    </row>
    <row r="389">
      <c r="A389" s="45">
        <f>IF(Engine!$J$392&gt;0.005,Engine!A393,"")</f>
        <v/>
      </c>
      <c r="B389" s="46">
        <f>IF($A389="","",Engine!B393)</f>
        <v/>
      </c>
      <c r="C389" s="47" t="n"/>
      <c r="D389" s="48">
        <f>IF($A389="","",G389+H389+I389+E389)</f>
        <v/>
      </c>
      <c r="E389" s="48">
        <f>IF($A389="","",SUM(Engine!DP393:FM393))</f>
        <v/>
      </c>
      <c r="F389" s="49">
        <f>IF($A389="","",IF(E389&gt;0.005,INDEX(Engine!$T$4:$BQ$4,Engine!K393),IF(H389&gt;0,"Buffer first","")))</f>
        <v/>
      </c>
      <c r="G389" s="50">
        <f>IF($A389="","",SUM(Engine!BR393:DO393))</f>
        <v/>
      </c>
      <c r="H389" s="50">
        <f>IF($A389="","",Engine!E393)</f>
        <v/>
      </c>
      <c r="I389" s="50">
        <f>IF($A389="","",Engine!G393)</f>
        <v/>
      </c>
      <c r="J389" s="51" t="n"/>
      <c r="K389" s="51" t="n"/>
      <c r="L389" s="47" t="n"/>
      <c r="M389" s="50">
        <f>IF($A389="","",Engine!J393)</f>
        <v/>
      </c>
    </row>
    <row r="390">
      <c r="A390" s="45">
        <f>IF(Engine!$J$393&gt;0.005,Engine!A394,"")</f>
        <v/>
      </c>
      <c r="B390" s="46">
        <f>IF($A390="","",Engine!B394)</f>
        <v/>
      </c>
      <c r="C390" s="47" t="n"/>
      <c r="D390" s="48">
        <f>IF($A390="","",G390+H390+I390+E390)</f>
        <v/>
      </c>
      <c r="E390" s="48">
        <f>IF($A390="","",SUM(Engine!DP394:FM394))</f>
        <v/>
      </c>
      <c r="F390" s="49">
        <f>IF($A390="","",IF(E390&gt;0.005,INDEX(Engine!$T$4:$BQ$4,Engine!K394),IF(H390&gt;0,"Buffer first","")))</f>
        <v/>
      </c>
      <c r="G390" s="50">
        <f>IF($A390="","",SUM(Engine!BR394:DO394))</f>
        <v/>
      </c>
      <c r="H390" s="50">
        <f>IF($A390="","",Engine!E394)</f>
        <v/>
      </c>
      <c r="I390" s="50">
        <f>IF($A390="","",Engine!G394)</f>
        <v/>
      </c>
      <c r="J390" s="51" t="n"/>
      <c r="K390" s="51" t="n"/>
      <c r="L390" s="47" t="n"/>
      <c r="M390" s="50">
        <f>IF($A390="","",Engine!J394)</f>
        <v/>
      </c>
    </row>
    <row r="391">
      <c r="A391" s="45">
        <f>IF(Engine!$J$394&gt;0.005,Engine!A395,"")</f>
        <v/>
      </c>
      <c r="B391" s="46">
        <f>IF($A391="","",Engine!B395)</f>
        <v/>
      </c>
      <c r="C391" s="47" t="n"/>
      <c r="D391" s="48">
        <f>IF($A391="","",G391+H391+I391+E391)</f>
        <v/>
      </c>
      <c r="E391" s="48">
        <f>IF($A391="","",SUM(Engine!DP395:FM395))</f>
        <v/>
      </c>
      <c r="F391" s="49">
        <f>IF($A391="","",IF(E391&gt;0.005,INDEX(Engine!$T$4:$BQ$4,Engine!K395),IF(H391&gt;0,"Buffer first","")))</f>
        <v/>
      </c>
      <c r="G391" s="50">
        <f>IF($A391="","",SUM(Engine!BR395:DO395))</f>
        <v/>
      </c>
      <c r="H391" s="50">
        <f>IF($A391="","",Engine!E395)</f>
        <v/>
      </c>
      <c r="I391" s="50">
        <f>IF($A391="","",Engine!G395)</f>
        <v/>
      </c>
      <c r="J391" s="51" t="n"/>
      <c r="K391" s="51" t="n"/>
      <c r="L391" s="47" t="n"/>
      <c r="M391" s="50">
        <f>IF($A391="","",Engine!J395)</f>
        <v/>
      </c>
    </row>
    <row r="392">
      <c r="A392" s="45">
        <f>IF(Engine!$J$395&gt;0.005,Engine!A396,"")</f>
        <v/>
      </c>
      <c r="B392" s="46">
        <f>IF($A392="","",Engine!B396)</f>
        <v/>
      </c>
      <c r="C392" s="47" t="n"/>
      <c r="D392" s="48">
        <f>IF($A392="","",G392+H392+I392+E392)</f>
        <v/>
      </c>
      <c r="E392" s="48">
        <f>IF($A392="","",SUM(Engine!DP396:FM396))</f>
        <v/>
      </c>
      <c r="F392" s="49">
        <f>IF($A392="","",IF(E392&gt;0.005,INDEX(Engine!$T$4:$BQ$4,Engine!K396),IF(H392&gt;0,"Buffer first","")))</f>
        <v/>
      </c>
      <c r="G392" s="50">
        <f>IF($A392="","",SUM(Engine!BR396:DO396))</f>
        <v/>
      </c>
      <c r="H392" s="50">
        <f>IF($A392="","",Engine!E396)</f>
        <v/>
      </c>
      <c r="I392" s="50">
        <f>IF($A392="","",Engine!G396)</f>
        <v/>
      </c>
      <c r="J392" s="51" t="n"/>
      <c r="K392" s="51" t="n"/>
      <c r="L392" s="47" t="n"/>
      <c r="M392" s="50">
        <f>IF($A392="","",Engine!J396)</f>
        <v/>
      </c>
    </row>
    <row r="393">
      <c r="A393" s="45">
        <f>IF(Engine!$J$396&gt;0.005,Engine!A397,"")</f>
        <v/>
      </c>
      <c r="B393" s="46">
        <f>IF($A393="","",Engine!B397)</f>
        <v/>
      </c>
      <c r="C393" s="47" t="n"/>
      <c r="D393" s="48">
        <f>IF($A393="","",G393+H393+I393+E393)</f>
        <v/>
      </c>
      <c r="E393" s="48">
        <f>IF($A393="","",SUM(Engine!DP397:FM397))</f>
        <v/>
      </c>
      <c r="F393" s="49">
        <f>IF($A393="","",IF(E393&gt;0.005,INDEX(Engine!$T$4:$BQ$4,Engine!K397),IF(H393&gt;0,"Buffer first","")))</f>
        <v/>
      </c>
      <c r="G393" s="50">
        <f>IF($A393="","",SUM(Engine!BR397:DO397))</f>
        <v/>
      </c>
      <c r="H393" s="50">
        <f>IF($A393="","",Engine!E397)</f>
        <v/>
      </c>
      <c r="I393" s="50">
        <f>IF($A393="","",Engine!G397)</f>
        <v/>
      </c>
      <c r="J393" s="51" t="n"/>
      <c r="K393" s="51" t="n"/>
      <c r="L393" s="47" t="n"/>
      <c r="M393" s="50">
        <f>IF($A393="","",Engine!J397)</f>
        <v/>
      </c>
    </row>
    <row r="394">
      <c r="A394" s="45">
        <f>IF(Engine!$J$397&gt;0.005,Engine!A398,"")</f>
        <v/>
      </c>
      <c r="B394" s="46">
        <f>IF($A394="","",Engine!B398)</f>
        <v/>
      </c>
      <c r="C394" s="47" t="n"/>
      <c r="D394" s="48">
        <f>IF($A394="","",G394+H394+I394+E394)</f>
        <v/>
      </c>
      <c r="E394" s="48">
        <f>IF($A394="","",SUM(Engine!DP398:FM398))</f>
        <v/>
      </c>
      <c r="F394" s="49">
        <f>IF($A394="","",IF(E394&gt;0.005,INDEX(Engine!$T$4:$BQ$4,Engine!K398),IF(H394&gt;0,"Buffer first","")))</f>
        <v/>
      </c>
      <c r="G394" s="50">
        <f>IF($A394="","",SUM(Engine!BR398:DO398))</f>
        <v/>
      </c>
      <c r="H394" s="50">
        <f>IF($A394="","",Engine!E398)</f>
        <v/>
      </c>
      <c r="I394" s="50">
        <f>IF($A394="","",Engine!G398)</f>
        <v/>
      </c>
      <c r="J394" s="51" t="n"/>
      <c r="K394" s="51" t="n"/>
      <c r="L394" s="47" t="n"/>
      <c r="M394" s="50">
        <f>IF($A394="","",Engine!J398)</f>
        <v/>
      </c>
    </row>
    <row r="395">
      <c r="A395" s="45">
        <f>IF(Engine!$J$398&gt;0.005,Engine!A399,"")</f>
        <v/>
      </c>
      <c r="B395" s="46">
        <f>IF($A395="","",Engine!B399)</f>
        <v/>
      </c>
      <c r="C395" s="47" t="n"/>
      <c r="D395" s="48">
        <f>IF($A395="","",G395+H395+I395+E395)</f>
        <v/>
      </c>
      <c r="E395" s="48">
        <f>IF($A395="","",SUM(Engine!DP399:FM399))</f>
        <v/>
      </c>
      <c r="F395" s="49">
        <f>IF($A395="","",IF(E395&gt;0.005,INDEX(Engine!$T$4:$BQ$4,Engine!K399),IF(H395&gt;0,"Buffer first","")))</f>
        <v/>
      </c>
      <c r="G395" s="50">
        <f>IF($A395="","",SUM(Engine!BR399:DO399))</f>
        <v/>
      </c>
      <c r="H395" s="50">
        <f>IF($A395="","",Engine!E399)</f>
        <v/>
      </c>
      <c r="I395" s="50">
        <f>IF($A395="","",Engine!G399)</f>
        <v/>
      </c>
      <c r="J395" s="51" t="n"/>
      <c r="K395" s="51" t="n"/>
      <c r="L395" s="47" t="n"/>
      <c r="M395" s="50">
        <f>IF($A395="","",Engine!J399)</f>
        <v/>
      </c>
    </row>
    <row r="396">
      <c r="A396" s="45">
        <f>IF(Engine!$J$399&gt;0.005,Engine!A400,"")</f>
        <v/>
      </c>
      <c r="B396" s="46">
        <f>IF($A396="","",Engine!B400)</f>
        <v/>
      </c>
      <c r="C396" s="47" t="n"/>
      <c r="D396" s="48">
        <f>IF($A396="","",G396+H396+I396+E396)</f>
        <v/>
      </c>
      <c r="E396" s="48">
        <f>IF($A396="","",SUM(Engine!DP400:FM400))</f>
        <v/>
      </c>
      <c r="F396" s="49">
        <f>IF($A396="","",IF(E396&gt;0.005,INDEX(Engine!$T$4:$BQ$4,Engine!K400),IF(H396&gt;0,"Buffer first","")))</f>
        <v/>
      </c>
      <c r="G396" s="50">
        <f>IF($A396="","",SUM(Engine!BR400:DO400))</f>
        <v/>
      </c>
      <c r="H396" s="50">
        <f>IF($A396="","",Engine!E400)</f>
        <v/>
      </c>
      <c r="I396" s="50">
        <f>IF($A396="","",Engine!G400)</f>
        <v/>
      </c>
      <c r="J396" s="51" t="n"/>
      <c r="K396" s="51" t="n"/>
      <c r="L396" s="47" t="n"/>
      <c r="M396" s="50">
        <f>IF($A396="","",Engine!J400)</f>
        <v/>
      </c>
    </row>
    <row r="397">
      <c r="A397" s="45">
        <f>IF(Engine!$J$400&gt;0.005,Engine!A401,"")</f>
        <v/>
      </c>
      <c r="B397" s="46">
        <f>IF($A397="","",Engine!B401)</f>
        <v/>
      </c>
      <c r="C397" s="47" t="n"/>
      <c r="D397" s="48">
        <f>IF($A397="","",G397+H397+I397+E397)</f>
        <v/>
      </c>
      <c r="E397" s="48">
        <f>IF($A397="","",SUM(Engine!DP401:FM401))</f>
        <v/>
      </c>
      <c r="F397" s="49">
        <f>IF($A397="","",IF(E397&gt;0.005,INDEX(Engine!$T$4:$BQ$4,Engine!K401),IF(H397&gt;0,"Buffer first","")))</f>
        <v/>
      </c>
      <c r="G397" s="50">
        <f>IF($A397="","",SUM(Engine!BR401:DO401))</f>
        <v/>
      </c>
      <c r="H397" s="50">
        <f>IF($A397="","",Engine!E401)</f>
        <v/>
      </c>
      <c r="I397" s="50">
        <f>IF($A397="","",Engine!G401)</f>
        <v/>
      </c>
      <c r="J397" s="51" t="n"/>
      <c r="K397" s="51" t="n"/>
      <c r="L397" s="47" t="n"/>
      <c r="M397" s="50">
        <f>IF($A397="","",Engine!J401)</f>
        <v/>
      </c>
    </row>
    <row r="398">
      <c r="A398" s="45">
        <f>IF(Engine!$J$401&gt;0.005,Engine!A402,"")</f>
        <v/>
      </c>
      <c r="B398" s="46">
        <f>IF($A398="","",Engine!B402)</f>
        <v/>
      </c>
      <c r="C398" s="47" t="n"/>
      <c r="D398" s="48">
        <f>IF($A398="","",G398+H398+I398+E398)</f>
        <v/>
      </c>
      <c r="E398" s="48">
        <f>IF($A398="","",SUM(Engine!DP402:FM402))</f>
        <v/>
      </c>
      <c r="F398" s="49">
        <f>IF($A398="","",IF(E398&gt;0.005,INDEX(Engine!$T$4:$BQ$4,Engine!K402),IF(H398&gt;0,"Buffer first","")))</f>
        <v/>
      </c>
      <c r="G398" s="50">
        <f>IF($A398="","",SUM(Engine!BR402:DO402))</f>
        <v/>
      </c>
      <c r="H398" s="50">
        <f>IF($A398="","",Engine!E402)</f>
        <v/>
      </c>
      <c r="I398" s="50">
        <f>IF($A398="","",Engine!G402)</f>
        <v/>
      </c>
      <c r="J398" s="51" t="n"/>
      <c r="K398" s="51" t="n"/>
      <c r="L398" s="47" t="n"/>
      <c r="M398" s="50">
        <f>IF($A398="","",Engine!J402)</f>
        <v/>
      </c>
    </row>
    <row r="399">
      <c r="A399" s="45">
        <f>IF(Engine!$J$402&gt;0.005,Engine!A403,"")</f>
        <v/>
      </c>
      <c r="B399" s="46">
        <f>IF($A399="","",Engine!B403)</f>
        <v/>
      </c>
      <c r="C399" s="47" t="n"/>
      <c r="D399" s="48">
        <f>IF($A399="","",G399+H399+I399+E399)</f>
        <v/>
      </c>
      <c r="E399" s="48">
        <f>IF($A399="","",SUM(Engine!DP403:FM403))</f>
        <v/>
      </c>
      <c r="F399" s="49">
        <f>IF($A399="","",IF(E399&gt;0.005,INDEX(Engine!$T$4:$BQ$4,Engine!K403),IF(H399&gt;0,"Buffer first","")))</f>
        <v/>
      </c>
      <c r="G399" s="50">
        <f>IF($A399="","",SUM(Engine!BR403:DO403))</f>
        <v/>
      </c>
      <c r="H399" s="50">
        <f>IF($A399="","",Engine!E403)</f>
        <v/>
      </c>
      <c r="I399" s="50">
        <f>IF($A399="","",Engine!G403)</f>
        <v/>
      </c>
      <c r="J399" s="51" t="n"/>
      <c r="K399" s="51" t="n"/>
      <c r="L399" s="47" t="n"/>
      <c r="M399" s="50">
        <f>IF($A399="","",Engine!J403)</f>
        <v/>
      </c>
    </row>
    <row r="400">
      <c r="A400" s="45">
        <f>IF(Engine!$J$403&gt;0.005,Engine!A404,"")</f>
        <v/>
      </c>
      <c r="B400" s="46">
        <f>IF($A400="","",Engine!B404)</f>
        <v/>
      </c>
      <c r="C400" s="47" t="n"/>
      <c r="D400" s="48">
        <f>IF($A400="","",G400+H400+I400+E400)</f>
        <v/>
      </c>
      <c r="E400" s="48">
        <f>IF($A400="","",SUM(Engine!DP404:FM404))</f>
        <v/>
      </c>
      <c r="F400" s="49">
        <f>IF($A400="","",IF(E400&gt;0.005,INDEX(Engine!$T$4:$BQ$4,Engine!K404),IF(H400&gt;0,"Buffer first","")))</f>
        <v/>
      </c>
      <c r="G400" s="50">
        <f>IF($A400="","",SUM(Engine!BR404:DO404))</f>
        <v/>
      </c>
      <c r="H400" s="50">
        <f>IF($A400="","",Engine!E404)</f>
        <v/>
      </c>
      <c r="I400" s="50">
        <f>IF($A400="","",Engine!G404)</f>
        <v/>
      </c>
      <c r="J400" s="51" t="n"/>
      <c r="K400" s="51" t="n"/>
      <c r="L400" s="47" t="n"/>
      <c r="M400" s="50">
        <f>IF($A400="","",Engine!J404)</f>
        <v/>
      </c>
    </row>
    <row r="401">
      <c r="A401" s="45">
        <f>IF(Engine!$J$404&gt;0.005,Engine!A405,"")</f>
        <v/>
      </c>
      <c r="B401" s="46">
        <f>IF($A401="","",Engine!B405)</f>
        <v/>
      </c>
      <c r="C401" s="47" t="n"/>
      <c r="D401" s="48">
        <f>IF($A401="","",G401+H401+I401+E401)</f>
        <v/>
      </c>
      <c r="E401" s="48">
        <f>IF($A401="","",SUM(Engine!DP405:FM405))</f>
        <v/>
      </c>
      <c r="F401" s="49">
        <f>IF($A401="","",IF(E401&gt;0.005,INDEX(Engine!$T$4:$BQ$4,Engine!K405),IF(H401&gt;0,"Buffer first","")))</f>
        <v/>
      </c>
      <c r="G401" s="50">
        <f>IF($A401="","",SUM(Engine!BR405:DO405))</f>
        <v/>
      </c>
      <c r="H401" s="50">
        <f>IF($A401="","",Engine!E405)</f>
        <v/>
      </c>
      <c r="I401" s="50">
        <f>IF($A401="","",Engine!G405)</f>
        <v/>
      </c>
      <c r="J401" s="51" t="n"/>
      <c r="K401" s="51" t="n"/>
      <c r="L401" s="47" t="n"/>
      <c r="M401" s="50">
        <f>IF($A401="","",Engine!J405)</f>
        <v/>
      </c>
    </row>
    <row r="402">
      <c r="A402" s="45">
        <f>IF(Engine!$J$405&gt;0.005,Engine!A406,"")</f>
        <v/>
      </c>
      <c r="B402" s="46">
        <f>IF($A402="","",Engine!B406)</f>
        <v/>
      </c>
      <c r="C402" s="47" t="n"/>
      <c r="D402" s="48">
        <f>IF($A402="","",G402+H402+I402+E402)</f>
        <v/>
      </c>
      <c r="E402" s="48">
        <f>IF($A402="","",SUM(Engine!DP406:FM406))</f>
        <v/>
      </c>
      <c r="F402" s="49">
        <f>IF($A402="","",IF(E402&gt;0.005,INDEX(Engine!$T$4:$BQ$4,Engine!K406),IF(H402&gt;0,"Buffer first","")))</f>
        <v/>
      </c>
      <c r="G402" s="50">
        <f>IF($A402="","",SUM(Engine!BR406:DO406))</f>
        <v/>
      </c>
      <c r="H402" s="50">
        <f>IF($A402="","",Engine!E406)</f>
        <v/>
      </c>
      <c r="I402" s="50">
        <f>IF($A402="","",Engine!G406)</f>
        <v/>
      </c>
      <c r="J402" s="51" t="n"/>
      <c r="K402" s="51" t="n"/>
      <c r="L402" s="47" t="n"/>
      <c r="M402" s="50">
        <f>IF($A402="","",Engine!J406)</f>
        <v/>
      </c>
    </row>
    <row r="403">
      <c r="A403" s="45">
        <f>IF(Engine!$J$406&gt;0.005,Engine!A407,"")</f>
        <v/>
      </c>
      <c r="B403" s="46">
        <f>IF($A403="","",Engine!B407)</f>
        <v/>
      </c>
      <c r="C403" s="47" t="n"/>
      <c r="D403" s="48">
        <f>IF($A403="","",G403+H403+I403+E403)</f>
        <v/>
      </c>
      <c r="E403" s="48">
        <f>IF($A403="","",SUM(Engine!DP407:FM407))</f>
        <v/>
      </c>
      <c r="F403" s="49">
        <f>IF($A403="","",IF(E403&gt;0.005,INDEX(Engine!$T$4:$BQ$4,Engine!K407),IF(H403&gt;0,"Buffer first","")))</f>
        <v/>
      </c>
      <c r="G403" s="50">
        <f>IF($A403="","",SUM(Engine!BR407:DO407))</f>
        <v/>
      </c>
      <c r="H403" s="50">
        <f>IF($A403="","",Engine!E407)</f>
        <v/>
      </c>
      <c r="I403" s="50">
        <f>IF($A403="","",Engine!G407)</f>
        <v/>
      </c>
      <c r="J403" s="51" t="n"/>
      <c r="K403" s="51" t="n"/>
      <c r="L403" s="47" t="n"/>
      <c r="M403" s="50">
        <f>IF($A403="","",Engine!J407)</f>
        <v/>
      </c>
    </row>
    <row r="404">
      <c r="A404" s="45">
        <f>IF(Engine!$J$407&gt;0.005,Engine!A408,"")</f>
        <v/>
      </c>
      <c r="B404" s="46">
        <f>IF($A404="","",Engine!B408)</f>
        <v/>
      </c>
      <c r="C404" s="47" t="n"/>
      <c r="D404" s="48">
        <f>IF($A404="","",G404+H404+I404+E404)</f>
        <v/>
      </c>
      <c r="E404" s="48">
        <f>IF($A404="","",SUM(Engine!DP408:FM408))</f>
        <v/>
      </c>
      <c r="F404" s="49">
        <f>IF($A404="","",IF(E404&gt;0.005,INDEX(Engine!$T$4:$BQ$4,Engine!K408),IF(H404&gt;0,"Buffer first","")))</f>
        <v/>
      </c>
      <c r="G404" s="50">
        <f>IF($A404="","",SUM(Engine!BR408:DO408))</f>
        <v/>
      </c>
      <c r="H404" s="50">
        <f>IF($A404="","",Engine!E408)</f>
        <v/>
      </c>
      <c r="I404" s="50">
        <f>IF($A404="","",Engine!G408)</f>
        <v/>
      </c>
      <c r="J404" s="51" t="n"/>
      <c r="K404" s="51" t="n"/>
      <c r="L404" s="47" t="n"/>
      <c r="M404" s="50">
        <f>IF($A404="","",Engine!J408)</f>
        <v/>
      </c>
    </row>
    <row r="405">
      <c r="A405" s="45">
        <f>IF(Engine!$J$408&gt;0.005,Engine!A409,"")</f>
        <v/>
      </c>
      <c r="B405" s="46">
        <f>IF($A405="","",Engine!B409)</f>
        <v/>
      </c>
      <c r="C405" s="47" t="n"/>
      <c r="D405" s="48">
        <f>IF($A405="","",G405+H405+I405+E405)</f>
        <v/>
      </c>
      <c r="E405" s="48">
        <f>IF($A405="","",SUM(Engine!DP409:FM409))</f>
        <v/>
      </c>
      <c r="F405" s="49">
        <f>IF($A405="","",IF(E405&gt;0.005,INDEX(Engine!$T$4:$BQ$4,Engine!K409),IF(H405&gt;0,"Buffer first","")))</f>
        <v/>
      </c>
      <c r="G405" s="50">
        <f>IF($A405="","",SUM(Engine!BR409:DO409))</f>
        <v/>
      </c>
      <c r="H405" s="50">
        <f>IF($A405="","",Engine!E409)</f>
        <v/>
      </c>
      <c r="I405" s="50">
        <f>IF($A405="","",Engine!G409)</f>
        <v/>
      </c>
      <c r="J405" s="51" t="n"/>
      <c r="K405" s="51" t="n"/>
      <c r="L405" s="47" t="n"/>
      <c r="M405" s="50">
        <f>IF($A405="","",Engine!J409)</f>
        <v/>
      </c>
    </row>
    <row r="406">
      <c r="A406" s="45">
        <f>IF(Engine!$J$409&gt;0.005,Engine!A410,"")</f>
        <v/>
      </c>
      <c r="B406" s="46">
        <f>IF($A406="","",Engine!B410)</f>
        <v/>
      </c>
      <c r="C406" s="47" t="n"/>
      <c r="D406" s="48">
        <f>IF($A406="","",G406+H406+I406+E406)</f>
        <v/>
      </c>
      <c r="E406" s="48">
        <f>IF($A406="","",SUM(Engine!DP410:FM410))</f>
        <v/>
      </c>
      <c r="F406" s="49">
        <f>IF($A406="","",IF(E406&gt;0.005,INDEX(Engine!$T$4:$BQ$4,Engine!K410),IF(H406&gt;0,"Buffer first","")))</f>
        <v/>
      </c>
      <c r="G406" s="50">
        <f>IF($A406="","",SUM(Engine!BR410:DO410))</f>
        <v/>
      </c>
      <c r="H406" s="50">
        <f>IF($A406="","",Engine!E410)</f>
        <v/>
      </c>
      <c r="I406" s="50">
        <f>IF($A406="","",Engine!G410)</f>
        <v/>
      </c>
      <c r="J406" s="51" t="n"/>
      <c r="K406" s="51" t="n"/>
      <c r="L406" s="47" t="n"/>
      <c r="M406" s="50">
        <f>IF($A406="","",Engine!J410)</f>
        <v/>
      </c>
    </row>
    <row r="407">
      <c r="A407" s="45">
        <f>IF(Engine!$J$410&gt;0.005,Engine!A411,"")</f>
        <v/>
      </c>
      <c r="B407" s="46">
        <f>IF($A407="","",Engine!B411)</f>
        <v/>
      </c>
      <c r="C407" s="47" t="n"/>
      <c r="D407" s="48">
        <f>IF($A407="","",G407+H407+I407+E407)</f>
        <v/>
      </c>
      <c r="E407" s="48">
        <f>IF($A407="","",SUM(Engine!DP411:FM411))</f>
        <v/>
      </c>
      <c r="F407" s="49">
        <f>IF($A407="","",IF(E407&gt;0.005,INDEX(Engine!$T$4:$BQ$4,Engine!K411),IF(H407&gt;0,"Buffer first","")))</f>
        <v/>
      </c>
      <c r="G407" s="50">
        <f>IF($A407="","",SUM(Engine!BR411:DO411))</f>
        <v/>
      </c>
      <c r="H407" s="50">
        <f>IF($A407="","",Engine!E411)</f>
        <v/>
      </c>
      <c r="I407" s="50">
        <f>IF($A407="","",Engine!G411)</f>
        <v/>
      </c>
      <c r="J407" s="51" t="n"/>
      <c r="K407" s="51" t="n"/>
      <c r="L407" s="47" t="n"/>
      <c r="M407" s="50">
        <f>IF($A407="","",Engine!J411)</f>
        <v/>
      </c>
    </row>
    <row r="408">
      <c r="A408" s="45">
        <f>IF(Engine!$J$411&gt;0.005,Engine!A412,"")</f>
        <v/>
      </c>
      <c r="B408" s="46">
        <f>IF($A408="","",Engine!B412)</f>
        <v/>
      </c>
      <c r="C408" s="47" t="n"/>
      <c r="D408" s="48">
        <f>IF($A408="","",G408+H408+I408+E408)</f>
        <v/>
      </c>
      <c r="E408" s="48">
        <f>IF($A408="","",SUM(Engine!DP412:FM412))</f>
        <v/>
      </c>
      <c r="F408" s="49">
        <f>IF($A408="","",IF(E408&gt;0.005,INDEX(Engine!$T$4:$BQ$4,Engine!K412),IF(H408&gt;0,"Buffer first","")))</f>
        <v/>
      </c>
      <c r="G408" s="50">
        <f>IF($A408="","",SUM(Engine!BR412:DO412))</f>
        <v/>
      </c>
      <c r="H408" s="50">
        <f>IF($A408="","",Engine!E412)</f>
        <v/>
      </c>
      <c r="I408" s="50">
        <f>IF($A408="","",Engine!G412)</f>
        <v/>
      </c>
      <c r="J408" s="51" t="n"/>
      <c r="K408" s="51" t="n"/>
      <c r="L408" s="47" t="n"/>
      <c r="M408" s="50">
        <f>IF($A408="","",Engine!J412)</f>
        <v/>
      </c>
    </row>
    <row r="409">
      <c r="A409" s="45">
        <f>IF(Engine!$J$412&gt;0.005,Engine!A413,"")</f>
        <v/>
      </c>
      <c r="B409" s="46">
        <f>IF($A409="","",Engine!B413)</f>
        <v/>
      </c>
      <c r="C409" s="47" t="n"/>
      <c r="D409" s="48">
        <f>IF($A409="","",G409+H409+I409+E409)</f>
        <v/>
      </c>
      <c r="E409" s="48">
        <f>IF($A409="","",SUM(Engine!DP413:FM413))</f>
        <v/>
      </c>
      <c r="F409" s="49">
        <f>IF($A409="","",IF(E409&gt;0.005,INDEX(Engine!$T$4:$BQ$4,Engine!K413),IF(H409&gt;0,"Buffer first","")))</f>
        <v/>
      </c>
      <c r="G409" s="50">
        <f>IF($A409="","",SUM(Engine!BR413:DO413))</f>
        <v/>
      </c>
      <c r="H409" s="50">
        <f>IF($A409="","",Engine!E413)</f>
        <v/>
      </c>
      <c r="I409" s="50">
        <f>IF($A409="","",Engine!G413)</f>
        <v/>
      </c>
      <c r="J409" s="51" t="n"/>
      <c r="K409" s="51" t="n"/>
      <c r="L409" s="47" t="n"/>
      <c r="M409" s="50">
        <f>IF($A409="","",Engine!J413)</f>
        <v/>
      </c>
    </row>
    <row r="410">
      <c r="A410" s="45">
        <f>IF(Engine!$J$413&gt;0.005,Engine!A414,"")</f>
        <v/>
      </c>
      <c r="B410" s="46">
        <f>IF($A410="","",Engine!B414)</f>
        <v/>
      </c>
      <c r="C410" s="47" t="n"/>
      <c r="D410" s="48">
        <f>IF($A410="","",G410+H410+I410+E410)</f>
        <v/>
      </c>
      <c r="E410" s="48">
        <f>IF($A410="","",SUM(Engine!DP414:FM414))</f>
        <v/>
      </c>
      <c r="F410" s="49">
        <f>IF($A410="","",IF(E410&gt;0.005,INDEX(Engine!$T$4:$BQ$4,Engine!K414),IF(H410&gt;0,"Buffer first","")))</f>
        <v/>
      </c>
      <c r="G410" s="50">
        <f>IF($A410="","",SUM(Engine!BR414:DO414))</f>
        <v/>
      </c>
      <c r="H410" s="50">
        <f>IF($A410="","",Engine!E414)</f>
        <v/>
      </c>
      <c r="I410" s="50">
        <f>IF($A410="","",Engine!G414)</f>
        <v/>
      </c>
      <c r="J410" s="51" t="n"/>
      <c r="K410" s="51" t="n"/>
      <c r="L410" s="47" t="n"/>
      <c r="M410" s="50">
        <f>IF($A410="","",Engine!J414)</f>
        <v/>
      </c>
    </row>
    <row r="411">
      <c r="A411" s="45">
        <f>IF(Engine!$J$414&gt;0.005,Engine!A415,"")</f>
        <v/>
      </c>
      <c r="B411" s="46">
        <f>IF($A411="","",Engine!B415)</f>
        <v/>
      </c>
      <c r="C411" s="47" t="n"/>
      <c r="D411" s="48">
        <f>IF($A411="","",G411+H411+I411+E411)</f>
        <v/>
      </c>
      <c r="E411" s="48">
        <f>IF($A411="","",SUM(Engine!DP415:FM415))</f>
        <v/>
      </c>
      <c r="F411" s="49">
        <f>IF($A411="","",IF(E411&gt;0.005,INDEX(Engine!$T$4:$BQ$4,Engine!K415),IF(H411&gt;0,"Buffer first","")))</f>
        <v/>
      </c>
      <c r="G411" s="50">
        <f>IF($A411="","",SUM(Engine!BR415:DO415))</f>
        <v/>
      </c>
      <c r="H411" s="50">
        <f>IF($A411="","",Engine!E415)</f>
        <v/>
      </c>
      <c r="I411" s="50">
        <f>IF($A411="","",Engine!G415)</f>
        <v/>
      </c>
      <c r="J411" s="51" t="n"/>
      <c r="K411" s="51" t="n"/>
      <c r="L411" s="47" t="n"/>
      <c r="M411" s="50">
        <f>IF($A411="","",Engine!J415)</f>
        <v/>
      </c>
    </row>
    <row r="412">
      <c r="A412" s="45">
        <f>IF(Engine!$J$415&gt;0.005,Engine!A416,"")</f>
        <v/>
      </c>
      <c r="B412" s="46">
        <f>IF($A412="","",Engine!B416)</f>
        <v/>
      </c>
      <c r="C412" s="47" t="n"/>
      <c r="D412" s="48">
        <f>IF($A412="","",G412+H412+I412+E412)</f>
        <v/>
      </c>
      <c r="E412" s="48">
        <f>IF($A412="","",SUM(Engine!DP416:FM416))</f>
        <v/>
      </c>
      <c r="F412" s="49">
        <f>IF($A412="","",IF(E412&gt;0.005,INDEX(Engine!$T$4:$BQ$4,Engine!K416),IF(H412&gt;0,"Buffer first","")))</f>
        <v/>
      </c>
      <c r="G412" s="50">
        <f>IF($A412="","",SUM(Engine!BR416:DO416))</f>
        <v/>
      </c>
      <c r="H412" s="50">
        <f>IF($A412="","",Engine!E416)</f>
        <v/>
      </c>
      <c r="I412" s="50">
        <f>IF($A412="","",Engine!G416)</f>
        <v/>
      </c>
      <c r="J412" s="51" t="n"/>
      <c r="K412" s="51" t="n"/>
      <c r="L412" s="47" t="n"/>
      <c r="M412" s="50">
        <f>IF($A412="","",Engine!J416)</f>
        <v/>
      </c>
    </row>
    <row r="413">
      <c r="A413" s="45">
        <f>IF(Engine!$J$416&gt;0.005,Engine!A417,"")</f>
        <v/>
      </c>
      <c r="B413" s="46">
        <f>IF($A413="","",Engine!B417)</f>
        <v/>
      </c>
      <c r="C413" s="47" t="n"/>
      <c r="D413" s="48">
        <f>IF($A413="","",G413+H413+I413+E413)</f>
        <v/>
      </c>
      <c r="E413" s="48">
        <f>IF($A413="","",SUM(Engine!DP417:FM417))</f>
        <v/>
      </c>
      <c r="F413" s="49">
        <f>IF($A413="","",IF(E413&gt;0.005,INDEX(Engine!$T$4:$BQ$4,Engine!K417),IF(H413&gt;0,"Buffer first","")))</f>
        <v/>
      </c>
      <c r="G413" s="50">
        <f>IF($A413="","",SUM(Engine!BR417:DO417))</f>
        <v/>
      </c>
      <c r="H413" s="50">
        <f>IF($A413="","",Engine!E417)</f>
        <v/>
      </c>
      <c r="I413" s="50">
        <f>IF($A413="","",Engine!G417)</f>
        <v/>
      </c>
      <c r="J413" s="51" t="n"/>
      <c r="K413" s="51" t="n"/>
      <c r="L413" s="47" t="n"/>
      <c r="M413" s="50">
        <f>IF($A413="","",Engine!J417)</f>
        <v/>
      </c>
    </row>
    <row r="414">
      <c r="A414" s="45">
        <f>IF(Engine!$J$417&gt;0.005,Engine!A418,"")</f>
        <v/>
      </c>
      <c r="B414" s="46">
        <f>IF($A414="","",Engine!B418)</f>
        <v/>
      </c>
      <c r="C414" s="47" t="n"/>
      <c r="D414" s="48">
        <f>IF($A414="","",G414+H414+I414+E414)</f>
        <v/>
      </c>
      <c r="E414" s="48">
        <f>IF($A414="","",SUM(Engine!DP418:FM418))</f>
        <v/>
      </c>
      <c r="F414" s="49">
        <f>IF($A414="","",IF(E414&gt;0.005,INDEX(Engine!$T$4:$BQ$4,Engine!K418),IF(H414&gt;0,"Buffer first","")))</f>
        <v/>
      </c>
      <c r="G414" s="50">
        <f>IF($A414="","",SUM(Engine!BR418:DO418))</f>
        <v/>
      </c>
      <c r="H414" s="50">
        <f>IF($A414="","",Engine!E418)</f>
        <v/>
      </c>
      <c r="I414" s="50">
        <f>IF($A414="","",Engine!G418)</f>
        <v/>
      </c>
      <c r="J414" s="51" t="n"/>
      <c r="K414" s="51" t="n"/>
      <c r="L414" s="47" t="n"/>
      <c r="M414" s="50">
        <f>IF($A414="","",Engine!J418)</f>
        <v/>
      </c>
    </row>
    <row r="415">
      <c r="A415" s="45">
        <f>IF(Engine!$J$418&gt;0.005,Engine!A419,"")</f>
        <v/>
      </c>
      <c r="B415" s="46">
        <f>IF($A415="","",Engine!B419)</f>
        <v/>
      </c>
      <c r="C415" s="47" t="n"/>
      <c r="D415" s="48">
        <f>IF($A415="","",G415+H415+I415+E415)</f>
        <v/>
      </c>
      <c r="E415" s="48">
        <f>IF($A415="","",SUM(Engine!DP419:FM419))</f>
        <v/>
      </c>
      <c r="F415" s="49">
        <f>IF($A415="","",IF(E415&gt;0.005,INDEX(Engine!$T$4:$BQ$4,Engine!K419),IF(H415&gt;0,"Buffer first","")))</f>
        <v/>
      </c>
      <c r="G415" s="50">
        <f>IF($A415="","",SUM(Engine!BR419:DO419))</f>
        <v/>
      </c>
      <c r="H415" s="50">
        <f>IF($A415="","",Engine!E419)</f>
        <v/>
      </c>
      <c r="I415" s="50">
        <f>IF($A415="","",Engine!G419)</f>
        <v/>
      </c>
      <c r="J415" s="51" t="n"/>
      <c r="K415" s="51" t="n"/>
      <c r="L415" s="47" t="n"/>
      <c r="M415" s="50">
        <f>IF($A415="","",Engine!J419)</f>
        <v/>
      </c>
    </row>
    <row r="416">
      <c r="A416" s="45">
        <f>IF(Engine!$J$419&gt;0.005,Engine!A420,"")</f>
        <v/>
      </c>
      <c r="B416" s="46">
        <f>IF($A416="","",Engine!B420)</f>
        <v/>
      </c>
      <c r="C416" s="47" t="n"/>
      <c r="D416" s="48">
        <f>IF($A416="","",G416+H416+I416+E416)</f>
        <v/>
      </c>
      <c r="E416" s="48">
        <f>IF($A416="","",SUM(Engine!DP420:FM420))</f>
        <v/>
      </c>
      <c r="F416" s="49">
        <f>IF($A416="","",IF(E416&gt;0.005,INDEX(Engine!$T$4:$BQ$4,Engine!K420),IF(H416&gt;0,"Buffer first","")))</f>
        <v/>
      </c>
      <c r="G416" s="50">
        <f>IF($A416="","",SUM(Engine!BR420:DO420))</f>
        <v/>
      </c>
      <c r="H416" s="50">
        <f>IF($A416="","",Engine!E420)</f>
        <v/>
      </c>
      <c r="I416" s="50">
        <f>IF($A416="","",Engine!G420)</f>
        <v/>
      </c>
      <c r="J416" s="51" t="n"/>
      <c r="K416" s="51" t="n"/>
      <c r="L416" s="47" t="n"/>
      <c r="M416" s="50">
        <f>IF($A416="","",Engine!J420)</f>
        <v/>
      </c>
    </row>
    <row r="417">
      <c r="A417" s="45">
        <f>IF(Engine!$J$420&gt;0.005,Engine!A421,"")</f>
        <v/>
      </c>
      <c r="B417" s="46">
        <f>IF($A417="","",Engine!B421)</f>
        <v/>
      </c>
      <c r="C417" s="47" t="n"/>
      <c r="D417" s="48">
        <f>IF($A417="","",G417+H417+I417+E417)</f>
        <v/>
      </c>
      <c r="E417" s="48">
        <f>IF($A417="","",SUM(Engine!DP421:FM421))</f>
        <v/>
      </c>
      <c r="F417" s="49">
        <f>IF($A417="","",IF(E417&gt;0.005,INDEX(Engine!$T$4:$BQ$4,Engine!K421),IF(H417&gt;0,"Buffer first","")))</f>
        <v/>
      </c>
      <c r="G417" s="50">
        <f>IF($A417="","",SUM(Engine!BR421:DO421))</f>
        <v/>
      </c>
      <c r="H417" s="50">
        <f>IF($A417="","",Engine!E421)</f>
        <v/>
      </c>
      <c r="I417" s="50">
        <f>IF($A417="","",Engine!G421)</f>
        <v/>
      </c>
      <c r="J417" s="51" t="n"/>
      <c r="K417" s="51" t="n"/>
      <c r="L417" s="47" t="n"/>
      <c r="M417" s="50">
        <f>IF($A417="","",Engine!J421)</f>
        <v/>
      </c>
    </row>
    <row r="418">
      <c r="A418" s="45">
        <f>IF(Engine!$J$421&gt;0.005,Engine!A422,"")</f>
        <v/>
      </c>
      <c r="B418" s="46">
        <f>IF($A418="","",Engine!B422)</f>
        <v/>
      </c>
      <c r="C418" s="47" t="n"/>
      <c r="D418" s="48">
        <f>IF($A418="","",G418+H418+I418+E418)</f>
        <v/>
      </c>
      <c r="E418" s="48">
        <f>IF($A418="","",SUM(Engine!DP422:FM422))</f>
        <v/>
      </c>
      <c r="F418" s="49">
        <f>IF($A418="","",IF(E418&gt;0.005,INDEX(Engine!$T$4:$BQ$4,Engine!K422),IF(H418&gt;0,"Buffer first","")))</f>
        <v/>
      </c>
      <c r="G418" s="50">
        <f>IF($A418="","",SUM(Engine!BR422:DO422))</f>
        <v/>
      </c>
      <c r="H418" s="50">
        <f>IF($A418="","",Engine!E422)</f>
        <v/>
      </c>
      <c r="I418" s="50">
        <f>IF($A418="","",Engine!G422)</f>
        <v/>
      </c>
      <c r="J418" s="51" t="n"/>
      <c r="K418" s="51" t="n"/>
      <c r="L418" s="47" t="n"/>
      <c r="M418" s="50">
        <f>IF($A418="","",Engine!J422)</f>
        <v/>
      </c>
    </row>
    <row r="419">
      <c r="A419" s="45">
        <f>IF(Engine!$J$422&gt;0.005,Engine!A423,"")</f>
        <v/>
      </c>
      <c r="B419" s="46">
        <f>IF($A419="","",Engine!B423)</f>
        <v/>
      </c>
      <c r="C419" s="47" t="n"/>
      <c r="D419" s="48">
        <f>IF($A419="","",G419+H419+I419+E419)</f>
        <v/>
      </c>
      <c r="E419" s="48">
        <f>IF($A419="","",SUM(Engine!DP423:FM423))</f>
        <v/>
      </c>
      <c r="F419" s="49">
        <f>IF($A419="","",IF(E419&gt;0.005,INDEX(Engine!$T$4:$BQ$4,Engine!K423),IF(H419&gt;0,"Buffer first","")))</f>
        <v/>
      </c>
      <c r="G419" s="50">
        <f>IF($A419="","",SUM(Engine!BR423:DO423))</f>
        <v/>
      </c>
      <c r="H419" s="50">
        <f>IF($A419="","",Engine!E423)</f>
        <v/>
      </c>
      <c r="I419" s="50">
        <f>IF($A419="","",Engine!G423)</f>
        <v/>
      </c>
      <c r="J419" s="51" t="n"/>
      <c r="K419" s="51" t="n"/>
      <c r="L419" s="47" t="n"/>
      <c r="M419" s="50">
        <f>IF($A419="","",Engine!J423)</f>
        <v/>
      </c>
    </row>
    <row r="420">
      <c r="A420" s="45">
        <f>IF(Engine!$J$423&gt;0.005,Engine!A424,"")</f>
        <v/>
      </c>
      <c r="B420" s="46">
        <f>IF($A420="","",Engine!B424)</f>
        <v/>
      </c>
      <c r="C420" s="47" t="n"/>
      <c r="D420" s="48">
        <f>IF($A420="","",G420+H420+I420+E420)</f>
        <v/>
      </c>
      <c r="E420" s="48">
        <f>IF($A420="","",SUM(Engine!DP424:FM424))</f>
        <v/>
      </c>
      <c r="F420" s="49">
        <f>IF($A420="","",IF(E420&gt;0.005,INDEX(Engine!$T$4:$BQ$4,Engine!K424),IF(H420&gt;0,"Buffer first","")))</f>
        <v/>
      </c>
      <c r="G420" s="50">
        <f>IF($A420="","",SUM(Engine!BR424:DO424))</f>
        <v/>
      </c>
      <c r="H420" s="50">
        <f>IF($A420="","",Engine!E424)</f>
        <v/>
      </c>
      <c r="I420" s="50">
        <f>IF($A420="","",Engine!G424)</f>
        <v/>
      </c>
      <c r="J420" s="51" t="n"/>
      <c r="K420" s="51" t="n"/>
      <c r="L420" s="47" t="n"/>
      <c r="M420" s="50">
        <f>IF($A420="","",Engine!J424)</f>
        <v/>
      </c>
    </row>
    <row r="421">
      <c r="A421" s="45">
        <f>IF(Engine!$J$424&gt;0.005,Engine!A425,"")</f>
        <v/>
      </c>
      <c r="B421" s="46">
        <f>IF($A421="","",Engine!B425)</f>
        <v/>
      </c>
      <c r="C421" s="47" t="n"/>
      <c r="D421" s="48">
        <f>IF($A421="","",G421+H421+I421+E421)</f>
        <v/>
      </c>
      <c r="E421" s="48">
        <f>IF($A421="","",SUM(Engine!DP425:FM425))</f>
        <v/>
      </c>
      <c r="F421" s="49">
        <f>IF($A421="","",IF(E421&gt;0.005,INDEX(Engine!$T$4:$BQ$4,Engine!K425),IF(H421&gt;0,"Buffer first","")))</f>
        <v/>
      </c>
      <c r="G421" s="50">
        <f>IF($A421="","",SUM(Engine!BR425:DO425))</f>
        <v/>
      </c>
      <c r="H421" s="50">
        <f>IF($A421="","",Engine!E425)</f>
        <v/>
      </c>
      <c r="I421" s="50">
        <f>IF($A421="","",Engine!G425)</f>
        <v/>
      </c>
      <c r="J421" s="51" t="n"/>
      <c r="K421" s="51" t="n"/>
      <c r="L421" s="47" t="n"/>
      <c r="M421" s="50">
        <f>IF($A421="","",Engine!J425)</f>
        <v/>
      </c>
    </row>
    <row r="422">
      <c r="A422" s="45">
        <f>IF(Engine!$J$425&gt;0.005,Engine!A426,"")</f>
        <v/>
      </c>
      <c r="B422" s="46">
        <f>IF($A422="","",Engine!B426)</f>
        <v/>
      </c>
      <c r="C422" s="47" t="n"/>
      <c r="D422" s="48">
        <f>IF($A422="","",G422+H422+I422+E422)</f>
        <v/>
      </c>
      <c r="E422" s="48">
        <f>IF($A422="","",SUM(Engine!DP426:FM426))</f>
        <v/>
      </c>
      <c r="F422" s="49">
        <f>IF($A422="","",IF(E422&gt;0.005,INDEX(Engine!$T$4:$BQ$4,Engine!K426),IF(H422&gt;0,"Buffer first","")))</f>
        <v/>
      </c>
      <c r="G422" s="50">
        <f>IF($A422="","",SUM(Engine!BR426:DO426))</f>
        <v/>
      </c>
      <c r="H422" s="50">
        <f>IF($A422="","",Engine!E426)</f>
        <v/>
      </c>
      <c r="I422" s="50">
        <f>IF($A422="","",Engine!G426)</f>
        <v/>
      </c>
      <c r="J422" s="51" t="n"/>
      <c r="K422" s="51" t="n"/>
      <c r="L422" s="47" t="n"/>
      <c r="M422" s="50">
        <f>IF($A422="","",Engine!J426)</f>
        <v/>
      </c>
    </row>
    <row r="423">
      <c r="A423" s="45">
        <f>IF(Engine!$J$426&gt;0.005,Engine!A427,"")</f>
        <v/>
      </c>
      <c r="B423" s="46">
        <f>IF($A423="","",Engine!B427)</f>
        <v/>
      </c>
      <c r="C423" s="47" t="n"/>
      <c r="D423" s="48">
        <f>IF($A423="","",G423+H423+I423+E423)</f>
        <v/>
      </c>
      <c r="E423" s="48">
        <f>IF($A423="","",SUM(Engine!DP427:FM427))</f>
        <v/>
      </c>
      <c r="F423" s="49">
        <f>IF($A423="","",IF(E423&gt;0.005,INDEX(Engine!$T$4:$BQ$4,Engine!K427),IF(H423&gt;0,"Buffer first","")))</f>
        <v/>
      </c>
      <c r="G423" s="50">
        <f>IF($A423="","",SUM(Engine!BR427:DO427))</f>
        <v/>
      </c>
      <c r="H423" s="50">
        <f>IF($A423="","",Engine!E427)</f>
        <v/>
      </c>
      <c r="I423" s="50">
        <f>IF($A423="","",Engine!G427)</f>
        <v/>
      </c>
      <c r="J423" s="51" t="n"/>
      <c r="K423" s="51" t="n"/>
      <c r="L423" s="47" t="n"/>
      <c r="M423" s="50">
        <f>IF($A423="","",Engine!J427)</f>
        <v/>
      </c>
    </row>
    <row r="424">
      <c r="A424" s="45">
        <f>IF(Engine!$J$427&gt;0.005,Engine!A428,"")</f>
        <v/>
      </c>
      <c r="B424" s="46">
        <f>IF($A424="","",Engine!B428)</f>
        <v/>
      </c>
      <c r="C424" s="47" t="n"/>
      <c r="D424" s="48">
        <f>IF($A424="","",G424+H424+I424+E424)</f>
        <v/>
      </c>
      <c r="E424" s="48">
        <f>IF($A424="","",SUM(Engine!DP428:FM428))</f>
        <v/>
      </c>
      <c r="F424" s="49">
        <f>IF($A424="","",IF(E424&gt;0.005,INDEX(Engine!$T$4:$BQ$4,Engine!K428),IF(H424&gt;0,"Buffer first","")))</f>
        <v/>
      </c>
      <c r="G424" s="50">
        <f>IF($A424="","",SUM(Engine!BR428:DO428))</f>
        <v/>
      </c>
      <c r="H424" s="50">
        <f>IF($A424="","",Engine!E428)</f>
        <v/>
      </c>
      <c r="I424" s="50">
        <f>IF($A424="","",Engine!G428)</f>
        <v/>
      </c>
      <c r="J424" s="51" t="n"/>
      <c r="K424" s="51" t="n"/>
      <c r="L424" s="47" t="n"/>
      <c r="M424" s="50">
        <f>IF($A424="","",Engine!J428)</f>
        <v/>
      </c>
    </row>
    <row r="425">
      <c r="A425" s="45">
        <f>IF(Engine!$J$428&gt;0.005,Engine!A429,"")</f>
        <v/>
      </c>
      <c r="B425" s="46">
        <f>IF($A425="","",Engine!B429)</f>
        <v/>
      </c>
      <c r="C425" s="47" t="n"/>
      <c r="D425" s="48">
        <f>IF($A425="","",G425+H425+I425+E425)</f>
        <v/>
      </c>
      <c r="E425" s="48">
        <f>IF($A425="","",SUM(Engine!DP429:FM429))</f>
        <v/>
      </c>
      <c r="F425" s="49">
        <f>IF($A425="","",IF(E425&gt;0.005,INDEX(Engine!$T$4:$BQ$4,Engine!K429),IF(H425&gt;0,"Buffer first","")))</f>
        <v/>
      </c>
      <c r="G425" s="50">
        <f>IF($A425="","",SUM(Engine!BR429:DO429))</f>
        <v/>
      </c>
      <c r="H425" s="50">
        <f>IF($A425="","",Engine!E429)</f>
        <v/>
      </c>
      <c r="I425" s="50">
        <f>IF($A425="","",Engine!G429)</f>
        <v/>
      </c>
      <c r="J425" s="51" t="n"/>
      <c r="K425" s="51" t="n"/>
      <c r="L425" s="47" t="n"/>
      <c r="M425" s="50">
        <f>IF($A425="","",Engine!J429)</f>
        <v/>
      </c>
    </row>
    <row r="426">
      <c r="A426" s="45">
        <f>IF(Engine!$J$429&gt;0.005,Engine!A430,"")</f>
        <v/>
      </c>
      <c r="B426" s="46">
        <f>IF($A426="","",Engine!B430)</f>
        <v/>
      </c>
      <c r="C426" s="47" t="n"/>
      <c r="D426" s="48">
        <f>IF($A426="","",G426+H426+I426+E426)</f>
        <v/>
      </c>
      <c r="E426" s="48">
        <f>IF($A426="","",SUM(Engine!DP430:FM430))</f>
        <v/>
      </c>
      <c r="F426" s="49">
        <f>IF($A426="","",IF(E426&gt;0.005,INDEX(Engine!$T$4:$BQ$4,Engine!K430),IF(H426&gt;0,"Buffer first","")))</f>
        <v/>
      </c>
      <c r="G426" s="50">
        <f>IF($A426="","",SUM(Engine!BR430:DO430))</f>
        <v/>
      </c>
      <c r="H426" s="50">
        <f>IF($A426="","",Engine!E430)</f>
        <v/>
      </c>
      <c r="I426" s="50">
        <f>IF($A426="","",Engine!G430)</f>
        <v/>
      </c>
      <c r="J426" s="51" t="n"/>
      <c r="K426" s="51" t="n"/>
      <c r="L426" s="47" t="n"/>
      <c r="M426" s="50">
        <f>IF($A426="","",Engine!J430)</f>
        <v/>
      </c>
    </row>
    <row r="427">
      <c r="A427" s="45">
        <f>IF(Engine!$J$430&gt;0.005,Engine!A431,"")</f>
        <v/>
      </c>
      <c r="B427" s="46">
        <f>IF($A427="","",Engine!B431)</f>
        <v/>
      </c>
      <c r="C427" s="47" t="n"/>
      <c r="D427" s="48">
        <f>IF($A427="","",G427+H427+I427+E427)</f>
        <v/>
      </c>
      <c r="E427" s="48">
        <f>IF($A427="","",SUM(Engine!DP431:FM431))</f>
        <v/>
      </c>
      <c r="F427" s="49">
        <f>IF($A427="","",IF(E427&gt;0.005,INDEX(Engine!$T$4:$BQ$4,Engine!K431),IF(H427&gt;0,"Buffer first","")))</f>
        <v/>
      </c>
      <c r="G427" s="50">
        <f>IF($A427="","",SUM(Engine!BR431:DO431))</f>
        <v/>
      </c>
      <c r="H427" s="50">
        <f>IF($A427="","",Engine!E431)</f>
        <v/>
      </c>
      <c r="I427" s="50">
        <f>IF($A427="","",Engine!G431)</f>
        <v/>
      </c>
      <c r="J427" s="51" t="n"/>
      <c r="K427" s="51" t="n"/>
      <c r="L427" s="47" t="n"/>
      <c r="M427" s="50">
        <f>IF($A427="","",Engine!J431)</f>
        <v/>
      </c>
    </row>
    <row r="428">
      <c r="A428" s="45">
        <f>IF(Engine!$J$431&gt;0.005,Engine!A432,"")</f>
        <v/>
      </c>
      <c r="B428" s="46">
        <f>IF($A428="","",Engine!B432)</f>
        <v/>
      </c>
      <c r="C428" s="47" t="n"/>
      <c r="D428" s="48">
        <f>IF($A428="","",G428+H428+I428+E428)</f>
        <v/>
      </c>
      <c r="E428" s="48">
        <f>IF($A428="","",SUM(Engine!DP432:FM432))</f>
        <v/>
      </c>
      <c r="F428" s="49">
        <f>IF($A428="","",IF(E428&gt;0.005,INDEX(Engine!$T$4:$BQ$4,Engine!K432),IF(H428&gt;0,"Buffer first","")))</f>
        <v/>
      </c>
      <c r="G428" s="50">
        <f>IF($A428="","",SUM(Engine!BR432:DO432))</f>
        <v/>
      </c>
      <c r="H428" s="50">
        <f>IF($A428="","",Engine!E432)</f>
        <v/>
      </c>
      <c r="I428" s="50">
        <f>IF($A428="","",Engine!G432)</f>
        <v/>
      </c>
      <c r="J428" s="51" t="n"/>
      <c r="K428" s="51" t="n"/>
      <c r="L428" s="47" t="n"/>
      <c r="M428" s="50">
        <f>IF($A428="","",Engine!J432)</f>
        <v/>
      </c>
    </row>
    <row r="429">
      <c r="A429" s="45">
        <f>IF(Engine!$J$432&gt;0.005,Engine!A433,"")</f>
        <v/>
      </c>
      <c r="B429" s="46">
        <f>IF($A429="","",Engine!B433)</f>
        <v/>
      </c>
      <c r="C429" s="47" t="n"/>
      <c r="D429" s="48">
        <f>IF($A429="","",G429+H429+I429+E429)</f>
        <v/>
      </c>
      <c r="E429" s="48">
        <f>IF($A429="","",SUM(Engine!DP433:FM433))</f>
        <v/>
      </c>
      <c r="F429" s="49">
        <f>IF($A429="","",IF(E429&gt;0.005,INDEX(Engine!$T$4:$BQ$4,Engine!K433),IF(H429&gt;0,"Buffer first","")))</f>
        <v/>
      </c>
      <c r="G429" s="50">
        <f>IF($A429="","",SUM(Engine!BR433:DO433))</f>
        <v/>
      </c>
      <c r="H429" s="50">
        <f>IF($A429="","",Engine!E433)</f>
        <v/>
      </c>
      <c r="I429" s="50">
        <f>IF($A429="","",Engine!G433)</f>
        <v/>
      </c>
      <c r="J429" s="51" t="n"/>
      <c r="K429" s="51" t="n"/>
      <c r="L429" s="47" t="n"/>
      <c r="M429" s="50">
        <f>IF($A429="","",Engine!J433)</f>
        <v/>
      </c>
    </row>
    <row r="430">
      <c r="A430" s="45">
        <f>IF(Engine!$J$433&gt;0.005,Engine!A434,"")</f>
        <v/>
      </c>
      <c r="B430" s="46">
        <f>IF($A430="","",Engine!B434)</f>
        <v/>
      </c>
      <c r="C430" s="47" t="n"/>
      <c r="D430" s="48">
        <f>IF($A430="","",G430+H430+I430+E430)</f>
        <v/>
      </c>
      <c r="E430" s="48">
        <f>IF($A430="","",SUM(Engine!DP434:FM434))</f>
        <v/>
      </c>
      <c r="F430" s="49">
        <f>IF($A430="","",IF(E430&gt;0.005,INDEX(Engine!$T$4:$BQ$4,Engine!K434),IF(H430&gt;0,"Buffer first","")))</f>
        <v/>
      </c>
      <c r="G430" s="50">
        <f>IF($A430="","",SUM(Engine!BR434:DO434))</f>
        <v/>
      </c>
      <c r="H430" s="50">
        <f>IF($A430="","",Engine!E434)</f>
        <v/>
      </c>
      <c r="I430" s="50">
        <f>IF($A430="","",Engine!G434)</f>
        <v/>
      </c>
      <c r="J430" s="51" t="n"/>
      <c r="K430" s="51" t="n"/>
      <c r="L430" s="47" t="n"/>
      <c r="M430" s="50">
        <f>IF($A430="","",Engine!J434)</f>
        <v/>
      </c>
    </row>
    <row r="431">
      <c r="A431" s="45">
        <f>IF(Engine!$J$434&gt;0.005,Engine!A435,"")</f>
        <v/>
      </c>
      <c r="B431" s="46">
        <f>IF($A431="","",Engine!B435)</f>
        <v/>
      </c>
      <c r="C431" s="47" t="n"/>
      <c r="D431" s="48">
        <f>IF($A431="","",G431+H431+I431+E431)</f>
        <v/>
      </c>
      <c r="E431" s="48">
        <f>IF($A431="","",SUM(Engine!DP435:FM435))</f>
        <v/>
      </c>
      <c r="F431" s="49">
        <f>IF($A431="","",IF(E431&gt;0.005,INDEX(Engine!$T$4:$BQ$4,Engine!K435),IF(H431&gt;0,"Buffer first","")))</f>
        <v/>
      </c>
      <c r="G431" s="50">
        <f>IF($A431="","",SUM(Engine!BR435:DO435))</f>
        <v/>
      </c>
      <c r="H431" s="50">
        <f>IF($A431="","",Engine!E435)</f>
        <v/>
      </c>
      <c r="I431" s="50">
        <f>IF($A431="","",Engine!G435)</f>
        <v/>
      </c>
      <c r="J431" s="51" t="n"/>
      <c r="K431" s="51" t="n"/>
      <c r="L431" s="47" t="n"/>
      <c r="M431" s="50">
        <f>IF($A431="","",Engine!J435)</f>
        <v/>
      </c>
    </row>
    <row r="432">
      <c r="A432" s="45">
        <f>IF(Engine!$J$435&gt;0.005,Engine!A436,"")</f>
        <v/>
      </c>
      <c r="B432" s="46">
        <f>IF($A432="","",Engine!B436)</f>
        <v/>
      </c>
      <c r="C432" s="47" t="n"/>
      <c r="D432" s="48">
        <f>IF($A432="","",G432+H432+I432+E432)</f>
        <v/>
      </c>
      <c r="E432" s="48">
        <f>IF($A432="","",SUM(Engine!DP436:FM436))</f>
        <v/>
      </c>
      <c r="F432" s="49">
        <f>IF($A432="","",IF(E432&gt;0.005,INDEX(Engine!$T$4:$BQ$4,Engine!K436),IF(H432&gt;0,"Buffer first","")))</f>
        <v/>
      </c>
      <c r="G432" s="50">
        <f>IF($A432="","",SUM(Engine!BR436:DO436))</f>
        <v/>
      </c>
      <c r="H432" s="50">
        <f>IF($A432="","",Engine!E436)</f>
        <v/>
      </c>
      <c r="I432" s="50">
        <f>IF($A432="","",Engine!G436)</f>
        <v/>
      </c>
      <c r="J432" s="51" t="n"/>
      <c r="K432" s="51" t="n"/>
      <c r="L432" s="47" t="n"/>
      <c r="M432" s="50">
        <f>IF($A432="","",Engine!J436)</f>
        <v/>
      </c>
    </row>
    <row r="433">
      <c r="A433" s="45">
        <f>IF(Engine!$J$436&gt;0.005,Engine!A437,"")</f>
        <v/>
      </c>
      <c r="B433" s="46">
        <f>IF($A433="","",Engine!B437)</f>
        <v/>
      </c>
      <c r="C433" s="47" t="n"/>
      <c r="D433" s="48">
        <f>IF($A433="","",G433+H433+I433+E433)</f>
        <v/>
      </c>
      <c r="E433" s="48">
        <f>IF($A433="","",SUM(Engine!DP437:FM437))</f>
        <v/>
      </c>
      <c r="F433" s="49">
        <f>IF($A433="","",IF(E433&gt;0.005,INDEX(Engine!$T$4:$BQ$4,Engine!K437),IF(H433&gt;0,"Buffer first","")))</f>
        <v/>
      </c>
      <c r="G433" s="50">
        <f>IF($A433="","",SUM(Engine!BR437:DO437))</f>
        <v/>
      </c>
      <c r="H433" s="50">
        <f>IF($A433="","",Engine!E437)</f>
        <v/>
      </c>
      <c r="I433" s="50">
        <f>IF($A433="","",Engine!G437)</f>
        <v/>
      </c>
      <c r="J433" s="51" t="n"/>
      <c r="K433" s="51" t="n"/>
      <c r="L433" s="47" t="n"/>
      <c r="M433" s="50">
        <f>IF($A433="","",Engine!J437)</f>
        <v/>
      </c>
    </row>
    <row r="434">
      <c r="A434" s="45">
        <f>IF(Engine!$J$437&gt;0.005,Engine!A438,"")</f>
        <v/>
      </c>
      <c r="B434" s="46">
        <f>IF($A434="","",Engine!B438)</f>
        <v/>
      </c>
      <c r="C434" s="47" t="n"/>
      <c r="D434" s="48">
        <f>IF($A434="","",G434+H434+I434+E434)</f>
        <v/>
      </c>
      <c r="E434" s="48">
        <f>IF($A434="","",SUM(Engine!DP438:FM438))</f>
        <v/>
      </c>
      <c r="F434" s="49">
        <f>IF($A434="","",IF(E434&gt;0.005,INDEX(Engine!$T$4:$BQ$4,Engine!K438),IF(H434&gt;0,"Buffer first","")))</f>
        <v/>
      </c>
      <c r="G434" s="50">
        <f>IF($A434="","",SUM(Engine!BR438:DO438))</f>
        <v/>
      </c>
      <c r="H434" s="50">
        <f>IF($A434="","",Engine!E438)</f>
        <v/>
      </c>
      <c r="I434" s="50">
        <f>IF($A434="","",Engine!G438)</f>
        <v/>
      </c>
      <c r="J434" s="51" t="n"/>
      <c r="K434" s="51" t="n"/>
      <c r="L434" s="47" t="n"/>
      <c r="M434" s="50">
        <f>IF($A434="","",Engine!J438)</f>
        <v/>
      </c>
    </row>
    <row r="435">
      <c r="A435" s="45">
        <f>IF(Engine!$J$438&gt;0.005,Engine!A439,"")</f>
        <v/>
      </c>
      <c r="B435" s="46">
        <f>IF($A435="","",Engine!B439)</f>
        <v/>
      </c>
      <c r="C435" s="47" t="n"/>
      <c r="D435" s="48">
        <f>IF($A435="","",G435+H435+I435+E435)</f>
        <v/>
      </c>
      <c r="E435" s="48">
        <f>IF($A435="","",SUM(Engine!DP439:FM439))</f>
        <v/>
      </c>
      <c r="F435" s="49">
        <f>IF($A435="","",IF(E435&gt;0.005,INDEX(Engine!$T$4:$BQ$4,Engine!K439),IF(H435&gt;0,"Buffer first","")))</f>
        <v/>
      </c>
      <c r="G435" s="50">
        <f>IF($A435="","",SUM(Engine!BR439:DO439))</f>
        <v/>
      </c>
      <c r="H435" s="50">
        <f>IF($A435="","",Engine!E439)</f>
        <v/>
      </c>
      <c r="I435" s="50">
        <f>IF($A435="","",Engine!G439)</f>
        <v/>
      </c>
      <c r="J435" s="51" t="n"/>
      <c r="K435" s="51" t="n"/>
      <c r="L435" s="47" t="n"/>
      <c r="M435" s="50">
        <f>IF($A435="","",Engine!J439)</f>
        <v/>
      </c>
    </row>
    <row r="436">
      <c r="A436" s="45">
        <f>IF(Engine!$J$439&gt;0.005,Engine!A440,"")</f>
        <v/>
      </c>
      <c r="B436" s="46">
        <f>IF($A436="","",Engine!B440)</f>
        <v/>
      </c>
      <c r="C436" s="47" t="n"/>
      <c r="D436" s="48">
        <f>IF($A436="","",G436+H436+I436+E436)</f>
        <v/>
      </c>
      <c r="E436" s="48">
        <f>IF($A436="","",SUM(Engine!DP440:FM440))</f>
        <v/>
      </c>
      <c r="F436" s="49">
        <f>IF($A436="","",IF(E436&gt;0.005,INDEX(Engine!$T$4:$BQ$4,Engine!K440),IF(H436&gt;0,"Buffer first","")))</f>
        <v/>
      </c>
      <c r="G436" s="50">
        <f>IF($A436="","",SUM(Engine!BR440:DO440))</f>
        <v/>
      </c>
      <c r="H436" s="50">
        <f>IF($A436="","",Engine!E440)</f>
        <v/>
      </c>
      <c r="I436" s="50">
        <f>IF($A436="","",Engine!G440)</f>
        <v/>
      </c>
      <c r="J436" s="51" t="n"/>
      <c r="K436" s="51" t="n"/>
      <c r="L436" s="47" t="n"/>
      <c r="M436" s="50">
        <f>IF($A436="","",Engine!J440)</f>
        <v/>
      </c>
    </row>
    <row r="437">
      <c r="A437" s="45">
        <f>IF(Engine!$J$440&gt;0.005,Engine!A441,"")</f>
        <v/>
      </c>
      <c r="B437" s="46">
        <f>IF($A437="","",Engine!B441)</f>
        <v/>
      </c>
      <c r="C437" s="47" t="n"/>
      <c r="D437" s="48">
        <f>IF($A437="","",G437+H437+I437+E437)</f>
        <v/>
      </c>
      <c r="E437" s="48">
        <f>IF($A437="","",SUM(Engine!DP441:FM441))</f>
        <v/>
      </c>
      <c r="F437" s="49">
        <f>IF($A437="","",IF(E437&gt;0.005,INDEX(Engine!$T$4:$BQ$4,Engine!K441),IF(H437&gt;0,"Buffer first","")))</f>
        <v/>
      </c>
      <c r="G437" s="50">
        <f>IF($A437="","",SUM(Engine!BR441:DO441))</f>
        <v/>
      </c>
      <c r="H437" s="50">
        <f>IF($A437="","",Engine!E441)</f>
        <v/>
      </c>
      <c r="I437" s="50">
        <f>IF($A437="","",Engine!G441)</f>
        <v/>
      </c>
      <c r="J437" s="51" t="n"/>
      <c r="K437" s="51" t="n"/>
      <c r="L437" s="47" t="n"/>
      <c r="M437" s="50">
        <f>IF($A437="","",Engine!J441)</f>
        <v/>
      </c>
    </row>
    <row r="438">
      <c r="A438" s="45">
        <f>IF(Engine!$J$441&gt;0.005,Engine!A442,"")</f>
        <v/>
      </c>
      <c r="B438" s="46">
        <f>IF($A438="","",Engine!B442)</f>
        <v/>
      </c>
      <c r="C438" s="47" t="n"/>
      <c r="D438" s="48">
        <f>IF($A438="","",G438+H438+I438+E438)</f>
        <v/>
      </c>
      <c r="E438" s="48">
        <f>IF($A438="","",SUM(Engine!DP442:FM442))</f>
        <v/>
      </c>
      <c r="F438" s="49">
        <f>IF($A438="","",IF(E438&gt;0.005,INDEX(Engine!$T$4:$BQ$4,Engine!K442),IF(H438&gt;0,"Buffer first","")))</f>
        <v/>
      </c>
      <c r="G438" s="50">
        <f>IF($A438="","",SUM(Engine!BR442:DO442))</f>
        <v/>
      </c>
      <c r="H438" s="50">
        <f>IF($A438="","",Engine!E442)</f>
        <v/>
      </c>
      <c r="I438" s="50">
        <f>IF($A438="","",Engine!G442)</f>
        <v/>
      </c>
      <c r="J438" s="51" t="n"/>
      <c r="K438" s="51" t="n"/>
      <c r="L438" s="47" t="n"/>
      <c r="M438" s="50">
        <f>IF($A438="","",Engine!J442)</f>
        <v/>
      </c>
    </row>
    <row r="439">
      <c r="A439" s="45">
        <f>IF(Engine!$J$442&gt;0.005,Engine!A443,"")</f>
        <v/>
      </c>
      <c r="B439" s="46">
        <f>IF($A439="","",Engine!B443)</f>
        <v/>
      </c>
      <c r="C439" s="47" t="n"/>
      <c r="D439" s="48">
        <f>IF($A439="","",G439+H439+I439+E439)</f>
        <v/>
      </c>
      <c r="E439" s="48">
        <f>IF($A439="","",SUM(Engine!DP443:FM443))</f>
        <v/>
      </c>
      <c r="F439" s="49">
        <f>IF($A439="","",IF(E439&gt;0.005,INDEX(Engine!$T$4:$BQ$4,Engine!K443),IF(H439&gt;0,"Buffer first","")))</f>
        <v/>
      </c>
      <c r="G439" s="50">
        <f>IF($A439="","",SUM(Engine!BR443:DO443))</f>
        <v/>
      </c>
      <c r="H439" s="50">
        <f>IF($A439="","",Engine!E443)</f>
        <v/>
      </c>
      <c r="I439" s="50">
        <f>IF($A439="","",Engine!G443)</f>
        <v/>
      </c>
      <c r="J439" s="51" t="n"/>
      <c r="K439" s="51" t="n"/>
      <c r="L439" s="47" t="n"/>
      <c r="M439" s="50">
        <f>IF($A439="","",Engine!J443)</f>
        <v/>
      </c>
    </row>
    <row r="440">
      <c r="A440" s="45">
        <f>IF(Engine!$J$443&gt;0.005,Engine!A444,"")</f>
        <v/>
      </c>
      <c r="B440" s="46">
        <f>IF($A440="","",Engine!B444)</f>
        <v/>
      </c>
      <c r="C440" s="47" t="n"/>
      <c r="D440" s="48">
        <f>IF($A440="","",G440+H440+I440+E440)</f>
        <v/>
      </c>
      <c r="E440" s="48">
        <f>IF($A440="","",SUM(Engine!DP444:FM444))</f>
        <v/>
      </c>
      <c r="F440" s="49">
        <f>IF($A440="","",IF(E440&gt;0.005,INDEX(Engine!$T$4:$BQ$4,Engine!K444),IF(H440&gt;0,"Buffer first","")))</f>
        <v/>
      </c>
      <c r="G440" s="50">
        <f>IF($A440="","",SUM(Engine!BR444:DO444))</f>
        <v/>
      </c>
      <c r="H440" s="50">
        <f>IF($A440="","",Engine!E444)</f>
        <v/>
      </c>
      <c r="I440" s="50">
        <f>IF($A440="","",Engine!G444)</f>
        <v/>
      </c>
      <c r="J440" s="51" t="n"/>
      <c r="K440" s="51" t="n"/>
      <c r="L440" s="47" t="n"/>
      <c r="M440" s="50">
        <f>IF($A440="","",Engine!J444)</f>
        <v/>
      </c>
    </row>
    <row r="441">
      <c r="A441" s="45">
        <f>IF(Engine!$J$444&gt;0.005,Engine!A445,"")</f>
        <v/>
      </c>
      <c r="B441" s="46">
        <f>IF($A441="","",Engine!B445)</f>
        <v/>
      </c>
      <c r="C441" s="47" t="n"/>
      <c r="D441" s="48">
        <f>IF($A441="","",G441+H441+I441+E441)</f>
        <v/>
      </c>
      <c r="E441" s="48">
        <f>IF($A441="","",SUM(Engine!DP445:FM445))</f>
        <v/>
      </c>
      <c r="F441" s="49">
        <f>IF($A441="","",IF(E441&gt;0.005,INDEX(Engine!$T$4:$BQ$4,Engine!K445),IF(H441&gt;0,"Buffer first","")))</f>
        <v/>
      </c>
      <c r="G441" s="50">
        <f>IF($A441="","",SUM(Engine!BR445:DO445))</f>
        <v/>
      </c>
      <c r="H441" s="50">
        <f>IF($A441="","",Engine!E445)</f>
        <v/>
      </c>
      <c r="I441" s="50">
        <f>IF($A441="","",Engine!G445)</f>
        <v/>
      </c>
      <c r="J441" s="51" t="n"/>
      <c r="K441" s="51" t="n"/>
      <c r="L441" s="47" t="n"/>
      <c r="M441" s="50">
        <f>IF($A441="","",Engine!J445)</f>
        <v/>
      </c>
    </row>
    <row r="442">
      <c r="A442" s="45">
        <f>IF(Engine!$J$445&gt;0.005,Engine!A446,"")</f>
        <v/>
      </c>
      <c r="B442" s="46">
        <f>IF($A442="","",Engine!B446)</f>
        <v/>
      </c>
      <c r="C442" s="47" t="n"/>
      <c r="D442" s="48">
        <f>IF($A442="","",G442+H442+I442+E442)</f>
        <v/>
      </c>
      <c r="E442" s="48">
        <f>IF($A442="","",SUM(Engine!DP446:FM446))</f>
        <v/>
      </c>
      <c r="F442" s="49">
        <f>IF($A442="","",IF(E442&gt;0.005,INDEX(Engine!$T$4:$BQ$4,Engine!K446),IF(H442&gt;0,"Buffer first","")))</f>
        <v/>
      </c>
      <c r="G442" s="50">
        <f>IF($A442="","",SUM(Engine!BR446:DO446))</f>
        <v/>
      </c>
      <c r="H442" s="50">
        <f>IF($A442="","",Engine!E446)</f>
        <v/>
      </c>
      <c r="I442" s="50">
        <f>IF($A442="","",Engine!G446)</f>
        <v/>
      </c>
      <c r="J442" s="51" t="n"/>
      <c r="K442" s="51" t="n"/>
      <c r="L442" s="47" t="n"/>
      <c r="M442" s="50">
        <f>IF($A442="","",Engine!J446)</f>
        <v/>
      </c>
    </row>
    <row r="443">
      <c r="A443" s="45">
        <f>IF(Engine!$J$446&gt;0.005,Engine!A447,"")</f>
        <v/>
      </c>
      <c r="B443" s="46">
        <f>IF($A443="","",Engine!B447)</f>
        <v/>
      </c>
      <c r="C443" s="47" t="n"/>
      <c r="D443" s="48">
        <f>IF($A443="","",G443+H443+I443+E443)</f>
        <v/>
      </c>
      <c r="E443" s="48">
        <f>IF($A443="","",SUM(Engine!DP447:FM447))</f>
        <v/>
      </c>
      <c r="F443" s="49">
        <f>IF($A443="","",IF(E443&gt;0.005,INDEX(Engine!$T$4:$BQ$4,Engine!K447),IF(H443&gt;0,"Buffer first","")))</f>
        <v/>
      </c>
      <c r="G443" s="50">
        <f>IF($A443="","",SUM(Engine!BR447:DO447))</f>
        <v/>
      </c>
      <c r="H443" s="50">
        <f>IF($A443="","",Engine!E447)</f>
        <v/>
      </c>
      <c r="I443" s="50">
        <f>IF($A443="","",Engine!G447)</f>
        <v/>
      </c>
      <c r="J443" s="51" t="n"/>
      <c r="K443" s="51" t="n"/>
      <c r="L443" s="47" t="n"/>
      <c r="M443" s="50">
        <f>IF($A443="","",Engine!J447)</f>
        <v/>
      </c>
    </row>
    <row r="444">
      <c r="A444" s="45">
        <f>IF(Engine!$J$447&gt;0.005,Engine!A448,"")</f>
        <v/>
      </c>
      <c r="B444" s="46">
        <f>IF($A444="","",Engine!B448)</f>
        <v/>
      </c>
      <c r="C444" s="47" t="n"/>
      <c r="D444" s="48">
        <f>IF($A444="","",G444+H444+I444+E444)</f>
        <v/>
      </c>
      <c r="E444" s="48">
        <f>IF($A444="","",SUM(Engine!DP448:FM448))</f>
        <v/>
      </c>
      <c r="F444" s="49">
        <f>IF($A444="","",IF(E444&gt;0.005,INDEX(Engine!$T$4:$BQ$4,Engine!K448),IF(H444&gt;0,"Buffer first","")))</f>
        <v/>
      </c>
      <c r="G444" s="50">
        <f>IF($A444="","",SUM(Engine!BR448:DO448))</f>
        <v/>
      </c>
      <c r="H444" s="50">
        <f>IF($A444="","",Engine!E448)</f>
        <v/>
      </c>
      <c r="I444" s="50">
        <f>IF($A444="","",Engine!G448)</f>
        <v/>
      </c>
      <c r="J444" s="51" t="n"/>
      <c r="K444" s="51" t="n"/>
      <c r="L444" s="47" t="n"/>
      <c r="M444" s="50">
        <f>IF($A444="","",Engine!J448)</f>
        <v/>
      </c>
    </row>
    <row r="445">
      <c r="A445" s="45">
        <f>IF(Engine!$J$448&gt;0.005,Engine!A449,"")</f>
        <v/>
      </c>
      <c r="B445" s="46">
        <f>IF($A445="","",Engine!B449)</f>
        <v/>
      </c>
      <c r="C445" s="47" t="n"/>
      <c r="D445" s="48">
        <f>IF($A445="","",G445+H445+I445+E445)</f>
        <v/>
      </c>
      <c r="E445" s="48">
        <f>IF($A445="","",SUM(Engine!DP449:FM449))</f>
        <v/>
      </c>
      <c r="F445" s="49">
        <f>IF($A445="","",IF(E445&gt;0.005,INDEX(Engine!$T$4:$BQ$4,Engine!K449),IF(H445&gt;0,"Buffer first","")))</f>
        <v/>
      </c>
      <c r="G445" s="50">
        <f>IF($A445="","",SUM(Engine!BR449:DO449))</f>
        <v/>
      </c>
      <c r="H445" s="50">
        <f>IF($A445="","",Engine!E449)</f>
        <v/>
      </c>
      <c r="I445" s="50">
        <f>IF($A445="","",Engine!G449)</f>
        <v/>
      </c>
      <c r="J445" s="51" t="n"/>
      <c r="K445" s="51" t="n"/>
      <c r="L445" s="47" t="n"/>
      <c r="M445" s="50">
        <f>IF($A445="","",Engine!J449)</f>
        <v/>
      </c>
    </row>
    <row r="446">
      <c r="A446" s="45">
        <f>IF(Engine!$J$449&gt;0.005,Engine!A450,"")</f>
        <v/>
      </c>
      <c r="B446" s="46">
        <f>IF($A446="","",Engine!B450)</f>
        <v/>
      </c>
      <c r="C446" s="47" t="n"/>
      <c r="D446" s="48">
        <f>IF($A446="","",G446+H446+I446+E446)</f>
        <v/>
      </c>
      <c r="E446" s="48">
        <f>IF($A446="","",SUM(Engine!DP450:FM450))</f>
        <v/>
      </c>
      <c r="F446" s="49">
        <f>IF($A446="","",IF(E446&gt;0.005,INDEX(Engine!$T$4:$BQ$4,Engine!K450),IF(H446&gt;0,"Buffer first","")))</f>
        <v/>
      </c>
      <c r="G446" s="50">
        <f>IF($A446="","",SUM(Engine!BR450:DO450))</f>
        <v/>
      </c>
      <c r="H446" s="50">
        <f>IF($A446="","",Engine!E450)</f>
        <v/>
      </c>
      <c r="I446" s="50">
        <f>IF($A446="","",Engine!G450)</f>
        <v/>
      </c>
      <c r="J446" s="51" t="n"/>
      <c r="K446" s="51" t="n"/>
      <c r="L446" s="47" t="n"/>
      <c r="M446" s="50">
        <f>IF($A446="","",Engine!J450)</f>
        <v/>
      </c>
    </row>
    <row r="447">
      <c r="A447" s="45">
        <f>IF(Engine!$J$450&gt;0.005,Engine!A451,"")</f>
        <v/>
      </c>
      <c r="B447" s="46">
        <f>IF($A447="","",Engine!B451)</f>
        <v/>
      </c>
      <c r="C447" s="47" t="n"/>
      <c r="D447" s="48">
        <f>IF($A447="","",G447+H447+I447+E447)</f>
        <v/>
      </c>
      <c r="E447" s="48">
        <f>IF($A447="","",SUM(Engine!DP451:FM451))</f>
        <v/>
      </c>
      <c r="F447" s="49">
        <f>IF($A447="","",IF(E447&gt;0.005,INDEX(Engine!$T$4:$BQ$4,Engine!K451),IF(H447&gt;0,"Buffer first","")))</f>
        <v/>
      </c>
      <c r="G447" s="50">
        <f>IF($A447="","",SUM(Engine!BR451:DO451))</f>
        <v/>
      </c>
      <c r="H447" s="50">
        <f>IF($A447="","",Engine!E451)</f>
        <v/>
      </c>
      <c r="I447" s="50">
        <f>IF($A447="","",Engine!G451)</f>
        <v/>
      </c>
      <c r="J447" s="51" t="n"/>
      <c r="K447" s="51" t="n"/>
      <c r="L447" s="47" t="n"/>
      <c r="M447" s="50">
        <f>IF($A447="","",Engine!J451)</f>
        <v/>
      </c>
    </row>
    <row r="448">
      <c r="A448" s="45">
        <f>IF(Engine!$J$451&gt;0.005,Engine!A452,"")</f>
        <v/>
      </c>
      <c r="B448" s="46">
        <f>IF($A448="","",Engine!B452)</f>
        <v/>
      </c>
      <c r="C448" s="47" t="n"/>
      <c r="D448" s="48">
        <f>IF($A448="","",G448+H448+I448+E448)</f>
        <v/>
      </c>
      <c r="E448" s="48">
        <f>IF($A448="","",SUM(Engine!DP452:FM452))</f>
        <v/>
      </c>
      <c r="F448" s="49">
        <f>IF($A448="","",IF(E448&gt;0.005,INDEX(Engine!$T$4:$BQ$4,Engine!K452),IF(H448&gt;0,"Buffer first","")))</f>
        <v/>
      </c>
      <c r="G448" s="50">
        <f>IF($A448="","",SUM(Engine!BR452:DO452))</f>
        <v/>
      </c>
      <c r="H448" s="50">
        <f>IF($A448="","",Engine!E452)</f>
        <v/>
      </c>
      <c r="I448" s="50">
        <f>IF($A448="","",Engine!G452)</f>
        <v/>
      </c>
      <c r="J448" s="51" t="n"/>
      <c r="K448" s="51" t="n"/>
      <c r="L448" s="47" t="n"/>
      <c r="M448" s="50">
        <f>IF($A448="","",Engine!J452)</f>
        <v/>
      </c>
    </row>
    <row r="449">
      <c r="A449" s="45">
        <f>IF(Engine!$J$452&gt;0.005,Engine!A453,"")</f>
        <v/>
      </c>
      <c r="B449" s="46">
        <f>IF($A449="","",Engine!B453)</f>
        <v/>
      </c>
      <c r="C449" s="47" t="n"/>
      <c r="D449" s="48">
        <f>IF($A449="","",G449+H449+I449+E449)</f>
        <v/>
      </c>
      <c r="E449" s="48">
        <f>IF($A449="","",SUM(Engine!DP453:FM453))</f>
        <v/>
      </c>
      <c r="F449" s="49">
        <f>IF($A449="","",IF(E449&gt;0.005,INDEX(Engine!$T$4:$BQ$4,Engine!K453),IF(H449&gt;0,"Buffer first","")))</f>
        <v/>
      </c>
      <c r="G449" s="50">
        <f>IF($A449="","",SUM(Engine!BR453:DO453))</f>
        <v/>
      </c>
      <c r="H449" s="50">
        <f>IF($A449="","",Engine!E453)</f>
        <v/>
      </c>
      <c r="I449" s="50">
        <f>IF($A449="","",Engine!G453)</f>
        <v/>
      </c>
      <c r="J449" s="51" t="n"/>
      <c r="K449" s="51" t="n"/>
      <c r="L449" s="47" t="n"/>
      <c r="M449" s="50">
        <f>IF($A449="","",Engine!J453)</f>
        <v/>
      </c>
    </row>
    <row r="450">
      <c r="A450" s="45">
        <f>IF(Engine!$J$453&gt;0.005,Engine!A454,"")</f>
        <v/>
      </c>
      <c r="B450" s="46">
        <f>IF($A450="","",Engine!B454)</f>
        <v/>
      </c>
      <c r="C450" s="47" t="n"/>
      <c r="D450" s="48">
        <f>IF($A450="","",G450+H450+I450+E450)</f>
        <v/>
      </c>
      <c r="E450" s="48">
        <f>IF($A450="","",SUM(Engine!DP454:FM454))</f>
        <v/>
      </c>
      <c r="F450" s="49">
        <f>IF($A450="","",IF(E450&gt;0.005,INDEX(Engine!$T$4:$BQ$4,Engine!K454),IF(H450&gt;0,"Buffer first","")))</f>
        <v/>
      </c>
      <c r="G450" s="50">
        <f>IF($A450="","",SUM(Engine!BR454:DO454))</f>
        <v/>
      </c>
      <c r="H450" s="50">
        <f>IF($A450="","",Engine!E454)</f>
        <v/>
      </c>
      <c r="I450" s="50">
        <f>IF($A450="","",Engine!G454)</f>
        <v/>
      </c>
      <c r="J450" s="51" t="n"/>
      <c r="K450" s="51" t="n"/>
      <c r="L450" s="47" t="n"/>
      <c r="M450" s="50">
        <f>IF($A450="","",Engine!J454)</f>
        <v/>
      </c>
    </row>
    <row r="451">
      <c r="A451" s="45">
        <f>IF(Engine!$J$454&gt;0.005,Engine!A455,"")</f>
        <v/>
      </c>
      <c r="B451" s="46">
        <f>IF($A451="","",Engine!B455)</f>
        <v/>
      </c>
      <c r="C451" s="47" t="n"/>
      <c r="D451" s="48">
        <f>IF($A451="","",G451+H451+I451+E451)</f>
        <v/>
      </c>
      <c r="E451" s="48">
        <f>IF($A451="","",SUM(Engine!DP455:FM455))</f>
        <v/>
      </c>
      <c r="F451" s="49">
        <f>IF($A451="","",IF(E451&gt;0.005,INDEX(Engine!$T$4:$BQ$4,Engine!K455),IF(H451&gt;0,"Buffer first","")))</f>
        <v/>
      </c>
      <c r="G451" s="50">
        <f>IF($A451="","",SUM(Engine!BR455:DO455))</f>
        <v/>
      </c>
      <c r="H451" s="50">
        <f>IF($A451="","",Engine!E455)</f>
        <v/>
      </c>
      <c r="I451" s="50">
        <f>IF($A451="","",Engine!G455)</f>
        <v/>
      </c>
      <c r="J451" s="51" t="n"/>
      <c r="K451" s="51" t="n"/>
      <c r="L451" s="47" t="n"/>
      <c r="M451" s="50">
        <f>IF($A451="","",Engine!J455)</f>
        <v/>
      </c>
    </row>
    <row r="452">
      <c r="A452" s="45">
        <f>IF(Engine!$J$455&gt;0.005,Engine!A456,"")</f>
        <v/>
      </c>
      <c r="B452" s="46">
        <f>IF($A452="","",Engine!B456)</f>
        <v/>
      </c>
      <c r="C452" s="47" t="n"/>
      <c r="D452" s="48">
        <f>IF($A452="","",G452+H452+I452+E452)</f>
        <v/>
      </c>
      <c r="E452" s="48">
        <f>IF($A452="","",SUM(Engine!DP456:FM456))</f>
        <v/>
      </c>
      <c r="F452" s="49">
        <f>IF($A452="","",IF(E452&gt;0.005,INDEX(Engine!$T$4:$BQ$4,Engine!K456),IF(H452&gt;0,"Buffer first","")))</f>
        <v/>
      </c>
      <c r="G452" s="50">
        <f>IF($A452="","",SUM(Engine!BR456:DO456))</f>
        <v/>
      </c>
      <c r="H452" s="50">
        <f>IF($A452="","",Engine!E456)</f>
        <v/>
      </c>
      <c r="I452" s="50">
        <f>IF($A452="","",Engine!G456)</f>
        <v/>
      </c>
      <c r="J452" s="51" t="n"/>
      <c r="K452" s="51" t="n"/>
      <c r="L452" s="47" t="n"/>
      <c r="M452" s="50">
        <f>IF($A452="","",Engine!J456)</f>
        <v/>
      </c>
    </row>
    <row r="453">
      <c r="A453" s="45">
        <f>IF(Engine!$J$456&gt;0.005,Engine!A457,"")</f>
        <v/>
      </c>
      <c r="B453" s="46">
        <f>IF($A453="","",Engine!B457)</f>
        <v/>
      </c>
      <c r="C453" s="47" t="n"/>
      <c r="D453" s="48">
        <f>IF($A453="","",G453+H453+I453+E453)</f>
        <v/>
      </c>
      <c r="E453" s="48">
        <f>IF($A453="","",SUM(Engine!DP457:FM457))</f>
        <v/>
      </c>
      <c r="F453" s="49">
        <f>IF($A453="","",IF(E453&gt;0.005,INDEX(Engine!$T$4:$BQ$4,Engine!K457),IF(H453&gt;0,"Buffer first","")))</f>
        <v/>
      </c>
      <c r="G453" s="50">
        <f>IF($A453="","",SUM(Engine!BR457:DO457))</f>
        <v/>
      </c>
      <c r="H453" s="50">
        <f>IF($A453="","",Engine!E457)</f>
        <v/>
      </c>
      <c r="I453" s="50">
        <f>IF($A453="","",Engine!G457)</f>
        <v/>
      </c>
      <c r="J453" s="51" t="n"/>
      <c r="K453" s="51" t="n"/>
      <c r="L453" s="47" t="n"/>
      <c r="M453" s="50">
        <f>IF($A453="","",Engine!J457)</f>
        <v/>
      </c>
    </row>
    <row r="454">
      <c r="A454" s="45">
        <f>IF(Engine!$J$457&gt;0.005,Engine!A458,"")</f>
        <v/>
      </c>
      <c r="B454" s="46">
        <f>IF($A454="","",Engine!B458)</f>
        <v/>
      </c>
      <c r="C454" s="47" t="n"/>
      <c r="D454" s="48">
        <f>IF($A454="","",G454+H454+I454+E454)</f>
        <v/>
      </c>
      <c r="E454" s="48">
        <f>IF($A454="","",SUM(Engine!DP458:FM458))</f>
        <v/>
      </c>
      <c r="F454" s="49">
        <f>IF($A454="","",IF(E454&gt;0.005,INDEX(Engine!$T$4:$BQ$4,Engine!K458),IF(H454&gt;0,"Buffer first","")))</f>
        <v/>
      </c>
      <c r="G454" s="50">
        <f>IF($A454="","",SUM(Engine!BR458:DO458))</f>
        <v/>
      </c>
      <c r="H454" s="50">
        <f>IF($A454="","",Engine!E458)</f>
        <v/>
      </c>
      <c r="I454" s="50">
        <f>IF($A454="","",Engine!G458)</f>
        <v/>
      </c>
      <c r="J454" s="51" t="n"/>
      <c r="K454" s="51" t="n"/>
      <c r="L454" s="47" t="n"/>
      <c r="M454" s="50">
        <f>IF($A454="","",Engine!J458)</f>
        <v/>
      </c>
    </row>
    <row r="455">
      <c r="A455" s="45">
        <f>IF(Engine!$J$458&gt;0.005,Engine!A459,"")</f>
        <v/>
      </c>
      <c r="B455" s="46">
        <f>IF($A455="","",Engine!B459)</f>
        <v/>
      </c>
      <c r="C455" s="47" t="n"/>
      <c r="D455" s="48">
        <f>IF($A455="","",G455+H455+I455+E455)</f>
        <v/>
      </c>
      <c r="E455" s="48">
        <f>IF($A455="","",SUM(Engine!DP459:FM459))</f>
        <v/>
      </c>
      <c r="F455" s="49">
        <f>IF($A455="","",IF(E455&gt;0.005,INDEX(Engine!$T$4:$BQ$4,Engine!K459),IF(H455&gt;0,"Buffer first","")))</f>
        <v/>
      </c>
      <c r="G455" s="50">
        <f>IF($A455="","",SUM(Engine!BR459:DO459))</f>
        <v/>
      </c>
      <c r="H455" s="50">
        <f>IF($A455="","",Engine!E459)</f>
        <v/>
      </c>
      <c r="I455" s="50">
        <f>IF($A455="","",Engine!G459)</f>
        <v/>
      </c>
      <c r="J455" s="51" t="n"/>
      <c r="K455" s="51" t="n"/>
      <c r="L455" s="47" t="n"/>
      <c r="M455" s="50">
        <f>IF($A455="","",Engine!J459)</f>
        <v/>
      </c>
    </row>
    <row r="456">
      <c r="A456" s="45">
        <f>IF(Engine!$J$459&gt;0.005,Engine!A460,"")</f>
        <v/>
      </c>
      <c r="B456" s="46">
        <f>IF($A456="","",Engine!B460)</f>
        <v/>
      </c>
      <c r="C456" s="47" t="n"/>
      <c r="D456" s="48">
        <f>IF($A456="","",G456+H456+I456+E456)</f>
        <v/>
      </c>
      <c r="E456" s="48">
        <f>IF($A456="","",SUM(Engine!DP460:FM460))</f>
        <v/>
      </c>
      <c r="F456" s="49">
        <f>IF($A456="","",IF(E456&gt;0.005,INDEX(Engine!$T$4:$BQ$4,Engine!K460),IF(H456&gt;0,"Buffer first","")))</f>
        <v/>
      </c>
      <c r="G456" s="50">
        <f>IF($A456="","",SUM(Engine!BR460:DO460))</f>
        <v/>
      </c>
      <c r="H456" s="50">
        <f>IF($A456="","",Engine!E460)</f>
        <v/>
      </c>
      <c r="I456" s="50">
        <f>IF($A456="","",Engine!G460)</f>
        <v/>
      </c>
      <c r="J456" s="51" t="n"/>
      <c r="K456" s="51" t="n"/>
      <c r="L456" s="47" t="n"/>
      <c r="M456" s="50">
        <f>IF($A456="","",Engine!J460)</f>
        <v/>
      </c>
    </row>
    <row r="457">
      <c r="A457" s="45">
        <f>IF(Engine!$J$460&gt;0.005,Engine!A461,"")</f>
        <v/>
      </c>
      <c r="B457" s="46">
        <f>IF($A457="","",Engine!B461)</f>
        <v/>
      </c>
      <c r="C457" s="47" t="n"/>
      <c r="D457" s="48">
        <f>IF($A457="","",G457+H457+I457+E457)</f>
        <v/>
      </c>
      <c r="E457" s="48">
        <f>IF($A457="","",SUM(Engine!DP461:FM461))</f>
        <v/>
      </c>
      <c r="F457" s="49">
        <f>IF($A457="","",IF(E457&gt;0.005,INDEX(Engine!$T$4:$BQ$4,Engine!K461),IF(H457&gt;0,"Buffer first","")))</f>
        <v/>
      </c>
      <c r="G457" s="50">
        <f>IF($A457="","",SUM(Engine!BR461:DO461))</f>
        <v/>
      </c>
      <c r="H457" s="50">
        <f>IF($A457="","",Engine!E461)</f>
        <v/>
      </c>
      <c r="I457" s="50">
        <f>IF($A457="","",Engine!G461)</f>
        <v/>
      </c>
      <c r="J457" s="51" t="n"/>
      <c r="K457" s="51" t="n"/>
      <c r="L457" s="47" t="n"/>
      <c r="M457" s="50">
        <f>IF($A457="","",Engine!J461)</f>
        <v/>
      </c>
    </row>
    <row r="458">
      <c r="A458" s="45">
        <f>IF(Engine!$J$461&gt;0.005,Engine!A462,"")</f>
        <v/>
      </c>
      <c r="B458" s="46">
        <f>IF($A458="","",Engine!B462)</f>
        <v/>
      </c>
      <c r="C458" s="47" t="n"/>
      <c r="D458" s="48">
        <f>IF($A458="","",G458+H458+I458+E458)</f>
        <v/>
      </c>
      <c r="E458" s="48">
        <f>IF($A458="","",SUM(Engine!DP462:FM462))</f>
        <v/>
      </c>
      <c r="F458" s="49">
        <f>IF($A458="","",IF(E458&gt;0.005,INDEX(Engine!$T$4:$BQ$4,Engine!K462),IF(H458&gt;0,"Buffer first","")))</f>
        <v/>
      </c>
      <c r="G458" s="50">
        <f>IF($A458="","",SUM(Engine!BR462:DO462))</f>
        <v/>
      </c>
      <c r="H458" s="50">
        <f>IF($A458="","",Engine!E462)</f>
        <v/>
      </c>
      <c r="I458" s="50">
        <f>IF($A458="","",Engine!G462)</f>
        <v/>
      </c>
      <c r="J458" s="51" t="n"/>
      <c r="K458" s="51" t="n"/>
      <c r="L458" s="47" t="n"/>
      <c r="M458" s="50">
        <f>IF($A458="","",Engine!J462)</f>
        <v/>
      </c>
    </row>
    <row r="459">
      <c r="A459" s="45">
        <f>IF(Engine!$J$462&gt;0.005,Engine!A463,"")</f>
        <v/>
      </c>
      <c r="B459" s="46">
        <f>IF($A459="","",Engine!B463)</f>
        <v/>
      </c>
      <c r="C459" s="47" t="n"/>
      <c r="D459" s="48">
        <f>IF($A459="","",G459+H459+I459+E459)</f>
        <v/>
      </c>
      <c r="E459" s="48">
        <f>IF($A459="","",SUM(Engine!DP463:FM463))</f>
        <v/>
      </c>
      <c r="F459" s="49">
        <f>IF($A459="","",IF(E459&gt;0.005,INDEX(Engine!$T$4:$BQ$4,Engine!K463),IF(H459&gt;0,"Buffer first","")))</f>
        <v/>
      </c>
      <c r="G459" s="50">
        <f>IF($A459="","",SUM(Engine!BR463:DO463))</f>
        <v/>
      </c>
      <c r="H459" s="50">
        <f>IF($A459="","",Engine!E463)</f>
        <v/>
      </c>
      <c r="I459" s="50">
        <f>IF($A459="","",Engine!G463)</f>
        <v/>
      </c>
      <c r="J459" s="51" t="n"/>
      <c r="K459" s="51" t="n"/>
      <c r="L459" s="47" t="n"/>
      <c r="M459" s="50">
        <f>IF($A459="","",Engine!J463)</f>
        <v/>
      </c>
    </row>
    <row r="460">
      <c r="A460" s="45">
        <f>IF(Engine!$J$463&gt;0.005,Engine!A464,"")</f>
        <v/>
      </c>
      <c r="B460" s="46">
        <f>IF($A460="","",Engine!B464)</f>
        <v/>
      </c>
      <c r="C460" s="47" t="n"/>
      <c r="D460" s="48">
        <f>IF($A460="","",G460+H460+I460+E460)</f>
        <v/>
      </c>
      <c r="E460" s="48">
        <f>IF($A460="","",SUM(Engine!DP464:FM464))</f>
        <v/>
      </c>
      <c r="F460" s="49">
        <f>IF($A460="","",IF(E460&gt;0.005,INDEX(Engine!$T$4:$BQ$4,Engine!K464),IF(H460&gt;0,"Buffer first","")))</f>
        <v/>
      </c>
      <c r="G460" s="50">
        <f>IF($A460="","",SUM(Engine!BR464:DO464))</f>
        <v/>
      </c>
      <c r="H460" s="50">
        <f>IF($A460="","",Engine!E464)</f>
        <v/>
      </c>
      <c r="I460" s="50">
        <f>IF($A460="","",Engine!G464)</f>
        <v/>
      </c>
      <c r="J460" s="51" t="n"/>
      <c r="K460" s="51" t="n"/>
      <c r="L460" s="47" t="n"/>
      <c r="M460" s="50">
        <f>IF($A460="","",Engine!J464)</f>
        <v/>
      </c>
    </row>
    <row r="461">
      <c r="A461" s="45">
        <f>IF(Engine!$J$464&gt;0.005,Engine!A465,"")</f>
        <v/>
      </c>
      <c r="B461" s="46">
        <f>IF($A461="","",Engine!B465)</f>
        <v/>
      </c>
      <c r="C461" s="47" t="n"/>
      <c r="D461" s="48">
        <f>IF($A461="","",G461+H461+I461+E461)</f>
        <v/>
      </c>
      <c r="E461" s="48">
        <f>IF($A461="","",SUM(Engine!DP465:FM465))</f>
        <v/>
      </c>
      <c r="F461" s="49">
        <f>IF($A461="","",IF(E461&gt;0.005,INDEX(Engine!$T$4:$BQ$4,Engine!K465),IF(H461&gt;0,"Buffer first","")))</f>
        <v/>
      </c>
      <c r="G461" s="50">
        <f>IF($A461="","",SUM(Engine!BR465:DO465))</f>
        <v/>
      </c>
      <c r="H461" s="50">
        <f>IF($A461="","",Engine!E465)</f>
        <v/>
      </c>
      <c r="I461" s="50">
        <f>IF($A461="","",Engine!G465)</f>
        <v/>
      </c>
      <c r="J461" s="51" t="n"/>
      <c r="K461" s="51" t="n"/>
      <c r="L461" s="47" t="n"/>
      <c r="M461" s="50">
        <f>IF($A461="","",Engine!J465)</f>
        <v/>
      </c>
    </row>
    <row r="462">
      <c r="A462" s="45">
        <f>IF(Engine!$J$465&gt;0.005,Engine!A466,"")</f>
        <v/>
      </c>
      <c r="B462" s="46">
        <f>IF($A462="","",Engine!B466)</f>
        <v/>
      </c>
      <c r="C462" s="47" t="n"/>
      <c r="D462" s="48">
        <f>IF($A462="","",G462+H462+I462+E462)</f>
        <v/>
      </c>
      <c r="E462" s="48">
        <f>IF($A462="","",SUM(Engine!DP466:FM466))</f>
        <v/>
      </c>
      <c r="F462" s="49">
        <f>IF($A462="","",IF(E462&gt;0.005,INDEX(Engine!$T$4:$BQ$4,Engine!K466),IF(H462&gt;0,"Buffer first","")))</f>
        <v/>
      </c>
      <c r="G462" s="50">
        <f>IF($A462="","",SUM(Engine!BR466:DO466))</f>
        <v/>
      </c>
      <c r="H462" s="50">
        <f>IF($A462="","",Engine!E466)</f>
        <v/>
      </c>
      <c r="I462" s="50">
        <f>IF($A462="","",Engine!G466)</f>
        <v/>
      </c>
      <c r="J462" s="51" t="n"/>
      <c r="K462" s="51" t="n"/>
      <c r="L462" s="47" t="n"/>
      <c r="M462" s="50">
        <f>IF($A462="","",Engine!J466)</f>
        <v/>
      </c>
    </row>
    <row r="463">
      <c r="A463" s="45">
        <f>IF(Engine!$J$466&gt;0.005,Engine!A467,"")</f>
        <v/>
      </c>
      <c r="B463" s="46">
        <f>IF($A463="","",Engine!B467)</f>
        <v/>
      </c>
      <c r="C463" s="47" t="n"/>
      <c r="D463" s="48">
        <f>IF($A463="","",G463+H463+I463+E463)</f>
        <v/>
      </c>
      <c r="E463" s="48">
        <f>IF($A463="","",SUM(Engine!DP467:FM467))</f>
        <v/>
      </c>
      <c r="F463" s="49">
        <f>IF($A463="","",IF(E463&gt;0.005,INDEX(Engine!$T$4:$BQ$4,Engine!K467),IF(H463&gt;0,"Buffer first","")))</f>
        <v/>
      </c>
      <c r="G463" s="50">
        <f>IF($A463="","",SUM(Engine!BR467:DO467))</f>
        <v/>
      </c>
      <c r="H463" s="50">
        <f>IF($A463="","",Engine!E467)</f>
        <v/>
      </c>
      <c r="I463" s="50">
        <f>IF($A463="","",Engine!G467)</f>
        <v/>
      </c>
      <c r="J463" s="51" t="n"/>
      <c r="K463" s="51" t="n"/>
      <c r="L463" s="47" t="n"/>
      <c r="M463" s="50">
        <f>IF($A463="","",Engine!J467)</f>
        <v/>
      </c>
    </row>
    <row r="464">
      <c r="A464" s="45">
        <f>IF(Engine!$J$467&gt;0.005,Engine!A468,"")</f>
        <v/>
      </c>
      <c r="B464" s="46">
        <f>IF($A464="","",Engine!B468)</f>
        <v/>
      </c>
      <c r="C464" s="47" t="n"/>
      <c r="D464" s="48">
        <f>IF($A464="","",G464+H464+I464+E464)</f>
        <v/>
      </c>
      <c r="E464" s="48">
        <f>IF($A464="","",SUM(Engine!DP468:FM468))</f>
        <v/>
      </c>
      <c r="F464" s="49">
        <f>IF($A464="","",IF(E464&gt;0.005,INDEX(Engine!$T$4:$BQ$4,Engine!K468),IF(H464&gt;0,"Buffer first","")))</f>
        <v/>
      </c>
      <c r="G464" s="50">
        <f>IF($A464="","",SUM(Engine!BR468:DO468))</f>
        <v/>
      </c>
      <c r="H464" s="50">
        <f>IF($A464="","",Engine!E468)</f>
        <v/>
      </c>
      <c r="I464" s="50">
        <f>IF($A464="","",Engine!G468)</f>
        <v/>
      </c>
      <c r="J464" s="51" t="n"/>
      <c r="K464" s="51" t="n"/>
      <c r="L464" s="47" t="n"/>
      <c r="M464" s="50">
        <f>IF($A464="","",Engine!J468)</f>
        <v/>
      </c>
    </row>
    <row r="465">
      <c r="A465" s="45">
        <f>IF(Engine!$J$468&gt;0.005,Engine!A469,"")</f>
        <v/>
      </c>
      <c r="B465" s="46">
        <f>IF($A465="","",Engine!B469)</f>
        <v/>
      </c>
      <c r="C465" s="47" t="n"/>
      <c r="D465" s="48">
        <f>IF($A465="","",G465+H465+I465+E465)</f>
        <v/>
      </c>
      <c r="E465" s="48">
        <f>IF($A465="","",SUM(Engine!DP469:FM469))</f>
        <v/>
      </c>
      <c r="F465" s="49">
        <f>IF($A465="","",IF(E465&gt;0.005,INDEX(Engine!$T$4:$BQ$4,Engine!K469),IF(H465&gt;0,"Buffer first","")))</f>
        <v/>
      </c>
      <c r="G465" s="50">
        <f>IF($A465="","",SUM(Engine!BR469:DO469))</f>
        <v/>
      </c>
      <c r="H465" s="50">
        <f>IF($A465="","",Engine!E469)</f>
        <v/>
      </c>
      <c r="I465" s="50">
        <f>IF($A465="","",Engine!G469)</f>
        <v/>
      </c>
      <c r="J465" s="51" t="n"/>
      <c r="K465" s="51" t="n"/>
      <c r="L465" s="47" t="n"/>
      <c r="M465" s="50">
        <f>IF($A465="","",Engine!J469)</f>
        <v/>
      </c>
    </row>
    <row r="466">
      <c r="A466" s="45">
        <f>IF(Engine!$J$469&gt;0.005,Engine!A470,"")</f>
        <v/>
      </c>
      <c r="B466" s="46">
        <f>IF($A466="","",Engine!B470)</f>
        <v/>
      </c>
      <c r="C466" s="47" t="n"/>
      <c r="D466" s="48">
        <f>IF($A466="","",G466+H466+I466+E466)</f>
        <v/>
      </c>
      <c r="E466" s="48">
        <f>IF($A466="","",SUM(Engine!DP470:FM470))</f>
        <v/>
      </c>
      <c r="F466" s="49">
        <f>IF($A466="","",IF(E466&gt;0.005,INDEX(Engine!$T$4:$BQ$4,Engine!K470),IF(H466&gt;0,"Buffer first","")))</f>
        <v/>
      </c>
      <c r="G466" s="50">
        <f>IF($A466="","",SUM(Engine!BR470:DO470))</f>
        <v/>
      </c>
      <c r="H466" s="50">
        <f>IF($A466="","",Engine!E470)</f>
        <v/>
      </c>
      <c r="I466" s="50">
        <f>IF($A466="","",Engine!G470)</f>
        <v/>
      </c>
      <c r="J466" s="51" t="n"/>
      <c r="K466" s="51" t="n"/>
      <c r="L466" s="47" t="n"/>
      <c r="M466" s="50">
        <f>IF($A466="","",Engine!J470)</f>
        <v/>
      </c>
    </row>
    <row r="467">
      <c r="A467" s="45">
        <f>IF(Engine!$J$470&gt;0.005,Engine!A471,"")</f>
        <v/>
      </c>
      <c r="B467" s="46">
        <f>IF($A467="","",Engine!B471)</f>
        <v/>
      </c>
      <c r="C467" s="47" t="n"/>
      <c r="D467" s="48">
        <f>IF($A467="","",G467+H467+I467+E467)</f>
        <v/>
      </c>
      <c r="E467" s="48">
        <f>IF($A467="","",SUM(Engine!DP471:FM471))</f>
        <v/>
      </c>
      <c r="F467" s="49">
        <f>IF($A467="","",IF(E467&gt;0.005,INDEX(Engine!$T$4:$BQ$4,Engine!K471),IF(H467&gt;0,"Buffer first","")))</f>
        <v/>
      </c>
      <c r="G467" s="50">
        <f>IF($A467="","",SUM(Engine!BR471:DO471))</f>
        <v/>
      </c>
      <c r="H467" s="50">
        <f>IF($A467="","",Engine!E471)</f>
        <v/>
      </c>
      <c r="I467" s="50">
        <f>IF($A467="","",Engine!G471)</f>
        <v/>
      </c>
      <c r="J467" s="51" t="n"/>
      <c r="K467" s="51" t="n"/>
      <c r="L467" s="47" t="n"/>
      <c r="M467" s="50">
        <f>IF($A467="","",Engine!J471)</f>
        <v/>
      </c>
    </row>
    <row r="468">
      <c r="A468" s="45">
        <f>IF(Engine!$J$471&gt;0.005,Engine!A472,"")</f>
        <v/>
      </c>
      <c r="B468" s="46">
        <f>IF($A468="","",Engine!B472)</f>
        <v/>
      </c>
      <c r="C468" s="47" t="n"/>
      <c r="D468" s="48">
        <f>IF($A468="","",G468+H468+I468+E468)</f>
        <v/>
      </c>
      <c r="E468" s="48">
        <f>IF($A468="","",SUM(Engine!DP472:FM472))</f>
        <v/>
      </c>
      <c r="F468" s="49">
        <f>IF($A468="","",IF(E468&gt;0.005,INDEX(Engine!$T$4:$BQ$4,Engine!K472),IF(H468&gt;0,"Buffer first","")))</f>
        <v/>
      </c>
      <c r="G468" s="50">
        <f>IF($A468="","",SUM(Engine!BR472:DO472))</f>
        <v/>
      </c>
      <c r="H468" s="50">
        <f>IF($A468="","",Engine!E472)</f>
        <v/>
      </c>
      <c r="I468" s="50">
        <f>IF($A468="","",Engine!G472)</f>
        <v/>
      </c>
      <c r="J468" s="51" t="n"/>
      <c r="K468" s="51" t="n"/>
      <c r="L468" s="47" t="n"/>
      <c r="M468" s="50">
        <f>IF($A468="","",Engine!J472)</f>
        <v/>
      </c>
    </row>
    <row r="469">
      <c r="A469" s="45">
        <f>IF(Engine!$J$472&gt;0.005,Engine!A473,"")</f>
        <v/>
      </c>
      <c r="B469" s="46">
        <f>IF($A469="","",Engine!B473)</f>
        <v/>
      </c>
      <c r="C469" s="47" t="n"/>
      <c r="D469" s="48">
        <f>IF($A469="","",G469+H469+I469+E469)</f>
        <v/>
      </c>
      <c r="E469" s="48">
        <f>IF($A469="","",SUM(Engine!DP473:FM473))</f>
        <v/>
      </c>
      <c r="F469" s="49">
        <f>IF($A469="","",IF(E469&gt;0.005,INDEX(Engine!$T$4:$BQ$4,Engine!K473),IF(H469&gt;0,"Buffer first","")))</f>
        <v/>
      </c>
      <c r="G469" s="50">
        <f>IF($A469="","",SUM(Engine!BR473:DO473))</f>
        <v/>
      </c>
      <c r="H469" s="50">
        <f>IF($A469="","",Engine!E473)</f>
        <v/>
      </c>
      <c r="I469" s="50">
        <f>IF($A469="","",Engine!G473)</f>
        <v/>
      </c>
      <c r="J469" s="51" t="n"/>
      <c r="K469" s="51" t="n"/>
      <c r="L469" s="47" t="n"/>
      <c r="M469" s="50">
        <f>IF($A469="","",Engine!J473)</f>
        <v/>
      </c>
    </row>
    <row r="470">
      <c r="A470" s="45">
        <f>IF(Engine!$J$473&gt;0.005,Engine!A474,"")</f>
        <v/>
      </c>
      <c r="B470" s="46">
        <f>IF($A470="","",Engine!B474)</f>
        <v/>
      </c>
      <c r="C470" s="47" t="n"/>
      <c r="D470" s="48">
        <f>IF($A470="","",G470+H470+I470+E470)</f>
        <v/>
      </c>
      <c r="E470" s="48">
        <f>IF($A470="","",SUM(Engine!DP474:FM474))</f>
        <v/>
      </c>
      <c r="F470" s="49">
        <f>IF($A470="","",IF(E470&gt;0.005,INDEX(Engine!$T$4:$BQ$4,Engine!K474),IF(H470&gt;0,"Buffer first","")))</f>
        <v/>
      </c>
      <c r="G470" s="50">
        <f>IF($A470="","",SUM(Engine!BR474:DO474))</f>
        <v/>
      </c>
      <c r="H470" s="50">
        <f>IF($A470="","",Engine!E474)</f>
        <v/>
      </c>
      <c r="I470" s="50">
        <f>IF($A470="","",Engine!G474)</f>
        <v/>
      </c>
      <c r="J470" s="51" t="n"/>
      <c r="K470" s="51" t="n"/>
      <c r="L470" s="47" t="n"/>
      <c r="M470" s="50">
        <f>IF($A470="","",Engine!J474)</f>
        <v/>
      </c>
    </row>
    <row r="471">
      <c r="A471" s="45">
        <f>IF(Engine!$J$474&gt;0.005,Engine!A475,"")</f>
        <v/>
      </c>
      <c r="B471" s="46">
        <f>IF($A471="","",Engine!B475)</f>
        <v/>
      </c>
      <c r="C471" s="47" t="n"/>
      <c r="D471" s="48">
        <f>IF($A471="","",G471+H471+I471+E471)</f>
        <v/>
      </c>
      <c r="E471" s="48">
        <f>IF($A471="","",SUM(Engine!DP475:FM475))</f>
        <v/>
      </c>
      <c r="F471" s="49">
        <f>IF($A471="","",IF(E471&gt;0.005,INDEX(Engine!$T$4:$BQ$4,Engine!K475),IF(H471&gt;0,"Buffer first","")))</f>
        <v/>
      </c>
      <c r="G471" s="50">
        <f>IF($A471="","",SUM(Engine!BR475:DO475))</f>
        <v/>
      </c>
      <c r="H471" s="50">
        <f>IF($A471="","",Engine!E475)</f>
        <v/>
      </c>
      <c r="I471" s="50">
        <f>IF($A471="","",Engine!G475)</f>
        <v/>
      </c>
      <c r="J471" s="51" t="n"/>
      <c r="K471" s="51" t="n"/>
      <c r="L471" s="47" t="n"/>
      <c r="M471" s="50">
        <f>IF($A471="","",Engine!J475)</f>
        <v/>
      </c>
    </row>
    <row r="472">
      <c r="A472" s="45">
        <f>IF(Engine!$J$475&gt;0.005,Engine!A476,"")</f>
        <v/>
      </c>
      <c r="B472" s="46">
        <f>IF($A472="","",Engine!B476)</f>
        <v/>
      </c>
      <c r="C472" s="47" t="n"/>
      <c r="D472" s="48">
        <f>IF($A472="","",G472+H472+I472+E472)</f>
        <v/>
      </c>
      <c r="E472" s="48">
        <f>IF($A472="","",SUM(Engine!DP476:FM476))</f>
        <v/>
      </c>
      <c r="F472" s="49">
        <f>IF($A472="","",IF(E472&gt;0.005,INDEX(Engine!$T$4:$BQ$4,Engine!K476),IF(H472&gt;0,"Buffer first","")))</f>
        <v/>
      </c>
      <c r="G472" s="50">
        <f>IF($A472="","",SUM(Engine!BR476:DO476))</f>
        <v/>
      </c>
      <c r="H472" s="50">
        <f>IF($A472="","",Engine!E476)</f>
        <v/>
      </c>
      <c r="I472" s="50">
        <f>IF($A472="","",Engine!G476)</f>
        <v/>
      </c>
      <c r="J472" s="51" t="n"/>
      <c r="K472" s="51" t="n"/>
      <c r="L472" s="47" t="n"/>
      <c r="M472" s="50">
        <f>IF($A472="","",Engine!J476)</f>
        <v/>
      </c>
    </row>
    <row r="473">
      <c r="A473" s="45">
        <f>IF(Engine!$J$476&gt;0.005,Engine!A477,"")</f>
        <v/>
      </c>
      <c r="B473" s="46">
        <f>IF($A473="","",Engine!B477)</f>
        <v/>
      </c>
      <c r="C473" s="47" t="n"/>
      <c r="D473" s="48">
        <f>IF($A473="","",G473+H473+I473+E473)</f>
        <v/>
      </c>
      <c r="E473" s="48">
        <f>IF($A473="","",SUM(Engine!DP477:FM477))</f>
        <v/>
      </c>
      <c r="F473" s="49">
        <f>IF($A473="","",IF(E473&gt;0.005,INDEX(Engine!$T$4:$BQ$4,Engine!K477),IF(H473&gt;0,"Buffer first","")))</f>
        <v/>
      </c>
      <c r="G473" s="50">
        <f>IF($A473="","",SUM(Engine!BR477:DO477))</f>
        <v/>
      </c>
      <c r="H473" s="50">
        <f>IF($A473="","",Engine!E477)</f>
        <v/>
      </c>
      <c r="I473" s="50">
        <f>IF($A473="","",Engine!G477)</f>
        <v/>
      </c>
      <c r="J473" s="51" t="n"/>
      <c r="K473" s="51" t="n"/>
      <c r="L473" s="47" t="n"/>
      <c r="M473" s="50">
        <f>IF($A473="","",Engine!J477)</f>
        <v/>
      </c>
    </row>
    <row r="474">
      <c r="A474" s="45">
        <f>IF(Engine!$J$477&gt;0.005,Engine!A478,"")</f>
        <v/>
      </c>
      <c r="B474" s="46">
        <f>IF($A474="","",Engine!B478)</f>
        <v/>
      </c>
      <c r="C474" s="47" t="n"/>
      <c r="D474" s="48">
        <f>IF($A474="","",G474+H474+I474+E474)</f>
        <v/>
      </c>
      <c r="E474" s="48">
        <f>IF($A474="","",SUM(Engine!DP478:FM478))</f>
        <v/>
      </c>
      <c r="F474" s="49">
        <f>IF($A474="","",IF(E474&gt;0.005,INDEX(Engine!$T$4:$BQ$4,Engine!K478),IF(H474&gt;0,"Buffer first","")))</f>
        <v/>
      </c>
      <c r="G474" s="50">
        <f>IF($A474="","",SUM(Engine!BR478:DO478))</f>
        <v/>
      </c>
      <c r="H474" s="50">
        <f>IF($A474="","",Engine!E478)</f>
        <v/>
      </c>
      <c r="I474" s="50">
        <f>IF($A474="","",Engine!G478)</f>
        <v/>
      </c>
      <c r="J474" s="51" t="n"/>
      <c r="K474" s="51" t="n"/>
      <c r="L474" s="47" t="n"/>
      <c r="M474" s="50">
        <f>IF($A474="","",Engine!J478)</f>
        <v/>
      </c>
    </row>
    <row r="475">
      <c r="A475" s="45">
        <f>IF(Engine!$J$478&gt;0.005,Engine!A479,"")</f>
        <v/>
      </c>
      <c r="B475" s="46">
        <f>IF($A475="","",Engine!B479)</f>
        <v/>
      </c>
      <c r="C475" s="47" t="n"/>
      <c r="D475" s="48">
        <f>IF($A475="","",G475+H475+I475+E475)</f>
        <v/>
      </c>
      <c r="E475" s="48">
        <f>IF($A475="","",SUM(Engine!DP479:FM479))</f>
        <v/>
      </c>
      <c r="F475" s="49">
        <f>IF($A475="","",IF(E475&gt;0.005,INDEX(Engine!$T$4:$BQ$4,Engine!K479),IF(H475&gt;0,"Buffer first","")))</f>
        <v/>
      </c>
      <c r="G475" s="50">
        <f>IF($A475="","",SUM(Engine!BR479:DO479))</f>
        <v/>
      </c>
      <c r="H475" s="50">
        <f>IF($A475="","",Engine!E479)</f>
        <v/>
      </c>
      <c r="I475" s="50">
        <f>IF($A475="","",Engine!G479)</f>
        <v/>
      </c>
      <c r="J475" s="51" t="n"/>
      <c r="K475" s="51" t="n"/>
      <c r="L475" s="47" t="n"/>
      <c r="M475" s="50">
        <f>IF($A475="","",Engine!J479)</f>
        <v/>
      </c>
    </row>
    <row r="476">
      <c r="A476" s="45">
        <f>IF(Engine!$J$479&gt;0.005,Engine!A480,"")</f>
        <v/>
      </c>
      <c r="B476" s="46">
        <f>IF($A476="","",Engine!B480)</f>
        <v/>
      </c>
      <c r="C476" s="47" t="n"/>
      <c r="D476" s="48">
        <f>IF($A476="","",G476+H476+I476+E476)</f>
        <v/>
      </c>
      <c r="E476" s="48">
        <f>IF($A476="","",SUM(Engine!DP480:FM480))</f>
        <v/>
      </c>
      <c r="F476" s="49">
        <f>IF($A476="","",IF(E476&gt;0.005,INDEX(Engine!$T$4:$BQ$4,Engine!K480),IF(H476&gt;0,"Buffer first","")))</f>
        <v/>
      </c>
      <c r="G476" s="50">
        <f>IF($A476="","",SUM(Engine!BR480:DO480))</f>
        <v/>
      </c>
      <c r="H476" s="50">
        <f>IF($A476="","",Engine!E480)</f>
        <v/>
      </c>
      <c r="I476" s="50">
        <f>IF($A476="","",Engine!G480)</f>
        <v/>
      </c>
      <c r="J476" s="51" t="n"/>
      <c r="K476" s="51" t="n"/>
      <c r="L476" s="47" t="n"/>
      <c r="M476" s="50">
        <f>IF($A476="","",Engine!J480)</f>
        <v/>
      </c>
    </row>
    <row r="477">
      <c r="A477" s="45">
        <f>IF(Engine!$J$480&gt;0.005,Engine!A481,"")</f>
        <v/>
      </c>
      <c r="B477" s="46">
        <f>IF($A477="","",Engine!B481)</f>
        <v/>
      </c>
      <c r="C477" s="47" t="n"/>
      <c r="D477" s="48">
        <f>IF($A477="","",G477+H477+I477+E477)</f>
        <v/>
      </c>
      <c r="E477" s="48">
        <f>IF($A477="","",SUM(Engine!DP481:FM481))</f>
        <v/>
      </c>
      <c r="F477" s="49">
        <f>IF($A477="","",IF(E477&gt;0.005,INDEX(Engine!$T$4:$BQ$4,Engine!K481),IF(H477&gt;0,"Buffer first","")))</f>
        <v/>
      </c>
      <c r="G477" s="50">
        <f>IF($A477="","",SUM(Engine!BR481:DO481))</f>
        <v/>
      </c>
      <c r="H477" s="50">
        <f>IF($A477="","",Engine!E481)</f>
        <v/>
      </c>
      <c r="I477" s="50">
        <f>IF($A477="","",Engine!G481)</f>
        <v/>
      </c>
      <c r="J477" s="51" t="n"/>
      <c r="K477" s="51" t="n"/>
      <c r="L477" s="47" t="n"/>
      <c r="M477" s="50">
        <f>IF($A477="","",Engine!J481)</f>
        <v/>
      </c>
    </row>
    <row r="478">
      <c r="A478" s="45">
        <f>IF(Engine!$J$481&gt;0.005,Engine!A482,"")</f>
        <v/>
      </c>
      <c r="B478" s="46">
        <f>IF($A478="","",Engine!B482)</f>
        <v/>
      </c>
      <c r="C478" s="47" t="n"/>
      <c r="D478" s="48">
        <f>IF($A478="","",G478+H478+I478+E478)</f>
        <v/>
      </c>
      <c r="E478" s="48">
        <f>IF($A478="","",SUM(Engine!DP482:FM482))</f>
        <v/>
      </c>
      <c r="F478" s="49">
        <f>IF($A478="","",IF(E478&gt;0.005,INDEX(Engine!$T$4:$BQ$4,Engine!K482),IF(H478&gt;0,"Buffer first","")))</f>
        <v/>
      </c>
      <c r="G478" s="50">
        <f>IF($A478="","",SUM(Engine!BR482:DO482))</f>
        <v/>
      </c>
      <c r="H478" s="50">
        <f>IF($A478="","",Engine!E482)</f>
        <v/>
      </c>
      <c r="I478" s="50">
        <f>IF($A478="","",Engine!G482)</f>
        <v/>
      </c>
      <c r="J478" s="51" t="n"/>
      <c r="K478" s="51" t="n"/>
      <c r="L478" s="47" t="n"/>
      <c r="M478" s="50">
        <f>IF($A478="","",Engine!J482)</f>
        <v/>
      </c>
    </row>
    <row r="479">
      <c r="A479" s="45">
        <f>IF(Engine!$J$482&gt;0.005,Engine!A483,"")</f>
        <v/>
      </c>
      <c r="B479" s="46">
        <f>IF($A479="","",Engine!B483)</f>
        <v/>
      </c>
      <c r="C479" s="47" t="n"/>
      <c r="D479" s="48">
        <f>IF($A479="","",G479+H479+I479+E479)</f>
        <v/>
      </c>
      <c r="E479" s="48">
        <f>IF($A479="","",SUM(Engine!DP483:FM483))</f>
        <v/>
      </c>
      <c r="F479" s="49">
        <f>IF($A479="","",IF(E479&gt;0.005,INDEX(Engine!$T$4:$BQ$4,Engine!K483),IF(H479&gt;0,"Buffer first","")))</f>
        <v/>
      </c>
      <c r="G479" s="50">
        <f>IF($A479="","",SUM(Engine!BR483:DO483))</f>
        <v/>
      </c>
      <c r="H479" s="50">
        <f>IF($A479="","",Engine!E483)</f>
        <v/>
      </c>
      <c r="I479" s="50">
        <f>IF($A479="","",Engine!G483)</f>
        <v/>
      </c>
      <c r="J479" s="51" t="n"/>
      <c r="K479" s="51" t="n"/>
      <c r="L479" s="47" t="n"/>
      <c r="M479" s="50">
        <f>IF($A479="","",Engine!J483)</f>
        <v/>
      </c>
    </row>
    <row r="480">
      <c r="A480" s="45">
        <f>IF(Engine!$J$483&gt;0.005,Engine!A484,"")</f>
        <v/>
      </c>
      <c r="B480" s="46">
        <f>IF($A480="","",Engine!B484)</f>
        <v/>
      </c>
      <c r="C480" s="47" t="n"/>
      <c r="D480" s="48">
        <f>IF($A480="","",G480+H480+I480+E480)</f>
        <v/>
      </c>
      <c r="E480" s="48">
        <f>IF($A480="","",SUM(Engine!DP484:FM484))</f>
        <v/>
      </c>
      <c r="F480" s="49">
        <f>IF($A480="","",IF(E480&gt;0.005,INDEX(Engine!$T$4:$BQ$4,Engine!K484),IF(H480&gt;0,"Buffer first","")))</f>
        <v/>
      </c>
      <c r="G480" s="50">
        <f>IF($A480="","",SUM(Engine!BR484:DO484))</f>
        <v/>
      </c>
      <c r="H480" s="50">
        <f>IF($A480="","",Engine!E484)</f>
        <v/>
      </c>
      <c r="I480" s="50">
        <f>IF($A480="","",Engine!G484)</f>
        <v/>
      </c>
      <c r="J480" s="51" t="n"/>
      <c r="K480" s="51" t="n"/>
      <c r="L480" s="47" t="n"/>
      <c r="M480" s="50">
        <f>IF($A480="","",Engine!J484)</f>
        <v/>
      </c>
    </row>
    <row r="481">
      <c r="A481" s="45">
        <f>IF(Engine!$J$484&gt;0.005,Engine!A485,"")</f>
        <v/>
      </c>
      <c r="B481" s="46">
        <f>IF($A481="","",Engine!B485)</f>
        <v/>
      </c>
      <c r="C481" s="47" t="n"/>
      <c r="D481" s="48">
        <f>IF($A481="","",G481+H481+I481+E481)</f>
        <v/>
      </c>
      <c r="E481" s="48">
        <f>IF($A481="","",SUM(Engine!DP485:FM485))</f>
        <v/>
      </c>
      <c r="F481" s="49">
        <f>IF($A481="","",IF(E481&gt;0.005,INDEX(Engine!$T$4:$BQ$4,Engine!K485),IF(H481&gt;0,"Buffer first","")))</f>
        <v/>
      </c>
      <c r="G481" s="50">
        <f>IF($A481="","",SUM(Engine!BR485:DO485))</f>
        <v/>
      </c>
      <c r="H481" s="50">
        <f>IF($A481="","",Engine!E485)</f>
        <v/>
      </c>
      <c r="I481" s="50">
        <f>IF($A481="","",Engine!G485)</f>
        <v/>
      </c>
      <c r="J481" s="51" t="n"/>
      <c r="K481" s="51" t="n"/>
      <c r="L481" s="47" t="n"/>
      <c r="M481" s="50">
        <f>IF($A481="","",Engine!J485)</f>
        <v/>
      </c>
    </row>
    <row r="482">
      <c r="A482" s="45">
        <f>IF(Engine!$J$485&gt;0.005,Engine!A486,"")</f>
        <v/>
      </c>
      <c r="B482" s="46">
        <f>IF($A482="","",Engine!B486)</f>
        <v/>
      </c>
      <c r="C482" s="47" t="n"/>
      <c r="D482" s="48">
        <f>IF($A482="","",G482+H482+I482+E482)</f>
        <v/>
      </c>
      <c r="E482" s="48">
        <f>IF($A482="","",SUM(Engine!DP486:FM486))</f>
        <v/>
      </c>
      <c r="F482" s="49">
        <f>IF($A482="","",IF(E482&gt;0.005,INDEX(Engine!$T$4:$BQ$4,Engine!K486),IF(H482&gt;0,"Buffer first","")))</f>
        <v/>
      </c>
      <c r="G482" s="50">
        <f>IF($A482="","",SUM(Engine!BR486:DO486))</f>
        <v/>
      </c>
      <c r="H482" s="50">
        <f>IF($A482="","",Engine!E486)</f>
        <v/>
      </c>
      <c r="I482" s="50">
        <f>IF($A482="","",Engine!G486)</f>
        <v/>
      </c>
      <c r="J482" s="51" t="n"/>
      <c r="K482" s="51" t="n"/>
      <c r="L482" s="47" t="n"/>
      <c r="M482" s="50">
        <f>IF($A482="","",Engine!J486)</f>
        <v/>
      </c>
    </row>
    <row r="483">
      <c r="A483" s="45">
        <f>IF(Engine!$J$486&gt;0.005,Engine!A487,"")</f>
        <v/>
      </c>
      <c r="B483" s="46">
        <f>IF($A483="","",Engine!B487)</f>
        <v/>
      </c>
      <c r="C483" s="47" t="n"/>
      <c r="D483" s="48">
        <f>IF($A483="","",G483+H483+I483+E483)</f>
        <v/>
      </c>
      <c r="E483" s="48">
        <f>IF($A483="","",SUM(Engine!DP487:FM487))</f>
        <v/>
      </c>
      <c r="F483" s="49">
        <f>IF($A483="","",IF(E483&gt;0.005,INDEX(Engine!$T$4:$BQ$4,Engine!K487),IF(H483&gt;0,"Buffer first","")))</f>
        <v/>
      </c>
      <c r="G483" s="50">
        <f>IF($A483="","",SUM(Engine!BR487:DO487))</f>
        <v/>
      </c>
      <c r="H483" s="50">
        <f>IF($A483="","",Engine!E487)</f>
        <v/>
      </c>
      <c r="I483" s="50">
        <f>IF($A483="","",Engine!G487)</f>
        <v/>
      </c>
      <c r="J483" s="51" t="n"/>
      <c r="K483" s="51" t="n"/>
      <c r="L483" s="47" t="n"/>
      <c r="M483" s="50">
        <f>IF($A483="","",Engine!J487)</f>
        <v/>
      </c>
    </row>
    <row r="484">
      <c r="A484" s="45">
        <f>IF(Engine!$J$487&gt;0.005,Engine!A488,"")</f>
        <v/>
      </c>
      <c r="B484" s="46">
        <f>IF($A484="","",Engine!B488)</f>
        <v/>
      </c>
      <c r="C484" s="47" t="n"/>
      <c r="D484" s="48">
        <f>IF($A484="","",G484+H484+I484+E484)</f>
        <v/>
      </c>
      <c r="E484" s="48">
        <f>IF($A484="","",SUM(Engine!DP488:FM488))</f>
        <v/>
      </c>
      <c r="F484" s="49">
        <f>IF($A484="","",IF(E484&gt;0.005,INDEX(Engine!$T$4:$BQ$4,Engine!K488),IF(H484&gt;0,"Buffer first","")))</f>
        <v/>
      </c>
      <c r="G484" s="50">
        <f>IF($A484="","",SUM(Engine!BR488:DO488))</f>
        <v/>
      </c>
      <c r="H484" s="50">
        <f>IF($A484="","",Engine!E488)</f>
        <v/>
      </c>
      <c r="I484" s="50">
        <f>IF($A484="","",Engine!G488)</f>
        <v/>
      </c>
      <c r="J484" s="51" t="n"/>
      <c r="K484" s="51" t="n"/>
      <c r="L484" s="47" t="n"/>
      <c r="M484" s="50">
        <f>IF($A484="","",Engine!J488)</f>
        <v/>
      </c>
    </row>
    <row r="485">
      <c r="A485" s="45">
        <f>IF(Engine!$J$488&gt;0.005,Engine!A489,"")</f>
        <v/>
      </c>
      <c r="B485" s="46">
        <f>IF($A485="","",Engine!B489)</f>
        <v/>
      </c>
      <c r="C485" s="47" t="n"/>
      <c r="D485" s="48">
        <f>IF($A485="","",G485+H485+I485+E485)</f>
        <v/>
      </c>
      <c r="E485" s="48">
        <f>IF($A485="","",SUM(Engine!DP489:FM489))</f>
        <v/>
      </c>
      <c r="F485" s="49">
        <f>IF($A485="","",IF(E485&gt;0.005,INDEX(Engine!$T$4:$BQ$4,Engine!K489),IF(H485&gt;0,"Buffer first","")))</f>
        <v/>
      </c>
      <c r="G485" s="50">
        <f>IF($A485="","",SUM(Engine!BR489:DO489))</f>
        <v/>
      </c>
      <c r="H485" s="50">
        <f>IF($A485="","",Engine!E489)</f>
        <v/>
      </c>
      <c r="I485" s="50">
        <f>IF($A485="","",Engine!G489)</f>
        <v/>
      </c>
      <c r="J485" s="51" t="n"/>
      <c r="K485" s="51" t="n"/>
      <c r="L485" s="47" t="n"/>
      <c r="M485" s="50">
        <f>IF($A485="","",Engine!J489)</f>
        <v/>
      </c>
    </row>
    <row r="486">
      <c r="A486" s="45">
        <f>IF(Engine!$J$489&gt;0.005,Engine!A490,"")</f>
        <v/>
      </c>
      <c r="B486" s="46">
        <f>IF($A486="","",Engine!B490)</f>
        <v/>
      </c>
      <c r="C486" s="47" t="n"/>
      <c r="D486" s="48">
        <f>IF($A486="","",G486+H486+I486+E486)</f>
        <v/>
      </c>
      <c r="E486" s="48">
        <f>IF($A486="","",SUM(Engine!DP490:FM490))</f>
        <v/>
      </c>
      <c r="F486" s="49">
        <f>IF($A486="","",IF(E486&gt;0.005,INDEX(Engine!$T$4:$BQ$4,Engine!K490),IF(H486&gt;0,"Buffer first","")))</f>
        <v/>
      </c>
      <c r="G486" s="50">
        <f>IF($A486="","",SUM(Engine!BR490:DO490))</f>
        <v/>
      </c>
      <c r="H486" s="50">
        <f>IF($A486="","",Engine!E490)</f>
        <v/>
      </c>
      <c r="I486" s="50">
        <f>IF($A486="","",Engine!G490)</f>
        <v/>
      </c>
      <c r="J486" s="51" t="n"/>
      <c r="K486" s="51" t="n"/>
      <c r="L486" s="47" t="n"/>
      <c r="M486" s="50">
        <f>IF($A486="","",Engine!J490)</f>
        <v/>
      </c>
    </row>
    <row r="487">
      <c r="A487" s="45">
        <f>IF(Engine!$J$490&gt;0.005,Engine!A491,"")</f>
        <v/>
      </c>
      <c r="B487" s="46">
        <f>IF($A487="","",Engine!B491)</f>
        <v/>
      </c>
      <c r="C487" s="47" t="n"/>
      <c r="D487" s="48">
        <f>IF($A487="","",G487+H487+I487+E487)</f>
        <v/>
      </c>
      <c r="E487" s="48">
        <f>IF($A487="","",SUM(Engine!DP491:FM491))</f>
        <v/>
      </c>
      <c r="F487" s="49">
        <f>IF($A487="","",IF(E487&gt;0.005,INDEX(Engine!$T$4:$BQ$4,Engine!K491),IF(H487&gt;0,"Buffer first","")))</f>
        <v/>
      </c>
      <c r="G487" s="50">
        <f>IF($A487="","",SUM(Engine!BR491:DO491))</f>
        <v/>
      </c>
      <c r="H487" s="50">
        <f>IF($A487="","",Engine!E491)</f>
        <v/>
      </c>
      <c r="I487" s="50">
        <f>IF($A487="","",Engine!G491)</f>
        <v/>
      </c>
      <c r="J487" s="51" t="n"/>
      <c r="K487" s="51" t="n"/>
      <c r="L487" s="47" t="n"/>
      <c r="M487" s="50">
        <f>IF($A487="","",Engine!J491)</f>
        <v/>
      </c>
    </row>
    <row r="488">
      <c r="A488" s="45">
        <f>IF(Engine!$J$491&gt;0.005,Engine!A492,"")</f>
        <v/>
      </c>
      <c r="B488" s="46">
        <f>IF($A488="","",Engine!B492)</f>
        <v/>
      </c>
      <c r="C488" s="47" t="n"/>
      <c r="D488" s="48">
        <f>IF($A488="","",G488+H488+I488+E488)</f>
        <v/>
      </c>
      <c r="E488" s="48">
        <f>IF($A488="","",SUM(Engine!DP492:FM492))</f>
        <v/>
      </c>
      <c r="F488" s="49">
        <f>IF($A488="","",IF(E488&gt;0.005,INDEX(Engine!$T$4:$BQ$4,Engine!K492),IF(H488&gt;0,"Buffer first","")))</f>
        <v/>
      </c>
      <c r="G488" s="50">
        <f>IF($A488="","",SUM(Engine!BR492:DO492))</f>
        <v/>
      </c>
      <c r="H488" s="50">
        <f>IF($A488="","",Engine!E492)</f>
        <v/>
      </c>
      <c r="I488" s="50">
        <f>IF($A488="","",Engine!G492)</f>
        <v/>
      </c>
      <c r="J488" s="51" t="n"/>
      <c r="K488" s="51" t="n"/>
      <c r="L488" s="47" t="n"/>
      <c r="M488" s="50">
        <f>IF($A488="","",Engine!J492)</f>
        <v/>
      </c>
    </row>
    <row r="489">
      <c r="A489" s="45">
        <f>IF(Engine!$J$492&gt;0.005,Engine!A493,"")</f>
        <v/>
      </c>
      <c r="B489" s="46">
        <f>IF($A489="","",Engine!B493)</f>
        <v/>
      </c>
      <c r="C489" s="47" t="n"/>
      <c r="D489" s="48">
        <f>IF($A489="","",G489+H489+I489+E489)</f>
        <v/>
      </c>
      <c r="E489" s="48">
        <f>IF($A489="","",SUM(Engine!DP493:FM493))</f>
        <v/>
      </c>
      <c r="F489" s="49">
        <f>IF($A489="","",IF(E489&gt;0.005,INDEX(Engine!$T$4:$BQ$4,Engine!K493),IF(H489&gt;0,"Buffer first","")))</f>
        <v/>
      </c>
      <c r="G489" s="50">
        <f>IF($A489="","",SUM(Engine!BR493:DO493))</f>
        <v/>
      </c>
      <c r="H489" s="50">
        <f>IF($A489="","",Engine!E493)</f>
        <v/>
      </c>
      <c r="I489" s="50">
        <f>IF($A489="","",Engine!G493)</f>
        <v/>
      </c>
      <c r="J489" s="51" t="n"/>
      <c r="K489" s="51" t="n"/>
      <c r="L489" s="47" t="n"/>
      <c r="M489" s="50">
        <f>IF($A489="","",Engine!J493)</f>
        <v/>
      </c>
    </row>
    <row r="490">
      <c r="A490" s="45">
        <f>IF(Engine!$J$493&gt;0.005,Engine!A494,"")</f>
        <v/>
      </c>
      <c r="B490" s="46">
        <f>IF($A490="","",Engine!B494)</f>
        <v/>
      </c>
      <c r="C490" s="47" t="n"/>
      <c r="D490" s="48">
        <f>IF($A490="","",G490+H490+I490+E490)</f>
        <v/>
      </c>
      <c r="E490" s="48">
        <f>IF($A490="","",SUM(Engine!DP494:FM494))</f>
        <v/>
      </c>
      <c r="F490" s="49">
        <f>IF($A490="","",IF(E490&gt;0.005,INDEX(Engine!$T$4:$BQ$4,Engine!K494),IF(H490&gt;0,"Buffer first","")))</f>
        <v/>
      </c>
      <c r="G490" s="50">
        <f>IF($A490="","",SUM(Engine!BR494:DO494))</f>
        <v/>
      </c>
      <c r="H490" s="50">
        <f>IF($A490="","",Engine!E494)</f>
        <v/>
      </c>
      <c r="I490" s="50">
        <f>IF($A490="","",Engine!G494)</f>
        <v/>
      </c>
      <c r="J490" s="51" t="n"/>
      <c r="K490" s="51" t="n"/>
      <c r="L490" s="47" t="n"/>
      <c r="M490" s="50">
        <f>IF($A490="","",Engine!J494)</f>
        <v/>
      </c>
    </row>
    <row r="491">
      <c r="A491" s="45">
        <f>IF(Engine!$J$494&gt;0.005,Engine!A495,"")</f>
        <v/>
      </c>
      <c r="B491" s="46">
        <f>IF($A491="","",Engine!B495)</f>
        <v/>
      </c>
      <c r="C491" s="47" t="n"/>
      <c r="D491" s="48">
        <f>IF($A491="","",G491+H491+I491+E491)</f>
        <v/>
      </c>
      <c r="E491" s="48">
        <f>IF($A491="","",SUM(Engine!DP495:FM495))</f>
        <v/>
      </c>
      <c r="F491" s="49">
        <f>IF($A491="","",IF(E491&gt;0.005,INDEX(Engine!$T$4:$BQ$4,Engine!K495),IF(H491&gt;0,"Buffer first","")))</f>
        <v/>
      </c>
      <c r="G491" s="50">
        <f>IF($A491="","",SUM(Engine!BR495:DO495))</f>
        <v/>
      </c>
      <c r="H491" s="50">
        <f>IF($A491="","",Engine!E495)</f>
        <v/>
      </c>
      <c r="I491" s="50">
        <f>IF($A491="","",Engine!G495)</f>
        <v/>
      </c>
      <c r="J491" s="51" t="n"/>
      <c r="K491" s="51" t="n"/>
      <c r="L491" s="47" t="n"/>
      <c r="M491" s="50">
        <f>IF($A491="","",Engine!J495)</f>
        <v/>
      </c>
    </row>
    <row r="492">
      <c r="A492" s="45">
        <f>IF(Engine!$J$495&gt;0.005,Engine!A496,"")</f>
        <v/>
      </c>
      <c r="B492" s="46">
        <f>IF($A492="","",Engine!B496)</f>
        <v/>
      </c>
      <c r="C492" s="47" t="n"/>
      <c r="D492" s="48">
        <f>IF($A492="","",G492+H492+I492+E492)</f>
        <v/>
      </c>
      <c r="E492" s="48">
        <f>IF($A492="","",SUM(Engine!DP496:FM496))</f>
        <v/>
      </c>
      <c r="F492" s="49">
        <f>IF($A492="","",IF(E492&gt;0.005,INDEX(Engine!$T$4:$BQ$4,Engine!K496),IF(H492&gt;0,"Buffer first","")))</f>
        <v/>
      </c>
      <c r="G492" s="50">
        <f>IF($A492="","",SUM(Engine!BR496:DO496))</f>
        <v/>
      </c>
      <c r="H492" s="50">
        <f>IF($A492="","",Engine!E496)</f>
        <v/>
      </c>
      <c r="I492" s="50">
        <f>IF($A492="","",Engine!G496)</f>
        <v/>
      </c>
      <c r="J492" s="51" t="n"/>
      <c r="K492" s="51" t="n"/>
      <c r="L492" s="47" t="n"/>
      <c r="M492" s="50">
        <f>IF($A492="","",Engine!J496)</f>
        <v/>
      </c>
    </row>
    <row r="493">
      <c r="A493" s="45">
        <f>IF(Engine!$J$496&gt;0.005,Engine!A497,"")</f>
        <v/>
      </c>
      <c r="B493" s="46">
        <f>IF($A493="","",Engine!B497)</f>
        <v/>
      </c>
      <c r="C493" s="47" t="n"/>
      <c r="D493" s="48">
        <f>IF($A493="","",G493+H493+I493+E493)</f>
        <v/>
      </c>
      <c r="E493" s="48">
        <f>IF($A493="","",SUM(Engine!DP497:FM497))</f>
        <v/>
      </c>
      <c r="F493" s="49">
        <f>IF($A493="","",IF(E493&gt;0.005,INDEX(Engine!$T$4:$BQ$4,Engine!K497),IF(H493&gt;0,"Buffer first","")))</f>
        <v/>
      </c>
      <c r="G493" s="50">
        <f>IF($A493="","",SUM(Engine!BR497:DO497))</f>
        <v/>
      </c>
      <c r="H493" s="50">
        <f>IF($A493="","",Engine!E497)</f>
        <v/>
      </c>
      <c r="I493" s="50">
        <f>IF($A493="","",Engine!G497)</f>
        <v/>
      </c>
      <c r="J493" s="51" t="n"/>
      <c r="K493" s="51" t="n"/>
      <c r="L493" s="47" t="n"/>
      <c r="M493" s="50">
        <f>IF($A493="","",Engine!J497)</f>
        <v/>
      </c>
    </row>
    <row r="494">
      <c r="A494" s="45">
        <f>IF(Engine!$J$497&gt;0.005,Engine!A498,"")</f>
        <v/>
      </c>
      <c r="B494" s="46">
        <f>IF($A494="","",Engine!B498)</f>
        <v/>
      </c>
      <c r="C494" s="47" t="n"/>
      <c r="D494" s="48">
        <f>IF($A494="","",G494+H494+I494+E494)</f>
        <v/>
      </c>
      <c r="E494" s="48">
        <f>IF($A494="","",SUM(Engine!DP498:FM498))</f>
        <v/>
      </c>
      <c r="F494" s="49">
        <f>IF($A494="","",IF(E494&gt;0.005,INDEX(Engine!$T$4:$BQ$4,Engine!K498),IF(H494&gt;0,"Buffer first","")))</f>
        <v/>
      </c>
      <c r="G494" s="50">
        <f>IF($A494="","",SUM(Engine!BR498:DO498))</f>
        <v/>
      </c>
      <c r="H494" s="50">
        <f>IF($A494="","",Engine!E498)</f>
        <v/>
      </c>
      <c r="I494" s="50">
        <f>IF($A494="","",Engine!G498)</f>
        <v/>
      </c>
      <c r="J494" s="51" t="n"/>
      <c r="K494" s="51" t="n"/>
      <c r="L494" s="47" t="n"/>
      <c r="M494" s="50">
        <f>IF($A494="","",Engine!J498)</f>
        <v/>
      </c>
    </row>
    <row r="495">
      <c r="A495" s="45">
        <f>IF(Engine!$J$498&gt;0.005,Engine!A499,"")</f>
        <v/>
      </c>
      <c r="B495" s="46">
        <f>IF($A495="","",Engine!B499)</f>
        <v/>
      </c>
      <c r="C495" s="47" t="n"/>
      <c r="D495" s="48">
        <f>IF($A495="","",G495+H495+I495+E495)</f>
        <v/>
      </c>
      <c r="E495" s="48">
        <f>IF($A495="","",SUM(Engine!DP499:FM499))</f>
        <v/>
      </c>
      <c r="F495" s="49">
        <f>IF($A495="","",IF(E495&gt;0.005,INDEX(Engine!$T$4:$BQ$4,Engine!K499),IF(H495&gt;0,"Buffer first","")))</f>
        <v/>
      </c>
      <c r="G495" s="50">
        <f>IF($A495="","",SUM(Engine!BR499:DO499))</f>
        <v/>
      </c>
      <c r="H495" s="50">
        <f>IF($A495="","",Engine!E499)</f>
        <v/>
      </c>
      <c r="I495" s="50">
        <f>IF($A495="","",Engine!G499)</f>
        <v/>
      </c>
      <c r="J495" s="51" t="n"/>
      <c r="K495" s="51" t="n"/>
      <c r="L495" s="47" t="n"/>
      <c r="M495" s="50">
        <f>IF($A495="","",Engine!J499)</f>
        <v/>
      </c>
    </row>
    <row r="496">
      <c r="A496" s="45">
        <f>IF(Engine!$J$499&gt;0.005,Engine!A500,"")</f>
        <v/>
      </c>
      <c r="B496" s="46">
        <f>IF($A496="","",Engine!B500)</f>
        <v/>
      </c>
      <c r="C496" s="47" t="n"/>
      <c r="D496" s="48">
        <f>IF($A496="","",G496+H496+I496+E496)</f>
        <v/>
      </c>
      <c r="E496" s="48">
        <f>IF($A496="","",SUM(Engine!DP500:FM500))</f>
        <v/>
      </c>
      <c r="F496" s="49">
        <f>IF($A496="","",IF(E496&gt;0.005,INDEX(Engine!$T$4:$BQ$4,Engine!K500),IF(H496&gt;0,"Buffer first","")))</f>
        <v/>
      </c>
      <c r="G496" s="50">
        <f>IF($A496="","",SUM(Engine!BR500:DO500))</f>
        <v/>
      </c>
      <c r="H496" s="50">
        <f>IF($A496="","",Engine!E500)</f>
        <v/>
      </c>
      <c r="I496" s="50">
        <f>IF($A496="","",Engine!G500)</f>
        <v/>
      </c>
      <c r="J496" s="51" t="n"/>
      <c r="K496" s="51" t="n"/>
      <c r="L496" s="47" t="n"/>
      <c r="M496" s="50">
        <f>IF($A496="","",Engine!J500)</f>
        <v/>
      </c>
    </row>
    <row r="497">
      <c r="A497" s="45">
        <f>IF(Engine!$J$500&gt;0.005,Engine!A501,"")</f>
        <v/>
      </c>
      <c r="B497" s="46">
        <f>IF($A497="","",Engine!B501)</f>
        <v/>
      </c>
      <c r="C497" s="47" t="n"/>
      <c r="D497" s="48">
        <f>IF($A497="","",G497+H497+I497+E497)</f>
        <v/>
      </c>
      <c r="E497" s="48">
        <f>IF($A497="","",SUM(Engine!DP501:FM501))</f>
        <v/>
      </c>
      <c r="F497" s="49">
        <f>IF($A497="","",IF(E497&gt;0.005,INDEX(Engine!$T$4:$BQ$4,Engine!K501),IF(H497&gt;0,"Buffer first","")))</f>
        <v/>
      </c>
      <c r="G497" s="50">
        <f>IF($A497="","",SUM(Engine!BR501:DO501))</f>
        <v/>
      </c>
      <c r="H497" s="50">
        <f>IF($A497="","",Engine!E501)</f>
        <v/>
      </c>
      <c r="I497" s="50">
        <f>IF($A497="","",Engine!G501)</f>
        <v/>
      </c>
      <c r="J497" s="51" t="n"/>
      <c r="K497" s="51" t="n"/>
      <c r="L497" s="47" t="n"/>
      <c r="M497" s="50">
        <f>IF($A497="","",Engine!J501)</f>
        <v/>
      </c>
    </row>
    <row r="498">
      <c r="A498" s="45">
        <f>IF(Engine!$J$501&gt;0.005,Engine!A502,"")</f>
        <v/>
      </c>
      <c r="B498" s="46">
        <f>IF($A498="","",Engine!B502)</f>
        <v/>
      </c>
      <c r="C498" s="47" t="n"/>
      <c r="D498" s="48">
        <f>IF($A498="","",G498+H498+I498+E498)</f>
        <v/>
      </c>
      <c r="E498" s="48">
        <f>IF($A498="","",SUM(Engine!DP502:FM502))</f>
        <v/>
      </c>
      <c r="F498" s="49">
        <f>IF($A498="","",IF(E498&gt;0.005,INDEX(Engine!$T$4:$BQ$4,Engine!K502),IF(H498&gt;0,"Buffer first","")))</f>
        <v/>
      </c>
      <c r="G498" s="50">
        <f>IF($A498="","",SUM(Engine!BR502:DO502))</f>
        <v/>
      </c>
      <c r="H498" s="50">
        <f>IF($A498="","",Engine!E502)</f>
        <v/>
      </c>
      <c r="I498" s="50">
        <f>IF($A498="","",Engine!G502)</f>
        <v/>
      </c>
      <c r="J498" s="51" t="n"/>
      <c r="K498" s="51" t="n"/>
      <c r="L498" s="47" t="n"/>
      <c r="M498" s="50">
        <f>IF($A498="","",Engine!J502)</f>
        <v/>
      </c>
    </row>
    <row r="499">
      <c r="A499" s="45">
        <f>IF(Engine!$J$502&gt;0.005,Engine!A503,"")</f>
        <v/>
      </c>
      <c r="B499" s="46">
        <f>IF($A499="","",Engine!B503)</f>
        <v/>
      </c>
      <c r="C499" s="47" t="n"/>
      <c r="D499" s="48">
        <f>IF($A499="","",G499+H499+I499+E499)</f>
        <v/>
      </c>
      <c r="E499" s="48">
        <f>IF($A499="","",SUM(Engine!DP503:FM503))</f>
        <v/>
      </c>
      <c r="F499" s="49">
        <f>IF($A499="","",IF(E499&gt;0.005,INDEX(Engine!$T$4:$BQ$4,Engine!K503),IF(H499&gt;0,"Buffer first","")))</f>
        <v/>
      </c>
      <c r="G499" s="50">
        <f>IF($A499="","",SUM(Engine!BR503:DO503))</f>
        <v/>
      </c>
      <c r="H499" s="50">
        <f>IF($A499="","",Engine!E503)</f>
        <v/>
      </c>
      <c r="I499" s="50">
        <f>IF($A499="","",Engine!G503)</f>
        <v/>
      </c>
      <c r="J499" s="51" t="n"/>
      <c r="K499" s="51" t="n"/>
      <c r="L499" s="47" t="n"/>
      <c r="M499" s="50">
        <f>IF($A499="","",Engine!J503)</f>
        <v/>
      </c>
    </row>
    <row r="500">
      <c r="A500" s="45">
        <f>IF(Engine!$J$503&gt;0.005,Engine!A504,"")</f>
        <v/>
      </c>
      <c r="B500" s="46">
        <f>IF($A500="","",Engine!B504)</f>
        <v/>
      </c>
      <c r="C500" s="47" t="n"/>
      <c r="D500" s="48">
        <f>IF($A500="","",G500+H500+I500+E500)</f>
        <v/>
      </c>
      <c r="E500" s="48">
        <f>IF($A500="","",SUM(Engine!DP504:FM504))</f>
        <v/>
      </c>
      <c r="F500" s="49">
        <f>IF($A500="","",IF(E500&gt;0.005,INDEX(Engine!$T$4:$BQ$4,Engine!K504),IF(H500&gt;0,"Buffer first","")))</f>
        <v/>
      </c>
      <c r="G500" s="50">
        <f>IF($A500="","",SUM(Engine!BR504:DO504))</f>
        <v/>
      </c>
      <c r="H500" s="50">
        <f>IF($A500="","",Engine!E504)</f>
        <v/>
      </c>
      <c r="I500" s="50">
        <f>IF($A500="","",Engine!G504)</f>
        <v/>
      </c>
      <c r="J500" s="51" t="n"/>
      <c r="K500" s="51" t="n"/>
      <c r="L500" s="47" t="n"/>
      <c r="M500" s="50">
        <f>IF($A500="","",Engine!J504)</f>
        <v/>
      </c>
    </row>
    <row r="501">
      <c r="A501" s="45">
        <f>IF(Engine!$J$504&gt;0.005,Engine!A505,"")</f>
        <v/>
      </c>
      <c r="B501" s="46">
        <f>IF($A501="","",Engine!B505)</f>
        <v/>
      </c>
      <c r="C501" s="47" t="n"/>
      <c r="D501" s="48">
        <f>IF($A501="","",G501+H501+I501+E501)</f>
        <v/>
      </c>
      <c r="E501" s="48">
        <f>IF($A501="","",SUM(Engine!DP505:FM505))</f>
        <v/>
      </c>
      <c r="F501" s="49">
        <f>IF($A501="","",IF(E501&gt;0.005,INDEX(Engine!$T$4:$BQ$4,Engine!K505),IF(H501&gt;0,"Buffer first","")))</f>
        <v/>
      </c>
      <c r="G501" s="50">
        <f>IF($A501="","",SUM(Engine!BR505:DO505))</f>
        <v/>
      </c>
      <c r="H501" s="50">
        <f>IF($A501="","",Engine!E505)</f>
        <v/>
      </c>
      <c r="I501" s="50">
        <f>IF($A501="","",Engine!G505)</f>
        <v/>
      </c>
      <c r="J501" s="51" t="n"/>
      <c r="K501" s="51" t="n"/>
      <c r="L501" s="47" t="n"/>
      <c r="M501" s="50">
        <f>IF($A501="","",Engine!J505)</f>
        <v/>
      </c>
    </row>
    <row r="502">
      <c r="A502" s="45">
        <f>IF(Engine!$J$505&gt;0.005,Engine!A506,"")</f>
        <v/>
      </c>
      <c r="B502" s="46">
        <f>IF($A502="","",Engine!B506)</f>
        <v/>
      </c>
      <c r="C502" s="47" t="n"/>
      <c r="D502" s="48">
        <f>IF($A502="","",G502+H502+I502+E502)</f>
        <v/>
      </c>
      <c r="E502" s="48">
        <f>IF($A502="","",SUM(Engine!DP506:FM506))</f>
        <v/>
      </c>
      <c r="F502" s="49">
        <f>IF($A502="","",IF(E502&gt;0.005,INDEX(Engine!$T$4:$BQ$4,Engine!K506),IF(H502&gt;0,"Buffer first","")))</f>
        <v/>
      </c>
      <c r="G502" s="50">
        <f>IF($A502="","",SUM(Engine!BR506:DO506))</f>
        <v/>
      </c>
      <c r="H502" s="50">
        <f>IF($A502="","",Engine!E506)</f>
        <v/>
      </c>
      <c r="I502" s="50">
        <f>IF($A502="","",Engine!G506)</f>
        <v/>
      </c>
      <c r="J502" s="51" t="n"/>
      <c r="K502" s="51" t="n"/>
      <c r="L502" s="47" t="n"/>
      <c r="M502" s="50">
        <f>IF($A502="","",Engine!J506)</f>
        <v/>
      </c>
    </row>
    <row r="503">
      <c r="A503" s="45">
        <f>IF(Engine!$J$506&gt;0.005,Engine!A507,"")</f>
        <v/>
      </c>
      <c r="B503" s="46">
        <f>IF($A503="","",Engine!B507)</f>
        <v/>
      </c>
      <c r="C503" s="47" t="n"/>
      <c r="D503" s="48">
        <f>IF($A503="","",G503+H503+I503+E503)</f>
        <v/>
      </c>
      <c r="E503" s="48">
        <f>IF($A503="","",SUM(Engine!DP507:FM507))</f>
        <v/>
      </c>
      <c r="F503" s="49">
        <f>IF($A503="","",IF(E503&gt;0.005,INDEX(Engine!$T$4:$BQ$4,Engine!K507),IF(H503&gt;0,"Buffer first","")))</f>
        <v/>
      </c>
      <c r="G503" s="50">
        <f>IF($A503="","",SUM(Engine!BR507:DO507))</f>
        <v/>
      </c>
      <c r="H503" s="50">
        <f>IF($A503="","",Engine!E507)</f>
        <v/>
      </c>
      <c r="I503" s="50">
        <f>IF($A503="","",Engine!G507)</f>
        <v/>
      </c>
      <c r="J503" s="51" t="n"/>
      <c r="K503" s="51" t="n"/>
      <c r="L503" s="47" t="n"/>
      <c r="M503" s="50">
        <f>IF($A503="","",Engine!J507)</f>
        <v/>
      </c>
    </row>
    <row r="504">
      <c r="A504" s="45">
        <f>IF(Engine!$J$507&gt;0.005,Engine!A508,"")</f>
        <v/>
      </c>
      <c r="B504" s="46">
        <f>IF($A504="","",Engine!B508)</f>
        <v/>
      </c>
      <c r="C504" s="47" t="n"/>
      <c r="D504" s="48">
        <f>IF($A504="","",G504+H504+I504+E504)</f>
        <v/>
      </c>
      <c r="E504" s="48">
        <f>IF($A504="","",SUM(Engine!DP508:FM508))</f>
        <v/>
      </c>
      <c r="F504" s="49">
        <f>IF($A504="","",IF(E504&gt;0.005,INDEX(Engine!$T$4:$BQ$4,Engine!K508),IF(H504&gt;0,"Buffer first","")))</f>
        <v/>
      </c>
      <c r="G504" s="50">
        <f>IF($A504="","",SUM(Engine!BR508:DO508))</f>
        <v/>
      </c>
      <c r="H504" s="50">
        <f>IF($A504="","",Engine!E508)</f>
        <v/>
      </c>
      <c r="I504" s="50">
        <f>IF($A504="","",Engine!G508)</f>
        <v/>
      </c>
      <c r="J504" s="51" t="n"/>
      <c r="K504" s="51" t="n"/>
      <c r="L504" s="47" t="n"/>
      <c r="M504" s="50">
        <f>IF($A504="","",Engine!J508)</f>
        <v/>
      </c>
    </row>
    <row r="505">
      <c r="A505" s="45">
        <f>IF(Engine!$J$508&gt;0.005,Engine!A509,"")</f>
        <v/>
      </c>
      <c r="B505" s="46">
        <f>IF($A505="","",Engine!B509)</f>
        <v/>
      </c>
      <c r="C505" s="47" t="n"/>
      <c r="D505" s="48">
        <f>IF($A505="","",G505+H505+I505+E505)</f>
        <v/>
      </c>
      <c r="E505" s="48">
        <f>IF($A505="","",SUM(Engine!DP509:FM509))</f>
        <v/>
      </c>
      <c r="F505" s="49">
        <f>IF($A505="","",IF(E505&gt;0.005,INDEX(Engine!$T$4:$BQ$4,Engine!K509),IF(H505&gt;0,"Buffer first","")))</f>
        <v/>
      </c>
      <c r="G505" s="50">
        <f>IF($A505="","",SUM(Engine!BR509:DO509))</f>
        <v/>
      </c>
      <c r="H505" s="50">
        <f>IF($A505="","",Engine!E509)</f>
        <v/>
      </c>
      <c r="I505" s="50">
        <f>IF($A505="","",Engine!G509)</f>
        <v/>
      </c>
      <c r="J505" s="51" t="n"/>
      <c r="K505" s="51" t="n"/>
      <c r="L505" s="47" t="n"/>
      <c r="M505" s="50">
        <f>IF($A505="","",Engine!J509)</f>
        <v/>
      </c>
    </row>
    <row r="506">
      <c r="A506" s="45">
        <f>IF(Engine!$J$509&gt;0.005,Engine!A510,"")</f>
        <v/>
      </c>
      <c r="B506" s="46">
        <f>IF($A506="","",Engine!B510)</f>
        <v/>
      </c>
      <c r="C506" s="47" t="n"/>
      <c r="D506" s="48">
        <f>IF($A506="","",G506+H506+I506+E506)</f>
        <v/>
      </c>
      <c r="E506" s="48">
        <f>IF($A506="","",SUM(Engine!DP510:FM510))</f>
        <v/>
      </c>
      <c r="F506" s="49">
        <f>IF($A506="","",IF(E506&gt;0.005,INDEX(Engine!$T$4:$BQ$4,Engine!K510),IF(H506&gt;0,"Buffer first","")))</f>
        <v/>
      </c>
      <c r="G506" s="50">
        <f>IF($A506="","",SUM(Engine!BR510:DO510))</f>
        <v/>
      </c>
      <c r="H506" s="50">
        <f>IF($A506="","",Engine!E510)</f>
        <v/>
      </c>
      <c r="I506" s="50">
        <f>IF($A506="","",Engine!G510)</f>
        <v/>
      </c>
      <c r="J506" s="51" t="n"/>
      <c r="K506" s="51" t="n"/>
      <c r="L506" s="47" t="n"/>
      <c r="M506" s="50">
        <f>IF($A506="","",Engine!J510)</f>
        <v/>
      </c>
    </row>
    <row r="507">
      <c r="A507" s="45">
        <f>IF(Engine!$J$510&gt;0.005,Engine!A511,"")</f>
        <v/>
      </c>
      <c r="B507" s="46">
        <f>IF($A507="","",Engine!B511)</f>
        <v/>
      </c>
      <c r="C507" s="47" t="n"/>
      <c r="D507" s="48">
        <f>IF($A507="","",G507+H507+I507+E507)</f>
        <v/>
      </c>
      <c r="E507" s="48">
        <f>IF($A507="","",SUM(Engine!DP511:FM511))</f>
        <v/>
      </c>
      <c r="F507" s="49">
        <f>IF($A507="","",IF(E507&gt;0.005,INDEX(Engine!$T$4:$BQ$4,Engine!K511),IF(H507&gt;0,"Buffer first","")))</f>
        <v/>
      </c>
      <c r="G507" s="50">
        <f>IF($A507="","",SUM(Engine!BR511:DO511))</f>
        <v/>
      </c>
      <c r="H507" s="50">
        <f>IF($A507="","",Engine!E511)</f>
        <v/>
      </c>
      <c r="I507" s="50">
        <f>IF($A507="","",Engine!G511)</f>
        <v/>
      </c>
      <c r="J507" s="51" t="n"/>
      <c r="K507" s="51" t="n"/>
      <c r="L507" s="47" t="n"/>
      <c r="M507" s="50">
        <f>IF($A507="","",Engine!J511)</f>
        <v/>
      </c>
    </row>
    <row r="508">
      <c r="A508" s="45">
        <f>IF(Engine!$J$511&gt;0.005,Engine!A512,"")</f>
        <v/>
      </c>
      <c r="B508" s="46">
        <f>IF($A508="","",Engine!B512)</f>
        <v/>
      </c>
      <c r="C508" s="47" t="n"/>
      <c r="D508" s="48">
        <f>IF($A508="","",G508+H508+I508+E508)</f>
        <v/>
      </c>
      <c r="E508" s="48">
        <f>IF($A508="","",SUM(Engine!DP512:FM512))</f>
        <v/>
      </c>
      <c r="F508" s="49">
        <f>IF($A508="","",IF(E508&gt;0.005,INDEX(Engine!$T$4:$BQ$4,Engine!K512),IF(H508&gt;0,"Buffer first","")))</f>
        <v/>
      </c>
      <c r="G508" s="50">
        <f>IF($A508="","",SUM(Engine!BR512:DO512))</f>
        <v/>
      </c>
      <c r="H508" s="50">
        <f>IF($A508="","",Engine!E512)</f>
        <v/>
      </c>
      <c r="I508" s="50">
        <f>IF($A508="","",Engine!G512)</f>
        <v/>
      </c>
      <c r="J508" s="51" t="n"/>
      <c r="K508" s="51" t="n"/>
      <c r="L508" s="47" t="n"/>
      <c r="M508" s="50">
        <f>IF($A508="","",Engine!J512)</f>
        <v/>
      </c>
    </row>
    <row r="509">
      <c r="A509" s="45">
        <f>IF(Engine!$J$512&gt;0.005,Engine!A513,"")</f>
        <v/>
      </c>
      <c r="B509" s="46">
        <f>IF($A509="","",Engine!B513)</f>
        <v/>
      </c>
      <c r="C509" s="47" t="n"/>
      <c r="D509" s="48">
        <f>IF($A509="","",G509+H509+I509+E509)</f>
        <v/>
      </c>
      <c r="E509" s="48">
        <f>IF($A509="","",SUM(Engine!DP513:FM513))</f>
        <v/>
      </c>
      <c r="F509" s="49">
        <f>IF($A509="","",IF(E509&gt;0.005,INDEX(Engine!$T$4:$BQ$4,Engine!K513),IF(H509&gt;0,"Buffer first","")))</f>
        <v/>
      </c>
      <c r="G509" s="50">
        <f>IF($A509="","",SUM(Engine!BR513:DO513))</f>
        <v/>
      </c>
      <c r="H509" s="50">
        <f>IF($A509="","",Engine!E513)</f>
        <v/>
      </c>
      <c r="I509" s="50">
        <f>IF($A509="","",Engine!G513)</f>
        <v/>
      </c>
      <c r="J509" s="51" t="n"/>
      <c r="K509" s="51" t="n"/>
      <c r="L509" s="47" t="n"/>
      <c r="M509" s="50">
        <f>IF($A509="","",Engine!J513)</f>
        <v/>
      </c>
    </row>
    <row r="510">
      <c r="A510" s="45">
        <f>IF(Engine!$J$513&gt;0.005,Engine!A514,"")</f>
        <v/>
      </c>
      <c r="B510" s="46">
        <f>IF($A510="","",Engine!B514)</f>
        <v/>
      </c>
      <c r="C510" s="47" t="n"/>
      <c r="D510" s="48">
        <f>IF($A510="","",G510+H510+I510+E510)</f>
        <v/>
      </c>
      <c r="E510" s="48">
        <f>IF($A510="","",SUM(Engine!DP514:FM514))</f>
        <v/>
      </c>
      <c r="F510" s="49">
        <f>IF($A510="","",IF(E510&gt;0.005,INDEX(Engine!$T$4:$BQ$4,Engine!K514),IF(H510&gt;0,"Buffer first","")))</f>
        <v/>
      </c>
      <c r="G510" s="50">
        <f>IF($A510="","",SUM(Engine!BR514:DO514))</f>
        <v/>
      </c>
      <c r="H510" s="50">
        <f>IF($A510="","",Engine!E514)</f>
        <v/>
      </c>
      <c r="I510" s="50">
        <f>IF($A510="","",Engine!G514)</f>
        <v/>
      </c>
      <c r="J510" s="51" t="n"/>
      <c r="K510" s="51" t="n"/>
      <c r="L510" s="47" t="n"/>
      <c r="M510" s="50">
        <f>IF($A510="","",Engine!J514)</f>
        <v/>
      </c>
    </row>
    <row r="511">
      <c r="A511" s="45">
        <f>IF(Engine!$J$514&gt;0.005,Engine!A515,"")</f>
        <v/>
      </c>
      <c r="B511" s="46">
        <f>IF($A511="","",Engine!B515)</f>
        <v/>
      </c>
      <c r="C511" s="47" t="n"/>
      <c r="D511" s="48">
        <f>IF($A511="","",G511+H511+I511+E511)</f>
        <v/>
      </c>
      <c r="E511" s="48">
        <f>IF($A511="","",SUM(Engine!DP515:FM515))</f>
        <v/>
      </c>
      <c r="F511" s="49">
        <f>IF($A511="","",IF(E511&gt;0.005,INDEX(Engine!$T$4:$BQ$4,Engine!K515),IF(H511&gt;0,"Buffer first","")))</f>
        <v/>
      </c>
      <c r="G511" s="50">
        <f>IF($A511="","",SUM(Engine!BR515:DO515))</f>
        <v/>
      </c>
      <c r="H511" s="50">
        <f>IF($A511="","",Engine!E515)</f>
        <v/>
      </c>
      <c r="I511" s="50">
        <f>IF($A511="","",Engine!G515)</f>
        <v/>
      </c>
      <c r="J511" s="51" t="n"/>
      <c r="K511" s="51" t="n"/>
      <c r="L511" s="47" t="n"/>
      <c r="M511" s="50">
        <f>IF($A511="","",Engine!J515)</f>
        <v/>
      </c>
    </row>
    <row r="512">
      <c r="A512" s="45">
        <f>IF(Engine!$J$515&gt;0.005,Engine!A516,"")</f>
        <v/>
      </c>
      <c r="B512" s="46">
        <f>IF($A512="","",Engine!B516)</f>
        <v/>
      </c>
      <c r="C512" s="47" t="n"/>
      <c r="D512" s="48">
        <f>IF($A512="","",G512+H512+I512+E512)</f>
        <v/>
      </c>
      <c r="E512" s="48">
        <f>IF($A512="","",SUM(Engine!DP516:FM516))</f>
        <v/>
      </c>
      <c r="F512" s="49">
        <f>IF($A512="","",IF(E512&gt;0.005,INDEX(Engine!$T$4:$BQ$4,Engine!K516),IF(H512&gt;0,"Buffer first","")))</f>
        <v/>
      </c>
      <c r="G512" s="50">
        <f>IF($A512="","",SUM(Engine!BR516:DO516))</f>
        <v/>
      </c>
      <c r="H512" s="50">
        <f>IF($A512="","",Engine!E516)</f>
        <v/>
      </c>
      <c r="I512" s="50">
        <f>IF($A512="","",Engine!G516)</f>
        <v/>
      </c>
      <c r="J512" s="51" t="n"/>
      <c r="K512" s="51" t="n"/>
      <c r="L512" s="47" t="n"/>
      <c r="M512" s="50">
        <f>IF($A512="","",Engine!J516)</f>
        <v/>
      </c>
    </row>
    <row r="513">
      <c r="A513" s="45">
        <f>IF(Engine!$J$516&gt;0.005,Engine!A517,"")</f>
        <v/>
      </c>
      <c r="B513" s="46">
        <f>IF($A513="","",Engine!B517)</f>
        <v/>
      </c>
      <c r="C513" s="47" t="n"/>
      <c r="D513" s="48">
        <f>IF($A513="","",G513+H513+I513+E513)</f>
        <v/>
      </c>
      <c r="E513" s="48">
        <f>IF($A513="","",SUM(Engine!DP517:FM517))</f>
        <v/>
      </c>
      <c r="F513" s="49">
        <f>IF($A513="","",IF(E513&gt;0.005,INDEX(Engine!$T$4:$BQ$4,Engine!K517),IF(H513&gt;0,"Buffer first","")))</f>
        <v/>
      </c>
      <c r="G513" s="50">
        <f>IF($A513="","",SUM(Engine!BR517:DO517))</f>
        <v/>
      </c>
      <c r="H513" s="50">
        <f>IF($A513="","",Engine!E517)</f>
        <v/>
      </c>
      <c r="I513" s="50">
        <f>IF($A513="","",Engine!G517)</f>
        <v/>
      </c>
      <c r="J513" s="51" t="n"/>
      <c r="K513" s="51" t="n"/>
      <c r="L513" s="47" t="n"/>
      <c r="M513" s="50">
        <f>IF($A513="","",Engine!J517)</f>
        <v/>
      </c>
    </row>
    <row r="514">
      <c r="A514" s="45">
        <f>IF(Engine!$J$517&gt;0.005,Engine!A518,"")</f>
        <v/>
      </c>
      <c r="B514" s="46">
        <f>IF($A514="","",Engine!B518)</f>
        <v/>
      </c>
      <c r="C514" s="47" t="n"/>
      <c r="D514" s="48">
        <f>IF($A514="","",G514+H514+I514+E514)</f>
        <v/>
      </c>
      <c r="E514" s="48">
        <f>IF($A514="","",SUM(Engine!DP518:FM518))</f>
        <v/>
      </c>
      <c r="F514" s="49">
        <f>IF($A514="","",IF(E514&gt;0.005,INDEX(Engine!$T$4:$BQ$4,Engine!K518),IF(H514&gt;0,"Buffer first","")))</f>
        <v/>
      </c>
      <c r="G514" s="50">
        <f>IF($A514="","",SUM(Engine!BR518:DO518))</f>
        <v/>
      </c>
      <c r="H514" s="50">
        <f>IF($A514="","",Engine!E518)</f>
        <v/>
      </c>
      <c r="I514" s="50">
        <f>IF($A514="","",Engine!G518)</f>
        <v/>
      </c>
      <c r="J514" s="51" t="n"/>
      <c r="K514" s="51" t="n"/>
      <c r="L514" s="47" t="n"/>
      <c r="M514" s="50">
        <f>IF($A514="","",Engine!J518)</f>
        <v/>
      </c>
    </row>
    <row r="515">
      <c r="A515" s="45">
        <f>IF(Engine!$J$518&gt;0.005,Engine!A519,"")</f>
        <v/>
      </c>
      <c r="B515" s="46">
        <f>IF($A515="","",Engine!B519)</f>
        <v/>
      </c>
      <c r="C515" s="47" t="n"/>
      <c r="D515" s="48">
        <f>IF($A515="","",G515+H515+I515+E515)</f>
        <v/>
      </c>
      <c r="E515" s="48">
        <f>IF($A515="","",SUM(Engine!DP519:FM519))</f>
        <v/>
      </c>
      <c r="F515" s="49">
        <f>IF($A515="","",IF(E515&gt;0.005,INDEX(Engine!$T$4:$BQ$4,Engine!K519),IF(H515&gt;0,"Buffer first","")))</f>
        <v/>
      </c>
      <c r="G515" s="50">
        <f>IF($A515="","",SUM(Engine!BR519:DO519))</f>
        <v/>
      </c>
      <c r="H515" s="50">
        <f>IF($A515="","",Engine!E519)</f>
        <v/>
      </c>
      <c r="I515" s="50">
        <f>IF($A515="","",Engine!G519)</f>
        <v/>
      </c>
      <c r="J515" s="51" t="n"/>
      <c r="K515" s="51" t="n"/>
      <c r="L515" s="47" t="n"/>
      <c r="M515" s="50">
        <f>IF($A515="","",Engine!J519)</f>
        <v/>
      </c>
    </row>
    <row r="516">
      <c r="A516" s="45">
        <f>IF(Engine!$J$519&gt;0.005,Engine!A520,"")</f>
        <v/>
      </c>
      <c r="B516" s="46">
        <f>IF($A516="","",Engine!B520)</f>
        <v/>
      </c>
      <c r="C516" s="47" t="n"/>
      <c r="D516" s="48">
        <f>IF($A516="","",G516+H516+I516+E516)</f>
        <v/>
      </c>
      <c r="E516" s="48">
        <f>IF($A516="","",SUM(Engine!DP520:FM520))</f>
        <v/>
      </c>
      <c r="F516" s="49">
        <f>IF($A516="","",IF(E516&gt;0.005,INDEX(Engine!$T$4:$BQ$4,Engine!K520),IF(H516&gt;0,"Buffer first","")))</f>
        <v/>
      </c>
      <c r="G516" s="50">
        <f>IF($A516="","",SUM(Engine!BR520:DO520))</f>
        <v/>
      </c>
      <c r="H516" s="50">
        <f>IF($A516="","",Engine!E520)</f>
        <v/>
      </c>
      <c r="I516" s="50">
        <f>IF($A516="","",Engine!G520)</f>
        <v/>
      </c>
      <c r="J516" s="51" t="n"/>
      <c r="K516" s="51" t="n"/>
      <c r="L516" s="47" t="n"/>
      <c r="M516" s="50">
        <f>IF($A516="","",Engine!J520)</f>
        <v/>
      </c>
    </row>
    <row r="517">
      <c r="A517" s="45">
        <f>IF(Engine!$J$520&gt;0.005,Engine!A521,"")</f>
        <v/>
      </c>
      <c r="B517" s="46">
        <f>IF($A517="","",Engine!B521)</f>
        <v/>
      </c>
      <c r="C517" s="47" t="n"/>
      <c r="D517" s="48">
        <f>IF($A517="","",G517+H517+I517+E517)</f>
        <v/>
      </c>
      <c r="E517" s="48">
        <f>IF($A517="","",SUM(Engine!DP521:FM521))</f>
        <v/>
      </c>
      <c r="F517" s="49">
        <f>IF($A517="","",IF(E517&gt;0.005,INDEX(Engine!$T$4:$BQ$4,Engine!K521),IF(H517&gt;0,"Buffer first","")))</f>
        <v/>
      </c>
      <c r="G517" s="50">
        <f>IF($A517="","",SUM(Engine!BR521:DO521))</f>
        <v/>
      </c>
      <c r="H517" s="50">
        <f>IF($A517="","",Engine!E521)</f>
        <v/>
      </c>
      <c r="I517" s="50">
        <f>IF($A517="","",Engine!G521)</f>
        <v/>
      </c>
      <c r="J517" s="51" t="n"/>
      <c r="K517" s="51" t="n"/>
      <c r="L517" s="47" t="n"/>
      <c r="M517" s="50">
        <f>IF($A517="","",Engine!J521)</f>
        <v/>
      </c>
    </row>
    <row r="518">
      <c r="A518" s="45">
        <f>IF(Engine!$J$521&gt;0.005,Engine!A522,"")</f>
        <v/>
      </c>
      <c r="B518" s="46">
        <f>IF($A518="","",Engine!B522)</f>
        <v/>
      </c>
      <c r="C518" s="47" t="n"/>
      <c r="D518" s="48">
        <f>IF($A518="","",G518+H518+I518+E518)</f>
        <v/>
      </c>
      <c r="E518" s="48">
        <f>IF($A518="","",SUM(Engine!DP522:FM522))</f>
        <v/>
      </c>
      <c r="F518" s="49">
        <f>IF($A518="","",IF(E518&gt;0.005,INDEX(Engine!$T$4:$BQ$4,Engine!K522),IF(H518&gt;0,"Buffer first","")))</f>
        <v/>
      </c>
      <c r="G518" s="50">
        <f>IF($A518="","",SUM(Engine!BR522:DO522))</f>
        <v/>
      </c>
      <c r="H518" s="50">
        <f>IF($A518="","",Engine!E522)</f>
        <v/>
      </c>
      <c r="I518" s="50">
        <f>IF($A518="","",Engine!G522)</f>
        <v/>
      </c>
      <c r="J518" s="51" t="n"/>
      <c r="K518" s="51" t="n"/>
      <c r="L518" s="47" t="n"/>
      <c r="M518" s="50">
        <f>IF($A518="","",Engine!J522)</f>
        <v/>
      </c>
    </row>
    <row r="519">
      <c r="A519" s="45">
        <f>IF(Engine!$J$522&gt;0.005,Engine!A523,"")</f>
        <v/>
      </c>
      <c r="B519" s="46">
        <f>IF($A519="","",Engine!B523)</f>
        <v/>
      </c>
      <c r="C519" s="47" t="n"/>
      <c r="D519" s="48">
        <f>IF($A519="","",G519+H519+I519+E519)</f>
        <v/>
      </c>
      <c r="E519" s="48">
        <f>IF($A519="","",SUM(Engine!DP523:FM523))</f>
        <v/>
      </c>
      <c r="F519" s="49">
        <f>IF($A519="","",IF(E519&gt;0.005,INDEX(Engine!$T$4:$BQ$4,Engine!K523),IF(H519&gt;0,"Buffer first","")))</f>
        <v/>
      </c>
      <c r="G519" s="50">
        <f>IF($A519="","",SUM(Engine!BR523:DO523))</f>
        <v/>
      </c>
      <c r="H519" s="50">
        <f>IF($A519="","",Engine!E523)</f>
        <v/>
      </c>
      <c r="I519" s="50">
        <f>IF($A519="","",Engine!G523)</f>
        <v/>
      </c>
      <c r="J519" s="51" t="n"/>
      <c r="K519" s="51" t="n"/>
      <c r="L519" s="47" t="n"/>
      <c r="M519" s="50">
        <f>IF($A519="","",Engine!J523)</f>
        <v/>
      </c>
    </row>
    <row r="520">
      <c r="A520" s="45">
        <f>IF(Engine!$J$523&gt;0.005,Engine!A524,"")</f>
        <v/>
      </c>
      <c r="B520" s="46">
        <f>IF($A520="","",Engine!B524)</f>
        <v/>
      </c>
      <c r="C520" s="47" t="n"/>
      <c r="D520" s="48">
        <f>IF($A520="","",G520+H520+I520+E520)</f>
        <v/>
      </c>
      <c r="E520" s="48">
        <f>IF($A520="","",SUM(Engine!DP524:FM524))</f>
        <v/>
      </c>
      <c r="F520" s="49">
        <f>IF($A520="","",IF(E520&gt;0.005,INDEX(Engine!$T$4:$BQ$4,Engine!K524),IF(H520&gt;0,"Buffer first","")))</f>
        <v/>
      </c>
      <c r="G520" s="50">
        <f>IF($A520="","",SUM(Engine!BR524:DO524))</f>
        <v/>
      </c>
      <c r="H520" s="50">
        <f>IF($A520="","",Engine!E524)</f>
        <v/>
      </c>
      <c r="I520" s="50">
        <f>IF($A520="","",Engine!G524)</f>
        <v/>
      </c>
      <c r="J520" s="51" t="n"/>
      <c r="K520" s="51" t="n"/>
      <c r="L520" s="47" t="n"/>
      <c r="M520" s="50">
        <f>IF($A520="","",Engine!J524)</f>
        <v/>
      </c>
    </row>
    <row r="521">
      <c r="A521" s="45">
        <f>IF(Engine!$J$524&gt;0.005,Engine!A525,"")</f>
        <v/>
      </c>
      <c r="B521" s="46">
        <f>IF($A521="","",Engine!B525)</f>
        <v/>
      </c>
      <c r="C521" s="47" t="n"/>
      <c r="D521" s="48">
        <f>IF($A521="","",G521+H521+I521+E521)</f>
        <v/>
      </c>
      <c r="E521" s="48">
        <f>IF($A521="","",SUM(Engine!DP525:FM525))</f>
        <v/>
      </c>
      <c r="F521" s="49">
        <f>IF($A521="","",IF(E521&gt;0.005,INDEX(Engine!$T$4:$BQ$4,Engine!K525),IF(H521&gt;0,"Buffer first","")))</f>
        <v/>
      </c>
      <c r="G521" s="50">
        <f>IF($A521="","",SUM(Engine!BR525:DO525))</f>
        <v/>
      </c>
      <c r="H521" s="50">
        <f>IF($A521="","",Engine!E525)</f>
        <v/>
      </c>
      <c r="I521" s="50">
        <f>IF($A521="","",Engine!G525)</f>
        <v/>
      </c>
      <c r="J521" s="51" t="n"/>
      <c r="K521" s="51" t="n"/>
      <c r="L521" s="47" t="n"/>
      <c r="M521" s="50">
        <f>IF($A521="","",Engine!J525)</f>
        <v/>
      </c>
    </row>
    <row r="522">
      <c r="A522" s="45">
        <f>IF(Engine!$J$525&gt;0.005,Engine!A526,"")</f>
        <v/>
      </c>
      <c r="B522" s="46">
        <f>IF($A522="","",Engine!B526)</f>
        <v/>
      </c>
      <c r="C522" s="47" t="n"/>
      <c r="D522" s="48">
        <f>IF($A522="","",G522+H522+I522+E522)</f>
        <v/>
      </c>
      <c r="E522" s="48">
        <f>IF($A522="","",SUM(Engine!DP526:FM526))</f>
        <v/>
      </c>
      <c r="F522" s="49">
        <f>IF($A522="","",IF(E522&gt;0.005,INDEX(Engine!$T$4:$BQ$4,Engine!K526),IF(H522&gt;0,"Buffer first","")))</f>
        <v/>
      </c>
      <c r="G522" s="50">
        <f>IF($A522="","",SUM(Engine!BR526:DO526))</f>
        <v/>
      </c>
      <c r="H522" s="50">
        <f>IF($A522="","",Engine!E526)</f>
        <v/>
      </c>
      <c r="I522" s="50">
        <f>IF($A522="","",Engine!G526)</f>
        <v/>
      </c>
      <c r="J522" s="51" t="n"/>
      <c r="K522" s="51" t="n"/>
      <c r="L522" s="47" t="n"/>
      <c r="M522" s="50">
        <f>IF($A522="","",Engine!J526)</f>
        <v/>
      </c>
    </row>
    <row r="523">
      <c r="A523" s="45">
        <f>IF(Engine!$J$526&gt;0.005,Engine!A527,"")</f>
        <v/>
      </c>
      <c r="B523" s="46">
        <f>IF($A523="","",Engine!B527)</f>
        <v/>
      </c>
      <c r="C523" s="47" t="n"/>
      <c r="D523" s="48">
        <f>IF($A523="","",G523+H523+I523+E523)</f>
        <v/>
      </c>
      <c r="E523" s="48">
        <f>IF($A523="","",SUM(Engine!DP527:FM527))</f>
        <v/>
      </c>
      <c r="F523" s="49">
        <f>IF($A523="","",IF(E523&gt;0.005,INDEX(Engine!$T$4:$BQ$4,Engine!K527),IF(H523&gt;0,"Buffer first","")))</f>
        <v/>
      </c>
      <c r="G523" s="50">
        <f>IF($A523="","",SUM(Engine!BR527:DO527))</f>
        <v/>
      </c>
      <c r="H523" s="50">
        <f>IF($A523="","",Engine!E527)</f>
        <v/>
      </c>
      <c r="I523" s="50">
        <f>IF($A523="","",Engine!G527)</f>
        <v/>
      </c>
      <c r="J523" s="51" t="n"/>
      <c r="K523" s="51" t="n"/>
      <c r="L523" s="47" t="n"/>
      <c r="M523" s="50">
        <f>IF($A523="","",Engine!J527)</f>
        <v/>
      </c>
    </row>
    <row r="524">
      <c r="A524" s="45">
        <f>IF(Engine!$J$527&gt;0.005,Engine!A528,"")</f>
        <v/>
      </c>
      <c r="B524" s="46">
        <f>IF($A524="","",Engine!B528)</f>
        <v/>
      </c>
      <c r="C524" s="47" t="n"/>
      <c r="D524" s="48">
        <f>IF($A524="","",G524+H524+I524+E524)</f>
        <v/>
      </c>
      <c r="E524" s="48">
        <f>IF($A524="","",SUM(Engine!DP528:FM528))</f>
        <v/>
      </c>
      <c r="F524" s="49">
        <f>IF($A524="","",IF(E524&gt;0.005,INDEX(Engine!$T$4:$BQ$4,Engine!K528),IF(H524&gt;0,"Buffer first","")))</f>
        <v/>
      </c>
      <c r="G524" s="50">
        <f>IF($A524="","",SUM(Engine!BR528:DO528))</f>
        <v/>
      </c>
      <c r="H524" s="50">
        <f>IF($A524="","",Engine!E528)</f>
        <v/>
      </c>
      <c r="I524" s="50">
        <f>IF($A524="","",Engine!G528)</f>
        <v/>
      </c>
      <c r="J524" s="51" t="n"/>
      <c r="K524" s="51" t="n"/>
      <c r="L524" s="47" t="n"/>
      <c r="M524" s="50">
        <f>IF($A524="","",Engine!J528)</f>
        <v/>
      </c>
    </row>
    <row r="525">
      <c r="A525" s="45">
        <f>IF(Engine!$J$528&gt;0.005,Engine!A529,"")</f>
        <v/>
      </c>
      <c r="B525" s="46">
        <f>IF($A525="","",Engine!B529)</f>
        <v/>
      </c>
      <c r="C525" s="47" t="n"/>
      <c r="D525" s="48">
        <f>IF($A525="","",G525+H525+I525+E525)</f>
        <v/>
      </c>
      <c r="E525" s="48">
        <f>IF($A525="","",SUM(Engine!DP529:FM529))</f>
        <v/>
      </c>
      <c r="F525" s="49">
        <f>IF($A525="","",IF(E525&gt;0.005,INDEX(Engine!$T$4:$BQ$4,Engine!K529),IF(H525&gt;0,"Buffer first","")))</f>
        <v/>
      </c>
      <c r="G525" s="50">
        <f>IF($A525="","",SUM(Engine!BR529:DO529))</f>
        <v/>
      </c>
      <c r="H525" s="50">
        <f>IF($A525="","",Engine!E529)</f>
        <v/>
      </c>
      <c r="I525" s="50">
        <f>IF($A525="","",Engine!G529)</f>
        <v/>
      </c>
      <c r="J525" s="51" t="n"/>
      <c r="K525" s="51" t="n"/>
      <c r="L525" s="47" t="n"/>
      <c r="M525" s="50">
        <f>IF($A525="","",Engine!J529)</f>
        <v/>
      </c>
    </row>
    <row r="526">
      <c r="A526" s="45">
        <f>IF(Engine!$J$529&gt;0.005,Engine!A530,"")</f>
        <v/>
      </c>
      <c r="B526" s="46">
        <f>IF($A526="","",Engine!B530)</f>
        <v/>
      </c>
      <c r="C526" s="47" t="n"/>
      <c r="D526" s="48">
        <f>IF($A526="","",G526+H526+I526+E526)</f>
        <v/>
      </c>
      <c r="E526" s="48">
        <f>IF($A526="","",SUM(Engine!DP530:FM530))</f>
        <v/>
      </c>
      <c r="F526" s="49">
        <f>IF($A526="","",IF(E526&gt;0.005,INDEX(Engine!$T$4:$BQ$4,Engine!K530),IF(H526&gt;0,"Buffer first","")))</f>
        <v/>
      </c>
      <c r="G526" s="50">
        <f>IF($A526="","",SUM(Engine!BR530:DO530))</f>
        <v/>
      </c>
      <c r="H526" s="50">
        <f>IF($A526="","",Engine!E530)</f>
        <v/>
      </c>
      <c r="I526" s="50">
        <f>IF($A526="","",Engine!G530)</f>
        <v/>
      </c>
      <c r="J526" s="51" t="n"/>
      <c r="K526" s="51" t="n"/>
      <c r="L526" s="47" t="n"/>
      <c r="M526" s="50">
        <f>IF($A526="","",Engine!J530)</f>
        <v/>
      </c>
    </row>
  </sheetData>
  <conditionalFormatting sqref="A7:M526">
    <cfRule type="expression" priority="1" dxfId="0">
      <formula>$C7="Paid"</formula>
    </cfRule>
  </conditionalFormatting>
  <dataValidations count="2">
    <dataValidation sqref="L7:L526" showDropDown="0" showInputMessage="0" showErrorMessage="0" allowBlank="1" type="list">
      <formula1>"Everyday,Emergency,One-off"</formula1>
    </dataValidation>
    <dataValidation sqref="C7:C526" showDropDown="0" showInputMessage="0" showErrorMessage="0" allowBlank="1" type="list">
      <formula1>"Paid"</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1F2A44"/>
    <outlinePr summaryBelow="1" summaryRight="1"/>
    <pageSetUpPr fitToPage="1"/>
  </sheetPr>
  <dimension ref="A1:E30"/>
  <sheetViews>
    <sheetView showGridLines="0" workbookViewId="0">
      <selection activeCell="A1" sqref="A1"/>
    </sheetView>
  </sheetViews>
  <sheetFormatPr baseColWidth="8" defaultRowHeight="15"/>
  <cols>
    <col width="3" customWidth="1" min="1" max="1"/>
    <col width="46" customWidth="1" min="2" max="2"/>
    <col width="22" customWidth="1" min="3" max="3"/>
    <col width="62" customWidth="1" min="4" max="4"/>
  </cols>
  <sheetData>
    <row r="1" ht="40" customHeight="1">
      <c r="A1" s="1" t="n"/>
      <c r="B1" s="2" t="inlineStr">
        <is>
          <t>Setup</t>
        </is>
      </c>
      <c r="C1" s="1" t="n"/>
      <c r="D1" s="1" t="n"/>
      <c r="E1" s="1" t="n"/>
    </row>
    <row r="2" ht="22" customHeight="1">
      <c r="A2" s="1" t="n"/>
      <c r="B2" s="3" t="inlineStr">
        <is>
          <t>Fill in the white cells. Everything else updates on its own.</t>
        </is>
      </c>
      <c r="C2" s="1" t="n"/>
      <c r="D2" s="1" t="n"/>
      <c r="E2" s="1" t="n"/>
    </row>
    <row r="3">
      <c r="A3" s="4" t="n"/>
      <c r="B3" s="4" t="n"/>
      <c r="C3" s="4" t="n"/>
      <c r="D3" s="4" t="n"/>
      <c r="E3" s="4" t="n"/>
    </row>
    <row r="4">
      <c r="A4" s="4" t="n"/>
      <c r="B4" s="4" t="n"/>
      <c r="C4" s="4" t="n"/>
      <c r="D4" s="4" t="n"/>
      <c r="E4" s="4" t="n"/>
    </row>
    <row r="5" ht="30" customHeight="1">
      <c r="A5" s="4" t="n"/>
      <c r="B5" s="52" t="inlineStr">
        <is>
          <t>Currency symbol</t>
        </is>
      </c>
      <c r="C5" s="47" t="inlineStr">
        <is>
          <t>$</t>
        </is>
      </c>
      <c r="D5" s="53" t="inlineStr">
        <is>
          <t>Any symbol works: $, £, €, MAD.</t>
        </is>
      </c>
      <c r="E5" s="4" t="n"/>
    </row>
    <row r="6" ht="30" customHeight="1">
      <c r="A6" s="4" t="n"/>
      <c r="B6" s="52" t="inlineStr">
        <is>
          <t>How often you get paid</t>
        </is>
      </c>
      <c r="C6" s="47" t="inlineStr">
        <is>
          <t>Every 2 weeks</t>
        </is>
      </c>
      <c r="D6" s="53" t="inlineStr">
        <is>
          <t>Paid twice a month? Fill in your other payday below.</t>
        </is>
      </c>
      <c r="E6" s="4" t="n"/>
    </row>
    <row r="7" ht="30" customHeight="1">
      <c r="A7" s="4" t="n"/>
      <c r="B7" s="52" t="inlineStr">
        <is>
          <t>Your next payday</t>
        </is>
      </c>
      <c r="C7" s="54" t="n">
        <v>46318</v>
      </c>
      <c r="D7" s="53" t="inlineStr">
        <is>
          <t>The plan starts here. Change it when you restart the plan.</t>
        </is>
      </c>
      <c r="E7" s="4" t="n"/>
    </row>
    <row r="8" ht="30" customHeight="1">
      <c r="A8" s="4" t="n"/>
      <c r="B8" s="52" t="inlineStr">
        <is>
          <t>Money for the plan each payday</t>
        </is>
      </c>
      <c r="C8" s="51" t="n">
        <v>150</v>
      </c>
      <c r="D8" s="53" t="inlineStr">
        <is>
          <t>On top of your minimums. It pays yearly bills, then your buffer, then extra to debt.</t>
        </is>
      </c>
      <c r="E8" s="4" t="n"/>
    </row>
    <row r="9" ht="30" customHeight="1">
      <c r="A9" s="4" t="n"/>
      <c r="B9" s="52" t="inlineStr">
        <is>
          <t>Buffer saved right now</t>
        </is>
      </c>
      <c r="C9" s="51" t="n">
        <v>200</v>
      </c>
      <c r="D9" s="53" t="inlineStr">
        <is>
          <t>Money set aside for surprises, in a plain separate account.</t>
        </is>
      </c>
      <c r="E9" s="4" t="n"/>
    </row>
    <row r="10" ht="30" customHeight="1">
      <c r="A10" s="4" t="n"/>
      <c r="B10" s="52" t="inlineStr">
        <is>
          <t>Buffer goal</t>
        </is>
      </c>
      <c r="C10" s="51" t="n">
        <v>500</v>
      </c>
      <c r="D10" s="53" t="inlineStr">
        <is>
          <t>$500 is a good first goal. You can raise it later.</t>
        </is>
      </c>
      <c r="E10" s="4" t="n"/>
    </row>
    <row r="11" ht="30" customHeight="1">
      <c r="A11" s="4" t="n"/>
      <c r="B11" s="52" t="inlineStr">
        <is>
          <t>Payoff order</t>
        </is>
      </c>
      <c r="C11" s="47" t="inlineStr">
        <is>
          <t>PaidInYellow order</t>
        </is>
      </c>
      <c r="D11" s="53" t="inlineStr">
        <is>
          <t>See Start Here for what each one does.</t>
        </is>
      </c>
      <c r="E11" s="4" t="n"/>
    </row>
    <row r="12" ht="30" customHeight="1">
      <c r="A12" s="4" t="n"/>
      <c r="B12" s="52" t="inlineStr">
        <is>
          <t>Twice a month only: your other payday</t>
        </is>
      </c>
      <c r="C12" s="55" t="n"/>
      <c r="D12" s="53" t="inlineStr">
        <is>
          <t>Day of the month, 1 to 31 (31 = last day). Example: paid on the 15th and the last day, next payday Oct 31: type 15.</t>
        </is>
      </c>
      <c r="E12" s="4" t="n"/>
    </row>
    <row r="13">
      <c r="A13" s="4" t="n"/>
      <c r="B13" s="43" t="inlineStr">
        <is>
          <t>Paydays per year</t>
        </is>
      </c>
      <c r="C13" s="56">
        <f>IF(C6="Every week",52,IF(C6="Every 2 weeks",26,IF(C6="Twice a month",24,12)))</f>
        <v/>
      </c>
      <c r="D13" s="4" t="n"/>
      <c r="E13" s="4" t="n"/>
    </row>
    <row r="14">
      <c r="A14" s="4" t="n"/>
      <c r="B14" s="43" t="inlineStr">
        <is>
          <t>Yearly bills, set aside per payday</t>
        </is>
      </c>
      <c r="C14" s="50">
        <f>'Yearly Bills'!E27</f>
        <v/>
      </c>
      <c r="D14" s="4" t="n"/>
      <c r="E14" s="4" t="n"/>
    </row>
    <row r="15">
      <c r="A15" s="4" t="n"/>
      <c r="B15" s="43" t="inlineStr">
        <is>
          <t>Order number (used by the sheet)</t>
        </is>
      </c>
      <c r="C15" s="56">
        <f>IF(C11="Biggest interest first",2,IF(C11="My own order",3,1))</f>
        <v/>
      </c>
      <c r="D15" s="4" t="n"/>
      <c r="E15" s="4" t="n"/>
    </row>
    <row r="16">
      <c r="A16" s="4" t="n"/>
      <c r="B16" s="43" t="inlineStr">
        <is>
          <t>Next payday as a day (31 = last day)</t>
        </is>
      </c>
      <c r="C16" s="56">
        <f>IF(C7=EOMONTH(C7,0),31,DAY(C7))</f>
        <v/>
      </c>
      <c r="D16" s="4" t="n"/>
      <c r="E16" s="4" t="n"/>
    </row>
    <row r="17">
      <c r="A17" s="4" t="n"/>
      <c r="B17" s="43" t="inlineStr">
        <is>
          <t>Other payday used</t>
        </is>
      </c>
      <c r="C17" s="56">
        <f>IF(OR(N(C12)&lt;1,N(C12)&gt;31,N(C12)=C16),IF(C16&lt;=15,C16+15,IF(C16=31,15,C16-15)),INT(C12))</f>
        <v/>
      </c>
      <c r="D17" s="4" t="n"/>
      <c r="E17" s="4" t="n"/>
    </row>
    <row r="18">
      <c r="A18" s="4" t="n"/>
      <c r="B18" s="43" t="inlineStr">
        <is>
          <t>Earlier pay day</t>
        </is>
      </c>
      <c r="C18" s="56">
        <f>MIN(C16,C17)</f>
        <v/>
      </c>
      <c r="D18" s="4" t="n"/>
      <c r="E18" s="4" t="n"/>
    </row>
    <row r="19">
      <c r="A19" s="4" t="n"/>
      <c r="B19" s="43" t="inlineStr">
        <is>
          <t>Later pay day</t>
        </is>
      </c>
      <c r="C19" s="56">
        <f>MAX(C16,C17)</f>
        <v/>
      </c>
      <c r="D19" s="4" t="n"/>
      <c r="E19" s="4" t="n"/>
    </row>
    <row r="20">
      <c r="A20" s="4" t="n"/>
      <c r="B20" s="43" t="inlineStr">
        <is>
          <t>Next payday is the later one (1 = yes)</t>
        </is>
      </c>
      <c r="C20" s="56">
        <f>IF(C16=C18,0,1)</f>
        <v/>
      </c>
      <c r="D20" s="4" t="n"/>
      <c r="E20" s="4" t="n"/>
    </row>
    <row r="21">
      <c r="A21" s="4" t="n"/>
      <c r="B21" s="4" t="n"/>
      <c r="C21" s="4" t="n"/>
      <c r="D21" s="4" t="n"/>
      <c r="E21" s="4" t="n"/>
    </row>
    <row r="22">
      <c r="A22" s="4" t="n"/>
      <c r="B22" s="4" t="n"/>
      <c r="C22" s="4" t="n"/>
      <c r="D22" s="4" t="n"/>
      <c r="E22" s="4" t="n"/>
    </row>
    <row r="23">
      <c r="A23" s="4" t="n"/>
      <c r="B23" s="4" t="n"/>
      <c r="C23" s="4" t="n"/>
      <c r="D23" s="4" t="n"/>
      <c r="E23" s="4" t="n"/>
    </row>
    <row r="24">
      <c r="A24" s="4" t="n"/>
      <c r="B24" s="4" t="n"/>
      <c r="C24" s="4" t="n"/>
      <c r="D24" s="4" t="n"/>
      <c r="E24" s="4" t="n"/>
    </row>
    <row r="25">
      <c r="A25" s="4" t="n"/>
      <c r="B25" s="4" t="n"/>
      <c r="C25" s="4" t="n"/>
      <c r="D25" s="4" t="n"/>
      <c r="E25" s="4" t="n"/>
    </row>
    <row r="26">
      <c r="A26" s="4" t="n"/>
      <c r="B26" s="4" t="n"/>
      <c r="C26" s="4" t="n"/>
      <c r="D26" s="4" t="n"/>
      <c r="E26" s="4" t="n"/>
    </row>
    <row r="27">
      <c r="A27" s="4" t="n"/>
      <c r="B27" s="4" t="n"/>
      <c r="C27" s="4" t="n"/>
      <c r="D27" s="4" t="n"/>
      <c r="E27" s="4" t="n"/>
    </row>
    <row r="28">
      <c r="A28" s="4" t="n"/>
      <c r="B28" s="4" t="n"/>
      <c r="C28" s="4" t="n"/>
      <c r="D28" s="4" t="n"/>
      <c r="E28" s="4" t="n"/>
    </row>
    <row r="29">
      <c r="A29" s="4" t="n"/>
      <c r="B29" s="4" t="n"/>
      <c r="C29" s="4" t="n"/>
      <c r="D29" s="4" t="n"/>
      <c r="E29" s="4" t="n"/>
    </row>
    <row r="30">
      <c r="A30" s="4" t="n"/>
      <c r="B30" s="4" t="n"/>
      <c r="C30" s="4" t="n"/>
      <c r="D30" s="4" t="n"/>
      <c r="E30" s="4" t="n"/>
    </row>
  </sheetData>
  <dataValidations count="3">
    <dataValidation sqref="C6" showDropDown="0" showInputMessage="0" showErrorMessage="0" allowBlank="0" type="list">
      <formula1>"Every week,Every 2 weeks,Twice a month,Every month"</formula1>
    </dataValidation>
    <dataValidation sqref="C11" showDropDown="0" showInputMessage="0" showErrorMessage="0" allowBlank="0" type="list">
      <formula1>"PaidInYellow order,Biggest interest first,My own order"</formula1>
    </dataValidation>
    <dataValidation sqref="C12" showDropDown="0" showInputMessage="0" showErrorMessage="0" allowBlank="1" type="whole" operator="between">
      <formula1>1</formula1>
      <formula2>31</formula2>
    </dataValidation>
  </dataValidations>
  <pageMargins left="0.75" right="0.75" top="1" bottom="1" header="0.5" footer="0.5"/>
  <pageSetup orientation="portrait" fitToHeight="0" fitToWidth="1"/>
</worksheet>
</file>

<file path=xl/worksheets/sheet6.xml><?xml version="1.0" encoding="utf-8"?>
<worksheet xmlns="http://schemas.openxmlformats.org/spreadsheetml/2006/main">
  <sheetPr>
    <tabColor rgb="001F2A44"/>
    <outlinePr summaryBelow="1" summaryRight="1"/>
    <pageSetUpPr fitToPage="1"/>
  </sheetPr>
  <dimension ref="A1:N6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6" customWidth="1" min="3" max="3"/>
    <col width="13" customWidth="1" min="4" max="4"/>
    <col width="11" customWidth="1" min="5" max="5"/>
    <col width="13" customWidth="1" min="6" max="6"/>
    <col width="9" customWidth="1" min="7" max="7"/>
    <col width="10" customWidth="1" min="8" max="8"/>
    <col width="9" customWidth="1" min="9" max="9"/>
    <col width="15" customWidth="1" min="10" max="10"/>
    <col width="13" customWidth="1" min="11" max="11"/>
    <col width="14" customWidth="1" min="12" max="12"/>
    <col width="12" customWidth="1" min="13" max="13"/>
    <col hidden="1" width="4" customWidth="1" min="14" max="14"/>
  </cols>
  <sheetData>
    <row r="1" ht="40" customHeight="1">
      <c r="A1" s="1" t="n"/>
      <c r="B1" s="2" t="inlineStr">
        <is>
          <t>Your debts</t>
        </is>
      </c>
      <c r="C1" s="1" t="n"/>
      <c r="D1" s="1" t="n"/>
      <c r="E1" s="1" t="n"/>
      <c r="F1" s="1" t="n"/>
      <c r="G1" s="1" t="n"/>
      <c r="H1" s="1" t="n"/>
      <c r="I1" s="1" t="n"/>
      <c r="J1" s="1" t="n"/>
      <c r="K1" s="1" t="n"/>
      <c r="L1" s="1" t="n"/>
      <c r="M1" s="1" t="n"/>
      <c r="N1" s="4" t="n"/>
    </row>
    <row r="2" ht="22" customHeight="1">
      <c r="A2" s="1" t="n"/>
      <c r="B2" s="3" t="inlineStr">
        <is>
          <t>Every debt, one per row. Balances as of today. The cream columns fill in by themselves.</t>
        </is>
      </c>
      <c r="C2" s="1" t="n"/>
      <c r="D2" s="1" t="n"/>
      <c r="E2" s="1" t="n"/>
      <c r="F2" s="1" t="n"/>
      <c r="G2" s="1" t="n"/>
      <c r="H2" s="1" t="n"/>
      <c r="I2" s="1" t="n"/>
      <c r="J2" s="1" t="n"/>
      <c r="K2" s="1" t="n"/>
      <c r="L2" s="1" t="n"/>
      <c r="M2" s="1" t="n"/>
      <c r="N2" s="4" t="n"/>
    </row>
    <row r="3">
      <c r="A3" s="4" t="n"/>
      <c r="B3" s="10" t="n"/>
      <c r="C3" s="4" t="n"/>
      <c r="D3" s="4" t="n"/>
      <c r="E3" s="4" t="n"/>
      <c r="F3" s="4" t="n"/>
      <c r="G3" s="4" t="n"/>
      <c r="H3" s="4" t="n"/>
      <c r="I3" s="4" t="n"/>
      <c r="J3" s="4" t="n"/>
      <c r="K3" s="4" t="n"/>
      <c r="L3" s="4" t="n"/>
      <c r="M3" s="4" t="n"/>
      <c r="N3" s="4" t="n"/>
    </row>
    <row r="4">
      <c r="A4" s="4" t="n"/>
      <c r="B4" s="4" t="n"/>
      <c r="C4" s="4" t="n"/>
      <c r="D4" s="4" t="n"/>
      <c r="E4" s="4" t="n"/>
      <c r="F4" s="4" t="n"/>
      <c r="G4" s="4" t="n"/>
      <c r="H4" s="4" t="n"/>
      <c r="I4" s="4" t="n"/>
      <c r="J4" s="4" t="n"/>
      <c r="K4" s="4" t="n"/>
      <c r="L4" s="4" t="n"/>
      <c r="M4" s="4" t="n"/>
      <c r="N4" s="4" t="n"/>
    </row>
    <row r="5" ht="44" customHeight="1">
      <c r="A5" s="4" t="n"/>
      <c r="B5" s="44" t="inlineStr">
        <is>
          <t>Name</t>
        </is>
      </c>
      <c r="C5" s="44" t="inlineStr">
        <is>
          <t>Type</t>
        </is>
      </c>
      <c r="D5" s="44" t="inlineStr">
        <is>
          <t>Balance</t>
        </is>
      </c>
      <c r="E5" s="44" t="inlineStr">
        <is>
          <t>Interest rate %</t>
        </is>
      </c>
      <c r="F5" s="44" t="inlineStr">
        <is>
          <t>Monthly minimum</t>
        </is>
      </c>
      <c r="G5" s="44" t="inlineStr">
        <is>
          <t>Due day</t>
        </is>
      </c>
      <c r="H5" s="44" t="inlineStr">
        <is>
          <t>My order</t>
        </is>
      </c>
      <c r="I5" s="44" t="inlineStr">
        <is>
          <t>Payoff order</t>
        </is>
      </c>
      <c r="J5" s="44" t="inlineStr">
        <is>
          <t>Paid off by</t>
        </is>
      </c>
      <c r="K5" s="44" t="inlineStr">
        <is>
          <t>Months at minimums only</t>
        </is>
      </c>
      <c r="L5" s="44" t="inlineStr">
        <is>
          <t>Interest at minimums only</t>
        </is>
      </c>
      <c r="M5" s="44" t="inlineStr">
        <is>
          <t>Interest per day</t>
        </is>
      </c>
      <c r="N5" s="44" t="inlineStr">
        <is>
          <t>key</t>
        </is>
      </c>
    </row>
    <row r="6">
      <c r="A6" s="4" t="n"/>
      <c r="B6" s="47" t="inlineStr">
        <is>
          <t>Visa</t>
        </is>
      </c>
      <c r="C6" s="47" t="inlineStr">
        <is>
          <t>Credit card</t>
        </is>
      </c>
      <c r="D6" s="51" t="n">
        <v>3200</v>
      </c>
      <c r="E6" s="57" t="n">
        <v>22.9</v>
      </c>
      <c r="F6" s="51" t="n">
        <v>96</v>
      </c>
      <c r="G6" s="55" t="n">
        <v>12</v>
      </c>
      <c r="H6" s="55" t="n"/>
      <c r="I6" s="45">
        <f>IF(B6="","",RANK(N6,$N$6:$N$55,1))</f>
        <v/>
      </c>
      <c r="J6" s="58">
        <f>IF(B6="","",IF(N(D6)&lt;=0,"Paid",IFERROR(INDEX(Engine!$B$10:$B$530,COUNTIF(INDEX(Engine!$T$10:$BQ$530,0,I6),"&gt;0.005")+1),"20+ years")))</f>
        <v/>
      </c>
      <c r="K6" s="45">
        <f>IF(B6="","",IF(N(D6)&lt;=0,0,IF(F6&lt;=D6*E6/1200,"Never",IF(N(E6)=0,ROUNDUP(D6/F6,0),ROUNDUP(NPER(E6/1200,-F6,D6),0)))))</f>
        <v/>
      </c>
      <c r="L6" s="59">
        <f>IF(B6="","",IF(K6="Never","Never",IF(OR(N(E6)=0,N(D6)&lt;=0),0,F6*NPER(E6/1200,-F6,D6)-D6)))</f>
        <v/>
      </c>
      <c r="M6" s="59">
        <f>IF(B6="","",N(D6)*N(E6)/100/365)</f>
        <v/>
      </c>
      <c r="N6" s="60">
        <f>IF(B6="",1E12+ROW(),CHOOSE(Setup!$C$15,IF(AND(N(E6)&gt;0,F6&lt;=D6*E6/1200),-1E9-E6,D6),-E6*1E6+D6/1E6,IF(H6="",1E6,H6)))+ROW()/1E7</f>
        <v/>
      </c>
    </row>
    <row r="7">
      <c r="A7" s="4" t="n"/>
      <c r="B7" s="47" t="inlineStr">
        <is>
          <t>Store card</t>
        </is>
      </c>
      <c r="C7" s="47" t="inlineStr">
        <is>
          <t>Store card</t>
        </is>
      </c>
      <c r="D7" s="51" t="n">
        <v>640</v>
      </c>
      <c r="E7" s="57" t="n">
        <v>26.99</v>
      </c>
      <c r="F7" s="51" t="n">
        <v>35</v>
      </c>
      <c r="G7" s="55" t="n">
        <v>5</v>
      </c>
      <c r="H7" s="55" t="n"/>
      <c r="I7" s="45">
        <f>IF(B7="","",RANK(N7,$N$6:$N$55,1))</f>
        <v/>
      </c>
      <c r="J7" s="58">
        <f>IF(B7="","",IF(N(D7)&lt;=0,"Paid",IFERROR(INDEX(Engine!$B$10:$B$530,COUNTIF(INDEX(Engine!$T$10:$BQ$530,0,I7),"&gt;0.005")+1),"20+ years")))</f>
        <v/>
      </c>
      <c r="K7" s="45">
        <f>IF(B7="","",IF(N(D7)&lt;=0,0,IF(F7&lt;=D7*E7/1200,"Never",IF(N(E7)=0,ROUNDUP(D7/F7,0),ROUNDUP(NPER(E7/1200,-F7,D7),0)))))</f>
        <v/>
      </c>
      <c r="L7" s="59">
        <f>IF(B7="","",IF(K7="Never","Never",IF(OR(N(E7)=0,N(D7)&lt;=0),0,F7*NPER(E7/1200,-F7,D7)-D7)))</f>
        <v/>
      </c>
      <c r="M7" s="59">
        <f>IF(B7="","",N(D7)*N(E7)/100/365)</f>
        <v/>
      </c>
      <c r="N7" s="60">
        <f>IF(B7="",1E12+ROW(),CHOOSE(Setup!$C$15,IF(AND(N(E7)&gt;0,F7&lt;=D7*E7/1200),-1E9-E7,D7),-E7*1E6+D7/1E6,IF(H7="",1E6,H7)))+ROW()/1E7</f>
        <v/>
      </c>
    </row>
    <row r="8">
      <c r="A8" s="4" t="n"/>
      <c r="B8" s="47" t="inlineStr">
        <is>
          <t>Car loan</t>
        </is>
      </c>
      <c r="C8" s="47" t="inlineStr">
        <is>
          <t>Car loan</t>
        </is>
      </c>
      <c r="D8" s="51" t="n">
        <v>9800</v>
      </c>
      <c r="E8" s="57" t="n">
        <v>7.5</v>
      </c>
      <c r="F8" s="51" t="n">
        <v>285</v>
      </c>
      <c r="G8" s="55" t="n">
        <v>20</v>
      </c>
      <c r="H8" s="55" t="n"/>
      <c r="I8" s="45">
        <f>IF(B8="","",RANK(N8,$N$6:$N$55,1))</f>
        <v/>
      </c>
      <c r="J8" s="58">
        <f>IF(B8="","",IF(N(D8)&lt;=0,"Paid",IFERROR(INDEX(Engine!$B$10:$B$530,COUNTIF(INDEX(Engine!$T$10:$BQ$530,0,I8),"&gt;0.005")+1),"20+ years")))</f>
        <v/>
      </c>
      <c r="K8" s="45">
        <f>IF(B8="","",IF(N(D8)&lt;=0,0,IF(F8&lt;=D8*E8/1200,"Never",IF(N(E8)=0,ROUNDUP(D8/F8,0),ROUNDUP(NPER(E8/1200,-F8,D8),0)))))</f>
        <v/>
      </c>
      <c r="L8" s="59">
        <f>IF(B8="","",IF(K8="Never","Never",IF(OR(N(E8)=0,N(D8)&lt;=0),0,F8*NPER(E8/1200,-F8,D8)-D8)))</f>
        <v/>
      </c>
      <c r="M8" s="59">
        <f>IF(B8="","",N(D8)*N(E8)/100/365)</f>
        <v/>
      </c>
      <c r="N8" s="60">
        <f>IF(B8="",1E12+ROW(),CHOOSE(Setup!$C$15,IF(AND(N(E8)&gt;0,F8&lt;=D8*E8/1200),-1E9-E8,D8),-E8*1E6+D8/1E6,IF(H8="",1E6,H8)))+ROW()/1E7</f>
        <v/>
      </c>
    </row>
    <row r="9">
      <c r="A9" s="4" t="n"/>
      <c r="B9" s="47" t="inlineStr">
        <is>
          <t>Medical bill</t>
        </is>
      </c>
      <c r="C9" s="47" t="inlineStr">
        <is>
          <t>Medical</t>
        </is>
      </c>
      <c r="D9" s="51" t="n">
        <v>1150</v>
      </c>
      <c r="E9" s="57" t="n">
        <v>0</v>
      </c>
      <c r="F9" s="51" t="n">
        <v>50</v>
      </c>
      <c r="G9" s="55" t="n">
        <v>1</v>
      </c>
      <c r="H9" s="55" t="n"/>
      <c r="I9" s="45">
        <f>IF(B9="","",RANK(N9,$N$6:$N$55,1))</f>
        <v/>
      </c>
      <c r="J9" s="58">
        <f>IF(B9="","",IF(N(D9)&lt;=0,"Paid",IFERROR(INDEX(Engine!$B$10:$B$530,COUNTIF(INDEX(Engine!$T$10:$BQ$530,0,I9),"&gt;0.005")+1),"20+ years")))</f>
        <v/>
      </c>
      <c r="K9" s="45">
        <f>IF(B9="","",IF(N(D9)&lt;=0,0,IF(F9&lt;=D9*E9/1200,"Never",IF(N(E9)=0,ROUNDUP(D9/F9,0),ROUNDUP(NPER(E9/1200,-F9,D9),0)))))</f>
        <v/>
      </c>
      <c r="L9" s="59">
        <f>IF(B9="","",IF(K9="Never","Never",IF(OR(N(E9)=0,N(D9)&lt;=0),0,F9*NPER(E9/1200,-F9,D9)-D9)))</f>
        <v/>
      </c>
      <c r="M9" s="59">
        <f>IF(B9="","",N(D9)*N(E9)/100/365)</f>
        <v/>
      </c>
      <c r="N9" s="60">
        <f>IF(B9="",1E12+ROW(),CHOOSE(Setup!$C$15,IF(AND(N(E9)&gt;0,F9&lt;=D9*E9/1200),-1E9-E9,D9),-E9*1E6+D9/1E6,IF(H9="",1E6,H9)))+ROW()/1E7</f>
        <v/>
      </c>
    </row>
    <row r="10">
      <c r="A10" s="4" t="n"/>
      <c r="B10" s="47" t="n"/>
      <c r="C10" s="47" t="n"/>
      <c r="D10" s="51" t="n"/>
      <c r="E10" s="57" t="n"/>
      <c r="F10" s="51" t="n"/>
      <c r="G10" s="55" t="n"/>
      <c r="H10" s="55" t="n"/>
      <c r="I10" s="45">
        <f>IF(B10="","",RANK(N10,$N$6:$N$55,1))</f>
        <v/>
      </c>
      <c r="J10" s="58">
        <f>IF(B10="","",IF(N(D10)&lt;=0,"Paid",IFERROR(INDEX(Engine!$B$10:$B$530,COUNTIF(INDEX(Engine!$T$10:$BQ$530,0,I10),"&gt;0.005")+1),"20+ years")))</f>
        <v/>
      </c>
      <c r="K10" s="45">
        <f>IF(B10="","",IF(N(D10)&lt;=0,0,IF(F10&lt;=D10*E10/1200,"Never",IF(N(E10)=0,ROUNDUP(D10/F10,0),ROUNDUP(NPER(E10/1200,-F10,D10),0)))))</f>
        <v/>
      </c>
      <c r="L10" s="59">
        <f>IF(B10="","",IF(K10="Never","Never",IF(OR(N(E10)=0,N(D10)&lt;=0),0,F10*NPER(E10/1200,-F10,D10)-D10)))</f>
        <v/>
      </c>
      <c r="M10" s="59">
        <f>IF(B10="","",N(D10)*N(E10)/100/365)</f>
        <v/>
      </c>
      <c r="N10" s="60">
        <f>IF(B10="",1E12+ROW(),CHOOSE(Setup!$C$15,IF(AND(N(E10)&gt;0,F10&lt;=D10*E10/1200),-1E9-E10,D10),-E10*1E6+D10/1E6,IF(H10="",1E6,H10)))+ROW()/1E7</f>
        <v/>
      </c>
    </row>
    <row r="11">
      <c r="A11" s="4" t="n"/>
      <c r="B11" s="47" t="n"/>
      <c r="C11" s="47" t="n"/>
      <c r="D11" s="51" t="n"/>
      <c r="E11" s="57" t="n"/>
      <c r="F11" s="51" t="n"/>
      <c r="G11" s="55" t="n"/>
      <c r="H11" s="55" t="n"/>
      <c r="I11" s="45">
        <f>IF(B11="","",RANK(N11,$N$6:$N$55,1))</f>
        <v/>
      </c>
      <c r="J11" s="58">
        <f>IF(B11="","",IF(N(D11)&lt;=0,"Paid",IFERROR(INDEX(Engine!$B$10:$B$530,COUNTIF(INDEX(Engine!$T$10:$BQ$530,0,I11),"&gt;0.005")+1),"20+ years")))</f>
        <v/>
      </c>
      <c r="K11" s="45">
        <f>IF(B11="","",IF(N(D11)&lt;=0,0,IF(F11&lt;=D11*E11/1200,"Never",IF(N(E11)=0,ROUNDUP(D11/F11,0),ROUNDUP(NPER(E11/1200,-F11,D11),0)))))</f>
        <v/>
      </c>
      <c r="L11" s="59">
        <f>IF(B11="","",IF(K11="Never","Never",IF(OR(N(E11)=0,N(D11)&lt;=0),0,F11*NPER(E11/1200,-F11,D11)-D11)))</f>
        <v/>
      </c>
      <c r="M11" s="59">
        <f>IF(B11="","",N(D11)*N(E11)/100/365)</f>
        <v/>
      </c>
      <c r="N11" s="60">
        <f>IF(B11="",1E12+ROW(),CHOOSE(Setup!$C$15,IF(AND(N(E11)&gt;0,F11&lt;=D11*E11/1200),-1E9-E11,D11),-E11*1E6+D11/1E6,IF(H11="",1E6,H11)))+ROW()/1E7</f>
        <v/>
      </c>
    </row>
    <row r="12">
      <c r="A12" s="4" t="n"/>
      <c r="B12" s="47" t="n"/>
      <c r="C12" s="47" t="n"/>
      <c r="D12" s="51" t="n"/>
      <c r="E12" s="57" t="n"/>
      <c r="F12" s="51" t="n"/>
      <c r="G12" s="55" t="n"/>
      <c r="H12" s="55" t="n"/>
      <c r="I12" s="45">
        <f>IF(B12="","",RANK(N12,$N$6:$N$55,1))</f>
        <v/>
      </c>
      <c r="J12" s="58">
        <f>IF(B12="","",IF(N(D12)&lt;=0,"Paid",IFERROR(INDEX(Engine!$B$10:$B$530,COUNTIF(INDEX(Engine!$T$10:$BQ$530,0,I12),"&gt;0.005")+1),"20+ years")))</f>
        <v/>
      </c>
      <c r="K12" s="45">
        <f>IF(B12="","",IF(N(D12)&lt;=0,0,IF(F12&lt;=D12*E12/1200,"Never",IF(N(E12)=0,ROUNDUP(D12/F12,0),ROUNDUP(NPER(E12/1200,-F12,D12),0)))))</f>
        <v/>
      </c>
      <c r="L12" s="59">
        <f>IF(B12="","",IF(K12="Never","Never",IF(OR(N(E12)=0,N(D12)&lt;=0),0,F12*NPER(E12/1200,-F12,D12)-D12)))</f>
        <v/>
      </c>
      <c r="M12" s="59">
        <f>IF(B12="","",N(D12)*N(E12)/100/365)</f>
        <v/>
      </c>
      <c r="N12" s="60">
        <f>IF(B12="",1E12+ROW(),CHOOSE(Setup!$C$15,IF(AND(N(E12)&gt;0,F12&lt;=D12*E12/1200),-1E9-E12,D12),-E12*1E6+D12/1E6,IF(H12="",1E6,H12)))+ROW()/1E7</f>
        <v/>
      </c>
    </row>
    <row r="13">
      <c r="A13" s="4" t="n"/>
      <c r="B13" s="47" t="n"/>
      <c r="C13" s="47" t="n"/>
      <c r="D13" s="51" t="n"/>
      <c r="E13" s="57" t="n"/>
      <c r="F13" s="51" t="n"/>
      <c r="G13" s="55" t="n"/>
      <c r="H13" s="55" t="n"/>
      <c r="I13" s="45">
        <f>IF(B13="","",RANK(N13,$N$6:$N$55,1))</f>
        <v/>
      </c>
      <c r="J13" s="58">
        <f>IF(B13="","",IF(N(D13)&lt;=0,"Paid",IFERROR(INDEX(Engine!$B$10:$B$530,COUNTIF(INDEX(Engine!$T$10:$BQ$530,0,I13),"&gt;0.005")+1),"20+ years")))</f>
        <v/>
      </c>
      <c r="K13" s="45">
        <f>IF(B13="","",IF(N(D13)&lt;=0,0,IF(F13&lt;=D13*E13/1200,"Never",IF(N(E13)=0,ROUNDUP(D13/F13,0),ROUNDUP(NPER(E13/1200,-F13,D13),0)))))</f>
        <v/>
      </c>
      <c r="L13" s="59">
        <f>IF(B13="","",IF(K13="Never","Never",IF(OR(N(E13)=0,N(D13)&lt;=0),0,F13*NPER(E13/1200,-F13,D13)-D13)))</f>
        <v/>
      </c>
      <c r="M13" s="59">
        <f>IF(B13="","",N(D13)*N(E13)/100/365)</f>
        <v/>
      </c>
      <c r="N13" s="60">
        <f>IF(B13="",1E12+ROW(),CHOOSE(Setup!$C$15,IF(AND(N(E13)&gt;0,F13&lt;=D13*E13/1200),-1E9-E13,D13),-E13*1E6+D13/1E6,IF(H13="",1E6,H13)))+ROW()/1E7</f>
        <v/>
      </c>
    </row>
    <row r="14">
      <c r="A14" s="4" t="n"/>
      <c r="B14" s="47" t="n"/>
      <c r="C14" s="47" t="n"/>
      <c r="D14" s="51" t="n"/>
      <c r="E14" s="57" t="n"/>
      <c r="F14" s="51" t="n"/>
      <c r="G14" s="55" t="n"/>
      <c r="H14" s="55" t="n"/>
      <c r="I14" s="45">
        <f>IF(B14="","",RANK(N14,$N$6:$N$55,1))</f>
        <v/>
      </c>
      <c r="J14" s="58">
        <f>IF(B14="","",IF(N(D14)&lt;=0,"Paid",IFERROR(INDEX(Engine!$B$10:$B$530,COUNTIF(INDEX(Engine!$T$10:$BQ$530,0,I14),"&gt;0.005")+1),"20+ years")))</f>
        <v/>
      </c>
      <c r="K14" s="45">
        <f>IF(B14="","",IF(N(D14)&lt;=0,0,IF(F14&lt;=D14*E14/1200,"Never",IF(N(E14)=0,ROUNDUP(D14/F14,0),ROUNDUP(NPER(E14/1200,-F14,D14),0)))))</f>
        <v/>
      </c>
      <c r="L14" s="59">
        <f>IF(B14="","",IF(K14="Never","Never",IF(OR(N(E14)=0,N(D14)&lt;=0),0,F14*NPER(E14/1200,-F14,D14)-D14)))</f>
        <v/>
      </c>
      <c r="M14" s="59">
        <f>IF(B14="","",N(D14)*N(E14)/100/365)</f>
        <v/>
      </c>
      <c r="N14" s="60">
        <f>IF(B14="",1E12+ROW(),CHOOSE(Setup!$C$15,IF(AND(N(E14)&gt;0,F14&lt;=D14*E14/1200),-1E9-E14,D14),-E14*1E6+D14/1E6,IF(H14="",1E6,H14)))+ROW()/1E7</f>
        <v/>
      </c>
    </row>
    <row r="15">
      <c r="A15" s="4" t="n"/>
      <c r="B15" s="47" t="n"/>
      <c r="C15" s="47" t="n"/>
      <c r="D15" s="51" t="n"/>
      <c r="E15" s="57" t="n"/>
      <c r="F15" s="51" t="n"/>
      <c r="G15" s="55" t="n"/>
      <c r="H15" s="55" t="n"/>
      <c r="I15" s="45">
        <f>IF(B15="","",RANK(N15,$N$6:$N$55,1))</f>
        <v/>
      </c>
      <c r="J15" s="58">
        <f>IF(B15="","",IF(N(D15)&lt;=0,"Paid",IFERROR(INDEX(Engine!$B$10:$B$530,COUNTIF(INDEX(Engine!$T$10:$BQ$530,0,I15),"&gt;0.005")+1),"20+ years")))</f>
        <v/>
      </c>
      <c r="K15" s="45">
        <f>IF(B15="","",IF(N(D15)&lt;=0,0,IF(F15&lt;=D15*E15/1200,"Never",IF(N(E15)=0,ROUNDUP(D15/F15,0),ROUNDUP(NPER(E15/1200,-F15,D15),0)))))</f>
        <v/>
      </c>
      <c r="L15" s="59">
        <f>IF(B15="","",IF(K15="Never","Never",IF(OR(N(E15)=0,N(D15)&lt;=0),0,F15*NPER(E15/1200,-F15,D15)-D15)))</f>
        <v/>
      </c>
      <c r="M15" s="59">
        <f>IF(B15="","",N(D15)*N(E15)/100/365)</f>
        <v/>
      </c>
      <c r="N15" s="60">
        <f>IF(B15="",1E12+ROW(),CHOOSE(Setup!$C$15,IF(AND(N(E15)&gt;0,F15&lt;=D15*E15/1200),-1E9-E15,D15),-E15*1E6+D15/1E6,IF(H15="",1E6,H15)))+ROW()/1E7</f>
        <v/>
      </c>
    </row>
    <row r="16">
      <c r="A16" s="4" t="n"/>
      <c r="B16" s="47" t="n"/>
      <c r="C16" s="47" t="n"/>
      <c r="D16" s="51" t="n"/>
      <c r="E16" s="57" t="n"/>
      <c r="F16" s="51" t="n"/>
      <c r="G16" s="55" t="n"/>
      <c r="H16" s="55" t="n"/>
      <c r="I16" s="45">
        <f>IF(B16="","",RANK(N16,$N$6:$N$55,1))</f>
        <v/>
      </c>
      <c r="J16" s="58">
        <f>IF(B16="","",IF(N(D16)&lt;=0,"Paid",IFERROR(INDEX(Engine!$B$10:$B$530,COUNTIF(INDEX(Engine!$T$10:$BQ$530,0,I16),"&gt;0.005")+1),"20+ years")))</f>
        <v/>
      </c>
      <c r="K16" s="45">
        <f>IF(B16="","",IF(N(D16)&lt;=0,0,IF(F16&lt;=D16*E16/1200,"Never",IF(N(E16)=0,ROUNDUP(D16/F16,0),ROUNDUP(NPER(E16/1200,-F16,D16),0)))))</f>
        <v/>
      </c>
      <c r="L16" s="59">
        <f>IF(B16="","",IF(K16="Never","Never",IF(OR(N(E16)=0,N(D16)&lt;=0),0,F16*NPER(E16/1200,-F16,D16)-D16)))</f>
        <v/>
      </c>
      <c r="M16" s="59">
        <f>IF(B16="","",N(D16)*N(E16)/100/365)</f>
        <v/>
      </c>
      <c r="N16" s="60">
        <f>IF(B16="",1E12+ROW(),CHOOSE(Setup!$C$15,IF(AND(N(E16)&gt;0,F16&lt;=D16*E16/1200),-1E9-E16,D16),-E16*1E6+D16/1E6,IF(H16="",1E6,H16)))+ROW()/1E7</f>
        <v/>
      </c>
    </row>
    <row r="17">
      <c r="A17" s="4" t="n"/>
      <c r="B17" s="47" t="n"/>
      <c r="C17" s="47" t="n"/>
      <c r="D17" s="51" t="n"/>
      <c r="E17" s="57" t="n"/>
      <c r="F17" s="51" t="n"/>
      <c r="G17" s="55" t="n"/>
      <c r="H17" s="55" t="n"/>
      <c r="I17" s="45">
        <f>IF(B17="","",RANK(N17,$N$6:$N$55,1))</f>
        <v/>
      </c>
      <c r="J17" s="58">
        <f>IF(B17="","",IF(N(D17)&lt;=0,"Paid",IFERROR(INDEX(Engine!$B$10:$B$530,COUNTIF(INDEX(Engine!$T$10:$BQ$530,0,I17),"&gt;0.005")+1),"20+ years")))</f>
        <v/>
      </c>
      <c r="K17" s="45">
        <f>IF(B17="","",IF(N(D17)&lt;=0,0,IF(F17&lt;=D17*E17/1200,"Never",IF(N(E17)=0,ROUNDUP(D17/F17,0),ROUNDUP(NPER(E17/1200,-F17,D17),0)))))</f>
        <v/>
      </c>
      <c r="L17" s="59">
        <f>IF(B17="","",IF(K17="Never","Never",IF(OR(N(E17)=0,N(D17)&lt;=0),0,F17*NPER(E17/1200,-F17,D17)-D17)))</f>
        <v/>
      </c>
      <c r="M17" s="59">
        <f>IF(B17="","",N(D17)*N(E17)/100/365)</f>
        <v/>
      </c>
      <c r="N17" s="60">
        <f>IF(B17="",1E12+ROW(),CHOOSE(Setup!$C$15,IF(AND(N(E17)&gt;0,F17&lt;=D17*E17/1200),-1E9-E17,D17),-E17*1E6+D17/1E6,IF(H17="",1E6,H17)))+ROW()/1E7</f>
        <v/>
      </c>
    </row>
    <row r="18">
      <c r="A18" s="4" t="n"/>
      <c r="B18" s="47" t="n"/>
      <c r="C18" s="47" t="n"/>
      <c r="D18" s="51" t="n"/>
      <c r="E18" s="57" t="n"/>
      <c r="F18" s="51" t="n"/>
      <c r="G18" s="55" t="n"/>
      <c r="H18" s="55" t="n"/>
      <c r="I18" s="45">
        <f>IF(B18="","",RANK(N18,$N$6:$N$55,1))</f>
        <v/>
      </c>
      <c r="J18" s="58">
        <f>IF(B18="","",IF(N(D18)&lt;=0,"Paid",IFERROR(INDEX(Engine!$B$10:$B$530,COUNTIF(INDEX(Engine!$T$10:$BQ$530,0,I18),"&gt;0.005")+1),"20+ years")))</f>
        <v/>
      </c>
      <c r="K18" s="45">
        <f>IF(B18="","",IF(N(D18)&lt;=0,0,IF(F18&lt;=D18*E18/1200,"Never",IF(N(E18)=0,ROUNDUP(D18/F18,0),ROUNDUP(NPER(E18/1200,-F18,D18),0)))))</f>
        <v/>
      </c>
      <c r="L18" s="59">
        <f>IF(B18="","",IF(K18="Never","Never",IF(OR(N(E18)=0,N(D18)&lt;=0),0,F18*NPER(E18/1200,-F18,D18)-D18)))</f>
        <v/>
      </c>
      <c r="M18" s="59">
        <f>IF(B18="","",N(D18)*N(E18)/100/365)</f>
        <v/>
      </c>
      <c r="N18" s="60">
        <f>IF(B18="",1E12+ROW(),CHOOSE(Setup!$C$15,IF(AND(N(E18)&gt;0,F18&lt;=D18*E18/1200),-1E9-E18,D18),-E18*1E6+D18/1E6,IF(H18="",1E6,H18)))+ROW()/1E7</f>
        <v/>
      </c>
    </row>
    <row r="19">
      <c r="A19" s="4" t="n"/>
      <c r="B19" s="47" t="n"/>
      <c r="C19" s="47" t="n"/>
      <c r="D19" s="51" t="n"/>
      <c r="E19" s="57" t="n"/>
      <c r="F19" s="51" t="n"/>
      <c r="G19" s="55" t="n"/>
      <c r="H19" s="55" t="n"/>
      <c r="I19" s="45">
        <f>IF(B19="","",RANK(N19,$N$6:$N$55,1))</f>
        <v/>
      </c>
      <c r="J19" s="58">
        <f>IF(B19="","",IF(N(D19)&lt;=0,"Paid",IFERROR(INDEX(Engine!$B$10:$B$530,COUNTIF(INDEX(Engine!$T$10:$BQ$530,0,I19),"&gt;0.005")+1),"20+ years")))</f>
        <v/>
      </c>
      <c r="K19" s="45">
        <f>IF(B19="","",IF(N(D19)&lt;=0,0,IF(F19&lt;=D19*E19/1200,"Never",IF(N(E19)=0,ROUNDUP(D19/F19,0),ROUNDUP(NPER(E19/1200,-F19,D19),0)))))</f>
        <v/>
      </c>
      <c r="L19" s="59">
        <f>IF(B19="","",IF(K19="Never","Never",IF(OR(N(E19)=0,N(D19)&lt;=0),0,F19*NPER(E19/1200,-F19,D19)-D19)))</f>
        <v/>
      </c>
      <c r="M19" s="59">
        <f>IF(B19="","",N(D19)*N(E19)/100/365)</f>
        <v/>
      </c>
      <c r="N19" s="60">
        <f>IF(B19="",1E12+ROW(),CHOOSE(Setup!$C$15,IF(AND(N(E19)&gt;0,F19&lt;=D19*E19/1200),-1E9-E19,D19),-E19*1E6+D19/1E6,IF(H19="",1E6,H19)))+ROW()/1E7</f>
        <v/>
      </c>
    </row>
    <row r="20">
      <c r="A20" s="4" t="n"/>
      <c r="B20" s="47" t="n"/>
      <c r="C20" s="47" t="n"/>
      <c r="D20" s="51" t="n"/>
      <c r="E20" s="57" t="n"/>
      <c r="F20" s="51" t="n"/>
      <c r="G20" s="55" t="n"/>
      <c r="H20" s="55" t="n"/>
      <c r="I20" s="45">
        <f>IF(B20="","",RANK(N20,$N$6:$N$55,1))</f>
        <v/>
      </c>
      <c r="J20" s="58">
        <f>IF(B20="","",IF(N(D20)&lt;=0,"Paid",IFERROR(INDEX(Engine!$B$10:$B$530,COUNTIF(INDEX(Engine!$T$10:$BQ$530,0,I20),"&gt;0.005")+1),"20+ years")))</f>
        <v/>
      </c>
      <c r="K20" s="45">
        <f>IF(B20="","",IF(N(D20)&lt;=0,0,IF(F20&lt;=D20*E20/1200,"Never",IF(N(E20)=0,ROUNDUP(D20/F20,0),ROUNDUP(NPER(E20/1200,-F20,D20),0)))))</f>
        <v/>
      </c>
      <c r="L20" s="59">
        <f>IF(B20="","",IF(K20="Never","Never",IF(OR(N(E20)=0,N(D20)&lt;=0),0,F20*NPER(E20/1200,-F20,D20)-D20)))</f>
        <v/>
      </c>
      <c r="M20" s="59">
        <f>IF(B20="","",N(D20)*N(E20)/100/365)</f>
        <v/>
      </c>
      <c r="N20" s="60">
        <f>IF(B20="",1E12+ROW(),CHOOSE(Setup!$C$15,IF(AND(N(E20)&gt;0,F20&lt;=D20*E20/1200),-1E9-E20,D20),-E20*1E6+D20/1E6,IF(H20="",1E6,H20)))+ROW()/1E7</f>
        <v/>
      </c>
    </row>
    <row r="21">
      <c r="A21" s="4" t="n"/>
      <c r="B21" s="47" t="n"/>
      <c r="C21" s="47" t="n"/>
      <c r="D21" s="51" t="n"/>
      <c r="E21" s="57" t="n"/>
      <c r="F21" s="51" t="n"/>
      <c r="G21" s="55" t="n"/>
      <c r="H21" s="55" t="n"/>
      <c r="I21" s="45">
        <f>IF(B21="","",RANK(N21,$N$6:$N$55,1))</f>
        <v/>
      </c>
      <c r="J21" s="58">
        <f>IF(B21="","",IF(N(D21)&lt;=0,"Paid",IFERROR(INDEX(Engine!$B$10:$B$530,COUNTIF(INDEX(Engine!$T$10:$BQ$530,0,I21),"&gt;0.005")+1),"20+ years")))</f>
        <v/>
      </c>
      <c r="K21" s="45">
        <f>IF(B21="","",IF(N(D21)&lt;=0,0,IF(F21&lt;=D21*E21/1200,"Never",IF(N(E21)=0,ROUNDUP(D21/F21,0),ROUNDUP(NPER(E21/1200,-F21,D21),0)))))</f>
        <v/>
      </c>
      <c r="L21" s="59">
        <f>IF(B21="","",IF(K21="Never","Never",IF(OR(N(E21)=0,N(D21)&lt;=0),0,F21*NPER(E21/1200,-F21,D21)-D21)))</f>
        <v/>
      </c>
      <c r="M21" s="59">
        <f>IF(B21="","",N(D21)*N(E21)/100/365)</f>
        <v/>
      </c>
      <c r="N21" s="60">
        <f>IF(B21="",1E12+ROW(),CHOOSE(Setup!$C$15,IF(AND(N(E21)&gt;0,F21&lt;=D21*E21/1200),-1E9-E21,D21),-E21*1E6+D21/1E6,IF(H21="",1E6,H21)))+ROW()/1E7</f>
        <v/>
      </c>
    </row>
    <row r="22">
      <c r="A22" s="4" t="n"/>
      <c r="B22" s="47" t="n"/>
      <c r="C22" s="47" t="n"/>
      <c r="D22" s="51" t="n"/>
      <c r="E22" s="57" t="n"/>
      <c r="F22" s="51" t="n"/>
      <c r="G22" s="55" t="n"/>
      <c r="H22" s="55" t="n"/>
      <c r="I22" s="45">
        <f>IF(B22="","",RANK(N22,$N$6:$N$55,1))</f>
        <v/>
      </c>
      <c r="J22" s="58">
        <f>IF(B22="","",IF(N(D22)&lt;=0,"Paid",IFERROR(INDEX(Engine!$B$10:$B$530,COUNTIF(INDEX(Engine!$T$10:$BQ$530,0,I22),"&gt;0.005")+1),"20+ years")))</f>
        <v/>
      </c>
      <c r="K22" s="45">
        <f>IF(B22="","",IF(N(D22)&lt;=0,0,IF(F22&lt;=D22*E22/1200,"Never",IF(N(E22)=0,ROUNDUP(D22/F22,0),ROUNDUP(NPER(E22/1200,-F22,D22),0)))))</f>
        <v/>
      </c>
      <c r="L22" s="59">
        <f>IF(B22="","",IF(K22="Never","Never",IF(OR(N(E22)=0,N(D22)&lt;=0),0,F22*NPER(E22/1200,-F22,D22)-D22)))</f>
        <v/>
      </c>
      <c r="M22" s="59">
        <f>IF(B22="","",N(D22)*N(E22)/100/365)</f>
        <v/>
      </c>
      <c r="N22" s="60">
        <f>IF(B22="",1E12+ROW(),CHOOSE(Setup!$C$15,IF(AND(N(E22)&gt;0,F22&lt;=D22*E22/1200),-1E9-E22,D22),-E22*1E6+D22/1E6,IF(H22="",1E6,H22)))+ROW()/1E7</f>
        <v/>
      </c>
    </row>
    <row r="23">
      <c r="A23" s="4" t="n"/>
      <c r="B23" s="47" t="n"/>
      <c r="C23" s="47" t="n"/>
      <c r="D23" s="51" t="n"/>
      <c r="E23" s="57" t="n"/>
      <c r="F23" s="51" t="n"/>
      <c r="G23" s="55" t="n"/>
      <c r="H23" s="55" t="n"/>
      <c r="I23" s="45">
        <f>IF(B23="","",RANK(N23,$N$6:$N$55,1))</f>
        <v/>
      </c>
      <c r="J23" s="58">
        <f>IF(B23="","",IF(N(D23)&lt;=0,"Paid",IFERROR(INDEX(Engine!$B$10:$B$530,COUNTIF(INDEX(Engine!$T$10:$BQ$530,0,I23),"&gt;0.005")+1),"20+ years")))</f>
        <v/>
      </c>
      <c r="K23" s="45">
        <f>IF(B23="","",IF(N(D23)&lt;=0,0,IF(F23&lt;=D23*E23/1200,"Never",IF(N(E23)=0,ROUNDUP(D23/F23,0),ROUNDUP(NPER(E23/1200,-F23,D23),0)))))</f>
        <v/>
      </c>
      <c r="L23" s="59">
        <f>IF(B23="","",IF(K23="Never","Never",IF(OR(N(E23)=0,N(D23)&lt;=0),0,F23*NPER(E23/1200,-F23,D23)-D23)))</f>
        <v/>
      </c>
      <c r="M23" s="59">
        <f>IF(B23="","",N(D23)*N(E23)/100/365)</f>
        <v/>
      </c>
      <c r="N23" s="60">
        <f>IF(B23="",1E12+ROW(),CHOOSE(Setup!$C$15,IF(AND(N(E23)&gt;0,F23&lt;=D23*E23/1200),-1E9-E23,D23),-E23*1E6+D23/1E6,IF(H23="",1E6,H23)))+ROW()/1E7</f>
        <v/>
      </c>
    </row>
    <row r="24">
      <c r="A24" s="4" t="n"/>
      <c r="B24" s="47" t="n"/>
      <c r="C24" s="47" t="n"/>
      <c r="D24" s="51" t="n"/>
      <c r="E24" s="57" t="n"/>
      <c r="F24" s="51" t="n"/>
      <c r="G24" s="55" t="n"/>
      <c r="H24" s="55" t="n"/>
      <c r="I24" s="45">
        <f>IF(B24="","",RANK(N24,$N$6:$N$55,1))</f>
        <v/>
      </c>
      <c r="J24" s="58">
        <f>IF(B24="","",IF(N(D24)&lt;=0,"Paid",IFERROR(INDEX(Engine!$B$10:$B$530,COUNTIF(INDEX(Engine!$T$10:$BQ$530,0,I24),"&gt;0.005")+1),"20+ years")))</f>
        <v/>
      </c>
      <c r="K24" s="45">
        <f>IF(B24="","",IF(N(D24)&lt;=0,0,IF(F24&lt;=D24*E24/1200,"Never",IF(N(E24)=0,ROUNDUP(D24/F24,0),ROUNDUP(NPER(E24/1200,-F24,D24),0)))))</f>
        <v/>
      </c>
      <c r="L24" s="59">
        <f>IF(B24="","",IF(K24="Never","Never",IF(OR(N(E24)=0,N(D24)&lt;=0),0,F24*NPER(E24/1200,-F24,D24)-D24)))</f>
        <v/>
      </c>
      <c r="M24" s="59">
        <f>IF(B24="","",N(D24)*N(E24)/100/365)</f>
        <v/>
      </c>
      <c r="N24" s="60">
        <f>IF(B24="",1E12+ROW(),CHOOSE(Setup!$C$15,IF(AND(N(E24)&gt;0,F24&lt;=D24*E24/1200),-1E9-E24,D24),-E24*1E6+D24/1E6,IF(H24="",1E6,H24)))+ROW()/1E7</f>
        <v/>
      </c>
    </row>
    <row r="25">
      <c r="A25" s="4" t="n"/>
      <c r="B25" s="47" t="n"/>
      <c r="C25" s="47" t="n"/>
      <c r="D25" s="51" t="n"/>
      <c r="E25" s="57" t="n"/>
      <c r="F25" s="51" t="n"/>
      <c r="G25" s="55" t="n"/>
      <c r="H25" s="55" t="n"/>
      <c r="I25" s="45">
        <f>IF(B25="","",RANK(N25,$N$6:$N$55,1))</f>
        <v/>
      </c>
      <c r="J25" s="58">
        <f>IF(B25="","",IF(N(D25)&lt;=0,"Paid",IFERROR(INDEX(Engine!$B$10:$B$530,COUNTIF(INDEX(Engine!$T$10:$BQ$530,0,I25),"&gt;0.005")+1),"20+ years")))</f>
        <v/>
      </c>
      <c r="K25" s="45">
        <f>IF(B25="","",IF(N(D25)&lt;=0,0,IF(F25&lt;=D25*E25/1200,"Never",IF(N(E25)=0,ROUNDUP(D25/F25,0),ROUNDUP(NPER(E25/1200,-F25,D25),0)))))</f>
        <v/>
      </c>
      <c r="L25" s="59">
        <f>IF(B25="","",IF(K25="Never","Never",IF(OR(N(E25)=0,N(D25)&lt;=0),0,F25*NPER(E25/1200,-F25,D25)-D25)))</f>
        <v/>
      </c>
      <c r="M25" s="59">
        <f>IF(B25="","",N(D25)*N(E25)/100/365)</f>
        <v/>
      </c>
      <c r="N25" s="60">
        <f>IF(B25="",1E12+ROW(),CHOOSE(Setup!$C$15,IF(AND(N(E25)&gt;0,F25&lt;=D25*E25/1200),-1E9-E25,D25),-E25*1E6+D25/1E6,IF(H25="",1E6,H25)))+ROW()/1E7</f>
        <v/>
      </c>
    </row>
    <row r="26">
      <c r="A26" s="4" t="n"/>
      <c r="B26" s="47" t="n"/>
      <c r="C26" s="47" t="n"/>
      <c r="D26" s="51" t="n"/>
      <c r="E26" s="57" t="n"/>
      <c r="F26" s="51" t="n"/>
      <c r="G26" s="55" t="n"/>
      <c r="H26" s="55" t="n"/>
      <c r="I26" s="45">
        <f>IF(B26="","",RANK(N26,$N$6:$N$55,1))</f>
        <v/>
      </c>
      <c r="J26" s="58">
        <f>IF(B26="","",IF(N(D26)&lt;=0,"Paid",IFERROR(INDEX(Engine!$B$10:$B$530,COUNTIF(INDEX(Engine!$T$10:$BQ$530,0,I26),"&gt;0.005")+1),"20+ years")))</f>
        <v/>
      </c>
      <c r="K26" s="45">
        <f>IF(B26="","",IF(N(D26)&lt;=0,0,IF(F26&lt;=D26*E26/1200,"Never",IF(N(E26)=0,ROUNDUP(D26/F26,0),ROUNDUP(NPER(E26/1200,-F26,D26),0)))))</f>
        <v/>
      </c>
      <c r="L26" s="59">
        <f>IF(B26="","",IF(K26="Never","Never",IF(OR(N(E26)=0,N(D26)&lt;=0),0,F26*NPER(E26/1200,-F26,D26)-D26)))</f>
        <v/>
      </c>
      <c r="M26" s="59">
        <f>IF(B26="","",N(D26)*N(E26)/100/365)</f>
        <v/>
      </c>
      <c r="N26" s="60">
        <f>IF(B26="",1E12+ROW(),CHOOSE(Setup!$C$15,IF(AND(N(E26)&gt;0,F26&lt;=D26*E26/1200),-1E9-E26,D26),-E26*1E6+D26/1E6,IF(H26="",1E6,H26)))+ROW()/1E7</f>
        <v/>
      </c>
    </row>
    <row r="27">
      <c r="A27" s="4" t="n"/>
      <c r="B27" s="47" t="n"/>
      <c r="C27" s="47" t="n"/>
      <c r="D27" s="51" t="n"/>
      <c r="E27" s="57" t="n"/>
      <c r="F27" s="51" t="n"/>
      <c r="G27" s="55" t="n"/>
      <c r="H27" s="55" t="n"/>
      <c r="I27" s="45">
        <f>IF(B27="","",RANK(N27,$N$6:$N$55,1))</f>
        <v/>
      </c>
      <c r="J27" s="58">
        <f>IF(B27="","",IF(N(D27)&lt;=0,"Paid",IFERROR(INDEX(Engine!$B$10:$B$530,COUNTIF(INDEX(Engine!$T$10:$BQ$530,0,I27),"&gt;0.005")+1),"20+ years")))</f>
        <v/>
      </c>
      <c r="K27" s="45">
        <f>IF(B27="","",IF(N(D27)&lt;=0,0,IF(F27&lt;=D27*E27/1200,"Never",IF(N(E27)=0,ROUNDUP(D27/F27,0),ROUNDUP(NPER(E27/1200,-F27,D27),0)))))</f>
        <v/>
      </c>
      <c r="L27" s="59">
        <f>IF(B27="","",IF(K27="Never","Never",IF(OR(N(E27)=0,N(D27)&lt;=0),0,F27*NPER(E27/1200,-F27,D27)-D27)))</f>
        <v/>
      </c>
      <c r="M27" s="59">
        <f>IF(B27="","",N(D27)*N(E27)/100/365)</f>
        <v/>
      </c>
      <c r="N27" s="60">
        <f>IF(B27="",1E12+ROW(),CHOOSE(Setup!$C$15,IF(AND(N(E27)&gt;0,F27&lt;=D27*E27/1200),-1E9-E27,D27),-E27*1E6+D27/1E6,IF(H27="",1E6,H27)))+ROW()/1E7</f>
        <v/>
      </c>
    </row>
    <row r="28">
      <c r="A28" s="4" t="n"/>
      <c r="B28" s="47" t="n"/>
      <c r="C28" s="47" t="n"/>
      <c r="D28" s="51" t="n"/>
      <c r="E28" s="57" t="n"/>
      <c r="F28" s="51" t="n"/>
      <c r="G28" s="55" t="n"/>
      <c r="H28" s="55" t="n"/>
      <c r="I28" s="45">
        <f>IF(B28="","",RANK(N28,$N$6:$N$55,1))</f>
        <v/>
      </c>
      <c r="J28" s="58">
        <f>IF(B28="","",IF(N(D28)&lt;=0,"Paid",IFERROR(INDEX(Engine!$B$10:$B$530,COUNTIF(INDEX(Engine!$T$10:$BQ$530,0,I28),"&gt;0.005")+1),"20+ years")))</f>
        <v/>
      </c>
      <c r="K28" s="45">
        <f>IF(B28="","",IF(N(D28)&lt;=0,0,IF(F28&lt;=D28*E28/1200,"Never",IF(N(E28)=0,ROUNDUP(D28/F28,0),ROUNDUP(NPER(E28/1200,-F28,D28),0)))))</f>
        <v/>
      </c>
      <c r="L28" s="59">
        <f>IF(B28="","",IF(K28="Never","Never",IF(OR(N(E28)=0,N(D28)&lt;=0),0,F28*NPER(E28/1200,-F28,D28)-D28)))</f>
        <v/>
      </c>
      <c r="M28" s="59">
        <f>IF(B28="","",N(D28)*N(E28)/100/365)</f>
        <v/>
      </c>
      <c r="N28" s="60">
        <f>IF(B28="",1E12+ROW(),CHOOSE(Setup!$C$15,IF(AND(N(E28)&gt;0,F28&lt;=D28*E28/1200),-1E9-E28,D28),-E28*1E6+D28/1E6,IF(H28="",1E6,H28)))+ROW()/1E7</f>
        <v/>
      </c>
    </row>
    <row r="29">
      <c r="A29" s="4" t="n"/>
      <c r="B29" s="47" t="n"/>
      <c r="C29" s="47" t="n"/>
      <c r="D29" s="51" t="n"/>
      <c r="E29" s="57" t="n"/>
      <c r="F29" s="51" t="n"/>
      <c r="G29" s="55" t="n"/>
      <c r="H29" s="55" t="n"/>
      <c r="I29" s="45">
        <f>IF(B29="","",RANK(N29,$N$6:$N$55,1))</f>
        <v/>
      </c>
      <c r="J29" s="58">
        <f>IF(B29="","",IF(N(D29)&lt;=0,"Paid",IFERROR(INDEX(Engine!$B$10:$B$530,COUNTIF(INDEX(Engine!$T$10:$BQ$530,0,I29),"&gt;0.005")+1),"20+ years")))</f>
        <v/>
      </c>
      <c r="K29" s="45">
        <f>IF(B29="","",IF(N(D29)&lt;=0,0,IF(F29&lt;=D29*E29/1200,"Never",IF(N(E29)=0,ROUNDUP(D29/F29,0),ROUNDUP(NPER(E29/1200,-F29,D29),0)))))</f>
        <v/>
      </c>
      <c r="L29" s="59">
        <f>IF(B29="","",IF(K29="Never","Never",IF(OR(N(E29)=0,N(D29)&lt;=0),0,F29*NPER(E29/1200,-F29,D29)-D29)))</f>
        <v/>
      </c>
      <c r="M29" s="59">
        <f>IF(B29="","",N(D29)*N(E29)/100/365)</f>
        <v/>
      </c>
      <c r="N29" s="60">
        <f>IF(B29="",1E12+ROW(),CHOOSE(Setup!$C$15,IF(AND(N(E29)&gt;0,F29&lt;=D29*E29/1200),-1E9-E29,D29),-E29*1E6+D29/1E6,IF(H29="",1E6,H29)))+ROW()/1E7</f>
        <v/>
      </c>
    </row>
    <row r="30">
      <c r="A30" s="4" t="n"/>
      <c r="B30" s="47" t="n"/>
      <c r="C30" s="47" t="n"/>
      <c r="D30" s="51" t="n"/>
      <c r="E30" s="57" t="n"/>
      <c r="F30" s="51" t="n"/>
      <c r="G30" s="55" t="n"/>
      <c r="H30" s="55" t="n"/>
      <c r="I30" s="45">
        <f>IF(B30="","",RANK(N30,$N$6:$N$55,1))</f>
        <v/>
      </c>
      <c r="J30" s="58">
        <f>IF(B30="","",IF(N(D30)&lt;=0,"Paid",IFERROR(INDEX(Engine!$B$10:$B$530,COUNTIF(INDEX(Engine!$T$10:$BQ$530,0,I30),"&gt;0.005")+1),"20+ years")))</f>
        <v/>
      </c>
      <c r="K30" s="45">
        <f>IF(B30="","",IF(N(D30)&lt;=0,0,IF(F30&lt;=D30*E30/1200,"Never",IF(N(E30)=0,ROUNDUP(D30/F30,0),ROUNDUP(NPER(E30/1200,-F30,D30),0)))))</f>
        <v/>
      </c>
      <c r="L30" s="59">
        <f>IF(B30="","",IF(K30="Never","Never",IF(OR(N(E30)=0,N(D30)&lt;=0),0,F30*NPER(E30/1200,-F30,D30)-D30)))</f>
        <v/>
      </c>
      <c r="M30" s="59">
        <f>IF(B30="","",N(D30)*N(E30)/100/365)</f>
        <v/>
      </c>
      <c r="N30" s="60">
        <f>IF(B30="",1E12+ROW(),CHOOSE(Setup!$C$15,IF(AND(N(E30)&gt;0,F30&lt;=D30*E30/1200),-1E9-E30,D30),-E30*1E6+D30/1E6,IF(H30="",1E6,H30)))+ROW()/1E7</f>
        <v/>
      </c>
    </row>
    <row r="31">
      <c r="A31" s="4" t="n"/>
      <c r="B31" s="47" t="n"/>
      <c r="C31" s="47" t="n"/>
      <c r="D31" s="51" t="n"/>
      <c r="E31" s="57" t="n"/>
      <c r="F31" s="51" t="n"/>
      <c r="G31" s="55" t="n"/>
      <c r="H31" s="55" t="n"/>
      <c r="I31" s="45">
        <f>IF(B31="","",RANK(N31,$N$6:$N$55,1))</f>
        <v/>
      </c>
      <c r="J31" s="58">
        <f>IF(B31="","",IF(N(D31)&lt;=0,"Paid",IFERROR(INDEX(Engine!$B$10:$B$530,COUNTIF(INDEX(Engine!$T$10:$BQ$530,0,I31),"&gt;0.005")+1),"20+ years")))</f>
        <v/>
      </c>
      <c r="K31" s="45">
        <f>IF(B31="","",IF(N(D31)&lt;=0,0,IF(F31&lt;=D31*E31/1200,"Never",IF(N(E31)=0,ROUNDUP(D31/F31,0),ROUNDUP(NPER(E31/1200,-F31,D31),0)))))</f>
        <v/>
      </c>
      <c r="L31" s="59">
        <f>IF(B31="","",IF(K31="Never","Never",IF(OR(N(E31)=0,N(D31)&lt;=0),0,F31*NPER(E31/1200,-F31,D31)-D31)))</f>
        <v/>
      </c>
      <c r="M31" s="59">
        <f>IF(B31="","",N(D31)*N(E31)/100/365)</f>
        <v/>
      </c>
      <c r="N31" s="60">
        <f>IF(B31="",1E12+ROW(),CHOOSE(Setup!$C$15,IF(AND(N(E31)&gt;0,F31&lt;=D31*E31/1200),-1E9-E31,D31),-E31*1E6+D31/1E6,IF(H31="",1E6,H31)))+ROW()/1E7</f>
        <v/>
      </c>
    </row>
    <row r="32">
      <c r="A32" s="4" t="n"/>
      <c r="B32" s="47" t="n"/>
      <c r="C32" s="47" t="n"/>
      <c r="D32" s="51" t="n"/>
      <c r="E32" s="57" t="n"/>
      <c r="F32" s="51" t="n"/>
      <c r="G32" s="55" t="n"/>
      <c r="H32" s="55" t="n"/>
      <c r="I32" s="45">
        <f>IF(B32="","",RANK(N32,$N$6:$N$55,1))</f>
        <v/>
      </c>
      <c r="J32" s="58">
        <f>IF(B32="","",IF(N(D32)&lt;=0,"Paid",IFERROR(INDEX(Engine!$B$10:$B$530,COUNTIF(INDEX(Engine!$T$10:$BQ$530,0,I32),"&gt;0.005")+1),"20+ years")))</f>
        <v/>
      </c>
      <c r="K32" s="45">
        <f>IF(B32="","",IF(N(D32)&lt;=0,0,IF(F32&lt;=D32*E32/1200,"Never",IF(N(E32)=0,ROUNDUP(D32/F32,0),ROUNDUP(NPER(E32/1200,-F32,D32),0)))))</f>
        <v/>
      </c>
      <c r="L32" s="59">
        <f>IF(B32="","",IF(K32="Never","Never",IF(OR(N(E32)=0,N(D32)&lt;=0),0,F32*NPER(E32/1200,-F32,D32)-D32)))</f>
        <v/>
      </c>
      <c r="M32" s="59">
        <f>IF(B32="","",N(D32)*N(E32)/100/365)</f>
        <v/>
      </c>
      <c r="N32" s="60">
        <f>IF(B32="",1E12+ROW(),CHOOSE(Setup!$C$15,IF(AND(N(E32)&gt;0,F32&lt;=D32*E32/1200),-1E9-E32,D32),-E32*1E6+D32/1E6,IF(H32="",1E6,H32)))+ROW()/1E7</f>
        <v/>
      </c>
    </row>
    <row r="33">
      <c r="A33" s="4" t="n"/>
      <c r="B33" s="47" t="n"/>
      <c r="C33" s="47" t="n"/>
      <c r="D33" s="51" t="n"/>
      <c r="E33" s="57" t="n"/>
      <c r="F33" s="51" t="n"/>
      <c r="G33" s="55" t="n"/>
      <c r="H33" s="55" t="n"/>
      <c r="I33" s="45">
        <f>IF(B33="","",RANK(N33,$N$6:$N$55,1))</f>
        <v/>
      </c>
      <c r="J33" s="58">
        <f>IF(B33="","",IF(N(D33)&lt;=0,"Paid",IFERROR(INDEX(Engine!$B$10:$B$530,COUNTIF(INDEX(Engine!$T$10:$BQ$530,0,I33),"&gt;0.005")+1),"20+ years")))</f>
        <v/>
      </c>
      <c r="K33" s="45">
        <f>IF(B33="","",IF(N(D33)&lt;=0,0,IF(F33&lt;=D33*E33/1200,"Never",IF(N(E33)=0,ROUNDUP(D33/F33,0),ROUNDUP(NPER(E33/1200,-F33,D33),0)))))</f>
        <v/>
      </c>
      <c r="L33" s="59">
        <f>IF(B33="","",IF(K33="Never","Never",IF(OR(N(E33)=0,N(D33)&lt;=0),0,F33*NPER(E33/1200,-F33,D33)-D33)))</f>
        <v/>
      </c>
      <c r="M33" s="59">
        <f>IF(B33="","",N(D33)*N(E33)/100/365)</f>
        <v/>
      </c>
      <c r="N33" s="60">
        <f>IF(B33="",1E12+ROW(),CHOOSE(Setup!$C$15,IF(AND(N(E33)&gt;0,F33&lt;=D33*E33/1200),-1E9-E33,D33),-E33*1E6+D33/1E6,IF(H33="",1E6,H33)))+ROW()/1E7</f>
        <v/>
      </c>
    </row>
    <row r="34">
      <c r="A34" s="4" t="n"/>
      <c r="B34" s="47" t="n"/>
      <c r="C34" s="47" t="n"/>
      <c r="D34" s="51" t="n"/>
      <c r="E34" s="57" t="n"/>
      <c r="F34" s="51" t="n"/>
      <c r="G34" s="55" t="n"/>
      <c r="H34" s="55" t="n"/>
      <c r="I34" s="45">
        <f>IF(B34="","",RANK(N34,$N$6:$N$55,1))</f>
        <v/>
      </c>
      <c r="J34" s="58">
        <f>IF(B34="","",IF(N(D34)&lt;=0,"Paid",IFERROR(INDEX(Engine!$B$10:$B$530,COUNTIF(INDEX(Engine!$T$10:$BQ$530,0,I34),"&gt;0.005")+1),"20+ years")))</f>
        <v/>
      </c>
      <c r="K34" s="45">
        <f>IF(B34="","",IF(N(D34)&lt;=0,0,IF(F34&lt;=D34*E34/1200,"Never",IF(N(E34)=0,ROUNDUP(D34/F34,0),ROUNDUP(NPER(E34/1200,-F34,D34),0)))))</f>
        <v/>
      </c>
      <c r="L34" s="59">
        <f>IF(B34="","",IF(K34="Never","Never",IF(OR(N(E34)=0,N(D34)&lt;=0),0,F34*NPER(E34/1200,-F34,D34)-D34)))</f>
        <v/>
      </c>
      <c r="M34" s="59">
        <f>IF(B34="","",N(D34)*N(E34)/100/365)</f>
        <v/>
      </c>
      <c r="N34" s="60">
        <f>IF(B34="",1E12+ROW(),CHOOSE(Setup!$C$15,IF(AND(N(E34)&gt;0,F34&lt;=D34*E34/1200),-1E9-E34,D34),-E34*1E6+D34/1E6,IF(H34="",1E6,H34)))+ROW()/1E7</f>
        <v/>
      </c>
    </row>
    <row r="35">
      <c r="A35" s="4" t="n"/>
      <c r="B35" s="47" t="n"/>
      <c r="C35" s="47" t="n"/>
      <c r="D35" s="51" t="n"/>
      <c r="E35" s="57" t="n"/>
      <c r="F35" s="51" t="n"/>
      <c r="G35" s="55" t="n"/>
      <c r="H35" s="55" t="n"/>
      <c r="I35" s="45">
        <f>IF(B35="","",RANK(N35,$N$6:$N$55,1))</f>
        <v/>
      </c>
      <c r="J35" s="58">
        <f>IF(B35="","",IF(N(D35)&lt;=0,"Paid",IFERROR(INDEX(Engine!$B$10:$B$530,COUNTIF(INDEX(Engine!$T$10:$BQ$530,0,I35),"&gt;0.005")+1),"20+ years")))</f>
        <v/>
      </c>
      <c r="K35" s="45">
        <f>IF(B35="","",IF(N(D35)&lt;=0,0,IF(F35&lt;=D35*E35/1200,"Never",IF(N(E35)=0,ROUNDUP(D35/F35,0),ROUNDUP(NPER(E35/1200,-F35,D35),0)))))</f>
        <v/>
      </c>
      <c r="L35" s="59">
        <f>IF(B35="","",IF(K35="Never","Never",IF(OR(N(E35)=0,N(D35)&lt;=0),0,F35*NPER(E35/1200,-F35,D35)-D35)))</f>
        <v/>
      </c>
      <c r="M35" s="59">
        <f>IF(B35="","",N(D35)*N(E35)/100/365)</f>
        <v/>
      </c>
      <c r="N35" s="60">
        <f>IF(B35="",1E12+ROW(),CHOOSE(Setup!$C$15,IF(AND(N(E35)&gt;0,F35&lt;=D35*E35/1200),-1E9-E35,D35),-E35*1E6+D35/1E6,IF(H35="",1E6,H35)))+ROW()/1E7</f>
        <v/>
      </c>
    </row>
    <row r="36">
      <c r="A36" s="4" t="n"/>
      <c r="B36" s="47" t="n"/>
      <c r="C36" s="47" t="n"/>
      <c r="D36" s="51" t="n"/>
      <c r="E36" s="57" t="n"/>
      <c r="F36" s="51" t="n"/>
      <c r="G36" s="55" t="n"/>
      <c r="H36" s="55" t="n"/>
      <c r="I36" s="45">
        <f>IF(B36="","",RANK(N36,$N$6:$N$55,1))</f>
        <v/>
      </c>
      <c r="J36" s="58">
        <f>IF(B36="","",IF(N(D36)&lt;=0,"Paid",IFERROR(INDEX(Engine!$B$10:$B$530,COUNTIF(INDEX(Engine!$T$10:$BQ$530,0,I36),"&gt;0.005")+1),"20+ years")))</f>
        <v/>
      </c>
      <c r="K36" s="45">
        <f>IF(B36="","",IF(N(D36)&lt;=0,0,IF(F36&lt;=D36*E36/1200,"Never",IF(N(E36)=0,ROUNDUP(D36/F36,0),ROUNDUP(NPER(E36/1200,-F36,D36),0)))))</f>
        <v/>
      </c>
      <c r="L36" s="59">
        <f>IF(B36="","",IF(K36="Never","Never",IF(OR(N(E36)=0,N(D36)&lt;=0),0,F36*NPER(E36/1200,-F36,D36)-D36)))</f>
        <v/>
      </c>
      <c r="M36" s="59">
        <f>IF(B36="","",N(D36)*N(E36)/100/365)</f>
        <v/>
      </c>
      <c r="N36" s="60">
        <f>IF(B36="",1E12+ROW(),CHOOSE(Setup!$C$15,IF(AND(N(E36)&gt;0,F36&lt;=D36*E36/1200),-1E9-E36,D36),-E36*1E6+D36/1E6,IF(H36="",1E6,H36)))+ROW()/1E7</f>
        <v/>
      </c>
    </row>
    <row r="37">
      <c r="A37" s="4" t="n"/>
      <c r="B37" s="47" t="n"/>
      <c r="C37" s="47" t="n"/>
      <c r="D37" s="51" t="n"/>
      <c r="E37" s="57" t="n"/>
      <c r="F37" s="51" t="n"/>
      <c r="G37" s="55" t="n"/>
      <c r="H37" s="55" t="n"/>
      <c r="I37" s="45">
        <f>IF(B37="","",RANK(N37,$N$6:$N$55,1))</f>
        <v/>
      </c>
      <c r="J37" s="58">
        <f>IF(B37="","",IF(N(D37)&lt;=0,"Paid",IFERROR(INDEX(Engine!$B$10:$B$530,COUNTIF(INDEX(Engine!$T$10:$BQ$530,0,I37),"&gt;0.005")+1),"20+ years")))</f>
        <v/>
      </c>
      <c r="K37" s="45">
        <f>IF(B37="","",IF(N(D37)&lt;=0,0,IF(F37&lt;=D37*E37/1200,"Never",IF(N(E37)=0,ROUNDUP(D37/F37,0),ROUNDUP(NPER(E37/1200,-F37,D37),0)))))</f>
        <v/>
      </c>
      <c r="L37" s="59">
        <f>IF(B37="","",IF(K37="Never","Never",IF(OR(N(E37)=0,N(D37)&lt;=0),0,F37*NPER(E37/1200,-F37,D37)-D37)))</f>
        <v/>
      </c>
      <c r="M37" s="59">
        <f>IF(B37="","",N(D37)*N(E37)/100/365)</f>
        <v/>
      </c>
      <c r="N37" s="60">
        <f>IF(B37="",1E12+ROW(),CHOOSE(Setup!$C$15,IF(AND(N(E37)&gt;0,F37&lt;=D37*E37/1200),-1E9-E37,D37),-E37*1E6+D37/1E6,IF(H37="",1E6,H37)))+ROW()/1E7</f>
        <v/>
      </c>
    </row>
    <row r="38">
      <c r="A38" s="4" t="n"/>
      <c r="B38" s="47" t="n"/>
      <c r="C38" s="47" t="n"/>
      <c r="D38" s="51" t="n"/>
      <c r="E38" s="57" t="n"/>
      <c r="F38" s="51" t="n"/>
      <c r="G38" s="55" t="n"/>
      <c r="H38" s="55" t="n"/>
      <c r="I38" s="45">
        <f>IF(B38="","",RANK(N38,$N$6:$N$55,1))</f>
        <v/>
      </c>
      <c r="J38" s="58">
        <f>IF(B38="","",IF(N(D38)&lt;=0,"Paid",IFERROR(INDEX(Engine!$B$10:$B$530,COUNTIF(INDEX(Engine!$T$10:$BQ$530,0,I38),"&gt;0.005")+1),"20+ years")))</f>
        <v/>
      </c>
      <c r="K38" s="45">
        <f>IF(B38="","",IF(N(D38)&lt;=0,0,IF(F38&lt;=D38*E38/1200,"Never",IF(N(E38)=0,ROUNDUP(D38/F38,0),ROUNDUP(NPER(E38/1200,-F38,D38),0)))))</f>
        <v/>
      </c>
      <c r="L38" s="59">
        <f>IF(B38="","",IF(K38="Never","Never",IF(OR(N(E38)=0,N(D38)&lt;=0),0,F38*NPER(E38/1200,-F38,D38)-D38)))</f>
        <v/>
      </c>
      <c r="M38" s="59">
        <f>IF(B38="","",N(D38)*N(E38)/100/365)</f>
        <v/>
      </c>
      <c r="N38" s="60">
        <f>IF(B38="",1E12+ROW(),CHOOSE(Setup!$C$15,IF(AND(N(E38)&gt;0,F38&lt;=D38*E38/1200),-1E9-E38,D38),-E38*1E6+D38/1E6,IF(H38="",1E6,H38)))+ROW()/1E7</f>
        <v/>
      </c>
    </row>
    <row r="39">
      <c r="A39" s="4" t="n"/>
      <c r="B39" s="47" t="n"/>
      <c r="C39" s="47" t="n"/>
      <c r="D39" s="51" t="n"/>
      <c r="E39" s="57" t="n"/>
      <c r="F39" s="51" t="n"/>
      <c r="G39" s="55" t="n"/>
      <c r="H39" s="55" t="n"/>
      <c r="I39" s="45">
        <f>IF(B39="","",RANK(N39,$N$6:$N$55,1))</f>
        <v/>
      </c>
      <c r="J39" s="58">
        <f>IF(B39="","",IF(N(D39)&lt;=0,"Paid",IFERROR(INDEX(Engine!$B$10:$B$530,COUNTIF(INDEX(Engine!$T$10:$BQ$530,0,I39),"&gt;0.005")+1),"20+ years")))</f>
        <v/>
      </c>
      <c r="K39" s="45">
        <f>IF(B39="","",IF(N(D39)&lt;=0,0,IF(F39&lt;=D39*E39/1200,"Never",IF(N(E39)=0,ROUNDUP(D39/F39,0),ROUNDUP(NPER(E39/1200,-F39,D39),0)))))</f>
        <v/>
      </c>
      <c r="L39" s="59">
        <f>IF(B39="","",IF(K39="Never","Never",IF(OR(N(E39)=0,N(D39)&lt;=0),0,F39*NPER(E39/1200,-F39,D39)-D39)))</f>
        <v/>
      </c>
      <c r="M39" s="59">
        <f>IF(B39="","",N(D39)*N(E39)/100/365)</f>
        <v/>
      </c>
      <c r="N39" s="60">
        <f>IF(B39="",1E12+ROW(),CHOOSE(Setup!$C$15,IF(AND(N(E39)&gt;0,F39&lt;=D39*E39/1200),-1E9-E39,D39),-E39*1E6+D39/1E6,IF(H39="",1E6,H39)))+ROW()/1E7</f>
        <v/>
      </c>
    </row>
    <row r="40">
      <c r="A40" s="4" t="n"/>
      <c r="B40" s="47" t="n"/>
      <c r="C40" s="47" t="n"/>
      <c r="D40" s="51" t="n"/>
      <c r="E40" s="57" t="n"/>
      <c r="F40" s="51" t="n"/>
      <c r="G40" s="55" t="n"/>
      <c r="H40" s="55" t="n"/>
      <c r="I40" s="45">
        <f>IF(B40="","",RANK(N40,$N$6:$N$55,1))</f>
        <v/>
      </c>
      <c r="J40" s="58">
        <f>IF(B40="","",IF(N(D40)&lt;=0,"Paid",IFERROR(INDEX(Engine!$B$10:$B$530,COUNTIF(INDEX(Engine!$T$10:$BQ$530,0,I40),"&gt;0.005")+1),"20+ years")))</f>
        <v/>
      </c>
      <c r="K40" s="45">
        <f>IF(B40="","",IF(N(D40)&lt;=0,0,IF(F40&lt;=D40*E40/1200,"Never",IF(N(E40)=0,ROUNDUP(D40/F40,0),ROUNDUP(NPER(E40/1200,-F40,D40),0)))))</f>
        <v/>
      </c>
      <c r="L40" s="59">
        <f>IF(B40="","",IF(K40="Never","Never",IF(OR(N(E40)=0,N(D40)&lt;=0),0,F40*NPER(E40/1200,-F40,D40)-D40)))</f>
        <v/>
      </c>
      <c r="M40" s="59">
        <f>IF(B40="","",N(D40)*N(E40)/100/365)</f>
        <v/>
      </c>
      <c r="N40" s="60">
        <f>IF(B40="",1E12+ROW(),CHOOSE(Setup!$C$15,IF(AND(N(E40)&gt;0,F40&lt;=D40*E40/1200),-1E9-E40,D40),-E40*1E6+D40/1E6,IF(H40="",1E6,H40)))+ROW()/1E7</f>
        <v/>
      </c>
    </row>
    <row r="41">
      <c r="A41" s="4" t="n"/>
      <c r="B41" s="47" t="n"/>
      <c r="C41" s="47" t="n"/>
      <c r="D41" s="51" t="n"/>
      <c r="E41" s="57" t="n"/>
      <c r="F41" s="51" t="n"/>
      <c r="G41" s="55" t="n"/>
      <c r="H41" s="55" t="n"/>
      <c r="I41" s="45">
        <f>IF(B41="","",RANK(N41,$N$6:$N$55,1))</f>
        <v/>
      </c>
      <c r="J41" s="58">
        <f>IF(B41="","",IF(N(D41)&lt;=0,"Paid",IFERROR(INDEX(Engine!$B$10:$B$530,COUNTIF(INDEX(Engine!$T$10:$BQ$530,0,I41),"&gt;0.005")+1),"20+ years")))</f>
        <v/>
      </c>
      <c r="K41" s="45">
        <f>IF(B41="","",IF(N(D41)&lt;=0,0,IF(F41&lt;=D41*E41/1200,"Never",IF(N(E41)=0,ROUNDUP(D41/F41,0),ROUNDUP(NPER(E41/1200,-F41,D41),0)))))</f>
        <v/>
      </c>
      <c r="L41" s="59">
        <f>IF(B41="","",IF(K41="Never","Never",IF(OR(N(E41)=0,N(D41)&lt;=0),0,F41*NPER(E41/1200,-F41,D41)-D41)))</f>
        <v/>
      </c>
      <c r="M41" s="59">
        <f>IF(B41="","",N(D41)*N(E41)/100/365)</f>
        <v/>
      </c>
      <c r="N41" s="60">
        <f>IF(B41="",1E12+ROW(),CHOOSE(Setup!$C$15,IF(AND(N(E41)&gt;0,F41&lt;=D41*E41/1200),-1E9-E41,D41),-E41*1E6+D41/1E6,IF(H41="",1E6,H41)))+ROW()/1E7</f>
        <v/>
      </c>
    </row>
    <row r="42">
      <c r="A42" s="4" t="n"/>
      <c r="B42" s="47" t="n"/>
      <c r="C42" s="47" t="n"/>
      <c r="D42" s="51" t="n"/>
      <c r="E42" s="57" t="n"/>
      <c r="F42" s="51" t="n"/>
      <c r="G42" s="55" t="n"/>
      <c r="H42" s="55" t="n"/>
      <c r="I42" s="45">
        <f>IF(B42="","",RANK(N42,$N$6:$N$55,1))</f>
        <v/>
      </c>
      <c r="J42" s="58">
        <f>IF(B42="","",IF(N(D42)&lt;=0,"Paid",IFERROR(INDEX(Engine!$B$10:$B$530,COUNTIF(INDEX(Engine!$T$10:$BQ$530,0,I42),"&gt;0.005")+1),"20+ years")))</f>
        <v/>
      </c>
      <c r="K42" s="45">
        <f>IF(B42="","",IF(N(D42)&lt;=0,0,IF(F42&lt;=D42*E42/1200,"Never",IF(N(E42)=0,ROUNDUP(D42/F42,0),ROUNDUP(NPER(E42/1200,-F42,D42),0)))))</f>
        <v/>
      </c>
      <c r="L42" s="59">
        <f>IF(B42="","",IF(K42="Never","Never",IF(OR(N(E42)=0,N(D42)&lt;=0),0,F42*NPER(E42/1200,-F42,D42)-D42)))</f>
        <v/>
      </c>
      <c r="M42" s="59">
        <f>IF(B42="","",N(D42)*N(E42)/100/365)</f>
        <v/>
      </c>
      <c r="N42" s="60">
        <f>IF(B42="",1E12+ROW(),CHOOSE(Setup!$C$15,IF(AND(N(E42)&gt;0,F42&lt;=D42*E42/1200),-1E9-E42,D42),-E42*1E6+D42/1E6,IF(H42="",1E6,H42)))+ROW()/1E7</f>
        <v/>
      </c>
    </row>
    <row r="43">
      <c r="A43" s="4" t="n"/>
      <c r="B43" s="47" t="n"/>
      <c r="C43" s="47" t="n"/>
      <c r="D43" s="51" t="n"/>
      <c r="E43" s="57" t="n"/>
      <c r="F43" s="51" t="n"/>
      <c r="G43" s="55" t="n"/>
      <c r="H43" s="55" t="n"/>
      <c r="I43" s="45">
        <f>IF(B43="","",RANK(N43,$N$6:$N$55,1))</f>
        <v/>
      </c>
      <c r="J43" s="58">
        <f>IF(B43="","",IF(N(D43)&lt;=0,"Paid",IFERROR(INDEX(Engine!$B$10:$B$530,COUNTIF(INDEX(Engine!$T$10:$BQ$530,0,I43),"&gt;0.005")+1),"20+ years")))</f>
        <v/>
      </c>
      <c r="K43" s="45">
        <f>IF(B43="","",IF(N(D43)&lt;=0,0,IF(F43&lt;=D43*E43/1200,"Never",IF(N(E43)=0,ROUNDUP(D43/F43,0),ROUNDUP(NPER(E43/1200,-F43,D43),0)))))</f>
        <v/>
      </c>
      <c r="L43" s="59">
        <f>IF(B43="","",IF(K43="Never","Never",IF(OR(N(E43)=0,N(D43)&lt;=0),0,F43*NPER(E43/1200,-F43,D43)-D43)))</f>
        <v/>
      </c>
      <c r="M43" s="59">
        <f>IF(B43="","",N(D43)*N(E43)/100/365)</f>
        <v/>
      </c>
      <c r="N43" s="60">
        <f>IF(B43="",1E12+ROW(),CHOOSE(Setup!$C$15,IF(AND(N(E43)&gt;0,F43&lt;=D43*E43/1200),-1E9-E43,D43),-E43*1E6+D43/1E6,IF(H43="",1E6,H43)))+ROW()/1E7</f>
        <v/>
      </c>
    </row>
    <row r="44">
      <c r="A44" s="4" t="n"/>
      <c r="B44" s="47" t="n"/>
      <c r="C44" s="47" t="n"/>
      <c r="D44" s="51" t="n"/>
      <c r="E44" s="57" t="n"/>
      <c r="F44" s="51" t="n"/>
      <c r="G44" s="55" t="n"/>
      <c r="H44" s="55" t="n"/>
      <c r="I44" s="45">
        <f>IF(B44="","",RANK(N44,$N$6:$N$55,1))</f>
        <v/>
      </c>
      <c r="J44" s="58">
        <f>IF(B44="","",IF(N(D44)&lt;=0,"Paid",IFERROR(INDEX(Engine!$B$10:$B$530,COUNTIF(INDEX(Engine!$T$10:$BQ$530,0,I44),"&gt;0.005")+1),"20+ years")))</f>
        <v/>
      </c>
      <c r="K44" s="45">
        <f>IF(B44="","",IF(N(D44)&lt;=0,0,IF(F44&lt;=D44*E44/1200,"Never",IF(N(E44)=0,ROUNDUP(D44/F44,0),ROUNDUP(NPER(E44/1200,-F44,D44),0)))))</f>
        <v/>
      </c>
      <c r="L44" s="59">
        <f>IF(B44="","",IF(K44="Never","Never",IF(OR(N(E44)=0,N(D44)&lt;=0),0,F44*NPER(E44/1200,-F44,D44)-D44)))</f>
        <v/>
      </c>
      <c r="M44" s="59">
        <f>IF(B44="","",N(D44)*N(E44)/100/365)</f>
        <v/>
      </c>
      <c r="N44" s="60">
        <f>IF(B44="",1E12+ROW(),CHOOSE(Setup!$C$15,IF(AND(N(E44)&gt;0,F44&lt;=D44*E44/1200),-1E9-E44,D44),-E44*1E6+D44/1E6,IF(H44="",1E6,H44)))+ROW()/1E7</f>
        <v/>
      </c>
    </row>
    <row r="45">
      <c r="A45" s="4" t="n"/>
      <c r="B45" s="47" t="n"/>
      <c r="C45" s="47" t="n"/>
      <c r="D45" s="51" t="n"/>
      <c r="E45" s="57" t="n"/>
      <c r="F45" s="51" t="n"/>
      <c r="G45" s="55" t="n"/>
      <c r="H45" s="55" t="n"/>
      <c r="I45" s="45">
        <f>IF(B45="","",RANK(N45,$N$6:$N$55,1))</f>
        <v/>
      </c>
      <c r="J45" s="58">
        <f>IF(B45="","",IF(N(D45)&lt;=0,"Paid",IFERROR(INDEX(Engine!$B$10:$B$530,COUNTIF(INDEX(Engine!$T$10:$BQ$530,0,I45),"&gt;0.005")+1),"20+ years")))</f>
        <v/>
      </c>
      <c r="K45" s="45">
        <f>IF(B45="","",IF(N(D45)&lt;=0,0,IF(F45&lt;=D45*E45/1200,"Never",IF(N(E45)=0,ROUNDUP(D45/F45,0),ROUNDUP(NPER(E45/1200,-F45,D45),0)))))</f>
        <v/>
      </c>
      <c r="L45" s="59">
        <f>IF(B45="","",IF(K45="Never","Never",IF(OR(N(E45)=0,N(D45)&lt;=0),0,F45*NPER(E45/1200,-F45,D45)-D45)))</f>
        <v/>
      </c>
      <c r="M45" s="59">
        <f>IF(B45="","",N(D45)*N(E45)/100/365)</f>
        <v/>
      </c>
      <c r="N45" s="60">
        <f>IF(B45="",1E12+ROW(),CHOOSE(Setup!$C$15,IF(AND(N(E45)&gt;0,F45&lt;=D45*E45/1200),-1E9-E45,D45),-E45*1E6+D45/1E6,IF(H45="",1E6,H45)))+ROW()/1E7</f>
        <v/>
      </c>
    </row>
    <row r="46">
      <c r="A46" s="4" t="n"/>
      <c r="B46" s="47" t="n"/>
      <c r="C46" s="47" t="n"/>
      <c r="D46" s="51" t="n"/>
      <c r="E46" s="57" t="n"/>
      <c r="F46" s="51" t="n"/>
      <c r="G46" s="55" t="n"/>
      <c r="H46" s="55" t="n"/>
      <c r="I46" s="45">
        <f>IF(B46="","",RANK(N46,$N$6:$N$55,1))</f>
        <v/>
      </c>
      <c r="J46" s="58">
        <f>IF(B46="","",IF(N(D46)&lt;=0,"Paid",IFERROR(INDEX(Engine!$B$10:$B$530,COUNTIF(INDEX(Engine!$T$10:$BQ$530,0,I46),"&gt;0.005")+1),"20+ years")))</f>
        <v/>
      </c>
      <c r="K46" s="45">
        <f>IF(B46="","",IF(N(D46)&lt;=0,0,IF(F46&lt;=D46*E46/1200,"Never",IF(N(E46)=0,ROUNDUP(D46/F46,0),ROUNDUP(NPER(E46/1200,-F46,D46),0)))))</f>
        <v/>
      </c>
      <c r="L46" s="59">
        <f>IF(B46="","",IF(K46="Never","Never",IF(OR(N(E46)=0,N(D46)&lt;=0),0,F46*NPER(E46/1200,-F46,D46)-D46)))</f>
        <v/>
      </c>
      <c r="M46" s="59">
        <f>IF(B46="","",N(D46)*N(E46)/100/365)</f>
        <v/>
      </c>
      <c r="N46" s="60">
        <f>IF(B46="",1E12+ROW(),CHOOSE(Setup!$C$15,IF(AND(N(E46)&gt;0,F46&lt;=D46*E46/1200),-1E9-E46,D46),-E46*1E6+D46/1E6,IF(H46="",1E6,H46)))+ROW()/1E7</f>
        <v/>
      </c>
    </row>
    <row r="47">
      <c r="A47" s="4" t="n"/>
      <c r="B47" s="47" t="n"/>
      <c r="C47" s="47" t="n"/>
      <c r="D47" s="51" t="n"/>
      <c r="E47" s="57" t="n"/>
      <c r="F47" s="51" t="n"/>
      <c r="G47" s="55" t="n"/>
      <c r="H47" s="55" t="n"/>
      <c r="I47" s="45">
        <f>IF(B47="","",RANK(N47,$N$6:$N$55,1))</f>
        <v/>
      </c>
      <c r="J47" s="58">
        <f>IF(B47="","",IF(N(D47)&lt;=0,"Paid",IFERROR(INDEX(Engine!$B$10:$B$530,COUNTIF(INDEX(Engine!$T$10:$BQ$530,0,I47),"&gt;0.005")+1),"20+ years")))</f>
        <v/>
      </c>
      <c r="K47" s="45">
        <f>IF(B47="","",IF(N(D47)&lt;=0,0,IF(F47&lt;=D47*E47/1200,"Never",IF(N(E47)=0,ROUNDUP(D47/F47,0),ROUNDUP(NPER(E47/1200,-F47,D47),0)))))</f>
        <v/>
      </c>
      <c r="L47" s="59">
        <f>IF(B47="","",IF(K47="Never","Never",IF(OR(N(E47)=0,N(D47)&lt;=0),0,F47*NPER(E47/1200,-F47,D47)-D47)))</f>
        <v/>
      </c>
      <c r="M47" s="59">
        <f>IF(B47="","",N(D47)*N(E47)/100/365)</f>
        <v/>
      </c>
      <c r="N47" s="60">
        <f>IF(B47="",1E12+ROW(),CHOOSE(Setup!$C$15,IF(AND(N(E47)&gt;0,F47&lt;=D47*E47/1200),-1E9-E47,D47),-E47*1E6+D47/1E6,IF(H47="",1E6,H47)))+ROW()/1E7</f>
        <v/>
      </c>
    </row>
    <row r="48">
      <c r="A48" s="4" t="n"/>
      <c r="B48" s="47" t="n"/>
      <c r="C48" s="47" t="n"/>
      <c r="D48" s="51" t="n"/>
      <c r="E48" s="57" t="n"/>
      <c r="F48" s="51" t="n"/>
      <c r="G48" s="55" t="n"/>
      <c r="H48" s="55" t="n"/>
      <c r="I48" s="45">
        <f>IF(B48="","",RANK(N48,$N$6:$N$55,1))</f>
        <v/>
      </c>
      <c r="J48" s="58">
        <f>IF(B48="","",IF(N(D48)&lt;=0,"Paid",IFERROR(INDEX(Engine!$B$10:$B$530,COUNTIF(INDEX(Engine!$T$10:$BQ$530,0,I48),"&gt;0.005")+1),"20+ years")))</f>
        <v/>
      </c>
      <c r="K48" s="45">
        <f>IF(B48="","",IF(N(D48)&lt;=0,0,IF(F48&lt;=D48*E48/1200,"Never",IF(N(E48)=0,ROUNDUP(D48/F48,0),ROUNDUP(NPER(E48/1200,-F48,D48),0)))))</f>
        <v/>
      </c>
      <c r="L48" s="59">
        <f>IF(B48="","",IF(K48="Never","Never",IF(OR(N(E48)=0,N(D48)&lt;=0),0,F48*NPER(E48/1200,-F48,D48)-D48)))</f>
        <v/>
      </c>
      <c r="M48" s="59">
        <f>IF(B48="","",N(D48)*N(E48)/100/365)</f>
        <v/>
      </c>
      <c r="N48" s="60">
        <f>IF(B48="",1E12+ROW(),CHOOSE(Setup!$C$15,IF(AND(N(E48)&gt;0,F48&lt;=D48*E48/1200),-1E9-E48,D48),-E48*1E6+D48/1E6,IF(H48="",1E6,H48)))+ROW()/1E7</f>
        <v/>
      </c>
    </row>
    <row r="49">
      <c r="A49" s="4" t="n"/>
      <c r="B49" s="47" t="n"/>
      <c r="C49" s="47" t="n"/>
      <c r="D49" s="51" t="n"/>
      <c r="E49" s="57" t="n"/>
      <c r="F49" s="51" t="n"/>
      <c r="G49" s="55" t="n"/>
      <c r="H49" s="55" t="n"/>
      <c r="I49" s="45">
        <f>IF(B49="","",RANK(N49,$N$6:$N$55,1))</f>
        <v/>
      </c>
      <c r="J49" s="58">
        <f>IF(B49="","",IF(N(D49)&lt;=0,"Paid",IFERROR(INDEX(Engine!$B$10:$B$530,COUNTIF(INDEX(Engine!$T$10:$BQ$530,0,I49),"&gt;0.005")+1),"20+ years")))</f>
        <v/>
      </c>
      <c r="K49" s="45">
        <f>IF(B49="","",IF(N(D49)&lt;=0,0,IF(F49&lt;=D49*E49/1200,"Never",IF(N(E49)=0,ROUNDUP(D49/F49,0),ROUNDUP(NPER(E49/1200,-F49,D49),0)))))</f>
        <v/>
      </c>
      <c r="L49" s="59">
        <f>IF(B49="","",IF(K49="Never","Never",IF(OR(N(E49)=0,N(D49)&lt;=0),0,F49*NPER(E49/1200,-F49,D49)-D49)))</f>
        <v/>
      </c>
      <c r="M49" s="59">
        <f>IF(B49="","",N(D49)*N(E49)/100/365)</f>
        <v/>
      </c>
      <c r="N49" s="60">
        <f>IF(B49="",1E12+ROW(),CHOOSE(Setup!$C$15,IF(AND(N(E49)&gt;0,F49&lt;=D49*E49/1200),-1E9-E49,D49),-E49*1E6+D49/1E6,IF(H49="",1E6,H49)))+ROW()/1E7</f>
        <v/>
      </c>
    </row>
    <row r="50">
      <c r="A50" s="4" t="n"/>
      <c r="B50" s="47" t="n"/>
      <c r="C50" s="47" t="n"/>
      <c r="D50" s="51" t="n"/>
      <c r="E50" s="57" t="n"/>
      <c r="F50" s="51" t="n"/>
      <c r="G50" s="55" t="n"/>
      <c r="H50" s="55" t="n"/>
      <c r="I50" s="45">
        <f>IF(B50="","",RANK(N50,$N$6:$N$55,1))</f>
        <v/>
      </c>
      <c r="J50" s="58">
        <f>IF(B50="","",IF(N(D50)&lt;=0,"Paid",IFERROR(INDEX(Engine!$B$10:$B$530,COUNTIF(INDEX(Engine!$T$10:$BQ$530,0,I50),"&gt;0.005")+1),"20+ years")))</f>
        <v/>
      </c>
      <c r="K50" s="45">
        <f>IF(B50="","",IF(N(D50)&lt;=0,0,IF(F50&lt;=D50*E50/1200,"Never",IF(N(E50)=0,ROUNDUP(D50/F50,0),ROUNDUP(NPER(E50/1200,-F50,D50),0)))))</f>
        <v/>
      </c>
      <c r="L50" s="59">
        <f>IF(B50="","",IF(K50="Never","Never",IF(OR(N(E50)=0,N(D50)&lt;=0),0,F50*NPER(E50/1200,-F50,D50)-D50)))</f>
        <v/>
      </c>
      <c r="M50" s="59">
        <f>IF(B50="","",N(D50)*N(E50)/100/365)</f>
        <v/>
      </c>
      <c r="N50" s="60">
        <f>IF(B50="",1E12+ROW(),CHOOSE(Setup!$C$15,IF(AND(N(E50)&gt;0,F50&lt;=D50*E50/1200),-1E9-E50,D50),-E50*1E6+D50/1E6,IF(H50="",1E6,H50)))+ROW()/1E7</f>
        <v/>
      </c>
    </row>
    <row r="51">
      <c r="A51" s="4" t="n"/>
      <c r="B51" s="47" t="n"/>
      <c r="C51" s="47" t="n"/>
      <c r="D51" s="51" t="n"/>
      <c r="E51" s="57" t="n"/>
      <c r="F51" s="51" t="n"/>
      <c r="G51" s="55" t="n"/>
      <c r="H51" s="55" t="n"/>
      <c r="I51" s="45">
        <f>IF(B51="","",RANK(N51,$N$6:$N$55,1))</f>
        <v/>
      </c>
      <c r="J51" s="58">
        <f>IF(B51="","",IF(N(D51)&lt;=0,"Paid",IFERROR(INDEX(Engine!$B$10:$B$530,COUNTIF(INDEX(Engine!$T$10:$BQ$530,0,I51),"&gt;0.005")+1),"20+ years")))</f>
        <v/>
      </c>
      <c r="K51" s="45">
        <f>IF(B51="","",IF(N(D51)&lt;=0,0,IF(F51&lt;=D51*E51/1200,"Never",IF(N(E51)=0,ROUNDUP(D51/F51,0),ROUNDUP(NPER(E51/1200,-F51,D51),0)))))</f>
        <v/>
      </c>
      <c r="L51" s="59">
        <f>IF(B51="","",IF(K51="Never","Never",IF(OR(N(E51)=0,N(D51)&lt;=0),0,F51*NPER(E51/1200,-F51,D51)-D51)))</f>
        <v/>
      </c>
      <c r="M51" s="59">
        <f>IF(B51="","",N(D51)*N(E51)/100/365)</f>
        <v/>
      </c>
      <c r="N51" s="60">
        <f>IF(B51="",1E12+ROW(),CHOOSE(Setup!$C$15,IF(AND(N(E51)&gt;0,F51&lt;=D51*E51/1200),-1E9-E51,D51),-E51*1E6+D51/1E6,IF(H51="",1E6,H51)))+ROW()/1E7</f>
        <v/>
      </c>
    </row>
    <row r="52">
      <c r="A52" s="4" t="n"/>
      <c r="B52" s="47" t="n"/>
      <c r="C52" s="47" t="n"/>
      <c r="D52" s="51" t="n"/>
      <c r="E52" s="57" t="n"/>
      <c r="F52" s="51" t="n"/>
      <c r="G52" s="55" t="n"/>
      <c r="H52" s="55" t="n"/>
      <c r="I52" s="45">
        <f>IF(B52="","",RANK(N52,$N$6:$N$55,1))</f>
        <v/>
      </c>
      <c r="J52" s="58">
        <f>IF(B52="","",IF(N(D52)&lt;=0,"Paid",IFERROR(INDEX(Engine!$B$10:$B$530,COUNTIF(INDEX(Engine!$T$10:$BQ$530,0,I52),"&gt;0.005")+1),"20+ years")))</f>
        <v/>
      </c>
      <c r="K52" s="45">
        <f>IF(B52="","",IF(N(D52)&lt;=0,0,IF(F52&lt;=D52*E52/1200,"Never",IF(N(E52)=0,ROUNDUP(D52/F52,0),ROUNDUP(NPER(E52/1200,-F52,D52),0)))))</f>
        <v/>
      </c>
      <c r="L52" s="59">
        <f>IF(B52="","",IF(K52="Never","Never",IF(OR(N(E52)=0,N(D52)&lt;=0),0,F52*NPER(E52/1200,-F52,D52)-D52)))</f>
        <v/>
      </c>
      <c r="M52" s="59">
        <f>IF(B52="","",N(D52)*N(E52)/100/365)</f>
        <v/>
      </c>
      <c r="N52" s="60">
        <f>IF(B52="",1E12+ROW(),CHOOSE(Setup!$C$15,IF(AND(N(E52)&gt;0,F52&lt;=D52*E52/1200),-1E9-E52,D52),-E52*1E6+D52/1E6,IF(H52="",1E6,H52)))+ROW()/1E7</f>
        <v/>
      </c>
    </row>
    <row r="53">
      <c r="A53" s="4" t="n"/>
      <c r="B53" s="47" t="n"/>
      <c r="C53" s="47" t="n"/>
      <c r="D53" s="51" t="n"/>
      <c r="E53" s="57" t="n"/>
      <c r="F53" s="51" t="n"/>
      <c r="G53" s="55" t="n"/>
      <c r="H53" s="55" t="n"/>
      <c r="I53" s="45">
        <f>IF(B53="","",RANK(N53,$N$6:$N$55,1))</f>
        <v/>
      </c>
      <c r="J53" s="58">
        <f>IF(B53="","",IF(N(D53)&lt;=0,"Paid",IFERROR(INDEX(Engine!$B$10:$B$530,COUNTIF(INDEX(Engine!$T$10:$BQ$530,0,I53),"&gt;0.005")+1),"20+ years")))</f>
        <v/>
      </c>
      <c r="K53" s="45">
        <f>IF(B53="","",IF(N(D53)&lt;=0,0,IF(F53&lt;=D53*E53/1200,"Never",IF(N(E53)=0,ROUNDUP(D53/F53,0),ROUNDUP(NPER(E53/1200,-F53,D53),0)))))</f>
        <v/>
      </c>
      <c r="L53" s="59">
        <f>IF(B53="","",IF(K53="Never","Never",IF(OR(N(E53)=0,N(D53)&lt;=0),0,F53*NPER(E53/1200,-F53,D53)-D53)))</f>
        <v/>
      </c>
      <c r="M53" s="59">
        <f>IF(B53="","",N(D53)*N(E53)/100/365)</f>
        <v/>
      </c>
      <c r="N53" s="60">
        <f>IF(B53="",1E12+ROW(),CHOOSE(Setup!$C$15,IF(AND(N(E53)&gt;0,F53&lt;=D53*E53/1200),-1E9-E53,D53),-E53*1E6+D53/1E6,IF(H53="",1E6,H53)))+ROW()/1E7</f>
        <v/>
      </c>
    </row>
    <row r="54">
      <c r="A54" s="4" t="n"/>
      <c r="B54" s="47" t="n"/>
      <c r="C54" s="47" t="n"/>
      <c r="D54" s="51" t="n"/>
      <c r="E54" s="57" t="n"/>
      <c r="F54" s="51" t="n"/>
      <c r="G54" s="55" t="n"/>
      <c r="H54" s="55" t="n"/>
      <c r="I54" s="45">
        <f>IF(B54="","",RANK(N54,$N$6:$N$55,1))</f>
        <v/>
      </c>
      <c r="J54" s="58">
        <f>IF(B54="","",IF(N(D54)&lt;=0,"Paid",IFERROR(INDEX(Engine!$B$10:$B$530,COUNTIF(INDEX(Engine!$T$10:$BQ$530,0,I54),"&gt;0.005")+1),"20+ years")))</f>
        <v/>
      </c>
      <c r="K54" s="45">
        <f>IF(B54="","",IF(N(D54)&lt;=0,0,IF(F54&lt;=D54*E54/1200,"Never",IF(N(E54)=0,ROUNDUP(D54/F54,0),ROUNDUP(NPER(E54/1200,-F54,D54),0)))))</f>
        <v/>
      </c>
      <c r="L54" s="59">
        <f>IF(B54="","",IF(K54="Never","Never",IF(OR(N(E54)=0,N(D54)&lt;=0),0,F54*NPER(E54/1200,-F54,D54)-D54)))</f>
        <v/>
      </c>
      <c r="M54" s="59">
        <f>IF(B54="","",N(D54)*N(E54)/100/365)</f>
        <v/>
      </c>
      <c r="N54" s="60">
        <f>IF(B54="",1E12+ROW(),CHOOSE(Setup!$C$15,IF(AND(N(E54)&gt;0,F54&lt;=D54*E54/1200),-1E9-E54,D54),-E54*1E6+D54/1E6,IF(H54="",1E6,H54)))+ROW()/1E7</f>
        <v/>
      </c>
    </row>
    <row r="55">
      <c r="A55" s="4" t="n"/>
      <c r="B55" s="47" t="n"/>
      <c r="C55" s="47" t="n"/>
      <c r="D55" s="51" t="n"/>
      <c r="E55" s="57" t="n"/>
      <c r="F55" s="51" t="n"/>
      <c r="G55" s="55" t="n"/>
      <c r="H55" s="55" t="n"/>
      <c r="I55" s="45">
        <f>IF(B55="","",RANK(N55,$N$6:$N$55,1))</f>
        <v/>
      </c>
      <c r="J55" s="58">
        <f>IF(B55="","",IF(N(D55)&lt;=0,"Paid",IFERROR(INDEX(Engine!$B$10:$B$530,COUNTIF(INDEX(Engine!$T$10:$BQ$530,0,I55),"&gt;0.005")+1),"20+ years")))</f>
        <v/>
      </c>
      <c r="K55" s="45">
        <f>IF(B55="","",IF(N(D55)&lt;=0,0,IF(F55&lt;=D55*E55/1200,"Never",IF(N(E55)=0,ROUNDUP(D55/F55,0),ROUNDUP(NPER(E55/1200,-F55,D55),0)))))</f>
        <v/>
      </c>
      <c r="L55" s="59">
        <f>IF(B55="","",IF(K55="Never","Never",IF(OR(N(E55)=0,N(D55)&lt;=0),0,F55*NPER(E55/1200,-F55,D55)-D55)))</f>
        <v/>
      </c>
      <c r="M55" s="59">
        <f>IF(B55="","",N(D55)*N(E55)/100/365)</f>
        <v/>
      </c>
      <c r="N55" s="60">
        <f>IF(B55="",1E12+ROW(),CHOOSE(Setup!$C$15,IF(AND(N(E55)&gt;0,F55&lt;=D55*E55/1200),-1E9-E55,D55),-E55*1E6+D55/1E6,IF(H55="",1E6,H55)))+ROW()/1E7</f>
        <v/>
      </c>
    </row>
    <row r="56">
      <c r="A56" s="4" t="n"/>
      <c r="B56" s="4" t="n"/>
      <c r="C56" s="4" t="n"/>
      <c r="D56" s="4" t="n"/>
      <c r="E56" s="4" t="n"/>
      <c r="F56" s="4" t="n"/>
      <c r="G56" s="4" t="n"/>
      <c r="H56" s="4" t="n"/>
      <c r="I56" s="4" t="n"/>
      <c r="J56" s="4" t="n"/>
      <c r="K56" s="4" t="n"/>
      <c r="L56" s="4" t="n"/>
      <c r="M56" s="4" t="n"/>
      <c r="N56" s="4" t="n"/>
    </row>
    <row r="57">
      <c r="A57" s="4" t="n"/>
      <c r="B57" s="52" t="inlineStr">
        <is>
          <t>Total</t>
        </is>
      </c>
      <c r="C57" s="4" t="n"/>
      <c r="D57" s="48">
        <f>SUM(D6:D55)</f>
        <v/>
      </c>
      <c r="E57" s="4" t="n"/>
      <c r="F57" s="48">
        <f>SUM(F6:F55)</f>
        <v/>
      </c>
      <c r="G57" s="4" t="n"/>
      <c r="H57" s="4" t="n"/>
      <c r="I57" s="4" t="n"/>
      <c r="J57" s="4" t="n"/>
      <c r="K57" s="4" t="n"/>
      <c r="L57" s="4" t="n"/>
      <c r="M57" s="48">
        <f>SUM(M6:M55)</f>
        <v/>
      </c>
      <c r="N57" s="4" t="n"/>
    </row>
    <row r="58">
      <c r="A58" s="4" t="n"/>
      <c r="B58" s="13" t="inlineStr">
        <is>
          <t>"Never" means paying only the minimum never clears that balance. If the debt also charges interest, it grows, and the PaidInYellow order puts it first.</t>
        </is>
      </c>
      <c r="C58" s="4" t="n"/>
      <c r="D58" s="4" t="n"/>
      <c r="E58" s="4" t="n"/>
      <c r="F58" s="4" t="n"/>
      <c r="G58" s="4" t="n"/>
      <c r="H58" s="4" t="n"/>
      <c r="I58" s="4" t="n"/>
      <c r="J58" s="4" t="n"/>
      <c r="K58" s="4" t="n"/>
      <c r="L58" s="4" t="n"/>
      <c r="M58" s="4" t="n"/>
      <c r="N58" s="4" t="n"/>
    </row>
    <row r="59">
      <c r="A59" s="4" t="n"/>
      <c r="B59" s="4" t="n"/>
      <c r="C59" s="4" t="n"/>
      <c r="D59" s="4" t="n"/>
      <c r="E59" s="4" t="n"/>
      <c r="F59" s="4" t="n"/>
      <c r="G59" s="4" t="n"/>
      <c r="H59" s="4" t="n"/>
      <c r="I59" s="4" t="n"/>
      <c r="J59" s="4" t="n"/>
      <c r="K59" s="4" t="n"/>
      <c r="L59" s="4" t="n"/>
      <c r="M59" s="4" t="n"/>
      <c r="N59" s="4" t="n"/>
    </row>
    <row r="60">
      <c r="A60" s="4" t="n"/>
      <c r="B60" s="4" t="n"/>
      <c r="C60" s="4" t="n"/>
      <c r="D60" s="4" t="n"/>
      <c r="E60" s="4" t="n"/>
      <c r="F60" s="4" t="n"/>
      <c r="G60" s="4" t="n"/>
      <c r="H60" s="4" t="n"/>
      <c r="I60" s="4" t="n"/>
      <c r="J60" s="4" t="n"/>
      <c r="K60" s="4" t="n"/>
      <c r="L60" s="4" t="n"/>
      <c r="M60" s="4" t="n"/>
      <c r="N60" s="4" t="n"/>
    </row>
  </sheetData>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"Credit card,Store card,Car loan,Student loan,Medical,Buy now pay later,Family or friend,Other"</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1F2A44"/>
    <outlinePr summaryBelow="1" summaryRight="1"/>
    <pageSetUpPr fitToPage="1"/>
  </sheetPr>
  <dimension ref="A1:G32"/>
  <sheetViews>
    <sheetView showGridLines="0" workbookViewId="0">
      <selection activeCell="A1" sqref="A1"/>
    </sheetView>
  </sheetViews>
  <sheetFormatPr baseColWidth="8" defaultRowHeight="15"/>
  <cols>
    <col width="3" customWidth="1" min="1" max="1"/>
    <col width="30" customWidth="1" min="2" max="2"/>
    <col width="15" customWidth="1" min="3" max="3"/>
    <col width="16" customWidth="1" min="4" max="4"/>
    <col width="16" customWidth="1" min="5" max="5"/>
    <col width="15" customWidth="1" min="6" max="6"/>
  </cols>
  <sheetData>
    <row r="1" ht="40" customHeight="1">
      <c r="A1" s="1" t="n"/>
      <c r="B1" s="2" t="inlineStr">
        <is>
          <t>Yearly bills</t>
        </is>
      </c>
      <c r="C1" s="1" t="n"/>
      <c r="D1" s="1" t="n"/>
      <c r="E1" s="1" t="n"/>
      <c r="F1" s="1" t="n"/>
      <c r="G1" s="4" t="n"/>
    </row>
    <row r="2" ht="22" customHeight="1">
      <c r="A2" s="1" t="n"/>
      <c r="B2" s="3" t="inlineStr">
        <is>
          <t>Bills you know are coming, just not every month. A little per payday means they stop being surprises.</t>
        </is>
      </c>
      <c r="C2" s="1" t="n"/>
      <c r="D2" s="1" t="n"/>
      <c r="E2" s="1" t="n"/>
      <c r="F2" s="1" t="n"/>
      <c r="G2" s="4" t="n"/>
    </row>
    <row r="3">
      <c r="A3" s="4" t="n"/>
      <c r="B3" s="4" t="n"/>
      <c r="C3" s="4" t="n"/>
      <c r="D3" s="4" t="n"/>
      <c r="E3" s="4" t="n"/>
      <c r="F3" s="4" t="n"/>
      <c r="G3" s="4" t="n"/>
    </row>
    <row r="4">
      <c r="A4" s="4" t="n"/>
      <c r="B4" s="4" t="n"/>
      <c r="C4" s="4" t="n"/>
      <c r="D4" s="4" t="n"/>
      <c r="E4" s="4" t="n"/>
      <c r="F4" s="4" t="n"/>
      <c r="G4" s="4" t="n"/>
    </row>
    <row r="5" ht="30" customHeight="1">
      <c r="A5" s="4" t="n"/>
      <c r="B5" s="44" t="inlineStr">
        <is>
          <t>Bill</t>
        </is>
      </c>
      <c r="C5" s="44" t="inlineStr">
        <is>
          <t>Cost per year</t>
        </is>
      </c>
      <c r="D5" s="44" t="inlineStr">
        <is>
          <t>Month it's due</t>
        </is>
      </c>
      <c r="E5" s="44" t="inlineStr">
        <is>
          <t>Set aside per payday</t>
        </is>
      </c>
      <c r="F5" s="44" t="inlineStr">
        <is>
          <t>Saved so far</t>
        </is>
      </c>
      <c r="G5" s="4" t="n"/>
    </row>
    <row r="6">
      <c r="A6" s="4" t="n"/>
      <c r="B6" s="47" t="inlineStr">
        <is>
          <t>Car repairs</t>
        </is>
      </c>
      <c r="C6" s="51" t="n">
        <v>600</v>
      </c>
      <c r="D6" s="47" t="inlineStr">
        <is>
          <t>Any time</t>
        </is>
      </c>
      <c r="E6" s="50">
        <f>IF(N(C6)=0,"",C6/Setup!$C$13)</f>
        <v/>
      </c>
      <c r="F6" s="51" t="n"/>
      <c r="G6" s="4" t="n"/>
    </row>
    <row r="7">
      <c r="A7" s="4" t="n"/>
      <c r="B7" s="47" t="inlineStr">
        <is>
          <t>Gifts and holidays</t>
        </is>
      </c>
      <c r="C7" s="51" t="n">
        <v>500</v>
      </c>
      <c r="D7" s="47" t="inlineStr">
        <is>
          <t>December</t>
        </is>
      </c>
      <c r="E7" s="50">
        <f>IF(N(C7)=0,"",C7/Setup!$C$13)</f>
        <v/>
      </c>
      <c r="F7" s="51" t="n"/>
      <c r="G7" s="4" t="n"/>
    </row>
    <row r="8">
      <c r="A8" s="4" t="n"/>
      <c r="B8" s="47" t="n"/>
      <c r="C8" s="51" t="n"/>
      <c r="D8" s="47" t="n"/>
      <c r="E8" s="50">
        <f>IF(N(C8)=0,"",C8/Setup!$C$13)</f>
        <v/>
      </c>
      <c r="F8" s="51" t="n"/>
      <c r="G8" s="4" t="n"/>
    </row>
    <row r="9">
      <c r="A9" s="4" t="n"/>
      <c r="B9" s="47" t="n"/>
      <c r="C9" s="51" t="n"/>
      <c r="D9" s="47" t="n"/>
      <c r="E9" s="50">
        <f>IF(N(C9)=0,"",C9/Setup!$C$13)</f>
        <v/>
      </c>
      <c r="F9" s="51" t="n"/>
      <c r="G9" s="4" t="n"/>
    </row>
    <row r="10">
      <c r="A10" s="4" t="n"/>
      <c r="B10" s="47" t="n"/>
      <c r="C10" s="51" t="n"/>
      <c r="D10" s="47" t="n"/>
      <c r="E10" s="50">
        <f>IF(N(C10)=0,"",C10/Setup!$C$13)</f>
        <v/>
      </c>
      <c r="F10" s="51" t="n"/>
      <c r="G10" s="4" t="n"/>
    </row>
    <row r="11">
      <c r="A11" s="4" t="n"/>
      <c r="B11" s="47" t="n"/>
      <c r="C11" s="51" t="n"/>
      <c r="D11" s="47" t="n"/>
      <c r="E11" s="50">
        <f>IF(N(C11)=0,"",C11/Setup!$C$13)</f>
        <v/>
      </c>
      <c r="F11" s="51" t="n"/>
      <c r="G11" s="4" t="n"/>
    </row>
    <row r="12">
      <c r="A12" s="4" t="n"/>
      <c r="B12" s="47" t="n"/>
      <c r="C12" s="51" t="n"/>
      <c r="D12" s="47" t="n"/>
      <c r="E12" s="50">
        <f>IF(N(C12)=0,"",C12/Setup!$C$13)</f>
        <v/>
      </c>
      <c r="F12" s="51" t="n"/>
      <c r="G12" s="4" t="n"/>
    </row>
    <row r="13">
      <c r="A13" s="4" t="n"/>
      <c r="B13" s="47" t="n"/>
      <c r="C13" s="51" t="n"/>
      <c r="D13" s="47" t="n"/>
      <c r="E13" s="50">
        <f>IF(N(C13)=0,"",C13/Setup!$C$13)</f>
        <v/>
      </c>
      <c r="F13" s="51" t="n"/>
      <c r="G13" s="4" t="n"/>
    </row>
    <row r="14">
      <c r="A14" s="4" t="n"/>
      <c r="B14" s="47" t="n"/>
      <c r="C14" s="51" t="n"/>
      <c r="D14" s="47" t="n"/>
      <c r="E14" s="50">
        <f>IF(N(C14)=0,"",C14/Setup!$C$13)</f>
        <v/>
      </c>
      <c r="F14" s="51" t="n"/>
      <c r="G14" s="4" t="n"/>
    </row>
    <row r="15">
      <c r="A15" s="4" t="n"/>
      <c r="B15" s="47" t="n"/>
      <c r="C15" s="51" t="n"/>
      <c r="D15" s="47" t="n"/>
      <c r="E15" s="50">
        <f>IF(N(C15)=0,"",C15/Setup!$C$13)</f>
        <v/>
      </c>
      <c r="F15" s="51" t="n"/>
      <c r="G15" s="4" t="n"/>
    </row>
    <row r="16">
      <c r="A16" s="4" t="n"/>
      <c r="B16" s="47" t="n"/>
      <c r="C16" s="51" t="n"/>
      <c r="D16" s="47" t="n"/>
      <c r="E16" s="50">
        <f>IF(N(C16)=0,"",C16/Setup!$C$13)</f>
        <v/>
      </c>
      <c r="F16" s="51" t="n"/>
      <c r="G16" s="4" t="n"/>
    </row>
    <row r="17">
      <c r="A17" s="4" t="n"/>
      <c r="B17" s="47" t="n"/>
      <c r="C17" s="51" t="n"/>
      <c r="D17" s="47" t="n"/>
      <c r="E17" s="50">
        <f>IF(N(C17)=0,"",C17/Setup!$C$13)</f>
        <v/>
      </c>
      <c r="F17" s="51" t="n"/>
      <c r="G17" s="4" t="n"/>
    </row>
    <row r="18">
      <c r="A18" s="4" t="n"/>
      <c r="B18" s="47" t="n"/>
      <c r="C18" s="51" t="n"/>
      <c r="D18" s="47" t="n"/>
      <c r="E18" s="50">
        <f>IF(N(C18)=0,"",C18/Setup!$C$13)</f>
        <v/>
      </c>
      <c r="F18" s="51" t="n"/>
      <c r="G18" s="4" t="n"/>
    </row>
    <row r="19">
      <c r="A19" s="4" t="n"/>
      <c r="B19" s="47" t="n"/>
      <c r="C19" s="51" t="n"/>
      <c r="D19" s="47" t="n"/>
      <c r="E19" s="50">
        <f>IF(N(C19)=0,"",C19/Setup!$C$13)</f>
        <v/>
      </c>
      <c r="F19" s="51" t="n"/>
      <c r="G19" s="4" t="n"/>
    </row>
    <row r="20">
      <c r="A20" s="4" t="n"/>
      <c r="B20" s="47" t="n"/>
      <c r="C20" s="51" t="n"/>
      <c r="D20" s="47" t="n"/>
      <c r="E20" s="50">
        <f>IF(N(C20)=0,"",C20/Setup!$C$13)</f>
        <v/>
      </c>
      <c r="F20" s="51" t="n"/>
      <c r="G20" s="4" t="n"/>
    </row>
    <row r="21">
      <c r="A21" s="4" t="n"/>
      <c r="B21" s="47" t="n"/>
      <c r="C21" s="51" t="n"/>
      <c r="D21" s="47" t="n"/>
      <c r="E21" s="50">
        <f>IF(N(C21)=0,"",C21/Setup!$C$13)</f>
        <v/>
      </c>
      <c r="F21" s="51" t="n"/>
      <c r="G21" s="4" t="n"/>
    </row>
    <row r="22">
      <c r="A22" s="4" t="n"/>
      <c r="B22" s="47" t="n"/>
      <c r="C22" s="51" t="n"/>
      <c r="D22" s="47" t="n"/>
      <c r="E22" s="50">
        <f>IF(N(C22)=0,"",C22/Setup!$C$13)</f>
        <v/>
      </c>
      <c r="F22" s="51" t="n"/>
      <c r="G22" s="4" t="n"/>
    </row>
    <row r="23">
      <c r="A23" s="4" t="n"/>
      <c r="B23" s="47" t="n"/>
      <c r="C23" s="51" t="n"/>
      <c r="D23" s="47" t="n"/>
      <c r="E23" s="50">
        <f>IF(N(C23)=0,"",C23/Setup!$C$13)</f>
        <v/>
      </c>
      <c r="F23" s="51" t="n"/>
      <c r="G23" s="4" t="n"/>
    </row>
    <row r="24">
      <c r="A24" s="4" t="n"/>
      <c r="B24" s="47" t="n"/>
      <c r="C24" s="51" t="n"/>
      <c r="D24" s="47" t="n"/>
      <c r="E24" s="50">
        <f>IF(N(C24)=0,"",C24/Setup!$C$13)</f>
        <v/>
      </c>
      <c r="F24" s="51" t="n"/>
      <c r="G24" s="4" t="n"/>
    </row>
    <row r="25">
      <c r="A25" s="4" t="n"/>
      <c r="B25" s="47" t="n"/>
      <c r="C25" s="51" t="n"/>
      <c r="D25" s="47" t="n"/>
      <c r="E25" s="50">
        <f>IF(N(C25)=0,"",C25/Setup!$C$13)</f>
        <v/>
      </c>
      <c r="F25" s="51" t="n"/>
      <c r="G25" s="4" t="n"/>
    </row>
    <row r="26">
      <c r="A26" s="4" t="n"/>
      <c r="B26" s="4" t="n"/>
      <c r="C26" s="4" t="n"/>
      <c r="D26" s="4" t="n"/>
      <c r="E26" s="4" t="n"/>
      <c r="F26" s="4" t="n"/>
      <c r="G26" s="4" t="n"/>
    </row>
    <row r="27">
      <c r="A27" s="4" t="n"/>
      <c r="B27" s="52" t="inlineStr">
        <is>
          <t>Total</t>
        </is>
      </c>
      <c r="C27" s="48">
        <f>SUM(C6:C25)</f>
        <v/>
      </c>
      <c r="D27" s="4" t="n"/>
      <c r="E27" s="48">
        <f>SUM(E6:E25)</f>
        <v/>
      </c>
      <c r="F27" s="48">
        <f>SUM(F6:F25)</f>
        <v/>
      </c>
      <c r="G27" s="4" t="n"/>
    </row>
    <row r="28">
      <c r="A28" s="4" t="n"/>
      <c r="B28" s="4" t="n"/>
      <c r="C28" s="4" t="n"/>
      <c r="D28" s="4" t="n"/>
      <c r="E28" s="4" t="n"/>
      <c r="F28" s="4" t="n"/>
      <c r="G28" s="4" t="n"/>
    </row>
    <row r="29">
      <c r="A29" s="4" t="n"/>
      <c r="B29" s="13" t="inlineStr">
        <is>
          <t>Keep this money in the same plain separate account as your buffer, or a second one if that helps you leave it alone.</t>
        </is>
      </c>
      <c r="C29" s="4" t="n"/>
      <c r="D29" s="4" t="n"/>
      <c r="E29" s="4" t="n"/>
      <c r="F29" s="4" t="n"/>
      <c r="G29" s="4" t="n"/>
    </row>
    <row r="30">
      <c r="A30" s="4" t="n"/>
      <c r="B30" s="4" t="n"/>
      <c r="C30" s="4" t="n"/>
      <c r="D30" s="4" t="n"/>
      <c r="E30" s="4" t="n"/>
      <c r="F30" s="4" t="n"/>
      <c r="G30" s="4" t="n"/>
    </row>
    <row r="31">
      <c r="A31" s="4" t="n"/>
      <c r="B31" s="4" t="n"/>
      <c r="C31" s="4" t="n"/>
      <c r="D31" s="4" t="n"/>
      <c r="E31" s="4" t="n"/>
      <c r="F31" s="4" t="n"/>
      <c r="G31" s="4" t="n"/>
    </row>
    <row r="32">
      <c r="A32" s="4" t="n"/>
      <c r="B32" s="4" t="n"/>
      <c r="C32" s="4" t="n"/>
      <c r="D32" s="4" t="n"/>
      <c r="E32" s="4" t="n"/>
      <c r="F32" s="4" t="n"/>
      <c r="G32" s="4" t="n"/>
    </row>
  </sheetData>
  <dataValidations count="1">
    <dataValidation sqref="D6 D7 D8 D9 D10 D11 D12 D13 D14 D15 D16 D17 D18 D19 D20 D21 D22 D23 D24 D25" showDropDown="0" showInputMessage="0" showErrorMessage="0" allowBlank="1" type="list">
      <formula1>"Any time,January,February,March,April,May,June,July,August,September,October,November,December"</formula1>
    </dataValidation>
  </dataValidations>
  <pageMargins left="0.75" right="0.75" top="1" bottom="1" header="0.5" footer="0.5"/>
  <pageSetup orientation="portrait" fitToHeight="0" fitToWidth="1"/>
</worksheet>
</file>

<file path=xl/worksheets/sheet8.xml><?xml version="1.0" encoding="utf-8"?>
<worksheet xmlns="http://schemas.openxmlformats.org/spreadsheetml/2006/main">
  <sheetPr>
    <tabColor rgb="001F2A44"/>
    <outlinePr summaryBelow="1" summaryRight="1"/>
    <pageSetUpPr fitToPage="1"/>
  </sheetPr>
  <dimension ref="A1:F70"/>
  <sheetViews>
    <sheetView showGridLines="0" workbookViewId="0">
      <selection activeCell="A1" sqref="A1"/>
    </sheetView>
  </sheetViews>
  <sheetFormatPr baseColWidth="8" defaultRowHeight="15"/>
  <cols>
    <col width="3" customWidth="1" min="1" max="1"/>
    <col width="30" customWidth="1" min="2" max="2"/>
    <col width="20" customWidth="1" min="3" max="3"/>
    <col width="20" customWidth="1" min="4" max="4"/>
    <col width="18" customWidth="1" min="5" max="5"/>
  </cols>
  <sheetData>
    <row r="1" ht="40" customHeight="1">
      <c r="A1" s="1" t="n"/>
      <c r="B1" s="2" t="inlineStr">
        <is>
          <t>Compare</t>
        </is>
      </c>
      <c r="C1" s="1" t="n"/>
      <c r="D1" s="1" t="n"/>
      <c r="E1" s="1" t="n"/>
      <c r="F1" s="1" t="n"/>
    </row>
    <row r="2" ht="22" customHeight="1">
      <c r="A2" s="1" t="n"/>
      <c r="B2" s="3" t="inlineStr">
        <is>
          <t>Your plan next to paying only the minimums.</t>
        </is>
      </c>
      <c r="C2" s="1" t="n"/>
      <c r="D2" s="1" t="n"/>
      <c r="E2" s="1" t="n"/>
      <c r="F2" s="1" t="n"/>
    </row>
    <row r="3">
      <c r="A3" s="4" t="n"/>
      <c r="B3" s="4" t="n"/>
      <c r="C3" s="4" t="n"/>
      <c r="D3" s="4" t="n"/>
      <c r="E3" s="4" t="n"/>
      <c r="F3" s="4" t="n"/>
    </row>
    <row r="4">
      <c r="A4" s="4" t="n"/>
      <c r="B4" s="4" t="n"/>
      <c r="C4" s="4" t="n"/>
      <c r="D4" s="4" t="n"/>
      <c r="E4" s="4" t="n"/>
      <c r="F4" s="4" t="n"/>
    </row>
    <row r="5" ht="30" customHeight="1">
      <c r="A5" s="4" t="n"/>
      <c r="B5" s="44" t="inlineStr"/>
      <c r="C5" s="44">
        <f>"Your plan ("&amp;Setup!$C$11&amp;")"</f>
        <v/>
      </c>
      <c r="D5" s="44" t="inlineStr">
        <is>
          <t>Minimums only</t>
        </is>
      </c>
      <c r="E5" s="4" t="n"/>
      <c r="F5" s="4" t="n"/>
    </row>
    <row r="6" ht="22" customHeight="1">
      <c r="A6" s="4" t="n"/>
      <c r="B6" s="52" t="inlineStr">
        <is>
          <t>Debt-free by</t>
        </is>
      </c>
      <c r="C6" s="61">
        <f>Dashboard!B5</f>
        <v/>
      </c>
      <c r="D6" s="61">
        <f>IF(COUNTIF(Debts!$K$6:$K$55,"Never")&gt;0,"Never",EDATE(Setup!$C$7,MAX(Debts!$K$6:$K$55)))</f>
        <v/>
      </c>
      <c r="E6" s="4" t="n"/>
      <c r="F6" s="4" t="n"/>
    </row>
    <row r="7" ht="22" customHeight="1">
      <c r="A7" s="4" t="n"/>
      <c r="B7" s="52" t="inlineStr">
        <is>
          <t>Months to go</t>
        </is>
      </c>
      <c r="C7" s="56">
        <f>IFERROR(ROUND((Engine!$B$2)*12/Setup!$C$13,0),"")</f>
        <v/>
      </c>
      <c r="D7" s="56">
        <f>IF(COUNTIF(Debts!$K$6:$K$55,"Never")&gt;0,"Never",MAX(Debts!$K$6:$K$55))</f>
        <v/>
      </c>
      <c r="E7" s="4" t="n"/>
      <c r="F7" s="4" t="n"/>
    </row>
    <row r="8" ht="22" customHeight="1">
      <c r="A8" s="4" t="n"/>
      <c r="B8" s="52" t="inlineStr">
        <is>
          <t>Total interest</t>
        </is>
      </c>
      <c r="C8" s="50">
        <f>SUM(Engine!$I$11:$I$530)</f>
        <v/>
      </c>
      <c r="D8" s="50">
        <f>IF(COUNTIF(Debts!$L$6:$L$55,"Never")&gt;0,"Never ends",SUM(Debts!$L$6:$L$55))</f>
        <v/>
      </c>
      <c r="E8" s="4" t="n"/>
      <c r="F8" s="4" t="n"/>
    </row>
    <row r="9">
      <c r="A9" s="4" t="n"/>
      <c r="B9" s="4" t="n"/>
      <c r="C9" s="4" t="n"/>
      <c r="D9" s="4" t="n"/>
      <c r="E9" s="4" t="n"/>
      <c r="F9" s="4" t="n"/>
    </row>
    <row r="10">
      <c r="A10" s="4" t="n"/>
      <c r="B10" s="13" t="inlineStr">
        <is>
          <t>Want to compare payoff orders? Change "Payoff order" on Setup and write down what you see.</t>
        </is>
      </c>
      <c r="C10" s="4" t="n"/>
      <c r="D10" s="4" t="n"/>
      <c r="E10" s="4" t="n"/>
      <c r="F10" s="4" t="n"/>
    </row>
    <row r="11">
      <c r="A11" s="4" t="n"/>
      <c r="B11" s="4" t="n"/>
      <c r="C11" s="4" t="n"/>
      <c r="D11" s="4" t="n"/>
      <c r="E11" s="4" t="n"/>
      <c r="F11" s="4" t="n"/>
    </row>
    <row r="12" ht="26" customHeight="1">
      <c r="A12" s="4" t="n"/>
      <c r="B12" s="44" t="inlineStr">
        <is>
          <t>Payoff order</t>
        </is>
      </c>
      <c r="C12" s="44" t="inlineStr">
        <is>
          <t>Debt-free by</t>
        </is>
      </c>
      <c r="D12" s="44" t="inlineStr">
        <is>
          <t>Total interest</t>
        </is>
      </c>
      <c r="E12" s="4" t="n"/>
      <c r="F12" s="4" t="n"/>
    </row>
    <row r="13" ht="22" customHeight="1">
      <c r="A13" s="4" t="n"/>
      <c r="B13" s="10" t="inlineStr">
        <is>
          <t>PaidInYellow order</t>
        </is>
      </c>
      <c r="C13" s="47" t="n"/>
      <c r="D13" s="47" t="n"/>
      <c r="E13" s="4" t="n"/>
      <c r="F13" s="4" t="n"/>
    </row>
    <row r="14" ht="22" customHeight="1">
      <c r="A14" s="4" t="n"/>
      <c r="B14" s="10" t="inlineStr">
        <is>
          <t>Biggest interest first</t>
        </is>
      </c>
      <c r="C14" s="47" t="n"/>
      <c r="D14" s="47" t="n"/>
      <c r="E14" s="4" t="n"/>
      <c r="F14" s="4" t="n"/>
    </row>
    <row r="15" ht="22" customHeight="1">
      <c r="A15" s="4" t="n"/>
      <c r="B15" s="10" t="inlineStr">
        <is>
          <t>My own order</t>
        </is>
      </c>
      <c r="C15" s="47" t="n"/>
      <c r="D15" s="47" t="n"/>
      <c r="E15" s="4" t="n"/>
      <c r="F15" s="4" t="n"/>
    </row>
    <row r="16">
      <c r="A16" s="4" t="n"/>
      <c r="B16" s="4" t="n"/>
      <c r="C16" s="4" t="n"/>
      <c r="D16" s="4" t="n"/>
      <c r="E16" s="4" t="n"/>
      <c r="F16" s="4" t="n"/>
    </row>
    <row r="17">
      <c r="A17" s="4" t="n"/>
      <c r="B17" s="13" t="inlineStr">
        <is>
          <t>If the gap is small, pick the order you'll stick with. Clearing a small debt early keeps many people going.</t>
        </is>
      </c>
      <c r="C17" s="4" t="n"/>
      <c r="D17" s="4" t="n"/>
      <c r="E17" s="4" t="n"/>
      <c r="F17" s="4" t="n"/>
    </row>
    <row r="18">
      <c r="A18" s="4" t="n"/>
      <c r="B18" s="4" t="n"/>
      <c r="C18" s="4" t="n"/>
      <c r="D18" s="4" t="n"/>
      <c r="E18" s="4" t="n"/>
      <c r="F18" s="4" t="n"/>
    </row>
    <row r="19">
      <c r="A19" s="4" t="n"/>
      <c r="B19" s="6" t="inlineStr">
        <is>
          <t>Your payoff order</t>
        </is>
      </c>
      <c r="C19" s="4" t="n"/>
      <c r="D19" s="4" t="n"/>
      <c r="E19" s="4" t="n"/>
      <c r="F19" s="4" t="n"/>
    </row>
    <row r="20" ht="26" customHeight="1">
      <c r="A20" s="4" t="n"/>
      <c r="B20" s="44" t="inlineStr">
        <is>
          <t>Debt</t>
        </is>
      </c>
      <c r="C20" s="44" t="inlineStr">
        <is>
          <t>Balance today</t>
        </is>
      </c>
      <c r="D20" s="44" t="inlineStr">
        <is>
          <t>Paid off by</t>
        </is>
      </c>
      <c r="E20" s="44" t="inlineStr">
        <is>
          <t>Order</t>
        </is>
      </c>
      <c r="F20" s="4" t="n"/>
    </row>
    <row r="21">
      <c r="A21" s="4" t="n"/>
      <c r="B21" s="49">
        <f>Engine!T$4</f>
        <v/>
      </c>
      <c r="C21" s="50">
        <f>IF(B21="","",Engine!T$5)</f>
        <v/>
      </c>
      <c r="D21" s="61">
        <f>IF(B21="","",IF(Engine!T$5&lt;=0,"Paid",IFERROR(INDEX(Engine!$B$10:$B$530,COUNTIF(Engine!T$10:T$530,"&gt;0.005")+1),"20+ years")))</f>
        <v/>
      </c>
      <c r="E21" s="45">
        <f>IF(B21="","",1)</f>
        <v/>
      </c>
      <c r="F21" s="4" t="n"/>
    </row>
    <row r="22">
      <c r="A22" s="4" t="n"/>
      <c r="B22" s="49">
        <f>Engine!U$4</f>
        <v/>
      </c>
      <c r="C22" s="50">
        <f>IF(B22="","",Engine!U$5)</f>
        <v/>
      </c>
      <c r="D22" s="61">
        <f>IF(B22="","",IF(Engine!U$5&lt;=0,"Paid",IFERROR(INDEX(Engine!$B$10:$B$530,COUNTIF(Engine!U$10:U$530,"&gt;0.005")+1),"20+ years")))</f>
        <v/>
      </c>
      <c r="E22" s="45">
        <f>IF(B22="","",2)</f>
        <v/>
      </c>
      <c r="F22" s="4" t="n"/>
    </row>
    <row r="23">
      <c r="A23" s="4" t="n"/>
      <c r="B23" s="49">
        <f>Engine!V$4</f>
        <v/>
      </c>
      <c r="C23" s="50">
        <f>IF(B23="","",Engine!V$5)</f>
        <v/>
      </c>
      <c r="D23" s="61">
        <f>IF(B23="","",IF(Engine!V$5&lt;=0,"Paid",IFERROR(INDEX(Engine!$B$10:$B$530,COUNTIF(Engine!V$10:V$530,"&gt;0.005")+1),"20+ years")))</f>
        <v/>
      </c>
      <c r="E23" s="45">
        <f>IF(B23="","",3)</f>
        <v/>
      </c>
      <c r="F23" s="4" t="n"/>
    </row>
    <row r="24">
      <c r="A24" s="4" t="n"/>
      <c r="B24" s="49">
        <f>Engine!W$4</f>
        <v/>
      </c>
      <c r="C24" s="50">
        <f>IF(B24="","",Engine!W$5)</f>
        <v/>
      </c>
      <c r="D24" s="61">
        <f>IF(B24="","",IF(Engine!W$5&lt;=0,"Paid",IFERROR(INDEX(Engine!$B$10:$B$530,COUNTIF(Engine!W$10:W$530,"&gt;0.005")+1),"20+ years")))</f>
        <v/>
      </c>
      <c r="E24" s="45">
        <f>IF(B24="","",4)</f>
        <v/>
      </c>
      <c r="F24" s="4" t="n"/>
    </row>
    <row r="25">
      <c r="A25" s="4" t="n"/>
      <c r="B25" s="49">
        <f>Engine!X$4</f>
        <v/>
      </c>
      <c r="C25" s="50">
        <f>IF(B25="","",Engine!X$5)</f>
        <v/>
      </c>
      <c r="D25" s="61">
        <f>IF(B25="","",IF(Engine!X$5&lt;=0,"Paid",IFERROR(INDEX(Engine!$B$10:$B$530,COUNTIF(Engine!X$10:X$530,"&gt;0.005")+1),"20+ years")))</f>
        <v/>
      </c>
      <c r="E25" s="45">
        <f>IF(B25="","",5)</f>
        <v/>
      </c>
      <c r="F25" s="4" t="n"/>
    </row>
    <row r="26">
      <c r="A26" s="4" t="n"/>
      <c r="B26" s="49">
        <f>Engine!Y$4</f>
        <v/>
      </c>
      <c r="C26" s="50">
        <f>IF(B26="","",Engine!Y$5)</f>
        <v/>
      </c>
      <c r="D26" s="61">
        <f>IF(B26="","",IF(Engine!Y$5&lt;=0,"Paid",IFERROR(INDEX(Engine!$B$10:$B$530,COUNTIF(Engine!Y$10:Y$530,"&gt;0.005")+1),"20+ years")))</f>
        <v/>
      </c>
      <c r="E26" s="45">
        <f>IF(B26="","",6)</f>
        <v/>
      </c>
      <c r="F26" s="4" t="n"/>
    </row>
    <row r="27">
      <c r="A27" s="4" t="n"/>
      <c r="B27" s="49">
        <f>Engine!Z$4</f>
        <v/>
      </c>
      <c r="C27" s="50">
        <f>IF(B27="","",Engine!Z$5)</f>
        <v/>
      </c>
      <c r="D27" s="61">
        <f>IF(B27="","",IF(Engine!Z$5&lt;=0,"Paid",IFERROR(INDEX(Engine!$B$10:$B$530,COUNTIF(Engine!Z$10:Z$530,"&gt;0.005")+1),"20+ years")))</f>
        <v/>
      </c>
      <c r="E27" s="45">
        <f>IF(B27="","",7)</f>
        <v/>
      </c>
      <c r="F27" s="4" t="n"/>
    </row>
    <row r="28">
      <c r="A28" s="4" t="n"/>
      <c r="B28" s="49">
        <f>Engine!AA$4</f>
        <v/>
      </c>
      <c r="C28" s="50">
        <f>IF(B28="","",Engine!AA$5)</f>
        <v/>
      </c>
      <c r="D28" s="61">
        <f>IF(B28="","",IF(Engine!AA$5&lt;=0,"Paid",IFERROR(INDEX(Engine!$B$10:$B$530,COUNTIF(Engine!AA$10:AA$530,"&gt;0.005")+1),"20+ years")))</f>
        <v/>
      </c>
      <c r="E28" s="45">
        <f>IF(B28="","",8)</f>
        <v/>
      </c>
      <c r="F28" s="4" t="n"/>
    </row>
    <row r="29">
      <c r="A29" s="4" t="n"/>
      <c r="B29" s="49">
        <f>Engine!AB$4</f>
        <v/>
      </c>
      <c r="C29" s="50">
        <f>IF(B29="","",Engine!AB$5)</f>
        <v/>
      </c>
      <c r="D29" s="61">
        <f>IF(B29="","",IF(Engine!AB$5&lt;=0,"Paid",IFERROR(INDEX(Engine!$B$10:$B$530,COUNTIF(Engine!AB$10:AB$530,"&gt;0.005")+1),"20+ years")))</f>
        <v/>
      </c>
      <c r="E29" s="45">
        <f>IF(B29="","",9)</f>
        <v/>
      </c>
      <c r="F29" s="4" t="n"/>
    </row>
    <row r="30">
      <c r="A30" s="4" t="n"/>
      <c r="B30" s="49">
        <f>Engine!AC$4</f>
        <v/>
      </c>
      <c r="C30" s="50">
        <f>IF(B30="","",Engine!AC$5)</f>
        <v/>
      </c>
      <c r="D30" s="61">
        <f>IF(B30="","",IF(Engine!AC$5&lt;=0,"Paid",IFERROR(INDEX(Engine!$B$10:$B$530,COUNTIF(Engine!AC$10:AC$530,"&gt;0.005")+1),"20+ years")))</f>
        <v/>
      </c>
      <c r="E30" s="45">
        <f>IF(B30="","",10)</f>
        <v/>
      </c>
      <c r="F30" s="4" t="n"/>
    </row>
    <row r="31">
      <c r="A31" s="4" t="n"/>
      <c r="B31" s="49">
        <f>Engine!AD$4</f>
        <v/>
      </c>
      <c r="C31" s="50">
        <f>IF(B31="","",Engine!AD$5)</f>
        <v/>
      </c>
      <c r="D31" s="61">
        <f>IF(B31="","",IF(Engine!AD$5&lt;=0,"Paid",IFERROR(INDEX(Engine!$B$10:$B$530,COUNTIF(Engine!AD$10:AD$530,"&gt;0.005")+1),"20+ years")))</f>
        <v/>
      </c>
      <c r="E31" s="45">
        <f>IF(B31="","",11)</f>
        <v/>
      </c>
      <c r="F31" s="4" t="n"/>
    </row>
    <row r="32">
      <c r="A32" s="4" t="n"/>
      <c r="B32" s="49">
        <f>Engine!AE$4</f>
        <v/>
      </c>
      <c r="C32" s="50">
        <f>IF(B32="","",Engine!AE$5)</f>
        <v/>
      </c>
      <c r="D32" s="61">
        <f>IF(B32="","",IF(Engine!AE$5&lt;=0,"Paid",IFERROR(INDEX(Engine!$B$10:$B$530,COUNTIF(Engine!AE$10:AE$530,"&gt;0.005")+1),"20+ years")))</f>
        <v/>
      </c>
      <c r="E32" s="45">
        <f>IF(B32="","",12)</f>
        <v/>
      </c>
      <c r="F32" s="4" t="n"/>
    </row>
    <row r="33">
      <c r="A33" s="4" t="n"/>
      <c r="B33" s="49">
        <f>Engine!AF$4</f>
        <v/>
      </c>
      <c r="C33" s="50">
        <f>IF(B33="","",Engine!AF$5)</f>
        <v/>
      </c>
      <c r="D33" s="61">
        <f>IF(B33="","",IF(Engine!AF$5&lt;=0,"Paid",IFERROR(INDEX(Engine!$B$10:$B$530,COUNTIF(Engine!AF$10:AF$530,"&gt;0.005")+1),"20+ years")))</f>
        <v/>
      </c>
      <c r="E33" s="45">
        <f>IF(B33="","",13)</f>
        <v/>
      </c>
      <c r="F33" s="4" t="n"/>
    </row>
    <row r="34">
      <c r="A34" s="4" t="n"/>
      <c r="B34" s="49">
        <f>Engine!AG$4</f>
        <v/>
      </c>
      <c r="C34" s="50">
        <f>IF(B34="","",Engine!AG$5)</f>
        <v/>
      </c>
      <c r="D34" s="61">
        <f>IF(B34="","",IF(Engine!AG$5&lt;=0,"Paid",IFERROR(INDEX(Engine!$B$10:$B$530,COUNTIF(Engine!AG$10:AG$530,"&gt;0.005")+1),"20+ years")))</f>
        <v/>
      </c>
      <c r="E34" s="45">
        <f>IF(B34="","",14)</f>
        <v/>
      </c>
      <c r="F34" s="4" t="n"/>
    </row>
    <row r="35">
      <c r="A35" s="4" t="n"/>
      <c r="B35" s="49">
        <f>Engine!AH$4</f>
        <v/>
      </c>
      <c r="C35" s="50">
        <f>IF(B35="","",Engine!AH$5)</f>
        <v/>
      </c>
      <c r="D35" s="61">
        <f>IF(B35="","",IF(Engine!AH$5&lt;=0,"Paid",IFERROR(INDEX(Engine!$B$10:$B$530,COUNTIF(Engine!AH$10:AH$530,"&gt;0.005")+1),"20+ years")))</f>
        <v/>
      </c>
      <c r="E35" s="45">
        <f>IF(B35="","",15)</f>
        <v/>
      </c>
      <c r="F35" s="4" t="n"/>
    </row>
    <row r="36">
      <c r="A36" s="4" t="n"/>
      <c r="B36" s="49">
        <f>Engine!AI$4</f>
        <v/>
      </c>
      <c r="C36" s="50">
        <f>IF(B36="","",Engine!AI$5)</f>
        <v/>
      </c>
      <c r="D36" s="61">
        <f>IF(B36="","",IF(Engine!AI$5&lt;=0,"Paid",IFERROR(INDEX(Engine!$B$10:$B$530,COUNTIF(Engine!AI$10:AI$530,"&gt;0.005")+1),"20+ years")))</f>
        <v/>
      </c>
      <c r="E36" s="45">
        <f>IF(B36="","",16)</f>
        <v/>
      </c>
      <c r="F36" s="4" t="n"/>
    </row>
    <row r="37">
      <c r="A37" s="4" t="n"/>
      <c r="B37" s="49">
        <f>Engine!AJ$4</f>
        <v/>
      </c>
      <c r="C37" s="50">
        <f>IF(B37="","",Engine!AJ$5)</f>
        <v/>
      </c>
      <c r="D37" s="61">
        <f>IF(B37="","",IF(Engine!AJ$5&lt;=0,"Paid",IFERROR(INDEX(Engine!$B$10:$B$530,COUNTIF(Engine!AJ$10:AJ$530,"&gt;0.005")+1),"20+ years")))</f>
        <v/>
      </c>
      <c r="E37" s="45">
        <f>IF(B37="","",17)</f>
        <v/>
      </c>
      <c r="F37" s="4" t="n"/>
    </row>
    <row r="38">
      <c r="A38" s="4" t="n"/>
      <c r="B38" s="49">
        <f>Engine!AK$4</f>
        <v/>
      </c>
      <c r="C38" s="50">
        <f>IF(B38="","",Engine!AK$5)</f>
        <v/>
      </c>
      <c r="D38" s="61">
        <f>IF(B38="","",IF(Engine!AK$5&lt;=0,"Paid",IFERROR(INDEX(Engine!$B$10:$B$530,COUNTIF(Engine!AK$10:AK$530,"&gt;0.005")+1),"20+ years")))</f>
        <v/>
      </c>
      <c r="E38" s="45">
        <f>IF(B38="","",18)</f>
        <v/>
      </c>
      <c r="F38" s="4" t="n"/>
    </row>
    <row r="39">
      <c r="A39" s="4" t="n"/>
      <c r="B39" s="49">
        <f>Engine!AL$4</f>
        <v/>
      </c>
      <c r="C39" s="50">
        <f>IF(B39="","",Engine!AL$5)</f>
        <v/>
      </c>
      <c r="D39" s="61">
        <f>IF(B39="","",IF(Engine!AL$5&lt;=0,"Paid",IFERROR(INDEX(Engine!$B$10:$B$530,COUNTIF(Engine!AL$10:AL$530,"&gt;0.005")+1),"20+ years")))</f>
        <v/>
      </c>
      <c r="E39" s="45">
        <f>IF(B39="","",19)</f>
        <v/>
      </c>
      <c r="F39" s="4" t="n"/>
    </row>
    <row r="40">
      <c r="A40" s="4" t="n"/>
      <c r="B40" s="49">
        <f>Engine!AM$4</f>
        <v/>
      </c>
      <c r="C40" s="50">
        <f>IF(B40="","",Engine!AM$5)</f>
        <v/>
      </c>
      <c r="D40" s="61">
        <f>IF(B40="","",IF(Engine!AM$5&lt;=0,"Paid",IFERROR(INDEX(Engine!$B$10:$B$530,COUNTIF(Engine!AM$10:AM$530,"&gt;0.005")+1),"20+ years")))</f>
        <v/>
      </c>
      <c r="E40" s="45">
        <f>IF(B40="","",20)</f>
        <v/>
      </c>
      <c r="F40" s="4" t="n"/>
    </row>
    <row r="41">
      <c r="A41" s="4" t="n"/>
      <c r="B41" s="49">
        <f>Engine!AN$4</f>
        <v/>
      </c>
      <c r="C41" s="50">
        <f>IF(B41="","",Engine!AN$5)</f>
        <v/>
      </c>
      <c r="D41" s="61">
        <f>IF(B41="","",IF(Engine!AN$5&lt;=0,"Paid",IFERROR(INDEX(Engine!$B$10:$B$530,COUNTIF(Engine!AN$10:AN$530,"&gt;0.005")+1),"20+ years")))</f>
        <v/>
      </c>
      <c r="E41" s="45">
        <f>IF(B41="","",21)</f>
        <v/>
      </c>
      <c r="F41" s="4" t="n"/>
    </row>
    <row r="42">
      <c r="A42" s="4" t="n"/>
      <c r="B42" s="49">
        <f>Engine!AO$4</f>
        <v/>
      </c>
      <c r="C42" s="50">
        <f>IF(B42="","",Engine!AO$5)</f>
        <v/>
      </c>
      <c r="D42" s="61">
        <f>IF(B42="","",IF(Engine!AO$5&lt;=0,"Paid",IFERROR(INDEX(Engine!$B$10:$B$530,COUNTIF(Engine!AO$10:AO$530,"&gt;0.005")+1),"20+ years")))</f>
        <v/>
      </c>
      <c r="E42" s="45">
        <f>IF(B42="","",22)</f>
        <v/>
      </c>
      <c r="F42" s="4" t="n"/>
    </row>
    <row r="43">
      <c r="A43" s="4" t="n"/>
      <c r="B43" s="49">
        <f>Engine!AP$4</f>
        <v/>
      </c>
      <c r="C43" s="50">
        <f>IF(B43="","",Engine!AP$5)</f>
        <v/>
      </c>
      <c r="D43" s="61">
        <f>IF(B43="","",IF(Engine!AP$5&lt;=0,"Paid",IFERROR(INDEX(Engine!$B$10:$B$530,COUNTIF(Engine!AP$10:AP$530,"&gt;0.005")+1),"20+ years")))</f>
        <v/>
      </c>
      <c r="E43" s="45">
        <f>IF(B43="","",23)</f>
        <v/>
      </c>
      <c r="F43" s="4" t="n"/>
    </row>
    <row r="44">
      <c r="A44" s="4" t="n"/>
      <c r="B44" s="49">
        <f>Engine!AQ$4</f>
        <v/>
      </c>
      <c r="C44" s="50">
        <f>IF(B44="","",Engine!AQ$5)</f>
        <v/>
      </c>
      <c r="D44" s="61">
        <f>IF(B44="","",IF(Engine!AQ$5&lt;=0,"Paid",IFERROR(INDEX(Engine!$B$10:$B$530,COUNTIF(Engine!AQ$10:AQ$530,"&gt;0.005")+1),"20+ years")))</f>
        <v/>
      </c>
      <c r="E44" s="45">
        <f>IF(B44="","",24)</f>
        <v/>
      </c>
      <c r="F44" s="4" t="n"/>
    </row>
    <row r="45">
      <c r="A45" s="4" t="n"/>
      <c r="B45" s="49">
        <f>Engine!AR$4</f>
        <v/>
      </c>
      <c r="C45" s="50">
        <f>IF(B45="","",Engine!AR$5)</f>
        <v/>
      </c>
      <c r="D45" s="61">
        <f>IF(B45="","",IF(Engine!AR$5&lt;=0,"Paid",IFERROR(INDEX(Engine!$B$10:$B$530,COUNTIF(Engine!AR$10:AR$530,"&gt;0.005")+1),"20+ years")))</f>
        <v/>
      </c>
      <c r="E45" s="45">
        <f>IF(B45="","",25)</f>
        <v/>
      </c>
      <c r="F45" s="4" t="n"/>
    </row>
    <row r="46">
      <c r="A46" s="4" t="n"/>
      <c r="B46" s="49">
        <f>Engine!AS$4</f>
        <v/>
      </c>
      <c r="C46" s="50">
        <f>IF(B46="","",Engine!AS$5)</f>
        <v/>
      </c>
      <c r="D46" s="61">
        <f>IF(B46="","",IF(Engine!AS$5&lt;=0,"Paid",IFERROR(INDEX(Engine!$B$10:$B$530,COUNTIF(Engine!AS$10:AS$530,"&gt;0.005")+1),"20+ years")))</f>
        <v/>
      </c>
      <c r="E46" s="45">
        <f>IF(B46="","",26)</f>
        <v/>
      </c>
      <c r="F46" s="4" t="n"/>
    </row>
    <row r="47">
      <c r="A47" s="4" t="n"/>
      <c r="B47" s="49">
        <f>Engine!AT$4</f>
        <v/>
      </c>
      <c r="C47" s="50">
        <f>IF(B47="","",Engine!AT$5)</f>
        <v/>
      </c>
      <c r="D47" s="61">
        <f>IF(B47="","",IF(Engine!AT$5&lt;=0,"Paid",IFERROR(INDEX(Engine!$B$10:$B$530,COUNTIF(Engine!AT$10:AT$530,"&gt;0.005")+1),"20+ years")))</f>
        <v/>
      </c>
      <c r="E47" s="45">
        <f>IF(B47="","",27)</f>
        <v/>
      </c>
      <c r="F47" s="4" t="n"/>
    </row>
    <row r="48">
      <c r="A48" s="4" t="n"/>
      <c r="B48" s="49">
        <f>Engine!AU$4</f>
        <v/>
      </c>
      <c r="C48" s="50">
        <f>IF(B48="","",Engine!AU$5)</f>
        <v/>
      </c>
      <c r="D48" s="61">
        <f>IF(B48="","",IF(Engine!AU$5&lt;=0,"Paid",IFERROR(INDEX(Engine!$B$10:$B$530,COUNTIF(Engine!AU$10:AU$530,"&gt;0.005")+1),"20+ years")))</f>
        <v/>
      </c>
      <c r="E48" s="45">
        <f>IF(B48="","",28)</f>
        <v/>
      </c>
      <c r="F48" s="4" t="n"/>
    </row>
    <row r="49">
      <c r="A49" s="4" t="n"/>
      <c r="B49" s="49">
        <f>Engine!AV$4</f>
        <v/>
      </c>
      <c r="C49" s="50">
        <f>IF(B49="","",Engine!AV$5)</f>
        <v/>
      </c>
      <c r="D49" s="61">
        <f>IF(B49="","",IF(Engine!AV$5&lt;=0,"Paid",IFERROR(INDEX(Engine!$B$10:$B$530,COUNTIF(Engine!AV$10:AV$530,"&gt;0.005")+1),"20+ years")))</f>
        <v/>
      </c>
      <c r="E49" s="45">
        <f>IF(B49="","",29)</f>
        <v/>
      </c>
      <c r="F49" s="4" t="n"/>
    </row>
    <row r="50">
      <c r="A50" s="4" t="n"/>
      <c r="B50" s="49">
        <f>Engine!AW$4</f>
        <v/>
      </c>
      <c r="C50" s="50">
        <f>IF(B50="","",Engine!AW$5)</f>
        <v/>
      </c>
      <c r="D50" s="61">
        <f>IF(B50="","",IF(Engine!AW$5&lt;=0,"Paid",IFERROR(INDEX(Engine!$B$10:$B$530,COUNTIF(Engine!AW$10:AW$530,"&gt;0.005")+1),"20+ years")))</f>
        <v/>
      </c>
      <c r="E50" s="45">
        <f>IF(B50="","",30)</f>
        <v/>
      </c>
      <c r="F50" s="4" t="n"/>
    </row>
    <row r="51">
      <c r="A51" s="4" t="n"/>
      <c r="B51" s="49">
        <f>Engine!AX$4</f>
        <v/>
      </c>
      <c r="C51" s="50">
        <f>IF(B51="","",Engine!AX$5)</f>
        <v/>
      </c>
      <c r="D51" s="61">
        <f>IF(B51="","",IF(Engine!AX$5&lt;=0,"Paid",IFERROR(INDEX(Engine!$B$10:$B$530,COUNTIF(Engine!AX$10:AX$530,"&gt;0.005")+1),"20+ years")))</f>
        <v/>
      </c>
      <c r="E51" s="45">
        <f>IF(B51="","",31)</f>
        <v/>
      </c>
      <c r="F51" s="4" t="n"/>
    </row>
    <row r="52">
      <c r="A52" s="4" t="n"/>
      <c r="B52" s="49">
        <f>Engine!AY$4</f>
        <v/>
      </c>
      <c r="C52" s="50">
        <f>IF(B52="","",Engine!AY$5)</f>
        <v/>
      </c>
      <c r="D52" s="61">
        <f>IF(B52="","",IF(Engine!AY$5&lt;=0,"Paid",IFERROR(INDEX(Engine!$B$10:$B$530,COUNTIF(Engine!AY$10:AY$530,"&gt;0.005")+1),"20+ years")))</f>
        <v/>
      </c>
      <c r="E52" s="45">
        <f>IF(B52="","",32)</f>
        <v/>
      </c>
      <c r="F52" s="4" t="n"/>
    </row>
    <row r="53">
      <c r="A53" s="4" t="n"/>
      <c r="B53" s="49">
        <f>Engine!AZ$4</f>
        <v/>
      </c>
      <c r="C53" s="50">
        <f>IF(B53="","",Engine!AZ$5)</f>
        <v/>
      </c>
      <c r="D53" s="61">
        <f>IF(B53="","",IF(Engine!AZ$5&lt;=0,"Paid",IFERROR(INDEX(Engine!$B$10:$B$530,COUNTIF(Engine!AZ$10:AZ$530,"&gt;0.005")+1),"20+ years")))</f>
        <v/>
      </c>
      <c r="E53" s="45">
        <f>IF(B53="","",33)</f>
        <v/>
      </c>
      <c r="F53" s="4" t="n"/>
    </row>
    <row r="54">
      <c r="A54" s="4" t="n"/>
      <c r="B54" s="49">
        <f>Engine!BA$4</f>
        <v/>
      </c>
      <c r="C54" s="50">
        <f>IF(B54="","",Engine!BA$5)</f>
        <v/>
      </c>
      <c r="D54" s="61">
        <f>IF(B54="","",IF(Engine!BA$5&lt;=0,"Paid",IFERROR(INDEX(Engine!$B$10:$B$530,COUNTIF(Engine!BA$10:BA$530,"&gt;0.005")+1),"20+ years")))</f>
        <v/>
      </c>
      <c r="E54" s="45">
        <f>IF(B54="","",34)</f>
        <v/>
      </c>
      <c r="F54" s="4" t="n"/>
    </row>
    <row r="55">
      <c r="A55" s="4" t="n"/>
      <c r="B55" s="49">
        <f>Engine!BB$4</f>
        <v/>
      </c>
      <c r="C55" s="50">
        <f>IF(B55="","",Engine!BB$5)</f>
        <v/>
      </c>
      <c r="D55" s="61">
        <f>IF(B55="","",IF(Engine!BB$5&lt;=0,"Paid",IFERROR(INDEX(Engine!$B$10:$B$530,COUNTIF(Engine!BB$10:BB$530,"&gt;0.005")+1),"20+ years")))</f>
        <v/>
      </c>
      <c r="E55" s="45">
        <f>IF(B55="","",35)</f>
        <v/>
      </c>
      <c r="F55" s="4" t="n"/>
    </row>
    <row r="56">
      <c r="A56" s="4" t="n"/>
      <c r="B56" s="49">
        <f>Engine!BC$4</f>
        <v/>
      </c>
      <c r="C56" s="50">
        <f>IF(B56="","",Engine!BC$5)</f>
        <v/>
      </c>
      <c r="D56" s="61">
        <f>IF(B56="","",IF(Engine!BC$5&lt;=0,"Paid",IFERROR(INDEX(Engine!$B$10:$B$530,COUNTIF(Engine!BC$10:BC$530,"&gt;0.005")+1),"20+ years")))</f>
        <v/>
      </c>
      <c r="E56" s="45">
        <f>IF(B56="","",36)</f>
        <v/>
      </c>
      <c r="F56" s="4" t="n"/>
    </row>
    <row r="57">
      <c r="A57" s="4" t="n"/>
      <c r="B57" s="49">
        <f>Engine!BD$4</f>
        <v/>
      </c>
      <c r="C57" s="50">
        <f>IF(B57="","",Engine!BD$5)</f>
        <v/>
      </c>
      <c r="D57" s="61">
        <f>IF(B57="","",IF(Engine!BD$5&lt;=0,"Paid",IFERROR(INDEX(Engine!$B$10:$B$530,COUNTIF(Engine!BD$10:BD$530,"&gt;0.005")+1),"20+ years")))</f>
        <v/>
      </c>
      <c r="E57" s="45">
        <f>IF(B57="","",37)</f>
        <v/>
      </c>
      <c r="F57" s="4" t="n"/>
    </row>
    <row r="58">
      <c r="A58" s="4" t="n"/>
      <c r="B58" s="49">
        <f>Engine!BE$4</f>
        <v/>
      </c>
      <c r="C58" s="50">
        <f>IF(B58="","",Engine!BE$5)</f>
        <v/>
      </c>
      <c r="D58" s="61">
        <f>IF(B58="","",IF(Engine!BE$5&lt;=0,"Paid",IFERROR(INDEX(Engine!$B$10:$B$530,COUNTIF(Engine!BE$10:BE$530,"&gt;0.005")+1),"20+ years")))</f>
        <v/>
      </c>
      <c r="E58" s="45">
        <f>IF(B58="","",38)</f>
        <v/>
      </c>
      <c r="F58" s="4" t="n"/>
    </row>
    <row r="59">
      <c r="A59" s="4" t="n"/>
      <c r="B59" s="49">
        <f>Engine!BF$4</f>
        <v/>
      </c>
      <c r="C59" s="50">
        <f>IF(B59="","",Engine!BF$5)</f>
        <v/>
      </c>
      <c r="D59" s="61">
        <f>IF(B59="","",IF(Engine!BF$5&lt;=0,"Paid",IFERROR(INDEX(Engine!$B$10:$B$530,COUNTIF(Engine!BF$10:BF$530,"&gt;0.005")+1),"20+ years")))</f>
        <v/>
      </c>
      <c r="E59" s="45">
        <f>IF(B59="","",39)</f>
        <v/>
      </c>
      <c r="F59" s="4" t="n"/>
    </row>
    <row r="60">
      <c r="A60" s="4" t="n"/>
      <c r="B60" s="49">
        <f>Engine!BG$4</f>
        <v/>
      </c>
      <c r="C60" s="50">
        <f>IF(B60="","",Engine!BG$5)</f>
        <v/>
      </c>
      <c r="D60" s="61">
        <f>IF(B60="","",IF(Engine!BG$5&lt;=0,"Paid",IFERROR(INDEX(Engine!$B$10:$B$530,COUNTIF(Engine!BG$10:BG$530,"&gt;0.005")+1),"20+ years")))</f>
        <v/>
      </c>
      <c r="E60" s="45">
        <f>IF(B60="","",40)</f>
        <v/>
      </c>
      <c r="F60" s="4" t="n"/>
    </row>
    <row r="61">
      <c r="A61" s="4" t="n"/>
      <c r="B61" s="49">
        <f>Engine!BH$4</f>
        <v/>
      </c>
      <c r="C61" s="50">
        <f>IF(B61="","",Engine!BH$5)</f>
        <v/>
      </c>
      <c r="D61" s="61">
        <f>IF(B61="","",IF(Engine!BH$5&lt;=0,"Paid",IFERROR(INDEX(Engine!$B$10:$B$530,COUNTIF(Engine!BH$10:BH$530,"&gt;0.005")+1),"20+ years")))</f>
        <v/>
      </c>
      <c r="E61" s="45">
        <f>IF(B61="","",41)</f>
        <v/>
      </c>
      <c r="F61" s="4" t="n"/>
    </row>
    <row r="62">
      <c r="A62" s="4" t="n"/>
      <c r="B62" s="49">
        <f>Engine!BI$4</f>
        <v/>
      </c>
      <c r="C62" s="50">
        <f>IF(B62="","",Engine!BI$5)</f>
        <v/>
      </c>
      <c r="D62" s="61">
        <f>IF(B62="","",IF(Engine!BI$5&lt;=0,"Paid",IFERROR(INDEX(Engine!$B$10:$B$530,COUNTIF(Engine!BI$10:BI$530,"&gt;0.005")+1),"20+ years")))</f>
        <v/>
      </c>
      <c r="E62" s="45">
        <f>IF(B62="","",42)</f>
        <v/>
      </c>
      <c r="F62" s="4" t="n"/>
    </row>
    <row r="63">
      <c r="A63" s="4" t="n"/>
      <c r="B63" s="49">
        <f>Engine!BJ$4</f>
        <v/>
      </c>
      <c r="C63" s="50">
        <f>IF(B63="","",Engine!BJ$5)</f>
        <v/>
      </c>
      <c r="D63" s="61">
        <f>IF(B63="","",IF(Engine!BJ$5&lt;=0,"Paid",IFERROR(INDEX(Engine!$B$10:$B$530,COUNTIF(Engine!BJ$10:BJ$530,"&gt;0.005")+1),"20+ years")))</f>
        <v/>
      </c>
      <c r="E63" s="45">
        <f>IF(B63="","",43)</f>
        <v/>
      </c>
      <c r="F63" s="4" t="n"/>
    </row>
    <row r="64">
      <c r="A64" s="4" t="n"/>
      <c r="B64" s="49">
        <f>Engine!BK$4</f>
        <v/>
      </c>
      <c r="C64" s="50">
        <f>IF(B64="","",Engine!BK$5)</f>
        <v/>
      </c>
      <c r="D64" s="61">
        <f>IF(B64="","",IF(Engine!BK$5&lt;=0,"Paid",IFERROR(INDEX(Engine!$B$10:$B$530,COUNTIF(Engine!BK$10:BK$530,"&gt;0.005")+1),"20+ years")))</f>
        <v/>
      </c>
      <c r="E64" s="45">
        <f>IF(B64="","",44)</f>
        <v/>
      </c>
      <c r="F64" s="4" t="n"/>
    </row>
    <row r="65">
      <c r="A65" s="4" t="n"/>
      <c r="B65" s="49">
        <f>Engine!BL$4</f>
        <v/>
      </c>
      <c r="C65" s="50">
        <f>IF(B65="","",Engine!BL$5)</f>
        <v/>
      </c>
      <c r="D65" s="61">
        <f>IF(B65="","",IF(Engine!BL$5&lt;=0,"Paid",IFERROR(INDEX(Engine!$B$10:$B$530,COUNTIF(Engine!BL$10:BL$530,"&gt;0.005")+1),"20+ years")))</f>
        <v/>
      </c>
      <c r="E65" s="45">
        <f>IF(B65="","",45)</f>
        <v/>
      </c>
      <c r="F65" s="4" t="n"/>
    </row>
    <row r="66">
      <c r="A66" s="4" t="n"/>
      <c r="B66" s="49">
        <f>Engine!BM$4</f>
        <v/>
      </c>
      <c r="C66" s="50">
        <f>IF(B66="","",Engine!BM$5)</f>
        <v/>
      </c>
      <c r="D66" s="61">
        <f>IF(B66="","",IF(Engine!BM$5&lt;=0,"Paid",IFERROR(INDEX(Engine!$B$10:$B$530,COUNTIF(Engine!BM$10:BM$530,"&gt;0.005")+1),"20+ years")))</f>
        <v/>
      </c>
      <c r="E66" s="45">
        <f>IF(B66="","",46)</f>
        <v/>
      </c>
      <c r="F66" s="4" t="n"/>
    </row>
    <row r="67">
      <c r="A67" s="4" t="n"/>
      <c r="B67" s="49">
        <f>Engine!BN$4</f>
        <v/>
      </c>
      <c r="C67" s="50">
        <f>IF(B67="","",Engine!BN$5)</f>
        <v/>
      </c>
      <c r="D67" s="61">
        <f>IF(B67="","",IF(Engine!BN$5&lt;=0,"Paid",IFERROR(INDEX(Engine!$B$10:$B$530,COUNTIF(Engine!BN$10:BN$530,"&gt;0.005")+1),"20+ years")))</f>
        <v/>
      </c>
      <c r="E67" s="45">
        <f>IF(B67="","",47)</f>
        <v/>
      </c>
      <c r="F67" s="4" t="n"/>
    </row>
    <row r="68">
      <c r="A68" s="4" t="n"/>
      <c r="B68" s="49">
        <f>Engine!BO$4</f>
        <v/>
      </c>
      <c r="C68" s="50">
        <f>IF(B68="","",Engine!BO$5)</f>
        <v/>
      </c>
      <c r="D68" s="61">
        <f>IF(B68="","",IF(Engine!BO$5&lt;=0,"Paid",IFERROR(INDEX(Engine!$B$10:$B$530,COUNTIF(Engine!BO$10:BO$530,"&gt;0.005")+1),"20+ years")))</f>
        <v/>
      </c>
      <c r="E68" s="45">
        <f>IF(B68="","",48)</f>
        <v/>
      </c>
      <c r="F68" s="4" t="n"/>
    </row>
    <row r="69">
      <c r="A69" s="4" t="n"/>
      <c r="B69" s="49">
        <f>Engine!BP$4</f>
        <v/>
      </c>
      <c r="C69" s="50">
        <f>IF(B69="","",Engine!BP$5)</f>
        <v/>
      </c>
      <c r="D69" s="61">
        <f>IF(B69="","",IF(Engine!BP$5&lt;=0,"Paid",IFERROR(INDEX(Engine!$B$10:$B$530,COUNTIF(Engine!BP$10:BP$530,"&gt;0.005")+1),"20+ years")))</f>
        <v/>
      </c>
      <c r="E69" s="45">
        <f>IF(B69="","",49)</f>
        <v/>
      </c>
      <c r="F69" s="4" t="n"/>
    </row>
    <row r="70">
      <c r="A70" s="4" t="n"/>
      <c r="B70" s="49">
        <f>Engine!BQ$4</f>
        <v/>
      </c>
      <c r="C70" s="50">
        <f>IF(B70="","",Engine!BQ$5)</f>
        <v/>
      </c>
      <c r="D70" s="61">
        <f>IF(B70="","",IF(Engine!BQ$5&lt;=0,"Paid",IFERROR(INDEX(Engine!$B$10:$B$530,COUNTIF(Engine!BQ$10:BQ$530,"&gt;0.005")+1),"20+ years")))</f>
        <v/>
      </c>
      <c r="E70" s="45">
        <f>IF(B70="","",50)</f>
        <v/>
      </c>
      <c r="F70" s="4" t="n"/>
    </row>
  </sheetData>
  <pageMargins left="0.75" right="0.75" top="1" bottom="1" header="0.5" footer="0.5"/>
  <pageSetup orientation="portrait" fitToHeight="0" fitToWidth="1"/>
</worksheet>
</file>

<file path=xl/worksheets/sheet9.xml><?xml version="1.0" encoding="utf-8"?>
<worksheet xmlns="http://schemas.openxmlformats.org/spreadsheetml/2006/main">
  <sheetPr>
    <tabColor rgb="001F2A44"/>
    <outlinePr summaryBelow="1" summaryRight="1"/>
    <pageSetUpPr fitToPage="1"/>
  </sheetPr>
  <dimension ref="A1:FM530"/>
  <sheetViews>
    <sheetView showGridLines="0" workbookViewId="0">
      <selection activeCell="A1" sqref="A1"/>
    </sheetView>
  </sheetViews>
  <sheetFormatPr baseColWidth="8" defaultRowHeight="15"/>
  <sheetData>
    <row r="1">
      <c r="A1" t="inlineStr">
        <is>
          <t>Paid paydays</t>
        </is>
      </c>
      <c r="B1">
        <f>COUNTIF('Paycheck Plan'!$C$7:$C$526,"Paid")</f>
        <v/>
      </c>
      <c r="C1" t="inlineStr">
        <is>
          <t>Next index</t>
        </is>
      </c>
      <c r="D1">
        <f>B1+1</f>
        <v/>
      </c>
    </row>
    <row r="2">
      <c r="A2" t="inlineStr">
        <is>
          <t>Debt-free row</t>
        </is>
      </c>
      <c r="B2">
        <f>COUNTIF($J$10:$J$530,"&gt;0.005")</f>
        <v/>
      </c>
    </row>
    <row r="3">
      <c r="S3" t="inlineStr">
        <is>
          <t>debts row</t>
        </is>
      </c>
      <c r="T3">
        <f>MATCH(SMALL(Debts!$N$6:$N$55,1),Debts!$N$6:$N$55,0)</f>
        <v/>
      </c>
      <c r="U3">
        <f>MATCH(SMALL(Debts!$N$6:$N$55,2),Debts!$N$6:$N$55,0)</f>
        <v/>
      </c>
      <c r="V3">
        <f>MATCH(SMALL(Debts!$N$6:$N$55,3),Debts!$N$6:$N$55,0)</f>
        <v/>
      </c>
      <c r="W3">
        <f>MATCH(SMALL(Debts!$N$6:$N$55,4),Debts!$N$6:$N$55,0)</f>
        <v/>
      </c>
      <c r="X3">
        <f>MATCH(SMALL(Debts!$N$6:$N$55,5),Debts!$N$6:$N$55,0)</f>
        <v/>
      </c>
      <c r="Y3">
        <f>MATCH(SMALL(Debts!$N$6:$N$55,6),Debts!$N$6:$N$55,0)</f>
        <v/>
      </c>
      <c r="Z3">
        <f>MATCH(SMALL(Debts!$N$6:$N$55,7),Debts!$N$6:$N$55,0)</f>
        <v/>
      </c>
      <c r="AA3">
        <f>MATCH(SMALL(Debts!$N$6:$N$55,8),Debts!$N$6:$N$55,0)</f>
        <v/>
      </c>
      <c r="AB3">
        <f>MATCH(SMALL(Debts!$N$6:$N$55,9),Debts!$N$6:$N$55,0)</f>
        <v/>
      </c>
      <c r="AC3">
        <f>MATCH(SMALL(Debts!$N$6:$N$55,10),Debts!$N$6:$N$55,0)</f>
        <v/>
      </c>
      <c r="AD3">
        <f>MATCH(SMALL(Debts!$N$6:$N$55,11),Debts!$N$6:$N$55,0)</f>
        <v/>
      </c>
      <c r="AE3">
        <f>MATCH(SMALL(Debts!$N$6:$N$55,12),Debts!$N$6:$N$55,0)</f>
        <v/>
      </c>
      <c r="AF3">
        <f>MATCH(SMALL(Debts!$N$6:$N$55,13),Debts!$N$6:$N$55,0)</f>
        <v/>
      </c>
      <c r="AG3">
        <f>MATCH(SMALL(Debts!$N$6:$N$55,14),Debts!$N$6:$N$55,0)</f>
        <v/>
      </c>
      <c r="AH3">
        <f>MATCH(SMALL(Debts!$N$6:$N$55,15),Debts!$N$6:$N$55,0)</f>
        <v/>
      </c>
      <c r="AI3">
        <f>MATCH(SMALL(Debts!$N$6:$N$55,16),Debts!$N$6:$N$55,0)</f>
        <v/>
      </c>
      <c r="AJ3">
        <f>MATCH(SMALL(Debts!$N$6:$N$55,17),Debts!$N$6:$N$55,0)</f>
        <v/>
      </c>
      <c r="AK3">
        <f>MATCH(SMALL(Debts!$N$6:$N$55,18),Debts!$N$6:$N$55,0)</f>
        <v/>
      </c>
      <c r="AL3">
        <f>MATCH(SMALL(Debts!$N$6:$N$55,19),Debts!$N$6:$N$55,0)</f>
        <v/>
      </c>
      <c r="AM3">
        <f>MATCH(SMALL(Debts!$N$6:$N$55,20),Debts!$N$6:$N$55,0)</f>
        <v/>
      </c>
      <c r="AN3">
        <f>MATCH(SMALL(Debts!$N$6:$N$55,21),Debts!$N$6:$N$55,0)</f>
        <v/>
      </c>
      <c r="AO3">
        <f>MATCH(SMALL(Debts!$N$6:$N$55,22),Debts!$N$6:$N$55,0)</f>
        <v/>
      </c>
      <c r="AP3">
        <f>MATCH(SMALL(Debts!$N$6:$N$55,23),Debts!$N$6:$N$55,0)</f>
        <v/>
      </c>
      <c r="AQ3">
        <f>MATCH(SMALL(Debts!$N$6:$N$55,24),Debts!$N$6:$N$55,0)</f>
        <v/>
      </c>
      <c r="AR3">
        <f>MATCH(SMALL(Debts!$N$6:$N$55,25),Debts!$N$6:$N$55,0)</f>
        <v/>
      </c>
      <c r="AS3">
        <f>MATCH(SMALL(Debts!$N$6:$N$55,26),Debts!$N$6:$N$55,0)</f>
        <v/>
      </c>
      <c r="AT3">
        <f>MATCH(SMALL(Debts!$N$6:$N$55,27),Debts!$N$6:$N$55,0)</f>
        <v/>
      </c>
      <c r="AU3">
        <f>MATCH(SMALL(Debts!$N$6:$N$55,28),Debts!$N$6:$N$55,0)</f>
        <v/>
      </c>
      <c r="AV3">
        <f>MATCH(SMALL(Debts!$N$6:$N$55,29),Debts!$N$6:$N$55,0)</f>
        <v/>
      </c>
      <c r="AW3">
        <f>MATCH(SMALL(Debts!$N$6:$N$55,30),Debts!$N$6:$N$55,0)</f>
        <v/>
      </c>
      <c r="AX3">
        <f>MATCH(SMALL(Debts!$N$6:$N$55,31),Debts!$N$6:$N$55,0)</f>
        <v/>
      </c>
      <c r="AY3">
        <f>MATCH(SMALL(Debts!$N$6:$N$55,32),Debts!$N$6:$N$55,0)</f>
        <v/>
      </c>
      <c r="AZ3">
        <f>MATCH(SMALL(Debts!$N$6:$N$55,33),Debts!$N$6:$N$55,0)</f>
        <v/>
      </c>
      <c r="BA3">
        <f>MATCH(SMALL(Debts!$N$6:$N$55,34),Debts!$N$6:$N$55,0)</f>
        <v/>
      </c>
      <c r="BB3">
        <f>MATCH(SMALL(Debts!$N$6:$N$55,35),Debts!$N$6:$N$55,0)</f>
        <v/>
      </c>
      <c r="BC3">
        <f>MATCH(SMALL(Debts!$N$6:$N$55,36),Debts!$N$6:$N$55,0)</f>
        <v/>
      </c>
      <c r="BD3">
        <f>MATCH(SMALL(Debts!$N$6:$N$55,37),Debts!$N$6:$N$55,0)</f>
        <v/>
      </c>
      <c r="BE3">
        <f>MATCH(SMALL(Debts!$N$6:$N$55,38),Debts!$N$6:$N$55,0)</f>
        <v/>
      </c>
      <c r="BF3">
        <f>MATCH(SMALL(Debts!$N$6:$N$55,39),Debts!$N$6:$N$55,0)</f>
        <v/>
      </c>
      <c r="BG3">
        <f>MATCH(SMALL(Debts!$N$6:$N$55,40),Debts!$N$6:$N$55,0)</f>
        <v/>
      </c>
      <c r="BH3">
        <f>MATCH(SMALL(Debts!$N$6:$N$55,41),Debts!$N$6:$N$55,0)</f>
        <v/>
      </c>
      <c r="BI3">
        <f>MATCH(SMALL(Debts!$N$6:$N$55,42),Debts!$N$6:$N$55,0)</f>
        <v/>
      </c>
      <c r="BJ3">
        <f>MATCH(SMALL(Debts!$N$6:$N$55,43),Debts!$N$6:$N$55,0)</f>
        <v/>
      </c>
      <c r="BK3">
        <f>MATCH(SMALL(Debts!$N$6:$N$55,44),Debts!$N$6:$N$55,0)</f>
        <v/>
      </c>
      <c r="BL3">
        <f>MATCH(SMALL(Debts!$N$6:$N$55,45),Debts!$N$6:$N$55,0)</f>
        <v/>
      </c>
      <c r="BM3">
        <f>MATCH(SMALL(Debts!$N$6:$N$55,46),Debts!$N$6:$N$55,0)</f>
        <v/>
      </c>
      <c r="BN3">
        <f>MATCH(SMALL(Debts!$N$6:$N$55,47),Debts!$N$6:$N$55,0)</f>
        <v/>
      </c>
      <c r="BO3">
        <f>MATCH(SMALL(Debts!$N$6:$N$55,48),Debts!$N$6:$N$55,0)</f>
        <v/>
      </c>
      <c r="BP3">
        <f>MATCH(SMALL(Debts!$N$6:$N$55,49),Debts!$N$6:$N$55,0)</f>
        <v/>
      </c>
      <c r="BQ3">
        <f>MATCH(SMALL(Debts!$N$6:$N$55,50),Debts!$N$6:$N$55,0)</f>
        <v/>
      </c>
    </row>
    <row r="4">
      <c r="S4" t="inlineStr">
        <is>
          <t>name</t>
        </is>
      </c>
      <c r="T4">
        <f>IF(INDEX(Debts!$B$6:$B$55,T3)="","",INDEX(Debts!$B$6:$B$55,T3)&amp;"")</f>
        <v/>
      </c>
      <c r="U4">
        <f>IF(INDEX(Debts!$B$6:$B$55,U3)="","",INDEX(Debts!$B$6:$B$55,U3)&amp;"")</f>
        <v/>
      </c>
      <c r="V4">
        <f>IF(INDEX(Debts!$B$6:$B$55,V3)="","",INDEX(Debts!$B$6:$B$55,V3)&amp;"")</f>
        <v/>
      </c>
      <c r="W4">
        <f>IF(INDEX(Debts!$B$6:$B$55,W3)="","",INDEX(Debts!$B$6:$B$55,W3)&amp;"")</f>
        <v/>
      </c>
      <c r="X4">
        <f>IF(INDEX(Debts!$B$6:$B$55,X3)="","",INDEX(Debts!$B$6:$B$55,X3)&amp;"")</f>
        <v/>
      </c>
      <c r="Y4">
        <f>IF(INDEX(Debts!$B$6:$B$55,Y3)="","",INDEX(Debts!$B$6:$B$55,Y3)&amp;"")</f>
        <v/>
      </c>
      <c r="Z4">
        <f>IF(INDEX(Debts!$B$6:$B$55,Z3)="","",INDEX(Debts!$B$6:$B$55,Z3)&amp;"")</f>
        <v/>
      </c>
      <c r="AA4">
        <f>IF(INDEX(Debts!$B$6:$B$55,AA3)="","",INDEX(Debts!$B$6:$B$55,AA3)&amp;"")</f>
        <v/>
      </c>
      <c r="AB4">
        <f>IF(INDEX(Debts!$B$6:$B$55,AB3)="","",INDEX(Debts!$B$6:$B$55,AB3)&amp;"")</f>
        <v/>
      </c>
      <c r="AC4">
        <f>IF(INDEX(Debts!$B$6:$B$55,AC3)="","",INDEX(Debts!$B$6:$B$55,AC3)&amp;"")</f>
        <v/>
      </c>
      <c r="AD4">
        <f>IF(INDEX(Debts!$B$6:$B$55,AD3)="","",INDEX(Debts!$B$6:$B$55,AD3)&amp;"")</f>
        <v/>
      </c>
      <c r="AE4">
        <f>IF(INDEX(Debts!$B$6:$B$55,AE3)="","",INDEX(Debts!$B$6:$B$55,AE3)&amp;"")</f>
        <v/>
      </c>
      <c r="AF4">
        <f>IF(INDEX(Debts!$B$6:$B$55,AF3)="","",INDEX(Debts!$B$6:$B$55,AF3)&amp;"")</f>
        <v/>
      </c>
      <c r="AG4">
        <f>IF(INDEX(Debts!$B$6:$B$55,AG3)="","",INDEX(Debts!$B$6:$B$55,AG3)&amp;"")</f>
        <v/>
      </c>
      <c r="AH4">
        <f>IF(INDEX(Debts!$B$6:$B$55,AH3)="","",INDEX(Debts!$B$6:$B$55,AH3)&amp;"")</f>
        <v/>
      </c>
      <c r="AI4">
        <f>IF(INDEX(Debts!$B$6:$B$55,AI3)="","",INDEX(Debts!$B$6:$B$55,AI3)&amp;"")</f>
        <v/>
      </c>
      <c r="AJ4">
        <f>IF(INDEX(Debts!$B$6:$B$55,AJ3)="","",INDEX(Debts!$B$6:$B$55,AJ3)&amp;"")</f>
        <v/>
      </c>
      <c r="AK4">
        <f>IF(INDEX(Debts!$B$6:$B$55,AK3)="","",INDEX(Debts!$B$6:$B$55,AK3)&amp;"")</f>
        <v/>
      </c>
      <c r="AL4">
        <f>IF(INDEX(Debts!$B$6:$B$55,AL3)="","",INDEX(Debts!$B$6:$B$55,AL3)&amp;"")</f>
        <v/>
      </c>
      <c r="AM4">
        <f>IF(INDEX(Debts!$B$6:$B$55,AM3)="","",INDEX(Debts!$B$6:$B$55,AM3)&amp;"")</f>
        <v/>
      </c>
      <c r="AN4">
        <f>IF(INDEX(Debts!$B$6:$B$55,AN3)="","",INDEX(Debts!$B$6:$B$55,AN3)&amp;"")</f>
        <v/>
      </c>
      <c r="AO4">
        <f>IF(INDEX(Debts!$B$6:$B$55,AO3)="","",INDEX(Debts!$B$6:$B$55,AO3)&amp;"")</f>
        <v/>
      </c>
      <c r="AP4">
        <f>IF(INDEX(Debts!$B$6:$B$55,AP3)="","",INDEX(Debts!$B$6:$B$55,AP3)&amp;"")</f>
        <v/>
      </c>
      <c r="AQ4">
        <f>IF(INDEX(Debts!$B$6:$B$55,AQ3)="","",INDEX(Debts!$B$6:$B$55,AQ3)&amp;"")</f>
        <v/>
      </c>
      <c r="AR4">
        <f>IF(INDEX(Debts!$B$6:$B$55,AR3)="","",INDEX(Debts!$B$6:$B$55,AR3)&amp;"")</f>
        <v/>
      </c>
      <c r="AS4">
        <f>IF(INDEX(Debts!$B$6:$B$55,AS3)="","",INDEX(Debts!$B$6:$B$55,AS3)&amp;"")</f>
        <v/>
      </c>
      <c r="AT4">
        <f>IF(INDEX(Debts!$B$6:$B$55,AT3)="","",INDEX(Debts!$B$6:$B$55,AT3)&amp;"")</f>
        <v/>
      </c>
      <c r="AU4">
        <f>IF(INDEX(Debts!$B$6:$B$55,AU3)="","",INDEX(Debts!$B$6:$B$55,AU3)&amp;"")</f>
        <v/>
      </c>
      <c r="AV4">
        <f>IF(INDEX(Debts!$B$6:$B$55,AV3)="","",INDEX(Debts!$B$6:$B$55,AV3)&amp;"")</f>
        <v/>
      </c>
      <c r="AW4">
        <f>IF(INDEX(Debts!$B$6:$B$55,AW3)="","",INDEX(Debts!$B$6:$B$55,AW3)&amp;"")</f>
        <v/>
      </c>
      <c r="AX4">
        <f>IF(INDEX(Debts!$B$6:$B$55,AX3)="","",INDEX(Debts!$B$6:$B$55,AX3)&amp;"")</f>
        <v/>
      </c>
      <c r="AY4">
        <f>IF(INDEX(Debts!$B$6:$B$55,AY3)="","",INDEX(Debts!$B$6:$B$55,AY3)&amp;"")</f>
        <v/>
      </c>
      <c r="AZ4">
        <f>IF(INDEX(Debts!$B$6:$B$55,AZ3)="","",INDEX(Debts!$B$6:$B$55,AZ3)&amp;"")</f>
        <v/>
      </c>
      <c r="BA4">
        <f>IF(INDEX(Debts!$B$6:$B$55,BA3)="","",INDEX(Debts!$B$6:$B$55,BA3)&amp;"")</f>
        <v/>
      </c>
      <c r="BB4">
        <f>IF(INDEX(Debts!$B$6:$B$55,BB3)="","",INDEX(Debts!$B$6:$B$55,BB3)&amp;"")</f>
        <v/>
      </c>
      <c r="BC4">
        <f>IF(INDEX(Debts!$B$6:$B$55,BC3)="","",INDEX(Debts!$B$6:$B$55,BC3)&amp;"")</f>
        <v/>
      </c>
      <c r="BD4">
        <f>IF(INDEX(Debts!$B$6:$B$55,BD3)="","",INDEX(Debts!$B$6:$B$55,BD3)&amp;"")</f>
        <v/>
      </c>
      <c r="BE4">
        <f>IF(INDEX(Debts!$B$6:$B$55,BE3)="","",INDEX(Debts!$B$6:$B$55,BE3)&amp;"")</f>
        <v/>
      </c>
      <c r="BF4">
        <f>IF(INDEX(Debts!$B$6:$B$55,BF3)="","",INDEX(Debts!$B$6:$B$55,BF3)&amp;"")</f>
        <v/>
      </c>
      <c r="BG4">
        <f>IF(INDEX(Debts!$B$6:$B$55,BG3)="","",INDEX(Debts!$B$6:$B$55,BG3)&amp;"")</f>
        <v/>
      </c>
      <c r="BH4">
        <f>IF(INDEX(Debts!$B$6:$B$55,BH3)="","",INDEX(Debts!$B$6:$B$55,BH3)&amp;"")</f>
        <v/>
      </c>
      <c r="BI4">
        <f>IF(INDEX(Debts!$B$6:$B$55,BI3)="","",INDEX(Debts!$B$6:$B$55,BI3)&amp;"")</f>
        <v/>
      </c>
      <c r="BJ4">
        <f>IF(INDEX(Debts!$B$6:$B$55,BJ3)="","",INDEX(Debts!$B$6:$B$55,BJ3)&amp;"")</f>
        <v/>
      </c>
      <c r="BK4">
        <f>IF(INDEX(Debts!$B$6:$B$55,BK3)="","",INDEX(Debts!$B$6:$B$55,BK3)&amp;"")</f>
        <v/>
      </c>
      <c r="BL4">
        <f>IF(INDEX(Debts!$B$6:$B$55,BL3)="","",INDEX(Debts!$B$6:$B$55,BL3)&amp;"")</f>
        <v/>
      </c>
      <c r="BM4">
        <f>IF(INDEX(Debts!$B$6:$B$55,BM3)="","",INDEX(Debts!$B$6:$B$55,BM3)&amp;"")</f>
        <v/>
      </c>
      <c r="BN4">
        <f>IF(INDEX(Debts!$B$6:$B$55,BN3)="","",INDEX(Debts!$B$6:$B$55,BN3)&amp;"")</f>
        <v/>
      </c>
      <c r="BO4">
        <f>IF(INDEX(Debts!$B$6:$B$55,BO3)="","",INDEX(Debts!$B$6:$B$55,BO3)&amp;"")</f>
        <v/>
      </c>
      <c r="BP4">
        <f>IF(INDEX(Debts!$B$6:$B$55,BP3)="","",INDEX(Debts!$B$6:$B$55,BP3)&amp;"")</f>
        <v/>
      </c>
      <c r="BQ4">
        <f>IF(INDEX(Debts!$B$6:$B$55,BQ3)="","",INDEX(Debts!$B$6:$B$55,BQ3)&amp;"")</f>
        <v/>
      </c>
    </row>
    <row r="5">
      <c r="S5" t="inlineStr">
        <is>
          <t>start balance</t>
        </is>
      </c>
      <c r="T5">
        <f>N(INDEX(Debts!$D$6:$D$55,T3))</f>
        <v/>
      </c>
      <c r="U5">
        <f>N(INDEX(Debts!$D$6:$D$55,U3))</f>
        <v/>
      </c>
      <c r="V5">
        <f>N(INDEX(Debts!$D$6:$D$55,V3))</f>
        <v/>
      </c>
      <c r="W5">
        <f>N(INDEX(Debts!$D$6:$D$55,W3))</f>
        <v/>
      </c>
      <c r="X5">
        <f>N(INDEX(Debts!$D$6:$D$55,X3))</f>
        <v/>
      </c>
      <c r="Y5">
        <f>N(INDEX(Debts!$D$6:$D$55,Y3))</f>
        <v/>
      </c>
      <c r="Z5">
        <f>N(INDEX(Debts!$D$6:$D$55,Z3))</f>
        <v/>
      </c>
      <c r="AA5">
        <f>N(INDEX(Debts!$D$6:$D$55,AA3))</f>
        <v/>
      </c>
      <c r="AB5">
        <f>N(INDEX(Debts!$D$6:$D$55,AB3))</f>
        <v/>
      </c>
      <c r="AC5">
        <f>N(INDEX(Debts!$D$6:$D$55,AC3))</f>
        <v/>
      </c>
      <c r="AD5">
        <f>N(INDEX(Debts!$D$6:$D$55,AD3))</f>
        <v/>
      </c>
      <c r="AE5">
        <f>N(INDEX(Debts!$D$6:$D$55,AE3))</f>
        <v/>
      </c>
      <c r="AF5">
        <f>N(INDEX(Debts!$D$6:$D$55,AF3))</f>
        <v/>
      </c>
      <c r="AG5">
        <f>N(INDEX(Debts!$D$6:$D$55,AG3))</f>
        <v/>
      </c>
      <c r="AH5">
        <f>N(INDEX(Debts!$D$6:$D$55,AH3))</f>
        <v/>
      </c>
      <c r="AI5">
        <f>N(INDEX(Debts!$D$6:$D$55,AI3))</f>
        <v/>
      </c>
      <c r="AJ5">
        <f>N(INDEX(Debts!$D$6:$D$55,AJ3))</f>
        <v/>
      </c>
      <c r="AK5">
        <f>N(INDEX(Debts!$D$6:$D$55,AK3))</f>
        <v/>
      </c>
      <c r="AL5">
        <f>N(INDEX(Debts!$D$6:$D$55,AL3))</f>
        <v/>
      </c>
      <c r="AM5">
        <f>N(INDEX(Debts!$D$6:$D$55,AM3))</f>
        <v/>
      </c>
      <c r="AN5">
        <f>N(INDEX(Debts!$D$6:$D$55,AN3))</f>
        <v/>
      </c>
      <c r="AO5">
        <f>N(INDEX(Debts!$D$6:$D$55,AO3))</f>
        <v/>
      </c>
      <c r="AP5">
        <f>N(INDEX(Debts!$D$6:$D$55,AP3))</f>
        <v/>
      </c>
      <c r="AQ5">
        <f>N(INDEX(Debts!$D$6:$D$55,AQ3))</f>
        <v/>
      </c>
      <c r="AR5">
        <f>N(INDEX(Debts!$D$6:$D$55,AR3))</f>
        <v/>
      </c>
      <c r="AS5">
        <f>N(INDEX(Debts!$D$6:$D$55,AS3))</f>
        <v/>
      </c>
      <c r="AT5">
        <f>N(INDEX(Debts!$D$6:$D$55,AT3))</f>
        <v/>
      </c>
      <c r="AU5">
        <f>N(INDEX(Debts!$D$6:$D$55,AU3))</f>
        <v/>
      </c>
      <c r="AV5">
        <f>N(INDEX(Debts!$D$6:$D$55,AV3))</f>
        <v/>
      </c>
      <c r="AW5">
        <f>N(INDEX(Debts!$D$6:$D$55,AW3))</f>
        <v/>
      </c>
      <c r="AX5">
        <f>N(INDEX(Debts!$D$6:$D$55,AX3))</f>
        <v/>
      </c>
      <c r="AY5">
        <f>N(INDEX(Debts!$D$6:$D$55,AY3))</f>
        <v/>
      </c>
      <c r="AZ5">
        <f>N(INDEX(Debts!$D$6:$D$55,AZ3))</f>
        <v/>
      </c>
      <c r="BA5">
        <f>N(INDEX(Debts!$D$6:$D$55,BA3))</f>
        <v/>
      </c>
      <c r="BB5">
        <f>N(INDEX(Debts!$D$6:$D$55,BB3))</f>
        <v/>
      </c>
      <c r="BC5">
        <f>N(INDEX(Debts!$D$6:$D$55,BC3))</f>
        <v/>
      </c>
      <c r="BD5">
        <f>N(INDEX(Debts!$D$6:$D$55,BD3))</f>
        <v/>
      </c>
      <c r="BE5">
        <f>N(INDEX(Debts!$D$6:$D$55,BE3))</f>
        <v/>
      </c>
      <c r="BF5">
        <f>N(INDEX(Debts!$D$6:$D$55,BF3))</f>
        <v/>
      </c>
      <c r="BG5">
        <f>N(INDEX(Debts!$D$6:$D$55,BG3))</f>
        <v/>
      </c>
      <c r="BH5">
        <f>N(INDEX(Debts!$D$6:$D$55,BH3))</f>
        <v/>
      </c>
      <c r="BI5">
        <f>N(INDEX(Debts!$D$6:$D$55,BI3))</f>
        <v/>
      </c>
      <c r="BJ5">
        <f>N(INDEX(Debts!$D$6:$D$55,BJ3))</f>
        <v/>
      </c>
      <c r="BK5">
        <f>N(INDEX(Debts!$D$6:$D$55,BK3))</f>
        <v/>
      </c>
      <c r="BL5">
        <f>N(INDEX(Debts!$D$6:$D$55,BL3))</f>
        <v/>
      </c>
      <c r="BM5">
        <f>N(INDEX(Debts!$D$6:$D$55,BM3))</f>
        <v/>
      </c>
      <c r="BN5">
        <f>N(INDEX(Debts!$D$6:$D$55,BN3))</f>
        <v/>
      </c>
      <c r="BO5">
        <f>N(INDEX(Debts!$D$6:$D$55,BO3))</f>
        <v/>
      </c>
      <c r="BP5">
        <f>N(INDEX(Debts!$D$6:$D$55,BP3))</f>
        <v/>
      </c>
      <c r="BQ5">
        <f>N(INDEX(Debts!$D$6:$D$55,BQ3))</f>
        <v/>
      </c>
    </row>
    <row r="6">
      <c r="S6" t="inlineStr">
        <is>
          <t>rate (decimal)</t>
        </is>
      </c>
      <c r="T6">
        <f>N(INDEX(Debts!$E$6:$E$55,T3))/100</f>
        <v/>
      </c>
      <c r="U6">
        <f>N(INDEX(Debts!$E$6:$E$55,U3))/100</f>
        <v/>
      </c>
      <c r="V6">
        <f>N(INDEX(Debts!$E$6:$E$55,V3))/100</f>
        <v/>
      </c>
      <c r="W6">
        <f>N(INDEX(Debts!$E$6:$E$55,W3))/100</f>
        <v/>
      </c>
      <c r="X6">
        <f>N(INDEX(Debts!$E$6:$E$55,X3))/100</f>
        <v/>
      </c>
      <c r="Y6">
        <f>N(INDEX(Debts!$E$6:$E$55,Y3))/100</f>
        <v/>
      </c>
      <c r="Z6">
        <f>N(INDEX(Debts!$E$6:$E$55,Z3))/100</f>
        <v/>
      </c>
      <c r="AA6">
        <f>N(INDEX(Debts!$E$6:$E$55,AA3))/100</f>
        <v/>
      </c>
      <c r="AB6">
        <f>N(INDEX(Debts!$E$6:$E$55,AB3))/100</f>
        <v/>
      </c>
      <c r="AC6">
        <f>N(INDEX(Debts!$E$6:$E$55,AC3))/100</f>
        <v/>
      </c>
      <c r="AD6">
        <f>N(INDEX(Debts!$E$6:$E$55,AD3))/100</f>
        <v/>
      </c>
      <c r="AE6">
        <f>N(INDEX(Debts!$E$6:$E$55,AE3))/100</f>
        <v/>
      </c>
      <c r="AF6">
        <f>N(INDEX(Debts!$E$6:$E$55,AF3))/100</f>
        <v/>
      </c>
      <c r="AG6">
        <f>N(INDEX(Debts!$E$6:$E$55,AG3))/100</f>
        <v/>
      </c>
      <c r="AH6">
        <f>N(INDEX(Debts!$E$6:$E$55,AH3))/100</f>
        <v/>
      </c>
      <c r="AI6">
        <f>N(INDEX(Debts!$E$6:$E$55,AI3))/100</f>
        <v/>
      </c>
      <c r="AJ6">
        <f>N(INDEX(Debts!$E$6:$E$55,AJ3))/100</f>
        <v/>
      </c>
      <c r="AK6">
        <f>N(INDEX(Debts!$E$6:$E$55,AK3))/100</f>
        <v/>
      </c>
      <c r="AL6">
        <f>N(INDEX(Debts!$E$6:$E$55,AL3))/100</f>
        <v/>
      </c>
      <c r="AM6">
        <f>N(INDEX(Debts!$E$6:$E$55,AM3))/100</f>
        <v/>
      </c>
      <c r="AN6">
        <f>N(INDEX(Debts!$E$6:$E$55,AN3))/100</f>
        <v/>
      </c>
      <c r="AO6">
        <f>N(INDEX(Debts!$E$6:$E$55,AO3))/100</f>
        <v/>
      </c>
      <c r="AP6">
        <f>N(INDEX(Debts!$E$6:$E$55,AP3))/100</f>
        <v/>
      </c>
      <c r="AQ6">
        <f>N(INDEX(Debts!$E$6:$E$55,AQ3))/100</f>
        <v/>
      </c>
      <c r="AR6">
        <f>N(INDEX(Debts!$E$6:$E$55,AR3))/100</f>
        <v/>
      </c>
      <c r="AS6">
        <f>N(INDEX(Debts!$E$6:$E$55,AS3))/100</f>
        <v/>
      </c>
      <c r="AT6">
        <f>N(INDEX(Debts!$E$6:$E$55,AT3))/100</f>
        <v/>
      </c>
      <c r="AU6">
        <f>N(INDEX(Debts!$E$6:$E$55,AU3))/100</f>
        <v/>
      </c>
      <c r="AV6">
        <f>N(INDEX(Debts!$E$6:$E$55,AV3))/100</f>
        <v/>
      </c>
      <c r="AW6">
        <f>N(INDEX(Debts!$E$6:$E$55,AW3))/100</f>
        <v/>
      </c>
      <c r="AX6">
        <f>N(INDEX(Debts!$E$6:$E$55,AX3))/100</f>
        <v/>
      </c>
      <c r="AY6">
        <f>N(INDEX(Debts!$E$6:$E$55,AY3))/100</f>
        <v/>
      </c>
      <c r="AZ6">
        <f>N(INDEX(Debts!$E$6:$E$55,AZ3))/100</f>
        <v/>
      </c>
      <c r="BA6">
        <f>N(INDEX(Debts!$E$6:$E$55,BA3))/100</f>
        <v/>
      </c>
      <c r="BB6">
        <f>N(INDEX(Debts!$E$6:$E$55,BB3))/100</f>
        <v/>
      </c>
      <c r="BC6">
        <f>N(INDEX(Debts!$E$6:$E$55,BC3))/100</f>
        <v/>
      </c>
      <c r="BD6">
        <f>N(INDEX(Debts!$E$6:$E$55,BD3))/100</f>
        <v/>
      </c>
      <c r="BE6">
        <f>N(INDEX(Debts!$E$6:$E$55,BE3))/100</f>
        <v/>
      </c>
      <c r="BF6">
        <f>N(INDEX(Debts!$E$6:$E$55,BF3))/100</f>
        <v/>
      </c>
      <c r="BG6">
        <f>N(INDEX(Debts!$E$6:$E$55,BG3))/100</f>
        <v/>
      </c>
      <c r="BH6">
        <f>N(INDEX(Debts!$E$6:$E$55,BH3))/100</f>
        <v/>
      </c>
      <c r="BI6">
        <f>N(INDEX(Debts!$E$6:$E$55,BI3))/100</f>
        <v/>
      </c>
      <c r="BJ6">
        <f>N(INDEX(Debts!$E$6:$E$55,BJ3))/100</f>
        <v/>
      </c>
      <c r="BK6">
        <f>N(INDEX(Debts!$E$6:$E$55,BK3))/100</f>
        <v/>
      </c>
      <c r="BL6">
        <f>N(INDEX(Debts!$E$6:$E$55,BL3))/100</f>
        <v/>
      </c>
      <c r="BM6">
        <f>N(INDEX(Debts!$E$6:$E$55,BM3))/100</f>
        <v/>
      </c>
      <c r="BN6">
        <f>N(INDEX(Debts!$E$6:$E$55,BN3))/100</f>
        <v/>
      </c>
      <c r="BO6">
        <f>N(INDEX(Debts!$E$6:$E$55,BO3))/100</f>
        <v/>
      </c>
      <c r="BP6">
        <f>N(INDEX(Debts!$E$6:$E$55,BP3))/100</f>
        <v/>
      </c>
      <c r="BQ6">
        <f>N(INDEX(Debts!$E$6:$E$55,BQ3))/100</f>
        <v/>
      </c>
    </row>
    <row r="7">
      <c r="S7" t="inlineStr">
        <is>
          <t>minimum per payday</t>
        </is>
      </c>
      <c r="T7">
        <f>N(INDEX(Debts!$F$6:$F$55,T3))*12/Setup!$C$13</f>
        <v/>
      </c>
      <c r="U7">
        <f>N(INDEX(Debts!$F$6:$F$55,U3))*12/Setup!$C$13</f>
        <v/>
      </c>
      <c r="V7">
        <f>N(INDEX(Debts!$F$6:$F$55,V3))*12/Setup!$C$13</f>
        <v/>
      </c>
      <c r="W7">
        <f>N(INDEX(Debts!$F$6:$F$55,W3))*12/Setup!$C$13</f>
        <v/>
      </c>
      <c r="X7">
        <f>N(INDEX(Debts!$F$6:$F$55,X3))*12/Setup!$C$13</f>
        <v/>
      </c>
      <c r="Y7">
        <f>N(INDEX(Debts!$F$6:$F$55,Y3))*12/Setup!$C$13</f>
        <v/>
      </c>
      <c r="Z7">
        <f>N(INDEX(Debts!$F$6:$F$55,Z3))*12/Setup!$C$13</f>
        <v/>
      </c>
      <c r="AA7">
        <f>N(INDEX(Debts!$F$6:$F$55,AA3))*12/Setup!$C$13</f>
        <v/>
      </c>
      <c r="AB7">
        <f>N(INDEX(Debts!$F$6:$F$55,AB3))*12/Setup!$C$13</f>
        <v/>
      </c>
      <c r="AC7">
        <f>N(INDEX(Debts!$F$6:$F$55,AC3))*12/Setup!$C$13</f>
        <v/>
      </c>
      <c r="AD7">
        <f>N(INDEX(Debts!$F$6:$F$55,AD3))*12/Setup!$C$13</f>
        <v/>
      </c>
      <c r="AE7">
        <f>N(INDEX(Debts!$F$6:$F$55,AE3))*12/Setup!$C$13</f>
        <v/>
      </c>
      <c r="AF7">
        <f>N(INDEX(Debts!$F$6:$F$55,AF3))*12/Setup!$C$13</f>
        <v/>
      </c>
      <c r="AG7">
        <f>N(INDEX(Debts!$F$6:$F$55,AG3))*12/Setup!$C$13</f>
        <v/>
      </c>
      <c r="AH7">
        <f>N(INDEX(Debts!$F$6:$F$55,AH3))*12/Setup!$C$13</f>
        <v/>
      </c>
      <c r="AI7">
        <f>N(INDEX(Debts!$F$6:$F$55,AI3))*12/Setup!$C$13</f>
        <v/>
      </c>
      <c r="AJ7">
        <f>N(INDEX(Debts!$F$6:$F$55,AJ3))*12/Setup!$C$13</f>
        <v/>
      </c>
      <c r="AK7">
        <f>N(INDEX(Debts!$F$6:$F$55,AK3))*12/Setup!$C$13</f>
        <v/>
      </c>
      <c r="AL7">
        <f>N(INDEX(Debts!$F$6:$F$55,AL3))*12/Setup!$C$13</f>
        <v/>
      </c>
      <c r="AM7">
        <f>N(INDEX(Debts!$F$6:$F$55,AM3))*12/Setup!$C$13</f>
        <v/>
      </c>
      <c r="AN7">
        <f>N(INDEX(Debts!$F$6:$F$55,AN3))*12/Setup!$C$13</f>
        <v/>
      </c>
      <c r="AO7">
        <f>N(INDEX(Debts!$F$6:$F$55,AO3))*12/Setup!$C$13</f>
        <v/>
      </c>
      <c r="AP7">
        <f>N(INDEX(Debts!$F$6:$F$55,AP3))*12/Setup!$C$13</f>
        <v/>
      </c>
      <c r="AQ7">
        <f>N(INDEX(Debts!$F$6:$F$55,AQ3))*12/Setup!$C$13</f>
        <v/>
      </c>
      <c r="AR7">
        <f>N(INDEX(Debts!$F$6:$F$55,AR3))*12/Setup!$C$13</f>
        <v/>
      </c>
      <c r="AS7">
        <f>N(INDEX(Debts!$F$6:$F$55,AS3))*12/Setup!$C$13</f>
        <v/>
      </c>
      <c r="AT7">
        <f>N(INDEX(Debts!$F$6:$F$55,AT3))*12/Setup!$C$13</f>
        <v/>
      </c>
      <c r="AU7">
        <f>N(INDEX(Debts!$F$6:$F$55,AU3))*12/Setup!$C$13</f>
        <v/>
      </c>
      <c r="AV7">
        <f>N(INDEX(Debts!$F$6:$F$55,AV3))*12/Setup!$C$13</f>
        <v/>
      </c>
      <c r="AW7">
        <f>N(INDEX(Debts!$F$6:$F$55,AW3))*12/Setup!$C$13</f>
        <v/>
      </c>
      <c r="AX7">
        <f>N(INDEX(Debts!$F$6:$F$55,AX3))*12/Setup!$C$13</f>
        <v/>
      </c>
      <c r="AY7">
        <f>N(INDEX(Debts!$F$6:$F$55,AY3))*12/Setup!$C$13</f>
        <v/>
      </c>
      <c r="AZ7">
        <f>N(INDEX(Debts!$F$6:$F$55,AZ3))*12/Setup!$C$13</f>
        <v/>
      </c>
      <c r="BA7">
        <f>N(INDEX(Debts!$F$6:$F$55,BA3))*12/Setup!$C$13</f>
        <v/>
      </c>
      <c r="BB7">
        <f>N(INDEX(Debts!$F$6:$F$55,BB3))*12/Setup!$C$13</f>
        <v/>
      </c>
      <c r="BC7">
        <f>N(INDEX(Debts!$F$6:$F$55,BC3))*12/Setup!$C$13</f>
        <v/>
      </c>
      <c r="BD7">
        <f>N(INDEX(Debts!$F$6:$F$55,BD3))*12/Setup!$C$13</f>
        <v/>
      </c>
      <c r="BE7">
        <f>N(INDEX(Debts!$F$6:$F$55,BE3))*12/Setup!$C$13</f>
        <v/>
      </c>
      <c r="BF7">
        <f>N(INDEX(Debts!$F$6:$F$55,BF3))*12/Setup!$C$13</f>
        <v/>
      </c>
      <c r="BG7">
        <f>N(INDEX(Debts!$F$6:$F$55,BG3))*12/Setup!$C$13</f>
        <v/>
      </c>
      <c r="BH7">
        <f>N(INDEX(Debts!$F$6:$F$55,BH3))*12/Setup!$C$13</f>
        <v/>
      </c>
      <c r="BI7">
        <f>N(INDEX(Debts!$F$6:$F$55,BI3))*12/Setup!$C$13</f>
        <v/>
      </c>
      <c r="BJ7">
        <f>N(INDEX(Debts!$F$6:$F$55,BJ3))*12/Setup!$C$13</f>
        <v/>
      </c>
      <c r="BK7">
        <f>N(INDEX(Debts!$F$6:$F$55,BK3))*12/Setup!$C$13</f>
        <v/>
      </c>
      <c r="BL7">
        <f>N(INDEX(Debts!$F$6:$F$55,BL3))*12/Setup!$C$13</f>
        <v/>
      </c>
      <c r="BM7">
        <f>N(INDEX(Debts!$F$6:$F$55,BM3))*12/Setup!$C$13</f>
        <v/>
      </c>
      <c r="BN7">
        <f>N(INDEX(Debts!$F$6:$F$55,BN3))*12/Setup!$C$13</f>
        <v/>
      </c>
      <c r="BO7">
        <f>N(INDEX(Debts!$F$6:$F$55,BO3))*12/Setup!$C$13</f>
        <v/>
      </c>
      <c r="BP7">
        <f>N(INDEX(Debts!$F$6:$F$55,BP3))*12/Setup!$C$13</f>
        <v/>
      </c>
      <c r="BQ7">
        <f>N(INDEX(Debts!$F$6:$F$55,BQ3))*12/Setup!$C$13</f>
        <v/>
      </c>
    </row>
    <row r="9">
      <c r="A9" t="inlineStr">
        <is>
          <t>n</t>
        </is>
      </c>
      <c r="B9" t="inlineStr">
        <is>
          <t>date</t>
        </is>
      </c>
      <c r="C9" t="inlineStr">
        <is>
          <t>adj</t>
        </is>
      </c>
      <c r="D9" t="inlineStr">
        <is>
          <t>charges</t>
        </is>
      </c>
      <c r="E9" t="inlineStr">
        <is>
          <t>to buffer</t>
        </is>
      </c>
      <c r="F9" t="inlineStr">
        <is>
          <t>buffer</t>
        </is>
      </c>
      <c r="G9" t="inlineStr">
        <is>
          <t>yearly</t>
        </is>
      </c>
      <c r="H9" t="inlineStr">
        <is>
          <t>pot</t>
        </is>
      </c>
      <c r="I9" t="inlineStr">
        <is>
          <t>interest</t>
        </is>
      </c>
      <c r="J9" t="inlineStr">
        <is>
          <t>total</t>
        </is>
      </c>
      <c r="K9" t="inlineStr">
        <is>
          <t>focus rank</t>
        </is>
      </c>
      <c r="M9" t="inlineStr">
        <is>
          <t>chart idx</t>
        </is>
      </c>
      <c r="N9" t="inlineStr">
        <is>
          <t>chart date</t>
        </is>
      </c>
      <c r="O9" t="inlineStr">
        <is>
          <t>chart debt left</t>
        </is>
      </c>
      <c r="T9" t="inlineStr">
        <is>
          <t>balances by rank</t>
        </is>
      </c>
      <c r="BR9" t="inlineStr">
        <is>
          <t>minimum paid</t>
        </is>
      </c>
      <c r="DP9" t="inlineStr">
        <is>
          <t>extra paid</t>
        </is>
      </c>
    </row>
    <row r="10">
      <c r="A10" t="n">
        <v>0</v>
      </c>
      <c r="B10">
        <f>Setup!$C$7-ROUND(365/Setup!$C$13,0)</f>
        <v/>
      </c>
      <c r="F10">
        <f>Setup!$C$9</f>
        <v/>
      </c>
      <c r="J10">
        <f>SUM(T10:BQ10)</f>
        <v/>
      </c>
      <c r="T10">
        <f>T5</f>
        <v/>
      </c>
      <c r="U10">
        <f>U5</f>
        <v/>
      </c>
      <c r="V10">
        <f>V5</f>
        <v/>
      </c>
      <c r="W10">
        <f>W5</f>
        <v/>
      </c>
      <c r="X10">
        <f>X5</f>
        <v/>
      </c>
      <c r="Y10">
        <f>Y5</f>
        <v/>
      </c>
      <c r="Z10">
        <f>Z5</f>
        <v/>
      </c>
      <c r="AA10">
        <f>AA5</f>
        <v/>
      </c>
      <c r="AB10">
        <f>AB5</f>
        <v/>
      </c>
      <c r="AC10">
        <f>AC5</f>
        <v/>
      </c>
      <c r="AD10">
        <f>AD5</f>
        <v/>
      </c>
      <c r="AE10">
        <f>AE5</f>
        <v/>
      </c>
      <c r="AF10">
        <f>AF5</f>
        <v/>
      </c>
      <c r="AG10">
        <f>AG5</f>
        <v/>
      </c>
      <c r="AH10">
        <f>AH5</f>
        <v/>
      </c>
      <c r="AI10">
        <f>AI5</f>
        <v/>
      </c>
      <c r="AJ10">
        <f>AJ5</f>
        <v/>
      </c>
      <c r="AK10">
        <f>AK5</f>
        <v/>
      </c>
      <c r="AL10">
        <f>AL5</f>
        <v/>
      </c>
      <c r="AM10">
        <f>AM5</f>
        <v/>
      </c>
      <c r="AN10">
        <f>AN5</f>
        <v/>
      </c>
      <c r="AO10">
        <f>AO5</f>
        <v/>
      </c>
      <c r="AP10">
        <f>AP5</f>
        <v/>
      </c>
      <c r="AQ10">
        <f>AQ5</f>
        <v/>
      </c>
      <c r="AR10">
        <f>AR5</f>
        <v/>
      </c>
      <c r="AS10">
        <f>AS5</f>
        <v/>
      </c>
      <c r="AT10">
        <f>AT5</f>
        <v/>
      </c>
      <c r="AU10">
        <f>AU5</f>
        <v/>
      </c>
      <c r="AV10">
        <f>AV5</f>
        <v/>
      </c>
      <c r="AW10">
        <f>AW5</f>
        <v/>
      </c>
      <c r="AX10">
        <f>AX5</f>
        <v/>
      </c>
      <c r="AY10">
        <f>AY5</f>
        <v/>
      </c>
      <c r="AZ10">
        <f>AZ5</f>
        <v/>
      </c>
      <c r="BA10">
        <f>BA5</f>
        <v/>
      </c>
      <c r="BB10">
        <f>BB5</f>
        <v/>
      </c>
      <c r="BC10">
        <f>BC5</f>
        <v/>
      </c>
      <c r="BD10">
        <f>BD5</f>
        <v/>
      </c>
      <c r="BE10">
        <f>BE5</f>
        <v/>
      </c>
      <c r="BF10">
        <f>BF5</f>
        <v/>
      </c>
      <c r="BG10">
        <f>BG5</f>
        <v/>
      </c>
      <c r="BH10">
        <f>BH5</f>
        <v/>
      </c>
      <c r="BI10">
        <f>BI5</f>
        <v/>
      </c>
      <c r="BJ10">
        <f>BJ5</f>
        <v/>
      </c>
      <c r="BK10">
        <f>BK5</f>
        <v/>
      </c>
      <c r="BL10">
        <f>BL5</f>
        <v/>
      </c>
      <c r="BM10">
        <f>BM5</f>
        <v/>
      </c>
      <c r="BN10">
        <f>BN5</f>
        <v/>
      </c>
      <c r="BO10">
        <f>BO5</f>
        <v/>
      </c>
      <c r="BP10">
        <f>BP5</f>
        <v/>
      </c>
      <c r="BQ10">
        <f>BQ5</f>
        <v/>
      </c>
    </row>
    <row r="11">
      <c r="A11">
        <f>A10+1</f>
        <v/>
      </c>
      <c r="B11">
        <f>IF(Setup!$C$6="Every week",Setup!$C$7+7*(A11-1),IF(Setup!$C$6="Every 2 weeks",Setup!$C$7+14*(A11-1),IF(Setup!$C$6="Every month",EDATE(Setup!$C$7,A11-1),EOMONTH(Setup!$C$7,INT((A11-1+Setup!$C$20)/2)-1)+MIN(IF(MOD(A11-1+Setup!$C$20,2)=0,Setup!$C$18,Setup!$C$19),DAY(EOMONTH(Setup!$C$7,INT((A11-1+Setup!$C$20)/2)))))))</f>
        <v/>
      </c>
      <c r="C11">
        <f>N('Paycheck Plan'!J7)</f>
        <v/>
      </c>
      <c r="D11">
        <f>N('Paycheck Plan'!K7)</f>
        <v/>
      </c>
      <c r="E11">
        <f>MIN(MAX(0,Setup!$C$10-F10),MAX(0,Setup!$C$8+C11-G11))</f>
        <v/>
      </c>
      <c r="F11">
        <f>F10+E11</f>
        <v/>
      </c>
      <c r="G11">
        <f>MIN(Setup!$C$14,MAX(0,Setup!$C$8+C11))</f>
        <v/>
      </c>
      <c r="H11">
        <f>MAX(0,Setup!$C$8+C11-G11-E11)+SUM($T$7:$BQ$7)-SUM(BR11:DO11)</f>
        <v/>
      </c>
      <c r="I11">
        <f>SUMPRODUCT(T10:BQ10,$T$6:$BQ$6)/Setup!$C$13</f>
        <v/>
      </c>
      <c r="J11">
        <f>SUM(T11:BQ11)</f>
        <v/>
      </c>
      <c r="K11">
        <f>IF(MAX(DP11:FM11)&gt;0,MATCH(MAX(DP11:FM11),DP11:FM11,0),1)</f>
        <v/>
      </c>
      <c r="M11">
        <f>ROUND(0*$B$2/39,0)+1</f>
        <v/>
      </c>
      <c r="N11" s="62">
        <f>INDEX($B$10:$B$530,MIN(M11,521))</f>
        <v/>
      </c>
      <c r="O11">
        <f>INDEX($J$10:$J$530,MIN(M11,521))</f>
        <v/>
      </c>
      <c r="T11">
        <f>MAX(0,T10*(1+T$6/Setup!$C$13)-BR11-DP11)+IF($K11=1,$D11,0)</f>
        <v/>
      </c>
      <c r="U11">
        <f>MAX(0,U10*(1+U$6/Setup!$C$13)-BS11-DQ11)+IF($K11=2,$D11,0)</f>
        <v/>
      </c>
      <c r="V11">
        <f>MAX(0,V10*(1+V$6/Setup!$C$13)-BT11-DR11)+IF($K11=3,$D11,0)</f>
        <v/>
      </c>
      <c r="W11">
        <f>MAX(0,W10*(1+W$6/Setup!$C$13)-BU11-DS11)+IF($K11=4,$D11,0)</f>
        <v/>
      </c>
      <c r="X11">
        <f>MAX(0,X10*(1+X$6/Setup!$C$13)-BV11-DT11)+IF($K11=5,$D11,0)</f>
        <v/>
      </c>
      <c r="Y11">
        <f>MAX(0,Y10*(1+Y$6/Setup!$C$13)-BW11-DU11)+IF($K11=6,$D11,0)</f>
        <v/>
      </c>
      <c r="Z11">
        <f>MAX(0,Z10*(1+Z$6/Setup!$C$13)-BX11-DV11)+IF($K11=7,$D11,0)</f>
        <v/>
      </c>
      <c r="AA11">
        <f>MAX(0,AA10*(1+AA$6/Setup!$C$13)-BY11-DW11)+IF($K11=8,$D11,0)</f>
        <v/>
      </c>
      <c r="AB11">
        <f>MAX(0,AB10*(1+AB$6/Setup!$C$13)-BZ11-DX11)+IF($K11=9,$D11,0)</f>
        <v/>
      </c>
      <c r="AC11">
        <f>MAX(0,AC10*(1+AC$6/Setup!$C$13)-CA11-DY11)+IF($K11=10,$D11,0)</f>
        <v/>
      </c>
      <c r="AD11">
        <f>MAX(0,AD10*(1+AD$6/Setup!$C$13)-CB11-DZ11)+IF($K11=11,$D11,0)</f>
        <v/>
      </c>
      <c r="AE11">
        <f>MAX(0,AE10*(1+AE$6/Setup!$C$13)-CC11-EA11)+IF($K11=12,$D11,0)</f>
        <v/>
      </c>
      <c r="AF11">
        <f>MAX(0,AF10*(1+AF$6/Setup!$C$13)-CD11-EB11)+IF($K11=13,$D11,0)</f>
        <v/>
      </c>
      <c r="AG11">
        <f>MAX(0,AG10*(1+AG$6/Setup!$C$13)-CE11-EC11)+IF($K11=14,$D11,0)</f>
        <v/>
      </c>
      <c r="AH11">
        <f>MAX(0,AH10*(1+AH$6/Setup!$C$13)-CF11-ED11)+IF($K11=15,$D11,0)</f>
        <v/>
      </c>
      <c r="AI11">
        <f>MAX(0,AI10*(1+AI$6/Setup!$C$13)-CG11-EE11)+IF($K11=16,$D11,0)</f>
        <v/>
      </c>
      <c r="AJ11">
        <f>MAX(0,AJ10*(1+AJ$6/Setup!$C$13)-CH11-EF11)+IF($K11=17,$D11,0)</f>
        <v/>
      </c>
      <c r="AK11">
        <f>MAX(0,AK10*(1+AK$6/Setup!$C$13)-CI11-EG11)+IF($K11=18,$D11,0)</f>
        <v/>
      </c>
      <c r="AL11">
        <f>MAX(0,AL10*(1+AL$6/Setup!$C$13)-CJ11-EH11)+IF($K11=19,$D11,0)</f>
        <v/>
      </c>
      <c r="AM11">
        <f>MAX(0,AM10*(1+AM$6/Setup!$C$13)-CK11-EI11)+IF($K11=20,$D11,0)</f>
        <v/>
      </c>
      <c r="AN11">
        <f>MAX(0,AN10*(1+AN$6/Setup!$C$13)-CL11-EJ11)+IF($K11=21,$D11,0)</f>
        <v/>
      </c>
      <c r="AO11">
        <f>MAX(0,AO10*(1+AO$6/Setup!$C$13)-CM11-EK11)+IF($K11=22,$D11,0)</f>
        <v/>
      </c>
      <c r="AP11">
        <f>MAX(0,AP10*(1+AP$6/Setup!$C$13)-CN11-EL11)+IF($K11=23,$D11,0)</f>
        <v/>
      </c>
      <c r="AQ11">
        <f>MAX(0,AQ10*(1+AQ$6/Setup!$C$13)-CO11-EM11)+IF($K11=24,$D11,0)</f>
        <v/>
      </c>
      <c r="AR11">
        <f>MAX(0,AR10*(1+AR$6/Setup!$C$13)-CP11-EN11)+IF($K11=25,$D11,0)</f>
        <v/>
      </c>
      <c r="AS11">
        <f>MAX(0,AS10*(1+AS$6/Setup!$C$13)-CQ11-EO11)+IF($K11=26,$D11,0)</f>
        <v/>
      </c>
      <c r="AT11">
        <f>MAX(0,AT10*(1+AT$6/Setup!$C$13)-CR11-EP11)+IF($K11=27,$D11,0)</f>
        <v/>
      </c>
      <c r="AU11">
        <f>MAX(0,AU10*(1+AU$6/Setup!$C$13)-CS11-EQ11)+IF($K11=28,$D11,0)</f>
        <v/>
      </c>
      <c r="AV11">
        <f>MAX(0,AV10*(1+AV$6/Setup!$C$13)-CT11-ER11)+IF($K11=29,$D11,0)</f>
        <v/>
      </c>
      <c r="AW11">
        <f>MAX(0,AW10*(1+AW$6/Setup!$C$13)-CU11-ES11)+IF($K11=30,$D11,0)</f>
        <v/>
      </c>
      <c r="AX11">
        <f>MAX(0,AX10*(1+AX$6/Setup!$C$13)-CV11-ET11)+IF($K11=31,$D11,0)</f>
        <v/>
      </c>
      <c r="AY11">
        <f>MAX(0,AY10*(1+AY$6/Setup!$C$13)-CW11-EU11)+IF($K11=32,$D11,0)</f>
        <v/>
      </c>
      <c r="AZ11">
        <f>MAX(0,AZ10*(1+AZ$6/Setup!$C$13)-CX11-EV11)+IF($K11=33,$D11,0)</f>
        <v/>
      </c>
      <c r="BA11">
        <f>MAX(0,BA10*(1+BA$6/Setup!$C$13)-CY11-EW11)+IF($K11=34,$D11,0)</f>
        <v/>
      </c>
      <c r="BB11">
        <f>MAX(0,BB10*(1+BB$6/Setup!$C$13)-CZ11-EX11)+IF($K11=35,$D11,0)</f>
        <v/>
      </c>
      <c r="BC11">
        <f>MAX(0,BC10*(1+BC$6/Setup!$C$13)-DA11-EY11)+IF($K11=36,$D11,0)</f>
        <v/>
      </c>
      <c r="BD11">
        <f>MAX(0,BD10*(1+BD$6/Setup!$C$13)-DB11-EZ11)+IF($K11=37,$D11,0)</f>
        <v/>
      </c>
      <c r="BE11">
        <f>MAX(0,BE10*(1+BE$6/Setup!$C$13)-DC11-FA11)+IF($K11=38,$D11,0)</f>
        <v/>
      </c>
      <c r="BF11">
        <f>MAX(0,BF10*(1+BF$6/Setup!$C$13)-DD11-FB11)+IF($K11=39,$D11,0)</f>
        <v/>
      </c>
      <c r="BG11">
        <f>MAX(0,BG10*(1+BG$6/Setup!$C$13)-DE11-FC11)+IF($K11=40,$D11,0)</f>
        <v/>
      </c>
      <c r="BH11">
        <f>MAX(0,BH10*(1+BH$6/Setup!$C$13)-DF11-FD11)+IF($K11=41,$D11,0)</f>
        <v/>
      </c>
      <c r="BI11">
        <f>MAX(0,BI10*(1+BI$6/Setup!$C$13)-DG11-FE11)+IF($K11=42,$D11,0)</f>
        <v/>
      </c>
      <c r="BJ11">
        <f>MAX(0,BJ10*(1+BJ$6/Setup!$C$13)-DH11-FF11)+IF($K11=43,$D11,0)</f>
        <v/>
      </c>
      <c r="BK11">
        <f>MAX(0,BK10*(1+BK$6/Setup!$C$13)-DI11-FG11)+IF($K11=44,$D11,0)</f>
        <v/>
      </c>
      <c r="BL11">
        <f>MAX(0,BL10*(1+BL$6/Setup!$C$13)-DJ11-FH11)+IF($K11=45,$D11,0)</f>
        <v/>
      </c>
      <c r="BM11">
        <f>MAX(0,BM10*(1+BM$6/Setup!$C$13)-DK11-FI11)+IF($K11=46,$D11,0)</f>
        <v/>
      </c>
      <c r="BN11">
        <f>MAX(0,BN10*(1+BN$6/Setup!$C$13)-DL11-FJ11)+IF($K11=47,$D11,0)</f>
        <v/>
      </c>
      <c r="BO11">
        <f>MAX(0,BO10*(1+BO$6/Setup!$C$13)-DM11-FK11)+IF($K11=48,$D11,0)</f>
        <v/>
      </c>
      <c r="BP11">
        <f>MAX(0,BP10*(1+BP$6/Setup!$C$13)-DN11-FL11)+IF($K11=49,$D11,0)</f>
        <v/>
      </c>
      <c r="BQ11">
        <f>MAX(0,BQ10*(1+BQ$6/Setup!$C$13)-DO11-FM11)+IF($K11=50,$D11,0)</f>
        <v/>
      </c>
      <c r="BR11">
        <f>MIN(T10*(1+T$6/Setup!$C$13),T$7)</f>
        <v/>
      </c>
      <c r="BS11">
        <f>MIN(U10*(1+U$6/Setup!$C$13),U$7)</f>
        <v/>
      </c>
      <c r="BT11">
        <f>MIN(V10*(1+V$6/Setup!$C$13),V$7)</f>
        <v/>
      </c>
      <c r="BU11">
        <f>MIN(W10*(1+W$6/Setup!$C$13),W$7)</f>
        <v/>
      </c>
      <c r="BV11">
        <f>MIN(X10*(1+X$6/Setup!$C$13),X$7)</f>
        <v/>
      </c>
      <c r="BW11">
        <f>MIN(Y10*(1+Y$6/Setup!$C$13),Y$7)</f>
        <v/>
      </c>
      <c r="BX11">
        <f>MIN(Z10*(1+Z$6/Setup!$C$13),Z$7)</f>
        <v/>
      </c>
      <c r="BY11">
        <f>MIN(AA10*(1+AA$6/Setup!$C$13),AA$7)</f>
        <v/>
      </c>
      <c r="BZ11">
        <f>MIN(AB10*(1+AB$6/Setup!$C$13),AB$7)</f>
        <v/>
      </c>
      <c r="CA11">
        <f>MIN(AC10*(1+AC$6/Setup!$C$13),AC$7)</f>
        <v/>
      </c>
      <c r="CB11">
        <f>MIN(AD10*(1+AD$6/Setup!$C$13),AD$7)</f>
        <v/>
      </c>
      <c r="CC11">
        <f>MIN(AE10*(1+AE$6/Setup!$C$13),AE$7)</f>
        <v/>
      </c>
      <c r="CD11">
        <f>MIN(AF10*(1+AF$6/Setup!$C$13),AF$7)</f>
        <v/>
      </c>
      <c r="CE11">
        <f>MIN(AG10*(1+AG$6/Setup!$C$13),AG$7)</f>
        <v/>
      </c>
      <c r="CF11">
        <f>MIN(AH10*(1+AH$6/Setup!$C$13),AH$7)</f>
        <v/>
      </c>
      <c r="CG11">
        <f>MIN(AI10*(1+AI$6/Setup!$C$13),AI$7)</f>
        <v/>
      </c>
      <c r="CH11">
        <f>MIN(AJ10*(1+AJ$6/Setup!$C$13),AJ$7)</f>
        <v/>
      </c>
      <c r="CI11">
        <f>MIN(AK10*(1+AK$6/Setup!$C$13),AK$7)</f>
        <v/>
      </c>
      <c r="CJ11">
        <f>MIN(AL10*(1+AL$6/Setup!$C$13),AL$7)</f>
        <v/>
      </c>
      <c r="CK11">
        <f>MIN(AM10*(1+AM$6/Setup!$C$13),AM$7)</f>
        <v/>
      </c>
      <c r="CL11">
        <f>MIN(AN10*(1+AN$6/Setup!$C$13),AN$7)</f>
        <v/>
      </c>
      <c r="CM11">
        <f>MIN(AO10*(1+AO$6/Setup!$C$13),AO$7)</f>
        <v/>
      </c>
      <c r="CN11">
        <f>MIN(AP10*(1+AP$6/Setup!$C$13),AP$7)</f>
        <v/>
      </c>
      <c r="CO11">
        <f>MIN(AQ10*(1+AQ$6/Setup!$C$13),AQ$7)</f>
        <v/>
      </c>
      <c r="CP11">
        <f>MIN(AR10*(1+AR$6/Setup!$C$13),AR$7)</f>
        <v/>
      </c>
      <c r="CQ11">
        <f>MIN(AS10*(1+AS$6/Setup!$C$13),AS$7)</f>
        <v/>
      </c>
      <c r="CR11">
        <f>MIN(AT10*(1+AT$6/Setup!$C$13),AT$7)</f>
        <v/>
      </c>
      <c r="CS11">
        <f>MIN(AU10*(1+AU$6/Setup!$C$13),AU$7)</f>
        <v/>
      </c>
      <c r="CT11">
        <f>MIN(AV10*(1+AV$6/Setup!$C$13),AV$7)</f>
        <v/>
      </c>
      <c r="CU11">
        <f>MIN(AW10*(1+AW$6/Setup!$C$13),AW$7)</f>
        <v/>
      </c>
      <c r="CV11">
        <f>MIN(AX10*(1+AX$6/Setup!$C$13),AX$7)</f>
        <v/>
      </c>
      <c r="CW11">
        <f>MIN(AY10*(1+AY$6/Setup!$C$13),AY$7)</f>
        <v/>
      </c>
      <c r="CX11">
        <f>MIN(AZ10*(1+AZ$6/Setup!$C$13),AZ$7)</f>
        <v/>
      </c>
      <c r="CY11">
        <f>MIN(BA10*(1+BA$6/Setup!$C$13),BA$7)</f>
        <v/>
      </c>
      <c r="CZ11">
        <f>MIN(BB10*(1+BB$6/Setup!$C$13),BB$7)</f>
        <v/>
      </c>
      <c r="DA11">
        <f>MIN(BC10*(1+BC$6/Setup!$C$13),BC$7)</f>
        <v/>
      </c>
      <c r="DB11">
        <f>MIN(BD10*(1+BD$6/Setup!$C$13),BD$7)</f>
        <v/>
      </c>
      <c r="DC11">
        <f>MIN(BE10*(1+BE$6/Setup!$C$13),BE$7)</f>
        <v/>
      </c>
      <c r="DD11">
        <f>MIN(BF10*(1+BF$6/Setup!$C$13),BF$7)</f>
        <v/>
      </c>
      <c r="DE11">
        <f>MIN(BG10*(1+BG$6/Setup!$C$13),BG$7)</f>
        <v/>
      </c>
      <c r="DF11">
        <f>MIN(BH10*(1+BH$6/Setup!$C$13),BH$7)</f>
        <v/>
      </c>
      <c r="DG11">
        <f>MIN(BI10*(1+BI$6/Setup!$C$13),BI$7)</f>
        <v/>
      </c>
      <c r="DH11">
        <f>MIN(BJ10*(1+BJ$6/Setup!$C$13),BJ$7)</f>
        <v/>
      </c>
      <c r="DI11">
        <f>MIN(BK10*(1+BK$6/Setup!$C$13),BK$7)</f>
        <v/>
      </c>
      <c r="DJ11">
        <f>MIN(BL10*(1+BL$6/Setup!$C$13),BL$7)</f>
        <v/>
      </c>
      <c r="DK11">
        <f>MIN(BM10*(1+BM$6/Setup!$C$13),BM$7)</f>
        <v/>
      </c>
      <c r="DL11">
        <f>MIN(BN10*(1+BN$6/Setup!$C$13),BN$7)</f>
        <v/>
      </c>
      <c r="DM11">
        <f>MIN(BO10*(1+BO$6/Setup!$C$13),BO$7)</f>
        <v/>
      </c>
      <c r="DN11">
        <f>MIN(BP10*(1+BP$6/Setup!$C$13),BP$7)</f>
        <v/>
      </c>
      <c r="DO11">
        <f>MIN(BQ10*(1+BQ$6/Setup!$C$13),BQ$7)</f>
        <v/>
      </c>
      <c r="DP11">
        <f>MIN(T10*(1+T$6/Setup!$C$13)-BR11,$H11)</f>
        <v/>
      </c>
      <c r="DQ11">
        <f>MIN(U10*(1+U$6/Setup!$C$13)-BS11,MAX(0,$H11-SUM($DP11:DP11)))</f>
        <v/>
      </c>
      <c r="DR11">
        <f>MIN(V10*(1+V$6/Setup!$C$13)-BT11,MAX(0,$H11-SUM($DP11:DQ11)))</f>
        <v/>
      </c>
      <c r="DS11">
        <f>MIN(W10*(1+W$6/Setup!$C$13)-BU11,MAX(0,$H11-SUM($DP11:DR11)))</f>
        <v/>
      </c>
      <c r="DT11">
        <f>MIN(X10*(1+X$6/Setup!$C$13)-BV11,MAX(0,$H11-SUM($DP11:DS11)))</f>
        <v/>
      </c>
      <c r="DU11">
        <f>MIN(Y10*(1+Y$6/Setup!$C$13)-BW11,MAX(0,$H11-SUM($DP11:DT11)))</f>
        <v/>
      </c>
      <c r="DV11">
        <f>MIN(Z10*(1+Z$6/Setup!$C$13)-BX11,MAX(0,$H11-SUM($DP11:DU11)))</f>
        <v/>
      </c>
      <c r="DW11">
        <f>MIN(AA10*(1+AA$6/Setup!$C$13)-BY11,MAX(0,$H11-SUM($DP11:DV11)))</f>
        <v/>
      </c>
      <c r="DX11">
        <f>MIN(AB10*(1+AB$6/Setup!$C$13)-BZ11,MAX(0,$H11-SUM($DP11:DW11)))</f>
        <v/>
      </c>
      <c r="DY11">
        <f>MIN(AC10*(1+AC$6/Setup!$C$13)-CA11,MAX(0,$H11-SUM($DP11:DX11)))</f>
        <v/>
      </c>
      <c r="DZ11">
        <f>MIN(AD10*(1+AD$6/Setup!$C$13)-CB11,MAX(0,$H11-SUM($DP11:DY11)))</f>
        <v/>
      </c>
      <c r="EA11">
        <f>MIN(AE10*(1+AE$6/Setup!$C$13)-CC11,MAX(0,$H11-SUM($DP11:DZ11)))</f>
        <v/>
      </c>
      <c r="EB11">
        <f>MIN(AF10*(1+AF$6/Setup!$C$13)-CD11,MAX(0,$H11-SUM($DP11:EA11)))</f>
        <v/>
      </c>
      <c r="EC11">
        <f>MIN(AG10*(1+AG$6/Setup!$C$13)-CE11,MAX(0,$H11-SUM($DP11:EB11)))</f>
        <v/>
      </c>
      <c r="ED11">
        <f>MIN(AH10*(1+AH$6/Setup!$C$13)-CF11,MAX(0,$H11-SUM($DP11:EC11)))</f>
        <v/>
      </c>
      <c r="EE11">
        <f>MIN(AI10*(1+AI$6/Setup!$C$13)-CG11,MAX(0,$H11-SUM($DP11:ED11)))</f>
        <v/>
      </c>
      <c r="EF11">
        <f>MIN(AJ10*(1+AJ$6/Setup!$C$13)-CH11,MAX(0,$H11-SUM($DP11:EE11)))</f>
        <v/>
      </c>
      <c r="EG11">
        <f>MIN(AK10*(1+AK$6/Setup!$C$13)-CI11,MAX(0,$H11-SUM($DP11:EF11)))</f>
        <v/>
      </c>
      <c r="EH11">
        <f>MIN(AL10*(1+AL$6/Setup!$C$13)-CJ11,MAX(0,$H11-SUM($DP11:EG11)))</f>
        <v/>
      </c>
      <c r="EI11">
        <f>MIN(AM10*(1+AM$6/Setup!$C$13)-CK11,MAX(0,$H11-SUM($DP11:EH11)))</f>
        <v/>
      </c>
      <c r="EJ11">
        <f>MIN(AN10*(1+AN$6/Setup!$C$13)-CL11,MAX(0,$H11-SUM($DP11:EI11)))</f>
        <v/>
      </c>
      <c r="EK11">
        <f>MIN(AO10*(1+AO$6/Setup!$C$13)-CM11,MAX(0,$H11-SUM($DP11:EJ11)))</f>
        <v/>
      </c>
      <c r="EL11">
        <f>MIN(AP10*(1+AP$6/Setup!$C$13)-CN11,MAX(0,$H11-SUM($DP11:EK11)))</f>
        <v/>
      </c>
      <c r="EM11">
        <f>MIN(AQ10*(1+AQ$6/Setup!$C$13)-CO11,MAX(0,$H11-SUM($DP11:EL11)))</f>
        <v/>
      </c>
      <c r="EN11">
        <f>MIN(AR10*(1+AR$6/Setup!$C$13)-CP11,MAX(0,$H11-SUM($DP11:EM11)))</f>
        <v/>
      </c>
      <c r="EO11">
        <f>MIN(AS10*(1+AS$6/Setup!$C$13)-CQ11,MAX(0,$H11-SUM($DP11:EN11)))</f>
        <v/>
      </c>
      <c r="EP11">
        <f>MIN(AT10*(1+AT$6/Setup!$C$13)-CR11,MAX(0,$H11-SUM($DP11:EO11)))</f>
        <v/>
      </c>
      <c r="EQ11">
        <f>MIN(AU10*(1+AU$6/Setup!$C$13)-CS11,MAX(0,$H11-SUM($DP11:EP11)))</f>
        <v/>
      </c>
      <c r="ER11">
        <f>MIN(AV10*(1+AV$6/Setup!$C$13)-CT11,MAX(0,$H11-SUM($DP11:EQ11)))</f>
        <v/>
      </c>
      <c r="ES11">
        <f>MIN(AW10*(1+AW$6/Setup!$C$13)-CU11,MAX(0,$H11-SUM($DP11:ER11)))</f>
        <v/>
      </c>
      <c r="ET11">
        <f>MIN(AX10*(1+AX$6/Setup!$C$13)-CV11,MAX(0,$H11-SUM($DP11:ES11)))</f>
        <v/>
      </c>
      <c r="EU11">
        <f>MIN(AY10*(1+AY$6/Setup!$C$13)-CW11,MAX(0,$H11-SUM($DP11:ET11)))</f>
        <v/>
      </c>
      <c r="EV11">
        <f>MIN(AZ10*(1+AZ$6/Setup!$C$13)-CX11,MAX(0,$H11-SUM($DP11:EU11)))</f>
        <v/>
      </c>
      <c r="EW11">
        <f>MIN(BA10*(1+BA$6/Setup!$C$13)-CY11,MAX(0,$H11-SUM($DP11:EV11)))</f>
        <v/>
      </c>
      <c r="EX11">
        <f>MIN(BB10*(1+BB$6/Setup!$C$13)-CZ11,MAX(0,$H11-SUM($DP11:EW11)))</f>
        <v/>
      </c>
      <c r="EY11">
        <f>MIN(BC10*(1+BC$6/Setup!$C$13)-DA11,MAX(0,$H11-SUM($DP11:EX11)))</f>
        <v/>
      </c>
      <c r="EZ11">
        <f>MIN(BD10*(1+BD$6/Setup!$C$13)-DB11,MAX(0,$H11-SUM($DP11:EY11)))</f>
        <v/>
      </c>
      <c r="FA11">
        <f>MIN(BE10*(1+BE$6/Setup!$C$13)-DC11,MAX(0,$H11-SUM($DP11:EZ11)))</f>
        <v/>
      </c>
      <c r="FB11">
        <f>MIN(BF10*(1+BF$6/Setup!$C$13)-DD11,MAX(0,$H11-SUM($DP11:FA11)))</f>
        <v/>
      </c>
      <c r="FC11">
        <f>MIN(BG10*(1+BG$6/Setup!$C$13)-DE11,MAX(0,$H11-SUM($DP11:FB11)))</f>
        <v/>
      </c>
      <c r="FD11">
        <f>MIN(BH10*(1+BH$6/Setup!$C$13)-DF11,MAX(0,$H11-SUM($DP11:FC11)))</f>
        <v/>
      </c>
      <c r="FE11">
        <f>MIN(BI10*(1+BI$6/Setup!$C$13)-DG11,MAX(0,$H11-SUM($DP11:FD11)))</f>
        <v/>
      </c>
      <c r="FF11">
        <f>MIN(BJ10*(1+BJ$6/Setup!$C$13)-DH11,MAX(0,$H11-SUM($DP11:FE11)))</f>
        <v/>
      </c>
      <c r="FG11">
        <f>MIN(BK10*(1+BK$6/Setup!$C$13)-DI11,MAX(0,$H11-SUM($DP11:FF11)))</f>
        <v/>
      </c>
      <c r="FH11">
        <f>MIN(BL10*(1+BL$6/Setup!$C$13)-DJ11,MAX(0,$H11-SUM($DP11:FG11)))</f>
        <v/>
      </c>
      <c r="FI11">
        <f>MIN(BM10*(1+BM$6/Setup!$C$13)-DK11,MAX(0,$H11-SUM($DP11:FH11)))</f>
        <v/>
      </c>
      <c r="FJ11">
        <f>MIN(BN10*(1+BN$6/Setup!$C$13)-DL11,MAX(0,$H11-SUM($DP11:FI11)))</f>
        <v/>
      </c>
      <c r="FK11">
        <f>MIN(BO10*(1+BO$6/Setup!$C$13)-DM11,MAX(0,$H11-SUM($DP11:FJ11)))</f>
        <v/>
      </c>
      <c r="FL11">
        <f>MIN(BP10*(1+BP$6/Setup!$C$13)-DN11,MAX(0,$H11-SUM($DP11:FK11)))</f>
        <v/>
      </c>
      <c r="FM11">
        <f>MIN(BQ10*(1+BQ$6/Setup!$C$13)-DO11,MAX(0,$H11-SUM($DP11:FL11)))</f>
        <v/>
      </c>
    </row>
    <row r="12">
      <c r="A12">
        <f>A11+1</f>
        <v/>
      </c>
      <c r="B12">
        <f>IF(Setup!$C$6="Every week",Setup!$C$7+7*(A12-1),IF(Setup!$C$6="Every 2 weeks",Setup!$C$7+14*(A12-1),IF(Setup!$C$6="Every month",EDATE(Setup!$C$7,A12-1),EOMONTH(Setup!$C$7,INT((A12-1+Setup!$C$20)/2)-1)+MIN(IF(MOD(A12-1+Setup!$C$20,2)=0,Setup!$C$18,Setup!$C$19),DAY(EOMONTH(Setup!$C$7,INT((A12-1+Setup!$C$20)/2)))))))</f>
        <v/>
      </c>
      <c r="C12">
        <f>N('Paycheck Plan'!J8)</f>
        <v/>
      </c>
      <c r="D12">
        <f>N('Paycheck Plan'!K8)</f>
        <v/>
      </c>
      <c r="E12">
        <f>MIN(MAX(0,Setup!$C$10-F11),MAX(0,Setup!$C$8+C12-G12))</f>
        <v/>
      </c>
      <c r="F12">
        <f>F11+E12</f>
        <v/>
      </c>
      <c r="G12">
        <f>MIN(Setup!$C$14,MAX(0,Setup!$C$8+C12))</f>
        <v/>
      </c>
      <c r="H12">
        <f>MAX(0,Setup!$C$8+C12-G12-E12)+SUM($T$7:$BQ$7)-SUM(BR12:DO12)</f>
        <v/>
      </c>
      <c r="I12">
        <f>SUMPRODUCT(T11:BQ11,$T$6:$BQ$6)/Setup!$C$13</f>
        <v/>
      </c>
      <c r="J12">
        <f>SUM(T12:BQ12)</f>
        <v/>
      </c>
      <c r="K12">
        <f>IF(MAX(DP12:FM12)&gt;0,MATCH(MAX(DP12:FM12),DP12:FM12,0),1)</f>
        <v/>
      </c>
      <c r="M12">
        <f>ROUND(1*$B$2/39,0)+1</f>
        <v/>
      </c>
      <c r="N12" s="62">
        <f>INDEX($B$10:$B$530,MIN(M12,521))</f>
        <v/>
      </c>
      <c r="O12">
        <f>INDEX($J$10:$J$530,MIN(M12,521))</f>
        <v/>
      </c>
      <c r="T12">
        <f>MAX(0,T11*(1+T$6/Setup!$C$13)-BR12-DP12)+IF($K12=1,$D12,0)</f>
        <v/>
      </c>
      <c r="U12">
        <f>MAX(0,U11*(1+U$6/Setup!$C$13)-BS12-DQ12)+IF($K12=2,$D12,0)</f>
        <v/>
      </c>
      <c r="V12">
        <f>MAX(0,V11*(1+V$6/Setup!$C$13)-BT12-DR12)+IF($K12=3,$D12,0)</f>
        <v/>
      </c>
      <c r="W12">
        <f>MAX(0,W11*(1+W$6/Setup!$C$13)-BU12-DS12)+IF($K12=4,$D12,0)</f>
        <v/>
      </c>
      <c r="X12">
        <f>MAX(0,X11*(1+X$6/Setup!$C$13)-BV12-DT12)+IF($K12=5,$D12,0)</f>
        <v/>
      </c>
      <c r="Y12">
        <f>MAX(0,Y11*(1+Y$6/Setup!$C$13)-BW12-DU12)+IF($K12=6,$D12,0)</f>
        <v/>
      </c>
      <c r="Z12">
        <f>MAX(0,Z11*(1+Z$6/Setup!$C$13)-BX12-DV12)+IF($K12=7,$D12,0)</f>
        <v/>
      </c>
      <c r="AA12">
        <f>MAX(0,AA11*(1+AA$6/Setup!$C$13)-BY12-DW12)+IF($K12=8,$D12,0)</f>
        <v/>
      </c>
      <c r="AB12">
        <f>MAX(0,AB11*(1+AB$6/Setup!$C$13)-BZ12-DX12)+IF($K12=9,$D12,0)</f>
        <v/>
      </c>
      <c r="AC12">
        <f>MAX(0,AC11*(1+AC$6/Setup!$C$13)-CA12-DY12)+IF($K12=10,$D12,0)</f>
        <v/>
      </c>
      <c r="AD12">
        <f>MAX(0,AD11*(1+AD$6/Setup!$C$13)-CB12-DZ12)+IF($K12=11,$D12,0)</f>
        <v/>
      </c>
      <c r="AE12">
        <f>MAX(0,AE11*(1+AE$6/Setup!$C$13)-CC12-EA12)+IF($K12=12,$D12,0)</f>
        <v/>
      </c>
      <c r="AF12">
        <f>MAX(0,AF11*(1+AF$6/Setup!$C$13)-CD12-EB12)+IF($K12=13,$D12,0)</f>
        <v/>
      </c>
      <c r="AG12">
        <f>MAX(0,AG11*(1+AG$6/Setup!$C$13)-CE12-EC12)+IF($K12=14,$D12,0)</f>
        <v/>
      </c>
      <c r="AH12">
        <f>MAX(0,AH11*(1+AH$6/Setup!$C$13)-CF12-ED12)+IF($K12=15,$D12,0)</f>
        <v/>
      </c>
      <c r="AI12">
        <f>MAX(0,AI11*(1+AI$6/Setup!$C$13)-CG12-EE12)+IF($K12=16,$D12,0)</f>
        <v/>
      </c>
      <c r="AJ12">
        <f>MAX(0,AJ11*(1+AJ$6/Setup!$C$13)-CH12-EF12)+IF($K12=17,$D12,0)</f>
        <v/>
      </c>
      <c r="AK12">
        <f>MAX(0,AK11*(1+AK$6/Setup!$C$13)-CI12-EG12)+IF($K12=18,$D12,0)</f>
        <v/>
      </c>
      <c r="AL12">
        <f>MAX(0,AL11*(1+AL$6/Setup!$C$13)-CJ12-EH12)+IF($K12=19,$D12,0)</f>
        <v/>
      </c>
      <c r="AM12">
        <f>MAX(0,AM11*(1+AM$6/Setup!$C$13)-CK12-EI12)+IF($K12=20,$D12,0)</f>
        <v/>
      </c>
      <c r="AN12">
        <f>MAX(0,AN11*(1+AN$6/Setup!$C$13)-CL12-EJ12)+IF($K12=21,$D12,0)</f>
        <v/>
      </c>
      <c r="AO12">
        <f>MAX(0,AO11*(1+AO$6/Setup!$C$13)-CM12-EK12)+IF($K12=22,$D12,0)</f>
        <v/>
      </c>
      <c r="AP12">
        <f>MAX(0,AP11*(1+AP$6/Setup!$C$13)-CN12-EL12)+IF($K12=23,$D12,0)</f>
        <v/>
      </c>
      <c r="AQ12">
        <f>MAX(0,AQ11*(1+AQ$6/Setup!$C$13)-CO12-EM12)+IF($K12=24,$D12,0)</f>
        <v/>
      </c>
      <c r="AR12">
        <f>MAX(0,AR11*(1+AR$6/Setup!$C$13)-CP12-EN12)+IF($K12=25,$D12,0)</f>
        <v/>
      </c>
      <c r="AS12">
        <f>MAX(0,AS11*(1+AS$6/Setup!$C$13)-CQ12-EO12)+IF($K12=26,$D12,0)</f>
        <v/>
      </c>
      <c r="AT12">
        <f>MAX(0,AT11*(1+AT$6/Setup!$C$13)-CR12-EP12)+IF($K12=27,$D12,0)</f>
        <v/>
      </c>
      <c r="AU12">
        <f>MAX(0,AU11*(1+AU$6/Setup!$C$13)-CS12-EQ12)+IF($K12=28,$D12,0)</f>
        <v/>
      </c>
      <c r="AV12">
        <f>MAX(0,AV11*(1+AV$6/Setup!$C$13)-CT12-ER12)+IF($K12=29,$D12,0)</f>
        <v/>
      </c>
      <c r="AW12">
        <f>MAX(0,AW11*(1+AW$6/Setup!$C$13)-CU12-ES12)+IF($K12=30,$D12,0)</f>
        <v/>
      </c>
      <c r="AX12">
        <f>MAX(0,AX11*(1+AX$6/Setup!$C$13)-CV12-ET12)+IF($K12=31,$D12,0)</f>
        <v/>
      </c>
      <c r="AY12">
        <f>MAX(0,AY11*(1+AY$6/Setup!$C$13)-CW12-EU12)+IF($K12=32,$D12,0)</f>
        <v/>
      </c>
      <c r="AZ12">
        <f>MAX(0,AZ11*(1+AZ$6/Setup!$C$13)-CX12-EV12)+IF($K12=33,$D12,0)</f>
        <v/>
      </c>
      <c r="BA12">
        <f>MAX(0,BA11*(1+BA$6/Setup!$C$13)-CY12-EW12)+IF($K12=34,$D12,0)</f>
        <v/>
      </c>
      <c r="BB12">
        <f>MAX(0,BB11*(1+BB$6/Setup!$C$13)-CZ12-EX12)+IF($K12=35,$D12,0)</f>
        <v/>
      </c>
      <c r="BC12">
        <f>MAX(0,BC11*(1+BC$6/Setup!$C$13)-DA12-EY12)+IF($K12=36,$D12,0)</f>
        <v/>
      </c>
      <c r="BD12">
        <f>MAX(0,BD11*(1+BD$6/Setup!$C$13)-DB12-EZ12)+IF($K12=37,$D12,0)</f>
        <v/>
      </c>
      <c r="BE12">
        <f>MAX(0,BE11*(1+BE$6/Setup!$C$13)-DC12-FA12)+IF($K12=38,$D12,0)</f>
        <v/>
      </c>
      <c r="BF12">
        <f>MAX(0,BF11*(1+BF$6/Setup!$C$13)-DD12-FB12)+IF($K12=39,$D12,0)</f>
        <v/>
      </c>
      <c r="BG12">
        <f>MAX(0,BG11*(1+BG$6/Setup!$C$13)-DE12-FC12)+IF($K12=40,$D12,0)</f>
        <v/>
      </c>
      <c r="BH12">
        <f>MAX(0,BH11*(1+BH$6/Setup!$C$13)-DF12-FD12)+IF($K12=41,$D12,0)</f>
        <v/>
      </c>
      <c r="BI12">
        <f>MAX(0,BI11*(1+BI$6/Setup!$C$13)-DG12-FE12)+IF($K12=42,$D12,0)</f>
        <v/>
      </c>
      <c r="BJ12">
        <f>MAX(0,BJ11*(1+BJ$6/Setup!$C$13)-DH12-FF12)+IF($K12=43,$D12,0)</f>
        <v/>
      </c>
      <c r="BK12">
        <f>MAX(0,BK11*(1+BK$6/Setup!$C$13)-DI12-FG12)+IF($K12=44,$D12,0)</f>
        <v/>
      </c>
      <c r="BL12">
        <f>MAX(0,BL11*(1+BL$6/Setup!$C$13)-DJ12-FH12)+IF($K12=45,$D12,0)</f>
        <v/>
      </c>
      <c r="BM12">
        <f>MAX(0,BM11*(1+BM$6/Setup!$C$13)-DK12-FI12)+IF($K12=46,$D12,0)</f>
        <v/>
      </c>
      <c r="BN12">
        <f>MAX(0,BN11*(1+BN$6/Setup!$C$13)-DL12-FJ12)+IF($K12=47,$D12,0)</f>
        <v/>
      </c>
      <c r="BO12">
        <f>MAX(0,BO11*(1+BO$6/Setup!$C$13)-DM12-FK12)+IF($K12=48,$D12,0)</f>
        <v/>
      </c>
      <c r="BP12">
        <f>MAX(0,BP11*(1+BP$6/Setup!$C$13)-DN12-FL12)+IF($K12=49,$D12,0)</f>
        <v/>
      </c>
      <c r="BQ12">
        <f>MAX(0,BQ11*(1+BQ$6/Setup!$C$13)-DO12-FM12)+IF($K12=50,$D12,0)</f>
        <v/>
      </c>
      <c r="BR12">
        <f>MIN(T11*(1+T$6/Setup!$C$13),T$7)</f>
        <v/>
      </c>
      <c r="BS12">
        <f>MIN(U11*(1+U$6/Setup!$C$13),U$7)</f>
        <v/>
      </c>
      <c r="BT12">
        <f>MIN(V11*(1+V$6/Setup!$C$13),V$7)</f>
        <v/>
      </c>
      <c r="BU12">
        <f>MIN(W11*(1+W$6/Setup!$C$13),W$7)</f>
        <v/>
      </c>
      <c r="BV12">
        <f>MIN(X11*(1+X$6/Setup!$C$13),X$7)</f>
        <v/>
      </c>
      <c r="BW12">
        <f>MIN(Y11*(1+Y$6/Setup!$C$13),Y$7)</f>
        <v/>
      </c>
      <c r="BX12">
        <f>MIN(Z11*(1+Z$6/Setup!$C$13),Z$7)</f>
        <v/>
      </c>
      <c r="BY12">
        <f>MIN(AA11*(1+AA$6/Setup!$C$13),AA$7)</f>
        <v/>
      </c>
      <c r="BZ12">
        <f>MIN(AB11*(1+AB$6/Setup!$C$13),AB$7)</f>
        <v/>
      </c>
      <c r="CA12">
        <f>MIN(AC11*(1+AC$6/Setup!$C$13),AC$7)</f>
        <v/>
      </c>
      <c r="CB12">
        <f>MIN(AD11*(1+AD$6/Setup!$C$13),AD$7)</f>
        <v/>
      </c>
      <c r="CC12">
        <f>MIN(AE11*(1+AE$6/Setup!$C$13),AE$7)</f>
        <v/>
      </c>
      <c r="CD12">
        <f>MIN(AF11*(1+AF$6/Setup!$C$13),AF$7)</f>
        <v/>
      </c>
      <c r="CE12">
        <f>MIN(AG11*(1+AG$6/Setup!$C$13),AG$7)</f>
        <v/>
      </c>
      <c r="CF12">
        <f>MIN(AH11*(1+AH$6/Setup!$C$13),AH$7)</f>
        <v/>
      </c>
      <c r="CG12">
        <f>MIN(AI11*(1+AI$6/Setup!$C$13),AI$7)</f>
        <v/>
      </c>
      <c r="CH12">
        <f>MIN(AJ11*(1+AJ$6/Setup!$C$13),AJ$7)</f>
        <v/>
      </c>
      <c r="CI12">
        <f>MIN(AK11*(1+AK$6/Setup!$C$13),AK$7)</f>
        <v/>
      </c>
      <c r="CJ12">
        <f>MIN(AL11*(1+AL$6/Setup!$C$13),AL$7)</f>
        <v/>
      </c>
      <c r="CK12">
        <f>MIN(AM11*(1+AM$6/Setup!$C$13),AM$7)</f>
        <v/>
      </c>
      <c r="CL12">
        <f>MIN(AN11*(1+AN$6/Setup!$C$13),AN$7)</f>
        <v/>
      </c>
      <c r="CM12">
        <f>MIN(AO11*(1+AO$6/Setup!$C$13),AO$7)</f>
        <v/>
      </c>
      <c r="CN12">
        <f>MIN(AP11*(1+AP$6/Setup!$C$13),AP$7)</f>
        <v/>
      </c>
      <c r="CO12">
        <f>MIN(AQ11*(1+AQ$6/Setup!$C$13),AQ$7)</f>
        <v/>
      </c>
      <c r="CP12">
        <f>MIN(AR11*(1+AR$6/Setup!$C$13),AR$7)</f>
        <v/>
      </c>
      <c r="CQ12">
        <f>MIN(AS11*(1+AS$6/Setup!$C$13),AS$7)</f>
        <v/>
      </c>
      <c r="CR12">
        <f>MIN(AT11*(1+AT$6/Setup!$C$13),AT$7)</f>
        <v/>
      </c>
      <c r="CS12">
        <f>MIN(AU11*(1+AU$6/Setup!$C$13),AU$7)</f>
        <v/>
      </c>
      <c r="CT12">
        <f>MIN(AV11*(1+AV$6/Setup!$C$13),AV$7)</f>
        <v/>
      </c>
      <c r="CU12">
        <f>MIN(AW11*(1+AW$6/Setup!$C$13),AW$7)</f>
        <v/>
      </c>
      <c r="CV12">
        <f>MIN(AX11*(1+AX$6/Setup!$C$13),AX$7)</f>
        <v/>
      </c>
      <c r="CW12">
        <f>MIN(AY11*(1+AY$6/Setup!$C$13),AY$7)</f>
        <v/>
      </c>
      <c r="CX12">
        <f>MIN(AZ11*(1+AZ$6/Setup!$C$13),AZ$7)</f>
        <v/>
      </c>
      <c r="CY12">
        <f>MIN(BA11*(1+BA$6/Setup!$C$13),BA$7)</f>
        <v/>
      </c>
      <c r="CZ12">
        <f>MIN(BB11*(1+BB$6/Setup!$C$13),BB$7)</f>
        <v/>
      </c>
      <c r="DA12">
        <f>MIN(BC11*(1+BC$6/Setup!$C$13),BC$7)</f>
        <v/>
      </c>
      <c r="DB12">
        <f>MIN(BD11*(1+BD$6/Setup!$C$13),BD$7)</f>
        <v/>
      </c>
      <c r="DC12">
        <f>MIN(BE11*(1+BE$6/Setup!$C$13),BE$7)</f>
        <v/>
      </c>
      <c r="DD12">
        <f>MIN(BF11*(1+BF$6/Setup!$C$13),BF$7)</f>
        <v/>
      </c>
      <c r="DE12">
        <f>MIN(BG11*(1+BG$6/Setup!$C$13),BG$7)</f>
        <v/>
      </c>
      <c r="DF12">
        <f>MIN(BH11*(1+BH$6/Setup!$C$13),BH$7)</f>
        <v/>
      </c>
      <c r="DG12">
        <f>MIN(BI11*(1+BI$6/Setup!$C$13),BI$7)</f>
        <v/>
      </c>
      <c r="DH12">
        <f>MIN(BJ11*(1+BJ$6/Setup!$C$13),BJ$7)</f>
        <v/>
      </c>
      <c r="DI12">
        <f>MIN(BK11*(1+BK$6/Setup!$C$13),BK$7)</f>
        <v/>
      </c>
      <c r="DJ12">
        <f>MIN(BL11*(1+BL$6/Setup!$C$13),BL$7)</f>
        <v/>
      </c>
      <c r="DK12">
        <f>MIN(BM11*(1+BM$6/Setup!$C$13),BM$7)</f>
        <v/>
      </c>
      <c r="DL12">
        <f>MIN(BN11*(1+BN$6/Setup!$C$13),BN$7)</f>
        <v/>
      </c>
      <c r="DM12">
        <f>MIN(BO11*(1+BO$6/Setup!$C$13),BO$7)</f>
        <v/>
      </c>
      <c r="DN12">
        <f>MIN(BP11*(1+BP$6/Setup!$C$13),BP$7)</f>
        <v/>
      </c>
      <c r="DO12">
        <f>MIN(BQ11*(1+BQ$6/Setup!$C$13),BQ$7)</f>
        <v/>
      </c>
      <c r="DP12">
        <f>MIN(T11*(1+T$6/Setup!$C$13)-BR12,$H12)</f>
        <v/>
      </c>
      <c r="DQ12">
        <f>MIN(U11*(1+U$6/Setup!$C$13)-BS12,MAX(0,$H12-SUM($DP12:DP12)))</f>
        <v/>
      </c>
      <c r="DR12">
        <f>MIN(V11*(1+V$6/Setup!$C$13)-BT12,MAX(0,$H12-SUM($DP12:DQ12)))</f>
        <v/>
      </c>
      <c r="DS12">
        <f>MIN(W11*(1+W$6/Setup!$C$13)-BU12,MAX(0,$H12-SUM($DP12:DR12)))</f>
        <v/>
      </c>
      <c r="DT12">
        <f>MIN(X11*(1+X$6/Setup!$C$13)-BV12,MAX(0,$H12-SUM($DP12:DS12)))</f>
        <v/>
      </c>
      <c r="DU12">
        <f>MIN(Y11*(1+Y$6/Setup!$C$13)-BW12,MAX(0,$H12-SUM($DP12:DT12)))</f>
        <v/>
      </c>
      <c r="DV12">
        <f>MIN(Z11*(1+Z$6/Setup!$C$13)-BX12,MAX(0,$H12-SUM($DP12:DU12)))</f>
        <v/>
      </c>
      <c r="DW12">
        <f>MIN(AA11*(1+AA$6/Setup!$C$13)-BY12,MAX(0,$H12-SUM($DP12:DV12)))</f>
        <v/>
      </c>
      <c r="DX12">
        <f>MIN(AB11*(1+AB$6/Setup!$C$13)-BZ12,MAX(0,$H12-SUM($DP12:DW12)))</f>
        <v/>
      </c>
      <c r="DY12">
        <f>MIN(AC11*(1+AC$6/Setup!$C$13)-CA12,MAX(0,$H12-SUM($DP12:DX12)))</f>
        <v/>
      </c>
      <c r="DZ12">
        <f>MIN(AD11*(1+AD$6/Setup!$C$13)-CB12,MAX(0,$H12-SUM($DP12:DY12)))</f>
        <v/>
      </c>
      <c r="EA12">
        <f>MIN(AE11*(1+AE$6/Setup!$C$13)-CC12,MAX(0,$H12-SUM($DP12:DZ12)))</f>
        <v/>
      </c>
      <c r="EB12">
        <f>MIN(AF11*(1+AF$6/Setup!$C$13)-CD12,MAX(0,$H12-SUM($DP12:EA12)))</f>
        <v/>
      </c>
      <c r="EC12">
        <f>MIN(AG11*(1+AG$6/Setup!$C$13)-CE12,MAX(0,$H12-SUM($DP12:EB12)))</f>
        <v/>
      </c>
      <c r="ED12">
        <f>MIN(AH11*(1+AH$6/Setup!$C$13)-CF12,MAX(0,$H12-SUM($DP12:EC12)))</f>
        <v/>
      </c>
      <c r="EE12">
        <f>MIN(AI11*(1+AI$6/Setup!$C$13)-CG12,MAX(0,$H12-SUM($DP12:ED12)))</f>
        <v/>
      </c>
      <c r="EF12">
        <f>MIN(AJ11*(1+AJ$6/Setup!$C$13)-CH12,MAX(0,$H12-SUM($DP12:EE12)))</f>
        <v/>
      </c>
      <c r="EG12">
        <f>MIN(AK11*(1+AK$6/Setup!$C$13)-CI12,MAX(0,$H12-SUM($DP12:EF12)))</f>
        <v/>
      </c>
      <c r="EH12">
        <f>MIN(AL11*(1+AL$6/Setup!$C$13)-CJ12,MAX(0,$H12-SUM($DP12:EG12)))</f>
        <v/>
      </c>
      <c r="EI12">
        <f>MIN(AM11*(1+AM$6/Setup!$C$13)-CK12,MAX(0,$H12-SUM($DP12:EH12)))</f>
        <v/>
      </c>
      <c r="EJ12">
        <f>MIN(AN11*(1+AN$6/Setup!$C$13)-CL12,MAX(0,$H12-SUM($DP12:EI12)))</f>
        <v/>
      </c>
      <c r="EK12">
        <f>MIN(AO11*(1+AO$6/Setup!$C$13)-CM12,MAX(0,$H12-SUM($DP12:EJ12)))</f>
        <v/>
      </c>
      <c r="EL12">
        <f>MIN(AP11*(1+AP$6/Setup!$C$13)-CN12,MAX(0,$H12-SUM($DP12:EK12)))</f>
        <v/>
      </c>
      <c r="EM12">
        <f>MIN(AQ11*(1+AQ$6/Setup!$C$13)-CO12,MAX(0,$H12-SUM($DP12:EL12)))</f>
        <v/>
      </c>
      <c r="EN12">
        <f>MIN(AR11*(1+AR$6/Setup!$C$13)-CP12,MAX(0,$H12-SUM($DP12:EM12)))</f>
        <v/>
      </c>
      <c r="EO12">
        <f>MIN(AS11*(1+AS$6/Setup!$C$13)-CQ12,MAX(0,$H12-SUM($DP12:EN12)))</f>
        <v/>
      </c>
      <c r="EP12">
        <f>MIN(AT11*(1+AT$6/Setup!$C$13)-CR12,MAX(0,$H12-SUM($DP12:EO12)))</f>
        <v/>
      </c>
      <c r="EQ12">
        <f>MIN(AU11*(1+AU$6/Setup!$C$13)-CS12,MAX(0,$H12-SUM($DP12:EP12)))</f>
        <v/>
      </c>
      <c r="ER12">
        <f>MIN(AV11*(1+AV$6/Setup!$C$13)-CT12,MAX(0,$H12-SUM($DP12:EQ12)))</f>
        <v/>
      </c>
      <c r="ES12">
        <f>MIN(AW11*(1+AW$6/Setup!$C$13)-CU12,MAX(0,$H12-SUM($DP12:ER12)))</f>
        <v/>
      </c>
      <c r="ET12">
        <f>MIN(AX11*(1+AX$6/Setup!$C$13)-CV12,MAX(0,$H12-SUM($DP12:ES12)))</f>
        <v/>
      </c>
      <c r="EU12">
        <f>MIN(AY11*(1+AY$6/Setup!$C$13)-CW12,MAX(0,$H12-SUM($DP12:ET12)))</f>
        <v/>
      </c>
      <c r="EV12">
        <f>MIN(AZ11*(1+AZ$6/Setup!$C$13)-CX12,MAX(0,$H12-SUM($DP12:EU12)))</f>
        <v/>
      </c>
      <c r="EW12">
        <f>MIN(BA11*(1+BA$6/Setup!$C$13)-CY12,MAX(0,$H12-SUM($DP12:EV12)))</f>
        <v/>
      </c>
      <c r="EX12">
        <f>MIN(BB11*(1+BB$6/Setup!$C$13)-CZ12,MAX(0,$H12-SUM($DP12:EW12)))</f>
        <v/>
      </c>
      <c r="EY12">
        <f>MIN(BC11*(1+BC$6/Setup!$C$13)-DA12,MAX(0,$H12-SUM($DP12:EX12)))</f>
        <v/>
      </c>
      <c r="EZ12">
        <f>MIN(BD11*(1+BD$6/Setup!$C$13)-DB12,MAX(0,$H12-SUM($DP12:EY12)))</f>
        <v/>
      </c>
      <c r="FA12">
        <f>MIN(BE11*(1+BE$6/Setup!$C$13)-DC12,MAX(0,$H12-SUM($DP12:EZ12)))</f>
        <v/>
      </c>
      <c r="FB12">
        <f>MIN(BF11*(1+BF$6/Setup!$C$13)-DD12,MAX(0,$H12-SUM($DP12:FA12)))</f>
        <v/>
      </c>
      <c r="FC12">
        <f>MIN(BG11*(1+BG$6/Setup!$C$13)-DE12,MAX(0,$H12-SUM($DP12:FB12)))</f>
        <v/>
      </c>
      <c r="FD12">
        <f>MIN(BH11*(1+BH$6/Setup!$C$13)-DF12,MAX(0,$H12-SUM($DP12:FC12)))</f>
        <v/>
      </c>
      <c r="FE12">
        <f>MIN(BI11*(1+BI$6/Setup!$C$13)-DG12,MAX(0,$H12-SUM($DP12:FD12)))</f>
        <v/>
      </c>
      <c r="FF12">
        <f>MIN(BJ11*(1+BJ$6/Setup!$C$13)-DH12,MAX(0,$H12-SUM($DP12:FE12)))</f>
        <v/>
      </c>
      <c r="FG12">
        <f>MIN(BK11*(1+BK$6/Setup!$C$13)-DI12,MAX(0,$H12-SUM($DP12:FF12)))</f>
        <v/>
      </c>
      <c r="FH12">
        <f>MIN(BL11*(1+BL$6/Setup!$C$13)-DJ12,MAX(0,$H12-SUM($DP12:FG12)))</f>
        <v/>
      </c>
      <c r="FI12">
        <f>MIN(BM11*(1+BM$6/Setup!$C$13)-DK12,MAX(0,$H12-SUM($DP12:FH12)))</f>
        <v/>
      </c>
      <c r="FJ12">
        <f>MIN(BN11*(1+BN$6/Setup!$C$13)-DL12,MAX(0,$H12-SUM($DP12:FI12)))</f>
        <v/>
      </c>
      <c r="FK12">
        <f>MIN(BO11*(1+BO$6/Setup!$C$13)-DM12,MAX(0,$H12-SUM($DP12:FJ12)))</f>
        <v/>
      </c>
      <c r="FL12">
        <f>MIN(BP11*(1+BP$6/Setup!$C$13)-DN12,MAX(0,$H12-SUM($DP12:FK12)))</f>
        <v/>
      </c>
      <c r="FM12">
        <f>MIN(BQ11*(1+BQ$6/Setup!$C$13)-DO12,MAX(0,$H12-SUM($DP12:FL12)))</f>
        <v/>
      </c>
    </row>
    <row r="13">
      <c r="A13">
        <f>A12+1</f>
        <v/>
      </c>
      <c r="B13">
        <f>IF(Setup!$C$6="Every week",Setup!$C$7+7*(A13-1),IF(Setup!$C$6="Every 2 weeks",Setup!$C$7+14*(A13-1),IF(Setup!$C$6="Every month",EDATE(Setup!$C$7,A13-1),EOMONTH(Setup!$C$7,INT((A13-1+Setup!$C$20)/2)-1)+MIN(IF(MOD(A13-1+Setup!$C$20,2)=0,Setup!$C$18,Setup!$C$19),DAY(EOMONTH(Setup!$C$7,INT((A13-1+Setup!$C$20)/2)))))))</f>
        <v/>
      </c>
      <c r="C13">
        <f>N('Paycheck Plan'!J9)</f>
        <v/>
      </c>
      <c r="D13">
        <f>N('Paycheck Plan'!K9)</f>
        <v/>
      </c>
      <c r="E13">
        <f>MIN(MAX(0,Setup!$C$10-F12),MAX(0,Setup!$C$8+C13-G13))</f>
        <v/>
      </c>
      <c r="F13">
        <f>F12+E13</f>
        <v/>
      </c>
      <c r="G13">
        <f>MIN(Setup!$C$14,MAX(0,Setup!$C$8+C13))</f>
        <v/>
      </c>
      <c r="H13">
        <f>MAX(0,Setup!$C$8+C13-G13-E13)+SUM($T$7:$BQ$7)-SUM(BR13:DO13)</f>
        <v/>
      </c>
      <c r="I13">
        <f>SUMPRODUCT(T12:BQ12,$T$6:$BQ$6)/Setup!$C$13</f>
        <v/>
      </c>
      <c r="J13">
        <f>SUM(T13:BQ13)</f>
        <v/>
      </c>
      <c r="K13">
        <f>IF(MAX(DP13:FM13)&gt;0,MATCH(MAX(DP13:FM13),DP13:FM13,0),1)</f>
        <v/>
      </c>
      <c r="M13">
        <f>ROUND(2*$B$2/39,0)+1</f>
        <v/>
      </c>
      <c r="N13" s="62">
        <f>INDEX($B$10:$B$530,MIN(M13,521))</f>
        <v/>
      </c>
      <c r="O13">
        <f>INDEX($J$10:$J$530,MIN(M13,521))</f>
        <v/>
      </c>
      <c r="T13">
        <f>MAX(0,T12*(1+T$6/Setup!$C$13)-BR13-DP13)+IF($K13=1,$D13,0)</f>
        <v/>
      </c>
      <c r="U13">
        <f>MAX(0,U12*(1+U$6/Setup!$C$13)-BS13-DQ13)+IF($K13=2,$D13,0)</f>
        <v/>
      </c>
      <c r="V13">
        <f>MAX(0,V12*(1+V$6/Setup!$C$13)-BT13-DR13)+IF($K13=3,$D13,0)</f>
        <v/>
      </c>
      <c r="W13">
        <f>MAX(0,W12*(1+W$6/Setup!$C$13)-BU13-DS13)+IF($K13=4,$D13,0)</f>
        <v/>
      </c>
      <c r="X13">
        <f>MAX(0,X12*(1+X$6/Setup!$C$13)-BV13-DT13)+IF($K13=5,$D13,0)</f>
        <v/>
      </c>
      <c r="Y13">
        <f>MAX(0,Y12*(1+Y$6/Setup!$C$13)-BW13-DU13)+IF($K13=6,$D13,0)</f>
        <v/>
      </c>
      <c r="Z13">
        <f>MAX(0,Z12*(1+Z$6/Setup!$C$13)-BX13-DV13)+IF($K13=7,$D13,0)</f>
        <v/>
      </c>
      <c r="AA13">
        <f>MAX(0,AA12*(1+AA$6/Setup!$C$13)-BY13-DW13)+IF($K13=8,$D13,0)</f>
        <v/>
      </c>
      <c r="AB13">
        <f>MAX(0,AB12*(1+AB$6/Setup!$C$13)-BZ13-DX13)+IF($K13=9,$D13,0)</f>
        <v/>
      </c>
      <c r="AC13">
        <f>MAX(0,AC12*(1+AC$6/Setup!$C$13)-CA13-DY13)+IF($K13=10,$D13,0)</f>
        <v/>
      </c>
      <c r="AD13">
        <f>MAX(0,AD12*(1+AD$6/Setup!$C$13)-CB13-DZ13)+IF($K13=11,$D13,0)</f>
        <v/>
      </c>
      <c r="AE13">
        <f>MAX(0,AE12*(1+AE$6/Setup!$C$13)-CC13-EA13)+IF($K13=12,$D13,0)</f>
        <v/>
      </c>
      <c r="AF13">
        <f>MAX(0,AF12*(1+AF$6/Setup!$C$13)-CD13-EB13)+IF($K13=13,$D13,0)</f>
        <v/>
      </c>
      <c r="AG13">
        <f>MAX(0,AG12*(1+AG$6/Setup!$C$13)-CE13-EC13)+IF($K13=14,$D13,0)</f>
        <v/>
      </c>
      <c r="AH13">
        <f>MAX(0,AH12*(1+AH$6/Setup!$C$13)-CF13-ED13)+IF($K13=15,$D13,0)</f>
        <v/>
      </c>
      <c r="AI13">
        <f>MAX(0,AI12*(1+AI$6/Setup!$C$13)-CG13-EE13)+IF($K13=16,$D13,0)</f>
        <v/>
      </c>
      <c r="AJ13">
        <f>MAX(0,AJ12*(1+AJ$6/Setup!$C$13)-CH13-EF13)+IF($K13=17,$D13,0)</f>
        <v/>
      </c>
      <c r="AK13">
        <f>MAX(0,AK12*(1+AK$6/Setup!$C$13)-CI13-EG13)+IF($K13=18,$D13,0)</f>
        <v/>
      </c>
      <c r="AL13">
        <f>MAX(0,AL12*(1+AL$6/Setup!$C$13)-CJ13-EH13)+IF($K13=19,$D13,0)</f>
        <v/>
      </c>
      <c r="AM13">
        <f>MAX(0,AM12*(1+AM$6/Setup!$C$13)-CK13-EI13)+IF($K13=20,$D13,0)</f>
        <v/>
      </c>
      <c r="AN13">
        <f>MAX(0,AN12*(1+AN$6/Setup!$C$13)-CL13-EJ13)+IF($K13=21,$D13,0)</f>
        <v/>
      </c>
      <c r="AO13">
        <f>MAX(0,AO12*(1+AO$6/Setup!$C$13)-CM13-EK13)+IF($K13=22,$D13,0)</f>
        <v/>
      </c>
      <c r="AP13">
        <f>MAX(0,AP12*(1+AP$6/Setup!$C$13)-CN13-EL13)+IF($K13=23,$D13,0)</f>
        <v/>
      </c>
      <c r="AQ13">
        <f>MAX(0,AQ12*(1+AQ$6/Setup!$C$13)-CO13-EM13)+IF($K13=24,$D13,0)</f>
        <v/>
      </c>
      <c r="AR13">
        <f>MAX(0,AR12*(1+AR$6/Setup!$C$13)-CP13-EN13)+IF($K13=25,$D13,0)</f>
        <v/>
      </c>
      <c r="AS13">
        <f>MAX(0,AS12*(1+AS$6/Setup!$C$13)-CQ13-EO13)+IF($K13=26,$D13,0)</f>
        <v/>
      </c>
      <c r="AT13">
        <f>MAX(0,AT12*(1+AT$6/Setup!$C$13)-CR13-EP13)+IF($K13=27,$D13,0)</f>
        <v/>
      </c>
      <c r="AU13">
        <f>MAX(0,AU12*(1+AU$6/Setup!$C$13)-CS13-EQ13)+IF($K13=28,$D13,0)</f>
        <v/>
      </c>
      <c r="AV13">
        <f>MAX(0,AV12*(1+AV$6/Setup!$C$13)-CT13-ER13)+IF($K13=29,$D13,0)</f>
        <v/>
      </c>
      <c r="AW13">
        <f>MAX(0,AW12*(1+AW$6/Setup!$C$13)-CU13-ES13)+IF($K13=30,$D13,0)</f>
        <v/>
      </c>
      <c r="AX13">
        <f>MAX(0,AX12*(1+AX$6/Setup!$C$13)-CV13-ET13)+IF($K13=31,$D13,0)</f>
        <v/>
      </c>
      <c r="AY13">
        <f>MAX(0,AY12*(1+AY$6/Setup!$C$13)-CW13-EU13)+IF($K13=32,$D13,0)</f>
        <v/>
      </c>
      <c r="AZ13">
        <f>MAX(0,AZ12*(1+AZ$6/Setup!$C$13)-CX13-EV13)+IF($K13=33,$D13,0)</f>
        <v/>
      </c>
      <c r="BA13">
        <f>MAX(0,BA12*(1+BA$6/Setup!$C$13)-CY13-EW13)+IF($K13=34,$D13,0)</f>
        <v/>
      </c>
      <c r="BB13">
        <f>MAX(0,BB12*(1+BB$6/Setup!$C$13)-CZ13-EX13)+IF($K13=35,$D13,0)</f>
        <v/>
      </c>
      <c r="BC13">
        <f>MAX(0,BC12*(1+BC$6/Setup!$C$13)-DA13-EY13)+IF($K13=36,$D13,0)</f>
        <v/>
      </c>
      <c r="BD13">
        <f>MAX(0,BD12*(1+BD$6/Setup!$C$13)-DB13-EZ13)+IF($K13=37,$D13,0)</f>
        <v/>
      </c>
      <c r="BE13">
        <f>MAX(0,BE12*(1+BE$6/Setup!$C$13)-DC13-FA13)+IF($K13=38,$D13,0)</f>
        <v/>
      </c>
      <c r="BF13">
        <f>MAX(0,BF12*(1+BF$6/Setup!$C$13)-DD13-FB13)+IF($K13=39,$D13,0)</f>
        <v/>
      </c>
      <c r="BG13">
        <f>MAX(0,BG12*(1+BG$6/Setup!$C$13)-DE13-FC13)+IF($K13=40,$D13,0)</f>
        <v/>
      </c>
      <c r="BH13">
        <f>MAX(0,BH12*(1+BH$6/Setup!$C$13)-DF13-FD13)+IF($K13=41,$D13,0)</f>
        <v/>
      </c>
      <c r="BI13">
        <f>MAX(0,BI12*(1+BI$6/Setup!$C$13)-DG13-FE13)+IF($K13=42,$D13,0)</f>
        <v/>
      </c>
      <c r="BJ13">
        <f>MAX(0,BJ12*(1+BJ$6/Setup!$C$13)-DH13-FF13)+IF($K13=43,$D13,0)</f>
        <v/>
      </c>
      <c r="BK13">
        <f>MAX(0,BK12*(1+BK$6/Setup!$C$13)-DI13-FG13)+IF($K13=44,$D13,0)</f>
        <v/>
      </c>
      <c r="BL13">
        <f>MAX(0,BL12*(1+BL$6/Setup!$C$13)-DJ13-FH13)+IF($K13=45,$D13,0)</f>
        <v/>
      </c>
      <c r="BM13">
        <f>MAX(0,BM12*(1+BM$6/Setup!$C$13)-DK13-FI13)+IF($K13=46,$D13,0)</f>
        <v/>
      </c>
      <c r="BN13">
        <f>MAX(0,BN12*(1+BN$6/Setup!$C$13)-DL13-FJ13)+IF($K13=47,$D13,0)</f>
        <v/>
      </c>
      <c r="BO13">
        <f>MAX(0,BO12*(1+BO$6/Setup!$C$13)-DM13-FK13)+IF($K13=48,$D13,0)</f>
        <v/>
      </c>
      <c r="BP13">
        <f>MAX(0,BP12*(1+BP$6/Setup!$C$13)-DN13-FL13)+IF($K13=49,$D13,0)</f>
        <v/>
      </c>
      <c r="BQ13">
        <f>MAX(0,BQ12*(1+BQ$6/Setup!$C$13)-DO13-FM13)+IF($K13=50,$D13,0)</f>
        <v/>
      </c>
      <c r="BR13">
        <f>MIN(T12*(1+T$6/Setup!$C$13),T$7)</f>
        <v/>
      </c>
      <c r="BS13">
        <f>MIN(U12*(1+U$6/Setup!$C$13),U$7)</f>
        <v/>
      </c>
      <c r="BT13">
        <f>MIN(V12*(1+V$6/Setup!$C$13),V$7)</f>
        <v/>
      </c>
      <c r="BU13">
        <f>MIN(W12*(1+W$6/Setup!$C$13),W$7)</f>
        <v/>
      </c>
      <c r="BV13">
        <f>MIN(X12*(1+X$6/Setup!$C$13),X$7)</f>
        <v/>
      </c>
      <c r="BW13">
        <f>MIN(Y12*(1+Y$6/Setup!$C$13),Y$7)</f>
        <v/>
      </c>
      <c r="BX13">
        <f>MIN(Z12*(1+Z$6/Setup!$C$13),Z$7)</f>
        <v/>
      </c>
      <c r="BY13">
        <f>MIN(AA12*(1+AA$6/Setup!$C$13),AA$7)</f>
        <v/>
      </c>
      <c r="BZ13">
        <f>MIN(AB12*(1+AB$6/Setup!$C$13),AB$7)</f>
        <v/>
      </c>
      <c r="CA13">
        <f>MIN(AC12*(1+AC$6/Setup!$C$13),AC$7)</f>
        <v/>
      </c>
      <c r="CB13">
        <f>MIN(AD12*(1+AD$6/Setup!$C$13),AD$7)</f>
        <v/>
      </c>
      <c r="CC13">
        <f>MIN(AE12*(1+AE$6/Setup!$C$13),AE$7)</f>
        <v/>
      </c>
      <c r="CD13">
        <f>MIN(AF12*(1+AF$6/Setup!$C$13),AF$7)</f>
        <v/>
      </c>
      <c r="CE13">
        <f>MIN(AG12*(1+AG$6/Setup!$C$13),AG$7)</f>
        <v/>
      </c>
      <c r="CF13">
        <f>MIN(AH12*(1+AH$6/Setup!$C$13),AH$7)</f>
        <v/>
      </c>
      <c r="CG13">
        <f>MIN(AI12*(1+AI$6/Setup!$C$13),AI$7)</f>
        <v/>
      </c>
      <c r="CH13">
        <f>MIN(AJ12*(1+AJ$6/Setup!$C$13),AJ$7)</f>
        <v/>
      </c>
      <c r="CI13">
        <f>MIN(AK12*(1+AK$6/Setup!$C$13),AK$7)</f>
        <v/>
      </c>
      <c r="CJ13">
        <f>MIN(AL12*(1+AL$6/Setup!$C$13),AL$7)</f>
        <v/>
      </c>
      <c r="CK13">
        <f>MIN(AM12*(1+AM$6/Setup!$C$13),AM$7)</f>
        <v/>
      </c>
      <c r="CL13">
        <f>MIN(AN12*(1+AN$6/Setup!$C$13),AN$7)</f>
        <v/>
      </c>
      <c r="CM13">
        <f>MIN(AO12*(1+AO$6/Setup!$C$13),AO$7)</f>
        <v/>
      </c>
      <c r="CN13">
        <f>MIN(AP12*(1+AP$6/Setup!$C$13),AP$7)</f>
        <v/>
      </c>
      <c r="CO13">
        <f>MIN(AQ12*(1+AQ$6/Setup!$C$13),AQ$7)</f>
        <v/>
      </c>
      <c r="CP13">
        <f>MIN(AR12*(1+AR$6/Setup!$C$13),AR$7)</f>
        <v/>
      </c>
      <c r="CQ13">
        <f>MIN(AS12*(1+AS$6/Setup!$C$13),AS$7)</f>
        <v/>
      </c>
      <c r="CR13">
        <f>MIN(AT12*(1+AT$6/Setup!$C$13),AT$7)</f>
        <v/>
      </c>
      <c r="CS13">
        <f>MIN(AU12*(1+AU$6/Setup!$C$13),AU$7)</f>
        <v/>
      </c>
      <c r="CT13">
        <f>MIN(AV12*(1+AV$6/Setup!$C$13),AV$7)</f>
        <v/>
      </c>
      <c r="CU13">
        <f>MIN(AW12*(1+AW$6/Setup!$C$13),AW$7)</f>
        <v/>
      </c>
      <c r="CV13">
        <f>MIN(AX12*(1+AX$6/Setup!$C$13),AX$7)</f>
        <v/>
      </c>
      <c r="CW13">
        <f>MIN(AY12*(1+AY$6/Setup!$C$13),AY$7)</f>
        <v/>
      </c>
      <c r="CX13">
        <f>MIN(AZ12*(1+AZ$6/Setup!$C$13),AZ$7)</f>
        <v/>
      </c>
      <c r="CY13">
        <f>MIN(BA12*(1+BA$6/Setup!$C$13),BA$7)</f>
        <v/>
      </c>
      <c r="CZ13">
        <f>MIN(BB12*(1+BB$6/Setup!$C$13),BB$7)</f>
        <v/>
      </c>
      <c r="DA13">
        <f>MIN(BC12*(1+BC$6/Setup!$C$13),BC$7)</f>
        <v/>
      </c>
      <c r="DB13">
        <f>MIN(BD12*(1+BD$6/Setup!$C$13),BD$7)</f>
        <v/>
      </c>
      <c r="DC13">
        <f>MIN(BE12*(1+BE$6/Setup!$C$13),BE$7)</f>
        <v/>
      </c>
      <c r="DD13">
        <f>MIN(BF12*(1+BF$6/Setup!$C$13),BF$7)</f>
        <v/>
      </c>
      <c r="DE13">
        <f>MIN(BG12*(1+BG$6/Setup!$C$13),BG$7)</f>
        <v/>
      </c>
      <c r="DF13">
        <f>MIN(BH12*(1+BH$6/Setup!$C$13),BH$7)</f>
        <v/>
      </c>
      <c r="DG13">
        <f>MIN(BI12*(1+BI$6/Setup!$C$13),BI$7)</f>
        <v/>
      </c>
      <c r="DH13">
        <f>MIN(BJ12*(1+BJ$6/Setup!$C$13),BJ$7)</f>
        <v/>
      </c>
      <c r="DI13">
        <f>MIN(BK12*(1+BK$6/Setup!$C$13),BK$7)</f>
        <v/>
      </c>
      <c r="DJ13">
        <f>MIN(BL12*(1+BL$6/Setup!$C$13),BL$7)</f>
        <v/>
      </c>
      <c r="DK13">
        <f>MIN(BM12*(1+BM$6/Setup!$C$13),BM$7)</f>
        <v/>
      </c>
      <c r="DL13">
        <f>MIN(BN12*(1+BN$6/Setup!$C$13),BN$7)</f>
        <v/>
      </c>
      <c r="DM13">
        <f>MIN(BO12*(1+BO$6/Setup!$C$13),BO$7)</f>
        <v/>
      </c>
      <c r="DN13">
        <f>MIN(BP12*(1+BP$6/Setup!$C$13),BP$7)</f>
        <v/>
      </c>
      <c r="DO13">
        <f>MIN(BQ12*(1+BQ$6/Setup!$C$13),BQ$7)</f>
        <v/>
      </c>
      <c r="DP13">
        <f>MIN(T12*(1+T$6/Setup!$C$13)-BR13,$H13)</f>
        <v/>
      </c>
      <c r="DQ13">
        <f>MIN(U12*(1+U$6/Setup!$C$13)-BS13,MAX(0,$H13-SUM($DP13:DP13)))</f>
        <v/>
      </c>
      <c r="DR13">
        <f>MIN(V12*(1+V$6/Setup!$C$13)-BT13,MAX(0,$H13-SUM($DP13:DQ13)))</f>
        <v/>
      </c>
      <c r="DS13">
        <f>MIN(W12*(1+W$6/Setup!$C$13)-BU13,MAX(0,$H13-SUM($DP13:DR13)))</f>
        <v/>
      </c>
      <c r="DT13">
        <f>MIN(X12*(1+X$6/Setup!$C$13)-BV13,MAX(0,$H13-SUM($DP13:DS13)))</f>
        <v/>
      </c>
      <c r="DU13">
        <f>MIN(Y12*(1+Y$6/Setup!$C$13)-BW13,MAX(0,$H13-SUM($DP13:DT13)))</f>
        <v/>
      </c>
      <c r="DV13">
        <f>MIN(Z12*(1+Z$6/Setup!$C$13)-BX13,MAX(0,$H13-SUM($DP13:DU13)))</f>
        <v/>
      </c>
      <c r="DW13">
        <f>MIN(AA12*(1+AA$6/Setup!$C$13)-BY13,MAX(0,$H13-SUM($DP13:DV13)))</f>
        <v/>
      </c>
      <c r="DX13">
        <f>MIN(AB12*(1+AB$6/Setup!$C$13)-BZ13,MAX(0,$H13-SUM($DP13:DW13)))</f>
        <v/>
      </c>
      <c r="DY13">
        <f>MIN(AC12*(1+AC$6/Setup!$C$13)-CA13,MAX(0,$H13-SUM($DP13:DX13)))</f>
        <v/>
      </c>
      <c r="DZ13">
        <f>MIN(AD12*(1+AD$6/Setup!$C$13)-CB13,MAX(0,$H13-SUM($DP13:DY13)))</f>
        <v/>
      </c>
      <c r="EA13">
        <f>MIN(AE12*(1+AE$6/Setup!$C$13)-CC13,MAX(0,$H13-SUM($DP13:DZ13)))</f>
        <v/>
      </c>
      <c r="EB13">
        <f>MIN(AF12*(1+AF$6/Setup!$C$13)-CD13,MAX(0,$H13-SUM($DP13:EA13)))</f>
        <v/>
      </c>
      <c r="EC13">
        <f>MIN(AG12*(1+AG$6/Setup!$C$13)-CE13,MAX(0,$H13-SUM($DP13:EB13)))</f>
        <v/>
      </c>
      <c r="ED13">
        <f>MIN(AH12*(1+AH$6/Setup!$C$13)-CF13,MAX(0,$H13-SUM($DP13:EC13)))</f>
        <v/>
      </c>
      <c r="EE13">
        <f>MIN(AI12*(1+AI$6/Setup!$C$13)-CG13,MAX(0,$H13-SUM($DP13:ED13)))</f>
        <v/>
      </c>
      <c r="EF13">
        <f>MIN(AJ12*(1+AJ$6/Setup!$C$13)-CH13,MAX(0,$H13-SUM($DP13:EE13)))</f>
        <v/>
      </c>
      <c r="EG13">
        <f>MIN(AK12*(1+AK$6/Setup!$C$13)-CI13,MAX(0,$H13-SUM($DP13:EF13)))</f>
        <v/>
      </c>
      <c r="EH13">
        <f>MIN(AL12*(1+AL$6/Setup!$C$13)-CJ13,MAX(0,$H13-SUM($DP13:EG13)))</f>
        <v/>
      </c>
      <c r="EI13">
        <f>MIN(AM12*(1+AM$6/Setup!$C$13)-CK13,MAX(0,$H13-SUM($DP13:EH13)))</f>
        <v/>
      </c>
      <c r="EJ13">
        <f>MIN(AN12*(1+AN$6/Setup!$C$13)-CL13,MAX(0,$H13-SUM($DP13:EI13)))</f>
        <v/>
      </c>
      <c r="EK13">
        <f>MIN(AO12*(1+AO$6/Setup!$C$13)-CM13,MAX(0,$H13-SUM($DP13:EJ13)))</f>
        <v/>
      </c>
      <c r="EL13">
        <f>MIN(AP12*(1+AP$6/Setup!$C$13)-CN13,MAX(0,$H13-SUM($DP13:EK13)))</f>
        <v/>
      </c>
      <c r="EM13">
        <f>MIN(AQ12*(1+AQ$6/Setup!$C$13)-CO13,MAX(0,$H13-SUM($DP13:EL13)))</f>
        <v/>
      </c>
      <c r="EN13">
        <f>MIN(AR12*(1+AR$6/Setup!$C$13)-CP13,MAX(0,$H13-SUM($DP13:EM13)))</f>
        <v/>
      </c>
      <c r="EO13">
        <f>MIN(AS12*(1+AS$6/Setup!$C$13)-CQ13,MAX(0,$H13-SUM($DP13:EN13)))</f>
        <v/>
      </c>
      <c r="EP13">
        <f>MIN(AT12*(1+AT$6/Setup!$C$13)-CR13,MAX(0,$H13-SUM($DP13:EO13)))</f>
        <v/>
      </c>
      <c r="EQ13">
        <f>MIN(AU12*(1+AU$6/Setup!$C$13)-CS13,MAX(0,$H13-SUM($DP13:EP13)))</f>
        <v/>
      </c>
      <c r="ER13">
        <f>MIN(AV12*(1+AV$6/Setup!$C$13)-CT13,MAX(0,$H13-SUM($DP13:EQ13)))</f>
        <v/>
      </c>
      <c r="ES13">
        <f>MIN(AW12*(1+AW$6/Setup!$C$13)-CU13,MAX(0,$H13-SUM($DP13:ER13)))</f>
        <v/>
      </c>
      <c r="ET13">
        <f>MIN(AX12*(1+AX$6/Setup!$C$13)-CV13,MAX(0,$H13-SUM($DP13:ES13)))</f>
        <v/>
      </c>
      <c r="EU13">
        <f>MIN(AY12*(1+AY$6/Setup!$C$13)-CW13,MAX(0,$H13-SUM($DP13:ET13)))</f>
        <v/>
      </c>
      <c r="EV13">
        <f>MIN(AZ12*(1+AZ$6/Setup!$C$13)-CX13,MAX(0,$H13-SUM($DP13:EU13)))</f>
        <v/>
      </c>
      <c r="EW13">
        <f>MIN(BA12*(1+BA$6/Setup!$C$13)-CY13,MAX(0,$H13-SUM($DP13:EV13)))</f>
        <v/>
      </c>
      <c r="EX13">
        <f>MIN(BB12*(1+BB$6/Setup!$C$13)-CZ13,MAX(0,$H13-SUM($DP13:EW13)))</f>
        <v/>
      </c>
      <c r="EY13">
        <f>MIN(BC12*(1+BC$6/Setup!$C$13)-DA13,MAX(0,$H13-SUM($DP13:EX13)))</f>
        <v/>
      </c>
      <c r="EZ13">
        <f>MIN(BD12*(1+BD$6/Setup!$C$13)-DB13,MAX(0,$H13-SUM($DP13:EY13)))</f>
        <v/>
      </c>
      <c r="FA13">
        <f>MIN(BE12*(1+BE$6/Setup!$C$13)-DC13,MAX(0,$H13-SUM($DP13:EZ13)))</f>
        <v/>
      </c>
      <c r="FB13">
        <f>MIN(BF12*(1+BF$6/Setup!$C$13)-DD13,MAX(0,$H13-SUM($DP13:FA13)))</f>
        <v/>
      </c>
      <c r="FC13">
        <f>MIN(BG12*(1+BG$6/Setup!$C$13)-DE13,MAX(0,$H13-SUM($DP13:FB13)))</f>
        <v/>
      </c>
      <c r="FD13">
        <f>MIN(BH12*(1+BH$6/Setup!$C$13)-DF13,MAX(0,$H13-SUM($DP13:FC13)))</f>
        <v/>
      </c>
      <c r="FE13">
        <f>MIN(BI12*(1+BI$6/Setup!$C$13)-DG13,MAX(0,$H13-SUM($DP13:FD13)))</f>
        <v/>
      </c>
      <c r="FF13">
        <f>MIN(BJ12*(1+BJ$6/Setup!$C$13)-DH13,MAX(0,$H13-SUM($DP13:FE13)))</f>
        <v/>
      </c>
      <c r="FG13">
        <f>MIN(BK12*(1+BK$6/Setup!$C$13)-DI13,MAX(0,$H13-SUM($DP13:FF13)))</f>
        <v/>
      </c>
      <c r="FH13">
        <f>MIN(BL12*(1+BL$6/Setup!$C$13)-DJ13,MAX(0,$H13-SUM($DP13:FG13)))</f>
        <v/>
      </c>
      <c r="FI13">
        <f>MIN(BM12*(1+BM$6/Setup!$C$13)-DK13,MAX(0,$H13-SUM($DP13:FH13)))</f>
        <v/>
      </c>
      <c r="FJ13">
        <f>MIN(BN12*(1+BN$6/Setup!$C$13)-DL13,MAX(0,$H13-SUM($DP13:FI13)))</f>
        <v/>
      </c>
      <c r="FK13">
        <f>MIN(BO12*(1+BO$6/Setup!$C$13)-DM13,MAX(0,$H13-SUM($DP13:FJ13)))</f>
        <v/>
      </c>
      <c r="FL13">
        <f>MIN(BP12*(1+BP$6/Setup!$C$13)-DN13,MAX(0,$H13-SUM($DP13:FK13)))</f>
        <v/>
      </c>
      <c r="FM13">
        <f>MIN(BQ12*(1+BQ$6/Setup!$C$13)-DO13,MAX(0,$H13-SUM($DP13:FL13)))</f>
        <v/>
      </c>
    </row>
    <row r="14">
      <c r="A14">
        <f>A13+1</f>
        <v/>
      </c>
      <c r="B14">
        <f>IF(Setup!$C$6="Every week",Setup!$C$7+7*(A14-1),IF(Setup!$C$6="Every 2 weeks",Setup!$C$7+14*(A14-1),IF(Setup!$C$6="Every month",EDATE(Setup!$C$7,A14-1),EOMONTH(Setup!$C$7,INT((A14-1+Setup!$C$20)/2)-1)+MIN(IF(MOD(A14-1+Setup!$C$20,2)=0,Setup!$C$18,Setup!$C$19),DAY(EOMONTH(Setup!$C$7,INT((A14-1+Setup!$C$20)/2)))))))</f>
        <v/>
      </c>
      <c r="C14">
        <f>N('Paycheck Plan'!J10)</f>
        <v/>
      </c>
      <c r="D14">
        <f>N('Paycheck Plan'!K10)</f>
        <v/>
      </c>
      <c r="E14">
        <f>MIN(MAX(0,Setup!$C$10-F13),MAX(0,Setup!$C$8+C14-G14))</f>
        <v/>
      </c>
      <c r="F14">
        <f>F13+E14</f>
        <v/>
      </c>
      <c r="G14">
        <f>MIN(Setup!$C$14,MAX(0,Setup!$C$8+C14))</f>
        <v/>
      </c>
      <c r="H14">
        <f>MAX(0,Setup!$C$8+C14-G14-E14)+SUM($T$7:$BQ$7)-SUM(BR14:DO14)</f>
        <v/>
      </c>
      <c r="I14">
        <f>SUMPRODUCT(T13:BQ13,$T$6:$BQ$6)/Setup!$C$13</f>
        <v/>
      </c>
      <c r="J14">
        <f>SUM(T14:BQ14)</f>
        <v/>
      </c>
      <c r="K14">
        <f>IF(MAX(DP14:FM14)&gt;0,MATCH(MAX(DP14:FM14),DP14:FM14,0),1)</f>
        <v/>
      </c>
      <c r="M14">
        <f>ROUND(3*$B$2/39,0)+1</f>
        <v/>
      </c>
      <c r="N14" s="62">
        <f>INDEX($B$10:$B$530,MIN(M14,521))</f>
        <v/>
      </c>
      <c r="O14">
        <f>INDEX($J$10:$J$530,MIN(M14,521))</f>
        <v/>
      </c>
      <c r="T14">
        <f>MAX(0,T13*(1+T$6/Setup!$C$13)-BR14-DP14)+IF($K14=1,$D14,0)</f>
        <v/>
      </c>
      <c r="U14">
        <f>MAX(0,U13*(1+U$6/Setup!$C$13)-BS14-DQ14)+IF($K14=2,$D14,0)</f>
        <v/>
      </c>
      <c r="V14">
        <f>MAX(0,V13*(1+V$6/Setup!$C$13)-BT14-DR14)+IF($K14=3,$D14,0)</f>
        <v/>
      </c>
      <c r="W14">
        <f>MAX(0,W13*(1+W$6/Setup!$C$13)-BU14-DS14)+IF($K14=4,$D14,0)</f>
        <v/>
      </c>
      <c r="X14">
        <f>MAX(0,X13*(1+X$6/Setup!$C$13)-BV14-DT14)+IF($K14=5,$D14,0)</f>
        <v/>
      </c>
      <c r="Y14">
        <f>MAX(0,Y13*(1+Y$6/Setup!$C$13)-BW14-DU14)+IF($K14=6,$D14,0)</f>
        <v/>
      </c>
      <c r="Z14">
        <f>MAX(0,Z13*(1+Z$6/Setup!$C$13)-BX14-DV14)+IF($K14=7,$D14,0)</f>
        <v/>
      </c>
      <c r="AA14">
        <f>MAX(0,AA13*(1+AA$6/Setup!$C$13)-BY14-DW14)+IF($K14=8,$D14,0)</f>
        <v/>
      </c>
      <c r="AB14">
        <f>MAX(0,AB13*(1+AB$6/Setup!$C$13)-BZ14-DX14)+IF($K14=9,$D14,0)</f>
        <v/>
      </c>
      <c r="AC14">
        <f>MAX(0,AC13*(1+AC$6/Setup!$C$13)-CA14-DY14)+IF($K14=10,$D14,0)</f>
        <v/>
      </c>
      <c r="AD14">
        <f>MAX(0,AD13*(1+AD$6/Setup!$C$13)-CB14-DZ14)+IF($K14=11,$D14,0)</f>
        <v/>
      </c>
      <c r="AE14">
        <f>MAX(0,AE13*(1+AE$6/Setup!$C$13)-CC14-EA14)+IF($K14=12,$D14,0)</f>
        <v/>
      </c>
      <c r="AF14">
        <f>MAX(0,AF13*(1+AF$6/Setup!$C$13)-CD14-EB14)+IF($K14=13,$D14,0)</f>
        <v/>
      </c>
      <c r="AG14">
        <f>MAX(0,AG13*(1+AG$6/Setup!$C$13)-CE14-EC14)+IF($K14=14,$D14,0)</f>
        <v/>
      </c>
      <c r="AH14">
        <f>MAX(0,AH13*(1+AH$6/Setup!$C$13)-CF14-ED14)+IF($K14=15,$D14,0)</f>
        <v/>
      </c>
      <c r="AI14">
        <f>MAX(0,AI13*(1+AI$6/Setup!$C$13)-CG14-EE14)+IF($K14=16,$D14,0)</f>
        <v/>
      </c>
      <c r="AJ14">
        <f>MAX(0,AJ13*(1+AJ$6/Setup!$C$13)-CH14-EF14)+IF($K14=17,$D14,0)</f>
        <v/>
      </c>
      <c r="AK14">
        <f>MAX(0,AK13*(1+AK$6/Setup!$C$13)-CI14-EG14)+IF($K14=18,$D14,0)</f>
        <v/>
      </c>
      <c r="AL14">
        <f>MAX(0,AL13*(1+AL$6/Setup!$C$13)-CJ14-EH14)+IF($K14=19,$D14,0)</f>
        <v/>
      </c>
      <c r="AM14">
        <f>MAX(0,AM13*(1+AM$6/Setup!$C$13)-CK14-EI14)+IF($K14=20,$D14,0)</f>
        <v/>
      </c>
      <c r="AN14">
        <f>MAX(0,AN13*(1+AN$6/Setup!$C$13)-CL14-EJ14)+IF($K14=21,$D14,0)</f>
        <v/>
      </c>
      <c r="AO14">
        <f>MAX(0,AO13*(1+AO$6/Setup!$C$13)-CM14-EK14)+IF($K14=22,$D14,0)</f>
        <v/>
      </c>
      <c r="AP14">
        <f>MAX(0,AP13*(1+AP$6/Setup!$C$13)-CN14-EL14)+IF($K14=23,$D14,0)</f>
        <v/>
      </c>
      <c r="AQ14">
        <f>MAX(0,AQ13*(1+AQ$6/Setup!$C$13)-CO14-EM14)+IF($K14=24,$D14,0)</f>
        <v/>
      </c>
      <c r="AR14">
        <f>MAX(0,AR13*(1+AR$6/Setup!$C$13)-CP14-EN14)+IF($K14=25,$D14,0)</f>
        <v/>
      </c>
      <c r="AS14">
        <f>MAX(0,AS13*(1+AS$6/Setup!$C$13)-CQ14-EO14)+IF($K14=26,$D14,0)</f>
        <v/>
      </c>
      <c r="AT14">
        <f>MAX(0,AT13*(1+AT$6/Setup!$C$13)-CR14-EP14)+IF($K14=27,$D14,0)</f>
        <v/>
      </c>
      <c r="AU14">
        <f>MAX(0,AU13*(1+AU$6/Setup!$C$13)-CS14-EQ14)+IF($K14=28,$D14,0)</f>
        <v/>
      </c>
      <c r="AV14">
        <f>MAX(0,AV13*(1+AV$6/Setup!$C$13)-CT14-ER14)+IF($K14=29,$D14,0)</f>
        <v/>
      </c>
      <c r="AW14">
        <f>MAX(0,AW13*(1+AW$6/Setup!$C$13)-CU14-ES14)+IF($K14=30,$D14,0)</f>
        <v/>
      </c>
      <c r="AX14">
        <f>MAX(0,AX13*(1+AX$6/Setup!$C$13)-CV14-ET14)+IF($K14=31,$D14,0)</f>
        <v/>
      </c>
      <c r="AY14">
        <f>MAX(0,AY13*(1+AY$6/Setup!$C$13)-CW14-EU14)+IF($K14=32,$D14,0)</f>
        <v/>
      </c>
      <c r="AZ14">
        <f>MAX(0,AZ13*(1+AZ$6/Setup!$C$13)-CX14-EV14)+IF($K14=33,$D14,0)</f>
        <v/>
      </c>
      <c r="BA14">
        <f>MAX(0,BA13*(1+BA$6/Setup!$C$13)-CY14-EW14)+IF($K14=34,$D14,0)</f>
        <v/>
      </c>
      <c r="BB14">
        <f>MAX(0,BB13*(1+BB$6/Setup!$C$13)-CZ14-EX14)+IF($K14=35,$D14,0)</f>
        <v/>
      </c>
      <c r="BC14">
        <f>MAX(0,BC13*(1+BC$6/Setup!$C$13)-DA14-EY14)+IF($K14=36,$D14,0)</f>
        <v/>
      </c>
      <c r="BD14">
        <f>MAX(0,BD13*(1+BD$6/Setup!$C$13)-DB14-EZ14)+IF($K14=37,$D14,0)</f>
        <v/>
      </c>
      <c r="BE14">
        <f>MAX(0,BE13*(1+BE$6/Setup!$C$13)-DC14-FA14)+IF($K14=38,$D14,0)</f>
        <v/>
      </c>
      <c r="BF14">
        <f>MAX(0,BF13*(1+BF$6/Setup!$C$13)-DD14-FB14)+IF($K14=39,$D14,0)</f>
        <v/>
      </c>
      <c r="BG14">
        <f>MAX(0,BG13*(1+BG$6/Setup!$C$13)-DE14-FC14)+IF($K14=40,$D14,0)</f>
        <v/>
      </c>
      <c r="BH14">
        <f>MAX(0,BH13*(1+BH$6/Setup!$C$13)-DF14-FD14)+IF($K14=41,$D14,0)</f>
        <v/>
      </c>
      <c r="BI14">
        <f>MAX(0,BI13*(1+BI$6/Setup!$C$13)-DG14-FE14)+IF($K14=42,$D14,0)</f>
        <v/>
      </c>
      <c r="BJ14">
        <f>MAX(0,BJ13*(1+BJ$6/Setup!$C$13)-DH14-FF14)+IF($K14=43,$D14,0)</f>
        <v/>
      </c>
      <c r="BK14">
        <f>MAX(0,BK13*(1+BK$6/Setup!$C$13)-DI14-FG14)+IF($K14=44,$D14,0)</f>
        <v/>
      </c>
      <c r="BL14">
        <f>MAX(0,BL13*(1+BL$6/Setup!$C$13)-DJ14-FH14)+IF($K14=45,$D14,0)</f>
        <v/>
      </c>
      <c r="BM14">
        <f>MAX(0,BM13*(1+BM$6/Setup!$C$13)-DK14-FI14)+IF($K14=46,$D14,0)</f>
        <v/>
      </c>
      <c r="BN14">
        <f>MAX(0,BN13*(1+BN$6/Setup!$C$13)-DL14-FJ14)+IF($K14=47,$D14,0)</f>
        <v/>
      </c>
      <c r="BO14">
        <f>MAX(0,BO13*(1+BO$6/Setup!$C$13)-DM14-FK14)+IF($K14=48,$D14,0)</f>
        <v/>
      </c>
      <c r="BP14">
        <f>MAX(0,BP13*(1+BP$6/Setup!$C$13)-DN14-FL14)+IF($K14=49,$D14,0)</f>
        <v/>
      </c>
      <c r="BQ14">
        <f>MAX(0,BQ13*(1+BQ$6/Setup!$C$13)-DO14-FM14)+IF($K14=50,$D14,0)</f>
        <v/>
      </c>
      <c r="BR14">
        <f>MIN(T13*(1+T$6/Setup!$C$13),T$7)</f>
        <v/>
      </c>
      <c r="BS14">
        <f>MIN(U13*(1+U$6/Setup!$C$13),U$7)</f>
        <v/>
      </c>
      <c r="BT14">
        <f>MIN(V13*(1+V$6/Setup!$C$13),V$7)</f>
        <v/>
      </c>
      <c r="BU14">
        <f>MIN(W13*(1+W$6/Setup!$C$13),W$7)</f>
        <v/>
      </c>
      <c r="BV14">
        <f>MIN(X13*(1+X$6/Setup!$C$13),X$7)</f>
        <v/>
      </c>
      <c r="BW14">
        <f>MIN(Y13*(1+Y$6/Setup!$C$13),Y$7)</f>
        <v/>
      </c>
      <c r="BX14">
        <f>MIN(Z13*(1+Z$6/Setup!$C$13),Z$7)</f>
        <v/>
      </c>
      <c r="BY14">
        <f>MIN(AA13*(1+AA$6/Setup!$C$13),AA$7)</f>
        <v/>
      </c>
      <c r="BZ14">
        <f>MIN(AB13*(1+AB$6/Setup!$C$13),AB$7)</f>
        <v/>
      </c>
      <c r="CA14">
        <f>MIN(AC13*(1+AC$6/Setup!$C$13),AC$7)</f>
        <v/>
      </c>
      <c r="CB14">
        <f>MIN(AD13*(1+AD$6/Setup!$C$13),AD$7)</f>
        <v/>
      </c>
      <c r="CC14">
        <f>MIN(AE13*(1+AE$6/Setup!$C$13),AE$7)</f>
        <v/>
      </c>
      <c r="CD14">
        <f>MIN(AF13*(1+AF$6/Setup!$C$13),AF$7)</f>
        <v/>
      </c>
      <c r="CE14">
        <f>MIN(AG13*(1+AG$6/Setup!$C$13),AG$7)</f>
        <v/>
      </c>
      <c r="CF14">
        <f>MIN(AH13*(1+AH$6/Setup!$C$13),AH$7)</f>
        <v/>
      </c>
      <c r="CG14">
        <f>MIN(AI13*(1+AI$6/Setup!$C$13),AI$7)</f>
        <v/>
      </c>
      <c r="CH14">
        <f>MIN(AJ13*(1+AJ$6/Setup!$C$13),AJ$7)</f>
        <v/>
      </c>
      <c r="CI14">
        <f>MIN(AK13*(1+AK$6/Setup!$C$13),AK$7)</f>
        <v/>
      </c>
      <c r="CJ14">
        <f>MIN(AL13*(1+AL$6/Setup!$C$13),AL$7)</f>
        <v/>
      </c>
      <c r="CK14">
        <f>MIN(AM13*(1+AM$6/Setup!$C$13),AM$7)</f>
        <v/>
      </c>
      <c r="CL14">
        <f>MIN(AN13*(1+AN$6/Setup!$C$13),AN$7)</f>
        <v/>
      </c>
      <c r="CM14">
        <f>MIN(AO13*(1+AO$6/Setup!$C$13),AO$7)</f>
        <v/>
      </c>
      <c r="CN14">
        <f>MIN(AP13*(1+AP$6/Setup!$C$13),AP$7)</f>
        <v/>
      </c>
      <c r="CO14">
        <f>MIN(AQ13*(1+AQ$6/Setup!$C$13),AQ$7)</f>
        <v/>
      </c>
      <c r="CP14">
        <f>MIN(AR13*(1+AR$6/Setup!$C$13),AR$7)</f>
        <v/>
      </c>
      <c r="CQ14">
        <f>MIN(AS13*(1+AS$6/Setup!$C$13),AS$7)</f>
        <v/>
      </c>
      <c r="CR14">
        <f>MIN(AT13*(1+AT$6/Setup!$C$13),AT$7)</f>
        <v/>
      </c>
      <c r="CS14">
        <f>MIN(AU13*(1+AU$6/Setup!$C$13),AU$7)</f>
        <v/>
      </c>
      <c r="CT14">
        <f>MIN(AV13*(1+AV$6/Setup!$C$13),AV$7)</f>
        <v/>
      </c>
      <c r="CU14">
        <f>MIN(AW13*(1+AW$6/Setup!$C$13),AW$7)</f>
        <v/>
      </c>
      <c r="CV14">
        <f>MIN(AX13*(1+AX$6/Setup!$C$13),AX$7)</f>
        <v/>
      </c>
      <c r="CW14">
        <f>MIN(AY13*(1+AY$6/Setup!$C$13),AY$7)</f>
        <v/>
      </c>
      <c r="CX14">
        <f>MIN(AZ13*(1+AZ$6/Setup!$C$13),AZ$7)</f>
        <v/>
      </c>
      <c r="CY14">
        <f>MIN(BA13*(1+BA$6/Setup!$C$13),BA$7)</f>
        <v/>
      </c>
      <c r="CZ14">
        <f>MIN(BB13*(1+BB$6/Setup!$C$13),BB$7)</f>
        <v/>
      </c>
      <c r="DA14">
        <f>MIN(BC13*(1+BC$6/Setup!$C$13),BC$7)</f>
        <v/>
      </c>
      <c r="DB14">
        <f>MIN(BD13*(1+BD$6/Setup!$C$13),BD$7)</f>
        <v/>
      </c>
      <c r="DC14">
        <f>MIN(BE13*(1+BE$6/Setup!$C$13),BE$7)</f>
        <v/>
      </c>
      <c r="DD14">
        <f>MIN(BF13*(1+BF$6/Setup!$C$13),BF$7)</f>
        <v/>
      </c>
      <c r="DE14">
        <f>MIN(BG13*(1+BG$6/Setup!$C$13),BG$7)</f>
        <v/>
      </c>
      <c r="DF14">
        <f>MIN(BH13*(1+BH$6/Setup!$C$13),BH$7)</f>
        <v/>
      </c>
      <c r="DG14">
        <f>MIN(BI13*(1+BI$6/Setup!$C$13),BI$7)</f>
        <v/>
      </c>
      <c r="DH14">
        <f>MIN(BJ13*(1+BJ$6/Setup!$C$13),BJ$7)</f>
        <v/>
      </c>
      <c r="DI14">
        <f>MIN(BK13*(1+BK$6/Setup!$C$13),BK$7)</f>
        <v/>
      </c>
      <c r="DJ14">
        <f>MIN(BL13*(1+BL$6/Setup!$C$13),BL$7)</f>
        <v/>
      </c>
      <c r="DK14">
        <f>MIN(BM13*(1+BM$6/Setup!$C$13),BM$7)</f>
        <v/>
      </c>
      <c r="DL14">
        <f>MIN(BN13*(1+BN$6/Setup!$C$13),BN$7)</f>
        <v/>
      </c>
      <c r="DM14">
        <f>MIN(BO13*(1+BO$6/Setup!$C$13),BO$7)</f>
        <v/>
      </c>
      <c r="DN14">
        <f>MIN(BP13*(1+BP$6/Setup!$C$13),BP$7)</f>
        <v/>
      </c>
      <c r="DO14">
        <f>MIN(BQ13*(1+BQ$6/Setup!$C$13),BQ$7)</f>
        <v/>
      </c>
      <c r="DP14">
        <f>MIN(T13*(1+T$6/Setup!$C$13)-BR14,$H14)</f>
        <v/>
      </c>
      <c r="DQ14">
        <f>MIN(U13*(1+U$6/Setup!$C$13)-BS14,MAX(0,$H14-SUM($DP14:DP14)))</f>
        <v/>
      </c>
      <c r="DR14">
        <f>MIN(V13*(1+V$6/Setup!$C$13)-BT14,MAX(0,$H14-SUM($DP14:DQ14)))</f>
        <v/>
      </c>
      <c r="DS14">
        <f>MIN(W13*(1+W$6/Setup!$C$13)-BU14,MAX(0,$H14-SUM($DP14:DR14)))</f>
        <v/>
      </c>
      <c r="DT14">
        <f>MIN(X13*(1+X$6/Setup!$C$13)-BV14,MAX(0,$H14-SUM($DP14:DS14)))</f>
        <v/>
      </c>
      <c r="DU14">
        <f>MIN(Y13*(1+Y$6/Setup!$C$13)-BW14,MAX(0,$H14-SUM($DP14:DT14)))</f>
        <v/>
      </c>
      <c r="DV14">
        <f>MIN(Z13*(1+Z$6/Setup!$C$13)-BX14,MAX(0,$H14-SUM($DP14:DU14)))</f>
        <v/>
      </c>
      <c r="DW14">
        <f>MIN(AA13*(1+AA$6/Setup!$C$13)-BY14,MAX(0,$H14-SUM($DP14:DV14)))</f>
        <v/>
      </c>
      <c r="DX14">
        <f>MIN(AB13*(1+AB$6/Setup!$C$13)-BZ14,MAX(0,$H14-SUM($DP14:DW14)))</f>
        <v/>
      </c>
      <c r="DY14">
        <f>MIN(AC13*(1+AC$6/Setup!$C$13)-CA14,MAX(0,$H14-SUM($DP14:DX14)))</f>
        <v/>
      </c>
      <c r="DZ14">
        <f>MIN(AD13*(1+AD$6/Setup!$C$13)-CB14,MAX(0,$H14-SUM($DP14:DY14)))</f>
        <v/>
      </c>
      <c r="EA14">
        <f>MIN(AE13*(1+AE$6/Setup!$C$13)-CC14,MAX(0,$H14-SUM($DP14:DZ14)))</f>
        <v/>
      </c>
      <c r="EB14">
        <f>MIN(AF13*(1+AF$6/Setup!$C$13)-CD14,MAX(0,$H14-SUM($DP14:EA14)))</f>
        <v/>
      </c>
      <c r="EC14">
        <f>MIN(AG13*(1+AG$6/Setup!$C$13)-CE14,MAX(0,$H14-SUM($DP14:EB14)))</f>
        <v/>
      </c>
      <c r="ED14">
        <f>MIN(AH13*(1+AH$6/Setup!$C$13)-CF14,MAX(0,$H14-SUM($DP14:EC14)))</f>
        <v/>
      </c>
      <c r="EE14">
        <f>MIN(AI13*(1+AI$6/Setup!$C$13)-CG14,MAX(0,$H14-SUM($DP14:ED14)))</f>
        <v/>
      </c>
      <c r="EF14">
        <f>MIN(AJ13*(1+AJ$6/Setup!$C$13)-CH14,MAX(0,$H14-SUM($DP14:EE14)))</f>
        <v/>
      </c>
      <c r="EG14">
        <f>MIN(AK13*(1+AK$6/Setup!$C$13)-CI14,MAX(0,$H14-SUM($DP14:EF14)))</f>
        <v/>
      </c>
      <c r="EH14">
        <f>MIN(AL13*(1+AL$6/Setup!$C$13)-CJ14,MAX(0,$H14-SUM($DP14:EG14)))</f>
        <v/>
      </c>
      <c r="EI14">
        <f>MIN(AM13*(1+AM$6/Setup!$C$13)-CK14,MAX(0,$H14-SUM($DP14:EH14)))</f>
        <v/>
      </c>
      <c r="EJ14">
        <f>MIN(AN13*(1+AN$6/Setup!$C$13)-CL14,MAX(0,$H14-SUM($DP14:EI14)))</f>
        <v/>
      </c>
      <c r="EK14">
        <f>MIN(AO13*(1+AO$6/Setup!$C$13)-CM14,MAX(0,$H14-SUM($DP14:EJ14)))</f>
        <v/>
      </c>
      <c r="EL14">
        <f>MIN(AP13*(1+AP$6/Setup!$C$13)-CN14,MAX(0,$H14-SUM($DP14:EK14)))</f>
        <v/>
      </c>
      <c r="EM14">
        <f>MIN(AQ13*(1+AQ$6/Setup!$C$13)-CO14,MAX(0,$H14-SUM($DP14:EL14)))</f>
        <v/>
      </c>
      <c r="EN14">
        <f>MIN(AR13*(1+AR$6/Setup!$C$13)-CP14,MAX(0,$H14-SUM($DP14:EM14)))</f>
        <v/>
      </c>
      <c r="EO14">
        <f>MIN(AS13*(1+AS$6/Setup!$C$13)-CQ14,MAX(0,$H14-SUM($DP14:EN14)))</f>
        <v/>
      </c>
      <c r="EP14">
        <f>MIN(AT13*(1+AT$6/Setup!$C$13)-CR14,MAX(0,$H14-SUM($DP14:EO14)))</f>
        <v/>
      </c>
      <c r="EQ14">
        <f>MIN(AU13*(1+AU$6/Setup!$C$13)-CS14,MAX(0,$H14-SUM($DP14:EP14)))</f>
        <v/>
      </c>
      <c r="ER14">
        <f>MIN(AV13*(1+AV$6/Setup!$C$13)-CT14,MAX(0,$H14-SUM($DP14:EQ14)))</f>
        <v/>
      </c>
      <c r="ES14">
        <f>MIN(AW13*(1+AW$6/Setup!$C$13)-CU14,MAX(0,$H14-SUM($DP14:ER14)))</f>
        <v/>
      </c>
      <c r="ET14">
        <f>MIN(AX13*(1+AX$6/Setup!$C$13)-CV14,MAX(0,$H14-SUM($DP14:ES14)))</f>
        <v/>
      </c>
      <c r="EU14">
        <f>MIN(AY13*(1+AY$6/Setup!$C$13)-CW14,MAX(0,$H14-SUM($DP14:ET14)))</f>
        <v/>
      </c>
      <c r="EV14">
        <f>MIN(AZ13*(1+AZ$6/Setup!$C$13)-CX14,MAX(0,$H14-SUM($DP14:EU14)))</f>
        <v/>
      </c>
      <c r="EW14">
        <f>MIN(BA13*(1+BA$6/Setup!$C$13)-CY14,MAX(0,$H14-SUM($DP14:EV14)))</f>
        <v/>
      </c>
      <c r="EX14">
        <f>MIN(BB13*(1+BB$6/Setup!$C$13)-CZ14,MAX(0,$H14-SUM($DP14:EW14)))</f>
        <v/>
      </c>
      <c r="EY14">
        <f>MIN(BC13*(1+BC$6/Setup!$C$13)-DA14,MAX(0,$H14-SUM($DP14:EX14)))</f>
        <v/>
      </c>
      <c r="EZ14">
        <f>MIN(BD13*(1+BD$6/Setup!$C$13)-DB14,MAX(0,$H14-SUM($DP14:EY14)))</f>
        <v/>
      </c>
      <c r="FA14">
        <f>MIN(BE13*(1+BE$6/Setup!$C$13)-DC14,MAX(0,$H14-SUM($DP14:EZ14)))</f>
        <v/>
      </c>
      <c r="FB14">
        <f>MIN(BF13*(1+BF$6/Setup!$C$13)-DD14,MAX(0,$H14-SUM($DP14:FA14)))</f>
        <v/>
      </c>
      <c r="FC14">
        <f>MIN(BG13*(1+BG$6/Setup!$C$13)-DE14,MAX(0,$H14-SUM($DP14:FB14)))</f>
        <v/>
      </c>
      <c r="FD14">
        <f>MIN(BH13*(1+BH$6/Setup!$C$13)-DF14,MAX(0,$H14-SUM($DP14:FC14)))</f>
        <v/>
      </c>
      <c r="FE14">
        <f>MIN(BI13*(1+BI$6/Setup!$C$13)-DG14,MAX(0,$H14-SUM($DP14:FD14)))</f>
        <v/>
      </c>
      <c r="FF14">
        <f>MIN(BJ13*(1+BJ$6/Setup!$C$13)-DH14,MAX(0,$H14-SUM($DP14:FE14)))</f>
        <v/>
      </c>
      <c r="FG14">
        <f>MIN(BK13*(1+BK$6/Setup!$C$13)-DI14,MAX(0,$H14-SUM($DP14:FF14)))</f>
        <v/>
      </c>
      <c r="FH14">
        <f>MIN(BL13*(1+BL$6/Setup!$C$13)-DJ14,MAX(0,$H14-SUM($DP14:FG14)))</f>
        <v/>
      </c>
      <c r="FI14">
        <f>MIN(BM13*(1+BM$6/Setup!$C$13)-DK14,MAX(0,$H14-SUM($DP14:FH14)))</f>
        <v/>
      </c>
      <c r="FJ14">
        <f>MIN(BN13*(1+BN$6/Setup!$C$13)-DL14,MAX(0,$H14-SUM($DP14:FI14)))</f>
        <v/>
      </c>
      <c r="FK14">
        <f>MIN(BO13*(1+BO$6/Setup!$C$13)-DM14,MAX(0,$H14-SUM($DP14:FJ14)))</f>
        <v/>
      </c>
      <c r="FL14">
        <f>MIN(BP13*(1+BP$6/Setup!$C$13)-DN14,MAX(0,$H14-SUM($DP14:FK14)))</f>
        <v/>
      </c>
      <c r="FM14">
        <f>MIN(BQ13*(1+BQ$6/Setup!$C$13)-DO14,MAX(0,$H14-SUM($DP14:FL14)))</f>
        <v/>
      </c>
    </row>
    <row r="15">
      <c r="A15">
        <f>A14+1</f>
        <v/>
      </c>
      <c r="B15">
        <f>IF(Setup!$C$6="Every week",Setup!$C$7+7*(A15-1),IF(Setup!$C$6="Every 2 weeks",Setup!$C$7+14*(A15-1),IF(Setup!$C$6="Every month",EDATE(Setup!$C$7,A15-1),EOMONTH(Setup!$C$7,INT((A15-1+Setup!$C$20)/2)-1)+MIN(IF(MOD(A15-1+Setup!$C$20,2)=0,Setup!$C$18,Setup!$C$19),DAY(EOMONTH(Setup!$C$7,INT((A15-1+Setup!$C$20)/2)))))))</f>
        <v/>
      </c>
      <c r="C15">
        <f>N('Paycheck Plan'!J11)</f>
        <v/>
      </c>
      <c r="D15">
        <f>N('Paycheck Plan'!K11)</f>
        <v/>
      </c>
      <c r="E15">
        <f>MIN(MAX(0,Setup!$C$10-F14),MAX(0,Setup!$C$8+C15-G15))</f>
        <v/>
      </c>
      <c r="F15">
        <f>F14+E15</f>
        <v/>
      </c>
      <c r="G15">
        <f>MIN(Setup!$C$14,MAX(0,Setup!$C$8+C15))</f>
        <v/>
      </c>
      <c r="H15">
        <f>MAX(0,Setup!$C$8+C15-G15-E15)+SUM($T$7:$BQ$7)-SUM(BR15:DO15)</f>
        <v/>
      </c>
      <c r="I15">
        <f>SUMPRODUCT(T14:BQ14,$T$6:$BQ$6)/Setup!$C$13</f>
        <v/>
      </c>
      <c r="J15">
        <f>SUM(T15:BQ15)</f>
        <v/>
      </c>
      <c r="K15">
        <f>IF(MAX(DP15:FM15)&gt;0,MATCH(MAX(DP15:FM15),DP15:FM15,0),1)</f>
        <v/>
      </c>
      <c r="M15">
        <f>ROUND(4*$B$2/39,0)+1</f>
        <v/>
      </c>
      <c r="N15" s="62">
        <f>INDEX($B$10:$B$530,MIN(M15,521))</f>
        <v/>
      </c>
      <c r="O15">
        <f>INDEX($J$10:$J$530,MIN(M15,521))</f>
        <v/>
      </c>
      <c r="T15">
        <f>MAX(0,T14*(1+T$6/Setup!$C$13)-BR15-DP15)+IF($K15=1,$D15,0)</f>
        <v/>
      </c>
      <c r="U15">
        <f>MAX(0,U14*(1+U$6/Setup!$C$13)-BS15-DQ15)+IF($K15=2,$D15,0)</f>
        <v/>
      </c>
      <c r="V15">
        <f>MAX(0,V14*(1+V$6/Setup!$C$13)-BT15-DR15)+IF($K15=3,$D15,0)</f>
        <v/>
      </c>
      <c r="W15">
        <f>MAX(0,W14*(1+W$6/Setup!$C$13)-BU15-DS15)+IF($K15=4,$D15,0)</f>
        <v/>
      </c>
      <c r="X15">
        <f>MAX(0,X14*(1+X$6/Setup!$C$13)-BV15-DT15)+IF($K15=5,$D15,0)</f>
        <v/>
      </c>
      <c r="Y15">
        <f>MAX(0,Y14*(1+Y$6/Setup!$C$13)-BW15-DU15)+IF($K15=6,$D15,0)</f>
        <v/>
      </c>
      <c r="Z15">
        <f>MAX(0,Z14*(1+Z$6/Setup!$C$13)-BX15-DV15)+IF($K15=7,$D15,0)</f>
        <v/>
      </c>
      <c r="AA15">
        <f>MAX(0,AA14*(1+AA$6/Setup!$C$13)-BY15-DW15)+IF($K15=8,$D15,0)</f>
        <v/>
      </c>
      <c r="AB15">
        <f>MAX(0,AB14*(1+AB$6/Setup!$C$13)-BZ15-DX15)+IF($K15=9,$D15,0)</f>
        <v/>
      </c>
      <c r="AC15">
        <f>MAX(0,AC14*(1+AC$6/Setup!$C$13)-CA15-DY15)+IF($K15=10,$D15,0)</f>
        <v/>
      </c>
      <c r="AD15">
        <f>MAX(0,AD14*(1+AD$6/Setup!$C$13)-CB15-DZ15)+IF($K15=11,$D15,0)</f>
        <v/>
      </c>
      <c r="AE15">
        <f>MAX(0,AE14*(1+AE$6/Setup!$C$13)-CC15-EA15)+IF($K15=12,$D15,0)</f>
        <v/>
      </c>
      <c r="AF15">
        <f>MAX(0,AF14*(1+AF$6/Setup!$C$13)-CD15-EB15)+IF($K15=13,$D15,0)</f>
        <v/>
      </c>
      <c r="AG15">
        <f>MAX(0,AG14*(1+AG$6/Setup!$C$13)-CE15-EC15)+IF($K15=14,$D15,0)</f>
        <v/>
      </c>
      <c r="AH15">
        <f>MAX(0,AH14*(1+AH$6/Setup!$C$13)-CF15-ED15)+IF($K15=15,$D15,0)</f>
        <v/>
      </c>
      <c r="AI15">
        <f>MAX(0,AI14*(1+AI$6/Setup!$C$13)-CG15-EE15)+IF($K15=16,$D15,0)</f>
        <v/>
      </c>
      <c r="AJ15">
        <f>MAX(0,AJ14*(1+AJ$6/Setup!$C$13)-CH15-EF15)+IF($K15=17,$D15,0)</f>
        <v/>
      </c>
      <c r="AK15">
        <f>MAX(0,AK14*(1+AK$6/Setup!$C$13)-CI15-EG15)+IF($K15=18,$D15,0)</f>
        <v/>
      </c>
      <c r="AL15">
        <f>MAX(0,AL14*(1+AL$6/Setup!$C$13)-CJ15-EH15)+IF($K15=19,$D15,0)</f>
        <v/>
      </c>
      <c r="AM15">
        <f>MAX(0,AM14*(1+AM$6/Setup!$C$13)-CK15-EI15)+IF($K15=20,$D15,0)</f>
        <v/>
      </c>
      <c r="AN15">
        <f>MAX(0,AN14*(1+AN$6/Setup!$C$13)-CL15-EJ15)+IF($K15=21,$D15,0)</f>
        <v/>
      </c>
      <c r="AO15">
        <f>MAX(0,AO14*(1+AO$6/Setup!$C$13)-CM15-EK15)+IF($K15=22,$D15,0)</f>
        <v/>
      </c>
      <c r="AP15">
        <f>MAX(0,AP14*(1+AP$6/Setup!$C$13)-CN15-EL15)+IF($K15=23,$D15,0)</f>
        <v/>
      </c>
      <c r="AQ15">
        <f>MAX(0,AQ14*(1+AQ$6/Setup!$C$13)-CO15-EM15)+IF($K15=24,$D15,0)</f>
        <v/>
      </c>
      <c r="AR15">
        <f>MAX(0,AR14*(1+AR$6/Setup!$C$13)-CP15-EN15)+IF($K15=25,$D15,0)</f>
        <v/>
      </c>
      <c r="AS15">
        <f>MAX(0,AS14*(1+AS$6/Setup!$C$13)-CQ15-EO15)+IF($K15=26,$D15,0)</f>
        <v/>
      </c>
      <c r="AT15">
        <f>MAX(0,AT14*(1+AT$6/Setup!$C$13)-CR15-EP15)+IF($K15=27,$D15,0)</f>
        <v/>
      </c>
      <c r="AU15">
        <f>MAX(0,AU14*(1+AU$6/Setup!$C$13)-CS15-EQ15)+IF($K15=28,$D15,0)</f>
        <v/>
      </c>
      <c r="AV15">
        <f>MAX(0,AV14*(1+AV$6/Setup!$C$13)-CT15-ER15)+IF($K15=29,$D15,0)</f>
        <v/>
      </c>
      <c r="AW15">
        <f>MAX(0,AW14*(1+AW$6/Setup!$C$13)-CU15-ES15)+IF($K15=30,$D15,0)</f>
        <v/>
      </c>
      <c r="AX15">
        <f>MAX(0,AX14*(1+AX$6/Setup!$C$13)-CV15-ET15)+IF($K15=31,$D15,0)</f>
        <v/>
      </c>
      <c r="AY15">
        <f>MAX(0,AY14*(1+AY$6/Setup!$C$13)-CW15-EU15)+IF($K15=32,$D15,0)</f>
        <v/>
      </c>
      <c r="AZ15">
        <f>MAX(0,AZ14*(1+AZ$6/Setup!$C$13)-CX15-EV15)+IF($K15=33,$D15,0)</f>
        <v/>
      </c>
      <c r="BA15">
        <f>MAX(0,BA14*(1+BA$6/Setup!$C$13)-CY15-EW15)+IF($K15=34,$D15,0)</f>
        <v/>
      </c>
      <c r="BB15">
        <f>MAX(0,BB14*(1+BB$6/Setup!$C$13)-CZ15-EX15)+IF($K15=35,$D15,0)</f>
        <v/>
      </c>
      <c r="BC15">
        <f>MAX(0,BC14*(1+BC$6/Setup!$C$13)-DA15-EY15)+IF($K15=36,$D15,0)</f>
        <v/>
      </c>
      <c r="BD15">
        <f>MAX(0,BD14*(1+BD$6/Setup!$C$13)-DB15-EZ15)+IF($K15=37,$D15,0)</f>
        <v/>
      </c>
      <c r="BE15">
        <f>MAX(0,BE14*(1+BE$6/Setup!$C$13)-DC15-FA15)+IF($K15=38,$D15,0)</f>
        <v/>
      </c>
      <c r="BF15">
        <f>MAX(0,BF14*(1+BF$6/Setup!$C$13)-DD15-FB15)+IF($K15=39,$D15,0)</f>
        <v/>
      </c>
      <c r="BG15">
        <f>MAX(0,BG14*(1+BG$6/Setup!$C$13)-DE15-FC15)+IF($K15=40,$D15,0)</f>
        <v/>
      </c>
      <c r="BH15">
        <f>MAX(0,BH14*(1+BH$6/Setup!$C$13)-DF15-FD15)+IF($K15=41,$D15,0)</f>
        <v/>
      </c>
      <c r="BI15">
        <f>MAX(0,BI14*(1+BI$6/Setup!$C$13)-DG15-FE15)+IF($K15=42,$D15,0)</f>
        <v/>
      </c>
      <c r="BJ15">
        <f>MAX(0,BJ14*(1+BJ$6/Setup!$C$13)-DH15-FF15)+IF($K15=43,$D15,0)</f>
        <v/>
      </c>
      <c r="BK15">
        <f>MAX(0,BK14*(1+BK$6/Setup!$C$13)-DI15-FG15)+IF($K15=44,$D15,0)</f>
        <v/>
      </c>
      <c r="BL15">
        <f>MAX(0,BL14*(1+BL$6/Setup!$C$13)-DJ15-FH15)+IF($K15=45,$D15,0)</f>
        <v/>
      </c>
      <c r="BM15">
        <f>MAX(0,BM14*(1+BM$6/Setup!$C$13)-DK15-FI15)+IF($K15=46,$D15,0)</f>
        <v/>
      </c>
      <c r="BN15">
        <f>MAX(0,BN14*(1+BN$6/Setup!$C$13)-DL15-FJ15)+IF($K15=47,$D15,0)</f>
        <v/>
      </c>
      <c r="BO15">
        <f>MAX(0,BO14*(1+BO$6/Setup!$C$13)-DM15-FK15)+IF($K15=48,$D15,0)</f>
        <v/>
      </c>
      <c r="BP15">
        <f>MAX(0,BP14*(1+BP$6/Setup!$C$13)-DN15-FL15)+IF($K15=49,$D15,0)</f>
        <v/>
      </c>
      <c r="BQ15">
        <f>MAX(0,BQ14*(1+BQ$6/Setup!$C$13)-DO15-FM15)+IF($K15=50,$D15,0)</f>
        <v/>
      </c>
      <c r="BR15">
        <f>MIN(T14*(1+T$6/Setup!$C$13),T$7)</f>
        <v/>
      </c>
      <c r="BS15">
        <f>MIN(U14*(1+U$6/Setup!$C$13),U$7)</f>
        <v/>
      </c>
      <c r="BT15">
        <f>MIN(V14*(1+V$6/Setup!$C$13),V$7)</f>
        <v/>
      </c>
      <c r="BU15">
        <f>MIN(W14*(1+W$6/Setup!$C$13),W$7)</f>
        <v/>
      </c>
      <c r="BV15">
        <f>MIN(X14*(1+X$6/Setup!$C$13),X$7)</f>
        <v/>
      </c>
      <c r="BW15">
        <f>MIN(Y14*(1+Y$6/Setup!$C$13),Y$7)</f>
        <v/>
      </c>
      <c r="BX15">
        <f>MIN(Z14*(1+Z$6/Setup!$C$13),Z$7)</f>
        <v/>
      </c>
      <c r="BY15">
        <f>MIN(AA14*(1+AA$6/Setup!$C$13),AA$7)</f>
        <v/>
      </c>
      <c r="BZ15">
        <f>MIN(AB14*(1+AB$6/Setup!$C$13),AB$7)</f>
        <v/>
      </c>
      <c r="CA15">
        <f>MIN(AC14*(1+AC$6/Setup!$C$13),AC$7)</f>
        <v/>
      </c>
      <c r="CB15">
        <f>MIN(AD14*(1+AD$6/Setup!$C$13),AD$7)</f>
        <v/>
      </c>
      <c r="CC15">
        <f>MIN(AE14*(1+AE$6/Setup!$C$13),AE$7)</f>
        <v/>
      </c>
      <c r="CD15">
        <f>MIN(AF14*(1+AF$6/Setup!$C$13),AF$7)</f>
        <v/>
      </c>
      <c r="CE15">
        <f>MIN(AG14*(1+AG$6/Setup!$C$13),AG$7)</f>
        <v/>
      </c>
      <c r="CF15">
        <f>MIN(AH14*(1+AH$6/Setup!$C$13),AH$7)</f>
        <v/>
      </c>
      <c r="CG15">
        <f>MIN(AI14*(1+AI$6/Setup!$C$13),AI$7)</f>
        <v/>
      </c>
      <c r="CH15">
        <f>MIN(AJ14*(1+AJ$6/Setup!$C$13),AJ$7)</f>
        <v/>
      </c>
      <c r="CI15">
        <f>MIN(AK14*(1+AK$6/Setup!$C$13),AK$7)</f>
        <v/>
      </c>
      <c r="CJ15">
        <f>MIN(AL14*(1+AL$6/Setup!$C$13),AL$7)</f>
        <v/>
      </c>
      <c r="CK15">
        <f>MIN(AM14*(1+AM$6/Setup!$C$13),AM$7)</f>
        <v/>
      </c>
      <c r="CL15">
        <f>MIN(AN14*(1+AN$6/Setup!$C$13),AN$7)</f>
        <v/>
      </c>
      <c r="CM15">
        <f>MIN(AO14*(1+AO$6/Setup!$C$13),AO$7)</f>
        <v/>
      </c>
      <c r="CN15">
        <f>MIN(AP14*(1+AP$6/Setup!$C$13),AP$7)</f>
        <v/>
      </c>
      <c r="CO15">
        <f>MIN(AQ14*(1+AQ$6/Setup!$C$13),AQ$7)</f>
        <v/>
      </c>
      <c r="CP15">
        <f>MIN(AR14*(1+AR$6/Setup!$C$13),AR$7)</f>
        <v/>
      </c>
      <c r="CQ15">
        <f>MIN(AS14*(1+AS$6/Setup!$C$13),AS$7)</f>
        <v/>
      </c>
      <c r="CR15">
        <f>MIN(AT14*(1+AT$6/Setup!$C$13),AT$7)</f>
        <v/>
      </c>
      <c r="CS15">
        <f>MIN(AU14*(1+AU$6/Setup!$C$13),AU$7)</f>
        <v/>
      </c>
      <c r="CT15">
        <f>MIN(AV14*(1+AV$6/Setup!$C$13),AV$7)</f>
        <v/>
      </c>
      <c r="CU15">
        <f>MIN(AW14*(1+AW$6/Setup!$C$13),AW$7)</f>
        <v/>
      </c>
      <c r="CV15">
        <f>MIN(AX14*(1+AX$6/Setup!$C$13),AX$7)</f>
        <v/>
      </c>
      <c r="CW15">
        <f>MIN(AY14*(1+AY$6/Setup!$C$13),AY$7)</f>
        <v/>
      </c>
      <c r="CX15">
        <f>MIN(AZ14*(1+AZ$6/Setup!$C$13),AZ$7)</f>
        <v/>
      </c>
      <c r="CY15">
        <f>MIN(BA14*(1+BA$6/Setup!$C$13),BA$7)</f>
        <v/>
      </c>
      <c r="CZ15">
        <f>MIN(BB14*(1+BB$6/Setup!$C$13),BB$7)</f>
        <v/>
      </c>
      <c r="DA15">
        <f>MIN(BC14*(1+BC$6/Setup!$C$13),BC$7)</f>
        <v/>
      </c>
      <c r="DB15">
        <f>MIN(BD14*(1+BD$6/Setup!$C$13),BD$7)</f>
        <v/>
      </c>
      <c r="DC15">
        <f>MIN(BE14*(1+BE$6/Setup!$C$13),BE$7)</f>
        <v/>
      </c>
      <c r="DD15">
        <f>MIN(BF14*(1+BF$6/Setup!$C$13),BF$7)</f>
        <v/>
      </c>
      <c r="DE15">
        <f>MIN(BG14*(1+BG$6/Setup!$C$13),BG$7)</f>
        <v/>
      </c>
      <c r="DF15">
        <f>MIN(BH14*(1+BH$6/Setup!$C$13),BH$7)</f>
        <v/>
      </c>
      <c r="DG15">
        <f>MIN(BI14*(1+BI$6/Setup!$C$13),BI$7)</f>
        <v/>
      </c>
      <c r="DH15">
        <f>MIN(BJ14*(1+BJ$6/Setup!$C$13),BJ$7)</f>
        <v/>
      </c>
      <c r="DI15">
        <f>MIN(BK14*(1+BK$6/Setup!$C$13),BK$7)</f>
        <v/>
      </c>
      <c r="DJ15">
        <f>MIN(BL14*(1+BL$6/Setup!$C$13),BL$7)</f>
        <v/>
      </c>
      <c r="DK15">
        <f>MIN(BM14*(1+BM$6/Setup!$C$13),BM$7)</f>
        <v/>
      </c>
      <c r="DL15">
        <f>MIN(BN14*(1+BN$6/Setup!$C$13),BN$7)</f>
        <v/>
      </c>
      <c r="DM15">
        <f>MIN(BO14*(1+BO$6/Setup!$C$13),BO$7)</f>
        <v/>
      </c>
      <c r="DN15">
        <f>MIN(BP14*(1+BP$6/Setup!$C$13),BP$7)</f>
        <v/>
      </c>
      <c r="DO15">
        <f>MIN(BQ14*(1+BQ$6/Setup!$C$13),BQ$7)</f>
        <v/>
      </c>
      <c r="DP15">
        <f>MIN(T14*(1+T$6/Setup!$C$13)-BR15,$H15)</f>
        <v/>
      </c>
      <c r="DQ15">
        <f>MIN(U14*(1+U$6/Setup!$C$13)-BS15,MAX(0,$H15-SUM($DP15:DP15)))</f>
        <v/>
      </c>
      <c r="DR15">
        <f>MIN(V14*(1+V$6/Setup!$C$13)-BT15,MAX(0,$H15-SUM($DP15:DQ15)))</f>
        <v/>
      </c>
      <c r="DS15">
        <f>MIN(W14*(1+W$6/Setup!$C$13)-BU15,MAX(0,$H15-SUM($DP15:DR15)))</f>
        <v/>
      </c>
      <c r="DT15">
        <f>MIN(X14*(1+X$6/Setup!$C$13)-BV15,MAX(0,$H15-SUM($DP15:DS15)))</f>
        <v/>
      </c>
      <c r="DU15">
        <f>MIN(Y14*(1+Y$6/Setup!$C$13)-BW15,MAX(0,$H15-SUM($DP15:DT15)))</f>
        <v/>
      </c>
      <c r="DV15">
        <f>MIN(Z14*(1+Z$6/Setup!$C$13)-BX15,MAX(0,$H15-SUM($DP15:DU15)))</f>
        <v/>
      </c>
      <c r="DW15">
        <f>MIN(AA14*(1+AA$6/Setup!$C$13)-BY15,MAX(0,$H15-SUM($DP15:DV15)))</f>
        <v/>
      </c>
      <c r="DX15">
        <f>MIN(AB14*(1+AB$6/Setup!$C$13)-BZ15,MAX(0,$H15-SUM($DP15:DW15)))</f>
        <v/>
      </c>
      <c r="DY15">
        <f>MIN(AC14*(1+AC$6/Setup!$C$13)-CA15,MAX(0,$H15-SUM($DP15:DX15)))</f>
        <v/>
      </c>
      <c r="DZ15">
        <f>MIN(AD14*(1+AD$6/Setup!$C$13)-CB15,MAX(0,$H15-SUM($DP15:DY15)))</f>
        <v/>
      </c>
      <c r="EA15">
        <f>MIN(AE14*(1+AE$6/Setup!$C$13)-CC15,MAX(0,$H15-SUM($DP15:DZ15)))</f>
        <v/>
      </c>
      <c r="EB15">
        <f>MIN(AF14*(1+AF$6/Setup!$C$13)-CD15,MAX(0,$H15-SUM($DP15:EA15)))</f>
        <v/>
      </c>
      <c r="EC15">
        <f>MIN(AG14*(1+AG$6/Setup!$C$13)-CE15,MAX(0,$H15-SUM($DP15:EB15)))</f>
        <v/>
      </c>
      <c r="ED15">
        <f>MIN(AH14*(1+AH$6/Setup!$C$13)-CF15,MAX(0,$H15-SUM($DP15:EC15)))</f>
        <v/>
      </c>
      <c r="EE15">
        <f>MIN(AI14*(1+AI$6/Setup!$C$13)-CG15,MAX(0,$H15-SUM($DP15:ED15)))</f>
        <v/>
      </c>
      <c r="EF15">
        <f>MIN(AJ14*(1+AJ$6/Setup!$C$13)-CH15,MAX(0,$H15-SUM($DP15:EE15)))</f>
        <v/>
      </c>
      <c r="EG15">
        <f>MIN(AK14*(1+AK$6/Setup!$C$13)-CI15,MAX(0,$H15-SUM($DP15:EF15)))</f>
        <v/>
      </c>
      <c r="EH15">
        <f>MIN(AL14*(1+AL$6/Setup!$C$13)-CJ15,MAX(0,$H15-SUM($DP15:EG15)))</f>
        <v/>
      </c>
      <c r="EI15">
        <f>MIN(AM14*(1+AM$6/Setup!$C$13)-CK15,MAX(0,$H15-SUM($DP15:EH15)))</f>
        <v/>
      </c>
      <c r="EJ15">
        <f>MIN(AN14*(1+AN$6/Setup!$C$13)-CL15,MAX(0,$H15-SUM($DP15:EI15)))</f>
        <v/>
      </c>
      <c r="EK15">
        <f>MIN(AO14*(1+AO$6/Setup!$C$13)-CM15,MAX(0,$H15-SUM($DP15:EJ15)))</f>
        <v/>
      </c>
      <c r="EL15">
        <f>MIN(AP14*(1+AP$6/Setup!$C$13)-CN15,MAX(0,$H15-SUM($DP15:EK15)))</f>
        <v/>
      </c>
      <c r="EM15">
        <f>MIN(AQ14*(1+AQ$6/Setup!$C$13)-CO15,MAX(0,$H15-SUM($DP15:EL15)))</f>
        <v/>
      </c>
      <c r="EN15">
        <f>MIN(AR14*(1+AR$6/Setup!$C$13)-CP15,MAX(0,$H15-SUM($DP15:EM15)))</f>
        <v/>
      </c>
      <c r="EO15">
        <f>MIN(AS14*(1+AS$6/Setup!$C$13)-CQ15,MAX(0,$H15-SUM($DP15:EN15)))</f>
        <v/>
      </c>
      <c r="EP15">
        <f>MIN(AT14*(1+AT$6/Setup!$C$13)-CR15,MAX(0,$H15-SUM($DP15:EO15)))</f>
        <v/>
      </c>
      <c r="EQ15">
        <f>MIN(AU14*(1+AU$6/Setup!$C$13)-CS15,MAX(0,$H15-SUM($DP15:EP15)))</f>
        <v/>
      </c>
      <c r="ER15">
        <f>MIN(AV14*(1+AV$6/Setup!$C$13)-CT15,MAX(0,$H15-SUM($DP15:EQ15)))</f>
        <v/>
      </c>
      <c r="ES15">
        <f>MIN(AW14*(1+AW$6/Setup!$C$13)-CU15,MAX(0,$H15-SUM($DP15:ER15)))</f>
        <v/>
      </c>
      <c r="ET15">
        <f>MIN(AX14*(1+AX$6/Setup!$C$13)-CV15,MAX(0,$H15-SUM($DP15:ES15)))</f>
        <v/>
      </c>
      <c r="EU15">
        <f>MIN(AY14*(1+AY$6/Setup!$C$13)-CW15,MAX(0,$H15-SUM($DP15:ET15)))</f>
        <v/>
      </c>
      <c r="EV15">
        <f>MIN(AZ14*(1+AZ$6/Setup!$C$13)-CX15,MAX(0,$H15-SUM($DP15:EU15)))</f>
        <v/>
      </c>
      <c r="EW15">
        <f>MIN(BA14*(1+BA$6/Setup!$C$13)-CY15,MAX(0,$H15-SUM($DP15:EV15)))</f>
        <v/>
      </c>
      <c r="EX15">
        <f>MIN(BB14*(1+BB$6/Setup!$C$13)-CZ15,MAX(0,$H15-SUM($DP15:EW15)))</f>
        <v/>
      </c>
      <c r="EY15">
        <f>MIN(BC14*(1+BC$6/Setup!$C$13)-DA15,MAX(0,$H15-SUM($DP15:EX15)))</f>
        <v/>
      </c>
      <c r="EZ15">
        <f>MIN(BD14*(1+BD$6/Setup!$C$13)-DB15,MAX(0,$H15-SUM($DP15:EY15)))</f>
        <v/>
      </c>
      <c r="FA15">
        <f>MIN(BE14*(1+BE$6/Setup!$C$13)-DC15,MAX(0,$H15-SUM($DP15:EZ15)))</f>
        <v/>
      </c>
      <c r="FB15">
        <f>MIN(BF14*(1+BF$6/Setup!$C$13)-DD15,MAX(0,$H15-SUM($DP15:FA15)))</f>
        <v/>
      </c>
      <c r="FC15">
        <f>MIN(BG14*(1+BG$6/Setup!$C$13)-DE15,MAX(0,$H15-SUM($DP15:FB15)))</f>
        <v/>
      </c>
      <c r="FD15">
        <f>MIN(BH14*(1+BH$6/Setup!$C$13)-DF15,MAX(0,$H15-SUM($DP15:FC15)))</f>
        <v/>
      </c>
      <c r="FE15">
        <f>MIN(BI14*(1+BI$6/Setup!$C$13)-DG15,MAX(0,$H15-SUM($DP15:FD15)))</f>
        <v/>
      </c>
      <c r="FF15">
        <f>MIN(BJ14*(1+BJ$6/Setup!$C$13)-DH15,MAX(0,$H15-SUM($DP15:FE15)))</f>
        <v/>
      </c>
      <c r="FG15">
        <f>MIN(BK14*(1+BK$6/Setup!$C$13)-DI15,MAX(0,$H15-SUM($DP15:FF15)))</f>
        <v/>
      </c>
      <c r="FH15">
        <f>MIN(BL14*(1+BL$6/Setup!$C$13)-DJ15,MAX(0,$H15-SUM($DP15:FG15)))</f>
        <v/>
      </c>
      <c r="FI15">
        <f>MIN(BM14*(1+BM$6/Setup!$C$13)-DK15,MAX(0,$H15-SUM($DP15:FH15)))</f>
        <v/>
      </c>
      <c r="FJ15">
        <f>MIN(BN14*(1+BN$6/Setup!$C$13)-DL15,MAX(0,$H15-SUM($DP15:FI15)))</f>
        <v/>
      </c>
      <c r="FK15">
        <f>MIN(BO14*(1+BO$6/Setup!$C$13)-DM15,MAX(0,$H15-SUM($DP15:FJ15)))</f>
        <v/>
      </c>
      <c r="FL15">
        <f>MIN(BP14*(1+BP$6/Setup!$C$13)-DN15,MAX(0,$H15-SUM($DP15:FK15)))</f>
        <v/>
      </c>
      <c r="FM15">
        <f>MIN(BQ14*(1+BQ$6/Setup!$C$13)-DO15,MAX(0,$H15-SUM($DP15:FL15)))</f>
        <v/>
      </c>
    </row>
    <row r="16">
      <c r="A16">
        <f>A15+1</f>
        <v/>
      </c>
      <c r="B16">
        <f>IF(Setup!$C$6="Every week",Setup!$C$7+7*(A16-1),IF(Setup!$C$6="Every 2 weeks",Setup!$C$7+14*(A16-1),IF(Setup!$C$6="Every month",EDATE(Setup!$C$7,A16-1),EOMONTH(Setup!$C$7,INT((A16-1+Setup!$C$20)/2)-1)+MIN(IF(MOD(A16-1+Setup!$C$20,2)=0,Setup!$C$18,Setup!$C$19),DAY(EOMONTH(Setup!$C$7,INT((A16-1+Setup!$C$20)/2)))))))</f>
        <v/>
      </c>
      <c r="C16">
        <f>N('Paycheck Plan'!J12)</f>
        <v/>
      </c>
      <c r="D16">
        <f>N('Paycheck Plan'!K12)</f>
        <v/>
      </c>
      <c r="E16">
        <f>MIN(MAX(0,Setup!$C$10-F15),MAX(0,Setup!$C$8+C16-G16))</f>
        <v/>
      </c>
      <c r="F16">
        <f>F15+E16</f>
        <v/>
      </c>
      <c r="G16">
        <f>MIN(Setup!$C$14,MAX(0,Setup!$C$8+C16))</f>
        <v/>
      </c>
      <c r="H16">
        <f>MAX(0,Setup!$C$8+C16-G16-E16)+SUM($T$7:$BQ$7)-SUM(BR16:DO16)</f>
        <v/>
      </c>
      <c r="I16">
        <f>SUMPRODUCT(T15:BQ15,$T$6:$BQ$6)/Setup!$C$13</f>
        <v/>
      </c>
      <c r="J16">
        <f>SUM(T16:BQ16)</f>
        <v/>
      </c>
      <c r="K16">
        <f>IF(MAX(DP16:FM16)&gt;0,MATCH(MAX(DP16:FM16),DP16:FM16,0),1)</f>
        <v/>
      </c>
      <c r="M16">
        <f>ROUND(5*$B$2/39,0)+1</f>
        <v/>
      </c>
      <c r="N16" s="62">
        <f>INDEX($B$10:$B$530,MIN(M16,521))</f>
        <v/>
      </c>
      <c r="O16">
        <f>INDEX($J$10:$J$530,MIN(M16,521))</f>
        <v/>
      </c>
      <c r="T16">
        <f>MAX(0,T15*(1+T$6/Setup!$C$13)-BR16-DP16)+IF($K16=1,$D16,0)</f>
        <v/>
      </c>
      <c r="U16">
        <f>MAX(0,U15*(1+U$6/Setup!$C$13)-BS16-DQ16)+IF($K16=2,$D16,0)</f>
        <v/>
      </c>
      <c r="V16">
        <f>MAX(0,V15*(1+V$6/Setup!$C$13)-BT16-DR16)+IF($K16=3,$D16,0)</f>
        <v/>
      </c>
      <c r="W16">
        <f>MAX(0,W15*(1+W$6/Setup!$C$13)-BU16-DS16)+IF($K16=4,$D16,0)</f>
        <v/>
      </c>
      <c r="X16">
        <f>MAX(0,X15*(1+X$6/Setup!$C$13)-BV16-DT16)+IF($K16=5,$D16,0)</f>
        <v/>
      </c>
      <c r="Y16">
        <f>MAX(0,Y15*(1+Y$6/Setup!$C$13)-BW16-DU16)+IF($K16=6,$D16,0)</f>
        <v/>
      </c>
      <c r="Z16">
        <f>MAX(0,Z15*(1+Z$6/Setup!$C$13)-BX16-DV16)+IF($K16=7,$D16,0)</f>
        <v/>
      </c>
      <c r="AA16">
        <f>MAX(0,AA15*(1+AA$6/Setup!$C$13)-BY16-DW16)+IF($K16=8,$D16,0)</f>
        <v/>
      </c>
      <c r="AB16">
        <f>MAX(0,AB15*(1+AB$6/Setup!$C$13)-BZ16-DX16)+IF($K16=9,$D16,0)</f>
        <v/>
      </c>
      <c r="AC16">
        <f>MAX(0,AC15*(1+AC$6/Setup!$C$13)-CA16-DY16)+IF($K16=10,$D16,0)</f>
        <v/>
      </c>
      <c r="AD16">
        <f>MAX(0,AD15*(1+AD$6/Setup!$C$13)-CB16-DZ16)+IF($K16=11,$D16,0)</f>
        <v/>
      </c>
      <c r="AE16">
        <f>MAX(0,AE15*(1+AE$6/Setup!$C$13)-CC16-EA16)+IF($K16=12,$D16,0)</f>
        <v/>
      </c>
      <c r="AF16">
        <f>MAX(0,AF15*(1+AF$6/Setup!$C$13)-CD16-EB16)+IF($K16=13,$D16,0)</f>
        <v/>
      </c>
      <c r="AG16">
        <f>MAX(0,AG15*(1+AG$6/Setup!$C$13)-CE16-EC16)+IF($K16=14,$D16,0)</f>
        <v/>
      </c>
      <c r="AH16">
        <f>MAX(0,AH15*(1+AH$6/Setup!$C$13)-CF16-ED16)+IF($K16=15,$D16,0)</f>
        <v/>
      </c>
      <c r="AI16">
        <f>MAX(0,AI15*(1+AI$6/Setup!$C$13)-CG16-EE16)+IF($K16=16,$D16,0)</f>
        <v/>
      </c>
      <c r="AJ16">
        <f>MAX(0,AJ15*(1+AJ$6/Setup!$C$13)-CH16-EF16)+IF($K16=17,$D16,0)</f>
        <v/>
      </c>
      <c r="AK16">
        <f>MAX(0,AK15*(1+AK$6/Setup!$C$13)-CI16-EG16)+IF($K16=18,$D16,0)</f>
        <v/>
      </c>
      <c r="AL16">
        <f>MAX(0,AL15*(1+AL$6/Setup!$C$13)-CJ16-EH16)+IF($K16=19,$D16,0)</f>
        <v/>
      </c>
      <c r="AM16">
        <f>MAX(0,AM15*(1+AM$6/Setup!$C$13)-CK16-EI16)+IF($K16=20,$D16,0)</f>
        <v/>
      </c>
      <c r="AN16">
        <f>MAX(0,AN15*(1+AN$6/Setup!$C$13)-CL16-EJ16)+IF($K16=21,$D16,0)</f>
        <v/>
      </c>
      <c r="AO16">
        <f>MAX(0,AO15*(1+AO$6/Setup!$C$13)-CM16-EK16)+IF($K16=22,$D16,0)</f>
        <v/>
      </c>
      <c r="AP16">
        <f>MAX(0,AP15*(1+AP$6/Setup!$C$13)-CN16-EL16)+IF($K16=23,$D16,0)</f>
        <v/>
      </c>
      <c r="AQ16">
        <f>MAX(0,AQ15*(1+AQ$6/Setup!$C$13)-CO16-EM16)+IF($K16=24,$D16,0)</f>
        <v/>
      </c>
      <c r="AR16">
        <f>MAX(0,AR15*(1+AR$6/Setup!$C$13)-CP16-EN16)+IF($K16=25,$D16,0)</f>
        <v/>
      </c>
      <c r="AS16">
        <f>MAX(0,AS15*(1+AS$6/Setup!$C$13)-CQ16-EO16)+IF($K16=26,$D16,0)</f>
        <v/>
      </c>
      <c r="AT16">
        <f>MAX(0,AT15*(1+AT$6/Setup!$C$13)-CR16-EP16)+IF($K16=27,$D16,0)</f>
        <v/>
      </c>
      <c r="AU16">
        <f>MAX(0,AU15*(1+AU$6/Setup!$C$13)-CS16-EQ16)+IF($K16=28,$D16,0)</f>
        <v/>
      </c>
      <c r="AV16">
        <f>MAX(0,AV15*(1+AV$6/Setup!$C$13)-CT16-ER16)+IF($K16=29,$D16,0)</f>
        <v/>
      </c>
      <c r="AW16">
        <f>MAX(0,AW15*(1+AW$6/Setup!$C$13)-CU16-ES16)+IF($K16=30,$D16,0)</f>
        <v/>
      </c>
      <c r="AX16">
        <f>MAX(0,AX15*(1+AX$6/Setup!$C$13)-CV16-ET16)+IF($K16=31,$D16,0)</f>
        <v/>
      </c>
      <c r="AY16">
        <f>MAX(0,AY15*(1+AY$6/Setup!$C$13)-CW16-EU16)+IF($K16=32,$D16,0)</f>
        <v/>
      </c>
      <c r="AZ16">
        <f>MAX(0,AZ15*(1+AZ$6/Setup!$C$13)-CX16-EV16)+IF($K16=33,$D16,0)</f>
        <v/>
      </c>
      <c r="BA16">
        <f>MAX(0,BA15*(1+BA$6/Setup!$C$13)-CY16-EW16)+IF($K16=34,$D16,0)</f>
        <v/>
      </c>
      <c r="BB16">
        <f>MAX(0,BB15*(1+BB$6/Setup!$C$13)-CZ16-EX16)+IF($K16=35,$D16,0)</f>
        <v/>
      </c>
      <c r="BC16">
        <f>MAX(0,BC15*(1+BC$6/Setup!$C$13)-DA16-EY16)+IF($K16=36,$D16,0)</f>
        <v/>
      </c>
      <c r="BD16">
        <f>MAX(0,BD15*(1+BD$6/Setup!$C$13)-DB16-EZ16)+IF($K16=37,$D16,0)</f>
        <v/>
      </c>
      <c r="BE16">
        <f>MAX(0,BE15*(1+BE$6/Setup!$C$13)-DC16-FA16)+IF($K16=38,$D16,0)</f>
        <v/>
      </c>
      <c r="BF16">
        <f>MAX(0,BF15*(1+BF$6/Setup!$C$13)-DD16-FB16)+IF($K16=39,$D16,0)</f>
        <v/>
      </c>
      <c r="BG16">
        <f>MAX(0,BG15*(1+BG$6/Setup!$C$13)-DE16-FC16)+IF($K16=40,$D16,0)</f>
        <v/>
      </c>
      <c r="BH16">
        <f>MAX(0,BH15*(1+BH$6/Setup!$C$13)-DF16-FD16)+IF($K16=41,$D16,0)</f>
        <v/>
      </c>
      <c r="BI16">
        <f>MAX(0,BI15*(1+BI$6/Setup!$C$13)-DG16-FE16)+IF($K16=42,$D16,0)</f>
        <v/>
      </c>
      <c r="BJ16">
        <f>MAX(0,BJ15*(1+BJ$6/Setup!$C$13)-DH16-FF16)+IF($K16=43,$D16,0)</f>
        <v/>
      </c>
      <c r="BK16">
        <f>MAX(0,BK15*(1+BK$6/Setup!$C$13)-DI16-FG16)+IF($K16=44,$D16,0)</f>
        <v/>
      </c>
      <c r="BL16">
        <f>MAX(0,BL15*(1+BL$6/Setup!$C$13)-DJ16-FH16)+IF($K16=45,$D16,0)</f>
        <v/>
      </c>
      <c r="BM16">
        <f>MAX(0,BM15*(1+BM$6/Setup!$C$13)-DK16-FI16)+IF($K16=46,$D16,0)</f>
        <v/>
      </c>
      <c r="BN16">
        <f>MAX(0,BN15*(1+BN$6/Setup!$C$13)-DL16-FJ16)+IF($K16=47,$D16,0)</f>
        <v/>
      </c>
      <c r="BO16">
        <f>MAX(0,BO15*(1+BO$6/Setup!$C$13)-DM16-FK16)+IF($K16=48,$D16,0)</f>
        <v/>
      </c>
      <c r="BP16">
        <f>MAX(0,BP15*(1+BP$6/Setup!$C$13)-DN16-FL16)+IF($K16=49,$D16,0)</f>
        <v/>
      </c>
      <c r="BQ16">
        <f>MAX(0,BQ15*(1+BQ$6/Setup!$C$13)-DO16-FM16)+IF($K16=50,$D16,0)</f>
        <v/>
      </c>
      <c r="BR16">
        <f>MIN(T15*(1+T$6/Setup!$C$13),T$7)</f>
        <v/>
      </c>
      <c r="BS16">
        <f>MIN(U15*(1+U$6/Setup!$C$13),U$7)</f>
        <v/>
      </c>
      <c r="BT16">
        <f>MIN(V15*(1+V$6/Setup!$C$13),V$7)</f>
        <v/>
      </c>
      <c r="BU16">
        <f>MIN(W15*(1+W$6/Setup!$C$13),W$7)</f>
        <v/>
      </c>
      <c r="BV16">
        <f>MIN(X15*(1+X$6/Setup!$C$13),X$7)</f>
        <v/>
      </c>
      <c r="BW16">
        <f>MIN(Y15*(1+Y$6/Setup!$C$13),Y$7)</f>
        <v/>
      </c>
      <c r="BX16">
        <f>MIN(Z15*(1+Z$6/Setup!$C$13),Z$7)</f>
        <v/>
      </c>
      <c r="BY16">
        <f>MIN(AA15*(1+AA$6/Setup!$C$13),AA$7)</f>
        <v/>
      </c>
      <c r="BZ16">
        <f>MIN(AB15*(1+AB$6/Setup!$C$13),AB$7)</f>
        <v/>
      </c>
      <c r="CA16">
        <f>MIN(AC15*(1+AC$6/Setup!$C$13),AC$7)</f>
        <v/>
      </c>
      <c r="CB16">
        <f>MIN(AD15*(1+AD$6/Setup!$C$13),AD$7)</f>
        <v/>
      </c>
      <c r="CC16">
        <f>MIN(AE15*(1+AE$6/Setup!$C$13),AE$7)</f>
        <v/>
      </c>
      <c r="CD16">
        <f>MIN(AF15*(1+AF$6/Setup!$C$13),AF$7)</f>
        <v/>
      </c>
      <c r="CE16">
        <f>MIN(AG15*(1+AG$6/Setup!$C$13),AG$7)</f>
        <v/>
      </c>
      <c r="CF16">
        <f>MIN(AH15*(1+AH$6/Setup!$C$13),AH$7)</f>
        <v/>
      </c>
      <c r="CG16">
        <f>MIN(AI15*(1+AI$6/Setup!$C$13),AI$7)</f>
        <v/>
      </c>
      <c r="CH16">
        <f>MIN(AJ15*(1+AJ$6/Setup!$C$13),AJ$7)</f>
        <v/>
      </c>
      <c r="CI16">
        <f>MIN(AK15*(1+AK$6/Setup!$C$13),AK$7)</f>
        <v/>
      </c>
      <c r="CJ16">
        <f>MIN(AL15*(1+AL$6/Setup!$C$13),AL$7)</f>
        <v/>
      </c>
      <c r="CK16">
        <f>MIN(AM15*(1+AM$6/Setup!$C$13),AM$7)</f>
        <v/>
      </c>
      <c r="CL16">
        <f>MIN(AN15*(1+AN$6/Setup!$C$13),AN$7)</f>
        <v/>
      </c>
      <c r="CM16">
        <f>MIN(AO15*(1+AO$6/Setup!$C$13),AO$7)</f>
        <v/>
      </c>
      <c r="CN16">
        <f>MIN(AP15*(1+AP$6/Setup!$C$13),AP$7)</f>
        <v/>
      </c>
      <c r="CO16">
        <f>MIN(AQ15*(1+AQ$6/Setup!$C$13),AQ$7)</f>
        <v/>
      </c>
      <c r="CP16">
        <f>MIN(AR15*(1+AR$6/Setup!$C$13),AR$7)</f>
        <v/>
      </c>
      <c r="CQ16">
        <f>MIN(AS15*(1+AS$6/Setup!$C$13),AS$7)</f>
        <v/>
      </c>
      <c r="CR16">
        <f>MIN(AT15*(1+AT$6/Setup!$C$13),AT$7)</f>
        <v/>
      </c>
      <c r="CS16">
        <f>MIN(AU15*(1+AU$6/Setup!$C$13),AU$7)</f>
        <v/>
      </c>
      <c r="CT16">
        <f>MIN(AV15*(1+AV$6/Setup!$C$13),AV$7)</f>
        <v/>
      </c>
      <c r="CU16">
        <f>MIN(AW15*(1+AW$6/Setup!$C$13),AW$7)</f>
        <v/>
      </c>
      <c r="CV16">
        <f>MIN(AX15*(1+AX$6/Setup!$C$13),AX$7)</f>
        <v/>
      </c>
      <c r="CW16">
        <f>MIN(AY15*(1+AY$6/Setup!$C$13),AY$7)</f>
        <v/>
      </c>
      <c r="CX16">
        <f>MIN(AZ15*(1+AZ$6/Setup!$C$13),AZ$7)</f>
        <v/>
      </c>
      <c r="CY16">
        <f>MIN(BA15*(1+BA$6/Setup!$C$13),BA$7)</f>
        <v/>
      </c>
      <c r="CZ16">
        <f>MIN(BB15*(1+BB$6/Setup!$C$13),BB$7)</f>
        <v/>
      </c>
      <c r="DA16">
        <f>MIN(BC15*(1+BC$6/Setup!$C$13),BC$7)</f>
        <v/>
      </c>
      <c r="DB16">
        <f>MIN(BD15*(1+BD$6/Setup!$C$13),BD$7)</f>
        <v/>
      </c>
      <c r="DC16">
        <f>MIN(BE15*(1+BE$6/Setup!$C$13),BE$7)</f>
        <v/>
      </c>
      <c r="DD16">
        <f>MIN(BF15*(1+BF$6/Setup!$C$13),BF$7)</f>
        <v/>
      </c>
      <c r="DE16">
        <f>MIN(BG15*(1+BG$6/Setup!$C$13),BG$7)</f>
        <v/>
      </c>
      <c r="DF16">
        <f>MIN(BH15*(1+BH$6/Setup!$C$13),BH$7)</f>
        <v/>
      </c>
      <c r="DG16">
        <f>MIN(BI15*(1+BI$6/Setup!$C$13),BI$7)</f>
        <v/>
      </c>
      <c r="DH16">
        <f>MIN(BJ15*(1+BJ$6/Setup!$C$13),BJ$7)</f>
        <v/>
      </c>
      <c r="DI16">
        <f>MIN(BK15*(1+BK$6/Setup!$C$13),BK$7)</f>
        <v/>
      </c>
      <c r="DJ16">
        <f>MIN(BL15*(1+BL$6/Setup!$C$13),BL$7)</f>
        <v/>
      </c>
      <c r="DK16">
        <f>MIN(BM15*(1+BM$6/Setup!$C$13),BM$7)</f>
        <v/>
      </c>
      <c r="DL16">
        <f>MIN(BN15*(1+BN$6/Setup!$C$13),BN$7)</f>
        <v/>
      </c>
      <c r="DM16">
        <f>MIN(BO15*(1+BO$6/Setup!$C$13),BO$7)</f>
        <v/>
      </c>
      <c r="DN16">
        <f>MIN(BP15*(1+BP$6/Setup!$C$13),BP$7)</f>
        <v/>
      </c>
      <c r="DO16">
        <f>MIN(BQ15*(1+BQ$6/Setup!$C$13),BQ$7)</f>
        <v/>
      </c>
      <c r="DP16">
        <f>MIN(T15*(1+T$6/Setup!$C$13)-BR16,$H16)</f>
        <v/>
      </c>
      <c r="DQ16">
        <f>MIN(U15*(1+U$6/Setup!$C$13)-BS16,MAX(0,$H16-SUM($DP16:DP16)))</f>
        <v/>
      </c>
      <c r="DR16">
        <f>MIN(V15*(1+V$6/Setup!$C$13)-BT16,MAX(0,$H16-SUM($DP16:DQ16)))</f>
        <v/>
      </c>
      <c r="DS16">
        <f>MIN(W15*(1+W$6/Setup!$C$13)-BU16,MAX(0,$H16-SUM($DP16:DR16)))</f>
        <v/>
      </c>
      <c r="DT16">
        <f>MIN(X15*(1+X$6/Setup!$C$13)-BV16,MAX(0,$H16-SUM($DP16:DS16)))</f>
        <v/>
      </c>
      <c r="DU16">
        <f>MIN(Y15*(1+Y$6/Setup!$C$13)-BW16,MAX(0,$H16-SUM($DP16:DT16)))</f>
        <v/>
      </c>
      <c r="DV16">
        <f>MIN(Z15*(1+Z$6/Setup!$C$13)-BX16,MAX(0,$H16-SUM($DP16:DU16)))</f>
        <v/>
      </c>
      <c r="DW16">
        <f>MIN(AA15*(1+AA$6/Setup!$C$13)-BY16,MAX(0,$H16-SUM($DP16:DV16)))</f>
        <v/>
      </c>
      <c r="DX16">
        <f>MIN(AB15*(1+AB$6/Setup!$C$13)-BZ16,MAX(0,$H16-SUM($DP16:DW16)))</f>
        <v/>
      </c>
      <c r="DY16">
        <f>MIN(AC15*(1+AC$6/Setup!$C$13)-CA16,MAX(0,$H16-SUM($DP16:DX16)))</f>
        <v/>
      </c>
      <c r="DZ16">
        <f>MIN(AD15*(1+AD$6/Setup!$C$13)-CB16,MAX(0,$H16-SUM($DP16:DY16)))</f>
        <v/>
      </c>
      <c r="EA16">
        <f>MIN(AE15*(1+AE$6/Setup!$C$13)-CC16,MAX(0,$H16-SUM($DP16:DZ16)))</f>
        <v/>
      </c>
      <c r="EB16">
        <f>MIN(AF15*(1+AF$6/Setup!$C$13)-CD16,MAX(0,$H16-SUM($DP16:EA16)))</f>
        <v/>
      </c>
      <c r="EC16">
        <f>MIN(AG15*(1+AG$6/Setup!$C$13)-CE16,MAX(0,$H16-SUM($DP16:EB16)))</f>
        <v/>
      </c>
      <c r="ED16">
        <f>MIN(AH15*(1+AH$6/Setup!$C$13)-CF16,MAX(0,$H16-SUM($DP16:EC16)))</f>
        <v/>
      </c>
      <c r="EE16">
        <f>MIN(AI15*(1+AI$6/Setup!$C$13)-CG16,MAX(0,$H16-SUM($DP16:ED16)))</f>
        <v/>
      </c>
      <c r="EF16">
        <f>MIN(AJ15*(1+AJ$6/Setup!$C$13)-CH16,MAX(0,$H16-SUM($DP16:EE16)))</f>
        <v/>
      </c>
      <c r="EG16">
        <f>MIN(AK15*(1+AK$6/Setup!$C$13)-CI16,MAX(0,$H16-SUM($DP16:EF16)))</f>
        <v/>
      </c>
      <c r="EH16">
        <f>MIN(AL15*(1+AL$6/Setup!$C$13)-CJ16,MAX(0,$H16-SUM($DP16:EG16)))</f>
        <v/>
      </c>
      <c r="EI16">
        <f>MIN(AM15*(1+AM$6/Setup!$C$13)-CK16,MAX(0,$H16-SUM($DP16:EH16)))</f>
        <v/>
      </c>
      <c r="EJ16">
        <f>MIN(AN15*(1+AN$6/Setup!$C$13)-CL16,MAX(0,$H16-SUM($DP16:EI16)))</f>
        <v/>
      </c>
      <c r="EK16">
        <f>MIN(AO15*(1+AO$6/Setup!$C$13)-CM16,MAX(0,$H16-SUM($DP16:EJ16)))</f>
        <v/>
      </c>
      <c r="EL16">
        <f>MIN(AP15*(1+AP$6/Setup!$C$13)-CN16,MAX(0,$H16-SUM($DP16:EK16)))</f>
        <v/>
      </c>
      <c r="EM16">
        <f>MIN(AQ15*(1+AQ$6/Setup!$C$13)-CO16,MAX(0,$H16-SUM($DP16:EL16)))</f>
        <v/>
      </c>
      <c r="EN16">
        <f>MIN(AR15*(1+AR$6/Setup!$C$13)-CP16,MAX(0,$H16-SUM($DP16:EM16)))</f>
        <v/>
      </c>
      <c r="EO16">
        <f>MIN(AS15*(1+AS$6/Setup!$C$13)-CQ16,MAX(0,$H16-SUM($DP16:EN16)))</f>
        <v/>
      </c>
      <c r="EP16">
        <f>MIN(AT15*(1+AT$6/Setup!$C$13)-CR16,MAX(0,$H16-SUM($DP16:EO16)))</f>
        <v/>
      </c>
      <c r="EQ16">
        <f>MIN(AU15*(1+AU$6/Setup!$C$13)-CS16,MAX(0,$H16-SUM($DP16:EP16)))</f>
        <v/>
      </c>
      <c r="ER16">
        <f>MIN(AV15*(1+AV$6/Setup!$C$13)-CT16,MAX(0,$H16-SUM($DP16:EQ16)))</f>
        <v/>
      </c>
      <c r="ES16">
        <f>MIN(AW15*(1+AW$6/Setup!$C$13)-CU16,MAX(0,$H16-SUM($DP16:ER16)))</f>
        <v/>
      </c>
      <c r="ET16">
        <f>MIN(AX15*(1+AX$6/Setup!$C$13)-CV16,MAX(0,$H16-SUM($DP16:ES16)))</f>
        <v/>
      </c>
      <c r="EU16">
        <f>MIN(AY15*(1+AY$6/Setup!$C$13)-CW16,MAX(0,$H16-SUM($DP16:ET16)))</f>
        <v/>
      </c>
      <c r="EV16">
        <f>MIN(AZ15*(1+AZ$6/Setup!$C$13)-CX16,MAX(0,$H16-SUM($DP16:EU16)))</f>
        <v/>
      </c>
      <c r="EW16">
        <f>MIN(BA15*(1+BA$6/Setup!$C$13)-CY16,MAX(0,$H16-SUM($DP16:EV16)))</f>
        <v/>
      </c>
      <c r="EX16">
        <f>MIN(BB15*(1+BB$6/Setup!$C$13)-CZ16,MAX(0,$H16-SUM($DP16:EW16)))</f>
        <v/>
      </c>
      <c r="EY16">
        <f>MIN(BC15*(1+BC$6/Setup!$C$13)-DA16,MAX(0,$H16-SUM($DP16:EX16)))</f>
        <v/>
      </c>
      <c r="EZ16">
        <f>MIN(BD15*(1+BD$6/Setup!$C$13)-DB16,MAX(0,$H16-SUM($DP16:EY16)))</f>
        <v/>
      </c>
      <c r="FA16">
        <f>MIN(BE15*(1+BE$6/Setup!$C$13)-DC16,MAX(0,$H16-SUM($DP16:EZ16)))</f>
        <v/>
      </c>
      <c r="FB16">
        <f>MIN(BF15*(1+BF$6/Setup!$C$13)-DD16,MAX(0,$H16-SUM($DP16:FA16)))</f>
        <v/>
      </c>
      <c r="FC16">
        <f>MIN(BG15*(1+BG$6/Setup!$C$13)-DE16,MAX(0,$H16-SUM($DP16:FB16)))</f>
        <v/>
      </c>
      <c r="FD16">
        <f>MIN(BH15*(1+BH$6/Setup!$C$13)-DF16,MAX(0,$H16-SUM($DP16:FC16)))</f>
        <v/>
      </c>
      <c r="FE16">
        <f>MIN(BI15*(1+BI$6/Setup!$C$13)-DG16,MAX(0,$H16-SUM($DP16:FD16)))</f>
        <v/>
      </c>
      <c r="FF16">
        <f>MIN(BJ15*(1+BJ$6/Setup!$C$13)-DH16,MAX(0,$H16-SUM($DP16:FE16)))</f>
        <v/>
      </c>
      <c r="FG16">
        <f>MIN(BK15*(1+BK$6/Setup!$C$13)-DI16,MAX(0,$H16-SUM($DP16:FF16)))</f>
        <v/>
      </c>
      <c r="FH16">
        <f>MIN(BL15*(1+BL$6/Setup!$C$13)-DJ16,MAX(0,$H16-SUM($DP16:FG16)))</f>
        <v/>
      </c>
      <c r="FI16">
        <f>MIN(BM15*(1+BM$6/Setup!$C$13)-DK16,MAX(0,$H16-SUM($DP16:FH16)))</f>
        <v/>
      </c>
      <c r="FJ16">
        <f>MIN(BN15*(1+BN$6/Setup!$C$13)-DL16,MAX(0,$H16-SUM($DP16:FI16)))</f>
        <v/>
      </c>
      <c r="FK16">
        <f>MIN(BO15*(1+BO$6/Setup!$C$13)-DM16,MAX(0,$H16-SUM($DP16:FJ16)))</f>
        <v/>
      </c>
      <c r="FL16">
        <f>MIN(BP15*(1+BP$6/Setup!$C$13)-DN16,MAX(0,$H16-SUM($DP16:FK16)))</f>
        <v/>
      </c>
      <c r="FM16">
        <f>MIN(BQ15*(1+BQ$6/Setup!$C$13)-DO16,MAX(0,$H16-SUM($DP16:FL16)))</f>
        <v/>
      </c>
    </row>
    <row r="17">
      <c r="A17">
        <f>A16+1</f>
        <v/>
      </c>
      <c r="B17">
        <f>IF(Setup!$C$6="Every week",Setup!$C$7+7*(A17-1),IF(Setup!$C$6="Every 2 weeks",Setup!$C$7+14*(A17-1),IF(Setup!$C$6="Every month",EDATE(Setup!$C$7,A17-1),EOMONTH(Setup!$C$7,INT((A17-1+Setup!$C$20)/2)-1)+MIN(IF(MOD(A17-1+Setup!$C$20,2)=0,Setup!$C$18,Setup!$C$19),DAY(EOMONTH(Setup!$C$7,INT((A17-1+Setup!$C$20)/2)))))))</f>
        <v/>
      </c>
      <c r="C17">
        <f>N('Paycheck Plan'!J13)</f>
        <v/>
      </c>
      <c r="D17">
        <f>N('Paycheck Plan'!K13)</f>
        <v/>
      </c>
      <c r="E17">
        <f>MIN(MAX(0,Setup!$C$10-F16),MAX(0,Setup!$C$8+C17-G17))</f>
        <v/>
      </c>
      <c r="F17">
        <f>F16+E17</f>
        <v/>
      </c>
      <c r="G17">
        <f>MIN(Setup!$C$14,MAX(0,Setup!$C$8+C17))</f>
        <v/>
      </c>
      <c r="H17">
        <f>MAX(0,Setup!$C$8+C17-G17-E17)+SUM($T$7:$BQ$7)-SUM(BR17:DO17)</f>
        <v/>
      </c>
      <c r="I17">
        <f>SUMPRODUCT(T16:BQ16,$T$6:$BQ$6)/Setup!$C$13</f>
        <v/>
      </c>
      <c r="J17">
        <f>SUM(T17:BQ17)</f>
        <v/>
      </c>
      <c r="K17">
        <f>IF(MAX(DP17:FM17)&gt;0,MATCH(MAX(DP17:FM17),DP17:FM17,0),1)</f>
        <v/>
      </c>
      <c r="M17">
        <f>ROUND(6*$B$2/39,0)+1</f>
        <v/>
      </c>
      <c r="N17" s="62">
        <f>INDEX($B$10:$B$530,MIN(M17,521))</f>
        <v/>
      </c>
      <c r="O17">
        <f>INDEX($J$10:$J$530,MIN(M17,521))</f>
        <v/>
      </c>
      <c r="T17">
        <f>MAX(0,T16*(1+T$6/Setup!$C$13)-BR17-DP17)+IF($K17=1,$D17,0)</f>
        <v/>
      </c>
      <c r="U17">
        <f>MAX(0,U16*(1+U$6/Setup!$C$13)-BS17-DQ17)+IF($K17=2,$D17,0)</f>
        <v/>
      </c>
      <c r="V17">
        <f>MAX(0,V16*(1+V$6/Setup!$C$13)-BT17-DR17)+IF($K17=3,$D17,0)</f>
        <v/>
      </c>
      <c r="W17">
        <f>MAX(0,W16*(1+W$6/Setup!$C$13)-BU17-DS17)+IF($K17=4,$D17,0)</f>
        <v/>
      </c>
      <c r="X17">
        <f>MAX(0,X16*(1+X$6/Setup!$C$13)-BV17-DT17)+IF($K17=5,$D17,0)</f>
        <v/>
      </c>
      <c r="Y17">
        <f>MAX(0,Y16*(1+Y$6/Setup!$C$13)-BW17-DU17)+IF($K17=6,$D17,0)</f>
        <v/>
      </c>
      <c r="Z17">
        <f>MAX(0,Z16*(1+Z$6/Setup!$C$13)-BX17-DV17)+IF($K17=7,$D17,0)</f>
        <v/>
      </c>
      <c r="AA17">
        <f>MAX(0,AA16*(1+AA$6/Setup!$C$13)-BY17-DW17)+IF($K17=8,$D17,0)</f>
        <v/>
      </c>
      <c r="AB17">
        <f>MAX(0,AB16*(1+AB$6/Setup!$C$13)-BZ17-DX17)+IF($K17=9,$D17,0)</f>
        <v/>
      </c>
      <c r="AC17">
        <f>MAX(0,AC16*(1+AC$6/Setup!$C$13)-CA17-DY17)+IF($K17=10,$D17,0)</f>
        <v/>
      </c>
      <c r="AD17">
        <f>MAX(0,AD16*(1+AD$6/Setup!$C$13)-CB17-DZ17)+IF($K17=11,$D17,0)</f>
        <v/>
      </c>
      <c r="AE17">
        <f>MAX(0,AE16*(1+AE$6/Setup!$C$13)-CC17-EA17)+IF($K17=12,$D17,0)</f>
        <v/>
      </c>
      <c r="AF17">
        <f>MAX(0,AF16*(1+AF$6/Setup!$C$13)-CD17-EB17)+IF($K17=13,$D17,0)</f>
        <v/>
      </c>
      <c r="AG17">
        <f>MAX(0,AG16*(1+AG$6/Setup!$C$13)-CE17-EC17)+IF($K17=14,$D17,0)</f>
        <v/>
      </c>
      <c r="AH17">
        <f>MAX(0,AH16*(1+AH$6/Setup!$C$13)-CF17-ED17)+IF($K17=15,$D17,0)</f>
        <v/>
      </c>
      <c r="AI17">
        <f>MAX(0,AI16*(1+AI$6/Setup!$C$13)-CG17-EE17)+IF($K17=16,$D17,0)</f>
        <v/>
      </c>
      <c r="AJ17">
        <f>MAX(0,AJ16*(1+AJ$6/Setup!$C$13)-CH17-EF17)+IF($K17=17,$D17,0)</f>
        <v/>
      </c>
      <c r="AK17">
        <f>MAX(0,AK16*(1+AK$6/Setup!$C$13)-CI17-EG17)+IF($K17=18,$D17,0)</f>
        <v/>
      </c>
      <c r="AL17">
        <f>MAX(0,AL16*(1+AL$6/Setup!$C$13)-CJ17-EH17)+IF($K17=19,$D17,0)</f>
        <v/>
      </c>
      <c r="AM17">
        <f>MAX(0,AM16*(1+AM$6/Setup!$C$13)-CK17-EI17)+IF($K17=20,$D17,0)</f>
        <v/>
      </c>
      <c r="AN17">
        <f>MAX(0,AN16*(1+AN$6/Setup!$C$13)-CL17-EJ17)+IF($K17=21,$D17,0)</f>
        <v/>
      </c>
      <c r="AO17">
        <f>MAX(0,AO16*(1+AO$6/Setup!$C$13)-CM17-EK17)+IF($K17=22,$D17,0)</f>
        <v/>
      </c>
      <c r="AP17">
        <f>MAX(0,AP16*(1+AP$6/Setup!$C$13)-CN17-EL17)+IF($K17=23,$D17,0)</f>
        <v/>
      </c>
      <c r="AQ17">
        <f>MAX(0,AQ16*(1+AQ$6/Setup!$C$13)-CO17-EM17)+IF($K17=24,$D17,0)</f>
        <v/>
      </c>
      <c r="AR17">
        <f>MAX(0,AR16*(1+AR$6/Setup!$C$13)-CP17-EN17)+IF($K17=25,$D17,0)</f>
        <v/>
      </c>
      <c r="AS17">
        <f>MAX(0,AS16*(1+AS$6/Setup!$C$13)-CQ17-EO17)+IF($K17=26,$D17,0)</f>
        <v/>
      </c>
      <c r="AT17">
        <f>MAX(0,AT16*(1+AT$6/Setup!$C$13)-CR17-EP17)+IF($K17=27,$D17,0)</f>
        <v/>
      </c>
      <c r="AU17">
        <f>MAX(0,AU16*(1+AU$6/Setup!$C$13)-CS17-EQ17)+IF($K17=28,$D17,0)</f>
        <v/>
      </c>
      <c r="AV17">
        <f>MAX(0,AV16*(1+AV$6/Setup!$C$13)-CT17-ER17)+IF($K17=29,$D17,0)</f>
        <v/>
      </c>
      <c r="AW17">
        <f>MAX(0,AW16*(1+AW$6/Setup!$C$13)-CU17-ES17)+IF($K17=30,$D17,0)</f>
        <v/>
      </c>
      <c r="AX17">
        <f>MAX(0,AX16*(1+AX$6/Setup!$C$13)-CV17-ET17)+IF($K17=31,$D17,0)</f>
        <v/>
      </c>
      <c r="AY17">
        <f>MAX(0,AY16*(1+AY$6/Setup!$C$13)-CW17-EU17)+IF($K17=32,$D17,0)</f>
        <v/>
      </c>
      <c r="AZ17">
        <f>MAX(0,AZ16*(1+AZ$6/Setup!$C$13)-CX17-EV17)+IF($K17=33,$D17,0)</f>
        <v/>
      </c>
      <c r="BA17">
        <f>MAX(0,BA16*(1+BA$6/Setup!$C$13)-CY17-EW17)+IF($K17=34,$D17,0)</f>
        <v/>
      </c>
      <c r="BB17">
        <f>MAX(0,BB16*(1+BB$6/Setup!$C$13)-CZ17-EX17)+IF($K17=35,$D17,0)</f>
        <v/>
      </c>
      <c r="BC17">
        <f>MAX(0,BC16*(1+BC$6/Setup!$C$13)-DA17-EY17)+IF($K17=36,$D17,0)</f>
        <v/>
      </c>
      <c r="BD17">
        <f>MAX(0,BD16*(1+BD$6/Setup!$C$13)-DB17-EZ17)+IF($K17=37,$D17,0)</f>
        <v/>
      </c>
      <c r="BE17">
        <f>MAX(0,BE16*(1+BE$6/Setup!$C$13)-DC17-FA17)+IF($K17=38,$D17,0)</f>
        <v/>
      </c>
      <c r="BF17">
        <f>MAX(0,BF16*(1+BF$6/Setup!$C$13)-DD17-FB17)+IF($K17=39,$D17,0)</f>
        <v/>
      </c>
      <c r="BG17">
        <f>MAX(0,BG16*(1+BG$6/Setup!$C$13)-DE17-FC17)+IF($K17=40,$D17,0)</f>
        <v/>
      </c>
      <c r="BH17">
        <f>MAX(0,BH16*(1+BH$6/Setup!$C$13)-DF17-FD17)+IF($K17=41,$D17,0)</f>
        <v/>
      </c>
      <c r="BI17">
        <f>MAX(0,BI16*(1+BI$6/Setup!$C$13)-DG17-FE17)+IF($K17=42,$D17,0)</f>
        <v/>
      </c>
      <c r="BJ17">
        <f>MAX(0,BJ16*(1+BJ$6/Setup!$C$13)-DH17-FF17)+IF($K17=43,$D17,0)</f>
        <v/>
      </c>
      <c r="BK17">
        <f>MAX(0,BK16*(1+BK$6/Setup!$C$13)-DI17-FG17)+IF($K17=44,$D17,0)</f>
        <v/>
      </c>
      <c r="BL17">
        <f>MAX(0,BL16*(1+BL$6/Setup!$C$13)-DJ17-FH17)+IF($K17=45,$D17,0)</f>
        <v/>
      </c>
      <c r="BM17">
        <f>MAX(0,BM16*(1+BM$6/Setup!$C$13)-DK17-FI17)+IF($K17=46,$D17,0)</f>
        <v/>
      </c>
      <c r="BN17">
        <f>MAX(0,BN16*(1+BN$6/Setup!$C$13)-DL17-FJ17)+IF($K17=47,$D17,0)</f>
        <v/>
      </c>
      <c r="BO17">
        <f>MAX(0,BO16*(1+BO$6/Setup!$C$13)-DM17-FK17)+IF($K17=48,$D17,0)</f>
        <v/>
      </c>
      <c r="BP17">
        <f>MAX(0,BP16*(1+BP$6/Setup!$C$13)-DN17-FL17)+IF($K17=49,$D17,0)</f>
        <v/>
      </c>
      <c r="BQ17">
        <f>MAX(0,BQ16*(1+BQ$6/Setup!$C$13)-DO17-FM17)+IF($K17=50,$D17,0)</f>
        <v/>
      </c>
      <c r="BR17">
        <f>MIN(T16*(1+T$6/Setup!$C$13),T$7)</f>
        <v/>
      </c>
      <c r="BS17">
        <f>MIN(U16*(1+U$6/Setup!$C$13),U$7)</f>
        <v/>
      </c>
      <c r="BT17">
        <f>MIN(V16*(1+V$6/Setup!$C$13),V$7)</f>
        <v/>
      </c>
      <c r="BU17">
        <f>MIN(W16*(1+W$6/Setup!$C$13),W$7)</f>
        <v/>
      </c>
      <c r="BV17">
        <f>MIN(X16*(1+X$6/Setup!$C$13),X$7)</f>
        <v/>
      </c>
      <c r="BW17">
        <f>MIN(Y16*(1+Y$6/Setup!$C$13),Y$7)</f>
        <v/>
      </c>
      <c r="BX17">
        <f>MIN(Z16*(1+Z$6/Setup!$C$13),Z$7)</f>
        <v/>
      </c>
      <c r="BY17">
        <f>MIN(AA16*(1+AA$6/Setup!$C$13),AA$7)</f>
        <v/>
      </c>
      <c r="BZ17">
        <f>MIN(AB16*(1+AB$6/Setup!$C$13),AB$7)</f>
        <v/>
      </c>
      <c r="CA17">
        <f>MIN(AC16*(1+AC$6/Setup!$C$13),AC$7)</f>
        <v/>
      </c>
      <c r="CB17">
        <f>MIN(AD16*(1+AD$6/Setup!$C$13),AD$7)</f>
        <v/>
      </c>
      <c r="CC17">
        <f>MIN(AE16*(1+AE$6/Setup!$C$13),AE$7)</f>
        <v/>
      </c>
      <c r="CD17">
        <f>MIN(AF16*(1+AF$6/Setup!$C$13),AF$7)</f>
        <v/>
      </c>
      <c r="CE17">
        <f>MIN(AG16*(1+AG$6/Setup!$C$13),AG$7)</f>
        <v/>
      </c>
      <c r="CF17">
        <f>MIN(AH16*(1+AH$6/Setup!$C$13),AH$7)</f>
        <v/>
      </c>
      <c r="CG17">
        <f>MIN(AI16*(1+AI$6/Setup!$C$13),AI$7)</f>
        <v/>
      </c>
      <c r="CH17">
        <f>MIN(AJ16*(1+AJ$6/Setup!$C$13),AJ$7)</f>
        <v/>
      </c>
      <c r="CI17">
        <f>MIN(AK16*(1+AK$6/Setup!$C$13),AK$7)</f>
        <v/>
      </c>
      <c r="CJ17">
        <f>MIN(AL16*(1+AL$6/Setup!$C$13),AL$7)</f>
        <v/>
      </c>
      <c r="CK17">
        <f>MIN(AM16*(1+AM$6/Setup!$C$13),AM$7)</f>
        <v/>
      </c>
      <c r="CL17">
        <f>MIN(AN16*(1+AN$6/Setup!$C$13),AN$7)</f>
        <v/>
      </c>
      <c r="CM17">
        <f>MIN(AO16*(1+AO$6/Setup!$C$13),AO$7)</f>
        <v/>
      </c>
      <c r="CN17">
        <f>MIN(AP16*(1+AP$6/Setup!$C$13),AP$7)</f>
        <v/>
      </c>
      <c r="CO17">
        <f>MIN(AQ16*(1+AQ$6/Setup!$C$13),AQ$7)</f>
        <v/>
      </c>
      <c r="CP17">
        <f>MIN(AR16*(1+AR$6/Setup!$C$13),AR$7)</f>
        <v/>
      </c>
      <c r="CQ17">
        <f>MIN(AS16*(1+AS$6/Setup!$C$13),AS$7)</f>
        <v/>
      </c>
      <c r="CR17">
        <f>MIN(AT16*(1+AT$6/Setup!$C$13),AT$7)</f>
        <v/>
      </c>
      <c r="CS17">
        <f>MIN(AU16*(1+AU$6/Setup!$C$13),AU$7)</f>
        <v/>
      </c>
      <c r="CT17">
        <f>MIN(AV16*(1+AV$6/Setup!$C$13),AV$7)</f>
        <v/>
      </c>
      <c r="CU17">
        <f>MIN(AW16*(1+AW$6/Setup!$C$13),AW$7)</f>
        <v/>
      </c>
      <c r="CV17">
        <f>MIN(AX16*(1+AX$6/Setup!$C$13),AX$7)</f>
        <v/>
      </c>
      <c r="CW17">
        <f>MIN(AY16*(1+AY$6/Setup!$C$13),AY$7)</f>
        <v/>
      </c>
      <c r="CX17">
        <f>MIN(AZ16*(1+AZ$6/Setup!$C$13),AZ$7)</f>
        <v/>
      </c>
      <c r="CY17">
        <f>MIN(BA16*(1+BA$6/Setup!$C$13),BA$7)</f>
        <v/>
      </c>
      <c r="CZ17">
        <f>MIN(BB16*(1+BB$6/Setup!$C$13),BB$7)</f>
        <v/>
      </c>
      <c r="DA17">
        <f>MIN(BC16*(1+BC$6/Setup!$C$13),BC$7)</f>
        <v/>
      </c>
      <c r="DB17">
        <f>MIN(BD16*(1+BD$6/Setup!$C$13),BD$7)</f>
        <v/>
      </c>
      <c r="DC17">
        <f>MIN(BE16*(1+BE$6/Setup!$C$13),BE$7)</f>
        <v/>
      </c>
      <c r="DD17">
        <f>MIN(BF16*(1+BF$6/Setup!$C$13),BF$7)</f>
        <v/>
      </c>
      <c r="DE17">
        <f>MIN(BG16*(1+BG$6/Setup!$C$13),BG$7)</f>
        <v/>
      </c>
      <c r="DF17">
        <f>MIN(BH16*(1+BH$6/Setup!$C$13),BH$7)</f>
        <v/>
      </c>
      <c r="DG17">
        <f>MIN(BI16*(1+BI$6/Setup!$C$13),BI$7)</f>
        <v/>
      </c>
      <c r="DH17">
        <f>MIN(BJ16*(1+BJ$6/Setup!$C$13),BJ$7)</f>
        <v/>
      </c>
      <c r="DI17">
        <f>MIN(BK16*(1+BK$6/Setup!$C$13),BK$7)</f>
        <v/>
      </c>
      <c r="DJ17">
        <f>MIN(BL16*(1+BL$6/Setup!$C$13),BL$7)</f>
        <v/>
      </c>
      <c r="DK17">
        <f>MIN(BM16*(1+BM$6/Setup!$C$13),BM$7)</f>
        <v/>
      </c>
      <c r="DL17">
        <f>MIN(BN16*(1+BN$6/Setup!$C$13),BN$7)</f>
        <v/>
      </c>
      <c r="DM17">
        <f>MIN(BO16*(1+BO$6/Setup!$C$13),BO$7)</f>
        <v/>
      </c>
      <c r="DN17">
        <f>MIN(BP16*(1+BP$6/Setup!$C$13),BP$7)</f>
        <v/>
      </c>
      <c r="DO17">
        <f>MIN(BQ16*(1+BQ$6/Setup!$C$13),BQ$7)</f>
        <v/>
      </c>
      <c r="DP17">
        <f>MIN(T16*(1+T$6/Setup!$C$13)-BR17,$H17)</f>
        <v/>
      </c>
      <c r="DQ17">
        <f>MIN(U16*(1+U$6/Setup!$C$13)-BS17,MAX(0,$H17-SUM($DP17:DP17)))</f>
        <v/>
      </c>
      <c r="DR17">
        <f>MIN(V16*(1+V$6/Setup!$C$13)-BT17,MAX(0,$H17-SUM($DP17:DQ17)))</f>
        <v/>
      </c>
      <c r="DS17">
        <f>MIN(W16*(1+W$6/Setup!$C$13)-BU17,MAX(0,$H17-SUM($DP17:DR17)))</f>
        <v/>
      </c>
      <c r="DT17">
        <f>MIN(X16*(1+X$6/Setup!$C$13)-BV17,MAX(0,$H17-SUM($DP17:DS17)))</f>
        <v/>
      </c>
      <c r="DU17">
        <f>MIN(Y16*(1+Y$6/Setup!$C$13)-BW17,MAX(0,$H17-SUM($DP17:DT17)))</f>
        <v/>
      </c>
      <c r="DV17">
        <f>MIN(Z16*(1+Z$6/Setup!$C$13)-BX17,MAX(0,$H17-SUM($DP17:DU17)))</f>
        <v/>
      </c>
      <c r="DW17">
        <f>MIN(AA16*(1+AA$6/Setup!$C$13)-BY17,MAX(0,$H17-SUM($DP17:DV17)))</f>
        <v/>
      </c>
      <c r="DX17">
        <f>MIN(AB16*(1+AB$6/Setup!$C$13)-BZ17,MAX(0,$H17-SUM($DP17:DW17)))</f>
        <v/>
      </c>
      <c r="DY17">
        <f>MIN(AC16*(1+AC$6/Setup!$C$13)-CA17,MAX(0,$H17-SUM($DP17:DX17)))</f>
        <v/>
      </c>
      <c r="DZ17">
        <f>MIN(AD16*(1+AD$6/Setup!$C$13)-CB17,MAX(0,$H17-SUM($DP17:DY17)))</f>
        <v/>
      </c>
      <c r="EA17">
        <f>MIN(AE16*(1+AE$6/Setup!$C$13)-CC17,MAX(0,$H17-SUM($DP17:DZ17)))</f>
        <v/>
      </c>
      <c r="EB17">
        <f>MIN(AF16*(1+AF$6/Setup!$C$13)-CD17,MAX(0,$H17-SUM($DP17:EA17)))</f>
        <v/>
      </c>
      <c r="EC17">
        <f>MIN(AG16*(1+AG$6/Setup!$C$13)-CE17,MAX(0,$H17-SUM($DP17:EB17)))</f>
        <v/>
      </c>
      <c r="ED17">
        <f>MIN(AH16*(1+AH$6/Setup!$C$13)-CF17,MAX(0,$H17-SUM($DP17:EC17)))</f>
        <v/>
      </c>
      <c r="EE17">
        <f>MIN(AI16*(1+AI$6/Setup!$C$13)-CG17,MAX(0,$H17-SUM($DP17:ED17)))</f>
        <v/>
      </c>
      <c r="EF17">
        <f>MIN(AJ16*(1+AJ$6/Setup!$C$13)-CH17,MAX(0,$H17-SUM($DP17:EE17)))</f>
        <v/>
      </c>
      <c r="EG17">
        <f>MIN(AK16*(1+AK$6/Setup!$C$13)-CI17,MAX(0,$H17-SUM($DP17:EF17)))</f>
        <v/>
      </c>
      <c r="EH17">
        <f>MIN(AL16*(1+AL$6/Setup!$C$13)-CJ17,MAX(0,$H17-SUM($DP17:EG17)))</f>
        <v/>
      </c>
      <c r="EI17">
        <f>MIN(AM16*(1+AM$6/Setup!$C$13)-CK17,MAX(0,$H17-SUM($DP17:EH17)))</f>
        <v/>
      </c>
      <c r="EJ17">
        <f>MIN(AN16*(1+AN$6/Setup!$C$13)-CL17,MAX(0,$H17-SUM($DP17:EI17)))</f>
        <v/>
      </c>
      <c r="EK17">
        <f>MIN(AO16*(1+AO$6/Setup!$C$13)-CM17,MAX(0,$H17-SUM($DP17:EJ17)))</f>
        <v/>
      </c>
      <c r="EL17">
        <f>MIN(AP16*(1+AP$6/Setup!$C$13)-CN17,MAX(0,$H17-SUM($DP17:EK17)))</f>
        <v/>
      </c>
      <c r="EM17">
        <f>MIN(AQ16*(1+AQ$6/Setup!$C$13)-CO17,MAX(0,$H17-SUM($DP17:EL17)))</f>
        <v/>
      </c>
      <c r="EN17">
        <f>MIN(AR16*(1+AR$6/Setup!$C$13)-CP17,MAX(0,$H17-SUM($DP17:EM17)))</f>
        <v/>
      </c>
      <c r="EO17">
        <f>MIN(AS16*(1+AS$6/Setup!$C$13)-CQ17,MAX(0,$H17-SUM($DP17:EN17)))</f>
        <v/>
      </c>
      <c r="EP17">
        <f>MIN(AT16*(1+AT$6/Setup!$C$13)-CR17,MAX(0,$H17-SUM($DP17:EO17)))</f>
        <v/>
      </c>
      <c r="EQ17">
        <f>MIN(AU16*(1+AU$6/Setup!$C$13)-CS17,MAX(0,$H17-SUM($DP17:EP17)))</f>
        <v/>
      </c>
      <c r="ER17">
        <f>MIN(AV16*(1+AV$6/Setup!$C$13)-CT17,MAX(0,$H17-SUM($DP17:EQ17)))</f>
        <v/>
      </c>
      <c r="ES17">
        <f>MIN(AW16*(1+AW$6/Setup!$C$13)-CU17,MAX(0,$H17-SUM($DP17:ER17)))</f>
        <v/>
      </c>
      <c r="ET17">
        <f>MIN(AX16*(1+AX$6/Setup!$C$13)-CV17,MAX(0,$H17-SUM($DP17:ES17)))</f>
        <v/>
      </c>
      <c r="EU17">
        <f>MIN(AY16*(1+AY$6/Setup!$C$13)-CW17,MAX(0,$H17-SUM($DP17:ET17)))</f>
        <v/>
      </c>
      <c r="EV17">
        <f>MIN(AZ16*(1+AZ$6/Setup!$C$13)-CX17,MAX(0,$H17-SUM($DP17:EU17)))</f>
        <v/>
      </c>
      <c r="EW17">
        <f>MIN(BA16*(1+BA$6/Setup!$C$13)-CY17,MAX(0,$H17-SUM($DP17:EV17)))</f>
        <v/>
      </c>
      <c r="EX17">
        <f>MIN(BB16*(1+BB$6/Setup!$C$13)-CZ17,MAX(0,$H17-SUM($DP17:EW17)))</f>
        <v/>
      </c>
      <c r="EY17">
        <f>MIN(BC16*(1+BC$6/Setup!$C$13)-DA17,MAX(0,$H17-SUM($DP17:EX17)))</f>
        <v/>
      </c>
      <c r="EZ17">
        <f>MIN(BD16*(1+BD$6/Setup!$C$13)-DB17,MAX(0,$H17-SUM($DP17:EY17)))</f>
        <v/>
      </c>
      <c r="FA17">
        <f>MIN(BE16*(1+BE$6/Setup!$C$13)-DC17,MAX(0,$H17-SUM($DP17:EZ17)))</f>
        <v/>
      </c>
      <c r="FB17">
        <f>MIN(BF16*(1+BF$6/Setup!$C$13)-DD17,MAX(0,$H17-SUM($DP17:FA17)))</f>
        <v/>
      </c>
      <c r="FC17">
        <f>MIN(BG16*(1+BG$6/Setup!$C$13)-DE17,MAX(0,$H17-SUM($DP17:FB17)))</f>
        <v/>
      </c>
      <c r="FD17">
        <f>MIN(BH16*(1+BH$6/Setup!$C$13)-DF17,MAX(0,$H17-SUM($DP17:FC17)))</f>
        <v/>
      </c>
      <c r="FE17">
        <f>MIN(BI16*(1+BI$6/Setup!$C$13)-DG17,MAX(0,$H17-SUM($DP17:FD17)))</f>
        <v/>
      </c>
      <c r="FF17">
        <f>MIN(BJ16*(1+BJ$6/Setup!$C$13)-DH17,MAX(0,$H17-SUM($DP17:FE17)))</f>
        <v/>
      </c>
      <c r="FG17">
        <f>MIN(BK16*(1+BK$6/Setup!$C$13)-DI17,MAX(0,$H17-SUM($DP17:FF17)))</f>
        <v/>
      </c>
      <c r="FH17">
        <f>MIN(BL16*(1+BL$6/Setup!$C$13)-DJ17,MAX(0,$H17-SUM($DP17:FG17)))</f>
        <v/>
      </c>
      <c r="FI17">
        <f>MIN(BM16*(1+BM$6/Setup!$C$13)-DK17,MAX(0,$H17-SUM($DP17:FH17)))</f>
        <v/>
      </c>
      <c r="FJ17">
        <f>MIN(BN16*(1+BN$6/Setup!$C$13)-DL17,MAX(0,$H17-SUM($DP17:FI17)))</f>
        <v/>
      </c>
      <c r="FK17">
        <f>MIN(BO16*(1+BO$6/Setup!$C$13)-DM17,MAX(0,$H17-SUM($DP17:FJ17)))</f>
        <v/>
      </c>
      <c r="FL17">
        <f>MIN(BP16*(1+BP$6/Setup!$C$13)-DN17,MAX(0,$H17-SUM($DP17:FK17)))</f>
        <v/>
      </c>
      <c r="FM17">
        <f>MIN(BQ16*(1+BQ$6/Setup!$C$13)-DO17,MAX(0,$H17-SUM($DP17:FL17)))</f>
        <v/>
      </c>
    </row>
    <row r="18">
      <c r="A18">
        <f>A17+1</f>
        <v/>
      </c>
      <c r="B18">
        <f>IF(Setup!$C$6="Every week",Setup!$C$7+7*(A18-1),IF(Setup!$C$6="Every 2 weeks",Setup!$C$7+14*(A18-1),IF(Setup!$C$6="Every month",EDATE(Setup!$C$7,A18-1),EOMONTH(Setup!$C$7,INT((A18-1+Setup!$C$20)/2)-1)+MIN(IF(MOD(A18-1+Setup!$C$20,2)=0,Setup!$C$18,Setup!$C$19),DAY(EOMONTH(Setup!$C$7,INT((A18-1+Setup!$C$20)/2)))))))</f>
        <v/>
      </c>
      <c r="C18">
        <f>N('Paycheck Plan'!J14)</f>
        <v/>
      </c>
      <c r="D18">
        <f>N('Paycheck Plan'!K14)</f>
        <v/>
      </c>
      <c r="E18">
        <f>MIN(MAX(0,Setup!$C$10-F17),MAX(0,Setup!$C$8+C18-G18))</f>
        <v/>
      </c>
      <c r="F18">
        <f>F17+E18</f>
        <v/>
      </c>
      <c r="G18">
        <f>MIN(Setup!$C$14,MAX(0,Setup!$C$8+C18))</f>
        <v/>
      </c>
      <c r="H18">
        <f>MAX(0,Setup!$C$8+C18-G18-E18)+SUM($T$7:$BQ$7)-SUM(BR18:DO18)</f>
        <v/>
      </c>
      <c r="I18">
        <f>SUMPRODUCT(T17:BQ17,$T$6:$BQ$6)/Setup!$C$13</f>
        <v/>
      </c>
      <c r="J18">
        <f>SUM(T18:BQ18)</f>
        <v/>
      </c>
      <c r="K18">
        <f>IF(MAX(DP18:FM18)&gt;0,MATCH(MAX(DP18:FM18),DP18:FM18,0),1)</f>
        <v/>
      </c>
      <c r="M18">
        <f>ROUND(7*$B$2/39,0)+1</f>
        <v/>
      </c>
      <c r="N18" s="62">
        <f>INDEX($B$10:$B$530,MIN(M18,521))</f>
        <v/>
      </c>
      <c r="O18">
        <f>INDEX($J$10:$J$530,MIN(M18,521))</f>
        <v/>
      </c>
      <c r="T18">
        <f>MAX(0,T17*(1+T$6/Setup!$C$13)-BR18-DP18)+IF($K18=1,$D18,0)</f>
        <v/>
      </c>
      <c r="U18">
        <f>MAX(0,U17*(1+U$6/Setup!$C$13)-BS18-DQ18)+IF($K18=2,$D18,0)</f>
        <v/>
      </c>
      <c r="V18">
        <f>MAX(0,V17*(1+V$6/Setup!$C$13)-BT18-DR18)+IF($K18=3,$D18,0)</f>
        <v/>
      </c>
      <c r="W18">
        <f>MAX(0,W17*(1+W$6/Setup!$C$13)-BU18-DS18)+IF($K18=4,$D18,0)</f>
        <v/>
      </c>
      <c r="X18">
        <f>MAX(0,X17*(1+X$6/Setup!$C$13)-BV18-DT18)+IF($K18=5,$D18,0)</f>
        <v/>
      </c>
      <c r="Y18">
        <f>MAX(0,Y17*(1+Y$6/Setup!$C$13)-BW18-DU18)+IF($K18=6,$D18,0)</f>
        <v/>
      </c>
      <c r="Z18">
        <f>MAX(0,Z17*(1+Z$6/Setup!$C$13)-BX18-DV18)+IF($K18=7,$D18,0)</f>
        <v/>
      </c>
      <c r="AA18">
        <f>MAX(0,AA17*(1+AA$6/Setup!$C$13)-BY18-DW18)+IF($K18=8,$D18,0)</f>
        <v/>
      </c>
      <c r="AB18">
        <f>MAX(0,AB17*(1+AB$6/Setup!$C$13)-BZ18-DX18)+IF($K18=9,$D18,0)</f>
        <v/>
      </c>
      <c r="AC18">
        <f>MAX(0,AC17*(1+AC$6/Setup!$C$13)-CA18-DY18)+IF($K18=10,$D18,0)</f>
        <v/>
      </c>
      <c r="AD18">
        <f>MAX(0,AD17*(1+AD$6/Setup!$C$13)-CB18-DZ18)+IF($K18=11,$D18,0)</f>
        <v/>
      </c>
      <c r="AE18">
        <f>MAX(0,AE17*(1+AE$6/Setup!$C$13)-CC18-EA18)+IF($K18=12,$D18,0)</f>
        <v/>
      </c>
      <c r="AF18">
        <f>MAX(0,AF17*(1+AF$6/Setup!$C$13)-CD18-EB18)+IF($K18=13,$D18,0)</f>
        <v/>
      </c>
      <c r="AG18">
        <f>MAX(0,AG17*(1+AG$6/Setup!$C$13)-CE18-EC18)+IF($K18=14,$D18,0)</f>
        <v/>
      </c>
      <c r="AH18">
        <f>MAX(0,AH17*(1+AH$6/Setup!$C$13)-CF18-ED18)+IF($K18=15,$D18,0)</f>
        <v/>
      </c>
      <c r="AI18">
        <f>MAX(0,AI17*(1+AI$6/Setup!$C$13)-CG18-EE18)+IF($K18=16,$D18,0)</f>
        <v/>
      </c>
      <c r="AJ18">
        <f>MAX(0,AJ17*(1+AJ$6/Setup!$C$13)-CH18-EF18)+IF($K18=17,$D18,0)</f>
        <v/>
      </c>
      <c r="AK18">
        <f>MAX(0,AK17*(1+AK$6/Setup!$C$13)-CI18-EG18)+IF($K18=18,$D18,0)</f>
        <v/>
      </c>
      <c r="AL18">
        <f>MAX(0,AL17*(1+AL$6/Setup!$C$13)-CJ18-EH18)+IF($K18=19,$D18,0)</f>
        <v/>
      </c>
      <c r="AM18">
        <f>MAX(0,AM17*(1+AM$6/Setup!$C$13)-CK18-EI18)+IF($K18=20,$D18,0)</f>
        <v/>
      </c>
      <c r="AN18">
        <f>MAX(0,AN17*(1+AN$6/Setup!$C$13)-CL18-EJ18)+IF($K18=21,$D18,0)</f>
        <v/>
      </c>
      <c r="AO18">
        <f>MAX(0,AO17*(1+AO$6/Setup!$C$13)-CM18-EK18)+IF($K18=22,$D18,0)</f>
        <v/>
      </c>
      <c r="AP18">
        <f>MAX(0,AP17*(1+AP$6/Setup!$C$13)-CN18-EL18)+IF($K18=23,$D18,0)</f>
        <v/>
      </c>
      <c r="AQ18">
        <f>MAX(0,AQ17*(1+AQ$6/Setup!$C$13)-CO18-EM18)+IF($K18=24,$D18,0)</f>
        <v/>
      </c>
      <c r="AR18">
        <f>MAX(0,AR17*(1+AR$6/Setup!$C$13)-CP18-EN18)+IF($K18=25,$D18,0)</f>
        <v/>
      </c>
      <c r="AS18">
        <f>MAX(0,AS17*(1+AS$6/Setup!$C$13)-CQ18-EO18)+IF($K18=26,$D18,0)</f>
        <v/>
      </c>
      <c r="AT18">
        <f>MAX(0,AT17*(1+AT$6/Setup!$C$13)-CR18-EP18)+IF($K18=27,$D18,0)</f>
        <v/>
      </c>
      <c r="AU18">
        <f>MAX(0,AU17*(1+AU$6/Setup!$C$13)-CS18-EQ18)+IF($K18=28,$D18,0)</f>
        <v/>
      </c>
      <c r="AV18">
        <f>MAX(0,AV17*(1+AV$6/Setup!$C$13)-CT18-ER18)+IF($K18=29,$D18,0)</f>
        <v/>
      </c>
      <c r="AW18">
        <f>MAX(0,AW17*(1+AW$6/Setup!$C$13)-CU18-ES18)+IF($K18=30,$D18,0)</f>
        <v/>
      </c>
      <c r="AX18">
        <f>MAX(0,AX17*(1+AX$6/Setup!$C$13)-CV18-ET18)+IF($K18=31,$D18,0)</f>
        <v/>
      </c>
      <c r="AY18">
        <f>MAX(0,AY17*(1+AY$6/Setup!$C$13)-CW18-EU18)+IF($K18=32,$D18,0)</f>
        <v/>
      </c>
      <c r="AZ18">
        <f>MAX(0,AZ17*(1+AZ$6/Setup!$C$13)-CX18-EV18)+IF($K18=33,$D18,0)</f>
        <v/>
      </c>
      <c r="BA18">
        <f>MAX(0,BA17*(1+BA$6/Setup!$C$13)-CY18-EW18)+IF($K18=34,$D18,0)</f>
        <v/>
      </c>
      <c r="BB18">
        <f>MAX(0,BB17*(1+BB$6/Setup!$C$13)-CZ18-EX18)+IF($K18=35,$D18,0)</f>
        <v/>
      </c>
      <c r="BC18">
        <f>MAX(0,BC17*(1+BC$6/Setup!$C$13)-DA18-EY18)+IF($K18=36,$D18,0)</f>
        <v/>
      </c>
      <c r="BD18">
        <f>MAX(0,BD17*(1+BD$6/Setup!$C$13)-DB18-EZ18)+IF($K18=37,$D18,0)</f>
        <v/>
      </c>
      <c r="BE18">
        <f>MAX(0,BE17*(1+BE$6/Setup!$C$13)-DC18-FA18)+IF($K18=38,$D18,0)</f>
        <v/>
      </c>
      <c r="BF18">
        <f>MAX(0,BF17*(1+BF$6/Setup!$C$13)-DD18-FB18)+IF($K18=39,$D18,0)</f>
        <v/>
      </c>
      <c r="BG18">
        <f>MAX(0,BG17*(1+BG$6/Setup!$C$13)-DE18-FC18)+IF($K18=40,$D18,0)</f>
        <v/>
      </c>
      <c r="BH18">
        <f>MAX(0,BH17*(1+BH$6/Setup!$C$13)-DF18-FD18)+IF($K18=41,$D18,0)</f>
        <v/>
      </c>
      <c r="BI18">
        <f>MAX(0,BI17*(1+BI$6/Setup!$C$13)-DG18-FE18)+IF($K18=42,$D18,0)</f>
        <v/>
      </c>
      <c r="BJ18">
        <f>MAX(0,BJ17*(1+BJ$6/Setup!$C$13)-DH18-FF18)+IF($K18=43,$D18,0)</f>
        <v/>
      </c>
      <c r="BK18">
        <f>MAX(0,BK17*(1+BK$6/Setup!$C$13)-DI18-FG18)+IF($K18=44,$D18,0)</f>
        <v/>
      </c>
      <c r="BL18">
        <f>MAX(0,BL17*(1+BL$6/Setup!$C$13)-DJ18-FH18)+IF($K18=45,$D18,0)</f>
        <v/>
      </c>
      <c r="BM18">
        <f>MAX(0,BM17*(1+BM$6/Setup!$C$13)-DK18-FI18)+IF($K18=46,$D18,0)</f>
        <v/>
      </c>
      <c r="BN18">
        <f>MAX(0,BN17*(1+BN$6/Setup!$C$13)-DL18-FJ18)+IF($K18=47,$D18,0)</f>
        <v/>
      </c>
      <c r="BO18">
        <f>MAX(0,BO17*(1+BO$6/Setup!$C$13)-DM18-FK18)+IF($K18=48,$D18,0)</f>
        <v/>
      </c>
      <c r="BP18">
        <f>MAX(0,BP17*(1+BP$6/Setup!$C$13)-DN18-FL18)+IF($K18=49,$D18,0)</f>
        <v/>
      </c>
      <c r="BQ18">
        <f>MAX(0,BQ17*(1+BQ$6/Setup!$C$13)-DO18-FM18)+IF($K18=50,$D18,0)</f>
        <v/>
      </c>
      <c r="BR18">
        <f>MIN(T17*(1+T$6/Setup!$C$13),T$7)</f>
        <v/>
      </c>
      <c r="BS18">
        <f>MIN(U17*(1+U$6/Setup!$C$13),U$7)</f>
        <v/>
      </c>
      <c r="BT18">
        <f>MIN(V17*(1+V$6/Setup!$C$13),V$7)</f>
        <v/>
      </c>
      <c r="BU18">
        <f>MIN(W17*(1+W$6/Setup!$C$13),W$7)</f>
        <v/>
      </c>
      <c r="BV18">
        <f>MIN(X17*(1+X$6/Setup!$C$13),X$7)</f>
        <v/>
      </c>
      <c r="BW18">
        <f>MIN(Y17*(1+Y$6/Setup!$C$13),Y$7)</f>
        <v/>
      </c>
      <c r="BX18">
        <f>MIN(Z17*(1+Z$6/Setup!$C$13),Z$7)</f>
        <v/>
      </c>
      <c r="BY18">
        <f>MIN(AA17*(1+AA$6/Setup!$C$13),AA$7)</f>
        <v/>
      </c>
      <c r="BZ18">
        <f>MIN(AB17*(1+AB$6/Setup!$C$13),AB$7)</f>
        <v/>
      </c>
      <c r="CA18">
        <f>MIN(AC17*(1+AC$6/Setup!$C$13),AC$7)</f>
        <v/>
      </c>
      <c r="CB18">
        <f>MIN(AD17*(1+AD$6/Setup!$C$13),AD$7)</f>
        <v/>
      </c>
      <c r="CC18">
        <f>MIN(AE17*(1+AE$6/Setup!$C$13),AE$7)</f>
        <v/>
      </c>
      <c r="CD18">
        <f>MIN(AF17*(1+AF$6/Setup!$C$13),AF$7)</f>
        <v/>
      </c>
      <c r="CE18">
        <f>MIN(AG17*(1+AG$6/Setup!$C$13),AG$7)</f>
        <v/>
      </c>
      <c r="CF18">
        <f>MIN(AH17*(1+AH$6/Setup!$C$13),AH$7)</f>
        <v/>
      </c>
      <c r="CG18">
        <f>MIN(AI17*(1+AI$6/Setup!$C$13),AI$7)</f>
        <v/>
      </c>
      <c r="CH18">
        <f>MIN(AJ17*(1+AJ$6/Setup!$C$13),AJ$7)</f>
        <v/>
      </c>
      <c r="CI18">
        <f>MIN(AK17*(1+AK$6/Setup!$C$13),AK$7)</f>
        <v/>
      </c>
      <c r="CJ18">
        <f>MIN(AL17*(1+AL$6/Setup!$C$13),AL$7)</f>
        <v/>
      </c>
      <c r="CK18">
        <f>MIN(AM17*(1+AM$6/Setup!$C$13),AM$7)</f>
        <v/>
      </c>
      <c r="CL18">
        <f>MIN(AN17*(1+AN$6/Setup!$C$13),AN$7)</f>
        <v/>
      </c>
      <c r="CM18">
        <f>MIN(AO17*(1+AO$6/Setup!$C$13),AO$7)</f>
        <v/>
      </c>
      <c r="CN18">
        <f>MIN(AP17*(1+AP$6/Setup!$C$13),AP$7)</f>
        <v/>
      </c>
      <c r="CO18">
        <f>MIN(AQ17*(1+AQ$6/Setup!$C$13),AQ$7)</f>
        <v/>
      </c>
      <c r="CP18">
        <f>MIN(AR17*(1+AR$6/Setup!$C$13),AR$7)</f>
        <v/>
      </c>
      <c r="CQ18">
        <f>MIN(AS17*(1+AS$6/Setup!$C$13),AS$7)</f>
        <v/>
      </c>
      <c r="CR18">
        <f>MIN(AT17*(1+AT$6/Setup!$C$13),AT$7)</f>
        <v/>
      </c>
      <c r="CS18">
        <f>MIN(AU17*(1+AU$6/Setup!$C$13),AU$7)</f>
        <v/>
      </c>
      <c r="CT18">
        <f>MIN(AV17*(1+AV$6/Setup!$C$13),AV$7)</f>
        <v/>
      </c>
      <c r="CU18">
        <f>MIN(AW17*(1+AW$6/Setup!$C$13),AW$7)</f>
        <v/>
      </c>
      <c r="CV18">
        <f>MIN(AX17*(1+AX$6/Setup!$C$13),AX$7)</f>
        <v/>
      </c>
      <c r="CW18">
        <f>MIN(AY17*(1+AY$6/Setup!$C$13),AY$7)</f>
        <v/>
      </c>
      <c r="CX18">
        <f>MIN(AZ17*(1+AZ$6/Setup!$C$13),AZ$7)</f>
        <v/>
      </c>
      <c r="CY18">
        <f>MIN(BA17*(1+BA$6/Setup!$C$13),BA$7)</f>
        <v/>
      </c>
      <c r="CZ18">
        <f>MIN(BB17*(1+BB$6/Setup!$C$13),BB$7)</f>
        <v/>
      </c>
      <c r="DA18">
        <f>MIN(BC17*(1+BC$6/Setup!$C$13),BC$7)</f>
        <v/>
      </c>
      <c r="DB18">
        <f>MIN(BD17*(1+BD$6/Setup!$C$13),BD$7)</f>
        <v/>
      </c>
      <c r="DC18">
        <f>MIN(BE17*(1+BE$6/Setup!$C$13),BE$7)</f>
        <v/>
      </c>
      <c r="DD18">
        <f>MIN(BF17*(1+BF$6/Setup!$C$13),BF$7)</f>
        <v/>
      </c>
      <c r="DE18">
        <f>MIN(BG17*(1+BG$6/Setup!$C$13),BG$7)</f>
        <v/>
      </c>
      <c r="DF18">
        <f>MIN(BH17*(1+BH$6/Setup!$C$13),BH$7)</f>
        <v/>
      </c>
      <c r="DG18">
        <f>MIN(BI17*(1+BI$6/Setup!$C$13),BI$7)</f>
        <v/>
      </c>
      <c r="DH18">
        <f>MIN(BJ17*(1+BJ$6/Setup!$C$13),BJ$7)</f>
        <v/>
      </c>
      <c r="DI18">
        <f>MIN(BK17*(1+BK$6/Setup!$C$13),BK$7)</f>
        <v/>
      </c>
      <c r="DJ18">
        <f>MIN(BL17*(1+BL$6/Setup!$C$13),BL$7)</f>
        <v/>
      </c>
      <c r="DK18">
        <f>MIN(BM17*(1+BM$6/Setup!$C$13),BM$7)</f>
        <v/>
      </c>
      <c r="DL18">
        <f>MIN(BN17*(1+BN$6/Setup!$C$13),BN$7)</f>
        <v/>
      </c>
      <c r="DM18">
        <f>MIN(BO17*(1+BO$6/Setup!$C$13),BO$7)</f>
        <v/>
      </c>
      <c r="DN18">
        <f>MIN(BP17*(1+BP$6/Setup!$C$13),BP$7)</f>
        <v/>
      </c>
      <c r="DO18">
        <f>MIN(BQ17*(1+BQ$6/Setup!$C$13),BQ$7)</f>
        <v/>
      </c>
      <c r="DP18">
        <f>MIN(T17*(1+T$6/Setup!$C$13)-BR18,$H18)</f>
        <v/>
      </c>
      <c r="DQ18">
        <f>MIN(U17*(1+U$6/Setup!$C$13)-BS18,MAX(0,$H18-SUM($DP18:DP18)))</f>
        <v/>
      </c>
      <c r="DR18">
        <f>MIN(V17*(1+V$6/Setup!$C$13)-BT18,MAX(0,$H18-SUM($DP18:DQ18)))</f>
        <v/>
      </c>
      <c r="DS18">
        <f>MIN(W17*(1+W$6/Setup!$C$13)-BU18,MAX(0,$H18-SUM($DP18:DR18)))</f>
        <v/>
      </c>
      <c r="DT18">
        <f>MIN(X17*(1+X$6/Setup!$C$13)-BV18,MAX(0,$H18-SUM($DP18:DS18)))</f>
        <v/>
      </c>
      <c r="DU18">
        <f>MIN(Y17*(1+Y$6/Setup!$C$13)-BW18,MAX(0,$H18-SUM($DP18:DT18)))</f>
        <v/>
      </c>
      <c r="DV18">
        <f>MIN(Z17*(1+Z$6/Setup!$C$13)-BX18,MAX(0,$H18-SUM($DP18:DU18)))</f>
        <v/>
      </c>
      <c r="DW18">
        <f>MIN(AA17*(1+AA$6/Setup!$C$13)-BY18,MAX(0,$H18-SUM($DP18:DV18)))</f>
        <v/>
      </c>
      <c r="DX18">
        <f>MIN(AB17*(1+AB$6/Setup!$C$13)-BZ18,MAX(0,$H18-SUM($DP18:DW18)))</f>
        <v/>
      </c>
      <c r="DY18">
        <f>MIN(AC17*(1+AC$6/Setup!$C$13)-CA18,MAX(0,$H18-SUM($DP18:DX18)))</f>
        <v/>
      </c>
      <c r="DZ18">
        <f>MIN(AD17*(1+AD$6/Setup!$C$13)-CB18,MAX(0,$H18-SUM($DP18:DY18)))</f>
        <v/>
      </c>
      <c r="EA18">
        <f>MIN(AE17*(1+AE$6/Setup!$C$13)-CC18,MAX(0,$H18-SUM($DP18:DZ18)))</f>
        <v/>
      </c>
      <c r="EB18">
        <f>MIN(AF17*(1+AF$6/Setup!$C$13)-CD18,MAX(0,$H18-SUM($DP18:EA18)))</f>
        <v/>
      </c>
      <c r="EC18">
        <f>MIN(AG17*(1+AG$6/Setup!$C$13)-CE18,MAX(0,$H18-SUM($DP18:EB18)))</f>
        <v/>
      </c>
      <c r="ED18">
        <f>MIN(AH17*(1+AH$6/Setup!$C$13)-CF18,MAX(0,$H18-SUM($DP18:EC18)))</f>
        <v/>
      </c>
      <c r="EE18">
        <f>MIN(AI17*(1+AI$6/Setup!$C$13)-CG18,MAX(0,$H18-SUM($DP18:ED18)))</f>
        <v/>
      </c>
      <c r="EF18">
        <f>MIN(AJ17*(1+AJ$6/Setup!$C$13)-CH18,MAX(0,$H18-SUM($DP18:EE18)))</f>
        <v/>
      </c>
      <c r="EG18">
        <f>MIN(AK17*(1+AK$6/Setup!$C$13)-CI18,MAX(0,$H18-SUM($DP18:EF18)))</f>
        <v/>
      </c>
      <c r="EH18">
        <f>MIN(AL17*(1+AL$6/Setup!$C$13)-CJ18,MAX(0,$H18-SUM($DP18:EG18)))</f>
        <v/>
      </c>
      <c r="EI18">
        <f>MIN(AM17*(1+AM$6/Setup!$C$13)-CK18,MAX(0,$H18-SUM($DP18:EH18)))</f>
        <v/>
      </c>
      <c r="EJ18">
        <f>MIN(AN17*(1+AN$6/Setup!$C$13)-CL18,MAX(0,$H18-SUM($DP18:EI18)))</f>
        <v/>
      </c>
      <c r="EK18">
        <f>MIN(AO17*(1+AO$6/Setup!$C$13)-CM18,MAX(0,$H18-SUM($DP18:EJ18)))</f>
        <v/>
      </c>
      <c r="EL18">
        <f>MIN(AP17*(1+AP$6/Setup!$C$13)-CN18,MAX(0,$H18-SUM($DP18:EK18)))</f>
        <v/>
      </c>
      <c r="EM18">
        <f>MIN(AQ17*(1+AQ$6/Setup!$C$13)-CO18,MAX(0,$H18-SUM($DP18:EL18)))</f>
        <v/>
      </c>
      <c r="EN18">
        <f>MIN(AR17*(1+AR$6/Setup!$C$13)-CP18,MAX(0,$H18-SUM($DP18:EM18)))</f>
        <v/>
      </c>
      <c r="EO18">
        <f>MIN(AS17*(1+AS$6/Setup!$C$13)-CQ18,MAX(0,$H18-SUM($DP18:EN18)))</f>
        <v/>
      </c>
      <c r="EP18">
        <f>MIN(AT17*(1+AT$6/Setup!$C$13)-CR18,MAX(0,$H18-SUM($DP18:EO18)))</f>
        <v/>
      </c>
      <c r="EQ18">
        <f>MIN(AU17*(1+AU$6/Setup!$C$13)-CS18,MAX(0,$H18-SUM($DP18:EP18)))</f>
        <v/>
      </c>
      <c r="ER18">
        <f>MIN(AV17*(1+AV$6/Setup!$C$13)-CT18,MAX(0,$H18-SUM($DP18:EQ18)))</f>
        <v/>
      </c>
      <c r="ES18">
        <f>MIN(AW17*(1+AW$6/Setup!$C$13)-CU18,MAX(0,$H18-SUM($DP18:ER18)))</f>
        <v/>
      </c>
      <c r="ET18">
        <f>MIN(AX17*(1+AX$6/Setup!$C$13)-CV18,MAX(0,$H18-SUM($DP18:ES18)))</f>
        <v/>
      </c>
      <c r="EU18">
        <f>MIN(AY17*(1+AY$6/Setup!$C$13)-CW18,MAX(0,$H18-SUM($DP18:ET18)))</f>
        <v/>
      </c>
      <c r="EV18">
        <f>MIN(AZ17*(1+AZ$6/Setup!$C$13)-CX18,MAX(0,$H18-SUM($DP18:EU18)))</f>
        <v/>
      </c>
      <c r="EW18">
        <f>MIN(BA17*(1+BA$6/Setup!$C$13)-CY18,MAX(0,$H18-SUM($DP18:EV18)))</f>
        <v/>
      </c>
      <c r="EX18">
        <f>MIN(BB17*(1+BB$6/Setup!$C$13)-CZ18,MAX(0,$H18-SUM($DP18:EW18)))</f>
        <v/>
      </c>
      <c r="EY18">
        <f>MIN(BC17*(1+BC$6/Setup!$C$13)-DA18,MAX(0,$H18-SUM($DP18:EX18)))</f>
        <v/>
      </c>
      <c r="EZ18">
        <f>MIN(BD17*(1+BD$6/Setup!$C$13)-DB18,MAX(0,$H18-SUM($DP18:EY18)))</f>
        <v/>
      </c>
      <c r="FA18">
        <f>MIN(BE17*(1+BE$6/Setup!$C$13)-DC18,MAX(0,$H18-SUM($DP18:EZ18)))</f>
        <v/>
      </c>
      <c r="FB18">
        <f>MIN(BF17*(1+BF$6/Setup!$C$13)-DD18,MAX(0,$H18-SUM($DP18:FA18)))</f>
        <v/>
      </c>
      <c r="FC18">
        <f>MIN(BG17*(1+BG$6/Setup!$C$13)-DE18,MAX(0,$H18-SUM($DP18:FB18)))</f>
        <v/>
      </c>
      <c r="FD18">
        <f>MIN(BH17*(1+BH$6/Setup!$C$13)-DF18,MAX(0,$H18-SUM($DP18:FC18)))</f>
        <v/>
      </c>
      <c r="FE18">
        <f>MIN(BI17*(1+BI$6/Setup!$C$13)-DG18,MAX(0,$H18-SUM($DP18:FD18)))</f>
        <v/>
      </c>
      <c r="FF18">
        <f>MIN(BJ17*(1+BJ$6/Setup!$C$13)-DH18,MAX(0,$H18-SUM($DP18:FE18)))</f>
        <v/>
      </c>
      <c r="FG18">
        <f>MIN(BK17*(1+BK$6/Setup!$C$13)-DI18,MAX(0,$H18-SUM($DP18:FF18)))</f>
        <v/>
      </c>
      <c r="FH18">
        <f>MIN(BL17*(1+BL$6/Setup!$C$13)-DJ18,MAX(0,$H18-SUM($DP18:FG18)))</f>
        <v/>
      </c>
      <c r="FI18">
        <f>MIN(BM17*(1+BM$6/Setup!$C$13)-DK18,MAX(0,$H18-SUM($DP18:FH18)))</f>
        <v/>
      </c>
      <c r="FJ18">
        <f>MIN(BN17*(1+BN$6/Setup!$C$13)-DL18,MAX(0,$H18-SUM($DP18:FI18)))</f>
        <v/>
      </c>
      <c r="FK18">
        <f>MIN(BO17*(1+BO$6/Setup!$C$13)-DM18,MAX(0,$H18-SUM($DP18:FJ18)))</f>
        <v/>
      </c>
      <c r="FL18">
        <f>MIN(BP17*(1+BP$6/Setup!$C$13)-DN18,MAX(0,$H18-SUM($DP18:FK18)))</f>
        <v/>
      </c>
      <c r="FM18">
        <f>MIN(BQ17*(1+BQ$6/Setup!$C$13)-DO18,MAX(0,$H18-SUM($DP18:FL18)))</f>
        <v/>
      </c>
    </row>
    <row r="19">
      <c r="A19">
        <f>A18+1</f>
        <v/>
      </c>
      <c r="B19">
        <f>IF(Setup!$C$6="Every week",Setup!$C$7+7*(A19-1),IF(Setup!$C$6="Every 2 weeks",Setup!$C$7+14*(A19-1),IF(Setup!$C$6="Every month",EDATE(Setup!$C$7,A19-1),EOMONTH(Setup!$C$7,INT((A19-1+Setup!$C$20)/2)-1)+MIN(IF(MOD(A19-1+Setup!$C$20,2)=0,Setup!$C$18,Setup!$C$19),DAY(EOMONTH(Setup!$C$7,INT((A19-1+Setup!$C$20)/2)))))))</f>
        <v/>
      </c>
      <c r="C19">
        <f>N('Paycheck Plan'!J15)</f>
        <v/>
      </c>
      <c r="D19">
        <f>N('Paycheck Plan'!K15)</f>
        <v/>
      </c>
      <c r="E19">
        <f>MIN(MAX(0,Setup!$C$10-F18),MAX(0,Setup!$C$8+C19-G19))</f>
        <v/>
      </c>
      <c r="F19">
        <f>F18+E19</f>
        <v/>
      </c>
      <c r="G19">
        <f>MIN(Setup!$C$14,MAX(0,Setup!$C$8+C19))</f>
        <v/>
      </c>
      <c r="H19">
        <f>MAX(0,Setup!$C$8+C19-G19-E19)+SUM($T$7:$BQ$7)-SUM(BR19:DO19)</f>
        <v/>
      </c>
      <c r="I19">
        <f>SUMPRODUCT(T18:BQ18,$T$6:$BQ$6)/Setup!$C$13</f>
        <v/>
      </c>
      <c r="J19">
        <f>SUM(T19:BQ19)</f>
        <v/>
      </c>
      <c r="K19">
        <f>IF(MAX(DP19:FM19)&gt;0,MATCH(MAX(DP19:FM19),DP19:FM19,0),1)</f>
        <v/>
      </c>
      <c r="M19">
        <f>ROUND(8*$B$2/39,0)+1</f>
        <v/>
      </c>
      <c r="N19" s="62">
        <f>INDEX($B$10:$B$530,MIN(M19,521))</f>
        <v/>
      </c>
      <c r="O19">
        <f>INDEX($J$10:$J$530,MIN(M19,521))</f>
        <v/>
      </c>
      <c r="T19">
        <f>MAX(0,T18*(1+T$6/Setup!$C$13)-BR19-DP19)+IF($K19=1,$D19,0)</f>
        <v/>
      </c>
      <c r="U19">
        <f>MAX(0,U18*(1+U$6/Setup!$C$13)-BS19-DQ19)+IF($K19=2,$D19,0)</f>
        <v/>
      </c>
      <c r="V19">
        <f>MAX(0,V18*(1+V$6/Setup!$C$13)-BT19-DR19)+IF($K19=3,$D19,0)</f>
        <v/>
      </c>
      <c r="W19">
        <f>MAX(0,W18*(1+W$6/Setup!$C$13)-BU19-DS19)+IF($K19=4,$D19,0)</f>
        <v/>
      </c>
      <c r="X19">
        <f>MAX(0,X18*(1+X$6/Setup!$C$13)-BV19-DT19)+IF($K19=5,$D19,0)</f>
        <v/>
      </c>
      <c r="Y19">
        <f>MAX(0,Y18*(1+Y$6/Setup!$C$13)-BW19-DU19)+IF($K19=6,$D19,0)</f>
        <v/>
      </c>
      <c r="Z19">
        <f>MAX(0,Z18*(1+Z$6/Setup!$C$13)-BX19-DV19)+IF($K19=7,$D19,0)</f>
        <v/>
      </c>
      <c r="AA19">
        <f>MAX(0,AA18*(1+AA$6/Setup!$C$13)-BY19-DW19)+IF($K19=8,$D19,0)</f>
        <v/>
      </c>
      <c r="AB19">
        <f>MAX(0,AB18*(1+AB$6/Setup!$C$13)-BZ19-DX19)+IF($K19=9,$D19,0)</f>
        <v/>
      </c>
      <c r="AC19">
        <f>MAX(0,AC18*(1+AC$6/Setup!$C$13)-CA19-DY19)+IF($K19=10,$D19,0)</f>
        <v/>
      </c>
      <c r="AD19">
        <f>MAX(0,AD18*(1+AD$6/Setup!$C$13)-CB19-DZ19)+IF($K19=11,$D19,0)</f>
        <v/>
      </c>
      <c r="AE19">
        <f>MAX(0,AE18*(1+AE$6/Setup!$C$13)-CC19-EA19)+IF($K19=12,$D19,0)</f>
        <v/>
      </c>
      <c r="AF19">
        <f>MAX(0,AF18*(1+AF$6/Setup!$C$13)-CD19-EB19)+IF($K19=13,$D19,0)</f>
        <v/>
      </c>
      <c r="AG19">
        <f>MAX(0,AG18*(1+AG$6/Setup!$C$13)-CE19-EC19)+IF($K19=14,$D19,0)</f>
        <v/>
      </c>
      <c r="AH19">
        <f>MAX(0,AH18*(1+AH$6/Setup!$C$13)-CF19-ED19)+IF($K19=15,$D19,0)</f>
        <v/>
      </c>
      <c r="AI19">
        <f>MAX(0,AI18*(1+AI$6/Setup!$C$13)-CG19-EE19)+IF($K19=16,$D19,0)</f>
        <v/>
      </c>
      <c r="AJ19">
        <f>MAX(0,AJ18*(1+AJ$6/Setup!$C$13)-CH19-EF19)+IF($K19=17,$D19,0)</f>
        <v/>
      </c>
      <c r="AK19">
        <f>MAX(0,AK18*(1+AK$6/Setup!$C$13)-CI19-EG19)+IF($K19=18,$D19,0)</f>
        <v/>
      </c>
      <c r="AL19">
        <f>MAX(0,AL18*(1+AL$6/Setup!$C$13)-CJ19-EH19)+IF($K19=19,$D19,0)</f>
        <v/>
      </c>
      <c r="AM19">
        <f>MAX(0,AM18*(1+AM$6/Setup!$C$13)-CK19-EI19)+IF($K19=20,$D19,0)</f>
        <v/>
      </c>
      <c r="AN19">
        <f>MAX(0,AN18*(1+AN$6/Setup!$C$13)-CL19-EJ19)+IF($K19=21,$D19,0)</f>
        <v/>
      </c>
      <c r="AO19">
        <f>MAX(0,AO18*(1+AO$6/Setup!$C$13)-CM19-EK19)+IF($K19=22,$D19,0)</f>
        <v/>
      </c>
      <c r="AP19">
        <f>MAX(0,AP18*(1+AP$6/Setup!$C$13)-CN19-EL19)+IF($K19=23,$D19,0)</f>
        <v/>
      </c>
      <c r="AQ19">
        <f>MAX(0,AQ18*(1+AQ$6/Setup!$C$13)-CO19-EM19)+IF($K19=24,$D19,0)</f>
        <v/>
      </c>
      <c r="AR19">
        <f>MAX(0,AR18*(1+AR$6/Setup!$C$13)-CP19-EN19)+IF($K19=25,$D19,0)</f>
        <v/>
      </c>
      <c r="AS19">
        <f>MAX(0,AS18*(1+AS$6/Setup!$C$13)-CQ19-EO19)+IF($K19=26,$D19,0)</f>
        <v/>
      </c>
      <c r="AT19">
        <f>MAX(0,AT18*(1+AT$6/Setup!$C$13)-CR19-EP19)+IF($K19=27,$D19,0)</f>
        <v/>
      </c>
      <c r="AU19">
        <f>MAX(0,AU18*(1+AU$6/Setup!$C$13)-CS19-EQ19)+IF($K19=28,$D19,0)</f>
        <v/>
      </c>
      <c r="AV19">
        <f>MAX(0,AV18*(1+AV$6/Setup!$C$13)-CT19-ER19)+IF($K19=29,$D19,0)</f>
        <v/>
      </c>
      <c r="AW19">
        <f>MAX(0,AW18*(1+AW$6/Setup!$C$13)-CU19-ES19)+IF($K19=30,$D19,0)</f>
        <v/>
      </c>
      <c r="AX19">
        <f>MAX(0,AX18*(1+AX$6/Setup!$C$13)-CV19-ET19)+IF($K19=31,$D19,0)</f>
        <v/>
      </c>
      <c r="AY19">
        <f>MAX(0,AY18*(1+AY$6/Setup!$C$13)-CW19-EU19)+IF($K19=32,$D19,0)</f>
        <v/>
      </c>
      <c r="AZ19">
        <f>MAX(0,AZ18*(1+AZ$6/Setup!$C$13)-CX19-EV19)+IF($K19=33,$D19,0)</f>
        <v/>
      </c>
      <c r="BA19">
        <f>MAX(0,BA18*(1+BA$6/Setup!$C$13)-CY19-EW19)+IF($K19=34,$D19,0)</f>
        <v/>
      </c>
      <c r="BB19">
        <f>MAX(0,BB18*(1+BB$6/Setup!$C$13)-CZ19-EX19)+IF($K19=35,$D19,0)</f>
        <v/>
      </c>
      <c r="BC19">
        <f>MAX(0,BC18*(1+BC$6/Setup!$C$13)-DA19-EY19)+IF($K19=36,$D19,0)</f>
        <v/>
      </c>
      <c r="BD19">
        <f>MAX(0,BD18*(1+BD$6/Setup!$C$13)-DB19-EZ19)+IF($K19=37,$D19,0)</f>
        <v/>
      </c>
      <c r="BE19">
        <f>MAX(0,BE18*(1+BE$6/Setup!$C$13)-DC19-FA19)+IF($K19=38,$D19,0)</f>
        <v/>
      </c>
      <c r="BF19">
        <f>MAX(0,BF18*(1+BF$6/Setup!$C$13)-DD19-FB19)+IF($K19=39,$D19,0)</f>
        <v/>
      </c>
      <c r="BG19">
        <f>MAX(0,BG18*(1+BG$6/Setup!$C$13)-DE19-FC19)+IF($K19=40,$D19,0)</f>
        <v/>
      </c>
      <c r="BH19">
        <f>MAX(0,BH18*(1+BH$6/Setup!$C$13)-DF19-FD19)+IF($K19=41,$D19,0)</f>
        <v/>
      </c>
      <c r="BI19">
        <f>MAX(0,BI18*(1+BI$6/Setup!$C$13)-DG19-FE19)+IF($K19=42,$D19,0)</f>
        <v/>
      </c>
      <c r="BJ19">
        <f>MAX(0,BJ18*(1+BJ$6/Setup!$C$13)-DH19-FF19)+IF($K19=43,$D19,0)</f>
        <v/>
      </c>
      <c r="BK19">
        <f>MAX(0,BK18*(1+BK$6/Setup!$C$13)-DI19-FG19)+IF($K19=44,$D19,0)</f>
        <v/>
      </c>
      <c r="BL19">
        <f>MAX(0,BL18*(1+BL$6/Setup!$C$13)-DJ19-FH19)+IF($K19=45,$D19,0)</f>
        <v/>
      </c>
      <c r="BM19">
        <f>MAX(0,BM18*(1+BM$6/Setup!$C$13)-DK19-FI19)+IF($K19=46,$D19,0)</f>
        <v/>
      </c>
      <c r="BN19">
        <f>MAX(0,BN18*(1+BN$6/Setup!$C$13)-DL19-FJ19)+IF($K19=47,$D19,0)</f>
        <v/>
      </c>
      <c r="BO19">
        <f>MAX(0,BO18*(1+BO$6/Setup!$C$13)-DM19-FK19)+IF($K19=48,$D19,0)</f>
        <v/>
      </c>
      <c r="BP19">
        <f>MAX(0,BP18*(1+BP$6/Setup!$C$13)-DN19-FL19)+IF($K19=49,$D19,0)</f>
        <v/>
      </c>
      <c r="BQ19">
        <f>MAX(0,BQ18*(1+BQ$6/Setup!$C$13)-DO19-FM19)+IF($K19=50,$D19,0)</f>
        <v/>
      </c>
      <c r="BR19">
        <f>MIN(T18*(1+T$6/Setup!$C$13),T$7)</f>
        <v/>
      </c>
      <c r="BS19">
        <f>MIN(U18*(1+U$6/Setup!$C$13),U$7)</f>
        <v/>
      </c>
      <c r="BT19">
        <f>MIN(V18*(1+V$6/Setup!$C$13),V$7)</f>
        <v/>
      </c>
      <c r="BU19">
        <f>MIN(W18*(1+W$6/Setup!$C$13),W$7)</f>
        <v/>
      </c>
      <c r="BV19">
        <f>MIN(X18*(1+X$6/Setup!$C$13),X$7)</f>
        <v/>
      </c>
      <c r="BW19">
        <f>MIN(Y18*(1+Y$6/Setup!$C$13),Y$7)</f>
        <v/>
      </c>
      <c r="BX19">
        <f>MIN(Z18*(1+Z$6/Setup!$C$13),Z$7)</f>
        <v/>
      </c>
      <c r="BY19">
        <f>MIN(AA18*(1+AA$6/Setup!$C$13),AA$7)</f>
        <v/>
      </c>
      <c r="BZ19">
        <f>MIN(AB18*(1+AB$6/Setup!$C$13),AB$7)</f>
        <v/>
      </c>
      <c r="CA19">
        <f>MIN(AC18*(1+AC$6/Setup!$C$13),AC$7)</f>
        <v/>
      </c>
      <c r="CB19">
        <f>MIN(AD18*(1+AD$6/Setup!$C$13),AD$7)</f>
        <v/>
      </c>
      <c r="CC19">
        <f>MIN(AE18*(1+AE$6/Setup!$C$13),AE$7)</f>
        <v/>
      </c>
      <c r="CD19">
        <f>MIN(AF18*(1+AF$6/Setup!$C$13),AF$7)</f>
        <v/>
      </c>
      <c r="CE19">
        <f>MIN(AG18*(1+AG$6/Setup!$C$13),AG$7)</f>
        <v/>
      </c>
      <c r="CF19">
        <f>MIN(AH18*(1+AH$6/Setup!$C$13),AH$7)</f>
        <v/>
      </c>
      <c r="CG19">
        <f>MIN(AI18*(1+AI$6/Setup!$C$13),AI$7)</f>
        <v/>
      </c>
      <c r="CH19">
        <f>MIN(AJ18*(1+AJ$6/Setup!$C$13),AJ$7)</f>
        <v/>
      </c>
      <c r="CI19">
        <f>MIN(AK18*(1+AK$6/Setup!$C$13),AK$7)</f>
        <v/>
      </c>
      <c r="CJ19">
        <f>MIN(AL18*(1+AL$6/Setup!$C$13),AL$7)</f>
        <v/>
      </c>
      <c r="CK19">
        <f>MIN(AM18*(1+AM$6/Setup!$C$13),AM$7)</f>
        <v/>
      </c>
      <c r="CL19">
        <f>MIN(AN18*(1+AN$6/Setup!$C$13),AN$7)</f>
        <v/>
      </c>
      <c r="CM19">
        <f>MIN(AO18*(1+AO$6/Setup!$C$13),AO$7)</f>
        <v/>
      </c>
      <c r="CN19">
        <f>MIN(AP18*(1+AP$6/Setup!$C$13),AP$7)</f>
        <v/>
      </c>
      <c r="CO19">
        <f>MIN(AQ18*(1+AQ$6/Setup!$C$13),AQ$7)</f>
        <v/>
      </c>
      <c r="CP19">
        <f>MIN(AR18*(1+AR$6/Setup!$C$13),AR$7)</f>
        <v/>
      </c>
      <c r="CQ19">
        <f>MIN(AS18*(1+AS$6/Setup!$C$13),AS$7)</f>
        <v/>
      </c>
      <c r="CR19">
        <f>MIN(AT18*(1+AT$6/Setup!$C$13),AT$7)</f>
        <v/>
      </c>
      <c r="CS19">
        <f>MIN(AU18*(1+AU$6/Setup!$C$13),AU$7)</f>
        <v/>
      </c>
      <c r="CT19">
        <f>MIN(AV18*(1+AV$6/Setup!$C$13),AV$7)</f>
        <v/>
      </c>
      <c r="CU19">
        <f>MIN(AW18*(1+AW$6/Setup!$C$13),AW$7)</f>
        <v/>
      </c>
      <c r="CV19">
        <f>MIN(AX18*(1+AX$6/Setup!$C$13),AX$7)</f>
        <v/>
      </c>
      <c r="CW19">
        <f>MIN(AY18*(1+AY$6/Setup!$C$13),AY$7)</f>
        <v/>
      </c>
      <c r="CX19">
        <f>MIN(AZ18*(1+AZ$6/Setup!$C$13),AZ$7)</f>
        <v/>
      </c>
      <c r="CY19">
        <f>MIN(BA18*(1+BA$6/Setup!$C$13),BA$7)</f>
        <v/>
      </c>
      <c r="CZ19">
        <f>MIN(BB18*(1+BB$6/Setup!$C$13),BB$7)</f>
        <v/>
      </c>
      <c r="DA19">
        <f>MIN(BC18*(1+BC$6/Setup!$C$13),BC$7)</f>
        <v/>
      </c>
      <c r="DB19">
        <f>MIN(BD18*(1+BD$6/Setup!$C$13),BD$7)</f>
        <v/>
      </c>
      <c r="DC19">
        <f>MIN(BE18*(1+BE$6/Setup!$C$13),BE$7)</f>
        <v/>
      </c>
      <c r="DD19">
        <f>MIN(BF18*(1+BF$6/Setup!$C$13),BF$7)</f>
        <v/>
      </c>
      <c r="DE19">
        <f>MIN(BG18*(1+BG$6/Setup!$C$13),BG$7)</f>
        <v/>
      </c>
      <c r="DF19">
        <f>MIN(BH18*(1+BH$6/Setup!$C$13),BH$7)</f>
        <v/>
      </c>
      <c r="DG19">
        <f>MIN(BI18*(1+BI$6/Setup!$C$13),BI$7)</f>
        <v/>
      </c>
      <c r="DH19">
        <f>MIN(BJ18*(1+BJ$6/Setup!$C$13),BJ$7)</f>
        <v/>
      </c>
      <c r="DI19">
        <f>MIN(BK18*(1+BK$6/Setup!$C$13),BK$7)</f>
        <v/>
      </c>
      <c r="DJ19">
        <f>MIN(BL18*(1+BL$6/Setup!$C$13),BL$7)</f>
        <v/>
      </c>
      <c r="DK19">
        <f>MIN(BM18*(1+BM$6/Setup!$C$13),BM$7)</f>
        <v/>
      </c>
      <c r="DL19">
        <f>MIN(BN18*(1+BN$6/Setup!$C$13),BN$7)</f>
        <v/>
      </c>
      <c r="DM19">
        <f>MIN(BO18*(1+BO$6/Setup!$C$13),BO$7)</f>
        <v/>
      </c>
      <c r="DN19">
        <f>MIN(BP18*(1+BP$6/Setup!$C$13),BP$7)</f>
        <v/>
      </c>
      <c r="DO19">
        <f>MIN(BQ18*(1+BQ$6/Setup!$C$13),BQ$7)</f>
        <v/>
      </c>
      <c r="DP19">
        <f>MIN(T18*(1+T$6/Setup!$C$13)-BR19,$H19)</f>
        <v/>
      </c>
      <c r="DQ19">
        <f>MIN(U18*(1+U$6/Setup!$C$13)-BS19,MAX(0,$H19-SUM($DP19:DP19)))</f>
        <v/>
      </c>
      <c r="DR19">
        <f>MIN(V18*(1+V$6/Setup!$C$13)-BT19,MAX(0,$H19-SUM($DP19:DQ19)))</f>
        <v/>
      </c>
      <c r="DS19">
        <f>MIN(W18*(1+W$6/Setup!$C$13)-BU19,MAX(0,$H19-SUM($DP19:DR19)))</f>
        <v/>
      </c>
      <c r="DT19">
        <f>MIN(X18*(1+X$6/Setup!$C$13)-BV19,MAX(0,$H19-SUM($DP19:DS19)))</f>
        <v/>
      </c>
      <c r="DU19">
        <f>MIN(Y18*(1+Y$6/Setup!$C$13)-BW19,MAX(0,$H19-SUM($DP19:DT19)))</f>
        <v/>
      </c>
      <c r="DV19">
        <f>MIN(Z18*(1+Z$6/Setup!$C$13)-BX19,MAX(0,$H19-SUM($DP19:DU19)))</f>
        <v/>
      </c>
      <c r="DW19">
        <f>MIN(AA18*(1+AA$6/Setup!$C$13)-BY19,MAX(0,$H19-SUM($DP19:DV19)))</f>
        <v/>
      </c>
      <c r="DX19">
        <f>MIN(AB18*(1+AB$6/Setup!$C$13)-BZ19,MAX(0,$H19-SUM($DP19:DW19)))</f>
        <v/>
      </c>
      <c r="DY19">
        <f>MIN(AC18*(1+AC$6/Setup!$C$13)-CA19,MAX(0,$H19-SUM($DP19:DX19)))</f>
        <v/>
      </c>
      <c r="DZ19">
        <f>MIN(AD18*(1+AD$6/Setup!$C$13)-CB19,MAX(0,$H19-SUM($DP19:DY19)))</f>
        <v/>
      </c>
      <c r="EA19">
        <f>MIN(AE18*(1+AE$6/Setup!$C$13)-CC19,MAX(0,$H19-SUM($DP19:DZ19)))</f>
        <v/>
      </c>
      <c r="EB19">
        <f>MIN(AF18*(1+AF$6/Setup!$C$13)-CD19,MAX(0,$H19-SUM($DP19:EA19)))</f>
        <v/>
      </c>
      <c r="EC19">
        <f>MIN(AG18*(1+AG$6/Setup!$C$13)-CE19,MAX(0,$H19-SUM($DP19:EB19)))</f>
        <v/>
      </c>
      <c r="ED19">
        <f>MIN(AH18*(1+AH$6/Setup!$C$13)-CF19,MAX(0,$H19-SUM($DP19:EC19)))</f>
        <v/>
      </c>
      <c r="EE19">
        <f>MIN(AI18*(1+AI$6/Setup!$C$13)-CG19,MAX(0,$H19-SUM($DP19:ED19)))</f>
        <v/>
      </c>
      <c r="EF19">
        <f>MIN(AJ18*(1+AJ$6/Setup!$C$13)-CH19,MAX(0,$H19-SUM($DP19:EE19)))</f>
        <v/>
      </c>
      <c r="EG19">
        <f>MIN(AK18*(1+AK$6/Setup!$C$13)-CI19,MAX(0,$H19-SUM($DP19:EF19)))</f>
        <v/>
      </c>
      <c r="EH19">
        <f>MIN(AL18*(1+AL$6/Setup!$C$13)-CJ19,MAX(0,$H19-SUM($DP19:EG19)))</f>
        <v/>
      </c>
      <c r="EI19">
        <f>MIN(AM18*(1+AM$6/Setup!$C$13)-CK19,MAX(0,$H19-SUM($DP19:EH19)))</f>
        <v/>
      </c>
      <c r="EJ19">
        <f>MIN(AN18*(1+AN$6/Setup!$C$13)-CL19,MAX(0,$H19-SUM($DP19:EI19)))</f>
        <v/>
      </c>
      <c r="EK19">
        <f>MIN(AO18*(1+AO$6/Setup!$C$13)-CM19,MAX(0,$H19-SUM($DP19:EJ19)))</f>
        <v/>
      </c>
      <c r="EL19">
        <f>MIN(AP18*(1+AP$6/Setup!$C$13)-CN19,MAX(0,$H19-SUM($DP19:EK19)))</f>
        <v/>
      </c>
      <c r="EM19">
        <f>MIN(AQ18*(1+AQ$6/Setup!$C$13)-CO19,MAX(0,$H19-SUM($DP19:EL19)))</f>
        <v/>
      </c>
      <c r="EN19">
        <f>MIN(AR18*(1+AR$6/Setup!$C$13)-CP19,MAX(0,$H19-SUM($DP19:EM19)))</f>
        <v/>
      </c>
      <c r="EO19">
        <f>MIN(AS18*(1+AS$6/Setup!$C$13)-CQ19,MAX(0,$H19-SUM($DP19:EN19)))</f>
        <v/>
      </c>
      <c r="EP19">
        <f>MIN(AT18*(1+AT$6/Setup!$C$13)-CR19,MAX(0,$H19-SUM($DP19:EO19)))</f>
        <v/>
      </c>
      <c r="EQ19">
        <f>MIN(AU18*(1+AU$6/Setup!$C$13)-CS19,MAX(0,$H19-SUM($DP19:EP19)))</f>
        <v/>
      </c>
      <c r="ER19">
        <f>MIN(AV18*(1+AV$6/Setup!$C$13)-CT19,MAX(0,$H19-SUM($DP19:EQ19)))</f>
        <v/>
      </c>
      <c r="ES19">
        <f>MIN(AW18*(1+AW$6/Setup!$C$13)-CU19,MAX(0,$H19-SUM($DP19:ER19)))</f>
        <v/>
      </c>
      <c r="ET19">
        <f>MIN(AX18*(1+AX$6/Setup!$C$13)-CV19,MAX(0,$H19-SUM($DP19:ES19)))</f>
        <v/>
      </c>
      <c r="EU19">
        <f>MIN(AY18*(1+AY$6/Setup!$C$13)-CW19,MAX(0,$H19-SUM($DP19:ET19)))</f>
        <v/>
      </c>
      <c r="EV19">
        <f>MIN(AZ18*(1+AZ$6/Setup!$C$13)-CX19,MAX(0,$H19-SUM($DP19:EU19)))</f>
        <v/>
      </c>
      <c r="EW19">
        <f>MIN(BA18*(1+BA$6/Setup!$C$13)-CY19,MAX(0,$H19-SUM($DP19:EV19)))</f>
        <v/>
      </c>
      <c r="EX19">
        <f>MIN(BB18*(1+BB$6/Setup!$C$13)-CZ19,MAX(0,$H19-SUM($DP19:EW19)))</f>
        <v/>
      </c>
      <c r="EY19">
        <f>MIN(BC18*(1+BC$6/Setup!$C$13)-DA19,MAX(0,$H19-SUM($DP19:EX19)))</f>
        <v/>
      </c>
      <c r="EZ19">
        <f>MIN(BD18*(1+BD$6/Setup!$C$13)-DB19,MAX(0,$H19-SUM($DP19:EY19)))</f>
        <v/>
      </c>
      <c r="FA19">
        <f>MIN(BE18*(1+BE$6/Setup!$C$13)-DC19,MAX(0,$H19-SUM($DP19:EZ19)))</f>
        <v/>
      </c>
      <c r="FB19">
        <f>MIN(BF18*(1+BF$6/Setup!$C$13)-DD19,MAX(0,$H19-SUM($DP19:FA19)))</f>
        <v/>
      </c>
      <c r="FC19">
        <f>MIN(BG18*(1+BG$6/Setup!$C$13)-DE19,MAX(0,$H19-SUM($DP19:FB19)))</f>
        <v/>
      </c>
      <c r="FD19">
        <f>MIN(BH18*(1+BH$6/Setup!$C$13)-DF19,MAX(0,$H19-SUM($DP19:FC19)))</f>
        <v/>
      </c>
      <c r="FE19">
        <f>MIN(BI18*(1+BI$6/Setup!$C$13)-DG19,MAX(0,$H19-SUM($DP19:FD19)))</f>
        <v/>
      </c>
      <c r="FF19">
        <f>MIN(BJ18*(1+BJ$6/Setup!$C$13)-DH19,MAX(0,$H19-SUM($DP19:FE19)))</f>
        <v/>
      </c>
      <c r="FG19">
        <f>MIN(BK18*(1+BK$6/Setup!$C$13)-DI19,MAX(0,$H19-SUM($DP19:FF19)))</f>
        <v/>
      </c>
      <c r="FH19">
        <f>MIN(BL18*(1+BL$6/Setup!$C$13)-DJ19,MAX(0,$H19-SUM($DP19:FG19)))</f>
        <v/>
      </c>
      <c r="FI19">
        <f>MIN(BM18*(1+BM$6/Setup!$C$13)-DK19,MAX(0,$H19-SUM($DP19:FH19)))</f>
        <v/>
      </c>
      <c r="FJ19">
        <f>MIN(BN18*(1+BN$6/Setup!$C$13)-DL19,MAX(0,$H19-SUM($DP19:FI19)))</f>
        <v/>
      </c>
      <c r="FK19">
        <f>MIN(BO18*(1+BO$6/Setup!$C$13)-DM19,MAX(0,$H19-SUM($DP19:FJ19)))</f>
        <v/>
      </c>
      <c r="FL19">
        <f>MIN(BP18*(1+BP$6/Setup!$C$13)-DN19,MAX(0,$H19-SUM($DP19:FK19)))</f>
        <v/>
      </c>
      <c r="FM19">
        <f>MIN(BQ18*(1+BQ$6/Setup!$C$13)-DO19,MAX(0,$H19-SUM($DP19:FL19)))</f>
        <v/>
      </c>
    </row>
    <row r="20">
      <c r="A20">
        <f>A19+1</f>
        <v/>
      </c>
      <c r="B20">
        <f>IF(Setup!$C$6="Every week",Setup!$C$7+7*(A20-1),IF(Setup!$C$6="Every 2 weeks",Setup!$C$7+14*(A20-1),IF(Setup!$C$6="Every month",EDATE(Setup!$C$7,A20-1),EOMONTH(Setup!$C$7,INT((A20-1+Setup!$C$20)/2)-1)+MIN(IF(MOD(A20-1+Setup!$C$20,2)=0,Setup!$C$18,Setup!$C$19),DAY(EOMONTH(Setup!$C$7,INT((A20-1+Setup!$C$20)/2)))))))</f>
        <v/>
      </c>
      <c r="C20">
        <f>N('Paycheck Plan'!J16)</f>
        <v/>
      </c>
      <c r="D20">
        <f>N('Paycheck Plan'!K16)</f>
        <v/>
      </c>
      <c r="E20">
        <f>MIN(MAX(0,Setup!$C$10-F19),MAX(0,Setup!$C$8+C20-G20))</f>
        <v/>
      </c>
      <c r="F20">
        <f>F19+E20</f>
        <v/>
      </c>
      <c r="G20">
        <f>MIN(Setup!$C$14,MAX(0,Setup!$C$8+C20))</f>
        <v/>
      </c>
      <c r="H20">
        <f>MAX(0,Setup!$C$8+C20-G20-E20)+SUM($T$7:$BQ$7)-SUM(BR20:DO20)</f>
        <v/>
      </c>
      <c r="I20">
        <f>SUMPRODUCT(T19:BQ19,$T$6:$BQ$6)/Setup!$C$13</f>
        <v/>
      </c>
      <c r="J20">
        <f>SUM(T20:BQ20)</f>
        <v/>
      </c>
      <c r="K20">
        <f>IF(MAX(DP20:FM20)&gt;0,MATCH(MAX(DP20:FM20),DP20:FM20,0),1)</f>
        <v/>
      </c>
      <c r="M20">
        <f>ROUND(9*$B$2/39,0)+1</f>
        <v/>
      </c>
      <c r="N20" s="62">
        <f>INDEX($B$10:$B$530,MIN(M20,521))</f>
        <v/>
      </c>
      <c r="O20">
        <f>INDEX($J$10:$J$530,MIN(M20,521))</f>
        <v/>
      </c>
      <c r="T20">
        <f>MAX(0,T19*(1+T$6/Setup!$C$13)-BR20-DP20)+IF($K20=1,$D20,0)</f>
        <v/>
      </c>
      <c r="U20">
        <f>MAX(0,U19*(1+U$6/Setup!$C$13)-BS20-DQ20)+IF($K20=2,$D20,0)</f>
        <v/>
      </c>
      <c r="V20">
        <f>MAX(0,V19*(1+V$6/Setup!$C$13)-BT20-DR20)+IF($K20=3,$D20,0)</f>
        <v/>
      </c>
      <c r="W20">
        <f>MAX(0,W19*(1+W$6/Setup!$C$13)-BU20-DS20)+IF($K20=4,$D20,0)</f>
        <v/>
      </c>
      <c r="X20">
        <f>MAX(0,X19*(1+X$6/Setup!$C$13)-BV20-DT20)+IF($K20=5,$D20,0)</f>
        <v/>
      </c>
      <c r="Y20">
        <f>MAX(0,Y19*(1+Y$6/Setup!$C$13)-BW20-DU20)+IF($K20=6,$D20,0)</f>
        <v/>
      </c>
      <c r="Z20">
        <f>MAX(0,Z19*(1+Z$6/Setup!$C$13)-BX20-DV20)+IF($K20=7,$D20,0)</f>
        <v/>
      </c>
      <c r="AA20">
        <f>MAX(0,AA19*(1+AA$6/Setup!$C$13)-BY20-DW20)+IF($K20=8,$D20,0)</f>
        <v/>
      </c>
      <c r="AB20">
        <f>MAX(0,AB19*(1+AB$6/Setup!$C$13)-BZ20-DX20)+IF($K20=9,$D20,0)</f>
        <v/>
      </c>
      <c r="AC20">
        <f>MAX(0,AC19*(1+AC$6/Setup!$C$13)-CA20-DY20)+IF($K20=10,$D20,0)</f>
        <v/>
      </c>
      <c r="AD20">
        <f>MAX(0,AD19*(1+AD$6/Setup!$C$13)-CB20-DZ20)+IF($K20=11,$D20,0)</f>
        <v/>
      </c>
      <c r="AE20">
        <f>MAX(0,AE19*(1+AE$6/Setup!$C$13)-CC20-EA20)+IF($K20=12,$D20,0)</f>
        <v/>
      </c>
      <c r="AF20">
        <f>MAX(0,AF19*(1+AF$6/Setup!$C$13)-CD20-EB20)+IF($K20=13,$D20,0)</f>
        <v/>
      </c>
      <c r="AG20">
        <f>MAX(0,AG19*(1+AG$6/Setup!$C$13)-CE20-EC20)+IF($K20=14,$D20,0)</f>
        <v/>
      </c>
      <c r="AH20">
        <f>MAX(0,AH19*(1+AH$6/Setup!$C$13)-CF20-ED20)+IF($K20=15,$D20,0)</f>
        <v/>
      </c>
      <c r="AI20">
        <f>MAX(0,AI19*(1+AI$6/Setup!$C$13)-CG20-EE20)+IF($K20=16,$D20,0)</f>
        <v/>
      </c>
      <c r="AJ20">
        <f>MAX(0,AJ19*(1+AJ$6/Setup!$C$13)-CH20-EF20)+IF($K20=17,$D20,0)</f>
        <v/>
      </c>
      <c r="AK20">
        <f>MAX(0,AK19*(1+AK$6/Setup!$C$13)-CI20-EG20)+IF($K20=18,$D20,0)</f>
        <v/>
      </c>
      <c r="AL20">
        <f>MAX(0,AL19*(1+AL$6/Setup!$C$13)-CJ20-EH20)+IF($K20=19,$D20,0)</f>
        <v/>
      </c>
      <c r="AM20">
        <f>MAX(0,AM19*(1+AM$6/Setup!$C$13)-CK20-EI20)+IF($K20=20,$D20,0)</f>
        <v/>
      </c>
      <c r="AN20">
        <f>MAX(0,AN19*(1+AN$6/Setup!$C$13)-CL20-EJ20)+IF($K20=21,$D20,0)</f>
        <v/>
      </c>
      <c r="AO20">
        <f>MAX(0,AO19*(1+AO$6/Setup!$C$13)-CM20-EK20)+IF($K20=22,$D20,0)</f>
        <v/>
      </c>
      <c r="AP20">
        <f>MAX(0,AP19*(1+AP$6/Setup!$C$13)-CN20-EL20)+IF($K20=23,$D20,0)</f>
        <v/>
      </c>
      <c r="AQ20">
        <f>MAX(0,AQ19*(1+AQ$6/Setup!$C$13)-CO20-EM20)+IF($K20=24,$D20,0)</f>
        <v/>
      </c>
      <c r="AR20">
        <f>MAX(0,AR19*(1+AR$6/Setup!$C$13)-CP20-EN20)+IF($K20=25,$D20,0)</f>
        <v/>
      </c>
      <c r="AS20">
        <f>MAX(0,AS19*(1+AS$6/Setup!$C$13)-CQ20-EO20)+IF($K20=26,$D20,0)</f>
        <v/>
      </c>
      <c r="AT20">
        <f>MAX(0,AT19*(1+AT$6/Setup!$C$13)-CR20-EP20)+IF($K20=27,$D20,0)</f>
        <v/>
      </c>
      <c r="AU20">
        <f>MAX(0,AU19*(1+AU$6/Setup!$C$13)-CS20-EQ20)+IF($K20=28,$D20,0)</f>
        <v/>
      </c>
      <c r="AV20">
        <f>MAX(0,AV19*(1+AV$6/Setup!$C$13)-CT20-ER20)+IF($K20=29,$D20,0)</f>
        <v/>
      </c>
      <c r="AW20">
        <f>MAX(0,AW19*(1+AW$6/Setup!$C$13)-CU20-ES20)+IF($K20=30,$D20,0)</f>
        <v/>
      </c>
      <c r="AX20">
        <f>MAX(0,AX19*(1+AX$6/Setup!$C$13)-CV20-ET20)+IF($K20=31,$D20,0)</f>
        <v/>
      </c>
      <c r="AY20">
        <f>MAX(0,AY19*(1+AY$6/Setup!$C$13)-CW20-EU20)+IF($K20=32,$D20,0)</f>
        <v/>
      </c>
      <c r="AZ20">
        <f>MAX(0,AZ19*(1+AZ$6/Setup!$C$13)-CX20-EV20)+IF($K20=33,$D20,0)</f>
        <v/>
      </c>
      <c r="BA20">
        <f>MAX(0,BA19*(1+BA$6/Setup!$C$13)-CY20-EW20)+IF($K20=34,$D20,0)</f>
        <v/>
      </c>
      <c r="BB20">
        <f>MAX(0,BB19*(1+BB$6/Setup!$C$13)-CZ20-EX20)+IF($K20=35,$D20,0)</f>
        <v/>
      </c>
      <c r="BC20">
        <f>MAX(0,BC19*(1+BC$6/Setup!$C$13)-DA20-EY20)+IF($K20=36,$D20,0)</f>
        <v/>
      </c>
      <c r="BD20">
        <f>MAX(0,BD19*(1+BD$6/Setup!$C$13)-DB20-EZ20)+IF($K20=37,$D20,0)</f>
        <v/>
      </c>
      <c r="BE20">
        <f>MAX(0,BE19*(1+BE$6/Setup!$C$13)-DC20-FA20)+IF($K20=38,$D20,0)</f>
        <v/>
      </c>
      <c r="BF20">
        <f>MAX(0,BF19*(1+BF$6/Setup!$C$13)-DD20-FB20)+IF($K20=39,$D20,0)</f>
        <v/>
      </c>
      <c r="BG20">
        <f>MAX(0,BG19*(1+BG$6/Setup!$C$13)-DE20-FC20)+IF($K20=40,$D20,0)</f>
        <v/>
      </c>
      <c r="BH20">
        <f>MAX(0,BH19*(1+BH$6/Setup!$C$13)-DF20-FD20)+IF($K20=41,$D20,0)</f>
        <v/>
      </c>
      <c r="BI20">
        <f>MAX(0,BI19*(1+BI$6/Setup!$C$13)-DG20-FE20)+IF($K20=42,$D20,0)</f>
        <v/>
      </c>
      <c r="BJ20">
        <f>MAX(0,BJ19*(1+BJ$6/Setup!$C$13)-DH20-FF20)+IF($K20=43,$D20,0)</f>
        <v/>
      </c>
      <c r="BK20">
        <f>MAX(0,BK19*(1+BK$6/Setup!$C$13)-DI20-FG20)+IF($K20=44,$D20,0)</f>
        <v/>
      </c>
      <c r="BL20">
        <f>MAX(0,BL19*(1+BL$6/Setup!$C$13)-DJ20-FH20)+IF($K20=45,$D20,0)</f>
        <v/>
      </c>
      <c r="BM20">
        <f>MAX(0,BM19*(1+BM$6/Setup!$C$13)-DK20-FI20)+IF($K20=46,$D20,0)</f>
        <v/>
      </c>
      <c r="BN20">
        <f>MAX(0,BN19*(1+BN$6/Setup!$C$13)-DL20-FJ20)+IF($K20=47,$D20,0)</f>
        <v/>
      </c>
      <c r="BO20">
        <f>MAX(0,BO19*(1+BO$6/Setup!$C$13)-DM20-FK20)+IF($K20=48,$D20,0)</f>
        <v/>
      </c>
      <c r="BP20">
        <f>MAX(0,BP19*(1+BP$6/Setup!$C$13)-DN20-FL20)+IF($K20=49,$D20,0)</f>
        <v/>
      </c>
      <c r="BQ20">
        <f>MAX(0,BQ19*(1+BQ$6/Setup!$C$13)-DO20-FM20)+IF($K20=50,$D20,0)</f>
        <v/>
      </c>
      <c r="BR20">
        <f>MIN(T19*(1+T$6/Setup!$C$13),T$7)</f>
        <v/>
      </c>
      <c r="BS20">
        <f>MIN(U19*(1+U$6/Setup!$C$13),U$7)</f>
        <v/>
      </c>
      <c r="BT20">
        <f>MIN(V19*(1+V$6/Setup!$C$13),V$7)</f>
        <v/>
      </c>
      <c r="BU20">
        <f>MIN(W19*(1+W$6/Setup!$C$13),W$7)</f>
        <v/>
      </c>
      <c r="BV20">
        <f>MIN(X19*(1+X$6/Setup!$C$13),X$7)</f>
        <v/>
      </c>
      <c r="BW20">
        <f>MIN(Y19*(1+Y$6/Setup!$C$13),Y$7)</f>
        <v/>
      </c>
      <c r="BX20">
        <f>MIN(Z19*(1+Z$6/Setup!$C$13),Z$7)</f>
        <v/>
      </c>
      <c r="BY20">
        <f>MIN(AA19*(1+AA$6/Setup!$C$13),AA$7)</f>
        <v/>
      </c>
      <c r="BZ20">
        <f>MIN(AB19*(1+AB$6/Setup!$C$13),AB$7)</f>
        <v/>
      </c>
      <c r="CA20">
        <f>MIN(AC19*(1+AC$6/Setup!$C$13),AC$7)</f>
        <v/>
      </c>
      <c r="CB20">
        <f>MIN(AD19*(1+AD$6/Setup!$C$13),AD$7)</f>
        <v/>
      </c>
      <c r="CC20">
        <f>MIN(AE19*(1+AE$6/Setup!$C$13),AE$7)</f>
        <v/>
      </c>
      <c r="CD20">
        <f>MIN(AF19*(1+AF$6/Setup!$C$13),AF$7)</f>
        <v/>
      </c>
      <c r="CE20">
        <f>MIN(AG19*(1+AG$6/Setup!$C$13),AG$7)</f>
        <v/>
      </c>
      <c r="CF20">
        <f>MIN(AH19*(1+AH$6/Setup!$C$13),AH$7)</f>
        <v/>
      </c>
      <c r="CG20">
        <f>MIN(AI19*(1+AI$6/Setup!$C$13),AI$7)</f>
        <v/>
      </c>
      <c r="CH20">
        <f>MIN(AJ19*(1+AJ$6/Setup!$C$13),AJ$7)</f>
        <v/>
      </c>
      <c r="CI20">
        <f>MIN(AK19*(1+AK$6/Setup!$C$13),AK$7)</f>
        <v/>
      </c>
      <c r="CJ20">
        <f>MIN(AL19*(1+AL$6/Setup!$C$13),AL$7)</f>
        <v/>
      </c>
      <c r="CK20">
        <f>MIN(AM19*(1+AM$6/Setup!$C$13),AM$7)</f>
        <v/>
      </c>
      <c r="CL20">
        <f>MIN(AN19*(1+AN$6/Setup!$C$13),AN$7)</f>
        <v/>
      </c>
      <c r="CM20">
        <f>MIN(AO19*(1+AO$6/Setup!$C$13),AO$7)</f>
        <v/>
      </c>
      <c r="CN20">
        <f>MIN(AP19*(1+AP$6/Setup!$C$13),AP$7)</f>
        <v/>
      </c>
      <c r="CO20">
        <f>MIN(AQ19*(1+AQ$6/Setup!$C$13),AQ$7)</f>
        <v/>
      </c>
      <c r="CP20">
        <f>MIN(AR19*(1+AR$6/Setup!$C$13),AR$7)</f>
        <v/>
      </c>
      <c r="CQ20">
        <f>MIN(AS19*(1+AS$6/Setup!$C$13),AS$7)</f>
        <v/>
      </c>
      <c r="CR20">
        <f>MIN(AT19*(1+AT$6/Setup!$C$13),AT$7)</f>
        <v/>
      </c>
      <c r="CS20">
        <f>MIN(AU19*(1+AU$6/Setup!$C$13),AU$7)</f>
        <v/>
      </c>
      <c r="CT20">
        <f>MIN(AV19*(1+AV$6/Setup!$C$13),AV$7)</f>
        <v/>
      </c>
      <c r="CU20">
        <f>MIN(AW19*(1+AW$6/Setup!$C$13),AW$7)</f>
        <v/>
      </c>
      <c r="CV20">
        <f>MIN(AX19*(1+AX$6/Setup!$C$13),AX$7)</f>
        <v/>
      </c>
      <c r="CW20">
        <f>MIN(AY19*(1+AY$6/Setup!$C$13),AY$7)</f>
        <v/>
      </c>
      <c r="CX20">
        <f>MIN(AZ19*(1+AZ$6/Setup!$C$13),AZ$7)</f>
        <v/>
      </c>
      <c r="CY20">
        <f>MIN(BA19*(1+BA$6/Setup!$C$13),BA$7)</f>
        <v/>
      </c>
      <c r="CZ20">
        <f>MIN(BB19*(1+BB$6/Setup!$C$13),BB$7)</f>
        <v/>
      </c>
      <c r="DA20">
        <f>MIN(BC19*(1+BC$6/Setup!$C$13),BC$7)</f>
        <v/>
      </c>
      <c r="DB20">
        <f>MIN(BD19*(1+BD$6/Setup!$C$13),BD$7)</f>
        <v/>
      </c>
      <c r="DC20">
        <f>MIN(BE19*(1+BE$6/Setup!$C$13),BE$7)</f>
        <v/>
      </c>
      <c r="DD20">
        <f>MIN(BF19*(1+BF$6/Setup!$C$13),BF$7)</f>
        <v/>
      </c>
      <c r="DE20">
        <f>MIN(BG19*(1+BG$6/Setup!$C$13),BG$7)</f>
        <v/>
      </c>
      <c r="DF20">
        <f>MIN(BH19*(1+BH$6/Setup!$C$13),BH$7)</f>
        <v/>
      </c>
      <c r="DG20">
        <f>MIN(BI19*(1+BI$6/Setup!$C$13),BI$7)</f>
        <v/>
      </c>
      <c r="DH20">
        <f>MIN(BJ19*(1+BJ$6/Setup!$C$13),BJ$7)</f>
        <v/>
      </c>
      <c r="DI20">
        <f>MIN(BK19*(1+BK$6/Setup!$C$13),BK$7)</f>
        <v/>
      </c>
      <c r="DJ20">
        <f>MIN(BL19*(1+BL$6/Setup!$C$13),BL$7)</f>
        <v/>
      </c>
      <c r="DK20">
        <f>MIN(BM19*(1+BM$6/Setup!$C$13),BM$7)</f>
        <v/>
      </c>
      <c r="DL20">
        <f>MIN(BN19*(1+BN$6/Setup!$C$13),BN$7)</f>
        <v/>
      </c>
      <c r="DM20">
        <f>MIN(BO19*(1+BO$6/Setup!$C$13),BO$7)</f>
        <v/>
      </c>
      <c r="DN20">
        <f>MIN(BP19*(1+BP$6/Setup!$C$13),BP$7)</f>
        <v/>
      </c>
      <c r="DO20">
        <f>MIN(BQ19*(1+BQ$6/Setup!$C$13),BQ$7)</f>
        <v/>
      </c>
      <c r="DP20">
        <f>MIN(T19*(1+T$6/Setup!$C$13)-BR20,$H20)</f>
        <v/>
      </c>
      <c r="DQ20">
        <f>MIN(U19*(1+U$6/Setup!$C$13)-BS20,MAX(0,$H20-SUM($DP20:DP20)))</f>
        <v/>
      </c>
      <c r="DR20">
        <f>MIN(V19*(1+V$6/Setup!$C$13)-BT20,MAX(0,$H20-SUM($DP20:DQ20)))</f>
        <v/>
      </c>
      <c r="DS20">
        <f>MIN(W19*(1+W$6/Setup!$C$13)-BU20,MAX(0,$H20-SUM($DP20:DR20)))</f>
        <v/>
      </c>
      <c r="DT20">
        <f>MIN(X19*(1+X$6/Setup!$C$13)-BV20,MAX(0,$H20-SUM($DP20:DS20)))</f>
        <v/>
      </c>
      <c r="DU20">
        <f>MIN(Y19*(1+Y$6/Setup!$C$13)-BW20,MAX(0,$H20-SUM($DP20:DT20)))</f>
        <v/>
      </c>
      <c r="DV20">
        <f>MIN(Z19*(1+Z$6/Setup!$C$13)-BX20,MAX(0,$H20-SUM($DP20:DU20)))</f>
        <v/>
      </c>
      <c r="DW20">
        <f>MIN(AA19*(1+AA$6/Setup!$C$13)-BY20,MAX(0,$H20-SUM($DP20:DV20)))</f>
        <v/>
      </c>
      <c r="DX20">
        <f>MIN(AB19*(1+AB$6/Setup!$C$13)-BZ20,MAX(0,$H20-SUM($DP20:DW20)))</f>
        <v/>
      </c>
      <c r="DY20">
        <f>MIN(AC19*(1+AC$6/Setup!$C$13)-CA20,MAX(0,$H20-SUM($DP20:DX20)))</f>
        <v/>
      </c>
      <c r="DZ20">
        <f>MIN(AD19*(1+AD$6/Setup!$C$13)-CB20,MAX(0,$H20-SUM($DP20:DY20)))</f>
        <v/>
      </c>
      <c r="EA20">
        <f>MIN(AE19*(1+AE$6/Setup!$C$13)-CC20,MAX(0,$H20-SUM($DP20:DZ20)))</f>
        <v/>
      </c>
      <c r="EB20">
        <f>MIN(AF19*(1+AF$6/Setup!$C$13)-CD20,MAX(0,$H20-SUM($DP20:EA20)))</f>
        <v/>
      </c>
      <c r="EC20">
        <f>MIN(AG19*(1+AG$6/Setup!$C$13)-CE20,MAX(0,$H20-SUM($DP20:EB20)))</f>
        <v/>
      </c>
      <c r="ED20">
        <f>MIN(AH19*(1+AH$6/Setup!$C$13)-CF20,MAX(0,$H20-SUM($DP20:EC20)))</f>
        <v/>
      </c>
      <c r="EE20">
        <f>MIN(AI19*(1+AI$6/Setup!$C$13)-CG20,MAX(0,$H20-SUM($DP20:ED20)))</f>
        <v/>
      </c>
      <c r="EF20">
        <f>MIN(AJ19*(1+AJ$6/Setup!$C$13)-CH20,MAX(0,$H20-SUM($DP20:EE20)))</f>
        <v/>
      </c>
      <c r="EG20">
        <f>MIN(AK19*(1+AK$6/Setup!$C$13)-CI20,MAX(0,$H20-SUM($DP20:EF20)))</f>
        <v/>
      </c>
      <c r="EH20">
        <f>MIN(AL19*(1+AL$6/Setup!$C$13)-CJ20,MAX(0,$H20-SUM($DP20:EG20)))</f>
        <v/>
      </c>
      <c r="EI20">
        <f>MIN(AM19*(1+AM$6/Setup!$C$13)-CK20,MAX(0,$H20-SUM($DP20:EH20)))</f>
        <v/>
      </c>
      <c r="EJ20">
        <f>MIN(AN19*(1+AN$6/Setup!$C$13)-CL20,MAX(0,$H20-SUM($DP20:EI20)))</f>
        <v/>
      </c>
      <c r="EK20">
        <f>MIN(AO19*(1+AO$6/Setup!$C$13)-CM20,MAX(0,$H20-SUM($DP20:EJ20)))</f>
        <v/>
      </c>
      <c r="EL20">
        <f>MIN(AP19*(1+AP$6/Setup!$C$13)-CN20,MAX(0,$H20-SUM($DP20:EK20)))</f>
        <v/>
      </c>
      <c r="EM20">
        <f>MIN(AQ19*(1+AQ$6/Setup!$C$13)-CO20,MAX(0,$H20-SUM($DP20:EL20)))</f>
        <v/>
      </c>
      <c r="EN20">
        <f>MIN(AR19*(1+AR$6/Setup!$C$13)-CP20,MAX(0,$H20-SUM($DP20:EM20)))</f>
        <v/>
      </c>
      <c r="EO20">
        <f>MIN(AS19*(1+AS$6/Setup!$C$13)-CQ20,MAX(0,$H20-SUM($DP20:EN20)))</f>
        <v/>
      </c>
      <c r="EP20">
        <f>MIN(AT19*(1+AT$6/Setup!$C$13)-CR20,MAX(0,$H20-SUM($DP20:EO20)))</f>
        <v/>
      </c>
      <c r="EQ20">
        <f>MIN(AU19*(1+AU$6/Setup!$C$13)-CS20,MAX(0,$H20-SUM($DP20:EP20)))</f>
        <v/>
      </c>
      <c r="ER20">
        <f>MIN(AV19*(1+AV$6/Setup!$C$13)-CT20,MAX(0,$H20-SUM($DP20:EQ20)))</f>
        <v/>
      </c>
      <c r="ES20">
        <f>MIN(AW19*(1+AW$6/Setup!$C$13)-CU20,MAX(0,$H20-SUM($DP20:ER20)))</f>
        <v/>
      </c>
      <c r="ET20">
        <f>MIN(AX19*(1+AX$6/Setup!$C$13)-CV20,MAX(0,$H20-SUM($DP20:ES20)))</f>
        <v/>
      </c>
      <c r="EU20">
        <f>MIN(AY19*(1+AY$6/Setup!$C$13)-CW20,MAX(0,$H20-SUM($DP20:ET20)))</f>
        <v/>
      </c>
      <c r="EV20">
        <f>MIN(AZ19*(1+AZ$6/Setup!$C$13)-CX20,MAX(0,$H20-SUM($DP20:EU20)))</f>
        <v/>
      </c>
      <c r="EW20">
        <f>MIN(BA19*(1+BA$6/Setup!$C$13)-CY20,MAX(0,$H20-SUM($DP20:EV20)))</f>
        <v/>
      </c>
      <c r="EX20">
        <f>MIN(BB19*(1+BB$6/Setup!$C$13)-CZ20,MAX(0,$H20-SUM($DP20:EW20)))</f>
        <v/>
      </c>
      <c r="EY20">
        <f>MIN(BC19*(1+BC$6/Setup!$C$13)-DA20,MAX(0,$H20-SUM($DP20:EX20)))</f>
        <v/>
      </c>
      <c r="EZ20">
        <f>MIN(BD19*(1+BD$6/Setup!$C$13)-DB20,MAX(0,$H20-SUM($DP20:EY20)))</f>
        <v/>
      </c>
      <c r="FA20">
        <f>MIN(BE19*(1+BE$6/Setup!$C$13)-DC20,MAX(0,$H20-SUM($DP20:EZ20)))</f>
        <v/>
      </c>
      <c r="FB20">
        <f>MIN(BF19*(1+BF$6/Setup!$C$13)-DD20,MAX(0,$H20-SUM($DP20:FA20)))</f>
        <v/>
      </c>
      <c r="FC20">
        <f>MIN(BG19*(1+BG$6/Setup!$C$13)-DE20,MAX(0,$H20-SUM($DP20:FB20)))</f>
        <v/>
      </c>
      <c r="FD20">
        <f>MIN(BH19*(1+BH$6/Setup!$C$13)-DF20,MAX(0,$H20-SUM($DP20:FC20)))</f>
        <v/>
      </c>
      <c r="FE20">
        <f>MIN(BI19*(1+BI$6/Setup!$C$13)-DG20,MAX(0,$H20-SUM($DP20:FD20)))</f>
        <v/>
      </c>
      <c r="FF20">
        <f>MIN(BJ19*(1+BJ$6/Setup!$C$13)-DH20,MAX(0,$H20-SUM($DP20:FE20)))</f>
        <v/>
      </c>
      <c r="FG20">
        <f>MIN(BK19*(1+BK$6/Setup!$C$13)-DI20,MAX(0,$H20-SUM($DP20:FF20)))</f>
        <v/>
      </c>
      <c r="FH20">
        <f>MIN(BL19*(1+BL$6/Setup!$C$13)-DJ20,MAX(0,$H20-SUM($DP20:FG20)))</f>
        <v/>
      </c>
      <c r="FI20">
        <f>MIN(BM19*(1+BM$6/Setup!$C$13)-DK20,MAX(0,$H20-SUM($DP20:FH20)))</f>
        <v/>
      </c>
      <c r="FJ20">
        <f>MIN(BN19*(1+BN$6/Setup!$C$13)-DL20,MAX(0,$H20-SUM($DP20:FI20)))</f>
        <v/>
      </c>
      <c r="FK20">
        <f>MIN(BO19*(1+BO$6/Setup!$C$13)-DM20,MAX(0,$H20-SUM($DP20:FJ20)))</f>
        <v/>
      </c>
      <c r="FL20">
        <f>MIN(BP19*(1+BP$6/Setup!$C$13)-DN20,MAX(0,$H20-SUM($DP20:FK20)))</f>
        <v/>
      </c>
      <c r="FM20">
        <f>MIN(BQ19*(1+BQ$6/Setup!$C$13)-DO20,MAX(0,$H20-SUM($DP20:FL20)))</f>
        <v/>
      </c>
    </row>
    <row r="21">
      <c r="A21">
        <f>A20+1</f>
        <v/>
      </c>
      <c r="B21">
        <f>IF(Setup!$C$6="Every week",Setup!$C$7+7*(A21-1),IF(Setup!$C$6="Every 2 weeks",Setup!$C$7+14*(A21-1),IF(Setup!$C$6="Every month",EDATE(Setup!$C$7,A21-1),EOMONTH(Setup!$C$7,INT((A21-1+Setup!$C$20)/2)-1)+MIN(IF(MOD(A21-1+Setup!$C$20,2)=0,Setup!$C$18,Setup!$C$19),DAY(EOMONTH(Setup!$C$7,INT((A21-1+Setup!$C$20)/2)))))))</f>
        <v/>
      </c>
      <c r="C21">
        <f>N('Paycheck Plan'!J17)</f>
        <v/>
      </c>
      <c r="D21">
        <f>N('Paycheck Plan'!K17)</f>
        <v/>
      </c>
      <c r="E21">
        <f>MIN(MAX(0,Setup!$C$10-F20),MAX(0,Setup!$C$8+C21-G21))</f>
        <v/>
      </c>
      <c r="F21">
        <f>F20+E21</f>
        <v/>
      </c>
      <c r="G21">
        <f>MIN(Setup!$C$14,MAX(0,Setup!$C$8+C21))</f>
        <v/>
      </c>
      <c r="H21">
        <f>MAX(0,Setup!$C$8+C21-G21-E21)+SUM($T$7:$BQ$7)-SUM(BR21:DO21)</f>
        <v/>
      </c>
      <c r="I21">
        <f>SUMPRODUCT(T20:BQ20,$T$6:$BQ$6)/Setup!$C$13</f>
        <v/>
      </c>
      <c r="J21">
        <f>SUM(T21:BQ21)</f>
        <v/>
      </c>
      <c r="K21">
        <f>IF(MAX(DP21:FM21)&gt;0,MATCH(MAX(DP21:FM21),DP21:FM21,0),1)</f>
        <v/>
      </c>
      <c r="M21">
        <f>ROUND(10*$B$2/39,0)+1</f>
        <v/>
      </c>
      <c r="N21" s="62">
        <f>INDEX($B$10:$B$530,MIN(M21,521))</f>
        <v/>
      </c>
      <c r="O21">
        <f>INDEX($J$10:$J$530,MIN(M21,521))</f>
        <v/>
      </c>
      <c r="T21">
        <f>MAX(0,T20*(1+T$6/Setup!$C$13)-BR21-DP21)+IF($K21=1,$D21,0)</f>
        <v/>
      </c>
      <c r="U21">
        <f>MAX(0,U20*(1+U$6/Setup!$C$13)-BS21-DQ21)+IF($K21=2,$D21,0)</f>
        <v/>
      </c>
      <c r="V21">
        <f>MAX(0,V20*(1+V$6/Setup!$C$13)-BT21-DR21)+IF($K21=3,$D21,0)</f>
        <v/>
      </c>
      <c r="W21">
        <f>MAX(0,W20*(1+W$6/Setup!$C$13)-BU21-DS21)+IF($K21=4,$D21,0)</f>
        <v/>
      </c>
      <c r="X21">
        <f>MAX(0,X20*(1+X$6/Setup!$C$13)-BV21-DT21)+IF($K21=5,$D21,0)</f>
        <v/>
      </c>
      <c r="Y21">
        <f>MAX(0,Y20*(1+Y$6/Setup!$C$13)-BW21-DU21)+IF($K21=6,$D21,0)</f>
        <v/>
      </c>
      <c r="Z21">
        <f>MAX(0,Z20*(1+Z$6/Setup!$C$13)-BX21-DV21)+IF($K21=7,$D21,0)</f>
        <v/>
      </c>
      <c r="AA21">
        <f>MAX(0,AA20*(1+AA$6/Setup!$C$13)-BY21-DW21)+IF($K21=8,$D21,0)</f>
        <v/>
      </c>
      <c r="AB21">
        <f>MAX(0,AB20*(1+AB$6/Setup!$C$13)-BZ21-DX21)+IF($K21=9,$D21,0)</f>
        <v/>
      </c>
      <c r="AC21">
        <f>MAX(0,AC20*(1+AC$6/Setup!$C$13)-CA21-DY21)+IF($K21=10,$D21,0)</f>
        <v/>
      </c>
      <c r="AD21">
        <f>MAX(0,AD20*(1+AD$6/Setup!$C$13)-CB21-DZ21)+IF($K21=11,$D21,0)</f>
        <v/>
      </c>
      <c r="AE21">
        <f>MAX(0,AE20*(1+AE$6/Setup!$C$13)-CC21-EA21)+IF($K21=12,$D21,0)</f>
        <v/>
      </c>
      <c r="AF21">
        <f>MAX(0,AF20*(1+AF$6/Setup!$C$13)-CD21-EB21)+IF($K21=13,$D21,0)</f>
        <v/>
      </c>
      <c r="AG21">
        <f>MAX(0,AG20*(1+AG$6/Setup!$C$13)-CE21-EC21)+IF($K21=14,$D21,0)</f>
        <v/>
      </c>
      <c r="AH21">
        <f>MAX(0,AH20*(1+AH$6/Setup!$C$13)-CF21-ED21)+IF($K21=15,$D21,0)</f>
        <v/>
      </c>
      <c r="AI21">
        <f>MAX(0,AI20*(1+AI$6/Setup!$C$13)-CG21-EE21)+IF($K21=16,$D21,0)</f>
        <v/>
      </c>
      <c r="AJ21">
        <f>MAX(0,AJ20*(1+AJ$6/Setup!$C$13)-CH21-EF21)+IF($K21=17,$D21,0)</f>
        <v/>
      </c>
      <c r="AK21">
        <f>MAX(0,AK20*(1+AK$6/Setup!$C$13)-CI21-EG21)+IF($K21=18,$D21,0)</f>
        <v/>
      </c>
      <c r="AL21">
        <f>MAX(0,AL20*(1+AL$6/Setup!$C$13)-CJ21-EH21)+IF($K21=19,$D21,0)</f>
        <v/>
      </c>
      <c r="AM21">
        <f>MAX(0,AM20*(1+AM$6/Setup!$C$13)-CK21-EI21)+IF($K21=20,$D21,0)</f>
        <v/>
      </c>
      <c r="AN21">
        <f>MAX(0,AN20*(1+AN$6/Setup!$C$13)-CL21-EJ21)+IF($K21=21,$D21,0)</f>
        <v/>
      </c>
      <c r="AO21">
        <f>MAX(0,AO20*(1+AO$6/Setup!$C$13)-CM21-EK21)+IF($K21=22,$D21,0)</f>
        <v/>
      </c>
      <c r="AP21">
        <f>MAX(0,AP20*(1+AP$6/Setup!$C$13)-CN21-EL21)+IF($K21=23,$D21,0)</f>
        <v/>
      </c>
      <c r="AQ21">
        <f>MAX(0,AQ20*(1+AQ$6/Setup!$C$13)-CO21-EM21)+IF($K21=24,$D21,0)</f>
        <v/>
      </c>
      <c r="AR21">
        <f>MAX(0,AR20*(1+AR$6/Setup!$C$13)-CP21-EN21)+IF($K21=25,$D21,0)</f>
        <v/>
      </c>
      <c r="AS21">
        <f>MAX(0,AS20*(1+AS$6/Setup!$C$13)-CQ21-EO21)+IF($K21=26,$D21,0)</f>
        <v/>
      </c>
      <c r="AT21">
        <f>MAX(0,AT20*(1+AT$6/Setup!$C$13)-CR21-EP21)+IF($K21=27,$D21,0)</f>
        <v/>
      </c>
      <c r="AU21">
        <f>MAX(0,AU20*(1+AU$6/Setup!$C$13)-CS21-EQ21)+IF($K21=28,$D21,0)</f>
        <v/>
      </c>
      <c r="AV21">
        <f>MAX(0,AV20*(1+AV$6/Setup!$C$13)-CT21-ER21)+IF($K21=29,$D21,0)</f>
        <v/>
      </c>
      <c r="AW21">
        <f>MAX(0,AW20*(1+AW$6/Setup!$C$13)-CU21-ES21)+IF($K21=30,$D21,0)</f>
        <v/>
      </c>
      <c r="AX21">
        <f>MAX(0,AX20*(1+AX$6/Setup!$C$13)-CV21-ET21)+IF($K21=31,$D21,0)</f>
        <v/>
      </c>
      <c r="AY21">
        <f>MAX(0,AY20*(1+AY$6/Setup!$C$13)-CW21-EU21)+IF($K21=32,$D21,0)</f>
        <v/>
      </c>
      <c r="AZ21">
        <f>MAX(0,AZ20*(1+AZ$6/Setup!$C$13)-CX21-EV21)+IF($K21=33,$D21,0)</f>
        <v/>
      </c>
      <c r="BA21">
        <f>MAX(0,BA20*(1+BA$6/Setup!$C$13)-CY21-EW21)+IF($K21=34,$D21,0)</f>
        <v/>
      </c>
      <c r="BB21">
        <f>MAX(0,BB20*(1+BB$6/Setup!$C$13)-CZ21-EX21)+IF($K21=35,$D21,0)</f>
        <v/>
      </c>
      <c r="BC21">
        <f>MAX(0,BC20*(1+BC$6/Setup!$C$13)-DA21-EY21)+IF($K21=36,$D21,0)</f>
        <v/>
      </c>
      <c r="BD21">
        <f>MAX(0,BD20*(1+BD$6/Setup!$C$13)-DB21-EZ21)+IF($K21=37,$D21,0)</f>
        <v/>
      </c>
      <c r="BE21">
        <f>MAX(0,BE20*(1+BE$6/Setup!$C$13)-DC21-FA21)+IF($K21=38,$D21,0)</f>
        <v/>
      </c>
      <c r="BF21">
        <f>MAX(0,BF20*(1+BF$6/Setup!$C$13)-DD21-FB21)+IF($K21=39,$D21,0)</f>
        <v/>
      </c>
      <c r="BG21">
        <f>MAX(0,BG20*(1+BG$6/Setup!$C$13)-DE21-FC21)+IF($K21=40,$D21,0)</f>
        <v/>
      </c>
      <c r="BH21">
        <f>MAX(0,BH20*(1+BH$6/Setup!$C$13)-DF21-FD21)+IF($K21=41,$D21,0)</f>
        <v/>
      </c>
      <c r="BI21">
        <f>MAX(0,BI20*(1+BI$6/Setup!$C$13)-DG21-FE21)+IF($K21=42,$D21,0)</f>
        <v/>
      </c>
      <c r="BJ21">
        <f>MAX(0,BJ20*(1+BJ$6/Setup!$C$13)-DH21-FF21)+IF($K21=43,$D21,0)</f>
        <v/>
      </c>
      <c r="BK21">
        <f>MAX(0,BK20*(1+BK$6/Setup!$C$13)-DI21-FG21)+IF($K21=44,$D21,0)</f>
        <v/>
      </c>
      <c r="BL21">
        <f>MAX(0,BL20*(1+BL$6/Setup!$C$13)-DJ21-FH21)+IF($K21=45,$D21,0)</f>
        <v/>
      </c>
      <c r="BM21">
        <f>MAX(0,BM20*(1+BM$6/Setup!$C$13)-DK21-FI21)+IF($K21=46,$D21,0)</f>
        <v/>
      </c>
      <c r="BN21">
        <f>MAX(0,BN20*(1+BN$6/Setup!$C$13)-DL21-FJ21)+IF($K21=47,$D21,0)</f>
        <v/>
      </c>
      <c r="BO21">
        <f>MAX(0,BO20*(1+BO$6/Setup!$C$13)-DM21-FK21)+IF($K21=48,$D21,0)</f>
        <v/>
      </c>
      <c r="BP21">
        <f>MAX(0,BP20*(1+BP$6/Setup!$C$13)-DN21-FL21)+IF($K21=49,$D21,0)</f>
        <v/>
      </c>
      <c r="BQ21">
        <f>MAX(0,BQ20*(1+BQ$6/Setup!$C$13)-DO21-FM21)+IF($K21=50,$D21,0)</f>
        <v/>
      </c>
      <c r="BR21">
        <f>MIN(T20*(1+T$6/Setup!$C$13),T$7)</f>
        <v/>
      </c>
      <c r="BS21">
        <f>MIN(U20*(1+U$6/Setup!$C$13),U$7)</f>
        <v/>
      </c>
      <c r="BT21">
        <f>MIN(V20*(1+V$6/Setup!$C$13),V$7)</f>
        <v/>
      </c>
      <c r="BU21">
        <f>MIN(W20*(1+W$6/Setup!$C$13),W$7)</f>
        <v/>
      </c>
      <c r="BV21">
        <f>MIN(X20*(1+X$6/Setup!$C$13),X$7)</f>
        <v/>
      </c>
      <c r="BW21">
        <f>MIN(Y20*(1+Y$6/Setup!$C$13),Y$7)</f>
        <v/>
      </c>
      <c r="BX21">
        <f>MIN(Z20*(1+Z$6/Setup!$C$13),Z$7)</f>
        <v/>
      </c>
      <c r="BY21">
        <f>MIN(AA20*(1+AA$6/Setup!$C$13),AA$7)</f>
        <v/>
      </c>
      <c r="BZ21">
        <f>MIN(AB20*(1+AB$6/Setup!$C$13),AB$7)</f>
        <v/>
      </c>
      <c r="CA21">
        <f>MIN(AC20*(1+AC$6/Setup!$C$13),AC$7)</f>
        <v/>
      </c>
      <c r="CB21">
        <f>MIN(AD20*(1+AD$6/Setup!$C$13),AD$7)</f>
        <v/>
      </c>
      <c r="CC21">
        <f>MIN(AE20*(1+AE$6/Setup!$C$13),AE$7)</f>
        <v/>
      </c>
      <c r="CD21">
        <f>MIN(AF20*(1+AF$6/Setup!$C$13),AF$7)</f>
        <v/>
      </c>
      <c r="CE21">
        <f>MIN(AG20*(1+AG$6/Setup!$C$13),AG$7)</f>
        <v/>
      </c>
      <c r="CF21">
        <f>MIN(AH20*(1+AH$6/Setup!$C$13),AH$7)</f>
        <v/>
      </c>
      <c r="CG21">
        <f>MIN(AI20*(1+AI$6/Setup!$C$13),AI$7)</f>
        <v/>
      </c>
      <c r="CH21">
        <f>MIN(AJ20*(1+AJ$6/Setup!$C$13),AJ$7)</f>
        <v/>
      </c>
      <c r="CI21">
        <f>MIN(AK20*(1+AK$6/Setup!$C$13),AK$7)</f>
        <v/>
      </c>
      <c r="CJ21">
        <f>MIN(AL20*(1+AL$6/Setup!$C$13),AL$7)</f>
        <v/>
      </c>
      <c r="CK21">
        <f>MIN(AM20*(1+AM$6/Setup!$C$13),AM$7)</f>
        <v/>
      </c>
      <c r="CL21">
        <f>MIN(AN20*(1+AN$6/Setup!$C$13),AN$7)</f>
        <v/>
      </c>
      <c r="CM21">
        <f>MIN(AO20*(1+AO$6/Setup!$C$13),AO$7)</f>
        <v/>
      </c>
      <c r="CN21">
        <f>MIN(AP20*(1+AP$6/Setup!$C$13),AP$7)</f>
        <v/>
      </c>
      <c r="CO21">
        <f>MIN(AQ20*(1+AQ$6/Setup!$C$13),AQ$7)</f>
        <v/>
      </c>
      <c r="CP21">
        <f>MIN(AR20*(1+AR$6/Setup!$C$13),AR$7)</f>
        <v/>
      </c>
      <c r="CQ21">
        <f>MIN(AS20*(1+AS$6/Setup!$C$13),AS$7)</f>
        <v/>
      </c>
      <c r="CR21">
        <f>MIN(AT20*(1+AT$6/Setup!$C$13),AT$7)</f>
        <v/>
      </c>
      <c r="CS21">
        <f>MIN(AU20*(1+AU$6/Setup!$C$13),AU$7)</f>
        <v/>
      </c>
      <c r="CT21">
        <f>MIN(AV20*(1+AV$6/Setup!$C$13),AV$7)</f>
        <v/>
      </c>
      <c r="CU21">
        <f>MIN(AW20*(1+AW$6/Setup!$C$13),AW$7)</f>
        <v/>
      </c>
      <c r="CV21">
        <f>MIN(AX20*(1+AX$6/Setup!$C$13),AX$7)</f>
        <v/>
      </c>
      <c r="CW21">
        <f>MIN(AY20*(1+AY$6/Setup!$C$13),AY$7)</f>
        <v/>
      </c>
      <c r="CX21">
        <f>MIN(AZ20*(1+AZ$6/Setup!$C$13),AZ$7)</f>
        <v/>
      </c>
      <c r="CY21">
        <f>MIN(BA20*(1+BA$6/Setup!$C$13),BA$7)</f>
        <v/>
      </c>
      <c r="CZ21">
        <f>MIN(BB20*(1+BB$6/Setup!$C$13),BB$7)</f>
        <v/>
      </c>
      <c r="DA21">
        <f>MIN(BC20*(1+BC$6/Setup!$C$13),BC$7)</f>
        <v/>
      </c>
      <c r="DB21">
        <f>MIN(BD20*(1+BD$6/Setup!$C$13),BD$7)</f>
        <v/>
      </c>
      <c r="DC21">
        <f>MIN(BE20*(1+BE$6/Setup!$C$13),BE$7)</f>
        <v/>
      </c>
      <c r="DD21">
        <f>MIN(BF20*(1+BF$6/Setup!$C$13),BF$7)</f>
        <v/>
      </c>
      <c r="DE21">
        <f>MIN(BG20*(1+BG$6/Setup!$C$13),BG$7)</f>
        <v/>
      </c>
      <c r="DF21">
        <f>MIN(BH20*(1+BH$6/Setup!$C$13),BH$7)</f>
        <v/>
      </c>
      <c r="DG21">
        <f>MIN(BI20*(1+BI$6/Setup!$C$13),BI$7)</f>
        <v/>
      </c>
      <c r="DH21">
        <f>MIN(BJ20*(1+BJ$6/Setup!$C$13),BJ$7)</f>
        <v/>
      </c>
      <c r="DI21">
        <f>MIN(BK20*(1+BK$6/Setup!$C$13),BK$7)</f>
        <v/>
      </c>
      <c r="DJ21">
        <f>MIN(BL20*(1+BL$6/Setup!$C$13),BL$7)</f>
        <v/>
      </c>
      <c r="DK21">
        <f>MIN(BM20*(1+BM$6/Setup!$C$13),BM$7)</f>
        <v/>
      </c>
      <c r="DL21">
        <f>MIN(BN20*(1+BN$6/Setup!$C$13),BN$7)</f>
        <v/>
      </c>
      <c r="DM21">
        <f>MIN(BO20*(1+BO$6/Setup!$C$13),BO$7)</f>
        <v/>
      </c>
      <c r="DN21">
        <f>MIN(BP20*(1+BP$6/Setup!$C$13),BP$7)</f>
        <v/>
      </c>
      <c r="DO21">
        <f>MIN(BQ20*(1+BQ$6/Setup!$C$13),BQ$7)</f>
        <v/>
      </c>
      <c r="DP21">
        <f>MIN(T20*(1+T$6/Setup!$C$13)-BR21,$H21)</f>
        <v/>
      </c>
      <c r="DQ21">
        <f>MIN(U20*(1+U$6/Setup!$C$13)-BS21,MAX(0,$H21-SUM($DP21:DP21)))</f>
        <v/>
      </c>
      <c r="DR21">
        <f>MIN(V20*(1+V$6/Setup!$C$13)-BT21,MAX(0,$H21-SUM($DP21:DQ21)))</f>
        <v/>
      </c>
      <c r="DS21">
        <f>MIN(W20*(1+W$6/Setup!$C$13)-BU21,MAX(0,$H21-SUM($DP21:DR21)))</f>
        <v/>
      </c>
      <c r="DT21">
        <f>MIN(X20*(1+X$6/Setup!$C$13)-BV21,MAX(0,$H21-SUM($DP21:DS21)))</f>
        <v/>
      </c>
      <c r="DU21">
        <f>MIN(Y20*(1+Y$6/Setup!$C$13)-BW21,MAX(0,$H21-SUM($DP21:DT21)))</f>
        <v/>
      </c>
      <c r="DV21">
        <f>MIN(Z20*(1+Z$6/Setup!$C$13)-BX21,MAX(0,$H21-SUM($DP21:DU21)))</f>
        <v/>
      </c>
      <c r="DW21">
        <f>MIN(AA20*(1+AA$6/Setup!$C$13)-BY21,MAX(0,$H21-SUM($DP21:DV21)))</f>
        <v/>
      </c>
      <c r="DX21">
        <f>MIN(AB20*(1+AB$6/Setup!$C$13)-BZ21,MAX(0,$H21-SUM($DP21:DW21)))</f>
        <v/>
      </c>
      <c r="DY21">
        <f>MIN(AC20*(1+AC$6/Setup!$C$13)-CA21,MAX(0,$H21-SUM($DP21:DX21)))</f>
        <v/>
      </c>
      <c r="DZ21">
        <f>MIN(AD20*(1+AD$6/Setup!$C$13)-CB21,MAX(0,$H21-SUM($DP21:DY21)))</f>
        <v/>
      </c>
      <c r="EA21">
        <f>MIN(AE20*(1+AE$6/Setup!$C$13)-CC21,MAX(0,$H21-SUM($DP21:DZ21)))</f>
        <v/>
      </c>
      <c r="EB21">
        <f>MIN(AF20*(1+AF$6/Setup!$C$13)-CD21,MAX(0,$H21-SUM($DP21:EA21)))</f>
        <v/>
      </c>
      <c r="EC21">
        <f>MIN(AG20*(1+AG$6/Setup!$C$13)-CE21,MAX(0,$H21-SUM($DP21:EB21)))</f>
        <v/>
      </c>
      <c r="ED21">
        <f>MIN(AH20*(1+AH$6/Setup!$C$13)-CF21,MAX(0,$H21-SUM($DP21:EC21)))</f>
        <v/>
      </c>
      <c r="EE21">
        <f>MIN(AI20*(1+AI$6/Setup!$C$13)-CG21,MAX(0,$H21-SUM($DP21:ED21)))</f>
        <v/>
      </c>
      <c r="EF21">
        <f>MIN(AJ20*(1+AJ$6/Setup!$C$13)-CH21,MAX(0,$H21-SUM($DP21:EE21)))</f>
        <v/>
      </c>
      <c r="EG21">
        <f>MIN(AK20*(1+AK$6/Setup!$C$13)-CI21,MAX(0,$H21-SUM($DP21:EF21)))</f>
        <v/>
      </c>
      <c r="EH21">
        <f>MIN(AL20*(1+AL$6/Setup!$C$13)-CJ21,MAX(0,$H21-SUM($DP21:EG21)))</f>
        <v/>
      </c>
      <c r="EI21">
        <f>MIN(AM20*(1+AM$6/Setup!$C$13)-CK21,MAX(0,$H21-SUM($DP21:EH21)))</f>
        <v/>
      </c>
      <c r="EJ21">
        <f>MIN(AN20*(1+AN$6/Setup!$C$13)-CL21,MAX(0,$H21-SUM($DP21:EI21)))</f>
        <v/>
      </c>
      <c r="EK21">
        <f>MIN(AO20*(1+AO$6/Setup!$C$13)-CM21,MAX(0,$H21-SUM($DP21:EJ21)))</f>
        <v/>
      </c>
      <c r="EL21">
        <f>MIN(AP20*(1+AP$6/Setup!$C$13)-CN21,MAX(0,$H21-SUM($DP21:EK21)))</f>
        <v/>
      </c>
      <c r="EM21">
        <f>MIN(AQ20*(1+AQ$6/Setup!$C$13)-CO21,MAX(0,$H21-SUM($DP21:EL21)))</f>
        <v/>
      </c>
      <c r="EN21">
        <f>MIN(AR20*(1+AR$6/Setup!$C$13)-CP21,MAX(0,$H21-SUM($DP21:EM21)))</f>
        <v/>
      </c>
      <c r="EO21">
        <f>MIN(AS20*(1+AS$6/Setup!$C$13)-CQ21,MAX(0,$H21-SUM($DP21:EN21)))</f>
        <v/>
      </c>
      <c r="EP21">
        <f>MIN(AT20*(1+AT$6/Setup!$C$13)-CR21,MAX(0,$H21-SUM($DP21:EO21)))</f>
        <v/>
      </c>
      <c r="EQ21">
        <f>MIN(AU20*(1+AU$6/Setup!$C$13)-CS21,MAX(0,$H21-SUM($DP21:EP21)))</f>
        <v/>
      </c>
      <c r="ER21">
        <f>MIN(AV20*(1+AV$6/Setup!$C$13)-CT21,MAX(0,$H21-SUM($DP21:EQ21)))</f>
        <v/>
      </c>
      <c r="ES21">
        <f>MIN(AW20*(1+AW$6/Setup!$C$13)-CU21,MAX(0,$H21-SUM($DP21:ER21)))</f>
        <v/>
      </c>
      <c r="ET21">
        <f>MIN(AX20*(1+AX$6/Setup!$C$13)-CV21,MAX(0,$H21-SUM($DP21:ES21)))</f>
        <v/>
      </c>
      <c r="EU21">
        <f>MIN(AY20*(1+AY$6/Setup!$C$13)-CW21,MAX(0,$H21-SUM($DP21:ET21)))</f>
        <v/>
      </c>
      <c r="EV21">
        <f>MIN(AZ20*(1+AZ$6/Setup!$C$13)-CX21,MAX(0,$H21-SUM($DP21:EU21)))</f>
        <v/>
      </c>
      <c r="EW21">
        <f>MIN(BA20*(1+BA$6/Setup!$C$13)-CY21,MAX(0,$H21-SUM($DP21:EV21)))</f>
        <v/>
      </c>
      <c r="EX21">
        <f>MIN(BB20*(1+BB$6/Setup!$C$13)-CZ21,MAX(0,$H21-SUM($DP21:EW21)))</f>
        <v/>
      </c>
      <c r="EY21">
        <f>MIN(BC20*(1+BC$6/Setup!$C$13)-DA21,MAX(0,$H21-SUM($DP21:EX21)))</f>
        <v/>
      </c>
      <c r="EZ21">
        <f>MIN(BD20*(1+BD$6/Setup!$C$13)-DB21,MAX(0,$H21-SUM($DP21:EY21)))</f>
        <v/>
      </c>
      <c r="FA21">
        <f>MIN(BE20*(1+BE$6/Setup!$C$13)-DC21,MAX(0,$H21-SUM($DP21:EZ21)))</f>
        <v/>
      </c>
      <c r="FB21">
        <f>MIN(BF20*(1+BF$6/Setup!$C$13)-DD21,MAX(0,$H21-SUM($DP21:FA21)))</f>
        <v/>
      </c>
      <c r="FC21">
        <f>MIN(BG20*(1+BG$6/Setup!$C$13)-DE21,MAX(0,$H21-SUM($DP21:FB21)))</f>
        <v/>
      </c>
      <c r="FD21">
        <f>MIN(BH20*(1+BH$6/Setup!$C$13)-DF21,MAX(0,$H21-SUM($DP21:FC21)))</f>
        <v/>
      </c>
      <c r="FE21">
        <f>MIN(BI20*(1+BI$6/Setup!$C$13)-DG21,MAX(0,$H21-SUM($DP21:FD21)))</f>
        <v/>
      </c>
      <c r="FF21">
        <f>MIN(BJ20*(1+BJ$6/Setup!$C$13)-DH21,MAX(0,$H21-SUM($DP21:FE21)))</f>
        <v/>
      </c>
      <c r="FG21">
        <f>MIN(BK20*(1+BK$6/Setup!$C$13)-DI21,MAX(0,$H21-SUM($DP21:FF21)))</f>
        <v/>
      </c>
      <c r="FH21">
        <f>MIN(BL20*(1+BL$6/Setup!$C$13)-DJ21,MAX(0,$H21-SUM($DP21:FG21)))</f>
        <v/>
      </c>
      <c r="FI21">
        <f>MIN(BM20*(1+BM$6/Setup!$C$13)-DK21,MAX(0,$H21-SUM($DP21:FH21)))</f>
        <v/>
      </c>
      <c r="FJ21">
        <f>MIN(BN20*(1+BN$6/Setup!$C$13)-DL21,MAX(0,$H21-SUM($DP21:FI21)))</f>
        <v/>
      </c>
      <c r="FK21">
        <f>MIN(BO20*(1+BO$6/Setup!$C$13)-DM21,MAX(0,$H21-SUM($DP21:FJ21)))</f>
        <v/>
      </c>
      <c r="FL21">
        <f>MIN(BP20*(1+BP$6/Setup!$C$13)-DN21,MAX(0,$H21-SUM($DP21:FK21)))</f>
        <v/>
      </c>
      <c r="FM21">
        <f>MIN(BQ20*(1+BQ$6/Setup!$C$13)-DO21,MAX(0,$H21-SUM($DP21:FL21)))</f>
        <v/>
      </c>
    </row>
    <row r="22">
      <c r="A22">
        <f>A21+1</f>
        <v/>
      </c>
      <c r="B22">
        <f>IF(Setup!$C$6="Every week",Setup!$C$7+7*(A22-1),IF(Setup!$C$6="Every 2 weeks",Setup!$C$7+14*(A22-1),IF(Setup!$C$6="Every month",EDATE(Setup!$C$7,A22-1),EOMONTH(Setup!$C$7,INT((A22-1+Setup!$C$20)/2)-1)+MIN(IF(MOD(A22-1+Setup!$C$20,2)=0,Setup!$C$18,Setup!$C$19),DAY(EOMONTH(Setup!$C$7,INT((A22-1+Setup!$C$20)/2)))))))</f>
        <v/>
      </c>
      <c r="C22">
        <f>N('Paycheck Plan'!J18)</f>
        <v/>
      </c>
      <c r="D22">
        <f>N('Paycheck Plan'!K18)</f>
        <v/>
      </c>
      <c r="E22">
        <f>MIN(MAX(0,Setup!$C$10-F21),MAX(0,Setup!$C$8+C22-G22))</f>
        <v/>
      </c>
      <c r="F22">
        <f>F21+E22</f>
        <v/>
      </c>
      <c r="G22">
        <f>MIN(Setup!$C$14,MAX(0,Setup!$C$8+C22))</f>
        <v/>
      </c>
      <c r="H22">
        <f>MAX(0,Setup!$C$8+C22-G22-E22)+SUM($T$7:$BQ$7)-SUM(BR22:DO22)</f>
        <v/>
      </c>
      <c r="I22">
        <f>SUMPRODUCT(T21:BQ21,$T$6:$BQ$6)/Setup!$C$13</f>
        <v/>
      </c>
      <c r="J22">
        <f>SUM(T22:BQ22)</f>
        <v/>
      </c>
      <c r="K22">
        <f>IF(MAX(DP22:FM22)&gt;0,MATCH(MAX(DP22:FM22),DP22:FM22,0),1)</f>
        <v/>
      </c>
      <c r="M22">
        <f>ROUND(11*$B$2/39,0)+1</f>
        <v/>
      </c>
      <c r="N22" s="62">
        <f>INDEX($B$10:$B$530,MIN(M22,521))</f>
        <v/>
      </c>
      <c r="O22">
        <f>INDEX($J$10:$J$530,MIN(M22,521))</f>
        <v/>
      </c>
      <c r="T22">
        <f>MAX(0,T21*(1+T$6/Setup!$C$13)-BR22-DP22)+IF($K22=1,$D22,0)</f>
        <v/>
      </c>
      <c r="U22">
        <f>MAX(0,U21*(1+U$6/Setup!$C$13)-BS22-DQ22)+IF($K22=2,$D22,0)</f>
        <v/>
      </c>
      <c r="V22">
        <f>MAX(0,V21*(1+V$6/Setup!$C$13)-BT22-DR22)+IF($K22=3,$D22,0)</f>
        <v/>
      </c>
      <c r="W22">
        <f>MAX(0,W21*(1+W$6/Setup!$C$13)-BU22-DS22)+IF($K22=4,$D22,0)</f>
        <v/>
      </c>
      <c r="X22">
        <f>MAX(0,X21*(1+X$6/Setup!$C$13)-BV22-DT22)+IF($K22=5,$D22,0)</f>
        <v/>
      </c>
      <c r="Y22">
        <f>MAX(0,Y21*(1+Y$6/Setup!$C$13)-BW22-DU22)+IF($K22=6,$D22,0)</f>
        <v/>
      </c>
      <c r="Z22">
        <f>MAX(0,Z21*(1+Z$6/Setup!$C$13)-BX22-DV22)+IF($K22=7,$D22,0)</f>
        <v/>
      </c>
      <c r="AA22">
        <f>MAX(0,AA21*(1+AA$6/Setup!$C$13)-BY22-DW22)+IF($K22=8,$D22,0)</f>
        <v/>
      </c>
      <c r="AB22">
        <f>MAX(0,AB21*(1+AB$6/Setup!$C$13)-BZ22-DX22)+IF($K22=9,$D22,0)</f>
        <v/>
      </c>
      <c r="AC22">
        <f>MAX(0,AC21*(1+AC$6/Setup!$C$13)-CA22-DY22)+IF($K22=10,$D22,0)</f>
        <v/>
      </c>
      <c r="AD22">
        <f>MAX(0,AD21*(1+AD$6/Setup!$C$13)-CB22-DZ22)+IF($K22=11,$D22,0)</f>
        <v/>
      </c>
      <c r="AE22">
        <f>MAX(0,AE21*(1+AE$6/Setup!$C$13)-CC22-EA22)+IF($K22=12,$D22,0)</f>
        <v/>
      </c>
      <c r="AF22">
        <f>MAX(0,AF21*(1+AF$6/Setup!$C$13)-CD22-EB22)+IF($K22=13,$D22,0)</f>
        <v/>
      </c>
      <c r="AG22">
        <f>MAX(0,AG21*(1+AG$6/Setup!$C$13)-CE22-EC22)+IF($K22=14,$D22,0)</f>
        <v/>
      </c>
      <c r="AH22">
        <f>MAX(0,AH21*(1+AH$6/Setup!$C$13)-CF22-ED22)+IF($K22=15,$D22,0)</f>
        <v/>
      </c>
      <c r="AI22">
        <f>MAX(0,AI21*(1+AI$6/Setup!$C$13)-CG22-EE22)+IF($K22=16,$D22,0)</f>
        <v/>
      </c>
      <c r="AJ22">
        <f>MAX(0,AJ21*(1+AJ$6/Setup!$C$13)-CH22-EF22)+IF($K22=17,$D22,0)</f>
        <v/>
      </c>
      <c r="AK22">
        <f>MAX(0,AK21*(1+AK$6/Setup!$C$13)-CI22-EG22)+IF($K22=18,$D22,0)</f>
        <v/>
      </c>
      <c r="AL22">
        <f>MAX(0,AL21*(1+AL$6/Setup!$C$13)-CJ22-EH22)+IF($K22=19,$D22,0)</f>
        <v/>
      </c>
      <c r="AM22">
        <f>MAX(0,AM21*(1+AM$6/Setup!$C$13)-CK22-EI22)+IF($K22=20,$D22,0)</f>
        <v/>
      </c>
      <c r="AN22">
        <f>MAX(0,AN21*(1+AN$6/Setup!$C$13)-CL22-EJ22)+IF($K22=21,$D22,0)</f>
        <v/>
      </c>
      <c r="AO22">
        <f>MAX(0,AO21*(1+AO$6/Setup!$C$13)-CM22-EK22)+IF($K22=22,$D22,0)</f>
        <v/>
      </c>
      <c r="AP22">
        <f>MAX(0,AP21*(1+AP$6/Setup!$C$13)-CN22-EL22)+IF($K22=23,$D22,0)</f>
        <v/>
      </c>
      <c r="AQ22">
        <f>MAX(0,AQ21*(1+AQ$6/Setup!$C$13)-CO22-EM22)+IF($K22=24,$D22,0)</f>
        <v/>
      </c>
      <c r="AR22">
        <f>MAX(0,AR21*(1+AR$6/Setup!$C$13)-CP22-EN22)+IF($K22=25,$D22,0)</f>
        <v/>
      </c>
      <c r="AS22">
        <f>MAX(0,AS21*(1+AS$6/Setup!$C$13)-CQ22-EO22)+IF($K22=26,$D22,0)</f>
        <v/>
      </c>
      <c r="AT22">
        <f>MAX(0,AT21*(1+AT$6/Setup!$C$13)-CR22-EP22)+IF($K22=27,$D22,0)</f>
        <v/>
      </c>
      <c r="AU22">
        <f>MAX(0,AU21*(1+AU$6/Setup!$C$13)-CS22-EQ22)+IF($K22=28,$D22,0)</f>
        <v/>
      </c>
      <c r="AV22">
        <f>MAX(0,AV21*(1+AV$6/Setup!$C$13)-CT22-ER22)+IF($K22=29,$D22,0)</f>
        <v/>
      </c>
      <c r="AW22">
        <f>MAX(0,AW21*(1+AW$6/Setup!$C$13)-CU22-ES22)+IF($K22=30,$D22,0)</f>
        <v/>
      </c>
      <c r="AX22">
        <f>MAX(0,AX21*(1+AX$6/Setup!$C$13)-CV22-ET22)+IF($K22=31,$D22,0)</f>
        <v/>
      </c>
      <c r="AY22">
        <f>MAX(0,AY21*(1+AY$6/Setup!$C$13)-CW22-EU22)+IF($K22=32,$D22,0)</f>
        <v/>
      </c>
      <c r="AZ22">
        <f>MAX(0,AZ21*(1+AZ$6/Setup!$C$13)-CX22-EV22)+IF($K22=33,$D22,0)</f>
        <v/>
      </c>
      <c r="BA22">
        <f>MAX(0,BA21*(1+BA$6/Setup!$C$13)-CY22-EW22)+IF($K22=34,$D22,0)</f>
        <v/>
      </c>
      <c r="BB22">
        <f>MAX(0,BB21*(1+BB$6/Setup!$C$13)-CZ22-EX22)+IF($K22=35,$D22,0)</f>
        <v/>
      </c>
      <c r="BC22">
        <f>MAX(0,BC21*(1+BC$6/Setup!$C$13)-DA22-EY22)+IF($K22=36,$D22,0)</f>
        <v/>
      </c>
      <c r="BD22">
        <f>MAX(0,BD21*(1+BD$6/Setup!$C$13)-DB22-EZ22)+IF($K22=37,$D22,0)</f>
        <v/>
      </c>
      <c r="BE22">
        <f>MAX(0,BE21*(1+BE$6/Setup!$C$13)-DC22-FA22)+IF($K22=38,$D22,0)</f>
        <v/>
      </c>
      <c r="BF22">
        <f>MAX(0,BF21*(1+BF$6/Setup!$C$13)-DD22-FB22)+IF($K22=39,$D22,0)</f>
        <v/>
      </c>
      <c r="BG22">
        <f>MAX(0,BG21*(1+BG$6/Setup!$C$13)-DE22-FC22)+IF($K22=40,$D22,0)</f>
        <v/>
      </c>
      <c r="BH22">
        <f>MAX(0,BH21*(1+BH$6/Setup!$C$13)-DF22-FD22)+IF($K22=41,$D22,0)</f>
        <v/>
      </c>
      <c r="BI22">
        <f>MAX(0,BI21*(1+BI$6/Setup!$C$13)-DG22-FE22)+IF($K22=42,$D22,0)</f>
        <v/>
      </c>
      <c r="BJ22">
        <f>MAX(0,BJ21*(1+BJ$6/Setup!$C$13)-DH22-FF22)+IF($K22=43,$D22,0)</f>
        <v/>
      </c>
      <c r="BK22">
        <f>MAX(0,BK21*(1+BK$6/Setup!$C$13)-DI22-FG22)+IF($K22=44,$D22,0)</f>
        <v/>
      </c>
      <c r="BL22">
        <f>MAX(0,BL21*(1+BL$6/Setup!$C$13)-DJ22-FH22)+IF($K22=45,$D22,0)</f>
        <v/>
      </c>
      <c r="BM22">
        <f>MAX(0,BM21*(1+BM$6/Setup!$C$13)-DK22-FI22)+IF($K22=46,$D22,0)</f>
        <v/>
      </c>
      <c r="BN22">
        <f>MAX(0,BN21*(1+BN$6/Setup!$C$13)-DL22-FJ22)+IF($K22=47,$D22,0)</f>
        <v/>
      </c>
      <c r="BO22">
        <f>MAX(0,BO21*(1+BO$6/Setup!$C$13)-DM22-FK22)+IF($K22=48,$D22,0)</f>
        <v/>
      </c>
      <c r="BP22">
        <f>MAX(0,BP21*(1+BP$6/Setup!$C$13)-DN22-FL22)+IF($K22=49,$D22,0)</f>
        <v/>
      </c>
      <c r="BQ22">
        <f>MAX(0,BQ21*(1+BQ$6/Setup!$C$13)-DO22-FM22)+IF($K22=50,$D22,0)</f>
        <v/>
      </c>
      <c r="BR22">
        <f>MIN(T21*(1+T$6/Setup!$C$13),T$7)</f>
        <v/>
      </c>
      <c r="BS22">
        <f>MIN(U21*(1+U$6/Setup!$C$13),U$7)</f>
        <v/>
      </c>
      <c r="BT22">
        <f>MIN(V21*(1+V$6/Setup!$C$13),V$7)</f>
        <v/>
      </c>
      <c r="BU22">
        <f>MIN(W21*(1+W$6/Setup!$C$13),W$7)</f>
        <v/>
      </c>
      <c r="BV22">
        <f>MIN(X21*(1+X$6/Setup!$C$13),X$7)</f>
        <v/>
      </c>
      <c r="BW22">
        <f>MIN(Y21*(1+Y$6/Setup!$C$13),Y$7)</f>
        <v/>
      </c>
      <c r="BX22">
        <f>MIN(Z21*(1+Z$6/Setup!$C$13),Z$7)</f>
        <v/>
      </c>
      <c r="BY22">
        <f>MIN(AA21*(1+AA$6/Setup!$C$13),AA$7)</f>
        <v/>
      </c>
      <c r="BZ22">
        <f>MIN(AB21*(1+AB$6/Setup!$C$13),AB$7)</f>
        <v/>
      </c>
      <c r="CA22">
        <f>MIN(AC21*(1+AC$6/Setup!$C$13),AC$7)</f>
        <v/>
      </c>
      <c r="CB22">
        <f>MIN(AD21*(1+AD$6/Setup!$C$13),AD$7)</f>
        <v/>
      </c>
      <c r="CC22">
        <f>MIN(AE21*(1+AE$6/Setup!$C$13),AE$7)</f>
        <v/>
      </c>
      <c r="CD22">
        <f>MIN(AF21*(1+AF$6/Setup!$C$13),AF$7)</f>
        <v/>
      </c>
      <c r="CE22">
        <f>MIN(AG21*(1+AG$6/Setup!$C$13),AG$7)</f>
        <v/>
      </c>
      <c r="CF22">
        <f>MIN(AH21*(1+AH$6/Setup!$C$13),AH$7)</f>
        <v/>
      </c>
      <c r="CG22">
        <f>MIN(AI21*(1+AI$6/Setup!$C$13),AI$7)</f>
        <v/>
      </c>
      <c r="CH22">
        <f>MIN(AJ21*(1+AJ$6/Setup!$C$13),AJ$7)</f>
        <v/>
      </c>
      <c r="CI22">
        <f>MIN(AK21*(1+AK$6/Setup!$C$13),AK$7)</f>
        <v/>
      </c>
      <c r="CJ22">
        <f>MIN(AL21*(1+AL$6/Setup!$C$13),AL$7)</f>
        <v/>
      </c>
      <c r="CK22">
        <f>MIN(AM21*(1+AM$6/Setup!$C$13),AM$7)</f>
        <v/>
      </c>
      <c r="CL22">
        <f>MIN(AN21*(1+AN$6/Setup!$C$13),AN$7)</f>
        <v/>
      </c>
      <c r="CM22">
        <f>MIN(AO21*(1+AO$6/Setup!$C$13),AO$7)</f>
        <v/>
      </c>
      <c r="CN22">
        <f>MIN(AP21*(1+AP$6/Setup!$C$13),AP$7)</f>
        <v/>
      </c>
      <c r="CO22">
        <f>MIN(AQ21*(1+AQ$6/Setup!$C$13),AQ$7)</f>
        <v/>
      </c>
      <c r="CP22">
        <f>MIN(AR21*(1+AR$6/Setup!$C$13),AR$7)</f>
        <v/>
      </c>
      <c r="CQ22">
        <f>MIN(AS21*(1+AS$6/Setup!$C$13),AS$7)</f>
        <v/>
      </c>
      <c r="CR22">
        <f>MIN(AT21*(1+AT$6/Setup!$C$13),AT$7)</f>
        <v/>
      </c>
      <c r="CS22">
        <f>MIN(AU21*(1+AU$6/Setup!$C$13),AU$7)</f>
        <v/>
      </c>
      <c r="CT22">
        <f>MIN(AV21*(1+AV$6/Setup!$C$13),AV$7)</f>
        <v/>
      </c>
      <c r="CU22">
        <f>MIN(AW21*(1+AW$6/Setup!$C$13),AW$7)</f>
        <v/>
      </c>
      <c r="CV22">
        <f>MIN(AX21*(1+AX$6/Setup!$C$13),AX$7)</f>
        <v/>
      </c>
      <c r="CW22">
        <f>MIN(AY21*(1+AY$6/Setup!$C$13),AY$7)</f>
        <v/>
      </c>
      <c r="CX22">
        <f>MIN(AZ21*(1+AZ$6/Setup!$C$13),AZ$7)</f>
        <v/>
      </c>
      <c r="CY22">
        <f>MIN(BA21*(1+BA$6/Setup!$C$13),BA$7)</f>
        <v/>
      </c>
      <c r="CZ22">
        <f>MIN(BB21*(1+BB$6/Setup!$C$13),BB$7)</f>
        <v/>
      </c>
      <c r="DA22">
        <f>MIN(BC21*(1+BC$6/Setup!$C$13),BC$7)</f>
        <v/>
      </c>
      <c r="DB22">
        <f>MIN(BD21*(1+BD$6/Setup!$C$13),BD$7)</f>
        <v/>
      </c>
      <c r="DC22">
        <f>MIN(BE21*(1+BE$6/Setup!$C$13),BE$7)</f>
        <v/>
      </c>
      <c r="DD22">
        <f>MIN(BF21*(1+BF$6/Setup!$C$13),BF$7)</f>
        <v/>
      </c>
      <c r="DE22">
        <f>MIN(BG21*(1+BG$6/Setup!$C$13),BG$7)</f>
        <v/>
      </c>
      <c r="DF22">
        <f>MIN(BH21*(1+BH$6/Setup!$C$13),BH$7)</f>
        <v/>
      </c>
      <c r="DG22">
        <f>MIN(BI21*(1+BI$6/Setup!$C$13),BI$7)</f>
        <v/>
      </c>
      <c r="DH22">
        <f>MIN(BJ21*(1+BJ$6/Setup!$C$13),BJ$7)</f>
        <v/>
      </c>
      <c r="DI22">
        <f>MIN(BK21*(1+BK$6/Setup!$C$13),BK$7)</f>
        <v/>
      </c>
      <c r="DJ22">
        <f>MIN(BL21*(1+BL$6/Setup!$C$13),BL$7)</f>
        <v/>
      </c>
      <c r="DK22">
        <f>MIN(BM21*(1+BM$6/Setup!$C$13),BM$7)</f>
        <v/>
      </c>
      <c r="DL22">
        <f>MIN(BN21*(1+BN$6/Setup!$C$13),BN$7)</f>
        <v/>
      </c>
      <c r="DM22">
        <f>MIN(BO21*(1+BO$6/Setup!$C$13),BO$7)</f>
        <v/>
      </c>
      <c r="DN22">
        <f>MIN(BP21*(1+BP$6/Setup!$C$13),BP$7)</f>
        <v/>
      </c>
      <c r="DO22">
        <f>MIN(BQ21*(1+BQ$6/Setup!$C$13),BQ$7)</f>
        <v/>
      </c>
      <c r="DP22">
        <f>MIN(T21*(1+T$6/Setup!$C$13)-BR22,$H22)</f>
        <v/>
      </c>
      <c r="DQ22">
        <f>MIN(U21*(1+U$6/Setup!$C$13)-BS22,MAX(0,$H22-SUM($DP22:DP22)))</f>
        <v/>
      </c>
      <c r="DR22">
        <f>MIN(V21*(1+V$6/Setup!$C$13)-BT22,MAX(0,$H22-SUM($DP22:DQ22)))</f>
        <v/>
      </c>
      <c r="DS22">
        <f>MIN(W21*(1+W$6/Setup!$C$13)-BU22,MAX(0,$H22-SUM($DP22:DR22)))</f>
        <v/>
      </c>
      <c r="DT22">
        <f>MIN(X21*(1+X$6/Setup!$C$13)-BV22,MAX(0,$H22-SUM($DP22:DS22)))</f>
        <v/>
      </c>
      <c r="DU22">
        <f>MIN(Y21*(1+Y$6/Setup!$C$13)-BW22,MAX(0,$H22-SUM($DP22:DT22)))</f>
        <v/>
      </c>
      <c r="DV22">
        <f>MIN(Z21*(1+Z$6/Setup!$C$13)-BX22,MAX(0,$H22-SUM($DP22:DU22)))</f>
        <v/>
      </c>
      <c r="DW22">
        <f>MIN(AA21*(1+AA$6/Setup!$C$13)-BY22,MAX(0,$H22-SUM($DP22:DV22)))</f>
        <v/>
      </c>
      <c r="DX22">
        <f>MIN(AB21*(1+AB$6/Setup!$C$13)-BZ22,MAX(0,$H22-SUM($DP22:DW22)))</f>
        <v/>
      </c>
      <c r="DY22">
        <f>MIN(AC21*(1+AC$6/Setup!$C$13)-CA22,MAX(0,$H22-SUM($DP22:DX22)))</f>
        <v/>
      </c>
      <c r="DZ22">
        <f>MIN(AD21*(1+AD$6/Setup!$C$13)-CB22,MAX(0,$H22-SUM($DP22:DY22)))</f>
        <v/>
      </c>
      <c r="EA22">
        <f>MIN(AE21*(1+AE$6/Setup!$C$13)-CC22,MAX(0,$H22-SUM($DP22:DZ22)))</f>
        <v/>
      </c>
      <c r="EB22">
        <f>MIN(AF21*(1+AF$6/Setup!$C$13)-CD22,MAX(0,$H22-SUM($DP22:EA22)))</f>
        <v/>
      </c>
      <c r="EC22">
        <f>MIN(AG21*(1+AG$6/Setup!$C$13)-CE22,MAX(0,$H22-SUM($DP22:EB22)))</f>
        <v/>
      </c>
      <c r="ED22">
        <f>MIN(AH21*(1+AH$6/Setup!$C$13)-CF22,MAX(0,$H22-SUM($DP22:EC22)))</f>
        <v/>
      </c>
      <c r="EE22">
        <f>MIN(AI21*(1+AI$6/Setup!$C$13)-CG22,MAX(0,$H22-SUM($DP22:ED22)))</f>
        <v/>
      </c>
      <c r="EF22">
        <f>MIN(AJ21*(1+AJ$6/Setup!$C$13)-CH22,MAX(0,$H22-SUM($DP22:EE22)))</f>
        <v/>
      </c>
      <c r="EG22">
        <f>MIN(AK21*(1+AK$6/Setup!$C$13)-CI22,MAX(0,$H22-SUM($DP22:EF22)))</f>
        <v/>
      </c>
      <c r="EH22">
        <f>MIN(AL21*(1+AL$6/Setup!$C$13)-CJ22,MAX(0,$H22-SUM($DP22:EG22)))</f>
        <v/>
      </c>
      <c r="EI22">
        <f>MIN(AM21*(1+AM$6/Setup!$C$13)-CK22,MAX(0,$H22-SUM($DP22:EH22)))</f>
        <v/>
      </c>
      <c r="EJ22">
        <f>MIN(AN21*(1+AN$6/Setup!$C$13)-CL22,MAX(0,$H22-SUM($DP22:EI22)))</f>
        <v/>
      </c>
      <c r="EK22">
        <f>MIN(AO21*(1+AO$6/Setup!$C$13)-CM22,MAX(0,$H22-SUM($DP22:EJ22)))</f>
        <v/>
      </c>
      <c r="EL22">
        <f>MIN(AP21*(1+AP$6/Setup!$C$13)-CN22,MAX(0,$H22-SUM($DP22:EK22)))</f>
        <v/>
      </c>
      <c r="EM22">
        <f>MIN(AQ21*(1+AQ$6/Setup!$C$13)-CO22,MAX(0,$H22-SUM($DP22:EL22)))</f>
        <v/>
      </c>
      <c r="EN22">
        <f>MIN(AR21*(1+AR$6/Setup!$C$13)-CP22,MAX(0,$H22-SUM($DP22:EM22)))</f>
        <v/>
      </c>
      <c r="EO22">
        <f>MIN(AS21*(1+AS$6/Setup!$C$13)-CQ22,MAX(0,$H22-SUM($DP22:EN22)))</f>
        <v/>
      </c>
      <c r="EP22">
        <f>MIN(AT21*(1+AT$6/Setup!$C$13)-CR22,MAX(0,$H22-SUM($DP22:EO22)))</f>
        <v/>
      </c>
      <c r="EQ22">
        <f>MIN(AU21*(1+AU$6/Setup!$C$13)-CS22,MAX(0,$H22-SUM($DP22:EP22)))</f>
        <v/>
      </c>
      <c r="ER22">
        <f>MIN(AV21*(1+AV$6/Setup!$C$13)-CT22,MAX(0,$H22-SUM($DP22:EQ22)))</f>
        <v/>
      </c>
      <c r="ES22">
        <f>MIN(AW21*(1+AW$6/Setup!$C$13)-CU22,MAX(0,$H22-SUM($DP22:ER22)))</f>
        <v/>
      </c>
      <c r="ET22">
        <f>MIN(AX21*(1+AX$6/Setup!$C$13)-CV22,MAX(0,$H22-SUM($DP22:ES22)))</f>
        <v/>
      </c>
      <c r="EU22">
        <f>MIN(AY21*(1+AY$6/Setup!$C$13)-CW22,MAX(0,$H22-SUM($DP22:ET22)))</f>
        <v/>
      </c>
      <c r="EV22">
        <f>MIN(AZ21*(1+AZ$6/Setup!$C$13)-CX22,MAX(0,$H22-SUM($DP22:EU22)))</f>
        <v/>
      </c>
      <c r="EW22">
        <f>MIN(BA21*(1+BA$6/Setup!$C$13)-CY22,MAX(0,$H22-SUM($DP22:EV22)))</f>
        <v/>
      </c>
      <c r="EX22">
        <f>MIN(BB21*(1+BB$6/Setup!$C$13)-CZ22,MAX(0,$H22-SUM($DP22:EW22)))</f>
        <v/>
      </c>
      <c r="EY22">
        <f>MIN(BC21*(1+BC$6/Setup!$C$13)-DA22,MAX(0,$H22-SUM($DP22:EX22)))</f>
        <v/>
      </c>
      <c r="EZ22">
        <f>MIN(BD21*(1+BD$6/Setup!$C$13)-DB22,MAX(0,$H22-SUM($DP22:EY22)))</f>
        <v/>
      </c>
      <c r="FA22">
        <f>MIN(BE21*(1+BE$6/Setup!$C$13)-DC22,MAX(0,$H22-SUM($DP22:EZ22)))</f>
        <v/>
      </c>
      <c r="FB22">
        <f>MIN(BF21*(1+BF$6/Setup!$C$13)-DD22,MAX(0,$H22-SUM($DP22:FA22)))</f>
        <v/>
      </c>
      <c r="FC22">
        <f>MIN(BG21*(1+BG$6/Setup!$C$13)-DE22,MAX(0,$H22-SUM($DP22:FB22)))</f>
        <v/>
      </c>
      <c r="FD22">
        <f>MIN(BH21*(1+BH$6/Setup!$C$13)-DF22,MAX(0,$H22-SUM($DP22:FC22)))</f>
        <v/>
      </c>
      <c r="FE22">
        <f>MIN(BI21*(1+BI$6/Setup!$C$13)-DG22,MAX(0,$H22-SUM($DP22:FD22)))</f>
        <v/>
      </c>
      <c r="FF22">
        <f>MIN(BJ21*(1+BJ$6/Setup!$C$13)-DH22,MAX(0,$H22-SUM($DP22:FE22)))</f>
        <v/>
      </c>
      <c r="FG22">
        <f>MIN(BK21*(1+BK$6/Setup!$C$13)-DI22,MAX(0,$H22-SUM($DP22:FF22)))</f>
        <v/>
      </c>
      <c r="FH22">
        <f>MIN(BL21*(1+BL$6/Setup!$C$13)-DJ22,MAX(0,$H22-SUM($DP22:FG22)))</f>
        <v/>
      </c>
      <c r="FI22">
        <f>MIN(BM21*(1+BM$6/Setup!$C$13)-DK22,MAX(0,$H22-SUM($DP22:FH22)))</f>
        <v/>
      </c>
      <c r="FJ22">
        <f>MIN(BN21*(1+BN$6/Setup!$C$13)-DL22,MAX(0,$H22-SUM($DP22:FI22)))</f>
        <v/>
      </c>
      <c r="FK22">
        <f>MIN(BO21*(1+BO$6/Setup!$C$13)-DM22,MAX(0,$H22-SUM($DP22:FJ22)))</f>
        <v/>
      </c>
      <c r="FL22">
        <f>MIN(BP21*(1+BP$6/Setup!$C$13)-DN22,MAX(0,$H22-SUM($DP22:FK22)))</f>
        <v/>
      </c>
      <c r="FM22">
        <f>MIN(BQ21*(1+BQ$6/Setup!$C$13)-DO22,MAX(0,$H22-SUM($DP22:FL22)))</f>
        <v/>
      </c>
    </row>
    <row r="23">
      <c r="A23">
        <f>A22+1</f>
        <v/>
      </c>
      <c r="B23">
        <f>IF(Setup!$C$6="Every week",Setup!$C$7+7*(A23-1),IF(Setup!$C$6="Every 2 weeks",Setup!$C$7+14*(A23-1),IF(Setup!$C$6="Every month",EDATE(Setup!$C$7,A23-1),EOMONTH(Setup!$C$7,INT((A23-1+Setup!$C$20)/2)-1)+MIN(IF(MOD(A23-1+Setup!$C$20,2)=0,Setup!$C$18,Setup!$C$19),DAY(EOMONTH(Setup!$C$7,INT((A23-1+Setup!$C$20)/2)))))))</f>
        <v/>
      </c>
      <c r="C23">
        <f>N('Paycheck Plan'!J19)</f>
        <v/>
      </c>
      <c r="D23">
        <f>N('Paycheck Plan'!K19)</f>
        <v/>
      </c>
      <c r="E23">
        <f>MIN(MAX(0,Setup!$C$10-F22),MAX(0,Setup!$C$8+C23-G23))</f>
        <v/>
      </c>
      <c r="F23">
        <f>F22+E23</f>
        <v/>
      </c>
      <c r="G23">
        <f>MIN(Setup!$C$14,MAX(0,Setup!$C$8+C23))</f>
        <v/>
      </c>
      <c r="H23">
        <f>MAX(0,Setup!$C$8+C23-G23-E23)+SUM($T$7:$BQ$7)-SUM(BR23:DO23)</f>
        <v/>
      </c>
      <c r="I23">
        <f>SUMPRODUCT(T22:BQ22,$T$6:$BQ$6)/Setup!$C$13</f>
        <v/>
      </c>
      <c r="J23">
        <f>SUM(T23:BQ23)</f>
        <v/>
      </c>
      <c r="K23">
        <f>IF(MAX(DP23:FM23)&gt;0,MATCH(MAX(DP23:FM23),DP23:FM23,0),1)</f>
        <v/>
      </c>
      <c r="M23">
        <f>ROUND(12*$B$2/39,0)+1</f>
        <v/>
      </c>
      <c r="N23" s="62">
        <f>INDEX($B$10:$B$530,MIN(M23,521))</f>
        <v/>
      </c>
      <c r="O23">
        <f>INDEX($J$10:$J$530,MIN(M23,521))</f>
        <v/>
      </c>
      <c r="T23">
        <f>MAX(0,T22*(1+T$6/Setup!$C$13)-BR23-DP23)+IF($K23=1,$D23,0)</f>
        <v/>
      </c>
      <c r="U23">
        <f>MAX(0,U22*(1+U$6/Setup!$C$13)-BS23-DQ23)+IF($K23=2,$D23,0)</f>
        <v/>
      </c>
      <c r="V23">
        <f>MAX(0,V22*(1+V$6/Setup!$C$13)-BT23-DR23)+IF($K23=3,$D23,0)</f>
        <v/>
      </c>
      <c r="W23">
        <f>MAX(0,W22*(1+W$6/Setup!$C$13)-BU23-DS23)+IF($K23=4,$D23,0)</f>
        <v/>
      </c>
      <c r="X23">
        <f>MAX(0,X22*(1+X$6/Setup!$C$13)-BV23-DT23)+IF($K23=5,$D23,0)</f>
        <v/>
      </c>
      <c r="Y23">
        <f>MAX(0,Y22*(1+Y$6/Setup!$C$13)-BW23-DU23)+IF($K23=6,$D23,0)</f>
        <v/>
      </c>
      <c r="Z23">
        <f>MAX(0,Z22*(1+Z$6/Setup!$C$13)-BX23-DV23)+IF($K23=7,$D23,0)</f>
        <v/>
      </c>
      <c r="AA23">
        <f>MAX(0,AA22*(1+AA$6/Setup!$C$13)-BY23-DW23)+IF($K23=8,$D23,0)</f>
        <v/>
      </c>
      <c r="AB23">
        <f>MAX(0,AB22*(1+AB$6/Setup!$C$13)-BZ23-DX23)+IF($K23=9,$D23,0)</f>
        <v/>
      </c>
      <c r="AC23">
        <f>MAX(0,AC22*(1+AC$6/Setup!$C$13)-CA23-DY23)+IF($K23=10,$D23,0)</f>
        <v/>
      </c>
      <c r="AD23">
        <f>MAX(0,AD22*(1+AD$6/Setup!$C$13)-CB23-DZ23)+IF($K23=11,$D23,0)</f>
        <v/>
      </c>
      <c r="AE23">
        <f>MAX(0,AE22*(1+AE$6/Setup!$C$13)-CC23-EA23)+IF($K23=12,$D23,0)</f>
        <v/>
      </c>
      <c r="AF23">
        <f>MAX(0,AF22*(1+AF$6/Setup!$C$13)-CD23-EB23)+IF($K23=13,$D23,0)</f>
        <v/>
      </c>
      <c r="AG23">
        <f>MAX(0,AG22*(1+AG$6/Setup!$C$13)-CE23-EC23)+IF($K23=14,$D23,0)</f>
        <v/>
      </c>
      <c r="AH23">
        <f>MAX(0,AH22*(1+AH$6/Setup!$C$13)-CF23-ED23)+IF($K23=15,$D23,0)</f>
        <v/>
      </c>
      <c r="AI23">
        <f>MAX(0,AI22*(1+AI$6/Setup!$C$13)-CG23-EE23)+IF($K23=16,$D23,0)</f>
        <v/>
      </c>
      <c r="AJ23">
        <f>MAX(0,AJ22*(1+AJ$6/Setup!$C$13)-CH23-EF23)+IF($K23=17,$D23,0)</f>
        <v/>
      </c>
      <c r="AK23">
        <f>MAX(0,AK22*(1+AK$6/Setup!$C$13)-CI23-EG23)+IF($K23=18,$D23,0)</f>
        <v/>
      </c>
      <c r="AL23">
        <f>MAX(0,AL22*(1+AL$6/Setup!$C$13)-CJ23-EH23)+IF($K23=19,$D23,0)</f>
        <v/>
      </c>
      <c r="AM23">
        <f>MAX(0,AM22*(1+AM$6/Setup!$C$13)-CK23-EI23)+IF($K23=20,$D23,0)</f>
        <v/>
      </c>
      <c r="AN23">
        <f>MAX(0,AN22*(1+AN$6/Setup!$C$13)-CL23-EJ23)+IF($K23=21,$D23,0)</f>
        <v/>
      </c>
      <c r="AO23">
        <f>MAX(0,AO22*(1+AO$6/Setup!$C$13)-CM23-EK23)+IF($K23=22,$D23,0)</f>
        <v/>
      </c>
      <c r="AP23">
        <f>MAX(0,AP22*(1+AP$6/Setup!$C$13)-CN23-EL23)+IF($K23=23,$D23,0)</f>
        <v/>
      </c>
      <c r="AQ23">
        <f>MAX(0,AQ22*(1+AQ$6/Setup!$C$13)-CO23-EM23)+IF($K23=24,$D23,0)</f>
        <v/>
      </c>
      <c r="AR23">
        <f>MAX(0,AR22*(1+AR$6/Setup!$C$13)-CP23-EN23)+IF($K23=25,$D23,0)</f>
        <v/>
      </c>
      <c r="AS23">
        <f>MAX(0,AS22*(1+AS$6/Setup!$C$13)-CQ23-EO23)+IF($K23=26,$D23,0)</f>
        <v/>
      </c>
      <c r="AT23">
        <f>MAX(0,AT22*(1+AT$6/Setup!$C$13)-CR23-EP23)+IF($K23=27,$D23,0)</f>
        <v/>
      </c>
      <c r="AU23">
        <f>MAX(0,AU22*(1+AU$6/Setup!$C$13)-CS23-EQ23)+IF($K23=28,$D23,0)</f>
        <v/>
      </c>
      <c r="AV23">
        <f>MAX(0,AV22*(1+AV$6/Setup!$C$13)-CT23-ER23)+IF($K23=29,$D23,0)</f>
        <v/>
      </c>
      <c r="AW23">
        <f>MAX(0,AW22*(1+AW$6/Setup!$C$13)-CU23-ES23)+IF($K23=30,$D23,0)</f>
        <v/>
      </c>
      <c r="AX23">
        <f>MAX(0,AX22*(1+AX$6/Setup!$C$13)-CV23-ET23)+IF($K23=31,$D23,0)</f>
        <v/>
      </c>
      <c r="AY23">
        <f>MAX(0,AY22*(1+AY$6/Setup!$C$13)-CW23-EU23)+IF($K23=32,$D23,0)</f>
        <v/>
      </c>
      <c r="AZ23">
        <f>MAX(0,AZ22*(1+AZ$6/Setup!$C$13)-CX23-EV23)+IF($K23=33,$D23,0)</f>
        <v/>
      </c>
      <c r="BA23">
        <f>MAX(0,BA22*(1+BA$6/Setup!$C$13)-CY23-EW23)+IF($K23=34,$D23,0)</f>
        <v/>
      </c>
      <c r="BB23">
        <f>MAX(0,BB22*(1+BB$6/Setup!$C$13)-CZ23-EX23)+IF($K23=35,$D23,0)</f>
        <v/>
      </c>
      <c r="BC23">
        <f>MAX(0,BC22*(1+BC$6/Setup!$C$13)-DA23-EY23)+IF($K23=36,$D23,0)</f>
        <v/>
      </c>
      <c r="BD23">
        <f>MAX(0,BD22*(1+BD$6/Setup!$C$13)-DB23-EZ23)+IF($K23=37,$D23,0)</f>
        <v/>
      </c>
      <c r="BE23">
        <f>MAX(0,BE22*(1+BE$6/Setup!$C$13)-DC23-FA23)+IF($K23=38,$D23,0)</f>
        <v/>
      </c>
      <c r="BF23">
        <f>MAX(0,BF22*(1+BF$6/Setup!$C$13)-DD23-FB23)+IF($K23=39,$D23,0)</f>
        <v/>
      </c>
      <c r="BG23">
        <f>MAX(0,BG22*(1+BG$6/Setup!$C$13)-DE23-FC23)+IF($K23=40,$D23,0)</f>
        <v/>
      </c>
      <c r="BH23">
        <f>MAX(0,BH22*(1+BH$6/Setup!$C$13)-DF23-FD23)+IF($K23=41,$D23,0)</f>
        <v/>
      </c>
      <c r="BI23">
        <f>MAX(0,BI22*(1+BI$6/Setup!$C$13)-DG23-FE23)+IF($K23=42,$D23,0)</f>
        <v/>
      </c>
      <c r="BJ23">
        <f>MAX(0,BJ22*(1+BJ$6/Setup!$C$13)-DH23-FF23)+IF($K23=43,$D23,0)</f>
        <v/>
      </c>
      <c r="BK23">
        <f>MAX(0,BK22*(1+BK$6/Setup!$C$13)-DI23-FG23)+IF($K23=44,$D23,0)</f>
        <v/>
      </c>
      <c r="BL23">
        <f>MAX(0,BL22*(1+BL$6/Setup!$C$13)-DJ23-FH23)+IF($K23=45,$D23,0)</f>
        <v/>
      </c>
      <c r="BM23">
        <f>MAX(0,BM22*(1+BM$6/Setup!$C$13)-DK23-FI23)+IF($K23=46,$D23,0)</f>
        <v/>
      </c>
      <c r="BN23">
        <f>MAX(0,BN22*(1+BN$6/Setup!$C$13)-DL23-FJ23)+IF($K23=47,$D23,0)</f>
        <v/>
      </c>
      <c r="BO23">
        <f>MAX(0,BO22*(1+BO$6/Setup!$C$13)-DM23-FK23)+IF($K23=48,$D23,0)</f>
        <v/>
      </c>
      <c r="BP23">
        <f>MAX(0,BP22*(1+BP$6/Setup!$C$13)-DN23-FL23)+IF($K23=49,$D23,0)</f>
        <v/>
      </c>
      <c r="BQ23">
        <f>MAX(0,BQ22*(1+BQ$6/Setup!$C$13)-DO23-FM23)+IF($K23=50,$D23,0)</f>
        <v/>
      </c>
      <c r="BR23">
        <f>MIN(T22*(1+T$6/Setup!$C$13),T$7)</f>
        <v/>
      </c>
      <c r="BS23">
        <f>MIN(U22*(1+U$6/Setup!$C$13),U$7)</f>
        <v/>
      </c>
      <c r="BT23">
        <f>MIN(V22*(1+V$6/Setup!$C$13),V$7)</f>
        <v/>
      </c>
      <c r="BU23">
        <f>MIN(W22*(1+W$6/Setup!$C$13),W$7)</f>
        <v/>
      </c>
      <c r="BV23">
        <f>MIN(X22*(1+X$6/Setup!$C$13),X$7)</f>
        <v/>
      </c>
      <c r="BW23">
        <f>MIN(Y22*(1+Y$6/Setup!$C$13),Y$7)</f>
        <v/>
      </c>
      <c r="BX23">
        <f>MIN(Z22*(1+Z$6/Setup!$C$13),Z$7)</f>
        <v/>
      </c>
      <c r="BY23">
        <f>MIN(AA22*(1+AA$6/Setup!$C$13),AA$7)</f>
        <v/>
      </c>
      <c r="BZ23">
        <f>MIN(AB22*(1+AB$6/Setup!$C$13),AB$7)</f>
        <v/>
      </c>
      <c r="CA23">
        <f>MIN(AC22*(1+AC$6/Setup!$C$13),AC$7)</f>
        <v/>
      </c>
      <c r="CB23">
        <f>MIN(AD22*(1+AD$6/Setup!$C$13),AD$7)</f>
        <v/>
      </c>
      <c r="CC23">
        <f>MIN(AE22*(1+AE$6/Setup!$C$13),AE$7)</f>
        <v/>
      </c>
      <c r="CD23">
        <f>MIN(AF22*(1+AF$6/Setup!$C$13),AF$7)</f>
        <v/>
      </c>
      <c r="CE23">
        <f>MIN(AG22*(1+AG$6/Setup!$C$13),AG$7)</f>
        <v/>
      </c>
      <c r="CF23">
        <f>MIN(AH22*(1+AH$6/Setup!$C$13),AH$7)</f>
        <v/>
      </c>
      <c r="CG23">
        <f>MIN(AI22*(1+AI$6/Setup!$C$13),AI$7)</f>
        <v/>
      </c>
      <c r="CH23">
        <f>MIN(AJ22*(1+AJ$6/Setup!$C$13),AJ$7)</f>
        <v/>
      </c>
      <c r="CI23">
        <f>MIN(AK22*(1+AK$6/Setup!$C$13),AK$7)</f>
        <v/>
      </c>
      <c r="CJ23">
        <f>MIN(AL22*(1+AL$6/Setup!$C$13),AL$7)</f>
        <v/>
      </c>
      <c r="CK23">
        <f>MIN(AM22*(1+AM$6/Setup!$C$13),AM$7)</f>
        <v/>
      </c>
      <c r="CL23">
        <f>MIN(AN22*(1+AN$6/Setup!$C$13),AN$7)</f>
        <v/>
      </c>
      <c r="CM23">
        <f>MIN(AO22*(1+AO$6/Setup!$C$13),AO$7)</f>
        <v/>
      </c>
      <c r="CN23">
        <f>MIN(AP22*(1+AP$6/Setup!$C$13),AP$7)</f>
        <v/>
      </c>
      <c r="CO23">
        <f>MIN(AQ22*(1+AQ$6/Setup!$C$13),AQ$7)</f>
        <v/>
      </c>
      <c r="CP23">
        <f>MIN(AR22*(1+AR$6/Setup!$C$13),AR$7)</f>
        <v/>
      </c>
      <c r="CQ23">
        <f>MIN(AS22*(1+AS$6/Setup!$C$13),AS$7)</f>
        <v/>
      </c>
      <c r="CR23">
        <f>MIN(AT22*(1+AT$6/Setup!$C$13),AT$7)</f>
        <v/>
      </c>
      <c r="CS23">
        <f>MIN(AU22*(1+AU$6/Setup!$C$13),AU$7)</f>
        <v/>
      </c>
      <c r="CT23">
        <f>MIN(AV22*(1+AV$6/Setup!$C$13),AV$7)</f>
        <v/>
      </c>
      <c r="CU23">
        <f>MIN(AW22*(1+AW$6/Setup!$C$13),AW$7)</f>
        <v/>
      </c>
      <c r="CV23">
        <f>MIN(AX22*(1+AX$6/Setup!$C$13),AX$7)</f>
        <v/>
      </c>
      <c r="CW23">
        <f>MIN(AY22*(1+AY$6/Setup!$C$13),AY$7)</f>
        <v/>
      </c>
      <c r="CX23">
        <f>MIN(AZ22*(1+AZ$6/Setup!$C$13),AZ$7)</f>
        <v/>
      </c>
      <c r="CY23">
        <f>MIN(BA22*(1+BA$6/Setup!$C$13),BA$7)</f>
        <v/>
      </c>
      <c r="CZ23">
        <f>MIN(BB22*(1+BB$6/Setup!$C$13),BB$7)</f>
        <v/>
      </c>
      <c r="DA23">
        <f>MIN(BC22*(1+BC$6/Setup!$C$13),BC$7)</f>
        <v/>
      </c>
      <c r="DB23">
        <f>MIN(BD22*(1+BD$6/Setup!$C$13),BD$7)</f>
        <v/>
      </c>
      <c r="DC23">
        <f>MIN(BE22*(1+BE$6/Setup!$C$13),BE$7)</f>
        <v/>
      </c>
      <c r="DD23">
        <f>MIN(BF22*(1+BF$6/Setup!$C$13),BF$7)</f>
        <v/>
      </c>
      <c r="DE23">
        <f>MIN(BG22*(1+BG$6/Setup!$C$13),BG$7)</f>
        <v/>
      </c>
      <c r="DF23">
        <f>MIN(BH22*(1+BH$6/Setup!$C$13),BH$7)</f>
        <v/>
      </c>
      <c r="DG23">
        <f>MIN(BI22*(1+BI$6/Setup!$C$13),BI$7)</f>
        <v/>
      </c>
      <c r="DH23">
        <f>MIN(BJ22*(1+BJ$6/Setup!$C$13),BJ$7)</f>
        <v/>
      </c>
      <c r="DI23">
        <f>MIN(BK22*(1+BK$6/Setup!$C$13),BK$7)</f>
        <v/>
      </c>
      <c r="DJ23">
        <f>MIN(BL22*(1+BL$6/Setup!$C$13),BL$7)</f>
        <v/>
      </c>
      <c r="DK23">
        <f>MIN(BM22*(1+BM$6/Setup!$C$13),BM$7)</f>
        <v/>
      </c>
      <c r="DL23">
        <f>MIN(BN22*(1+BN$6/Setup!$C$13),BN$7)</f>
        <v/>
      </c>
      <c r="DM23">
        <f>MIN(BO22*(1+BO$6/Setup!$C$13),BO$7)</f>
        <v/>
      </c>
      <c r="DN23">
        <f>MIN(BP22*(1+BP$6/Setup!$C$13),BP$7)</f>
        <v/>
      </c>
      <c r="DO23">
        <f>MIN(BQ22*(1+BQ$6/Setup!$C$13),BQ$7)</f>
        <v/>
      </c>
      <c r="DP23">
        <f>MIN(T22*(1+T$6/Setup!$C$13)-BR23,$H23)</f>
        <v/>
      </c>
      <c r="DQ23">
        <f>MIN(U22*(1+U$6/Setup!$C$13)-BS23,MAX(0,$H23-SUM($DP23:DP23)))</f>
        <v/>
      </c>
      <c r="DR23">
        <f>MIN(V22*(1+V$6/Setup!$C$13)-BT23,MAX(0,$H23-SUM($DP23:DQ23)))</f>
        <v/>
      </c>
      <c r="DS23">
        <f>MIN(W22*(1+W$6/Setup!$C$13)-BU23,MAX(0,$H23-SUM($DP23:DR23)))</f>
        <v/>
      </c>
      <c r="DT23">
        <f>MIN(X22*(1+X$6/Setup!$C$13)-BV23,MAX(0,$H23-SUM($DP23:DS23)))</f>
        <v/>
      </c>
      <c r="DU23">
        <f>MIN(Y22*(1+Y$6/Setup!$C$13)-BW23,MAX(0,$H23-SUM($DP23:DT23)))</f>
        <v/>
      </c>
      <c r="DV23">
        <f>MIN(Z22*(1+Z$6/Setup!$C$13)-BX23,MAX(0,$H23-SUM($DP23:DU23)))</f>
        <v/>
      </c>
      <c r="DW23">
        <f>MIN(AA22*(1+AA$6/Setup!$C$13)-BY23,MAX(0,$H23-SUM($DP23:DV23)))</f>
        <v/>
      </c>
      <c r="DX23">
        <f>MIN(AB22*(1+AB$6/Setup!$C$13)-BZ23,MAX(0,$H23-SUM($DP23:DW23)))</f>
        <v/>
      </c>
      <c r="DY23">
        <f>MIN(AC22*(1+AC$6/Setup!$C$13)-CA23,MAX(0,$H23-SUM($DP23:DX23)))</f>
        <v/>
      </c>
      <c r="DZ23">
        <f>MIN(AD22*(1+AD$6/Setup!$C$13)-CB23,MAX(0,$H23-SUM($DP23:DY23)))</f>
        <v/>
      </c>
      <c r="EA23">
        <f>MIN(AE22*(1+AE$6/Setup!$C$13)-CC23,MAX(0,$H23-SUM($DP23:DZ23)))</f>
        <v/>
      </c>
      <c r="EB23">
        <f>MIN(AF22*(1+AF$6/Setup!$C$13)-CD23,MAX(0,$H23-SUM($DP23:EA23)))</f>
        <v/>
      </c>
      <c r="EC23">
        <f>MIN(AG22*(1+AG$6/Setup!$C$13)-CE23,MAX(0,$H23-SUM($DP23:EB23)))</f>
        <v/>
      </c>
      <c r="ED23">
        <f>MIN(AH22*(1+AH$6/Setup!$C$13)-CF23,MAX(0,$H23-SUM($DP23:EC23)))</f>
        <v/>
      </c>
      <c r="EE23">
        <f>MIN(AI22*(1+AI$6/Setup!$C$13)-CG23,MAX(0,$H23-SUM($DP23:ED23)))</f>
        <v/>
      </c>
      <c r="EF23">
        <f>MIN(AJ22*(1+AJ$6/Setup!$C$13)-CH23,MAX(0,$H23-SUM($DP23:EE23)))</f>
        <v/>
      </c>
      <c r="EG23">
        <f>MIN(AK22*(1+AK$6/Setup!$C$13)-CI23,MAX(0,$H23-SUM($DP23:EF23)))</f>
        <v/>
      </c>
      <c r="EH23">
        <f>MIN(AL22*(1+AL$6/Setup!$C$13)-CJ23,MAX(0,$H23-SUM($DP23:EG23)))</f>
        <v/>
      </c>
      <c r="EI23">
        <f>MIN(AM22*(1+AM$6/Setup!$C$13)-CK23,MAX(0,$H23-SUM($DP23:EH23)))</f>
        <v/>
      </c>
      <c r="EJ23">
        <f>MIN(AN22*(1+AN$6/Setup!$C$13)-CL23,MAX(0,$H23-SUM($DP23:EI23)))</f>
        <v/>
      </c>
      <c r="EK23">
        <f>MIN(AO22*(1+AO$6/Setup!$C$13)-CM23,MAX(0,$H23-SUM($DP23:EJ23)))</f>
        <v/>
      </c>
      <c r="EL23">
        <f>MIN(AP22*(1+AP$6/Setup!$C$13)-CN23,MAX(0,$H23-SUM($DP23:EK23)))</f>
        <v/>
      </c>
      <c r="EM23">
        <f>MIN(AQ22*(1+AQ$6/Setup!$C$13)-CO23,MAX(0,$H23-SUM($DP23:EL23)))</f>
        <v/>
      </c>
      <c r="EN23">
        <f>MIN(AR22*(1+AR$6/Setup!$C$13)-CP23,MAX(0,$H23-SUM($DP23:EM23)))</f>
        <v/>
      </c>
      <c r="EO23">
        <f>MIN(AS22*(1+AS$6/Setup!$C$13)-CQ23,MAX(0,$H23-SUM($DP23:EN23)))</f>
        <v/>
      </c>
      <c r="EP23">
        <f>MIN(AT22*(1+AT$6/Setup!$C$13)-CR23,MAX(0,$H23-SUM($DP23:EO23)))</f>
        <v/>
      </c>
      <c r="EQ23">
        <f>MIN(AU22*(1+AU$6/Setup!$C$13)-CS23,MAX(0,$H23-SUM($DP23:EP23)))</f>
        <v/>
      </c>
      <c r="ER23">
        <f>MIN(AV22*(1+AV$6/Setup!$C$13)-CT23,MAX(0,$H23-SUM($DP23:EQ23)))</f>
        <v/>
      </c>
      <c r="ES23">
        <f>MIN(AW22*(1+AW$6/Setup!$C$13)-CU23,MAX(0,$H23-SUM($DP23:ER23)))</f>
        <v/>
      </c>
      <c r="ET23">
        <f>MIN(AX22*(1+AX$6/Setup!$C$13)-CV23,MAX(0,$H23-SUM($DP23:ES23)))</f>
        <v/>
      </c>
      <c r="EU23">
        <f>MIN(AY22*(1+AY$6/Setup!$C$13)-CW23,MAX(0,$H23-SUM($DP23:ET23)))</f>
        <v/>
      </c>
      <c r="EV23">
        <f>MIN(AZ22*(1+AZ$6/Setup!$C$13)-CX23,MAX(0,$H23-SUM($DP23:EU23)))</f>
        <v/>
      </c>
      <c r="EW23">
        <f>MIN(BA22*(1+BA$6/Setup!$C$13)-CY23,MAX(0,$H23-SUM($DP23:EV23)))</f>
        <v/>
      </c>
      <c r="EX23">
        <f>MIN(BB22*(1+BB$6/Setup!$C$13)-CZ23,MAX(0,$H23-SUM($DP23:EW23)))</f>
        <v/>
      </c>
      <c r="EY23">
        <f>MIN(BC22*(1+BC$6/Setup!$C$13)-DA23,MAX(0,$H23-SUM($DP23:EX23)))</f>
        <v/>
      </c>
      <c r="EZ23">
        <f>MIN(BD22*(1+BD$6/Setup!$C$13)-DB23,MAX(0,$H23-SUM($DP23:EY23)))</f>
        <v/>
      </c>
      <c r="FA23">
        <f>MIN(BE22*(1+BE$6/Setup!$C$13)-DC23,MAX(0,$H23-SUM($DP23:EZ23)))</f>
        <v/>
      </c>
      <c r="FB23">
        <f>MIN(BF22*(1+BF$6/Setup!$C$13)-DD23,MAX(0,$H23-SUM($DP23:FA23)))</f>
        <v/>
      </c>
      <c r="FC23">
        <f>MIN(BG22*(1+BG$6/Setup!$C$13)-DE23,MAX(0,$H23-SUM($DP23:FB23)))</f>
        <v/>
      </c>
      <c r="FD23">
        <f>MIN(BH22*(1+BH$6/Setup!$C$13)-DF23,MAX(0,$H23-SUM($DP23:FC23)))</f>
        <v/>
      </c>
      <c r="FE23">
        <f>MIN(BI22*(1+BI$6/Setup!$C$13)-DG23,MAX(0,$H23-SUM($DP23:FD23)))</f>
        <v/>
      </c>
      <c r="FF23">
        <f>MIN(BJ22*(1+BJ$6/Setup!$C$13)-DH23,MAX(0,$H23-SUM($DP23:FE23)))</f>
        <v/>
      </c>
      <c r="FG23">
        <f>MIN(BK22*(1+BK$6/Setup!$C$13)-DI23,MAX(0,$H23-SUM($DP23:FF23)))</f>
        <v/>
      </c>
      <c r="FH23">
        <f>MIN(BL22*(1+BL$6/Setup!$C$13)-DJ23,MAX(0,$H23-SUM($DP23:FG23)))</f>
        <v/>
      </c>
      <c r="FI23">
        <f>MIN(BM22*(1+BM$6/Setup!$C$13)-DK23,MAX(0,$H23-SUM($DP23:FH23)))</f>
        <v/>
      </c>
      <c r="FJ23">
        <f>MIN(BN22*(1+BN$6/Setup!$C$13)-DL23,MAX(0,$H23-SUM($DP23:FI23)))</f>
        <v/>
      </c>
      <c r="FK23">
        <f>MIN(BO22*(1+BO$6/Setup!$C$13)-DM23,MAX(0,$H23-SUM($DP23:FJ23)))</f>
        <v/>
      </c>
      <c r="FL23">
        <f>MIN(BP22*(1+BP$6/Setup!$C$13)-DN23,MAX(0,$H23-SUM($DP23:FK23)))</f>
        <v/>
      </c>
      <c r="FM23">
        <f>MIN(BQ22*(1+BQ$6/Setup!$C$13)-DO23,MAX(0,$H23-SUM($DP23:FL23)))</f>
        <v/>
      </c>
    </row>
    <row r="24">
      <c r="A24">
        <f>A23+1</f>
        <v/>
      </c>
      <c r="B24">
        <f>IF(Setup!$C$6="Every week",Setup!$C$7+7*(A24-1),IF(Setup!$C$6="Every 2 weeks",Setup!$C$7+14*(A24-1),IF(Setup!$C$6="Every month",EDATE(Setup!$C$7,A24-1),EOMONTH(Setup!$C$7,INT((A24-1+Setup!$C$20)/2)-1)+MIN(IF(MOD(A24-1+Setup!$C$20,2)=0,Setup!$C$18,Setup!$C$19),DAY(EOMONTH(Setup!$C$7,INT((A24-1+Setup!$C$20)/2)))))))</f>
        <v/>
      </c>
      <c r="C24">
        <f>N('Paycheck Plan'!J20)</f>
        <v/>
      </c>
      <c r="D24">
        <f>N('Paycheck Plan'!K20)</f>
        <v/>
      </c>
      <c r="E24">
        <f>MIN(MAX(0,Setup!$C$10-F23),MAX(0,Setup!$C$8+C24-G24))</f>
        <v/>
      </c>
      <c r="F24">
        <f>F23+E24</f>
        <v/>
      </c>
      <c r="G24">
        <f>MIN(Setup!$C$14,MAX(0,Setup!$C$8+C24))</f>
        <v/>
      </c>
      <c r="H24">
        <f>MAX(0,Setup!$C$8+C24-G24-E24)+SUM($T$7:$BQ$7)-SUM(BR24:DO24)</f>
        <v/>
      </c>
      <c r="I24">
        <f>SUMPRODUCT(T23:BQ23,$T$6:$BQ$6)/Setup!$C$13</f>
        <v/>
      </c>
      <c r="J24">
        <f>SUM(T24:BQ24)</f>
        <v/>
      </c>
      <c r="K24">
        <f>IF(MAX(DP24:FM24)&gt;0,MATCH(MAX(DP24:FM24),DP24:FM24,0),1)</f>
        <v/>
      </c>
      <c r="M24">
        <f>ROUND(13*$B$2/39,0)+1</f>
        <v/>
      </c>
      <c r="N24" s="62">
        <f>INDEX($B$10:$B$530,MIN(M24,521))</f>
        <v/>
      </c>
      <c r="O24">
        <f>INDEX($J$10:$J$530,MIN(M24,521))</f>
        <v/>
      </c>
      <c r="T24">
        <f>MAX(0,T23*(1+T$6/Setup!$C$13)-BR24-DP24)+IF($K24=1,$D24,0)</f>
        <v/>
      </c>
      <c r="U24">
        <f>MAX(0,U23*(1+U$6/Setup!$C$13)-BS24-DQ24)+IF($K24=2,$D24,0)</f>
        <v/>
      </c>
      <c r="V24">
        <f>MAX(0,V23*(1+V$6/Setup!$C$13)-BT24-DR24)+IF($K24=3,$D24,0)</f>
        <v/>
      </c>
      <c r="W24">
        <f>MAX(0,W23*(1+W$6/Setup!$C$13)-BU24-DS24)+IF($K24=4,$D24,0)</f>
        <v/>
      </c>
      <c r="X24">
        <f>MAX(0,X23*(1+X$6/Setup!$C$13)-BV24-DT24)+IF($K24=5,$D24,0)</f>
        <v/>
      </c>
      <c r="Y24">
        <f>MAX(0,Y23*(1+Y$6/Setup!$C$13)-BW24-DU24)+IF($K24=6,$D24,0)</f>
        <v/>
      </c>
      <c r="Z24">
        <f>MAX(0,Z23*(1+Z$6/Setup!$C$13)-BX24-DV24)+IF($K24=7,$D24,0)</f>
        <v/>
      </c>
      <c r="AA24">
        <f>MAX(0,AA23*(1+AA$6/Setup!$C$13)-BY24-DW24)+IF($K24=8,$D24,0)</f>
        <v/>
      </c>
      <c r="AB24">
        <f>MAX(0,AB23*(1+AB$6/Setup!$C$13)-BZ24-DX24)+IF($K24=9,$D24,0)</f>
        <v/>
      </c>
      <c r="AC24">
        <f>MAX(0,AC23*(1+AC$6/Setup!$C$13)-CA24-DY24)+IF($K24=10,$D24,0)</f>
        <v/>
      </c>
      <c r="AD24">
        <f>MAX(0,AD23*(1+AD$6/Setup!$C$13)-CB24-DZ24)+IF($K24=11,$D24,0)</f>
        <v/>
      </c>
      <c r="AE24">
        <f>MAX(0,AE23*(1+AE$6/Setup!$C$13)-CC24-EA24)+IF($K24=12,$D24,0)</f>
        <v/>
      </c>
      <c r="AF24">
        <f>MAX(0,AF23*(1+AF$6/Setup!$C$13)-CD24-EB24)+IF($K24=13,$D24,0)</f>
        <v/>
      </c>
      <c r="AG24">
        <f>MAX(0,AG23*(1+AG$6/Setup!$C$13)-CE24-EC24)+IF($K24=14,$D24,0)</f>
        <v/>
      </c>
      <c r="AH24">
        <f>MAX(0,AH23*(1+AH$6/Setup!$C$13)-CF24-ED24)+IF($K24=15,$D24,0)</f>
        <v/>
      </c>
      <c r="AI24">
        <f>MAX(0,AI23*(1+AI$6/Setup!$C$13)-CG24-EE24)+IF($K24=16,$D24,0)</f>
        <v/>
      </c>
      <c r="AJ24">
        <f>MAX(0,AJ23*(1+AJ$6/Setup!$C$13)-CH24-EF24)+IF($K24=17,$D24,0)</f>
        <v/>
      </c>
      <c r="AK24">
        <f>MAX(0,AK23*(1+AK$6/Setup!$C$13)-CI24-EG24)+IF($K24=18,$D24,0)</f>
        <v/>
      </c>
      <c r="AL24">
        <f>MAX(0,AL23*(1+AL$6/Setup!$C$13)-CJ24-EH24)+IF($K24=19,$D24,0)</f>
        <v/>
      </c>
      <c r="AM24">
        <f>MAX(0,AM23*(1+AM$6/Setup!$C$13)-CK24-EI24)+IF($K24=20,$D24,0)</f>
        <v/>
      </c>
      <c r="AN24">
        <f>MAX(0,AN23*(1+AN$6/Setup!$C$13)-CL24-EJ24)+IF($K24=21,$D24,0)</f>
        <v/>
      </c>
      <c r="AO24">
        <f>MAX(0,AO23*(1+AO$6/Setup!$C$13)-CM24-EK24)+IF($K24=22,$D24,0)</f>
        <v/>
      </c>
      <c r="AP24">
        <f>MAX(0,AP23*(1+AP$6/Setup!$C$13)-CN24-EL24)+IF($K24=23,$D24,0)</f>
        <v/>
      </c>
      <c r="AQ24">
        <f>MAX(0,AQ23*(1+AQ$6/Setup!$C$13)-CO24-EM24)+IF($K24=24,$D24,0)</f>
        <v/>
      </c>
      <c r="AR24">
        <f>MAX(0,AR23*(1+AR$6/Setup!$C$13)-CP24-EN24)+IF($K24=25,$D24,0)</f>
        <v/>
      </c>
      <c r="AS24">
        <f>MAX(0,AS23*(1+AS$6/Setup!$C$13)-CQ24-EO24)+IF($K24=26,$D24,0)</f>
        <v/>
      </c>
      <c r="AT24">
        <f>MAX(0,AT23*(1+AT$6/Setup!$C$13)-CR24-EP24)+IF($K24=27,$D24,0)</f>
        <v/>
      </c>
      <c r="AU24">
        <f>MAX(0,AU23*(1+AU$6/Setup!$C$13)-CS24-EQ24)+IF($K24=28,$D24,0)</f>
        <v/>
      </c>
      <c r="AV24">
        <f>MAX(0,AV23*(1+AV$6/Setup!$C$13)-CT24-ER24)+IF($K24=29,$D24,0)</f>
        <v/>
      </c>
      <c r="AW24">
        <f>MAX(0,AW23*(1+AW$6/Setup!$C$13)-CU24-ES24)+IF($K24=30,$D24,0)</f>
        <v/>
      </c>
      <c r="AX24">
        <f>MAX(0,AX23*(1+AX$6/Setup!$C$13)-CV24-ET24)+IF($K24=31,$D24,0)</f>
        <v/>
      </c>
      <c r="AY24">
        <f>MAX(0,AY23*(1+AY$6/Setup!$C$13)-CW24-EU24)+IF($K24=32,$D24,0)</f>
        <v/>
      </c>
      <c r="AZ24">
        <f>MAX(0,AZ23*(1+AZ$6/Setup!$C$13)-CX24-EV24)+IF($K24=33,$D24,0)</f>
        <v/>
      </c>
      <c r="BA24">
        <f>MAX(0,BA23*(1+BA$6/Setup!$C$13)-CY24-EW24)+IF($K24=34,$D24,0)</f>
        <v/>
      </c>
      <c r="BB24">
        <f>MAX(0,BB23*(1+BB$6/Setup!$C$13)-CZ24-EX24)+IF($K24=35,$D24,0)</f>
        <v/>
      </c>
      <c r="BC24">
        <f>MAX(0,BC23*(1+BC$6/Setup!$C$13)-DA24-EY24)+IF($K24=36,$D24,0)</f>
        <v/>
      </c>
      <c r="BD24">
        <f>MAX(0,BD23*(1+BD$6/Setup!$C$13)-DB24-EZ24)+IF($K24=37,$D24,0)</f>
        <v/>
      </c>
      <c r="BE24">
        <f>MAX(0,BE23*(1+BE$6/Setup!$C$13)-DC24-FA24)+IF($K24=38,$D24,0)</f>
        <v/>
      </c>
      <c r="BF24">
        <f>MAX(0,BF23*(1+BF$6/Setup!$C$13)-DD24-FB24)+IF($K24=39,$D24,0)</f>
        <v/>
      </c>
      <c r="BG24">
        <f>MAX(0,BG23*(1+BG$6/Setup!$C$13)-DE24-FC24)+IF($K24=40,$D24,0)</f>
        <v/>
      </c>
      <c r="BH24">
        <f>MAX(0,BH23*(1+BH$6/Setup!$C$13)-DF24-FD24)+IF($K24=41,$D24,0)</f>
        <v/>
      </c>
      <c r="BI24">
        <f>MAX(0,BI23*(1+BI$6/Setup!$C$13)-DG24-FE24)+IF($K24=42,$D24,0)</f>
        <v/>
      </c>
      <c r="BJ24">
        <f>MAX(0,BJ23*(1+BJ$6/Setup!$C$13)-DH24-FF24)+IF($K24=43,$D24,0)</f>
        <v/>
      </c>
      <c r="BK24">
        <f>MAX(0,BK23*(1+BK$6/Setup!$C$13)-DI24-FG24)+IF($K24=44,$D24,0)</f>
        <v/>
      </c>
      <c r="BL24">
        <f>MAX(0,BL23*(1+BL$6/Setup!$C$13)-DJ24-FH24)+IF($K24=45,$D24,0)</f>
        <v/>
      </c>
      <c r="BM24">
        <f>MAX(0,BM23*(1+BM$6/Setup!$C$13)-DK24-FI24)+IF($K24=46,$D24,0)</f>
        <v/>
      </c>
      <c r="BN24">
        <f>MAX(0,BN23*(1+BN$6/Setup!$C$13)-DL24-FJ24)+IF($K24=47,$D24,0)</f>
        <v/>
      </c>
      <c r="BO24">
        <f>MAX(0,BO23*(1+BO$6/Setup!$C$13)-DM24-FK24)+IF($K24=48,$D24,0)</f>
        <v/>
      </c>
      <c r="BP24">
        <f>MAX(0,BP23*(1+BP$6/Setup!$C$13)-DN24-FL24)+IF($K24=49,$D24,0)</f>
        <v/>
      </c>
      <c r="BQ24">
        <f>MAX(0,BQ23*(1+BQ$6/Setup!$C$13)-DO24-FM24)+IF($K24=50,$D24,0)</f>
        <v/>
      </c>
      <c r="BR24">
        <f>MIN(T23*(1+T$6/Setup!$C$13),T$7)</f>
        <v/>
      </c>
      <c r="BS24">
        <f>MIN(U23*(1+U$6/Setup!$C$13),U$7)</f>
        <v/>
      </c>
      <c r="BT24">
        <f>MIN(V23*(1+V$6/Setup!$C$13),V$7)</f>
        <v/>
      </c>
      <c r="BU24">
        <f>MIN(W23*(1+W$6/Setup!$C$13),W$7)</f>
        <v/>
      </c>
      <c r="BV24">
        <f>MIN(X23*(1+X$6/Setup!$C$13),X$7)</f>
        <v/>
      </c>
      <c r="BW24">
        <f>MIN(Y23*(1+Y$6/Setup!$C$13),Y$7)</f>
        <v/>
      </c>
      <c r="BX24">
        <f>MIN(Z23*(1+Z$6/Setup!$C$13),Z$7)</f>
        <v/>
      </c>
      <c r="BY24">
        <f>MIN(AA23*(1+AA$6/Setup!$C$13),AA$7)</f>
        <v/>
      </c>
      <c r="BZ24">
        <f>MIN(AB23*(1+AB$6/Setup!$C$13),AB$7)</f>
        <v/>
      </c>
      <c r="CA24">
        <f>MIN(AC23*(1+AC$6/Setup!$C$13),AC$7)</f>
        <v/>
      </c>
      <c r="CB24">
        <f>MIN(AD23*(1+AD$6/Setup!$C$13),AD$7)</f>
        <v/>
      </c>
      <c r="CC24">
        <f>MIN(AE23*(1+AE$6/Setup!$C$13),AE$7)</f>
        <v/>
      </c>
      <c r="CD24">
        <f>MIN(AF23*(1+AF$6/Setup!$C$13),AF$7)</f>
        <v/>
      </c>
      <c r="CE24">
        <f>MIN(AG23*(1+AG$6/Setup!$C$13),AG$7)</f>
        <v/>
      </c>
      <c r="CF24">
        <f>MIN(AH23*(1+AH$6/Setup!$C$13),AH$7)</f>
        <v/>
      </c>
      <c r="CG24">
        <f>MIN(AI23*(1+AI$6/Setup!$C$13),AI$7)</f>
        <v/>
      </c>
      <c r="CH24">
        <f>MIN(AJ23*(1+AJ$6/Setup!$C$13),AJ$7)</f>
        <v/>
      </c>
      <c r="CI24">
        <f>MIN(AK23*(1+AK$6/Setup!$C$13),AK$7)</f>
        <v/>
      </c>
      <c r="CJ24">
        <f>MIN(AL23*(1+AL$6/Setup!$C$13),AL$7)</f>
        <v/>
      </c>
      <c r="CK24">
        <f>MIN(AM23*(1+AM$6/Setup!$C$13),AM$7)</f>
        <v/>
      </c>
      <c r="CL24">
        <f>MIN(AN23*(1+AN$6/Setup!$C$13),AN$7)</f>
        <v/>
      </c>
      <c r="CM24">
        <f>MIN(AO23*(1+AO$6/Setup!$C$13),AO$7)</f>
        <v/>
      </c>
      <c r="CN24">
        <f>MIN(AP23*(1+AP$6/Setup!$C$13),AP$7)</f>
        <v/>
      </c>
      <c r="CO24">
        <f>MIN(AQ23*(1+AQ$6/Setup!$C$13),AQ$7)</f>
        <v/>
      </c>
      <c r="CP24">
        <f>MIN(AR23*(1+AR$6/Setup!$C$13),AR$7)</f>
        <v/>
      </c>
      <c r="CQ24">
        <f>MIN(AS23*(1+AS$6/Setup!$C$13),AS$7)</f>
        <v/>
      </c>
      <c r="CR24">
        <f>MIN(AT23*(1+AT$6/Setup!$C$13),AT$7)</f>
        <v/>
      </c>
      <c r="CS24">
        <f>MIN(AU23*(1+AU$6/Setup!$C$13),AU$7)</f>
        <v/>
      </c>
      <c r="CT24">
        <f>MIN(AV23*(1+AV$6/Setup!$C$13),AV$7)</f>
        <v/>
      </c>
      <c r="CU24">
        <f>MIN(AW23*(1+AW$6/Setup!$C$13),AW$7)</f>
        <v/>
      </c>
      <c r="CV24">
        <f>MIN(AX23*(1+AX$6/Setup!$C$13),AX$7)</f>
        <v/>
      </c>
      <c r="CW24">
        <f>MIN(AY23*(1+AY$6/Setup!$C$13),AY$7)</f>
        <v/>
      </c>
      <c r="CX24">
        <f>MIN(AZ23*(1+AZ$6/Setup!$C$13),AZ$7)</f>
        <v/>
      </c>
      <c r="CY24">
        <f>MIN(BA23*(1+BA$6/Setup!$C$13),BA$7)</f>
        <v/>
      </c>
      <c r="CZ24">
        <f>MIN(BB23*(1+BB$6/Setup!$C$13),BB$7)</f>
        <v/>
      </c>
      <c r="DA24">
        <f>MIN(BC23*(1+BC$6/Setup!$C$13),BC$7)</f>
        <v/>
      </c>
      <c r="DB24">
        <f>MIN(BD23*(1+BD$6/Setup!$C$13),BD$7)</f>
        <v/>
      </c>
      <c r="DC24">
        <f>MIN(BE23*(1+BE$6/Setup!$C$13),BE$7)</f>
        <v/>
      </c>
      <c r="DD24">
        <f>MIN(BF23*(1+BF$6/Setup!$C$13),BF$7)</f>
        <v/>
      </c>
      <c r="DE24">
        <f>MIN(BG23*(1+BG$6/Setup!$C$13),BG$7)</f>
        <v/>
      </c>
      <c r="DF24">
        <f>MIN(BH23*(1+BH$6/Setup!$C$13),BH$7)</f>
        <v/>
      </c>
      <c r="DG24">
        <f>MIN(BI23*(1+BI$6/Setup!$C$13),BI$7)</f>
        <v/>
      </c>
      <c r="DH24">
        <f>MIN(BJ23*(1+BJ$6/Setup!$C$13),BJ$7)</f>
        <v/>
      </c>
      <c r="DI24">
        <f>MIN(BK23*(1+BK$6/Setup!$C$13),BK$7)</f>
        <v/>
      </c>
      <c r="DJ24">
        <f>MIN(BL23*(1+BL$6/Setup!$C$13),BL$7)</f>
        <v/>
      </c>
      <c r="DK24">
        <f>MIN(BM23*(1+BM$6/Setup!$C$13),BM$7)</f>
        <v/>
      </c>
      <c r="DL24">
        <f>MIN(BN23*(1+BN$6/Setup!$C$13),BN$7)</f>
        <v/>
      </c>
      <c r="DM24">
        <f>MIN(BO23*(1+BO$6/Setup!$C$13),BO$7)</f>
        <v/>
      </c>
      <c r="DN24">
        <f>MIN(BP23*(1+BP$6/Setup!$C$13),BP$7)</f>
        <v/>
      </c>
      <c r="DO24">
        <f>MIN(BQ23*(1+BQ$6/Setup!$C$13),BQ$7)</f>
        <v/>
      </c>
      <c r="DP24">
        <f>MIN(T23*(1+T$6/Setup!$C$13)-BR24,$H24)</f>
        <v/>
      </c>
      <c r="DQ24">
        <f>MIN(U23*(1+U$6/Setup!$C$13)-BS24,MAX(0,$H24-SUM($DP24:DP24)))</f>
        <v/>
      </c>
      <c r="DR24">
        <f>MIN(V23*(1+V$6/Setup!$C$13)-BT24,MAX(0,$H24-SUM($DP24:DQ24)))</f>
        <v/>
      </c>
      <c r="DS24">
        <f>MIN(W23*(1+W$6/Setup!$C$13)-BU24,MAX(0,$H24-SUM($DP24:DR24)))</f>
        <v/>
      </c>
      <c r="DT24">
        <f>MIN(X23*(1+X$6/Setup!$C$13)-BV24,MAX(0,$H24-SUM($DP24:DS24)))</f>
        <v/>
      </c>
      <c r="DU24">
        <f>MIN(Y23*(1+Y$6/Setup!$C$13)-BW24,MAX(0,$H24-SUM($DP24:DT24)))</f>
        <v/>
      </c>
      <c r="DV24">
        <f>MIN(Z23*(1+Z$6/Setup!$C$13)-BX24,MAX(0,$H24-SUM($DP24:DU24)))</f>
        <v/>
      </c>
      <c r="DW24">
        <f>MIN(AA23*(1+AA$6/Setup!$C$13)-BY24,MAX(0,$H24-SUM($DP24:DV24)))</f>
        <v/>
      </c>
      <c r="DX24">
        <f>MIN(AB23*(1+AB$6/Setup!$C$13)-BZ24,MAX(0,$H24-SUM($DP24:DW24)))</f>
        <v/>
      </c>
      <c r="DY24">
        <f>MIN(AC23*(1+AC$6/Setup!$C$13)-CA24,MAX(0,$H24-SUM($DP24:DX24)))</f>
        <v/>
      </c>
      <c r="DZ24">
        <f>MIN(AD23*(1+AD$6/Setup!$C$13)-CB24,MAX(0,$H24-SUM($DP24:DY24)))</f>
        <v/>
      </c>
      <c r="EA24">
        <f>MIN(AE23*(1+AE$6/Setup!$C$13)-CC24,MAX(0,$H24-SUM($DP24:DZ24)))</f>
        <v/>
      </c>
      <c r="EB24">
        <f>MIN(AF23*(1+AF$6/Setup!$C$13)-CD24,MAX(0,$H24-SUM($DP24:EA24)))</f>
        <v/>
      </c>
      <c r="EC24">
        <f>MIN(AG23*(1+AG$6/Setup!$C$13)-CE24,MAX(0,$H24-SUM($DP24:EB24)))</f>
        <v/>
      </c>
      <c r="ED24">
        <f>MIN(AH23*(1+AH$6/Setup!$C$13)-CF24,MAX(0,$H24-SUM($DP24:EC24)))</f>
        <v/>
      </c>
      <c r="EE24">
        <f>MIN(AI23*(1+AI$6/Setup!$C$13)-CG24,MAX(0,$H24-SUM($DP24:ED24)))</f>
        <v/>
      </c>
      <c r="EF24">
        <f>MIN(AJ23*(1+AJ$6/Setup!$C$13)-CH24,MAX(0,$H24-SUM($DP24:EE24)))</f>
        <v/>
      </c>
      <c r="EG24">
        <f>MIN(AK23*(1+AK$6/Setup!$C$13)-CI24,MAX(0,$H24-SUM($DP24:EF24)))</f>
        <v/>
      </c>
      <c r="EH24">
        <f>MIN(AL23*(1+AL$6/Setup!$C$13)-CJ24,MAX(0,$H24-SUM($DP24:EG24)))</f>
        <v/>
      </c>
      <c r="EI24">
        <f>MIN(AM23*(1+AM$6/Setup!$C$13)-CK24,MAX(0,$H24-SUM($DP24:EH24)))</f>
        <v/>
      </c>
      <c r="EJ24">
        <f>MIN(AN23*(1+AN$6/Setup!$C$13)-CL24,MAX(0,$H24-SUM($DP24:EI24)))</f>
        <v/>
      </c>
      <c r="EK24">
        <f>MIN(AO23*(1+AO$6/Setup!$C$13)-CM24,MAX(0,$H24-SUM($DP24:EJ24)))</f>
        <v/>
      </c>
      <c r="EL24">
        <f>MIN(AP23*(1+AP$6/Setup!$C$13)-CN24,MAX(0,$H24-SUM($DP24:EK24)))</f>
        <v/>
      </c>
      <c r="EM24">
        <f>MIN(AQ23*(1+AQ$6/Setup!$C$13)-CO24,MAX(0,$H24-SUM($DP24:EL24)))</f>
        <v/>
      </c>
      <c r="EN24">
        <f>MIN(AR23*(1+AR$6/Setup!$C$13)-CP24,MAX(0,$H24-SUM($DP24:EM24)))</f>
        <v/>
      </c>
      <c r="EO24">
        <f>MIN(AS23*(1+AS$6/Setup!$C$13)-CQ24,MAX(0,$H24-SUM($DP24:EN24)))</f>
        <v/>
      </c>
      <c r="EP24">
        <f>MIN(AT23*(1+AT$6/Setup!$C$13)-CR24,MAX(0,$H24-SUM($DP24:EO24)))</f>
        <v/>
      </c>
      <c r="EQ24">
        <f>MIN(AU23*(1+AU$6/Setup!$C$13)-CS24,MAX(0,$H24-SUM($DP24:EP24)))</f>
        <v/>
      </c>
      <c r="ER24">
        <f>MIN(AV23*(1+AV$6/Setup!$C$13)-CT24,MAX(0,$H24-SUM($DP24:EQ24)))</f>
        <v/>
      </c>
      <c r="ES24">
        <f>MIN(AW23*(1+AW$6/Setup!$C$13)-CU24,MAX(0,$H24-SUM($DP24:ER24)))</f>
        <v/>
      </c>
      <c r="ET24">
        <f>MIN(AX23*(1+AX$6/Setup!$C$13)-CV24,MAX(0,$H24-SUM($DP24:ES24)))</f>
        <v/>
      </c>
      <c r="EU24">
        <f>MIN(AY23*(1+AY$6/Setup!$C$13)-CW24,MAX(0,$H24-SUM($DP24:ET24)))</f>
        <v/>
      </c>
      <c r="EV24">
        <f>MIN(AZ23*(1+AZ$6/Setup!$C$13)-CX24,MAX(0,$H24-SUM($DP24:EU24)))</f>
        <v/>
      </c>
      <c r="EW24">
        <f>MIN(BA23*(1+BA$6/Setup!$C$13)-CY24,MAX(0,$H24-SUM($DP24:EV24)))</f>
        <v/>
      </c>
      <c r="EX24">
        <f>MIN(BB23*(1+BB$6/Setup!$C$13)-CZ24,MAX(0,$H24-SUM($DP24:EW24)))</f>
        <v/>
      </c>
      <c r="EY24">
        <f>MIN(BC23*(1+BC$6/Setup!$C$13)-DA24,MAX(0,$H24-SUM($DP24:EX24)))</f>
        <v/>
      </c>
      <c r="EZ24">
        <f>MIN(BD23*(1+BD$6/Setup!$C$13)-DB24,MAX(0,$H24-SUM($DP24:EY24)))</f>
        <v/>
      </c>
      <c r="FA24">
        <f>MIN(BE23*(1+BE$6/Setup!$C$13)-DC24,MAX(0,$H24-SUM($DP24:EZ24)))</f>
        <v/>
      </c>
      <c r="FB24">
        <f>MIN(BF23*(1+BF$6/Setup!$C$13)-DD24,MAX(0,$H24-SUM($DP24:FA24)))</f>
        <v/>
      </c>
      <c r="FC24">
        <f>MIN(BG23*(1+BG$6/Setup!$C$13)-DE24,MAX(0,$H24-SUM($DP24:FB24)))</f>
        <v/>
      </c>
      <c r="FD24">
        <f>MIN(BH23*(1+BH$6/Setup!$C$13)-DF24,MAX(0,$H24-SUM($DP24:FC24)))</f>
        <v/>
      </c>
      <c r="FE24">
        <f>MIN(BI23*(1+BI$6/Setup!$C$13)-DG24,MAX(0,$H24-SUM($DP24:FD24)))</f>
        <v/>
      </c>
      <c r="FF24">
        <f>MIN(BJ23*(1+BJ$6/Setup!$C$13)-DH24,MAX(0,$H24-SUM($DP24:FE24)))</f>
        <v/>
      </c>
      <c r="FG24">
        <f>MIN(BK23*(1+BK$6/Setup!$C$13)-DI24,MAX(0,$H24-SUM($DP24:FF24)))</f>
        <v/>
      </c>
      <c r="FH24">
        <f>MIN(BL23*(1+BL$6/Setup!$C$13)-DJ24,MAX(0,$H24-SUM($DP24:FG24)))</f>
        <v/>
      </c>
      <c r="FI24">
        <f>MIN(BM23*(1+BM$6/Setup!$C$13)-DK24,MAX(0,$H24-SUM($DP24:FH24)))</f>
        <v/>
      </c>
      <c r="FJ24">
        <f>MIN(BN23*(1+BN$6/Setup!$C$13)-DL24,MAX(0,$H24-SUM($DP24:FI24)))</f>
        <v/>
      </c>
      <c r="FK24">
        <f>MIN(BO23*(1+BO$6/Setup!$C$13)-DM24,MAX(0,$H24-SUM($DP24:FJ24)))</f>
        <v/>
      </c>
      <c r="FL24">
        <f>MIN(BP23*(1+BP$6/Setup!$C$13)-DN24,MAX(0,$H24-SUM($DP24:FK24)))</f>
        <v/>
      </c>
      <c r="FM24">
        <f>MIN(BQ23*(1+BQ$6/Setup!$C$13)-DO24,MAX(0,$H24-SUM($DP24:FL24)))</f>
        <v/>
      </c>
    </row>
    <row r="25">
      <c r="A25">
        <f>A24+1</f>
        <v/>
      </c>
      <c r="B25">
        <f>IF(Setup!$C$6="Every week",Setup!$C$7+7*(A25-1),IF(Setup!$C$6="Every 2 weeks",Setup!$C$7+14*(A25-1),IF(Setup!$C$6="Every month",EDATE(Setup!$C$7,A25-1),EOMONTH(Setup!$C$7,INT((A25-1+Setup!$C$20)/2)-1)+MIN(IF(MOD(A25-1+Setup!$C$20,2)=0,Setup!$C$18,Setup!$C$19),DAY(EOMONTH(Setup!$C$7,INT((A25-1+Setup!$C$20)/2)))))))</f>
        <v/>
      </c>
      <c r="C25">
        <f>N('Paycheck Plan'!J21)</f>
        <v/>
      </c>
      <c r="D25">
        <f>N('Paycheck Plan'!K21)</f>
        <v/>
      </c>
      <c r="E25">
        <f>MIN(MAX(0,Setup!$C$10-F24),MAX(0,Setup!$C$8+C25-G25))</f>
        <v/>
      </c>
      <c r="F25">
        <f>F24+E25</f>
        <v/>
      </c>
      <c r="G25">
        <f>MIN(Setup!$C$14,MAX(0,Setup!$C$8+C25))</f>
        <v/>
      </c>
      <c r="H25">
        <f>MAX(0,Setup!$C$8+C25-G25-E25)+SUM($T$7:$BQ$7)-SUM(BR25:DO25)</f>
        <v/>
      </c>
      <c r="I25">
        <f>SUMPRODUCT(T24:BQ24,$T$6:$BQ$6)/Setup!$C$13</f>
        <v/>
      </c>
      <c r="J25">
        <f>SUM(T25:BQ25)</f>
        <v/>
      </c>
      <c r="K25">
        <f>IF(MAX(DP25:FM25)&gt;0,MATCH(MAX(DP25:FM25),DP25:FM25,0),1)</f>
        <v/>
      </c>
      <c r="M25">
        <f>ROUND(14*$B$2/39,0)+1</f>
        <v/>
      </c>
      <c r="N25" s="62">
        <f>INDEX($B$10:$B$530,MIN(M25,521))</f>
        <v/>
      </c>
      <c r="O25">
        <f>INDEX($J$10:$J$530,MIN(M25,521))</f>
        <v/>
      </c>
      <c r="T25">
        <f>MAX(0,T24*(1+T$6/Setup!$C$13)-BR25-DP25)+IF($K25=1,$D25,0)</f>
        <v/>
      </c>
      <c r="U25">
        <f>MAX(0,U24*(1+U$6/Setup!$C$13)-BS25-DQ25)+IF($K25=2,$D25,0)</f>
        <v/>
      </c>
      <c r="V25">
        <f>MAX(0,V24*(1+V$6/Setup!$C$13)-BT25-DR25)+IF($K25=3,$D25,0)</f>
        <v/>
      </c>
      <c r="W25">
        <f>MAX(0,W24*(1+W$6/Setup!$C$13)-BU25-DS25)+IF($K25=4,$D25,0)</f>
        <v/>
      </c>
      <c r="X25">
        <f>MAX(0,X24*(1+X$6/Setup!$C$13)-BV25-DT25)+IF($K25=5,$D25,0)</f>
        <v/>
      </c>
      <c r="Y25">
        <f>MAX(0,Y24*(1+Y$6/Setup!$C$13)-BW25-DU25)+IF($K25=6,$D25,0)</f>
        <v/>
      </c>
      <c r="Z25">
        <f>MAX(0,Z24*(1+Z$6/Setup!$C$13)-BX25-DV25)+IF($K25=7,$D25,0)</f>
        <v/>
      </c>
      <c r="AA25">
        <f>MAX(0,AA24*(1+AA$6/Setup!$C$13)-BY25-DW25)+IF($K25=8,$D25,0)</f>
        <v/>
      </c>
      <c r="AB25">
        <f>MAX(0,AB24*(1+AB$6/Setup!$C$13)-BZ25-DX25)+IF($K25=9,$D25,0)</f>
        <v/>
      </c>
      <c r="AC25">
        <f>MAX(0,AC24*(1+AC$6/Setup!$C$13)-CA25-DY25)+IF($K25=10,$D25,0)</f>
        <v/>
      </c>
      <c r="AD25">
        <f>MAX(0,AD24*(1+AD$6/Setup!$C$13)-CB25-DZ25)+IF($K25=11,$D25,0)</f>
        <v/>
      </c>
      <c r="AE25">
        <f>MAX(0,AE24*(1+AE$6/Setup!$C$13)-CC25-EA25)+IF($K25=12,$D25,0)</f>
        <v/>
      </c>
      <c r="AF25">
        <f>MAX(0,AF24*(1+AF$6/Setup!$C$13)-CD25-EB25)+IF($K25=13,$D25,0)</f>
        <v/>
      </c>
      <c r="AG25">
        <f>MAX(0,AG24*(1+AG$6/Setup!$C$13)-CE25-EC25)+IF($K25=14,$D25,0)</f>
        <v/>
      </c>
      <c r="AH25">
        <f>MAX(0,AH24*(1+AH$6/Setup!$C$13)-CF25-ED25)+IF($K25=15,$D25,0)</f>
        <v/>
      </c>
      <c r="AI25">
        <f>MAX(0,AI24*(1+AI$6/Setup!$C$13)-CG25-EE25)+IF($K25=16,$D25,0)</f>
        <v/>
      </c>
      <c r="AJ25">
        <f>MAX(0,AJ24*(1+AJ$6/Setup!$C$13)-CH25-EF25)+IF($K25=17,$D25,0)</f>
        <v/>
      </c>
      <c r="AK25">
        <f>MAX(0,AK24*(1+AK$6/Setup!$C$13)-CI25-EG25)+IF($K25=18,$D25,0)</f>
        <v/>
      </c>
      <c r="AL25">
        <f>MAX(0,AL24*(1+AL$6/Setup!$C$13)-CJ25-EH25)+IF($K25=19,$D25,0)</f>
        <v/>
      </c>
      <c r="AM25">
        <f>MAX(0,AM24*(1+AM$6/Setup!$C$13)-CK25-EI25)+IF($K25=20,$D25,0)</f>
        <v/>
      </c>
      <c r="AN25">
        <f>MAX(0,AN24*(1+AN$6/Setup!$C$13)-CL25-EJ25)+IF($K25=21,$D25,0)</f>
        <v/>
      </c>
      <c r="AO25">
        <f>MAX(0,AO24*(1+AO$6/Setup!$C$13)-CM25-EK25)+IF($K25=22,$D25,0)</f>
        <v/>
      </c>
      <c r="AP25">
        <f>MAX(0,AP24*(1+AP$6/Setup!$C$13)-CN25-EL25)+IF($K25=23,$D25,0)</f>
        <v/>
      </c>
      <c r="AQ25">
        <f>MAX(0,AQ24*(1+AQ$6/Setup!$C$13)-CO25-EM25)+IF($K25=24,$D25,0)</f>
        <v/>
      </c>
      <c r="AR25">
        <f>MAX(0,AR24*(1+AR$6/Setup!$C$13)-CP25-EN25)+IF($K25=25,$D25,0)</f>
        <v/>
      </c>
      <c r="AS25">
        <f>MAX(0,AS24*(1+AS$6/Setup!$C$13)-CQ25-EO25)+IF($K25=26,$D25,0)</f>
        <v/>
      </c>
      <c r="AT25">
        <f>MAX(0,AT24*(1+AT$6/Setup!$C$13)-CR25-EP25)+IF($K25=27,$D25,0)</f>
        <v/>
      </c>
      <c r="AU25">
        <f>MAX(0,AU24*(1+AU$6/Setup!$C$13)-CS25-EQ25)+IF($K25=28,$D25,0)</f>
        <v/>
      </c>
      <c r="AV25">
        <f>MAX(0,AV24*(1+AV$6/Setup!$C$13)-CT25-ER25)+IF($K25=29,$D25,0)</f>
        <v/>
      </c>
      <c r="AW25">
        <f>MAX(0,AW24*(1+AW$6/Setup!$C$13)-CU25-ES25)+IF($K25=30,$D25,0)</f>
        <v/>
      </c>
      <c r="AX25">
        <f>MAX(0,AX24*(1+AX$6/Setup!$C$13)-CV25-ET25)+IF($K25=31,$D25,0)</f>
        <v/>
      </c>
      <c r="AY25">
        <f>MAX(0,AY24*(1+AY$6/Setup!$C$13)-CW25-EU25)+IF($K25=32,$D25,0)</f>
        <v/>
      </c>
      <c r="AZ25">
        <f>MAX(0,AZ24*(1+AZ$6/Setup!$C$13)-CX25-EV25)+IF($K25=33,$D25,0)</f>
        <v/>
      </c>
      <c r="BA25">
        <f>MAX(0,BA24*(1+BA$6/Setup!$C$13)-CY25-EW25)+IF($K25=34,$D25,0)</f>
        <v/>
      </c>
      <c r="BB25">
        <f>MAX(0,BB24*(1+BB$6/Setup!$C$13)-CZ25-EX25)+IF($K25=35,$D25,0)</f>
        <v/>
      </c>
      <c r="BC25">
        <f>MAX(0,BC24*(1+BC$6/Setup!$C$13)-DA25-EY25)+IF($K25=36,$D25,0)</f>
        <v/>
      </c>
      <c r="BD25">
        <f>MAX(0,BD24*(1+BD$6/Setup!$C$13)-DB25-EZ25)+IF($K25=37,$D25,0)</f>
        <v/>
      </c>
      <c r="BE25">
        <f>MAX(0,BE24*(1+BE$6/Setup!$C$13)-DC25-FA25)+IF($K25=38,$D25,0)</f>
        <v/>
      </c>
      <c r="BF25">
        <f>MAX(0,BF24*(1+BF$6/Setup!$C$13)-DD25-FB25)+IF($K25=39,$D25,0)</f>
        <v/>
      </c>
      <c r="BG25">
        <f>MAX(0,BG24*(1+BG$6/Setup!$C$13)-DE25-FC25)+IF($K25=40,$D25,0)</f>
        <v/>
      </c>
      <c r="BH25">
        <f>MAX(0,BH24*(1+BH$6/Setup!$C$13)-DF25-FD25)+IF($K25=41,$D25,0)</f>
        <v/>
      </c>
      <c r="BI25">
        <f>MAX(0,BI24*(1+BI$6/Setup!$C$13)-DG25-FE25)+IF($K25=42,$D25,0)</f>
        <v/>
      </c>
      <c r="BJ25">
        <f>MAX(0,BJ24*(1+BJ$6/Setup!$C$13)-DH25-FF25)+IF($K25=43,$D25,0)</f>
        <v/>
      </c>
      <c r="BK25">
        <f>MAX(0,BK24*(1+BK$6/Setup!$C$13)-DI25-FG25)+IF($K25=44,$D25,0)</f>
        <v/>
      </c>
      <c r="BL25">
        <f>MAX(0,BL24*(1+BL$6/Setup!$C$13)-DJ25-FH25)+IF($K25=45,$D25,0)</f>
        <v/>
      </c>
      <c r="BM25">
        <f>MAX(0,BM24*(1+BM$6/Setup!$C$13)-DK25-FI25)+IF($K25=46,$D25,0)</f>
        <v/>
      </c>
      <c r="BN25">
        <f>MAX(0,BN24*(1+BN$6/Setup!$C$13)-DL25-FJ25)+IF($K25=47,$D25,0)</f>
        <v/>
      </c>
      <c r="BO25">
        <f>MAX(0,BO24*(1+BO$6/Setup!$C$13)-DM25-FK25)+IF($K25=48,$D25,0)</f>
        <v/>
      </c>
      <c r="BP25">
        <f>MAX(0,BP24*(1+BP$6/Setup!$C$13)-DN25-FL25)+IF($K25=49,$D25,0)</f>
        <v/>
      </c>
      <c r="BQ25">
        <f>MAX(0,BQ24*(1+BQ$6/Setup!$C$13)-DO25-FM25)+IF($K25=50,$D25,0)</f>
        <v/>
      </c>
      <c r="BR25">
        <f>MIN(T24*(1+T$6/Setup!$C$13),T$7)</f>
        <v/>
      </c>
      <c r="BS25">
        <f>MIN(U24*(1+U$6/Setup!$C$13),U$7)</f>
        <v/>
      </c>
      <c r="BT25">
        <f>MIN(V24*(1+V$6/Setup!$C$13),V$7)</f>
        <v/>
      </c>
      <c r="BU25">
        <f>MIN(W24*(1+W$6/Setup!$C$13),W$7)</f>
        <v/>
      </c>
      <c r="BV25">
        <f>MIN(X24*(1+X$6/Setup!$C$13),X$7)</f>
        <v/>
      </c>
      <c r="BW25">
        <f>MIN(Y24*(1+Y$6/Setup!$C$13),Y$7)</f>
        <v/>
      </c>
      <c r="BX25">
        <f>MIN(Z24*(1+Z$6/Setup!$C$13),Z$7)</f>
        <v/>
      </c>
      <c r="BY25">
        <f>MIN(AA24*(1+AA$6/Setup!$C$13),AA$7)</f>
        <v/>
      </c>
      <c r="BZ25">
        <f>MIN(AB24*(1+AB$6/Setup!$C$13),AB$7)</f>
        <v/>
      </c>
      <c r="CA25">
        <f>MIN(AC24*(1+AC$6/Setup!$C$13),AC$7)</f>
        <v/>
      </c>
      <c r="CB25">
        <f>MIN(AD24*(1+AD$6/Setup!$C$13),AD$7)</f>
        <v/>
      </c>
      <c r="CC25">
        <f>MIN(AE24*(1+AE$6/Setup!$C$13),AE$7)</f>
        <v/>
      </c>
      <c r="CD25">
        <f>MIN(AF24*(1+AF$6/Setup!$C$13),AF$7)</f>
        <v/>
      </c>
      <c r="CE25">
        <f>MIN(AG24*(1+AG$6/Setup!$C$13),AG$7)</f>
        <v/>
      </c>
      <c r="CF25">
        <f>MIN(AH24*(1+AH$6/Setup!$C$13),AH$7)</f>
        <v/>
      </c>
      <c r="CG25">
        <f>MIN(AI24*(1+AI$6/Setup!$C$13),AI$7)</f>
        <v/>
      </c>
      <c r="CH25">
        <f>MIN(AJ24*(1+AJ$6/Setup!$C$13),AJ$7)</f>
        <v/>
      </c>
      <c r="CI25">
        <f>MIN(AK24*(1+AK$6/Setup!$C$13),AK$7)</f>
        <v/>
      </c>
      <c r="CJ25">
        <f>MIN(AL24*(1+AL$6/Setup!$C$13),AL$7)</f>
        <v/>
      </c>
      <c r="CK25">
        <f>MIN(AM24*(1+AM$6/Setup!$C$13),AM$7)</f>
        <v/>
      </c>
      <c r="CL25">
        <f>MIN(AN24*(1+AN$6/Setup!$C$13),AN$7)</f>
        <v/>
      </c>
      <c r="CM25">
        <f>MIN(AO24*(1+AO$6/Setup!$C$13),AO$7)</f>
        <v/>
      </c>
      <c r="CN25">
        <f>MIN(AP24*(1+AP$6/Setup!$C$13),AP$7)</f>
        <v/>
      </c>
      <c r="CO25">
        <f>MIN(AQ24*(1+AQ$6/Setup!$C$13),AQ$7)</f>
        <v/>
      </c>
      <c r="CP25">
        <f>MIN(AR24*(1+AR$6/Setup!$C$13),AR$7)</f>
        <v/>
      </c>
      <c r="CQ25">
        <f>MIN(AS24*(1+AS$6/Setup!$C$13),AS$7)</f>
        <v/>
      </c>
      <c r="CR25">
        <f>MIN(AT24*(1+AT$6/Setup!$C$13),AT$7)</f>
        <v/>
      </c>
      <c r="CS25">
        <f>MIN(AU24*(1+AU$6/Setup!$C$13),AU$7)</f>
        <v/>
      </c>
      <c r="CT25">
        <f>MIN(AV24*(1+AV$6/Setup!$C$13),AV$7)</f>
        <v/>
      </c>
      <c r="CU25">
        <f>MIN(AW24*(1+AW$6/Setup!$C$13),AW$7)</f>
        <v/>
      </c>
      <c r="CV25">
        <f>MIN(AX24*(1+AX$6/Setup!$C$13),AX$7)</f>
        <v/>
      </c>
      <c r="CW25">
        <f>MIN(AY24*(1+AY$6/Setup!$C$13),AY$7)</f>
        <v/>
      </c>
      <c r="CX25">
        <f>MIN(AZ24*(1+AZ$6/Setup!$C$13),AZ$7)</f>
        <v/>
      </c>
      <c r="CY25">
        <f>MIN(BA24*(1+BA$6/Setup!$C$13),BA$7)</f>
        <v/>
      </c>
      <c r="CZ25">
        <f>MIN(BB24*(1+BB$6/Setup!$C$13),BB$7)</f>
        <v/>
      </c>
      <c r="DA25">
        <f>MIN(BC24*(1+BC$6/Setup!$C$13),BC$7)</f>
        <v/>
      </c>
      <c r="DB25">
        <f>MIN(BD24*(1+BD$6/Setup!$C$13),BD$7)</f>
        <v/>
      </c>
      <c r="DC25">
        <f>MIN(BE24*(1+BE$6/Setup!$C$13),BE$7)</f>
        <v/>
      </c>
      <c r="DD25">
        <f>MIN(BF24*(1+BF$6/Setup!$C$13),BF$7)</f>
        <v/>
      </c>
      <c r="DE25">
        <f>MIN(BG24*(1+BG$6/Setup!$C$13),BG$7)</f>
        <v/>
      </c>
      <c r="DF25">
        <f>MIN(BH24*(1+BH$6/Setup!$C$13),BH$7)</f>
        <v/>
      </c>
      <c r="DG25">
        <f>MIN(BI24*(1+BI$6/Setup!$C$13),BI$7)</f>
        <v/>
      </c>
      <c r="DH25">
        <f>MIN(BJ24*(1+BJ$6/Setup!$C$13),BJ$7)</f>
        <v/>
      </c>
      <c r="DI25">
        <f>MIN(BK24*(1+BK$6/Setup!$C$13),BK$7)</f>
        <v/>
      </c>
      <c r="DJ25">
        <f>MIN(BL24*(1+BL$6/Setup!$C$13),BL$7)</f>
        <v/>
      </c>
      <c r="DK25">
        <f>MIN(BM24*(1+BM$6/Setup!$C$13),BM$7)</f>
        <v/>
      </c>
      <c r="DL25">
        <f>MIN(BN24*(1+BN$6/Setup!$C$13),BN$7)</f>
        <v/>
      </c>
      <c r="DM25">
        <f>MIN(BO24*(1+BO$6/Setup!$C$13),BO$7)</f>
        <v/>
      </c>
      <c r="DN25">
        <f>MIN(BP24*(1+BP$6/Setup!$C$13),BP$7)</f>
        <v/>
      </c>
      <c r="DO25">
        <f>MIN(BQ24*(1+BQ$6/Setup!$C$13),BQ$7)</f>
        <v/>
      </c>
      <c r="DP25">
        <f>MIN(T24*(1+T$6/Setup!$C$13)-BR25,$H25)</f>
        <v/>
      </c>
      <c r="DQ25">
        <f>MIN(U24*(1+U$6/Setup!$C$13)-BS25,MAX(0,$H25-SUM($DP25:DP25)))</f>
        <v/>
      </c>
      <c r="DR25">
        <f>MIN(V24*(1+V$6/Setup!$C$13)-BT25,MAX(0,$H25-SUM($DP25:DQ25)))</f>
        <v/>
      </c>
      <c r="DS25">
        <f>MIN(W24*(1+W$6/Setup!$C$13)-BU25,MAX(0,$H25-SUM($DP25:DR25)))</f>
        <v/>
      </c>
      <c r="DT25">
        <f>MIN(X24*(1+X$6/Setup!$C$13)-BV25,MAX(0,$H25-SUM($DP25:DS25)))</f>
        <v/>
      </c>
      <c r="DU25">
        <f>MIN(Y24*(1+Y$6/Setup!$C$13)-BW25,MAX(0,$H25-SUM($DP25:DT25)))</f>
        <v/>
      </c>
      <c r="DV25">
        <f>MIN(Z24*(1+Z$6/Setup!$C$13)-BX25,MAX(0,$H25-SUM($DP25:DU25)))</f>
        <v/>
      </c>
      <c r="DW25">
        <f>MIN(AA24*(1+AA$6/Setup!$C$13)-BY25,MAX(0,$H25-SUM($DP25:DV25)))</f>
        <v/>
      </c>
      <c r="DX25">
        <f>MIN(AB24*(1+AB$6/Setup!$C$13)-BZ25,MAX(0,$H25-SUM($DP25:DW25)))</f>
        <v/>
      </c>
      <c r="DY25">
        <f>MIN(AC24*(1+AC$6/Setup!$C$13)-CA25,MAX(0,$H25-SUM($DP25:DX25)))</f>
        <v/>
      </c>
      <c r="DZ25">
        <f>MIN(AD24*(1+AD$6/Setup!$C$13)-CB25,MAX(0,$H25-SUM($DP25:DY25)))</f>
        <v/>
      </c>
      <c r="EA25">
        <f>MIN(AE24*(1+AE$6/Setup!$C$13)-CC25,MAX(0,$H25-SUM($DP25:DZ25)))</f>
        <v/>
      </c>
      <c r="EB25">
        <f>MIN(AF24*(1+AF$6/Setup!$C$13)-CD25,MAX(0,$H25-SUM($DP25:EA25)))</f>
        <v/>
      </c>
      <c r="EC25">
        <f>MIN(AG24*(1+AG$6/Setup!$C$13)-CE25,MAX(0,$H25-SUM($DP25:EB25)))</f>
        <v/>
      </c>
      <c r="ED25">
        <f>MIN(AH24*(1+AH$6/Setup!$C$13)-CF25,MAX(0,$H25-SUM($DP25:EC25)))</f>
        <v/>
      </c>
      <c r="EE25">
        <f>MIN(AI24*(1+AI$6/Setup!$C$13)-CG25,MAX(0,$H25-SUM($DP25:ED25)))</f>
        <v/>
      </c>
      <c r="EF25">
        <f>MIN(AJ24*(1+AJ$6/Setup!$C$13)-CH25,MAX(0,$H25-SUM($DP25:EE25)))</f>
        <v/>
      </c>
      <c r="EG25">
        <f>MIN(AK24*(1+AK$6/Setup!$C$13)-CI25,MAX(0,$H25-SUM($DP25:EF25)))</f>
        <v/>
      </c>
      <c r="EH25">
        <f>MIN(AL24*(1+AL$6/Setup!$C$13)-CJ25,MAX(0,$H25-SUM($DP25:EG25)))</f>
        <v/>
      </c>
      <c r="EI25">
        <f>MIN(AM24*(1+AM$6/Setup!$C$13)-CK25,MAX(0,$H25-SUM($DP25:EH25)))</f>
        <v/>
      </c>
      <c r="EJ25">
        <f>MIN(AN24*(1+AN$6/Setup!$C$13)-CL25,MAX(0,$H25-SUM($DP25:EI25)))</f>
        <v/>
      </c>
      <c r="EK25">
        <f>MIN(AO24*(1+AO$6/Setup!$C$13)-CM25,MAX(0,$H25-SUM($DP25:EJ25)))</f>
        <v/>
      </c>
      <c r="EL25">
        <f>MIN(AP24*(1+AP$6/Setup!$C$13)-CN25,MAX(0,$H25-SUM($DP25:EK25)))</f>
        <v/>
      </c>
      <c r="EM25">
        <f>MIN(AQ24*(1+AQ$6/Setup!$C$13)-CO25,MAX(0,$H25-SUM($DP25:EL25)))</f>
        <v/>
      </c>
      <c r="EN25">
        <f>MIN(AR24*(1+AR$6/Setup!$C$13)-CP25,MAX(0,$H25-SUM($DP25:EM25)))</f>
        <v/>
      </c>
      <c r="EO25">
        <f>MIN(AS24*(1+AS$6/Setup!$C$13)-CQ25,MAX(0,$H25-SUM($DP25:EN25)))</f>
        <v/>
      </c>
      <c r="EP25">
        <f>MIN(AT24*(1+AT$6/Setup!$C$13)-CR25,MAX(0,$H25-SUM($DP25:EO25)))</f>
        <v/>
      </c>
      <c r="EQ25">
        <f>MIN(AU24*(1+AU$6/Setup!$C$13)-CS25,MAX(0,$H25-SUM($DP25:EP25)))</f>
        <v/>
      </c>
      <c r="ER25">
        <f>MIN(AV24*(1+AV$6/Setup!$C$13)-CT25,MAX(0,$H25-SUM($DP25:EQ25)))</f>
        <v/>
      </c>
      <c r="ES25">
        <f>MIN(AW24*(1+AW$6/Setup!$C$13)-CU25,MAX(0,$H25-SUM($DP25:ER25)))</f>
        <v/>
      </c>
      <c r="ET25">
        <f>MIN(AX24*(1+AX$6/Setup!$C$13)-CV25,MAX(0,$H25-SUM($DP25:ES25)))</f>
        <v/>
      </c>
      <c r="EU25">
        <f>MIN(AY24*(1+AY$6/Setup!$C$13)-CW25,MAX(0,$H25-SUM($DP25:ET25)))</f>
        <v/>
      </c>
      <c r="EV25">
        <f>MIN(AZ24*(1+AZ$6/Setup!$C$13)-CX25,MAX(0,$H25-SUM($DP25:EU25)))</f>
        <v/>
      </c>
      <c r="EW25">
        <f>MIN(BA24*(1+BA$6/Setup!$C$13)-CY25,MAX(0,$H25-SUM($DP25:EV25)))</f>
        <v/>
      </c>
      <c r="EX25">
        <f>MIN(BB24*(1+BB$6/Setup!$C$13)-CZ25,MAX(0,$H25-SUM($DP25:EW25)))</f>
        <v/>
      </c>
      <c r="EY25">
        <f>MIN(BC24*(1+BC$6/Setup!$C$13)-DA25,MAX(0,$H25-SUM($DP25:EX25)))</f>
        <v/>
      </c>
      <c r="EZ25">
        <f>MIN(BD24*(1+BD$6/Setup!$C$13)-DB25,MAX(0,$H25-SUM($DP25:EY25)))</f>
        <v/>
      </c>
      <c r="FA25">
        <f>MIN(BE24*(1+BE$6/Setup!$C$13)-DC25,MAX(0,$H25-SUM($DP25:EZ25)))</f>
        <v/>
      </c>
      <c r="FB25">
        <f>MIN(BF24*(1+BF$6/Setup!$C$13)-DD25,MAX(0,$H25-SUM($DP25:FA25)))</f>
        <v/>
      </c>
      <c r="FC25">
        <f>MIN(BG24*(1+BG$6/Setup!$C$13)-DE25,MAX(0,$H25-SUM($DP25:FB25)))</f>
        <v/>
      </c>
      <c r="FD25">
        <f>MIN(BH24*(1+BH$6/Setup!$C$13)-DF25,MAX(0,$H25-SUM($DP25:FC25)))</f>
        <v/>
      </c>
      <c r="FE25">
        <f>MIN(BI24*(1+BI$6/Setup!$C$13)-DG25,MAX(0,$H25-SUM($DP25:FD25)))</f>
        <v/>
      </c>
      <c r="FF25">
        <f>MIN(BJ24*(1+BJ$6/Setup!$C$13)-DH25,MAX(0,$H25-SUM($DP25:FE25)))</f>
        <v/>
      </c>
      <c r="FG25">
        <f>MIN(BK24*(1+BK$6/Setup!$C$13)-DI25,MAX(0,$H25-SUM($DP25:FF25)))</f>
        <v/>
      </c>
      <c r="FH25">
        <f>MIN(BL24*(1+BL$6/Setup!$C$13)-DJ25,MAX(0,$H25-SUM($DP25:FG25)))</f>
        <v/>
      </c>
      <c r="FI25">
        <f>MIN(BM24*(1+BM$6/Setup!$C$13)-DK25,MAX(0,$H25-SUM($DP25:FH25)))</f>
        <v/>
      </c>
      <c r="FJ25">
        <f>MIN(BN24*(1+BN$6/Setup!$C$13)-DL25,MAX(0,$H25-SUM($DP25:FI25)))</f>
        <v/>
      </c>
      <c r="FK25">
        <f>MIN(BO24*(1+BO$6/Setup!$C$13)-DM25,MAX(0,$H25-SUM($DP25:FJ25)))</f>
        <v/>
      </c>
      <c r="FL25">
        <f>MIN(BP24*(1+BP$6/Setup!$C$13)-DN25,MAX(0,$H25-SUM($DP25:FK25)))</f>
        <v/>
      </c>
      <c r="FM25">
        <f>MIN(BQ24*(1+BQ$6/Setup!$C$13)-DO25,MAX(0,$H25-SUM($DP25:FL25)))</f>
        <v/>
      </c>
    </row>
    <row r="26">
      <c r="A26">
        <f>A25+1</f>
        <v/>
      </c>
      <c r="B26">
        <f>IF(Setup!$C$6="Every week",Setup!$C$7+7*(A26-1),IF(Setup!$C$6="Every 2 weeks",Setup!$C$7+14*(A26-1),IF(Setup!$C$6="Every month",EDATE(Setup!$C$7,A26-1),EOMONTH(Setup!$C$7,INT((A26-1+Setup!$C$20)/2)-1)+MIN(IF(MOD(A26-1+Setup!$C$20,2)=0,Setup!$C$18,Setup!$C$19),DAY(EOMONTH(Setup!$C$7,INT((A26-1+Setup!$C$20)/2)))))))</f>
        <v/>
      </c>
      <c r="C26">
        <f>N('Paycheck Plan'!J22)</f>
        <v/>
      </c>
      <c r="D26">
        <f>N('Paycheck Plan'!K22)</f>
        <v/>
      </c>
      <c r="E26">
        <f>MIN(MAX(0,Setup!$C$10-F25),MAX(0,Setup!$C$8+C26-G26))</f>
        <v/>
      </c>
      <c r="F26">
        <f>F25+E26</f>
        <v/>
      </c>
      <c r="G26">
        <f>MIN(Setup!$C$14,MAX(0,Setup!$C$8+C26))</f>
        <v/>
      </c>
      <c r="H26">
        <f>MAX(0,Setup!$C$8+C26-G26-E26)+SUM($T$7:$BQ$7)-SUM(BR26:DO26)</f>
        <v/>
      </c>
      <c r="I26">
        <f>SUMPRODUCT(T25:BQ25,$T$6:$BQ$6)/Setup!$C$13</f>
        <v/>
      </c>
      <c r="J26">
        <f>SUM(T26:BQ26)</f>
        <v/>
      </c>
      <c r="K26">
        <f>IF(MAX(DP26:FM26)&gt;0,MATCH(MAX(DP26:FM26),DP26:FM26,0),1)</f>
        <v/>
      </c>
      <c r="M26">
        <f>ROUND(15*$B$2/39,0)+1</f>
        <v/>
      </c>
      <c r="N26" s="62">
        <f>INDEX($B$10:$B$530,MIN(M26,521))</f>
        <v/>
      </c>
      <c r="O26">
        <f>INDEX($J$10:$J$530,MIN(M26,521))</f>
        <v/>
      </c>
      <c r="T26">
        <f>MAX(0,T25*(1+T$6/Setup!$C$13)-BR26-DP26)+IF($K26=1,$D26,0)</f>
        <v/>
      </c>
      <c r="U26">
        <f>MAX(0,U25*(1+U$6/Setup!$C$13)-BS26-DQ26)+IF($K26=2,$D26,0)</f>
        <v/>
      </c>
      <c r="V26">
        <f>MAX(0,V25*(1+V$6/Setup!$C$13)-BT26-DR26)+IF($K26=3,$D26,0)</f>
        <v/>
      </c>
      <c r="W26">
        <f>MAX(0,W25*(1+W$6/Setup!$C$13)-BU26-DS26)+IF($K26=4,$D26,0)</f>
        <v/>
      </c>
      <c r="X26">
        <f>MAX(0,X25*(1+X$6/Setup!$C$13)-BV26-DT26)+IF($K26=5,$D26,0)</f>
        <v/>
      </c>
      <c r="Y26">
        <f>MAX(0,Y25*(1+Y$6/Setup!$C$13)-BW26-DU26)+IF($K26=6,$D26,0)</f>
        <v/>
      </c>
      <c r="Z26">
        <f>MAX(0,Z25*(1+Z$6/Setup!$C$13)-BX26-DV26)+IF($K26=7,$D26,0)</f>
        <v/>
      </c>
      <c r="AA26">
        <f>MAX(0,AA25*(1+AA$6/Setup!$C$13)-BY26-DW26)+IF($K26=8,$D26,0)</f>
        <v/>
      </c>
      <c r="AB26">
        <f>MAX(0,AB25*(1+AB$6/Setup!$C$13)-BZ26-DX26)+IF($K26=9,$D26,0)</f>
        <v/>
      </c>
      <c r="AC26">
        <f>MAX(0,AC25*(1+AC$6/Setup!$C$13)-CA26-DY26)+IF($K26=10,$D26,0)</f>
        <v/>
      </c>
      <c r="AD26">
        <f>MAX(0,AD25*(1+AD$6/Setup!$C$13)-CB26-DZ26)+IF($K26=11,$D26,0)</f>
        <v/>
      </c>
      <c r="AE26">
        <f>MAX(0,AE25*(1+AE$6/Setup!$C$13)-CC26-EA26)+IF($K26=12,$D26,0)</f>
        <v/>
      </c>
      <c r="AF26">
        <f>MAX(0,AF25*(1+AF$6/Setup!$C$13)-CD26-EB26)+IF($K26=13,$D26,0)</f>
        <v/>
      </c>
      <c r="AG26">
        <f>MAX(0,AG25*(1+AG$6/Setup!$C$13)-CE26-EC26)+IF($K26=14,$D26,0)</f>
        <v/>
      </c>
      <c r="AH26">
        <f>MAX(0,AH25*(1+AH$6/Setup!$C$13)-CF26-ED26)+IF($K26=15,$D26,0)</f>
        <v/>
      </c>
      <c r="AI26">
        <f>MAX(0,AI25*(1+AI$6/Setup!$C$13)-CG26-EE26)+IF($K26=16,$D26,0)</f>
        <v/>
      </c>
      <c r="AJ26">
        <f>MAX(0,AJ25*(1+AJ$6/Setup!$C$13)-CH26-EF26)+IF($K26=17,$D26,0)</f>
        <v/>
      </c>
      <c r="AK26">
        <f>MAX(0,AK25*(1+AK$6/Setup!$C$13)-CI26-EG26)+IF($K26=18,$D26,0)</f>
        <v/>
      </c>
      <c r="AL26">
        <f>MAX(0,AL25*(1+AL$6/Setup!$C$13)-CJ26-EH26)+IF($K26=19,$D26,0)</f>
        <v/>
      </c>
      <c r="AM26">
        <f>MAX(0,AM25*(1+AM$6/Setup!$C$13)-CK26-EI26)+IF($K26=20,$D26,0)</f>
        <v/>
      </c>
      <c r="AN26">
        <f>MAX(0,AN25*(1+AN$6/Setup!$C$13)-CL26-EJ26)+IF($K26=21,$D26,0)</f>
        <v/>
      </c>
      <c r="AO26">
        <f>MAX(0,AO25*(1+AO$6/Setup!$C$13)-CM26-EK26)+IF($K26=22,$D26,0)</f>
        <v/>
      </c>
      <c r="AP26">
        <f>MAX(0,AP25*(1+AP$6/Setup!$C$13)-CN26-EL26)+IF($K26=23,$D26,0)</f>
        <v/>
      </c>
      <c r="AQ26">
        <f>MAX(0,AQ25*(1+AQ$6/Setup!$C$13)-CO26-EM26)+IF($K26=24,$D26,0)</f>
        <v/>
      </c>
      <c r="AR26">
        <f>MAX(0,AR25*(1+AR$6/Setup!$C$13)-CP26-EN26)+IF($K26=25,$D26,0)</f>
        <v/>
      </c>
      <c r="AS26">
        <f>MAX(0,AS25*(1+AS$6/Setup!$C$13)-CQ26-EO26)+IF($K26=26,$D26,0)</f>
        <v/>
      </c>
      <c r="AT26">
        <f>MAX(0,AT25*(1+AT$6/Setup!$C$13)-CR26-EP26)+IF($K26=27,$D26,0)</f>
        <v/>
      </c>
      <c r="AU26">
        <f>MAX(0,AU25*(1+AU$6/Setup!$C$13)-CS26-EQ26)+IF($K26=28,$D26,0)</f>
        <v/>
      </c>
      <c r="AV26">
        <f>MAX(0,AV25*(1+AV$6/Setup!$C$13)-CT26-ER26)+IF($K26=29,$D26,0)</f>
        <v/>
      </c>
      <c r="AW26">
        <f>MAX(0,AW25*(1+AW$6/Setup!$C$13)-CU26-ES26)+IF($K26=30,$D26,0)</f>
        <v/>
      </c>
      <c r="AX26">
        <f>MAX(0,AX25*(1+AX$6/Setup!$C$13)-CV26-ET26)+IF($K26=31,$D26,0)</f>
        <v/>
      </c>
      <c r="AY26">
        <f>MAX(0,AY25*(1+AY$6/Setup!$C$13)-CW26-EU26)+IF($K26=32,$D26,0)</f>
        <v/>
      </c>
      <c r="AZ26">
        <f>MAX(0,AZ25*(1+AZ$6/Setup!$C$13)-CX26-EV26)+IF($K26=33,$D26,0)</f>
        <v/>
      </c>
      <c r="BA26">
        <f>MAX(0,BA25*(1+BA$6/Setup!$C$13)-CY26-EW26)+IF($K26=34,$D26,0)</f>
        <v/>
      </c>
      <c r="BB26">
        <f>MAX(0,BB25*(1+BB$6/Setup!$C$13)-CZ26-EX26)+IF($K26=35,$D26,0)</f>
        <v/>
      </c>
      <c r="BC26">
        <f>MAX(0,BC25*(1+BC$6/Setup!$C$13)-DA26-EY26)+IF($K26=36,$D26,0)</f>
        <v/>
      </c>
      <c r="BD26">
        <f>MAX(0,BD25*(1+BD$6/Setup!$C$13)-DB26-EZ26)+IF($K26=37,$D26,0)</f>
        <v/>
      </c>
      <c r="BE26">
        <f>MAX(0,BE25*(1+BE$6/Setup!$C$13)-DC26-FA26)+IF($K26=38,$D26,0)</f>
        <v/>
      </c>
      <c r="BF26">
        <f>MAX(0,BF25*(1+BF$6/Setup!$C$13)-DD26-FB26)+IF($K26=39,$D26,0)</f>
        <v/>
      </c>
      <c r="BG26">
        <f>MAX(0,BG25*(1+BG$6/Setup!$C$13)-DE26-FC26)+IF($K26=40,$D26,0)</f>
        <v/>
      </c>
      <c r="BH26">
        <f>MAX(0,BH25*(1+BH$6/Setup!$C$13)-DF26-FD26)+IF($K26=41,$D26,0)</f>
        <v/>
      </c>
      <c r="BI26">
        <f>MAX(0,BI25*(1+BI$6/Setup!$C$13)-DG26-FE26)+IF($K26=42,$D26,0)</f>
        <v/>
      </c>
      <c r="BJ26">
        <f>MAX(0,BJ25*(1+BJ$6/Setup!$C$13)-DH26-FF26)+IF($K26=43,$D26,0)</f>
        <v/>
      </c>
      <c r="BK26">
        <f>MAX(0,BK25*(1+BK$6/Setup!$C$13)-DI26-FG26)+IF($K26=44,$D26,0)</f>
        <v/>
      </c>
      <c r="BL26">
        <f>MAX(0,BL25*(1+BL$6/Setup!$C$13)-DJ26-FH26)+IF($K26=45,$D26,0)</f>
        <v/>
      </c>
      <c r="BM26">
        <f>MAX(0,BM25*(1+BM$6/Setup!$C$13)-DK26-FI26)+IF($K26=46,$D26,0)</f>
        <v/>
      </c>
      <c r="BN26">
        <f>MAX(0,BN25*(1+BN$6/Setup!$C$13)-DL26-FJ26)+IF($K26=47,$D26,0)</f>
        <v/>
      </c>
      <c r="BO26">
        <f>MAX(0,BO25*(1+BO$6/Setup!$C$13)-DM26-FK26)+IF($K26=48,$D26,0)</f>
        <v/>
      </c>
      <c r="BP26">
        <f>MAX(0,BP25*(1+BP$6/Setup!$C$13)-DN26-FL26)+IF($K26=49,$D26,0)</f>
        <v/>
      </c>
      <c r="BQ26">
        <f>MAX(0,BQ25*(1+BQ$6/Setup!$C$13)-DO26-FM26)+IF($K26=50,$D26,0)</f>
        <v/>
      </c>
      <c r="BR26">
        <f>MIN(T25*(1+T$6/Setup!$C$13),T$7)</f>
        <v/>
      </c>
      <c r="BS26">
        <f>MIN(U25*(1+U$6/Setup!$C$13),U$7)</f>
        <v/>
      </c>
      <c r="BT26">
        <f>MIN(V25*(1+V$6/Setup!$C$13),V$7)</f>
        <v/>
      </c>
      <c r="BU26">
        <f>MIN(W25*(1+W$6/Setup!$C$13),W$7)</f>
        <v/>
      </c>
      <c r="BV26">
        <f>MIN(X25*(1+X$6/Setup!$C$13),X$7)</f>
        <v/>
      </c>
      <c r="BW26">
        <f>MIN(Y25*(1+Y$6/Setup!$C$13),Y$7)</f>
        <v/>
      </c>
      <c r="BX26">
        <f>MIN(Z25*(1+Z$6/Setup!$C$13),Z$7)</f>
        <v/>
      </c>
      <c r="BY26">
        <f>MIN(AA25*(1+AA$6/Setup!$C$13),AA$7)</f>
        <v/>
      </c>
      <c r="BZ26">
        <f>MIN(AB25*(1+AB$6/Setup!$C$13),AB$7)</f>
        <v/>
      </c>
      <c r="CA26">
        <f>MIN(AC25*(1+AC$6/Setup!$C$13),AC$7)</f>
        <v/>
      </c>
      <c r="CB26">
        <f>MIN(AD25*(1+AD$6/Setup!$C$13),AD$7)</f>
        <v/>
      </c>
      <c r="CC26">
        <f>MIN(AE25*(1+AE$6/Setup!$C$13),AE$7)</f>
        <v/>
      </c>
      <c r="CD26">
        <f>MIN(AF25*(1+AF$6/Setup!$C$13),AF$7)</f>
        <v/>
      </c>
      <c r="CE26">
        <f>MIN(AG25*(1+AG$6/Setup!$C$13),AG$7)</f>
        <v/>
      </c>
      <c r="CF26">
        <f>MIN(AH25*(1+AH$6/Setup!$C$13),AH$7)</f>
        <v/>
      </c>
      <c r="CG26">
        <f>MIN(AI25*(1+AI$6/Setup!$C$13),AI$7)</f>
        <v/>
      </c>
      <c r="CH26">
        <f>MIN(AJ25*(1+AJ$6/Setup!$C$13),AJ$7)</f>
        <v/>
      </c>
      <c r="CI26">
        <f>MIN(AK25*(1+AK$6/Setup!$C$13),AK$7)</f>
        <v/>
      </c>
      <c r="CJ26">
        <f>MIN(AL25*(1+AL$6/Setup!$C$13),AL$7)</f>
        <v/>
      </c>
      <c r="CK26">
        <f>MIN(AM25*(1+AM$6/Setup!$C$13),AM$7)</f>
        <v/>
      </c>
      <c r="CL26">
        <f>MIN(AN25*(1+AN$6/Setup!$C$13),AN$7)</f>
        <v/>
      </c>
      <c r="CM26">
        <f>MIN(AO25*(1+AO$6/Setup!$C$13),AO$7)</f>
        <v/>
      </c>
      <c r="CN26">
        <f>MIN(AP25*(1+AP$6/Setup!$C$13),AP$7)</f>
        <v/>
      </c>
      <c r="CO26">
        <f>MIN(AQ25*(1+AQ$6/Setup!$C$13),AQ$7)</f>
        <v/>
      </c>
      <c r="CP26">
        <f>MIN(AR25*(1+AR$6/Setup!$C$13),AR$7)</f>
        <v/>
      </c>
      <c r="CQ26">
        <f>MIN(AS25*(1+AS$6/Setup!$C$13),AS$7)</f>
        <v/>
      </c>
      <c r="CR26">
        <f>MIN(AT25*(1+AT$6/Setup!$C$13),AT$7)</f>
        <v/>
      </c>
      <c r="CS26">
        <f>MIN(AU25*(1+AU$6/Setup!$C$13),AU$7)</f>
        <v/>
      </c>
      <c r="CT26">
        <f>MIN(AV25*(1+AV$6/Setup!$C$13),AV$7)</f>
        <v/>
      </c>
      <c r="CU26">
        <f>MIN(AW25*(1+AW$6/Setup!$C$13),AW$7)</f>
        <v/>
      </c>
      <c r="CV26">
        <f>MIN(AX25*(1+AX$6/Setup!$C$13),AX$7)</f>
        <v/>
      </c>
      <c r="CW26">
        <f>MIN(AY25*(1+AY$6/Setup!$C$13),AY$7)</f>
        <v/>
      </c>
      <c r="CX26">
        <f>MIN(AZ25*(1+AZ$6/Setup!$C$13),AZ$7)</f>
        <v/>
      </c>
      <c r="CY26">
        <f>MIN(BA25*(1+BA$6/Setup!$C$13),BA$7)</f>
        <v/>
      </c>
      <c r="CZ26">
        <f>MIN(BB25*(1+BB$6/Setup!$C$13),BB$7)</f>
        <v/>
      </c>
      <c r="DA26">
        <f>MIN(BC25*(1+BC$6/Setup!$C$13),BC$7)</f>
        <v/>
      </c>
      <c r="DB26">
        <f>MIN(BD25*(1+BD$6/Setup!$C$13),BD$7)</f>
        <v/>
      </c>
      <c r="DC26">
        <f>MIN(BE25*(1+BE$6/Setup!$C$13),BE$7)</f>
        <v/>
      </c>
      <c r="DD26">
        <f>MIN(BF25*(1+BF$6/Setup!$C$13),BF$7)</f>
        <v/>
      </c>
      <c r="DE26">
        <f>MIN(BG25*(1+BG$6/Setup!$C$13),BG$7)</f>
        <v/>
      </c>
      <c r="DF26">
        <f>MIN(BH25*(1+BH$6/Setup!$C$13),BH$7)</f>
        <v/>
      </c>
      <c r="DG26">
        <f>MIN(BI25*(1+BI$6/Setup!$C$13),BI$7)</f>
        <v/>
      </c>
      <c r="DH26">
        <f>MIN(BJ25*(1+BJ$6/Setup!$C$13),BJ$7)</f>
        <v/>
      </c>
      <c r="DI26">
        <f>MIN(BK25*(1+BK$6/Setup!$C$13),BK$7)</f>
        <v/>
      </c>
      <c r="DJ26">
        <f>MIN(BL25*(1+BL$6/Setup!$C$13),BL$7)</f>
        <v/>
      </c>
      <c r="DK26">
        <f>MIN(BM25*(1+BM$6/Setup!$C$13),BM$7)</f>
        <v/>
      </c>
      <c r="DL26">
        <f>MIN(BN25*(1+BN$6/Setup!$C$13),BN$7)</f>
        <v/>
      </c>
      <c r="DM26">
        <f>MIN(BO25*(1+BO$6/Setup!$C$13),BO$7)</f>
        <v/>
      </c>
      <c r="DN26">
        <f>MIN(BP25*(1+BP$6/Setup!$C$13),BP$7)</f>
        <v/>
      </c>
      <c r="DO26">
        <f>MIN(BQ25*(1+BQ$6/Setup!$C$13),BQ$7)</f>
        <v/>
      </c>
      <c r="DP26">
        <f>MIN(T25*(1+T$6/Setup!$C$13)-BR26,$H26)</f>
        <v/>
      </c>
      <c r="DQ26">
        <f>MIN(U25*(1+U$6/Setup!$C$13)-BS26,MAX(0,$H26-SUM($DP26:DP26)))</f>
        <v/>
      </c>
      <c r="DR26">
        <f>MIN(V25*(1+V$6/Setup!$C$13)-BT26,MAX(0,$H26-SUM($DP26:DQ26)))</f>
        <v/>
      </c>
      <c r="DS26">
        <f>MIN(W25*(1+W$6/Setup!$C$13)-BU26,MAX(0,$H26-SUM($DP26:DR26)))</f>
        <v/>
      </c>
      <c r="DT26">
        <f>MIN(X25*(1+X$6/Setup!$C$13)-BV26,MAX(0,$H26-SUM($DP26:DS26)))</f>
        <v/>
      </c>
      <c r="DU26">
        <f>MIN(Y25*(1+Y$6/Setup!$C$13)-BW26,MAX(0,$H26-SUM($DP26:DT26)))</f>
        <v/>
      </c>
      <c r="DV26">
        <f>MIN(Z25*(1+Z$6/Setup!$C$13)-BX26,MAX(0,$H26-SUM($DP26:DU26)))</f>
        <v/>
      </c>
      <c r="DW26">
        <f>MIN(AA25*(1+AA$6/Setup!$C$13)-BY26,MAX(0,$H26-SUM($DP26:DV26)))</f>
        <v/>
      </c>
      <c r="DX26">
        <f>MIN(AB25*(1+AB$6/Setup!$C$13)-BZ26,MAX(0,$H26-SUM($DP26:DW26)))</f>
        <v/>
      </c>
      <c r="DY26">
        <f>MIN(AC25*(1+AC$6/Setup!$C$13)-CA26,MAX(0,$H26-SUM($DP26:DX26)))</f>
        <v/>
      </c>
      <c r="DZ26">
        <f>MIN(AD25*(1+AD$6/Setup!$C$13)-CB26,MAX(0,$H26-SUM($DP26:DY26)))</f>
        <v/>
      </c>
      <c r="EA26">
        <f>MIN(AE25*(1+AE$6/Setup!$C$13)-CC26,MAX(0,$H26-SUM($DP26:DZ26)))</f>
        <v/>
      </c>
      <c r="EB26">
        <f>MIN(AF25*(1+AF$6/Setup!$C$13)-CD26,MAX(0,$H26-SUM($DP26:EA26)))</f>
        <v/>
      </c>
      <c r="EC26">
        <f>MIN(AG25*(1+AG$6/Setup!$C$13)-CE26,MAX(0,$H26-SUM($DP26:EB26)))</f>
        <v/>
      </c>
      <c r="ED26">
        <f>MIN(AH25*(1+AH$6/Setup!$C$13)-CF26,MAX(0,$H26-SUM($DP26:EC26)))</f>
        <v/>
      </c>
      <c r="EE26">
        <f>MIN(AI25*(1+AI$6/Setup!$C$13)-CG26,MAX(0,$H26-SUM($DP26:ED26)))</f>
        <v/>
      </c>
      <c r="EF26">
        <f>MIN(AJ25*(1+AJ$6/Setup!$C$13)-CH26,MAX(0,$H26-SUM($DP26:EE26)))</f>
        <v/>
      </c>
      <c r="EG26">
        <f>MIN(AK25*(1+AK$6/Setup!$C$13)-CI26,MAX(0,$H26-SUM($DP26:EF26)))</f>
        <v/>
      </c>
      <c r="EH26">
        <f>MIN(AL25*(1+AL$6/Setup!$C$13)-CJ26,MAX(0,$H26-SUM($DP26:EG26)))</f>
        <v/>
      </c>
      <c r="EI26">
        <f>MIN(AM25*(1+AM$6/Setup!$C$13)-CK26,MAX(0,$H26-SUM($DP26:EH26)))</f>
        <v/>
      </c>
      <c r="EJ26">
        <f>MIN(AN25*(1+AN$6/Setup!$C$13)-CL26,MAX(0,$H26-SUM($DP26:EI26)))</f>
        <v/>
      </c>
      <c r="EK26">
        <f>MIN(AO25*(1+AO$6/Setup!$C$13)-CM26,MAX(0,$H26-SUM($DP26:EJ26)))</f>
        <v/>
      </c>
      <c r="EL26">
        <f>MIN(AP25*(1+AP$6/Setup!$C$13)-CN26,MAX(0,$H26-SUM($DP26:EK26)))</f>
        <v/>
      </c>
      <c r="EM26">
        <f>MIN(AQ25*(1+AQ$6/Setup!$C$13)-CO26,MAX(0,$H26-SUM($DP26:EL26)))</f>
        <v/>
      </c>
      <c r="EN26">
        <f>MIN(AR25*(1+AR$6/Setup!$C$13)-CP26,MAX(0,$H26-SUM($DP26:EM26)))</f>
        <v/>
      </c>
      <c r="EO26">
        <f>MIN(AS25*(1+AS$6/Setup!$C$13)-CQ26,MAX(0,$H26-SUM($DP26:EN26)))</f>
        <v/>
      </c>
      <c r="EP26">
        <f>MIN(AT25*(1+AT$6/Setup!$C$13)-CR26,MAX(0,$H26-SUM($DP26:EO26)))</f>
        <v/>
      </c>
      <c r="EQ26">
        <f>MIN(AU25*(1+AU$6/Setup!$C$13)-CS26,MAX(0,$H26-SUM($DP26:EP26)))</f>
        <v/>
      </c>
      <c r="ER26">
        <f>MIN(AV25*(1+AV$6/Setup!$C$13)-CT26,MAX(0,$H26-SUM($DP26:EQ26)))</f>
        <v/>
      </c>
      <c r="ES26">
        <f>MIN(AW25*(1+AW$6/Setup!$C$13)-CU26,MAX(0,$H26-SUM($DP26:ER26)))</f>
        <v/>
      </c>
      <c r="ET26">
        <f>MIN(AX25*(1+AX$6/Setup!$C$13)-CV26,MAX(0,$H26-SUM($DP26:ES26)))</f>
        <v/>
      </c>
      <c r="EU26">
        <f>MIN(AY25*(1+AY$6/Setup!$C$13)-CW26,MAX(0,$H26-SUM($DP26:ET26)))</f>
        <v/>
      </c>
      <c r="EV26">
        <f>MIN(AZ25*(1+AZ$6/Setup!$C$13)-CX26,MAX(0,$H26-SUM($DP26:EU26)))</f>
        <v/>
      </c>
      <c r="EW26">
        <f>MIN(BA25*(1+BA$6/Setup!$C$13)-CY26,MAX(0,$H26-SUM($DP26:EV26)))</f>
        <v/>
      </c>
      <c r="EX26">
        <f>MIN(BB25*(1+BB$6/Setup!$C$13)-CZ26,MAX(0,$H26-SUM($DP26:EW26)))</f>
        <v/>
      </c>
      <c r="EY26">
        <f>MIN(BC25*(1+BC$6/Setup!$C$13)-DA26,MAX(0,$H26-SUM($DP26:EX26)))</f>
        <v/>
      </c>
      <c r="EZ26">
        <f>MIN(BD25*(1+BD$6/Setup!$C$13)-DB26,MAX(0,$H26-SUM($DP26:EY26)))</f>
        <v/>
      </c>
      <c r="FA26">
        <f>MIN(BE25*(1+BE$6/Setup!$C$13)-DC26,MAX(0,$H26-SUM($DP26:EZ26)))</f>
        <v/>
      </c>
      <c r="FB26">
        <f>MIN(BF25*(1+BF$6/Setup!$C$13)-DD26,MAX(0,$H26-SUM($DP26:FA26)))</f>
        <v/>
      </c>
      <c r="FC26">
        <f>MIN(BG25*(1+BG$6/Setup!$C$13)-DE26,MAX(0,$H26-SUM($DP26:FB26)))</f>
        <v/>
      </c>
      <c r="FD26">
        <f>MIN(BH25*(1+BH$6/Setup!$C$13)-DF26,MAX(0,$H26-SUM($DP26:FC26)))</f>
        <v/>
      </c>
      <c r="FE26">
        <f>MIN(BI25*(1+BI$6/Setup!$C$13)-DG26,MAX(0,$H26-SUM($DP26:FD26)))</f>
        <v/>
      </c>
      <c r="FF26">
        <f>MIN(BJ25*(1+BJ$6/Setup!$C$13)-DH26,MAX(0,$H26-SUM($DP26:FE26)))</f>
        <v/>
      </c>
      <c r="FG26">
        <f>MIN(BK25*(1+BK$6/Setup!$C$13)-DI26,MAX(0,$H26-SUM($DP26:FF26)))</f>
        <v/>
      </c>
      <c r="FH26">
        <f>MIN(BL25*(1+BL$6/Setup!$C$13)-DJ26,MAX(0,$H26-SUM($DP26:FG26)))</f>
        <v/>
      </c>
      <c r="FI26">
        <f>MIN(BM25*(1+BM$6/Setup!$C$13)-DK26,MAX(0,$H26-SUM($DP26:FH26)))</f>
        <v/>
      </c>
      <c r="FJ26">
        <f>MIN(BN25*(1+BN$6/Setup!$C$13)-DL26,MAX(0,$H26-SUM($DP26:FI26)))</f>
        <v/>
      </c>
      <c r="FK26">
        <f>MIN(BO25*(1+BO$6/Setup!$C$13)-DM26,MAX(0,$H26-SUM($DP26:FJ26)))</f>
        <v/>
      </c>
      <c r="FL26">
        <f>MIN(BP25*(1+BP$6/Setup!$C$13)-DN26,MAX(0,$H26-SUM($DP26:FK26)))</f>
        <v/>
      </c>
      <c r="FM26">
        <f>MIN(BQ25*(1+BQ$6/Setup!$C$13)-DO26,MAX(0,$H26-SUM($DP26:FL26)))</f>
        <v/>
      </c>
    </row>
    <row r="27">
      <c r="A27">
        <f>A26+1</f>
        <v/>
      </c>
      <c r="B27">
        <f>IF(Setup!$C$6="Every week",Setup!$C$7+7*(A27-1),IF(Setup!$C$6="Every 2 weeks",Setup!$C$7+14*(A27-1),IF(Setup!$C$6="Every month",EDATE(Setup!$C$7,A27-1),EOMONTH(Setup!$C$7,INT((A27-1+Setup!$C$20)/2)-1)+MIN(IF(MOD(A27-1+Setup!$C$20,2)=0,Setup!$C$18,Setup!$C$19),DAY(EOMONTH(Setup!$C$7,INT((A27-1+Setup!$C$20)/2)))))))</f>
        <v/>
      </c>
      <c r="C27">
        <f>N('Paycheck Plan'!J23)</f>
        <v/>
      </c>
      <c r="D27">
        <f>N('Paycheck Plan'!K23)</f>
        <v/>
      </c>
      <c r="E27">
        <f>MIN(MAX(0,Setup!$C$10-F26),MAX(0,Setup!$C$8+C27-G27))</f>
        <v/>
      </c>
      <c r="F27">
        <f>F26+E27</f>
        <v/>
      </c>
      <c r="G27">
        <f>MIN(Setup!$C$14,MAX(0,Setup!$C$8+C27))</f>
        <v/>
      </c>
      <c r="H27">
        <f>MAX(0,Setup!$C$8+C27-G27-E27)+SUM($T$7:$BQ$7)-SUM(BR27:DO27)</f>
        <v/>
      </c>
      <c r="I27">
        <f>SUMPRODUCT(T26:BQ26,$T$6:$BQ$6)/Setup!$C$13</f>
        <v/>
      </c>
      <c r="J27">
        <f>SUM(T27:BQ27)</f>
        <v/>
      </c>
      <c r="K27">
        <f>IF(MAX(DP27:FM27)&gt;0,MATCH(MAX(DP27:FM27),DP27:FM27,0),1)</f>
        <v/>
      </c>
      <c r="M27">
        <f>ROUND(16*$B$2/39,0)+1</f>
        <v/>
      </c>
      <c r="N27" s="62">
        <f>INDEX($B$10:$B$530,MIN(M27,521))</f>
        <v/>
      </c>
      <c r="O27">
        <f>INDEX($J$10:$J$530,MIN(M27,521))</f>
        <v/>
      </c>
      <c r="T27">
        <f>MAX(0,T26*(1+T$6/Setup!$C$13)-BR27-DP27)+IF($K27=1,$D27,0)</f>
        <v/>
      </c>
      <c r="U27">
        <f>MAX(0,U26*(1+U$6/Setup!$C$13)-BS27-DQ27)+IF($K27=2,$D27,0)</f>
        <v/>
      </c>
      <c r="V27">
        <f>MAX(0,V26*(1+V$6/Setup!$C$13)-BT27-DR27)+IF($K27=3,$D27,0)</f>
        <v/>
      </c>
      <c r="W27">
        <f>MAX(0,W26*(1+W$6/Setup!$C$13)-BU27-DS27)+IF($K27=4,$D27,0)</f>
        <v/>
      </c>
      <c r="X27">
        <f>MAX(0,X26*(1+X$6/Setup!$C$13)-BV27-DT27)+IF($K27=5,$D27,0)</f>
        <v/>
      </c>
      <c r="Y27">
        <f>MAX(0,Y26*(1+Y$6/Setup!$C$13)-BW27-DU27)+IF($K27=6,$D27,0)</f>
        <v/>
      </c>
      <c r="Z27">
        <f>MAX(0,Z26*(1+Z$6/Setup!$C$13)-BX27-DV27)+IF($K27=7,$D27,0)</f>
        <v/>
      </c>
      <c r="AA27">
        <f>MAX(0,AA26*(1+AA$6/Setup!$C$13)-BY27-DW27)+IF($K27=8,$D27,0)</f>
        <v/>
      </c>
      <c r="AB27">
        <f>MAX(0,AB26*(1+AB$6/Setup!$C$13)-BZ27-DX27)+IF($K27=9,$D27,0)</f>
        <v/>
      </c>
      <c r="AC27">
        <f>MAX(0,AC26*(1+AC$6/Setup!$C$13)-CA27-DY27)+IF($K27=10,$D27,0)</f>
        <v/>
      </c>
      <c r="AD27">
        <f>MAX(0,AD26*(1+AD$6/Setup!$C$13)-CB27-DZ27)+IF($K27=11,$D27,0)</f>
        <v/>
      </c>
      <c r="AE27">
        <f>MAX(0,AE26*(1+AE$6/Setup!$C$13)-CC27-EA27)+IF($K27=12,$D27,0)</f>
        <v/>
      </c>
      <c r="AF27">
        <f>MAX(0,AF26*(1+AF$6/Setup!$C$13)-CD27-EB27)+IF($K27=13,$D27,0)</f>
        <v/>
      </c>
      <c r="AG27">
        <f>MAX(0,AG26*(1+AG$6/Setup!$C$13)-CE27-EC27)+IF($K27=14,$D27,0)</f>
        <v/>
      </c>
      <c r="AH27">
        <f>MAX(0,AH26*(1+AH$6/Setup!$C$13)-CF27-ED27)+IF($K27=15,$D27,0)</f>
        <v/>
      </c>
      <c r="AI27">
        <f>MAX(0,AI26*(1+AI$6/Setup!$C$13)-CG27-EE27)+IF($K27=16,$D27,0)</f>
        <v/>
      </c>
      <c r="AJ27">
        <f>MAX(0,AJ26*(1+AJ$6/Setup!$C$13)-CH27-EF27)+IF($K27=17,$D27,0)</f>
        <v/>
      </c>
      <c r="AK27">
        <f>MAX(0,AK26*(1+AK$6/Setup!$C$13)-CI27-EG27)+IF($K27=18,$D27,0)</f>
        <v/>
      </c>
      <c r="AL27">
        <f>MAX(0,AL26*(1+AL$6/Setup!$C$13)-CJ27-EH27)+IF($K27=19,$D27,0)</f>
        <v/>
      </c>
      <c r="AM27">
        <f>MAX(0,AM26*(1+AM$6/Setup!$C$13)-CK27-EI27)+IF($K27=20,$D27,0)</f>
        <v/>
      </c>
      <c r="AN27">
        <f>MAX(0,AN26*(1+AN$6/Setup!$C$13)-CL27-EJ27)+IF($K27=21,$D27,0)</f>
        <v/>
      </c>
      <c r="AO27">
        <f>MAX(0,AO26*(1+AO$6/Setup!$C$13)-CM27-EK27)+IF($K27=22,$D27,0)</f>
        <v/>
      </c>
      <c r="AP27">
        <f>MAX(0,AP26*(1+AP$6/Setup!$C$13)-CN27-EL27)+IF($K27=23,$D27,0)</f>
        <v/>
      </c>
      <c r="AQ27">
        <f>MAX(0,AQ26*(1+AQ$6/Setup!$C$13)-CO27-EM27)+IF($K27=24,$D27,0)</f>
        <v/>
      </c>
      <c r="AR27">
        <f>MAX(0,AR26*(1+AR$6/Setup!$C$13)-CP27-EN27)+IF($K27=25,$D27,0)</f>
        <v/>
      </c>
      <c r="AS27">
        <f>MAX(0,AS26*(1+AS$6/Setup!$C$13)-CQ27-EO27)+IF($K27=26,$D27,0)</f>
        <v/>
      </c>
      <c r="AT27">
        <f>MAX(0,AT26*(1+AT$6/Setup!$C$13)-CR27-EP27)+IF($K27=27,$D27,0)</f>
        <v/>
      </c>
      <c r="AU27">
        <f>MAX(0,AU26*(1+AU$6/Setup!$C$13)-CS27-EQ27)+IF($K27=28,$D27,0)</f>
        <v/>
      </c>
      <c r="AV27">
        <f>MAX(0,AV26*(1+AV$6/Setup!$C$13)-CT27-ER27)+IF($K27=29,$D27,0)</f>
        <v/>
      </c>
      <c r="AW27">
        <f>MAX(0,AW26*(1+AW$6/Setup!$C$13)-CU27-ES27)+IF($K27=30,$D27,0)</f>
        <v/>
      </c>
      <c r="AX27">
        <f>MAX(0,AX26*(1+AX$6/Setup!$C$13)-CV27-ET27)+IF($K27=31,$D27,0)</f>
        <v/>
      </c>
      <c r="AY27">
        <f>MAX(0,AY26*(1+AY$6/Setup!$C$13)-CW27-EU27)+IF($K27=32,$D27,0)</f>
        <v/>
      </c>
      <c r="AZ27">
        <f>MAX(0,AZ26*(1+AZ$6/Setup!$C$13)-CX27-EV27)+IF($K27=33,$D27,0)</f>
        <v/>
      </c>
      <c r="BA27">
        <f>MAX(0,BA26*(1+BA$6/Setup!$C$13)-CY27-EW27)+IF($K27=34,$D27,0)</f>
        <v/>
      </c>
      <c r="BB27">
        <f>MAX(0,BB26*(1+BB$6/Setup!$C$13)-CZ27-EX27)+IF($K27=35,$D27,0)</f>
        <v/>
      </c>
      <c r="BC27">
        <f>MAX(0,BC26*(1+BC$6/Setup!$C$13)-DA27-EY27)+IF($K27=36,$D27,0)</f>
        <v/>
      </c>
      <c r="BD27">
        <f>MAX(0,BD26*(1+BD$6/Setup!$C$13)-DB27-EZ27)+IF($K27=37,$D27,0)</f>
        <v/>
      </c>
      <c r="BE27">
        <f>MAX(0,BE26*(1+BE$6/Setup!$C$13)-DC27-FA27)+IF($K27=38,$D27,0)</f>
        <v/>
      </c>
      <c r="BF27">
        <f>MAX(0,BF26*(1+BF$6/Setup!$C$13)-DD27-FB27)+IF($K27=39,$D27,0)</f>
        <v/>
      </c>
      <c r="BG27">
        <f>MAX(0,BG26*(1+BG$6/Setup!$C$13)-DE27-FC27)+IF($K27=40,$D27,0)</f>
        <v/>
      </c>
      <c r="BH27">
        <f>MAX(0,BH26*(1+BH$6/Setup!$C$13)-DF27-FD27)+IF($K27=41,$D27,0)</f>
        <v/>
      </c>
      <c r="BI27">
        <f>MAX(0,BI26*(1+BI$6/Setup!$C$13)-DG27-FE27)+IF($K27=42,$D27,0)</f>
        <v/>
      </c>
      <c r="BJ27">
        <f>MAX(0,BJ26*(1+BJ$6/Setup!$C$13)-DH27-FF27)+IF($K27=43,$D27,0)</f>
        <v/>
      </c>
      <c r="BK27">
        <f>MAX(0,BK26*(1+BK$6/Setup!$C$13)-DI27-FG27)+IF($K27=44,$D27,0)</f>
        <v/>
      </c>
      <c r="BL27">
        <f>MAX(0,BL26*(1+BL$6/Setup!$C$13)-DJ27-FH27)+IF($K27=45,$D27,0)</f>
        <v/>
      </c>
      <c r="BM27">
        <f>MAX(0,BM26*(1+BM$6/Setup!$C$13)-DK27-FI27)+IF($K27=46,$D27,0)</f>
        <v/>
      </c>
      <c r="BN27">
        <f>MAX(0,BN26*(1+BN$6/Setup!$C$13)-DL27-FJ27)+IF($K27=47,$D27,0)</f>
        <v/>
      </c>
      <c r="BO27">
        <f>MAX(0,BO26*(1+BO$6/Setup!$C$13)-DM27-FK27)+IF($K27=48,$D27,0)</f>
        <v/>
      </c>
      <c r="BP27">
        <f>MAX(0,BP26*(1+BP$6/Setup!$C$13)-DN27-FL27)+IF($K27=49,$D27,0)</f>
        <v/>
      </c>
      <c r="BQ27">
        <f>MAX(0,BQ26*(1+BQ$6/Setup!$C$13)-DO27-FM27)+IF($K27=50,$D27,0)</f>
        <v/>
      </c>
      <c r="BR27">
        <f>MIN(T26*(1+T$6/Setup!$C$13),T$7)</f>
        <v/>
      </c>
      <c r="BS27">
        <f>MIN(U26*(1+U$6/Setup!$C$13),U$7)</f>
        <v/>
      </c>
      <c r="BT27">
        <f>MIN(V26*(1+V$6/Setup!$C$13),V$7)</f>
        <v/>
      </c>
      <c r="BU27">
        <f>MIN(W26*(1+W$6/Setup!$C$13),W$7)</f>
        <v/>
      </c>
      <c r="BV27">
        <f>MIN(X26*(1+X$6/Setup!$C$13),X$7)</f>
        <v/>
      </c>
      <c r="BW27">
        <f>MIN(Y26*(1+Y$6/Setup!$C$13),Y$7)</f>
        <v/>
      </c>
      <c r="BX27">
        <f>MIN(Z26*(1+Z$6/Setup!$C$13),Z$7)</f>
        <v/>
      </c>
      <c r="BY27">
        <f>MIN(AA26*(1+AA$6/Setup!$C$13),AA$7)</f>
        <v/>
      </c>
      <c r="BZ27">
        <f>MIN(AB26*(1+AB$6/Setup!$C$13),AB$7)</f>
        <v/>
      </c>
      <c r="CA27">
        <f>MIN(AC26*(1+AC$6/Setup!$C$13),AC$7)</f>
        <v/>
      </c>
      <c r="CB27">
        <f>MIN(AD26*(1+AD$6/Setup!$C$13),AD$7)</f>
        <v/>
      </c>
      <c r="CC27">
        <f>MIN(AE26*(1+AE$6/Setup!$C$13),AE$7)</f>
        <v/>
      </c>
      <c r="CD27">
        <f>MIN(AF26*(1+AF$6/Setup!$C$13),AF$7)</f>
        <v/>
      </c>
      <c r="CE27">
        <f>MIN(AG26*(1+AG$6/Setup!$C$13),AG$7)</f>
        <v/>
      </c>
      <c r="CF27">
        <f>MIN(AH26*(1+AH$6/Setup!$C$13),AH$7)</f>
        <v/>
      </c>
      <c r="CG27">
        <f>MIN(AI26*(1+AI$6/Setup!$C$13),AI$7)</f>
        <v/>
      </c>
      <c r="CH27">
        <f>MIN(AJ26*(1+AJ$6/Setup!$C$13),AJ$7)</f>
        <v/>
      </c>
      <c r="CI27">
        <f>MIN(AK26*(1+AK$6/Setup!$C$13),AK$7)</f>
        <v/>
      </c>
      <c r="CJ27">
        <f>MIN(AL26*(1+AL$6/Setup!$C$13),AL$7)</f>
        <v/>
      </c>
      <c r="CK27">
        <f>MIN(AM26*(1+AM$6/Setup!$C$13),AM$7)</f>
        <v/>
      </c>
      <c r="CL27">
        <f>MIN(AN26*(1+AN$6/Setup!$C$13),AN$7)</f>
        <v/>
      </c>
      <c r="CM27">
        <f>MIN(AO26*(1+AO$6/Setup!$C$13),AO$7)</f>
        <v/>
      </c>
      <c r="CN27">
        <f>MIN(AP26*(1+AP$6/Setup!$C$13),AP$7)</f>
        <v/>
      </c>
      <c r="CO27">
        <f>MIN(AQ26*(1+AQ$6/Setup!$C$13),AQ$7)</f>
        <v/>
      </c>
      <c r="CP27">
        <f>MIN(AR26*(1+AR$6/Setup!$C$13),AR$7)</f>
        <v/>
      </c>
      <c r="CQ27">
        <f>MIN(AS26*(1+AS$6/Setup!$C$13),AS$7)</f>
        <v/>
      </c>
      <c r="CR27">
        <f>MIN(AT26*(1+AT$6/Setup!$C$13),AT$7)</f>
        <v/>
      </c>
      <c r="CS27">
        <f>MIN(AU26*(1+AU$6/Setup!$C$13),AU$7)</f>
        <v/>
      </c>
      <c r="CT27">
        <f>MIN(AV26*(1+AV$6/Setup!$C$13),AV$7)</f>
        <v/>
      </c>
      <c r="CU27">
        <f>MIN(AW26*(1+AW$6/Setup!$C$13),AW$7)</f>
        <v/>
      </c>
      <c r="CV27">
        <f>MIN(AX26*(1+AX$6/Setup!$C$13),AX$7)</f>
        <v/>
      </c>
      <c r="CW27">
        <f>MIN(AY26*(1+AY$6/Setup!$C$13),AY$7)</f>
        <v/>
      </c>
      <c r="CX27">
        <f>MIN(AZ26*(1+AZ$6/Setup!$C$13),AZ$7)</f>
        <v/>
      </c>
      <c r="CY27">
        <f>MIN(BA26*(1+BA$6/Setup!$C$13),BA$7)</f>
        <v/>
      </c>
      <c r="CZ27">
        <f>MIN(BB26*(1+BB$6/Setup!$C$13),BB$7)</f>
        <v/>
      </c>
      <c r="DA27">
        <f>MIN(BC26*(1+BC$6/Setup!$C$13),BC$7)</f>
        <v/>
      </c>
      <c r="DB27">
        <f>MIN(BD26*(1+BD$6/Setup!$C$13),BD$7)</f>
        <v/>
      </c>
      <c r="DC27">
        <f>MIN(BE26*(1+BE$6/Setup!$C$13),BE$7)</f>
        <v/>
      </c>
      <c r="DD27">
        <f>MIN(BF26*(1+BF$6/Setup!$C$13),BF$7)</f>
        <v/>
      </c>
      <c r="DE27">
        <f>MIN(BG26*(1+BG$6/Setup!$C$13),BG$7)</f>
        <v/>
      </c>
      <c r="DF27">
        <f>MIN(BH26*(1+BH$6/Setup!$C$13),BH$7)</f>
        <v/>
      </c>
      <c r="DG27">
        <f>MIN(BI26*(1+BI$6/Setup!$C$13),BI$7)</f>
        <v/>
      </c>
      <c r="DH27">
        <f>MIN(BJ26*(1+BJ$6/Setup!$C$13),BJ$7)</f>
        <v/>
      </c>
      <c r="DI27">
        <f>MIN(BK26*(1+BK$6/Setup!$C$13),BK$7)</f>
        <v/>
      </c>
      <c r="DJ27">
        <f>MIN(BL26*(1+BL$6/Setup!$C$13),BL$7)</f>
        <v/>
      </c>
      <c r="DK27">
        <f>MIN(BM26*(1+BM$6/Setup!$C$13),BM$7)</f>
        <v/>
      </c>
      <c r="DL27">
        <f>MIN(BN26*(1+BN$6/Setup!$C$13),BN$7)</f>
        <v/>
      </c>
      <c r="DM27">
        <f>MIN(BO26*(1+BO$6/Setup!$C$13),BO$7)</f>
        <v/>
      </c>
      <c r="DN27">
        <f>MIN(BP26*(1+BP$6/Setup!$C$13),BP$7)</f>
        <v/>
      </c>
      <c r="DO27">
        <f>MIN(BQ26*(1+BQ$6/Setup!$C$13),BQ$7)</f>
        <v/>
      </c>
      <c r="DP27">
        <f>MIN(T26*(1+T$6/Setup!$C$13)-BR27,$H27)</f>
        <v/>
      </c>
      <c r="DQ27">
        <f>MIN(U26*(1+U$6/Setup!$C$13)-BS27,MAX(0,$H27-SUM($DP27:DP27)))</f>
        <v/>
      </c>
      <c r="DR27">
        <f>MIN(V26*(1+V$6/Setup!$C$13)-BT27,MAX(0,$H27-SUM($DP27:DQ27)))</f>
        <v/>
      </c>
      <c r="DS27">
        <f>MIN(W26*(1+W$6/Setup!$C$13)-BU27,MAX(0,$H27-SUM($DP27:DR27)))</f>
        <v/>
      </c>
      <c r="DT27">
        <f>MIN(X26*(1+X$6/Setup!$C$13)-BV27,MAX(0,$H27-SUM($DP27:DS27)))</f>
        <v/>
      </c>
      <c r="DU27">
        <f>MIN(Y26*(1+Y$6/Setup!$C$13)-BW27,MAX(0,$H27-SUM($DP27:DT27)))</f>
        <v/>
      </c>
      <c r="DV27">
        <f>MIN(Z26*(1+Z$6/Setup!$C$13)-BX27,MAX(0,$H27-SUM($DP27:DU27)))</f>
        <v/>
      </c>
      <c r="DW27">
        <f>MIN(AA26*(1+AA$6/Setup!$C$13)-BY27,MAX(0,$H27-SUM($DP27:DV27)))</f>
        <v/>
      </c>
      <c r="DX27">
        <f>MIN(AB26*(1+AB$6/Setup!$C$13)-BZ27,MAX(0,$H27-SUM($DP27:DW27)))</f>
        <v/>
      </c>
      <c r="DY27">
        <f>MIN(AC26*(1+AC$6/Setup!$C$13)-CA27,MAX(0,$H27-SUM($DP27:DX27)))</f>
        <v/>
      </c>
      <c r="DZ27">
        <f>MIN(AD26*(1+AD$6/Setup!$C$13)-CB27,MAX(0,$H27-SUM($DP27:DY27)))</f>
        <v/>
      </c>
      <c r="EA27">
        <f>MIN(AE26*(1+AE$6/Setup!$C$13)-CC27,MAX(0,$H27-SUM($DP27:DZ27)))</f>
        <v/>
      </c>
      <c r="EB27">
        <f>MIN(AF26*(1+AF$6/Setup!$C$13)-CD27,MAX(0,$H27-SUM($DP27:EA27)))</f>
        <v/>
      </c>
      <c r="EC27">
        <f>MIN(AG26*(1+AG$6/Setup!$C$13)-CE27,MAX(0,$H27-SUM($DP27:EB27)))</f>
        <v/>
      </c>
      <c r="ED27">
        <f>MIN(AH26*(1+AH$6/Setup!$C$13)-CF27,MAX(0,$H27-SUM($DP27:EC27)))</f>
        <v/>
      </c>
      <c r="EE27">
        <f>MIN(AI26*(1+AI$6/Setup!$C$13)-CG27,MAX(0,$H27-SUM($DP27:ED27)))</f>
        <v/>
      </c>
      <c r="EF27">
        <f>MIN(AJ26*(1+AJ$6/Setup!$C$13)-CH27,MAX(0,$H27-SUM($DP27:EE27)))</f>
        <v/>
      </c>
      <c r="EG27">
        <f>MIN(AK26*(1+AK$6/Setup!$C$13)-CI27,MAX(0,$H27-SUM($DP27:EF27)))</f>
        <v/>
      </c>
      <c r="EH27">
        <f>MIN(AL26*(1+AL$6/Setup!$C$13)-CJ27,MAX(0,$H27-SUM($DP27:EG27)))</f>
        <v/>
      </c>
      <c r="EI27">
        <f>MIN(AM26*(1+AM$6/Setup!$C$13)-CK27,MAX(0,$H27-SUM($DP27:EH27)))</f>
        <v/>
      </c>
      <c r="EJ27">
        <f>MIN(AN26*(1+AN$6/Setup!$C$13)-CL27,MAX(0,$H27-SUM($DP27:EI27)))</f>
        <v/>
      </c>
      <c r="EK27">
        <f>MIN(AO26*(1+AO$6/Setup!$C$13)-CM27,MAX(0,$H27-SUM($DP27:EJ27)))</f>
        <v/>
      </c>
      <c r="EL27">
        <f>MIN(AP26*(1+AP$6/Setup!$C$13)-CN27,MAX(0,$H27-SUM($DP27:EK27)))</f>
        <v/>
      </c>
      <c r="EM27">
        <f>MIN(AQ26*(1+AQ$6/Setup!$C$13)-CO27,MAX(0,$H27-SUM($DP27:EL27)))</f>
        <v/>
      </c>
      <c r="EN27">
        <f>MIN(AR26*(1+AR$6/Setup!$C$13)-CP27,MAX(0,$H27-SUM($DP27:EM27)))</f>
        <v/>
      </c>
      <c r="EO27">
        <f>MIN(AS26*(1+AS$6/Setup!$C$13)-CQ27,MAX(0,$H27-SUM($DP27:EN27)))</f>
        <v/>
      </c>
      <c r="EP27">
        <f>MIN(AT26*(1+AT$6/Setup!$C$13)-CR27,MAX(0,$H27-SUM($DP27:EO27)))</f>
        <v/>
      </c>
      <c r="EQ27">
        <f>MIN(AU26*(1+AU$6/Setup!$C$13)-CS27,MAX(0,$H27-SUM($DP27:EP27)))</f>
        <v/>
      </c>
      <c r="ER27">
        <f>MIN(AV26*(1+AV$6/Setup!$C$13)-CT27,MAX(0,$H27-SUM($DP27:EQ27)))</f>
        <v/>
      </c>
      <c r="ES27">
        <f>MIN(AW26*(1+AW$6/Setup!$C$13)-CU27,MAX(0,$H27-SUM($DP27:ER27)))</f>
        <v/>
      </c>
      <c r="ET27">
        <f>MIN(AX26*(1+AX$6/Setup!$C$13)-CV27,MAX(0,$H27-SUM($DP27:ES27)))</f>
        <v/>
      </c>
      <c r="EU27">
        <f>MIN(AY26*(1+AY$6/Setup!$C$13)-CW27,MAX(0,$H27-SUM($DP27:ET27)))</f>
        <v/>
      </c>
      <c r="EV27">
        <f>MIN(AZ26*(1+AZ$6/Setup!$C$13)-CX27,MAX(0,$H27-SUM($DP27:EU27)))</f>
        <v/>
      </c>
      <c r="EW27">
        <f>MIN(BA26*(1+BA$6/Setup!$C$13)-CY27,MAX(0,$H27-SUM($DP27:EV27)))</f>
        <v/>
      </c>
      <c r="EX27">
        <f>MIN(BB26*(1+BB$6/Setup!$C$13)-CZ27,MAX(0,$H27-SUM($DP27:EW27)))</f>
        <v/>
      </c>
      <c r="EY27">
        <f>MIN(BC26*(1+BC$6/Setup!$C$13)-DA27,MAX(0,$H27-SUM($DP27:EX27)))</f>
        <v/>
      </c>
      <c r="EZ27">
        <f>MIN(BD26*(1+BD$6/Setup!$C$13)-DB27,MAX(0,$H27-SUM($DP27:EY27)))</f>
        <v/>
      </c>
      <c r="FA27">
        <f>MIN(BE26*(1+BE$6/Setup!$C$13)-DC27,MAX(0,$H27-SUM($DP27:EZ27)))</f>
        <v/>
      </c>
      <c r="FB27">
        <f>MIN(BF26*(1+BF$6/Setup!$C$13)-DD27,MAX(0,$H27-SUM($DP27:FA27)))</f>
        <v/>
      </c>
      <c r="FC27">
        <f>MIN(BG26*(1+BG$6/Setup!$C$13)-DE27,MAX(0,$H27-SUM($DP27:FB27)))</f>
        <v/>
      </c>
      <c r="FD27">
        <f>MIN(BH26*(1+BH$6/Setup!$C$13)-DF27,MAX(0,$H27-SUM($DP27:FC27)))</f>
        <v/>
      </c>
      <c r="FE27">
        <f>MIN(BI26*(1+BI$6/Setup!$C$13)-DG27,MAX(0,$H27-SUM($DP27:FD27)))</f>
        <v/>
      </c>
      <c r="FF27">
        <f>MIN(BJ26*(1+BJ$6/Setup!$C$13)-DH27,MAX(0,$H27-SUM($DP27:FE27)))</f>
        <v/>
      </c>
      <c r="FG27">
        <f>MIN(BK26*(1+BK$6/Setup!$C$13)-DI27,MAX(0,$H27-SUM($DP27:FF27)))</f>
        <v/>
      </c>
      <c r="FH27">
        <f>MIN(BL26*(1+BL$6/Setup!$C$13)-DJ27,MAX(0,$H27-SUM($DP27:FG27)))</f>
        <v/>
      </c>
      <c r="FI27">
        <f>MIN(BM26*(1+BM$6/Setup!$C$13)-DK27,MAX(0,$H27-SUM($DP27:FH27)))</f>
        <v/>
      </c>
      <c r="FJ27">
        <f>MIN(BN26*(1+BN$6/Setup!$C$13)-DL27,MAX(0,$H27-SUM($DP27:FI27)))</f>
        <v/>
      </c>
      <c r="FK27">
        <f>MIN(BO26*(1+BO$6/Setup!$C$13)-DM27,MAX(0,$H27-SUM($DP27:FJ27)))</f>
        <v/>
      </c>
      <c r="FL27">
        <f>MIN(BP26*(1+BP$6/Setup!$C$13)-DN27,MAX(0,$H27-SUM($DP27:FK27)))</f>
        <v/>
      </c>
      <c r="FM27">
        <f>MIN(BQ26*(1+BQ$6/Setup!$C$13)-DO27,MAX(0,$H27-SUM($DP27:FL27)))</f>
        <v/>
      </c>
    </row>
    <row r="28">
      <c r="A28">
        <f>A27+1</f>
        <v/>
      </c>
      <c r="B28">
        <f>IF(Setup!$C$6="Every week",Setup!$C$7+7*(A28-1),IF(Setup!$C$6="Every 2 weeks",Setup!$C$7+14*(A28-1),IF(Setup!$C$6="Every month",EDATE(Setup!$C$7,A28-1),EOMONTH(Setup!$C$7,INT((A28-1+Setup!$C$20)/2)-1)+MIN(IF(MOD(A28-1+Setup!$C$20,2)=0,Setup!$C$18,Setup!$C$19),DAY(EOMONTH(Setup!$C$7,INT((A28-1+Setup!$C$20)/2)))))))</f>
        <v/>
      </c>
      <c r="C28">
        <f>N('Paycheck Plan'!J24)</f>
        <v/>
      </c>
      <c r="D28">
        <f>N('Paycheck Plan'!K24)</f>
        <v/>
      </c>
      <c r="E28">
        <f>MIN(MAX(0,Setup!$C$10-F27),MAX(0,Setup!$C$8+C28-G28))</f>
        <v/>
      </c>
      <c r="F28">
        <f>F27+E28</f>
        <v/>
      </c>
      <c r="G28">
        <f>MIN(Setup!$C$14,MAX(0,Setup!$C$8+C28))</f>
        <v/>
      </c>
      <c r="H28">
        <f>MAX(0,Setup!$C$8+C28-G28-E28)+SUM($T$7:$BQ$7)-SUM(BR28:DO28)</f>
        <v/>
      </c>
      <c r="I28">
        <f>SUMPRODUCT(T27:BQ27,$T$6:$BQ$6)/Setup!$C$13</f>
        <v/>
      </c>
      <c r="J28">
        <f>SUM(T28:BQ28)</f>
        <v/>
      </c>
      <c r="K28">
        <f>IF(MAX(DP28:FM28)&gt;0,MATCH(MAX(DP28:FM28),DP28:FM28,0),1)</f>
        <v/>
      </c>
      <c r="M28">
        <f>ROUND(17*$B$2/39,0)+1</f>
        <v/>
      </c>
      <c r="N28" s="62">
        <f>INDEX($B$10:$B$530,MIN(M28,521))</f>
        <v/>
      </c>
      <c r="O28">
        <f>INDEX($J$10:$J$530,MIN(M28,521))</f>
        <v/>
      </c>
      <c r="T28">
        <f>MAX(0,T27*(1+T$6/Setup!$C$13)-BR28-DP28)+IF($K28=1,$D28,0)</f>
        <v/>
      </c>
      <c r="U28">
        <f>MAX(0,U27*(1+U$6/Setup!$C$13)-BS28-DQ28)+IF($K28=2,$D28,0)</f>
        <v/>
      </c>
      <c r="V28">
        <f>MAX(0,V27*(1+V$6/Setup!$C$13)-BT28-DR28)+IF($K28=3,$D28,0)</f>
        <v/>
      </c>
      <c r="W28">
        <f>MAX(0,W27*(1+W$6/Setup!$C$13)-BU28-DS28)+IF($K28=4,$D28,0)</f>
        <v/>
      </c>
      <c r="X28">
        <f>MAX(0,X27*(1+X$6/Setup!$C$13)-BV28-DT28)+IF($K28=5,$D28,0)</f>
        <v/>
      </c>
      <c r="Y28">
        <f>MAX(0,Y27*(1+Y$6/Setup!$C$13)-BW28-DU28)+IF($K28=6,$D28,0)</f>
        <v/>
      </c>
      <c r="Z28">
        <f>MAX(0,Z27*(1+Z$6/Setup!$C$13)-BX28-DV28)+IF($K28=7,$D28,0)</f>
        <v/>
      </c>
      <c r="AA28">
        <f>MAX(0,AA27*(1+AA$6/Setup!$C$13)-BY28-DW28)+IF($K28=8,$D28,0)</f>
        <v/>
      </c>
      <c r="AB28">
        <f>MAX(0,AB27*(1+AB$6/Setup!$C$13)-BZ28-DX28)+IF($K28=9,$D28,0)</f>
        <v/>
      </c>
      <c r="AC28">
        <f>MAX(0,AC27*(1+AC$6/Setup!$C$13)-CA28-DY28)+IF($K28=10,$D28,0)</f>
        <v/>
      </c>
      <c r="AD28">
        <f>MAX(0,AD27*(1+AD$6/Setup!$C$13)-CB28-DZ28)+IF($K28=11,$D28,0)</f>
        <v/>
      </c>
      <c r="AE28">
        <f>MAX(0,AE27*(1+AE$6/Setup!$C$13)-CC28-EA28)+IF($K28=12,$D28,0)</f>
        <v/>
      </c>
      <c r="AF28">
        <f>MAX(0,AF27*(1+AF$6/Setup!$C$13)-CD28-EB28)+IF($K28=13,$D28,0)</f>
        <v/>
      </c>
      <c r="AG28">
        <f>MAX(0,AG27*(1+AG$6/Setup!$C$13)-CE28-EC28)+IF($K28=14,$D28,0)</f>
        <v/>
      </c>
      <c r="AH28">
        <f>MAX(0,AH27*(1+AH$6/Setup!$C$13)-CF28-ED28)+IF($K28=15,$D28,0)</f>
        <v/>
      </c>
      <c r="AI28">
        <f>MAX(0,AI27*(1+AI$6/Setup!$C$13)-CG28-EE28)+IF($K28=16,$D28,0)</f>
        <v/>
      </c>
      <c r="AJ28">
        <f>MAX(0,AJ27*(1+AJ$6/Setup!$C$13)-CH28-EF28)+IF($K28=17,$D28,0)</f>
        <v/>
      </c>
      <c r="AK28">
        <f>MAX(0,AK27*(1+AK$6/Setup!$C$13)-CI28-EG28)+IF($K28=18,$D28,0)</f>
        <v/>
      </c>
      <c r="AL28">
        <f>MAX(0,AL27*(1+AL$6/Setup!$C$13)-CJ28-EH28)+IF($K28=19,$D28,0)</f>
        <v/>
      </c>
      <c r="AM28">
        <f>MAX(0,AM27*(1+AM$6/Setup!$C$13)-CK28-EI28)+IF($K28=20,$D28,0)</f>
        <v/>
      </c>
      <c r="AN28">
        <f>MAX(0,AN27*(1+AN$6/Setup!$C$13)-CL28-EJ28)+IF($K28=21,$D28,0)</f>
        <v/>
      </c>
      <c r="AO28">
        <f>MAX(0,AO27*(1+AO$6/Setup!$C$13)-CM28-EK28)+IF($K28=22,$D28,0)</f>
        <v/>
      </c>
      <c r="AP28">
        <f>MAX(0,AP27*(1+AP$6/Setup!$C$13)-CN28-EL28)+IF($K28=23,$D28,0)</f>
        <v/>
      </c>
      <c r="AQ28">
        <f>MAX(0,AQ27*(1+AQ$6/Setup!$C$13)-CO28-EM28)+IF($K28=24,$D28,0)</f>
        <v/>
      </c>
      <c r="AR28">
        <f>MAX(0,AR27*(1+AR$6/Setup!$C$13)-CP28-EN28)+IF($K28=25,$D28,0)</f>
        <v/>
      </c>
      <c r="AS28">
        <f>MAX(0,AS27*(1+AS$6/Setup!$C$13)-CQ28-EO28)+IF($K28=26,$D28,0)</f>
        <v/>
      </c>
      <c r="AT28">
        <f>MAX(0,AT27*(1+AT$6/Setup!$C$13)-CR28-EP28)+IF($K28=27,$D28,0)</f>
        <v/>
      </c>
      <c r="AU28">
        <f>MAX(0,AU27*(1+AU$6/Setup!$C$13)-CS28-EQ28)+IF($K28=28,$D28,0)</f>
        <v/>
      </c>
      <c r="AV28">
        <f>MAX(0,AV27*(1+AV$6/Setup!$C$13)-CT28-ER28)+IF($K28=29,$D28,0)</f>
        <v/>
      </c>
      <c r="AW28">
        <f>MAX(0,AW27*(1+AW$6/Setup!$C$13)-CU28-ES28)+IF($K28=30,$D28,0)</f>
        <v/>
      </c>
      <c r="AX28">
        <f>MAX(0,AX27*(1+AX$6/Setup!$C$13)-CV28-ET28)+IF($K28=31,$D28,0)</f>
        <v/>
      </c>
      <c r="AY28">
        <f>MAX(0,AY27*(1+AY$6/Setup!$C$13)-CW28-EU28)+IF($K28=32,$D28,0)</f>
        <v/>
      </c>
      <c r="AZ28">
        <f>MAX(0,AZ27*(1+AZ$6/Setup!$C$13)-CX28-EV28)+IF($K28=33,$D28,0)</f>
        <v/>
      </c>
      <c r="BA28">
        <f>MAX(0,BA27*(1+BA$6/Setup!$C$13)-CY28-EW28)+IF($K28=34,$D28,0)</f>
        <v/>
      </c>
      <c r="BB28">
        <f>MAX(0,BB27*(1+BB$6/Setup!$C$13)-CZ28-EX28)+IF($K28=35,$D28,0)</f>
        <v/>
      </c>
      <c r="BC28">
        <f>MAX(0,BC27*(1+BC$6/Setup!$C$13)-DA28-EY28)+IF($K28=36,$D28,0)</f>
        <v/>
      </c>
      <c r="BD28">
        <f>MAX(0,BD27*(1+BD$6/Setup!$C$13)-DB28-EZ28)+IF($K28=37,$D28,0)</f>
        <v/>
      </c>
      <c r="BE28">
        <f>MAX(0,BE27*(1+BE$6/Setup!$C$13)-DC28-FA28)+IF($K28=38,$D28,0)</f>
        <v/>
      </c>
      <c r="BF28">
        <f>MAX(0,BF27*(1+BF$6/Setup!$C$13)-DD28-FB28)+IF($K28=39,$D28,0)</f>
        <v/>
      </c>
      <c r="BG28">
        <f>MAX(0,BG27*(1+BG$6/Setup!$C$13)-DE28-FC28)+IF($K28=40,$D28,0)</f>
        <v/>
      </c>
      <c r="BH28">
        <f>MAX(0,BH27*(1+BH$6/Setup!$C$13)-DF28-FD28)+IF($K28=41,$D28,0)</f>
        <v/>
      </c>
      <c r="BI28">
        <f>MAX(0,BI27*(1+BI$6/Setup!$C$13)-DG28-FE28)+IF($K28=42,$D28,0)</f>
        <v/>
      </c>
      <c r="BJ28">
        <f>MAX(0,BJ27*(1+BJ$6/Setup!$C$13)-DH28-FF28)+IF($K28=43,$D28,0)</f>
        <v/>
      </c>
      <c r="BK28">
        <f>MAX(0,BK27*(1+BK$6/Setup!$C$13)-DI28-FG28)+IF($K28=44,$D28,0)</f>
        <v/>
      </c>
      <c r="BL28">
        <f>MAX(0,BL27*(1+BL$6/Setup!$C$13)-DJ28-FH28)+IF($K28=45,$D28,0)</f>
        <v/>
      </c>
      <c r="BM28">
        <f>MAX(0,BM27*(1+BM$6/Setup!$C$13)-DK28-FI28)+IF($K28=46,$D28,0)</f>
        <v/>
      </c>
      <c r="BN28">
        <f>MAX(0,BN27*(1+BN$6/Setup!$C$13)-DL28-FJ28)+IF($K28=47,$D28,0)</f>
        <v/>
      </c>
      <c r="BO28">
        <f>MAX(0,BO27*(1+BO$6/Setup!$C$13)-DM28-FK28)+IF($K28=48,$D28,0)</f>
        <v/>
      </c>
      <c r="BP28">
        <f>MAX(0,BP27*(1+BP$6/Setup!$C$13)-DN28-FL28)+IF($K28=49,$D28,0)</f>
        <v/>
      </c>
      <c r="BQ28">
        <f>MAX(0,BQ27*(1+BQ$6/Setup!$C$13)-DO28-FM28)+IF($K28=50,$D28,0)</f>
        <v/>
      </c>
      <c r="BR28">
        <f>MIN(T27*(1+T$6/Setup!$C$13),T$7)</f>
        <v/>
      </c>
      <c r="BS28">
        <f>MIN(U27*(1+U$6/Setup!$C$13),U$7)</f>
        <v/>
      </c>
      <c r="BT28">
        <f>MIN(V27*(1+V$6/Setup!$C$13),V$7)</f>
        <v/>
      </c>
      <c r="BU28">
        <f>MIN(W27*(1+W$6/Setup!$C$13),W$7)</f>
        <v/>
      </c>
      <c r="BV28">
        <f>MIN(X27*(1+X$6/Setup!$C$13),X$7)</f>
        <v/>
      </c>
      <c r="BW28">
        <f>MIN(Y27*(1+Y$6/Setup!$C$13),Y$7)</f>
        <v/>
      </c>
      <c r="BX28">
        <f>MIN(Z27*(1+Z$6/Setup!$C$13),Z$7)</f>
        <v/>
      </c>
      <c r="BY28">
        <f>MIN(AA27*(1+AA$6/Setup!$C$13),AA$7)</f>
        <v/>
      </c>
      <c r="BZ28">
        <f>MIN(AB27*(1+AB$6/Setup!$C$13),AB$7)</f>
        <v/>
      </c>
      <c r="CA28">
        <f>MIN(AC27*(1+AC$6/Setup!$C$13),AC$7)</f>
        <v/>
      </c>
      <c r="CB28">
        <f>MIN(AD27*(1+AD$6/Setup!$C$13),AD$7)</f>
        <v/>
      </c>
      <c r="CC28">
        <f>MIN(AE27*(1+AE$6/Setup!$C$13),AE$7)</f>
        <v/>
      </c>
      <c r="CD28">
        <f>MIN(AF27*(1+AF$6/Setup!$C$13),AF$7)</f>
        <v/>
      </c>
      <c r="CE28">
        <f>MIN(AG27*(1+AG$6/Setup!$C$13),AG$7)</f>
        <v/>
      </c>
      <c r="CF28">
        <f>MIN(AH27*(1+AH$6/Setup!$C$13),AH$7)</f>
        <v/>
      </c>
      <c r="CG28">
        <f>MIN(AI27*(1+AI$6/Setup!$C$13),AI$7)</f>
        <v/>
      </c>
      <c r="CH28">
        <f>MIN(AJ27*(1+AJ$6/Setup!$C$13),AJ$7)</f>
        <v/>
      </c>
      <c r="CI28">
        <f>MIN(AK27*(1+AK$6/Setup!$C$13),AK$7)</f>
        <v/>
      </c>
      <c r="CJ28">
        <f>MIN(AL27*(1+AL$6/Setup!$C$13),AL$7)</f>
        <v/>
      </c>
      <c r="CK28">
        <f>MIN(AM27*(1+AM$6/Setup!$C$13),AM$7)</f>
        <v/>
      </c>
      <c r="CL28">
        <f>MIN(AN27*(1+AN$6/Setup!$C$13),AN$7)</f>
        <v/>
      </c>
      <c r="CM28">
        <f>MIN(AO27*(1+AO$6/Setup!$C$13),AO$7)</f>
        <v/>
      </c>
      <c r="CN28">
        <f>MIN(AP27*(1+AP$6/Setup!$C$13),AP$7)</f>
        <v/>
      </c>
      <c r="CO28">
        <f>MIN(AQ27*(1+AQ$6/Setup!$C$13),AQ$7)</f>
        <v/>
      </c>
      <c r="CP28">
        <f>MIN(AR27*(1+AR$6/Setup!$C$13),AR$7)</f>
        <v/>
      </c>
      <c r="CQ28">
        <f>MIN(AS27*(1+AS$6/Setup!$C$13),AS$7)</f>
        <v/>
      </c>
      <c r="CR28">
        <f>MIN(AT27*(1+AT$6/Setup!$C$13),AT$7)</f>
        <v/>
      </c>
      <c r="CS28">
        <f>MIN(AU27*(1+AU$6/Setup!$C$13),AU$7)</f>
        <v/>
      </c>
      <c r="CT28">
        <f>MIN(AV27*(1+AV$6/Setup!$C$13),AV$7)</f>
        <v/>
      </c>
      <c r="CU28">
        <f>MIN(AW27*(1+AW$6/Setup!$C$13),AW$7)</f>
        <v/>
      </c>
      <c r="CV28">
        <f>MIN(AX27*(1+AX$6/Setup!$C$13),AX$7)</f>
        <v/>
      </c>
      <c r="CW28">
        <f>MIN(AY27*(1+AY$6/Setup!$C$13),AY$7)</f>
        <v/>
      </c>
      <c r="CX28">
        <f>MIN(AZ27*(1+AZ$6/Setup!$C$13),AZ$7)</f>
        <v/>
      </c>
      <c r="CY28">
        <f>MIN(BA27*(1+BA$6/Setup!$C$13),BA$7)</f>
        <v/>
      </c>
      <c r="CZ28">
        <f>MIN(BB27*(1+BB$6/Setup!$C$13),BB$7)</f>
        <v/>
      </c>
      <c r="DA28">
        <f>MIN(BC27*(1+BC$6/Setup!$C$13),BC$7)</f>
        <v/>
      </c>
      <c r="DB28">
        <f>MIN(BD27*(1+BD$6/Setup!$C$13),BD$7)</f>
        <v/>
      </c>
      <c r="DC28">
        <f>MIN(BE27*(1+BE$6/Setup!$C$13),BE$7)</f>
        <v/>
      </c>
      <c r="DD28">
        <f>MIN(BF27*(1+BF$6/Setup!$C$13),BF$7)</f>
        <v/>
      </c>
      <c r="DE28">
        <f>MIN(BG27*(1+BG$6/Setup!$C$13),BG$7)</f>
        <v/>
      </c>
      <c r="DF28">
        <f>MIN(BH27*(1+BH$6/Setup!$C$13),BH$7)</f>
        <v/>
      </c>
      <c r="DG28">
        <f>MIN(BI27*(1+BI$6/Setup!$C$13),BI$7)</f>
        <v/>
      </c>
      <c r="DH28">
        <f>MIN(BJ27*(1+BJ$6/Setup!$C$13),BJ$7)</f>
        <v/>
      </c>
      <c r="DI28">
        <f>MIN(BK27*(1+BK$6/Setup!$C$13),BK$7)</f>
        <v/>
      </c>
      <c r="DJ28">
        <f>MIN(BL27*(1+BL$6/Setup!$C$13),BL$7)</f>
        <v/>
      </c>
      <c r="DK28">
        <f>MIN(BM27*(1+BM$6/Setup!$C$13),BM$7)</f>
        <v/>
      </c>
      <c r="DL28">
        <f>MIN(BN27*(1+BN$6/Setup!$C$13),BN$7)</f>
        <v/>
      </c>
      <c r="DM28">
        <f>MIN(BO27*(1+BO$6/Setup!$C$13),BO$7)</f>
        <v/>
      </c>
      <c r="DN28">
        <f>MIN(BP27*(1+BP$6/Setup!$C$13),BP$7)</f>
        <v/>
      </c>
      <c r="DO28">
        <f>MIN(BQ27*(1+BQ$6/Setup!$C$13),BQ$7)</f>
        <v/>
      </c>
      <c r="DP28">
        <f>MIN(T27*(1+T$6/Setup!$C$13)-BR28,$H28)</f>
        <v/>
      </c>
      <c r="DQ28">
        <f>MIN(U27*(1+U$6/Setup!$C$13)-BS28,MAX(0,$H28-SUM($DP28:DP28)))</f>
        <v/>
      </c>
      <c r="DR28">
        <f>MIN(V27*(1+V$6/Setup!$C$13)-BT28,MAX(0,$H28-SUM($DP28:DQ28)))</f>
        <v/>
      </c>
      <c r="DS28">
        <f>MIN(W27*(1+W$6/Setup!$C$13)-BU28,MAX(0,$H28-SUM($DP28:DR28)))</f>
        <v/>
      </c>
      <c r="DT28">
        <f>MIN(X27*(1+X$6/Setup!$C$13)-BV28,MAX(0,$H28-SUM($DP28:DS28)))</f>
        <v/>
      </c>
      <c r="DU28">
        <f>MIN(Y27*(1+Y$6/Setup!$C$13)-BW28,MAX(0,$H28-SUM($DP28:DT28)))</f>
        <v/>
      </c>
      <c r="DV28">
        <f>MIN(Z27*(1+Z$6/Setup!$C$13)-BX28,MAX(0,$H28-SUM($DP28:DU28)))</f>
        <v/>
      </c>
      <c r="DW28">
        <f>MIN(AA27*(1+AA$6/Setup!$C$13)-BY28,MAX(0,$H28-SUM($DP28:DV28)))</f>
        <v/>
      </c>
      <c r="DX28">
        <f>MIN(AB27*(1+AB$6/Setup!$C$13)-BZ28,MAX(0,$H28-SUM($DP28:DW28)))</f>
        <v/>
      </c>
      <c r="DY28">
        <f>MIN(AC27*(1+AC$6/Setup!$C$13)-CA28,MAX(0,$H28-SUM($DP28:DX28)))</f>
        <v/>
      </c>
      <c r="DZ28">
        <f>MIN(AD27*(1+AD$6/Setup!$C$13)-CB28,MAX(0,$H28-SUM($DP28:DY28)))</f>
        <v/>
      </c>
      <c r="EA28">
        <f>MIN(AE27*(1+AE$6/Setup!$C$13)-CC28,MAX(0,$H28-SUM($DP28:DZ28)))</f>
        <v/>
      </c>
      <c r="EB28">
        <f>MIN(AF27*(1+AF$6/Setup!$C$13)-CD28,MAX(0,$H28-SUM($DP28:EA28)))</f>
        <v/>
      </c>
      <c r="EC28">
        <f>MIN(AG27*(1+AG$6/Setup!$C$13)-CE28,MAX(0,$H28-SUM($DP28:EB28)))</f>
        <v/>
      </c>
      <c r="ED28">
        <f>MIN(AH27*(1+AH$6/Setup!$C$13)-CF28,MAX(0,$H28-SUM($DP28:EC28)))</f>
        <v/>
      </c>
      <c r="EE28">
        <f>MIN(AI27*(1+AI$6/Setup!$C$13)-CG28,MAX(0,$H28-SUM($DP28:ED28)))</f>
        <v/>
      </c>
      <c r="EF28">
        <f>MIN(AJ27*(1+AJ$6/Setup!$C$13)-CH28,MAX(0,$H28-SUM($DP28:EE28)))</f>
        <v/>
      </c>
      <c r="EG28">
        <f>MIN(AK27*(1+AK$6/Setup!$C$13)-CI28,MAX(0,$H28-SUM($DP28:EF28)))</f>
        <v/>
      </c>
      <c r="EH28">
        <f>MIN(AL27*(1+AL$6/Setup!$C$13)-CJ28,MAX(0,$H28-SUM($DP28:EG28)))</f>
        <v/>
      </c>
      <c r="EI28">
        <f>MIN(AM27*(1+AM$6/Setup!$C$13)-CK28,MAX(0,$H28-SUM($DP28:EH28)))</f>
        <v/>
      </c>
      <c r="EJ28">
        <f>MIN(AN27*(1+AN$6/Setup!$C$13)-CL28,MAX(0,$H28-SUM($DP28:EI28)))</f>
        <v/>
      </c>
      <c r="EK28">
        <f>MIN(AO27*(1+AO$6/Setup!$C$13)-CM28,MAX(0,$H28-SUM($DP28:EJ28)))</f>
        <v/>
      </c>
      <c r="EL28">
        <f>MIN(AP27*(1+AP$6/Setup!$C$13)-CN28,MAX(0,$H28-SUM($DP28:EK28)))</f>
        <v/>
      </c>
      <c r="EM28">
        <f>MIN(AQ27*(1+AQ$6/Setup!$C$13)-CO28,MAX(0,$H28-SUM($DP28:EL28)))</f>
        <v/>
      </c>
      <c r="EN28">
        <f>MIN(AR27*(1+AR$6/Setup!$C$13)-CP28,MAX(0,$H28-SUM($DP28:EM28)))</f>
        <v/>
      </c>
      <c r="EO28">
        <f>MIN(AS27*(1+AS$6/Setup!$C$13)-CQ28,MAX(0,$H28-SUM($DP28:EN28)))</f>
        <v/>
      </c>
      <c r="EP28">
        <f>MIN(AT27*(1+AT$6/Setup!$C$13)-CR28,MAX(0,$H28-SUM($DP28:EO28)))</f>
        <v/>
      </c>
      <c r="EQ28">
        <f>MIN(AU27*(1+AU$6/Setup!$C$13)-CS28,MAX(0,$H28-SUM($DP28:EP28)))</f>
        <v/>
      </c>
      <c r="ER28">
        <f>MIN(AV27*(1+AV$6/Setup!$C$13)-CT28,MAX(0,$H28-SUM($DP28:EQ28)))</f>
        <v/>
      </c>
      <c r="ES28">
        <f>MIN(AW27*(1+AW$6/Setup!$C$13)-CU28,MAX(0,$H28-SUM($DP28:ER28)))</f>
        <v/>
      </c>
      <c r="ET28">
        <f>MIN(AX27*(1+AX$6/Setup!$C$13)-CV28,MAX(0,$H28-SUM($DP28:ES28)))</f>
        <v/>
      </c>
      <c r="EU28">
        <f>MIN(AY27*(1+AY$6/Setup!$C$13)-CW28,MAX(0,$H28-SUM($DP28:ET28)))</f>
        <v/>
      </c>
      <c r="EV28">
        <f>MIN(AZ27*(1+AZ$6/Setup!$C$13)-CX28,MAX(0,$H28-SUM($DP28:EU28)))</f>
        <v/>
      </c>
      <c r="EW28">
        <f>MIN(BA27*(1+BA$6/Setup!$C$13)-CY28,MAX(0,$H28-SUM($DP28:EV28)))</f>
        <v/>
      </c>
      <c r="EX28">
        <f>MIN(BB27*(1+BB$6/Setup!$C$13)-CZ28,MAX(0,$H28-SUM($DP28:EW28)))</f>
        <v/>
      </c>
      <c r="EY28">
        <f>MIN(BC27*(1+BC$6/Setup!$C$13)-DA28,MAX(0,$H28-SUM($DP28:EX28)))</f>
        <v/>
      </c>
      <c r="EZ28">
        <f>MIN(BD27*(1+BD$6/Setup!$C$13)-DB28,MAX(0,$H28-SUM($DP28:EY28)))</f>
        <v/>
      </c>
      <c r="FA28">
        <f>MIN(BE27*(1+BE$6/Setup!$C$13)-DC28,MAX(0,$H28-SUM($DP28:EZ28)))</f>
        <v/>
      </c>
      <c r="FB28">
        <f>MIN(BF27*(1+BF$6/Setup!$C$13)-DD28,MAX(0,$H28-SUM($DP28:FA28)))</f>
        <v/>
      </c>
      <c r="FC28">
        <f>MIN(BG27*(1+BG$6/Setup!$C$13)-DE28,MAX(0,$H28-SUM($DP28:FB28)))</f>
        <v/>
      </c>
      <c r="FD28">
        <f>MIN(BH27*(1+BH$6/Setup!$C$13)-DF28,MAX(0,$H28-SUM($DP28:FC28)))</f>
        <v/>
      </c>
      <c r="FE28">
        <f>MIN(BI27*(1+BI$6/Setup!$C$13)-DG28,MAX(0,$H28-SUM($DP28:FD28)))</f>
        <v/>
      </c>
      <c r="FF28">
        <f>MIN(BJ27*(1+BJ$6/Setup!$C$13)-DH28,MAX(0,$H28-SUM($DP28:FE28)))</f>
        <v/>
      </c>
      <c r="FG28">
        <f>MIN(BK27*(1+BK$6/Setup!$C$13)-DI28,MAX(0,$H28-SUM($DP28:FF28)))</f>
        <v/>
      </c>
      <c r="FH28">
        <f>MIN(BL27*(1+BL$6/Setup!$C$13)-DJ28,MAX(0,$H28-SUM($DP28:FG28)))</f>
        <v/>
      </c>
      <c r="FI28">
        <f>MIN(BM27*(1+BM$6/Setup!$C$13)-DK28,MAX(0,$H28-SUM($DP28:FH28)))</f>
        <v/>
      </c>
      <c r="FJ28">
        <f>MIN(BN27*(1+BN$6/Setup!$C$13)-DL28,MAX(0,$H28-SUM($DP28:FI28)))</f>
        <v/>
      </c>
      <c r="FK28">
        <f>MIN(BO27*(1+BO$6/Setup!$C$13)-DM28,MAX(0,$H28-SUM($DP28:FJ28)))</f>
        <v/>
      </c>
      <c r="FL28">
        <f>MIN(BP27*(1+BP$6/Setup!$C$13)-DN28,MAX(0,$H28-SUM($DP28:FK28)))</f>
        <v/>
      </c>
      <c r="FM28">
        <f>MIN(BQ27*(1+BQ$6/Setup!$C$13)-DO28,MAX(0,$H28-SUM($DP28:FL28)))</f>
        <v/>
      </c>
    </row>
    <row r="29">
      <c r="A29">
        <f>A28+1</f>
        <v/>
      </c>
      <c r="B29">
        <f>IF(Setup!$C$6="Every week",Setup!$C$7+7*(A29-1),IF(Setup!$C$6="Every 2 weeks",Setup!$C$7+14*(A29-1),IF(Setup!$C$6="Every month",EDATE(Setup!$C$7,A29-1),EOMONTH(Setup!$C$7,INT((A29-1+Setup!$C$20)/2)-1)+MIN(IF(MOD(A29-1+Setup!$C$20,2)=0,Setup!$C$18,Setup!$C$19),DAY(EOMONTH(Setup!$C$7,INT((A29-1+Setup!$C$20)/2)))))))</f>
        <v/>
      </c>
      <c r="C29">
        <f>N('Paycheck Plan'!J25)</f>
        <v/>
      </c>
      <c r="D29">
        <f>N('Paycheck Plan'!K25)</f>
        <v/>
      </c>
      <c r="E29">
        <f>MIN(MAX(0,Setup!$C$10-F28),MAX(0,Setup!$C$8+C29-G29))</f>
        <v/>
      </c>
      <c r="F29">
        <f>F28+E29</f>
        <v/>
      </c>
      <c r="G29">
        <f>MIN(Setup!$C$14,MAX(0,Setup!$C$8+C29))</f>
        <v/>
      </c>
      <c r="H29">
        <f>MAX(0,Setup!$C$8+C29-G29-E29)+SUM($T$7:$BQ$7)-SUM(BR29:DO29)</f>
        <v/>
      </c>
      <c r="I29">
        <f>SUMPRODUCT(T28:BQ28,$T$6:$BQ$6)/Setup!$C$13</f>
        <v/>
      </c>
      <c r="J29">
        <f>SUM(T29:BQ29)</f>
        <v/>
      </c>
      <c r="K29">
        <f>IF(MAX(DP29:FM29)&gt;0,MATCH(MAX(DP29:FM29),DP29:FM29,0),1)</f>
        <v/>
      </c>
      <c r="M29">
        <f>ROUND(18*$B$2/39,0)+1</f>
        <v/>
      </c>
      <c r="N29" s="62">
        <f>INDEX($B$10:$B$530,MIN(M29,521))</f>
        <v/>
      </c>
      <c r="O29">
        <f>INDEX($J$10:$J$530,MIN(M29,521))</f>
        <v/>
      </c>
      <c r="T29">
        <f>MAX(0,T28*(1+T$6/Setup!$C$13)-BR29-DP29)+IF($K29=1,$D29,0)</f>
        <v/>
      </c>
      <c r="U29">
        <f>MAX(0,U28*(1+U$6/Setup!$C$13)-BS29-DQ29)+IF($K29=2,$D29,0)</f>
        <v/>
      </c>
      <c r="V29">
        <f>MAX(0,V28*(1+V$6/Setup!$C$13)-BT29-DR29)+IF($K29=3,$D29,0)</f>
        <v/>
      </c>
      <c r="W29">
        <f>MAX(0,W28*(1+W$6/Setup!$C$13)-BU29-DS29)+IF($K29=4,$D29,0)</f>
        <v/>
      </c>
      <c r="X29">
        <f>MAX(0,X28*(1+X$6/Setup!$C$13)-BV29-DT29)+IF($K29=5,$D29,0)</f>
        <v/>
      </c>
      <c r="Y29">
        <f>MAX(0,Y28*(1+Y$6/Setup!$C$13)-BW29-DU29)+IF($K29=6,$D29,0)</f>
        <v/>
      </c>
      <c r="Z29">
        <f>MAX(0,Z28*(1+Z$6/Setup!$C$13)-BX29-DV29)+IF($K29=7,$D29,0)</f>
        <v/>
      </c>
      <c r="AA29">
        <f>MAX(0,AA28*(1+AA$6/Setup!$C$13)-BY29-DW29)+IF($K29=8,$D29,0)</f>
        <v/>
      </c>
      <c r="AB29">
        <f>MAX(0,AB28*(1+AB$6/Setup!$C$13)-BZ29-DX29)+IF($K29=9,$D29,0)</f>
        <v/>
      </c>
      <c r="AC29">
        <f>MAX(0,AC28*(1+AC$6/Setup!$C$13)-CA29-DY29)+IF($K29=10,$D29,0)</f>
        <v/>
      </c>
      <c r="AD29">
        <f>MAX(0,AD28*(1+AD$6/Setup!$C$13)-CB29-DZ29)+IF($K29=11,$D29,0)</f>
        <v/>
      </c>
      <c r="AE29">
        <f>MAX(0,AE28*(1+AE$6/Setup!$C$13)-CC29-EA29)+IF($K29=12,$D29,0)</f>
        <v/>
      </c>
      <c r="AF29">
        <f>MAX(0,AF28*(1+AF$6/Setup!$C$13)-CD29-EB29)+IF($K29=13,$D29,0)</f>
        <v/>
      </c>
      <c r="AG29">
        <f>MAX(0,AG28*(1+AG$6/Setup!$C$13)-CE29-EC29)+IF($K29=14,$D29,0)</f>
        <v/>
      </c>
      <c r="AH29">
        <f>MAX(0,AH28*(1+AH$6/Setup!$C$13)-CF29-ED29)+IF($K29=15,$D29,0)</f>
        <v/>
      </c>
      <c r="AI29">
        <f>MAX(0,AI28*(1+AI$6/Setup!$C$13)-CG29-EE29)+IF($K29=16,$D29,0)</f>
        <v/>
      </c>
      <c r="AJ29">
        <f>MAX(0,AJ28*(1+AJ$6/Setup!$C$13)-CH29-EF29)+IF($K29=17,$D29,0)</f>
        <v/>
      </c>
      <c r="AK29">
        <f>MAX(0,AK28*(1+AK$6/Setup!$C$13)-CI29-EG29)+IF($K29=18,$D29,0)</f>
        <v/>
      </c>
      <c r="AL29">
        <f>MAX(0,AL28*(1+AL$6/Setup!$C$13)-CJ29-EH29)+IF($K29=19,$D29,0)</f>
        <v/>
      </c>
      <c r="AM29">
        <f>MAX(0,AM28*(1+AM$6/Setup!$C$13)-CK29-EI29)+IF($K29=20,$D29,0)</f>
        <v/>
      </c>
      <c r="AN29">
        <f>MAX(0,AN28*(1+AN$6/Setup!$C$13)-CL29-EJ29)+IF($K29=21,$D29,0)</f>
        <v/>
      </c>
      <c r="AO29">
        <f>MAX(0,AO28*(1+AO$6/Setup!$C$13)-CM29-EK29)+IF($K29=22,$D29,0)</f>
        <v/>
      </c>
      <c r="AP29">
        <f>MAX(0,AP28*(1+AP$6/Setup!$C$13)-CN29-EL29)+IF($K29=23,$D29,0)</f>
        <v/>
      </c>
      <c r="AQ29">
        <f>MAX(0,AQ28*(1+AQ$6/Setup!$C$13)-CO29-EM29)+IF($K29=24,$D29,0)</f>
        <v/>
      </c>
      <c r="AR29">
        <f>MAX(0,AR28*(1+AR$6/Setup!$C$13)-CP29-EN29)+IF($K29=25,$D29,0)</f>
        <v/>
      </c>
      <c r="AS29">
        <f>MAX(0,AS28*(1+AS$6/Setup!$C$13)-CQ29-EO29)+IF($K29=26,$D29,0)</f>
        <v/>
      </c>
      <c r="AT29">
        <f>MAX(0,AT28*(1+AT$6/Setup!$C$13)-CR29-EP29)+IF($K29=27,$D29,0)</f>
        <v/>
      </c>
      <c r="AU29">
        <f>MAX(0,AU28*(1+AU$6/Setup!$C$13)-CS29-EQ29)+IF($K29=28,$D29,0)</f>
        <v/>
      </c>
      <c r="AV29">
        <f>MAX(0,AV28*(1+AV$6/Setup!$C$13)-CT29-ER29)+IF($K29=29,$D29,0)</f>
        <v/>
      </c>
      <c r="AW29">
        <f>MAX(0,AW28*(1+AW$6/Setup!$C$13)-CU29-ES29)+IF($K29=30,$D29,0)</f>
        <v/>
      </c>
      <c r="AX29">
        <f>MAX(0,AX28*(1+AX$6/Setup!$C$13)-CV29-ET29)+IF($K29=31,$D29,0)</f>
        <v/>
      </c>
      <c r="AY29">
        <f>MAX(0,AY28*(1+AY$6/Setup!$C$13)-CW29-EU29)+IF($K29=32,$D29,0)</f>
        <v/>
      </c>
      <c r="AZ29">
        <f>MAX(0,AZ28*(1+AZ$6/Setup!$C$13)-CX29-EV29)+IF($K29=33,$D29,0)</f>
        <v/>
      </c>
      <c r="BA29">
        <f>MAX(0,BA28*(1+BA$6/Setup!$C$13)-CY29-EW29)+IF($K29=34,$D29,0)</f>
        <v/>
      </c>
      <c r="BB29">
        <f>MAX(0,BB28*(1+BB$6/Setup!$C$13)-CZ29-EX29)+IF($K29=35,$D29,0)</f>
        <v/>
      </c>
      <c r="BC29">
        <f>MAX(0,BC28*(1+BC$6/Setup!$C$13)-DA29-EY29)+IF($K29=36,$D29,0)</f>
        <v/>
      </c>
      <c r="BD29">
        <f>MAX(0,BD28*(1+BD$6/Setup!$C$13)-DB29-EZ29)+IF($K29=37,$D29,0)</f>
        <v/>
      </c>
      <c r="BE29">
        <f>MAX(0,BE28*(1+BE$6/Setup!$C$13)-DC29-FA29)+IF($K29=38,$D29,0)</f>
        <v/>
      </c>
      <c r="BF29">
        <f>MAX(0,BF28*(1+BF$6/Setup!$C$13)-DD29-FB29)+IF($K29=39,$D29,0)</f>
        <v/>
      </c>
      <c r="BG29">
        <f>MAX(0,BG28*(1+BG$6/Setup!$C$13)-DE29-FC29)+IF($K29=40,$D29,0)</f>
        <v/>
      </c>
      <c r="BH29">
        <f>MAX(0,BH28*(1+BH$6/Setup!$C$13)-DF29-FD29)+IF($K29=41,$D29,0)</f>
        <v/>
      </c>
      <c r="BI29">
        <f>MAX(0,BI28*(1+BI$6/Setup!$C$13)-DG29-FE29)+IF($K29=42,$D29,0)</f>
        <v/>
      </c>
      <c r="BJ29">
        <f>MAX(0,BJ28*(1+BJ$6/Setup!$C$13)-DH29-FF29)+IF($K29=43,$D29,0)</f>
        <v/>
      </c>
      <c r="BK29">
        <f>MAX(0,BK28*(1+BK$6/Setup!$C$13)-DI29-FG29)+IF($K29=44,$D29,0)</f>
        <v/>
      </c>
      <c r="BL29">
        <f>MAX(0,BL28*(1+BL$6/Setup!$C$13)-DJ29-FH29)+IF($K29=45,$D29,0)</f>
        <v/>
      </c>
      <c r="BM29">
        <f>MAX(0,BM28*(1+BM$6/Setup!$C$13)-DK29-FI29)+IF($K29=46,$D29,0)</f>
        <v/>
      </c>
      <c r="BN29">
        <f>MAX(0,BN28*(1+BN$6/Setup!$C$13)-DL29-FJ29)+IF($K29=47,$D29,0)</f>
        <v/>
      </c>
      <c r="BO29">
        <f>MAX(0,BO28*(1+BO$6/Setup!$C$13)-DM29-FK29)+IF($K29=48,$D29,0)</f>
        <v/>
      </c>
      <c r="BP29">
        <f>MAX(0,BP28*(1+BP$6/Setup!$C$13)-DN29-FL29)+IF($K29=49,$D29,0)</f>
        <v/>
      </c>
      <c r="BQ29">
        <f>MAX(0,BQ28*(1+BQ$6/Setup!$C$13)-DO29-FM29)+IF($K29=50,$D29,0)</f>
        <v/>
      </c>
      <c r="BR29">
        <f>MIN(T28*(1+T$6/Setup!$C$13),T$7)</f>
        <v/>
      </c>
      <c r="BS29">
        <f>MIN(U28*(1+U$6/Setup!$C$13),U$7)</f>
        <v/>
      </c>
      <c r="BT29">
        <f>MIN(V28*(1+V$6/Setup!$C$13),V$7)</f>
        <v/>
      </c>
      <c r="BU29">
        <f>MIN(W28*(1+W$6/Setup!$C$13),W$7)</f>
        <v/>
      </c>
      <c r="BV29">
        <f>MIN(X28*(1+X$6/Setup!$C$13),X$7)</f>
        <v/>
      </c>
      <c r="BW29">
        <f>MIN(Y28*(1+Y$6/Setup!$C$13),Y$7)</f>
        <v/>
      </c>
      <c r="BX29">
        <f>MIN(Z28*(1+Z$6/Setup!$C$13),Z$7)</f>
        <v/>
      </c>
      <c r="BY29">
        <f>MIN(AA28*(1+AA$6/Setup!$C$13),AA$7)</f>
        <v/>
      </c>
      <c r="BZ29">
        <f>MIN(AB28*(1+AB$6/Setup!$C$13),AB$7)</f>
        <v/>
      </c>
      <c r="CA29">
        <f>MIN(AC28*(1+AC$6/Setup!$C$13),AC$7)</f>
        <v/>
      </c>
      <c r="CB29">
        <f>MIN(AD28*(1+AD$6/Setup!$C$13),AD$7)</f>
        <v/>
      </c>
      <c r="CC29">
        <f>MIN(AE28*(1+AE$6/Setup!$C$13),AE$7)</f>
        <v/>
      </c>
      <c r="CD29">
        <f>MIN(AF28*(1+AF$6/Setup!$C$13),AF$7)</f>
        <v/>
      </c>
      <c r="CE29">
        <f>MIN(AG28*(1+AG$6/Setup!$C$13),AG$7)</f>
        <v/>
      </c>
      <c r="CF29">
        <f>MIN(AH28*(1+AH$6/Setup!$C$13),AH$7)</f>
        <v/>
      </c>
      <c r="CG29">
        <f>MIN(AI28*(1+AI$6/Setup!$C$13),AI$7)</f>
        <v/>
      </c>
      <c r="CH29">
        <f>MIN(AJ28*(1+AJ$6/Setup!$C$13),AJ$7)</f>
        <v/>
      </c>
      <c r="CI29">
        <f>MIN(AK28*(1+AK$6/Setup!$C$13),AK$7)</f>
        <v/>
      </c>
      <c r="CJ29">
        <f>MIN(AL28*(1+AL$6/Setup!$C$13),AL$7)</f>
        <v/>
      </c>
      <c r="CK29">
        <f>MIN(AM28*(1+AM$6/Setup!$C$13),AM$7)</f>
        <v/>
      </c>
      <c r="CL29">
        <f>MIN(AN28*(1+AN$6/Setup!$C$13),AN$7)</f>
        <v/>
      </c>
      <c r="CM29">
        <f>MIN(AO28*(1+AO$6/Setup!$C$13),AO$7)</f>
        <v/>
      </c>
      <c r="CN29">
        <f>MIN(AP28*(1+AP$6/Setup!$C$13),AP$7)</f>
        <v/>
      </c>
      <c r="CO29">
        <f>MIN(AQ28*(1+AQ$6/Setup!$C$13),AQ$7)</f>
        <v/>
      </c>
      <c r="CP29">
        <f>MIN(AR28*(1+AR$6/Setup!$C$13),AR$7)</f>
        <v/>
      </c>
      <c r="CQ29">
        <f>MIN(AS28*(1+AS$6/Setup!$C$13),AS$7)</f>
        <v/>
      </c>
      <c r="CR29">
        <f>MIN(AT28*(1+AT$6/Setup!$C$13),AT$7)</f>
        <v/>
      </c>
      <c r="CS29">
        <f>MIN(AU28*(1+AU$6/Setup!$C$13),AU$7)</f>
        <v/>
      </c>
      <c r="CT29">
        <f>MIN(AV28*(1+AV$6/Setup!$C$13),AV$7)</f>
        <v/>
      </c>
      <c r="CU29">
        <f>MIN(AW28*(1+AW$6/Setup!$C$13),AW$7)</f>
        <v/>
      </c>
      <c r="CV29">
        <f>MIN(AX28*(1+AX$6/Setup!$C$13),AX$7)</f>
        <v/>
      </c>
      <c r="CW29">
        <f>MIN(AY28*(1+AY$6/Setup!$C$13),AY$7)</f>
        <v/>
      </c>
      <c r="CX29">
        <f>MIN(AZ28*(1+AZ$6/Setup!$C$13),AZ$7)</f>
        <v/>
      </c>
      <c r="CY29">
        <f>MIN(BA28*(1+BA$6/Setup!$C$13),BA$7)</f>
        <v/>
      </c>
      <c r="CZ29">
        <f>MIN(BB28*(1+BB$6/Setup!$C$13),BB$7)</f>
        <v/>
      </c>
      <c r="DA29">
        <f>MIN(BC28*(1+BC$6/Setup!$C$13),BC$7)</f>
        <v/>
      </c>
      <c r="DB29">
        <f>MIN(BD28*(1+BD$6/Setup!$C$13),BD$7)</f>
        <v/>
      </c>
      <c r="DC29">
        <f>MIN(BE28*(1+BE$6/Setup!$C$13),BE$7)</f>
        <v/>
      </c>
      <c r="DD29">
        <f>MIN(BF28*(1+BF$6/Setup!$C$13),BF$7)</f>
        <v/>
      </c>
      <c r="DE29">
        <f>MIN(BG28*(1+BG$6/Setup!$C$13),BG$7)</f>
        <v/>
      </c>
      <c r="DF29">
        <f>MIN(BH28*(1+BH$6/Setup!$C$13),BH$7)</f>
        <v/>
      </c>
      <c r="DG29">
        <f>MIN(BI28*(1+BI$6/Setup!$C$13),BI$7)</f>
        <v/>
      </c>
      <c r="DH29">
        <f>MIN(BJ28*(1+BJ$6/Setup!$C$13),BJ$7)</f>
        <v/>
      </c>
      <c r="DI29">
        <f>MIN(BK28*(1+BK$6/Setup!$C$13),BK$7)</f>
        <v/>
      </c>
      <c r="DJ29">
        <f>MIN(BL28*(1+BL$6/Setup!$C$13),BL$7)</f>
        <v/>
      </c>
      <c r="DK29">
        <f>MIN(BM28*(1+BM$6/Setup!$C$13),BM$7)</f>
        <v/>
      </c>
      <c r="DL29">
        <f>MIN(BN28*(1+BN$6/Setup!$C$13),BN$7)</f>
        <v/>
      </c>
      <c r="DM29">
        <f>MIN(BO28*(1+BO$6/Setup!$C$13),BO$7)</f>
        <v/>
      </c>
      <c r="DN29">
        <f>MIN(BP28*(1+BP$6/Setup!$C$13),BP$7)</f>
        <v/>
      </c>
      <c r="DO29">
        <f>MIN(BQ28*(1+BQ$6/Setup!$C$13),BQ$7)</f>
        <v/>
      </c>
      <c r="DP29">
        <f>MIN(T28*(1+T$6/Setup!$C$13)-BR29,$H29)</f>
        <v/>
      </c>
      <c r="DQ29">
        <f>MIN(U28*(1+U$6/Setup!$C$13)-BS29,MAX(0,$H29-SUM($DP29:DP29)))</f>
        <v/>
      </c>
      <c r="DR29">
        <f>MIN(V28*(1+V$6/Setup!$C$13)-BT29,MAX(0,$H29-SUM($DP29:DQ29)))</f>
        <v/>
      </c>
      <c r="DS29">
        <f>MIN(W28*(1+W$6/Setup!$C$13)-BU29,MAX(0,$H29-SUM($DP29:DR29)))</f>
        <v/>
      </c>
      <c r="DT29">
        <f>MIN(X28*(1+X$6/Setup!$C$13)-BV29,MAX(0,$H29-SUM($DP29:DS29)))</f>
        <v/>
      </c>
      <c r="DU29">
        <f>MIN(Y28*(1+Y$6/Setup!$C$13)-BW29,MAX(0,$H29-SUM($DP29:DT29)))</f>
        <v/>
      </c>
      <c r="DV29">
        <f>MIN(Z28*(1+Z$6/Setup!$C$13)-BX29,MAX(0,$H29-SUM($DP29:DU29)))</f>
        <v/>
      </c>
      <c r="DW29">
        <f>MIN(AA28*(1+AA$6/Setup!$C$13)-BY29,MAX(0,$H29-SUM($DP29:DV29)))</f>
        <v/>
      </c>
      <c r="DX29">
        <f>MIN(AB28*(1+AB$6/Setup!$C$13)-BZ29,MAX(0,$H29-SUM($DP29:DW29)))</f>
        <v/>
      </c>
      <c r="DY29">
        <f>MIN(AC28*(1+AC$6/Setup!$C$13)-CA29,MAX(0,$H29-SUM($DP29:DX29)))</f>
        <v/>
      </c>
      <c r="DZ29">
        <f>MIN(AD28*(1+AD$6/Setup!$C$13)-CB29,MAX(0,$H29-SUM($DP29:DY29)))</f>
        <v/>
      </c>
      <c r="EA29">
        <f>MIN(AE28*(1+AE$6/Setup!$C$13)-CC29,MAX(0,$H29-SUM($DP29:DZ29)))</f>
        <v/>
      </c>
      <c r="EB29">
        <f>MIN(AF28*(1+AF$6/Setup!$C$13)-CD29,MAX(0,$H29-SUM($DP29:EA29)))</f>
        <v/>
      </c>
      <c r="EC29">
        <f>MIN(AG28*(1+AG$6/Setup!$C$13)-CE29,MAX(0,$H29-SUM($DP29:EB29)))</f>
        <v/>
      </c>
      <c r="ED29">
        <f>MIN(AH28*(1+AH$6/Setup!$C$13)-CF29,MAX(0,$H29-SUM($DP29:EC29)))</f>
        <v/>
      </c>
      <c r="EE29">
        <f>MIN(AI28*(1+AI$6/Setup!$C$13)-CG29,MAX(0,$H29-SUM($DP29:ED29)))</f>
        <v/>
      </c>
      <c r="EF29">
        <f>MIN(AJ28*(1+AJ$6/Setup!$C$13)-CH29,MAX(0,$H29-SUM($DP29:EE29)))</f>
        <v/>
      </c>
      <c r="EG29">
        <f>MIN(AK28*(1+AK$6/Setup!$C$13)-CI29,MAX(0,$H29-SUM($DP29:EF29)))</f>
        <v/>
      </c>
      <c r="EH29">
        <f>MIN(AL28*(1+AL$6/Setup!$C$13)-CJ29,MAX(0,$H29-SUM($DP29:EG29)))</f>
        <v/>
      </c>
      <c r="EI29">
        <f>MIN(AM28*(1+AM$6/Setup!$C$13)-CK29,MAX(0,$H29-SUM($DP29:EH29)))</f>
        <v/>
      </c>
      <c r="EJ29">
        <f>MIN(AN28*(1+AN$6/Setup!$C$13)-CL29,MAX(0,$H29-SUM($DP29:EI29)))</f>
        <v/>
      </c>
      <c r="EK29">
        <f>MIN(AO28*(1+AO$6/Setup!$C$13)-CM29,MAX(0,$H29-SUM($DP29:EJ29)))</f>
        <v/>
      </c>
      <c r="EL29">
        <f>MIN(AP28*(1+AP$6/Setup!$C$13)-CN29,MAX(0,$H29-SUM($DP29:EK29)))</f>
        <v/>
      </c>
      <c r="EM29">
        <f>MIN(AQ28*(1+AQ$6/Setup!$C$13)-CO29,MAX(0,$H29-SUM($DP29:EL29)))</f>
        <v/>
      </c>
      <c r="EN29">
        <f>MIN(AR28*(1+AR$6/Setup!$C$13)-CP29,MAX(0,$H29-SUM($DP29:EM29)))</f>
        <v/>
      </c>
      <c r="EO29">
        <f>MIN(AS28*(1+AS$6/Setup!$C$13)-CQ29,MAX(0,$H29-SUM($DP29:EN29)))</f>
        <v/>
      </c>
      <c r="EP29">
        <f>MIN(AT28*(1+AT$6/Setup!$C$13)-CR29,MAX(0,$H29-SUM($DP29:EO29)))</f>
        <v/>
      </c>
      <c r="EQ29">
        <f>MIN(AU28*(1+AU$6/Setup!$C$13)-CS29,MAX(0,$H29-SUM($DP29:EP29)))</f>
        <v/>
      </c>
      <c r="ER29">
        <f>MIN(AV28*(1+AV$6/Setup!$C$13)-CT29,MAX(0,$H29-SUM($DP29:EQ29)))</f>
        <v/>
      </c>
      <c r="ES29">
        <f>MIN(AW28*(1+AW$6/Setup!$C$13)-CU29,MAX(0,$H29-SUM($DP29:ER29)))</f>
        <v/>
      </c>
      <c r="ET29">
        <f>MIN(AX28*(1+AX$6/Setup!$C$13)-CV29,MAX(0,$H29-SUM($DP29:ES29)))</f>
        <v/>
      </c>
      <c r="EU29">
        <f>MIN(AY28*(1+AY$6/Setup!$C$13)-CW29,MAX(0,$H29-SUM($DP29:ET29)))</f>
        <v/>
      </c>
      <c r="EV29">
        <f>MIN(AZ28*(1+AZ$6/Setup!$C$13)-CX29,MAX(0,$H29-SUM($DP29:EU29)))</f>
        <v/>
      </c>
      <c r="EW29">
        <f>MIN(BA28*(1+BA$6/Setup!$C$13)-CY29,MAX(0,$H29-SUM($DP29:EV29)))</f>
        <v/>
      </c>
      <c r="EX29">
        <f>MIN(BB28*(1+BB$6/Setup!$C$13)-CZ29,MAX(0,$H29-SUM($DP29:EW29)))</f>
        <v/>
      </c>
      <c r="EY29">
        <f>MIN(BC28*(1+BC$6/Setup!$C$13)-DA29,MAX(0,$H29-SUM($DP29:EX29)))</f>
        <v/>
      </c>
      <c r="EZ29">
        <f>MIN(BD28*(1+BD$6/Setup!$C$13)-DB29,MAX(0,$H29-SUM($DP29:EY29)))</f>
        <v/>
      </c>
      <c r="FA29">
        <f>MIN(BE28*(1+BE$6/Setup!$C$13)-DC29,MAX(0,$H29-SUM($DP29:EZ29)))</f>
        <v/>
      </c>
      <c r="FB29">
        <f>MIN(BF28*(1+BF$6/Setup!$C$13)-DD29,MAX(0,$H29-SUM($DP29:FA29)))</f>
        <v/>
      </c>
      <c r="FC29">
        <f>MIN(BG28*(1+BG$6/Setup!$C$13)-DE29,MAX(0,$H29-SUM($DP29:FB29)))</f>
        <v/>
      </c>
      <c r="FD29">
        <f>MIN(BH28*(1+BH$6/Setup!$C$13)-DF29,MAX(0,$H29-SUM($DP29:FC29)))</f>
        <v/>
      </c>
      <c r="FE29">
        <f>MIN(BI28*(1+BI$6/Setup!$C$13)-DG29,MAX(0,$H29-SUM($DP29:FD29)))</f>
        <v/>
      </c>
      <c r="FF29">
        <f>MIN(BJ28*(1+BJ$6/Setup!$C$13)-DH29,MAX(0,$H29-SUM($DP29:FE29)))</f>
        <v/>
      </c>
      <c r="FG29">
        <f>MIN(BK28*(1+BK$6/Setup!$C$13)-DI29,MAX(0,$H29-SUM($DP29:FF29)))</f>
        <v/>
      </c>
      <c r="FH29">
        <f>MIN(BL28*(1+BL$6/Setup!$C$13)-DJ29,MAX(0,$H29-SUM($DP29:FG29)))</f>
        <v/>
      </c>
      <c r="FI29">
        <f>MIN(BM28*(1+BM$6/Setup!$C$13)-DK29,MAX(0,$H29-SUM($DP29:FH29)))</f>
        <v/>
      </c>
      <c r="FJ29">
        <f>MIN(BN28*(1+BN$6/Setup!$C$13)-DL29,MAX(0,$H29-SUM($DP29:FI29)))</f>
        <v/>
      </c>
      <c r="FK29">
        <f>MIN(BO28*(1+BO$6/Setup!$C$13)-DM29,MAX(0,$H29-SUM($DP29:FJ29)))</f>
        <v/>
      </c>
      <c r="FL29">
        <f>MIN(BP28*(1+BP$6/Setup!$C$13)-DN29,MAX(0,$H29-SUM($DP29:FK29)))</f>
        <v/>
      </c>
      <c r="FM29">
        <f>MIN(BQ28*(1+BQ$6/Setup!$C$13)-DO29,MAX(0,$H29-SUM($DP29:FL29)))</f>
        <v/>
      </c>
    </row>
    <row r="30">
      <c r="A30">
        <f>A29+1</f>
        <v/>
      </c>
      <c r="B30">
        <f>IF(Setup!$C$6="Every week",Setup!$C$7+7*(A30-1),IF(Setup!$C$6="Every 2 weeks",Setup!$C$7+14*(A30-1),IF(Setup!$C$6="Every month",EDATE(Setup!$C$7,A30-1),EOMONTH(Setup!$C$7,INT((A30-1+Setup!$C$20)/2)-1)+MIN(IF(MOD(A30-1+Setup!$C$20,2)=0,Setup!$C$18,Setup!$C$19),DAY(EOMONTH(Setup!$C$7,INT((A30-1+Setup!$C$20)/2)))))))</f>
        <v/>
      </c>
      <c r="C30">
        <f>N('Paycheck Plan'!J26)</f>
        <v/>
      </c>
      <c r="D30">
        <f>N('Paycheck Plan'!K26)</f>
        <v/>
      </c>
      <c r="E30">
        <f>MIN(MAX(0,Setup!$C$10-F29),MAX(0,Setup!$C$8+C30-G30))</f>
        <v/>
      </c>
      <c r="F30">
        <f>F29+E30</f>
        <v/>
      </c>
      <c r="G30">
        <f>MIN(Setup!$C$14,MAX(0,Setup!$C$8+C30))</f>
        <v/>
      </c>
      <c r="H30">
        <f>MAX(0,Setup!$C$8+C30-G30-E30)+SUM($T$7:$BQ$7)-SUM(BR30:DO30)</f>
        <v/>
      </c>
      <c r="I30">
        <f>SUMPRODUCT(T29:BQ29,$T$6:$BQ$6)/Setup!$C$13</f>
        <v/>
      </c>
      <c r="J30">
        <f>SUM(T30:BQ30)</f>
        <v/>
      </c>
      <c r="K30">
        <f>IF(MAX(DP30:FM30)&gt;0,MATCH(MAX(DP30:FM30),DP30:FM30,0),1)</f>
        <v/>
      </c>
      <c r="M30">
        <f>ROUND(19*$B$2/39,0)+1</f>
        <v/>
      </c>
      <c r="N30" s="62">
        <f>INDEX($B$10:$B$530,MIN(M30,521))</f>
        <v/>
      </c>
      <c r="O30">
        <f>INDEX($J$10:$J$530,MIN(M30,521))</f>
        <v/>
      </c>
      <c r="T30">
        <f>MAX(0,T29*(1+T$6/Setup!$C$13)-BR30-DP30)+IF($K30=1,$D30,0)</f>
        <v/>
      </c>
      <c r="U30">
        <f>MAX(0,U29*(1+U$6/Setup!$C$13)-BS30-DQ30)+IF($K30=2,$D30,0)</f>
        <v/>
      </c>
      <c r="V30">
        <f>MAX(0,V29*(1+V$6/Setup!$C$13)-BT30-DR30)+IF($K30=3,$D30,0)</f>
        <v/>
      </c>
      <c r="W30">
        <f>MAX(0,W29*(1+W$6/Setup!$C$13)-BU30-DS30)+IF($K30=4,$D30,0)</f>
        <v/>
      </c>
      <c r="X30">
        <f>MAX(0,X29*(1+X$6/Setup!$C$13)-BV30-DT30)+IF($K30=5,$D30,0)</f>
        <v/>
      </c>
      <c r="Y30">
        <f>MAX(0,Y29*(1+Y$6/Setup!$C$13)-BW30-DU30)+IF($K30=6,$D30,0)</f>
        <v/>
      </c>
      <c r="Z30">
        <f>MAX(0,Z29*(1+Z$6/Setup!$C$13)-BX30-DV30)+IF($K30=7,$D30,0)</f>
        <v/>
      </c>
      <c r="AA30">
        <f>MAX(0,AA29*(1+AA$6/Setup!$C$13)-BY30-DW30)+IF($K30=8,$D30,0)</f>
        <v/>
      </c>
      <c r="AB30">
        <f>MAX(0,AB29*(1+AB$6/Setup!$C$13)-BZ30-DX30)+IF($K30=9,$D30,0)</f>
        <v/>
      </c>
      <c r="AC30">
        <f>MAX(0,AC29*(1+AC$6/Setup!$C$13)-CA30-DY30)+IF($K30=10,$D30,0)</f>
        <v/>
      </c>
      <c r="AD30">
        <f>MAX(0,AD29*(1+AD$6/Setup!$C$13)-CB30-DZ30)+IF($K30=11,$D30,0)</f>
        <v/>
      </c>
      <c r="AE30">
        <f>MAX(0,AE29*(1+AE$6/Setup!$C$13)-CC30-EA30)+IF($K30=12,$D30,0)</f>
        <v/>
      </c>
      <c r="AF30">
        <f>MAX(0,AF29*(1+AF$6/Setup!$C$13)-CD30-EB30)+IF($K30=13,$D30,0)</f>
        <v/>
      </c>
      <c r="AG30">
        <f>MAX(0,AG29*(1+AG$6/Setup!$C$13)-CE30-EC30)+IF($K30=14,$D30,0)</f>
        <v/>
      </c>
      <c r="AH30">
        <f>MAX(0,AH29*(1+AH$6/Setup!$C$13)-CF30-ED30)+IF($K30=15,$D30,0)</f>
        <v/>
      </c>
      <c r="AI30">
        <f>MAX(0,AI29*(1+AI$6/Setup!$C$13)-CG30-EE30)+IF($K30=16,$D30,0)</f>
        <v/>
      </c>
      <c r="AJ30">
        <f>MAX(0,AJ29*(1+AJ$6/Setup!$C$13)-CH30-EF30)+IF($K30=17,$D30,0)</f>
        <v/>
      </c>
      <c r="AK30">
        <f>MAX(0,AK29*(1+AK$6/Setup!$C$13)-CI30-EG30)+IF($K30=18,$D30,0)</f>
        <v/>
      </c>
      <c r="AL30">
        <f>MAX(0,AL29*(1+AL$6/Setup!$C$13)-CJ30-EH30)+IF($K30=19,$D30,0)</f>
        <v/>
      </c>
      <c r="AM30">
        <f>MAX(0,AM29*(1+AM$6/Setup!$C$13)-CK30-EI30)+IF($K30=20,$D30,0)</f>
        <v/>
      </c>
      <c r="AN30">
        <f>MAX(0,AN29*(1+AN$6/Setup!$C$13)-CL30-EJ30)+IF($K30=21,$D30,0)</f>
        <v/>
      </c>
      <c r="AO30">
        <f>MAX(0,AO29*(1+AO$6/Setup!$C$13)-CM30-EK30)+IF($K30=22,$D30,0)</f>
        <v/>
      </c>
      <c r="AP30">
        <f>MAX(0,AP29*(1+AP$6/Setup!$C$13)-CN30-EL30)+IF($K30=23,$D30,0)</f>
        <v/>
      </c>
      <c r="AQ30">
        <f>MAX(0,AQ29*(1+AQ$6/Setup!$C$13)-CO30-EM30)+IF($K30=24,$D30,0)</f>
        <v/>
      </c>
      <c r="AR30">
        <f>MAX(0,AR29*(1+AR$6/Setup!$C$13)-CP30-EN30)+IF($K30=25,$D30,0)</f>
        <v/>
      </c>
      <c r="AS30">
        <f>MAX(0,AS29*(1+AS$6/Setup!$C$13)-CQ30-EO30)+IF($K30=26,$D30,0)</f>
        <v/>
      </c>
      <c r="AT30">
        <f>MAX(0,AT29*(1+AT$6/Setup!$C$13)-CR30-EP30)+IF($K30=27,$D30,0)</f>
        <v/>
      </c>
      <c r="AU30">
        <f>MAX(0,AU29*(1+AU$6/Setup!$C$13)-CS30-EQ30)+IF($K30=28,$D30,0)</f>
        <v/>
      </c>
      <c r="AV30">
        <f>MAX(0,AV29*(1+AV$6/Setup!$C$13)-CT30-ER30)+IF($K30=29,$D30,0)</f>
        <v/>
      </c>
      <c r="AW30">
        <f>MAX(0,AW29*(1+AW$6/Setup!$C$13)-CU30-ES30)+IF($K30=30,$D30,0)</f>
        <v/>
      </c>
      <c r="AX30">
        <f>MAX(0,AX29*(1+AX$6/Setup!$C$13)-CV30-ET30)+IF($K30=31,$D30,0)</f>
        <v/>
      </c>
      <c r="AY30">
        <f>MAX(0,AY29*(1+AY$6/Setup!$C$13)-CW30-EU30)+IF($K30=32,$D30,0)</f>
        <v/>
      </c>
      <c r="AZ30">
        <f>MAX(0,AZ29*(1+AZ$6/Setup!$C$13)-CX30-EV30)+IF($K30=33,$D30,0)</f>
        <v/>
      </c>
      <c r="BA30">
        <f>MAX(0,BA29*(1+BA$6/Setup!$C$13)-CY30-EW30)+IF($K30=34,$D30,0)</f>
        <v/>
      </c>
      <c r="BB30">
        <f>MAX(0,BB29*(1+BB$6/Setup!$C$13)-CZ30-EX30)+IF($K30=35,$D30,0)</f>
        <v/>
      </c>
      <c r="BC30">
        <f>MAX(0,BC29*(1+BC$6/Setup!$C$13)-DA30-EY30)+IF($K30=36,$D30,0)</f>
        <v/>
      </c>
      <c r="BD30">
        <f>MAX(0,BD29*(1+BD$6/Setup!$C$13)-DB30-EZ30)+IF($K30=37,$D30,0)</f>
        <v/>
      </c>
      <c r="BE30">
        <f>MAX(0,BE29*(1+BE$6/Setup!$C$13)-DC30-FA30)+IF($K30=38,$D30,0)</f>
        <v/>
      </c>
      <c r="BF30">
        <f>MAX(0,BF29*(1+BF$6/Setup!$C$13)-DD30-FB30)+IF($K30=39,$D30,0)</f>
        <v/>
      </c>
      <c r="BG30">
        <f>MAX(0,BG29*(1+BG$6/Setup!$C$13)-DE30-FC30)+IF($K30=40,$D30,0)</f>
        <v/>
      </c>
      <c r="BH30">
        <f>MAX(0,BH29*(1+BH$6/Setup!$C$13)-DF30-FD30)+IF($K30=41,$D30,0)</f>
        <v/>
      </c>
      <c r="BI30">
        <f>MAX(0,BI29*(1+BI$6/Setup!$C$13)-DG30-FE30)+IF($K30=42,$D30,0)</f>
        <v/>
      </c>
      <c r="BJ30">
        <f>MAX(0,BJ29*(1+BJ$6/Setup!$C$13)-DH30-FF30)+IF($K30=43,$D30,0)</f>
        <v/>
      </c>
      <c r="BK30">
        <f>MAX(0,BK29*(1+BK$6/Setup!$C$13)-DI30-FG30)+IF($K30=44,$D30,0)</f>
        <v/>
      </c>
      <c r="BL30">
        <f>MAX(0,BL29*(1+BL$6/Setup!$C$13)-DJ30-FH30)+IF($K30=45,$D30,0)</f>
        <v/>
      </c>
      <c r="BM30">
        <f>MAX(0,BM29*(1+BM$6/Setup!$C$13)-DK30-FI30)+IF($K30=46,$D30,0)</f>
        <v/>
      </c>
      <c r="BN30">
        <f>MAX(0,BN29*(1+BN$6/Setup!$C$13)-DL30-FJ30)+IF($K30=47,$D30,0)</f>
        <v/>
      </c>
      <c r="BO30">
        <f>MAX(0,BO29*(1+BO$6/Setup!$C$13)-DM30-FK30)+IF($K30=48,$D30,0)</f>
        <v/>
      </c>
      <c r="BP30">
        <f>MAX(0,BP29*(1+BP$6/Setup!$C$13)-DN30-FL30)+IF($K30=49,$D30,0)</f>
        <v/>
      </c>
      <c r="BQ30">
        <f>MAX(0,BQ29*(1+BQ$6/Setup!$C$13)-DO30-FM30)+IF($K30=50,$D30,0)</f>
        <v/>
      </c>
      <c r="BR30">
        <f>MIN(T29*(1+T$6/Setup!$C$13),T$7)</f>
        <v/>
      </c>
      <c r="BS30">
        <f>MIN(U29*(1+U$6/Setup!$C$13),U$7)</f>
        <v/>
      </c>
      <c r="BT30">
        <f>MIN(V29*(1+V$6/Setup!$C$13),V$7)</f>
        <v/>
      </c>
      <c r="BU30">
        <f>MIN(W29*(1+W$6/Setup!$C$13),W$7)</f>
        <v/>
      </c>
      <c r="BV30">
        <f>MIN(X29*(1+X$6/Setup!$C$13),X$7)</f>
        <v/>
      </c>
      <c r="BW30">
        <f>MIN(Y29*(1+Y$6/Setup!$C$13),Y$7)</f>
        <v/>
      </c>
      <c r="BX30">
        <f>MIN(Z29*(1+Z$6/Setup!$C$13),Z$7)</f>
        <v/>
      </c>
      <c r="BY30">
        <f>MIN(AA29*(1+AA$6/Setup!$C$13),AA$7)</f>
        <v/>
      </c>
      <c r="BZ30">
        <f>MIN(AB29*(1+AB$6/Setup!$C$13),AB$7)</f>
        <v/>
      </c>
      <c r="CA30">
        <f>MIN(AC29*(1+AC$6/Setup!$C$13),AC$7)</f>
        <v/>
      </c>
      <c r="CB30">
        <f>MIN(AD29*(1+AD$6/Setup!$C$13),AD$7)</f>
        <v/>
      </c>
      <c r="CC30">
        <f>MIN(AE29*(1+AE$6/Setup!$C$13),AE$7)</f>
        <v/>
      </c>
      <c r="CD30">
        <f>MIN(AF29*(1+AF$6/Setup!$C$13),AF$7)</f>
        <v/>
      </c>
      <c r="CE30">
        <f>MIN(AG29*(1+AG$6/Setup!$C$13),AG$7)</f>
        <v/>
      </c>
      <c r="CF30">
        <f>MIN(AH29*(1+AH$6/Setup!$C$13),AH$7)</f>
        <v/>
      </c>
      <c r="CG30">
        <f>MIN(AI29*(1+AI$6/Setup!$C$13),AI$7)</f>
        <v/>
      </c>
      <c r="CH30">
        <f>MIN(AJ29*(1+AJ$6/Setup!$C$13),AJ$7)</f>
        <v/>
      </c>
      <c r="CI30">
        <f>MIN(AK29*(1+AK$6/Setup!$C$13),AK$7)</f>
        <v/>
      </c>
      <c r="CJ30">
        <f>MIN(AL29*(1+AL$6/Setup!$C$13),AL$7)</f>
        <v/>
      </c>
      <c r="CK30">
        <f>MIN(AM29*(1+AM$6/Setup!$C$13),AM$7)</f>
        <v/>
      </c>
      <c r="CL30">
        <f>MIN(AN29*(1+AN$6/Setup!$C$13),AN$7)</f>
        <v/>
      </c>
      <c r="CM30">
        <f>MIN(AO29*(1+AO$6/Setup!$C$13),AO$7)</f>
        <v/>
      </c>
      <c r="CN30">
        <f>MIN(AP29*(1+AP$6/Setup!$C$13),AP$7)</f>
        <v/>
      </c>
      <c r="CO30">
        <f>MIN(AQ29*(1+AQ$6/Setup!$C$13),AQ$7)</f>
        <v/>
      </c>
      <c r="CP30">
        <f>MIN(AR29*(1+AR$6/Setup!$C$13),AR$7)</f>
        <v/>
      </c>
      <c r="CQ30">
        <f>MIN(AS29*(1+AS$6/Setup!$C$13),AS$7)</f>
        <v/>
      </c>
      <c r="CR30">
        <f>MIN(AT29*(1+AT$6/Setup!$C$13),AT$7)</f>
        <v/>
      </c>
      <c r="CS30">
        <f>MIN(AU29*(1+AU$6/Setup!$C$13),AU$7)</f>
        <v/>
      </c>
      <c r="CT30">
        <f>MIN(AV29*(1+AV$6/Setup!$C$13),AV$7)</f>
        <v/>
      </c>
      <c r="CU30">
        <f>MIN(AW29*(1+AW$6/Setup!$C$13),AW$7)</f>
        <v/>
      </c>
      <c r="CV30">
        <f>MIN(AX29*(1+AX$6/Setup!$C$13),AX$7)</f>
        <v/>
      </c>
      <c r="CW30">
        <f>MIN(AY29*(1+AY$6/Setup!$C$13),AY$7)</f>
        <v/>
      </c>
      <c r="CX30">
        <f>MIN(AZ29*(1+AZ$6/Setup!$C$13),AZ$7)</f>
        <v/>
      </c>
      <c r="CY30">
        <f>MIN(BA29*(1+BA$6/Setup!$C$13),BA$7)</f>
        <v/>
      </c>
      <c r="CZ30">
        <f>MIN(BB29*(1+BB$6/Setup!$C$13),BB$7)</f>
        <v/>
      </c>
      <c r="DA30">
        <f>MIN(BC29*(1+BC$6/Setup!$C$13),BC$7)</f>
        <v/>
      </c>
      <c r="DB30">
        <f>MIN(BD29*(1+BD$6/Setup!$C$13),BD$7)</f>
        <v/>
      </c>
      <c r="DC30">
        <f>MIN(BE29*(1+BE$6/Setup!$C$13),BE$7)</f>
        <v/>
      </c>
      <c r="DD30">
        <f>MIN(BF29*(1+BF$6/Setup!$C$13),BF$7)</f>
        <v/>
      </c>
      <c r="DE30">
        <f>MIN(BG29*(1+BG$6/Setup!$C$13),BG$7)</f>
        <v/>
      </c>
      <c r="DF30">
        <f>MIN(BH29*(1+BH$6/Setup!$C$13),BH$7)</f>
        <v/>
      </c>
      <c r="DG30">
        <f>MIN(BI29*(1+BI$6/Setup!$C$13),BI$7)</f>
        <v/>
      </c>
      <c r="DH30">
        <f>MIN(BJ29*(1+BJ$6/Setup!$C$13),BJ$7)</f>
        <v/>
      </c>
      <c r="DI30">
        <f>MIN(BK29*(1+BK$6/Setup!$C$13),BK$7)</f>
        <v/>
      </c>
      <c r="DJ30">
        <f>MIN(BL29*(1+BL$6/Setup!$C$13),BL$7)</f>
        <v/>
      </c>
      <c r="DK30">
        <f>MIN(BM29*(1+BM$6/Setup!$C$13),BM$7)</f>
        <v/>
      </c>
      <c r="DL30">
        <f>MIN(BN29*(1+BN$6/Setup!$C$13),BN$7)</f>
        <v/>
      </c>
      <c r="DM30">
        <f>MIN(BO29*(1+BO$6/Setup!$C$13),BO$7)</f>
        <v/>
      </c>
      <c r="DN30">
        <f>MIN(BP29*(1+BP$6/Setup!$C$13),BP$7)</f>
        <v/>
      </c>
      <c r="DO30">
        <f>MIN(BQ29*(1+BQ$6/Setup!$C$13),BQ$7)</f>
        <v/>
      </c>
      <c r="DP30">
        <f>MIN(T29*(1+T$6/Setup!$C$13)-BR30,$H30)</f>
        <v/>
      </c>
      <c r="DQ30">
        <f>MIN(U29*(1+U$6/Setup!$C$13)-BS30,MAX(0,$H30-SUM($DP30:DP30)))</f>
        <v/>
      </c>
      <c r="DR30">
        <f>MIN(V29*(1+V$6/Setup!$C$13)-BT30,MAX(0,$H30-SUM($DP30:DQ30)))</f>
        <v/>
      </c>
      <c r="DS30">
        <f>MIN(W29*(1+W$6/Setup!$C$13)-BU30,MAX(0,$H30-SUM($DP30:DR30)))</f>
        <v/>
      </c>
      <c r="DT30">
        <f>MIN(X29*(1+X$6/Setup!$C$13)-BV30,MAX(0,$H30-SUM($DP30:DS30)))</f>
        <v/>
      </c>
      <c r="DU30">
        <f>MIN(Y29*(1+Y$6/Setup!$C$13)-BW30,MAX(0,$H30-SUM($DP30:DT30)))</f>
        <v/>
      </c>
      <c r="DV30">
        <f>MIN(Z29*(1+Z$6/Setup!$C$13)-BX30,MAX(0,$H30-SUM($DP30:DU30)))</f>
        <v/>
      </c>
      <c r="DW30">
        <f>MIN(AA29*(1+AA$6/Setup!$C$13)-BY30,MAX(0,$H30-SUM($DP30:DV30)))</f>
        <v/>
      </c>
      <c r="DX30">
        <f>MIN(AB29*(1+AB$6/Setup!$C$13)-BZ30,MAX(0,$H30-SUM($DP30:DW30)))</f>
        <v/>
      </c>
      <c r="DY30">
        <f>MIN(AC29*(1+AC$6/Setup!$C$13)-CA30,MAX(0,$H30-SUM($DP30:DX30)))</f>
        <v/>
      </c>
      <c r="DZ30">
        <f>MIN(AD29*(1+AD$6/Setup!$C$13)-CB30,MAX(0,$H30-SUM($DP30:DY30)))</f>
        <v/>
      </c>
      <c r="EA30">
        <f>MIN(AE29*(1+AE$6/Setup!$C$13)-CC30,MAX(0,$H30-SUM($DP30:DZ30)))</f>
        <v/>
      </c>
      <c r="EB30">
        <f>MIN(AF29*(1+AF$6/Setup!$C$13)-CD30,MAX(0,$H30-SUM($DP30:EA30)))</f>
        <v/>
      </c>
      <c r="EC30">
        <f>MIN(AG29*(1+AG$6/Setup!$C$13)-CE30,MAX(0,$H30-SUM($DP30:EB30)))</f>
        <v/>
      </c>
      <c r="ED30">
        <f>MIN(AH29*(1+AH$6/Setup!$C$13)-CF30,MAX(0,$H30-SUM($DP30:EC30)))</f>
        <v/>
      </c>
      <c r="EE30">
        <f>MIN(AI29*(1+AI$6/Setup!$C$13)-CG30,MAX(0,$H30-SUM($DP30:ED30)))</f>
        <v/>
      </c>
      <c r="EF30">
        <f>MIN(AJ29*(1+AJ$6/Setup!$C$13)-CH30,MAX(0,$H30-SUM($DP30:EE30)))</f>
        <v/>
      </c>
      <c r="EG30">
        <f>MIN(AK29*(1+AK$6/Setup!$C$13)-CI30,MAX(0,$H30-SUM($DP30:EF30)))</f>
        <v/>
      </c>
      <c r="EH30">
        <f>MIN(AL29*(1+AL$6/Setup!$C$13)-CJ30,MAX(0,$H30-SUM($DP30:EG30)))</f>
        <v/>
      </c>
      <c r="EI30">
        <f>MIN(AM29*(1+AM$6/Setup!$C$13)-CK30,MAX(0,$H30-SUM($DP30:EH30)))</f>
        <v/>
      </c>
      <c r="EJ30">
        <f>MIN(AN29*(1+AN$6/Setup!$C$13)-CL30,MAX(0,$H30-SUM($DP30:EI30)))</f>
        <v/>
      </c>
      <c r="EK30">
        <f>MIN(AO29*(1+AO$6/Setup!$C$13)-CM30,MAX(0,$H30-SUM($DP30:EJ30)))</f>
        <v/>
      </c>
      <c r="EL30">
        <f>MIN(AP29*(1+AP$6/Setup!$C$13)-CN30,MAX(0,$H30-SUM($DP30:EK30)))</f>
        <v/>
      </c>
      <c r="EM30">
        <f>MIN(AQ29*(1+AQ$6/Setup!$C$13)-CO30,MAX(0,$H30-SUM($DP30:EL30)))</f>
        <v/>
      </c>
      <c r="EN30">
        <f>MIN(AR29*(1+AR$6/Setup!$C$13)-CP30,MAX(0,$H30-SUM($DP30:EM30)))</f>
        <v/>
      </c>
      <c r="EO30">
        <f>MIN(AS29*(1+AS$6/Setup!$C$13)-CQ30,MAX(0,$H30-SUM($DP30:EN30)))</f>
        <v/>
      </c>
      <c r="EP30">
        <f>MIN(AT29*(1+AT$6/Setup!$C$13)-CR30,MAX(0,$H30-SUM($DP30:EO30)))</f>
        <v/>
      </c>
      <c r="EQ30">
        <f>MIN(AU29*(1+AU$6/Setup!$C$13)-CS30,MAX(0,$H30-SUM($DP30:EP30)))</f>
        <v/>
      </c>
      <c r="ER30">
        <f>MIN(AV29*(1+AV$6/Setup!$C$13)-CT30,MAX(0,$H30-SUM($DP30:EQ30)))</f>
        <v/>
      </c>
      <c r="ES30">
        <f>MIN(AW29*(1+AW$6/Setup!$C$13)-CU30,MAX(0,$H30-SUM($DP30:ER30)))</f>
        <v/>
      </c>
      <c r="ET30">
        <f>MIN(AX29*(1+AX$6/Setup!$C$13)-CV30,MAX(0,$H30-SUM($DP30:ES30)))</f>
        <v/>
      </c>
      <c r="EU30">
        <f>MIN(AY29*(1+AY$6/Setup!$C$13)-CW30,MAX(0,$H30-SUM($DP30:ET30)))</f>
        <v/>
      </c>
      <c r="EV30">
        <f>MIN(AZ29*(1+AZ$6/Setup!$C$13)-CX30,MAX(0,$H30-SUM($DP30:EU30)))</f>
        <v/>
      </c>
      <c r="EW30">
        <f>MIN(BA29*(1+BA$6/Setup!$C$13)-CY30,MAX(0,$H30-SUM($DP30:EV30)))</f>
        <v/>
      </c>
      <c r="EX30">
        <f>MIN(BB29*(1+BB$6/Setup!$C$13)-CZ30,MAX(0,$H30-SUM($DP30:EW30)))</f>
        <v/>
      </c>
      <c r="EY30">
        <f>MIN(BC29*(1+BC$6/Setup!$C$13)-DA30,MAX(0,$H30-SUM($DP30:EX30)))</f>
        <v/>
      </c>
      <c r="EZ30">
        <f>MIN(BD29*(1+BD$6/Setup!$C$13)-DB30,MAX(0,$H30-SUM($DP30:EY30)))</f>
        <v/>
      </c>
      <c r="FA30">
        <f>MIN(BE29*(1+BE$6/Setup!$C$13)-DC30,MAX(0,$H30-SUM($DP30:EZ30)))</f>
        <v/>
      </c>
      <c r="FB30">
        <f>MIN(BF29*(1+BF$6/Setup!$C$13)-DD30,MAX(0,$H30-SUM($DP30:FA30)))</f>
        <v/>
      </c>
      <c r="FC30">
        <f>MIN(BG29*(1+BG$6/Setup!$C$13)-DE30,MAX(0,$H30-SUM($DP30:FB30)))</f>
        <v/>
      </c>
      <c r="FD30">
        <f>MIN(BH29*(1+BH$6/Setup!$C$13)-DF30,MAX(0,$H30-SUM($DP30:FC30)))</f>
        <v/>
      </c>
      <c r="FE30">
        <f>MIN(BI29*(1+BI$6/Setup!$C$13)-DG30,MAX(0,$H30-SUM($DP30:FD30)))</f>
        <v/>
      </c>
      <c r="FF30">
        <f>MIN(BJ29*(1+BJ$6/Setup!$C$13)-DH30,MAX(0,$H30-SUM($DP30:FE30)))</f>
        <v/>
      </c>
      <c r="FG30">
        <f>MIN(BK29*(1+BK$6/Setup!$C$13)-DI30,MAX(0,$H30-SUM($DP30:FF30)))</f>
        <v/>
      </c>
      <c r="FH30">
        <f>MIN(BL29*(1+BL$6/Setup!$C$13)-DJ30,MAX(0,$H30-SUM($DP30:FG30)))</f>
        <v/>
      </c>
      <c r="FI30">
        <f>MIN(BM29*(1+BM$6/Setup!$C$13)-DK30,MAX(0,$H30-SUM($DP30:FH30)))</f>
        <v/>
      </c>
      <c r="FJ30">
        <f>MIN(BN29*(1+BN$6/Setup!$C$13)-DL30,MAX(0,$H30-SUM($DP30:FI30)))</f>
        <v/>
      </c>
      <c r="FK30">
        <f>MIN(BO29*(1+BO$6/Setup!$C$13)-DM30,MAX(0,$H30-SUM($DP30:FJ30)))</f>
        <v/>
      </c>
      <c r="FL30">
        <f>MIN(BP29*(1+BP$6/Setup!$C$13)-DN30,MAX(0,$H30-SUM($DP30:FK30)))</f>
        <v/>
      </c>
      <c r="FM30">
        <f>MIN(BQ29*(1+BQ$6/Setup!$C$13)-DO30,MAX(0,$H30-SUM($DP30:FL30)))</f>
        <v/>
      </c>
    </row>
    <row r="31">
      <c r="A31">
        <f>A30+1</f>
        <v/>
      </c>
      <c r="B31">
        <f>IF(Setup!$C$6="Every week",Setup!$C$7+7*(A31-1),IF(Setup!$C$6="Every 2 weeks",Setup!$C$7+14*(A31-1),IF(Setup!$C$6="Every month",EDATE(Setup!$C$7,A31-1),EOMONTH(Setup!$C$7,INT((A31-1+Setup!$C$20)/2)-1)+MIN(IF(MOD(A31-1+Setup!$C$20,2)=0,Setup!$C$18,Setup!$C$19),DAY(EOMONTH(Setup!$C$7,INT((A31-1+Setup!$C$20)/2)))))))</f>
        <v/>
      </c>
      <c r="C31">
        <f>N('Paycheck Plan'!J27)</f>
        <v/>
      </c>
      <c r="D31">
        <f>N('Paycheck Plan'!K27)</f>
        <v/>
      </c>
      <c r="E31">
        <f>MIN(MAX(0,Setup!$C$10-F30),MAX(0,Setup!$C$8+C31-G31))</f>
        <v/>
      </c>
      <c r="F31">
        <f>F30+E31</f>
        <v/>
      </c>
      <c r="G31">
        <f>MIN(Setup!$C$14,MAX(0,Setup!$C$8+C31))</f>
        <v/>
      </c>
      <c r="H31">
        <f>MAX(0,Setup!$C$8+C31-G31-E31)+SUM($T$7:$BQ$7)-SUM(BR31:DO31)</f>
        <v/>
      </c>
      <c r="I31">
        <f>SUMPRODUCT(T30:BQ30,$T$6:$BQ$6)/Setup!$C$13</f>
        <v/>
      </c>
      <c r="J31">
        <f>SUM(T31:BQ31)</f>
        <v/>
      </c>
      <c r="K31">
        <f>IF(MAX(DP31:FM31)&gt;0,MATCH(MAX(DP31:FM31),DP31:FM31,0),1)</f>
        <v/>
      </c>
      <c r="M31">
        <f>ROUND(20*$B$2/39,0)+1</f>
        <v/>
      </c>
      <c r="N31" s="62">
        <f>INDEX($B$10:$B$530,MIN(M31,521))</f>
        <v/>
      </c>
      <c r="O31">
        <f>INDEX($J$10:$J$530,MIN(M31,521))</f>
        <v/>
      </c>
      <c r="T31">
        <f>MAX(0,T30*(1+T$6/Setup!$C$13)-BR31-DP31)+IF($K31=1,$D31,0)</f>
        <v/>
      </c>
      <c r="U31">
        <f>MAX(0,U30*(1+U$6/Setup!$C$13)-BS31-DQ31)+IF($K31=2,$D31,0)</f>
        <v/>
      </c>
      <c r="V31">
        <f>MAX(0,V30*(1+V$6/Setup!$C$13)-BT31-DR31)+IF($K31=3,$D31,0)</f>
        <v/>
      </c>
      <c r="W31">
        <f>MAX(0,W30*(1+W$6/Setup!$C$13)-BU31-DS31)+IF($K31=4,$D31,0)</f>
        <v/>
      </c>
      <c r="X31">
        <f>MAX(0,X30*(1+X$6/Setup!$C$13)-BV31-DT31)+IF($K31=5,$D31,0)</f>
        <v/>
      </c>
      <c r="Y31">
        <f>MAX(0,Y30*(1+Y$6/Setup!$C$13)-BW31-DU31)+IF($K31=6,$D31,0)</f>
        <v/>
      </c>
      <c r="Z31">
        <f>MAX(0,Z30*(1+Z$6/Setup!$C$13)-BX31-DV31)+IF($K31=7,$D31,0)</f>
        <v/>
      </c>
      <c r="AA31">
        <f>MAX(0,AA30*(1+AA$6/Setup!$C$13)-BY31-DW31)+IF($K31=8,$D31,0)</f>
        <v/>
      </c>
      <c r="AB31">
        <f>MAX(0,AB30*(1+AB$6/Setup!$C$13)-BZ31-DX31)+IF($K31=9,$D31,0)</f>
        <v/>
      </c>
      <c r="AC31">
        <f>MAX(0,AC30*(1+AC$6/Setup!$C$13)-CA31-DY31)+IF($K31=10,$D31,0)</f>
        <v/>
      </c>
      <c r="AD31">
        <f>MAX(0,AD30*(1+AD$6/Setup!$C$13)-CB31-DZ31)+IF($K31=11,$D31,0)</f>
        <v/>
      </c>
      <c r="AE31">
        <f>MAX(0,AE30*(1+AE$6/Setup!$C$13)-CC31-EA31)+IF($K31=12,$D31,0)</f>
        <v/>
      </c>
      <c r="AF31">
        <f>MAX(0,AF30*(1+AF$6/Setup!$C$13)-CD31-EB31)+IF($K31=13,$D31,0)</f>
        <v/>
      </c>
      <c r="AG31">
        <f>MAX(0,AG30*(1+AG$6/Setup!$C$13)-CE31-EC31)+IF($K31=14,$D31,0)</f>
        <v/>
      </c>
      <c r="AH31">
        <f>MAX(0,AH30*(1+AH$6/Setup!$C$13)-CF31-ED31)+IF($K31=15,$D31,0)</f>
        <v/>
      </c>
      <c r="AI31">
        <f>MAX(0,AI30*(1+AI$6/Setup!$C$13)-CG31-EE31)+IF($K31=16,$D31,0)</f>
        <v/>
      </c>
      <c r="AJ31">
        <f>MAX(0,AJ30*(1+AJ$6/Setup!$C$13)-CH31-EF31)+IF($K31=17,$D31,0)</f>
        <v/>
      </c>
      <c r="AK31">
        <f>MAX(0,AK30*(1+AK$6/Setup!$C$13)-CI31-EG31)+IF($K31=18,$D31,0)</f>
        <v/>
      </c>
      <c r="AL31">
        <f>MAX(0,AL30*(1+AL$6/Setup!$C$13)-CJ31-EH31)+IF($K31=19,$D31,0)</f>
        <v/>
      </c>
      <c r="AM31">
        <f>MAX(0,AM30*(1+AM$6/Setup!$C$13)-CK31-EI31)+IF($K31=20,$D31,0)</f>
        <v/>
      </c>
      <c r="AN31">
        <f>MAX(0,AN30*(1+AN$6/Setup!$C$13)-CL31-EJ31)+IF($K31=21,$D31,0)</f>
        <v/>
      </c>
      <c r="AO31">
        <f>MAX(0,AO30*(1+AO$6/Setup!$C$13)-CM31-EK31)+IF($K31=22,$D31,0)</f>
        <v/>
      </c>
      <c r="AP31">
        <f>MAX(0,AP30*(1+AP$6/Setup!$C$13)-CN31-EL31)+IF($K31=23,$D31,0)</f>
        <v/>
      </c>
      <c r="AQ31">
        <f>MAX(0,AQ30*(1+AQ$6/Setup!$C$13)-CO31-EM31)+IF($K31=24,$D31,0)</f>
        <v/>
      </c>
      <c r="AR31">
        <f>MAX(0,AR30*(1+AR$6/Setup!$C$13)-CP31-EN31)+IF($K31=25,$D31,0)</f>
        <v/>
      </c>
      <c r="AS31">
        <f>MAX(0,AS30*(1+AS$6/Setup!$C$13)-CQ31-EO31)+IF($K31=26,$D31,0)</f>
        <v/>
      </c>
      <c r="AT31">
        <f>MAX(0,AT30*(1+AT$6/Setup!$C$13)-CR31-EP31)+IF($K31=27,$D31,0)</f>
        <v/>
      </c>
      <c r="AU31">
        <f>MAX(0,AU30*(1+AU$6/Setup!$C$13)-CS31-EQ31)+IF($K31=28,$D31,0)</f>
        <v/>
      </c>
      <c r="AV31">
        <f>MAX(0,AV30*(1+AV$6/Setup!$C$13)-CT31-ER31)+IF($K31=29,$D31,0)</f>
        <v/>
      </c>
      <c r="AW31">
        <f>MAX(0,AW30*(1+AW$6/Setup!$C$13)-CU31-ES31)+IF($K31=30,$D31,0)</f>
        <v/>
      </c>
      <c r="AX31">
        <f>MAX(0,AX30*(1+AX$6/Setup!$C$13)-CV31-ET31)+IF($K31=31,$D31,0)</f>
        <v/>
      </c>
      <c r="AY31">
        <f>MAX(0,AY30*(1+AY$6/Setup!$C$13)-CW31-EU31)+IF($K31=32,$D31,0)</f>
        <v/>
      </c>
      <c r="AZ31">
        <f>MAX(0,AZ30*(1+AZ$6/Setup!$C$13)-CX31-EV31)+IF($K31=33,$D31,0)</f>
        <v/>
      </c>
      <c r="BA31">
        <f>MAX(0,BA30*(1+BA$6/Setup!$C$13)-CY31-EW31)+IF($K31=34,$D31,0)</f>
        <v/>
      </c>
      <c r="BB31">
        <f>MAX(0,BB30*(1+BB$6/Setup!$C$13)-CZ31-EX31)+IF($K31=35,$D31,0)</f>
        <v/>
      </c>
      <c r="BC31">
        <f>MAX(0,BC30*(1+BC$6/Setup!$C$13)-DA31-EY31)+IF($K31=36,$D31,0)</f>
        <v/>
      </c>
      <c r="BD31">
        <f>MAX(0,BD30*(1+BD$6/Setup!$C$13)-DB31-EZ31)+IF($K31=37,$D31,0)</f>
        <v/>
      </c>
      <c r="BE31">
        <f>MAX(0,BE30*(1+BE$6/Setup!$C$13)-DC31-FA31)+IF($K31=38,$D31,0)</f>
        <v/>
      </c>
      <c r="BF31">
        <f>MAX(0,BF30*(1+BF$6/Setup!$C$13)-DD31-FB31)+IF($K31=39,$D31,0)</f>
        <v/>
      </c>
      <c r="BG31">
        <f>MAX(0,BG30*(1+BG$6/Setup!$C$13)-DE31-FC31)+IF($K31=40,$D31,0)</f>
        <v/>
      </c>
      <c r="BH31">
        <f>MAX(0,BH30*(1+BH$6/Setup!$C$13)-DF31-FD31)+IF($K31=41,$D31,0)</f>
        <v/>
      </c>
      <c r="BI31">
        <f>MAX(0,BI30*(1+BI$6/Setup!$C$13)-DG31-FE31)+IF($K31=42,$D31,0)</f>
        <v/>
      </c>
      <c r="BJ31">
        <f>MAX(0,BJ30*(1+BJ$6/Setup!$C$13)-DH31-FF31)+IF($K31=43,$D31,0)</f>
        <v/>
      </c>
      <c r="BK31">
        <f>MAX(0,BK30*(1+BK$6/Setup!$C$13)-DI31-FG31)+IF($K31=44,$D31,0)</f>
        <v/>
      </c>
      <c r="BL31">
        <f>MAX(0,BL30*(1+BL$6/Setup!$C$13)-DJ31-FH31)+IF($K31=45,$D31,0)</f>
        <v/>
      </c>
      <c r="BM31">
        <f>MAX(0,BM30*(1+BM$6/Setup!$C$13)-DK31-FI31)+IF($K31=46,$D31,0)</f>
        <v/>
      </c>
      <c r="BN31">
        <f>MAX(0,BN30*(1+BN$6/Setup!$C$13)-DL31-FJ31)+IF($K31=47,$D31,0)</f>
        <v/>
      </c>
      <c r="BO31">
        <f>MAX(0,BO30*(1+BO$6/Setup!$C$13)-DM31-FK31)+IF($K31=48,$D31,0)</f>
        <v/>
      </c>
      <c r="BP31">
        <f>MAX(0,BP30*(1+BP$6/Setup!$C$13)-DN31-FL31)+IF($K31=49,$D31,0)</f>
        <v/>
      </c>
      <c r="BQ31">
        <f>MAX(0,BQ30*(1+BQ$6/Setup!$C$13)-DO31-FM31)+IF($K31=50,$D31,0)</f>
        <v/>
      </c>
      <c r="BR31">
        <f>MIN(T30*(1+T$6/Setup!$C$13),T$7)</f>
        <v/>
      </c>
      <c r="BS31">
        <f>MIN(U30*(1+U$6/Setup!$C$13),U$7)</f>
        <v/>
      </c>
      <c r="BT31">
        <f>MIN(V30*(1+V$6/Setup!$C$13),V$7)</f>
        <v/>
      </c>
      <c r="BU31">
        <f>MIN(W30*(1+W$6/Setup!$C$13),W$7)</f>
        <v/>
      </c>
      <c r="BV31">
        <f>MIN(X30*(1+X$6/Setup!$C$13),X$7)</f>
        <v/>
      </c>
      <c r="BW31">
        <f>MIN(Y30*(1+Y$6/Setup!$C$13),Y$7)</f>
        <v/>
      </c>
      <c r="BX31">
        <f>MIN(Z30*(1+Z$6/Setup!$C$13),Z$7)</f>
        <v/>
      </c>
      <c r="BY31">
        <f>MIN(AA30*(1+AA$6/Setup!$C$13),AA$7)</f>
        <v/>
      </c>
      <c r="BZ31">
        <f>MIN(AB30*(1+AB$6/Setup!$C$13),AB$7)</f>
        <v/>
      </c>
      <c r="CA31">
        <f>MIN(AC30*(1+AC$6/Setup!$C$13),AC$7)</f>
        <v/>
      </c>
      <c r="CB31">
        <f>MIN(AD30*(1+AD$6/Setup!$C$13),AD$7)</f>
        <v/>
      </c>
      <c r="CC31">
        <f>MIN(AE30*(1+AE$6/Setup!$C$13),AE$7)</f>
        <v/>
      </c>
      <c r="CD31">
        <f>MIN(AF30*(1+AF$6/Setup!$C$13),AF$7)</f>
        <v/>
      </c>
      <c r="CE31">
        <f>MIN(AG30*(1+AG$6/Setup!$C$13),AG$7)</f>
        <v/>
      </c>
      <c r="CF31">
        <f>MIN(AH30*(1+AH$6/Setup!$C$13),AH$7)</f>
        <v/>
      </c>
      <c r="CG31">
        <f>MIN(AI30*(1+AI$6/Setup!$C$13),AI$7)</f>
        <v/>
      </c>
      <c r="CH31">
        <f>MIN(AJ30*(1+AJ$6/Setup!$C$13),AJ$7)</f>
        <v/>
      </c>
      <c r="CI31">
        <f>MIN(AK30*(1+AK$6/Setup!$C$13),AK$7)</f>
        <v/>
      </c>
      <c r="CJ31">
        <f>MIN(AL30*(1+AL$6/Setup!$C$13),AL$7)</f>
        <v/>
      </c>
      <c r="CK31">
        <f>MIN(AM30*(1+AM$6/Setup!$C$13),AM$7)</f>
        <v/>
      </c>
      <c r="CL31">
        <f>MIN(AN30*(1+AN$6/Setup!$C$13),AN$7)</f>
        <v/>
      </c>
      <c r="CM31">
        <f>MIN(AO30*(1+AO$6/Setup!$C$13),AO$7)</f>
        <v/>
      </c>
      <c r="CN31">
        <f>MIN(AP30*(1+AP$6/Setup!$C$13),AP$7)</f>
        <v/>
      </c>
      <c r="CO31">
        <f>MIN(AQ30*(1+AQ$6/Setup!$C$13),AQ$7)</f>
        <v/>
      </c>
      <c r="CP31">
        <f>MIN(AR30*(1+AR$6/Setup!$C$13),AR$7)</f>
        <v/>
      </c>
      <c r="CQ31">
        <f>MIN(AS30*(1+AS$6/Setup!$C$13),AS$7)</f>
        <v/>
      </c>
      <c r="CR31">
        <f>MIN(AT30*(1+AT$6/Setup!$C$13),AT$7)</f>
        <v/>
      </c>
      <c r="CS31">
        <f>MIN(AU30*(1+AU$6/Setup!$C$13),AU$7)</f>
        <v/>
      </c>
      <c r="CT31">
        <f>MIN(AV30*(1+AV$6/Setup!$C$13),AV$7)</f>
        <v/>
      </c>
      <c r="CU31">
        <f>MIN(AW30*(1+AW$6/Setup!$C$13),AW$7)</f>
        <v/>
      </c>
      <c r="CV31">
        <f>MIN(AX30*(1+AX$6/Setup!$C$13),AX$7)</f>
        <v/>
      </c>
      <c r="CW31">
        <f>MIN(AY30*(1+AY$6/Setup!$C$13),AY$7)</f>
        <v/>
      </c>
      <c r="CX31">
        <f>MIN(AZ30*(1+AZ$6/Setup!$C$13),AZ$7)</f>
        <v/>
      </c>
      <c r="CY31">
        <f>MIN(BA30*(1+BA$6/Setup!$C$13),BA$7)</f>
        <v/>
      </c>
      <c r="CZ31">
        <f>MIN(BB30*(1+BB$6/Setup!$C$13),BB$7)</f>
        <v/>
      </c>
      <c r="DA31">
        <f>MIN(BC30*(1+BC$6/Setup!$C$13),BC$7)</f>
        <v/>
      </c>
      <c r="DB31">
        <f>MIN(BD30*(1+BD$6/Setup!$C$13),BD$7)</f>
        <v/>
      </c>
      <c r="DC31">
        <f>MIN(BE30*(1+BE$6/Setup!$C$13),BE$7)</f>
        <v/>
      </c>
      <c r="DD31">
        <f>MIN(BF30*(1+BF$6/Setup!$C$13),BF$7)</f>
        <v/>
      </c>
      <c r="DE31">
        <f>MIN(BG30*(1+BG$6/Setup!$C$13),BG$7)</f>
        <v/>
      </c>
      <c r="DF31">
        <f>MIN(BH30*(1+BH$6/Setup!$C$13),BH$7)</f>
        <v/>
      </c>
      <c r="DG31">
        <f>MIN(BI30*(1+BI$6/Setup!$C$13),BI$7)</f>
        <v/>
      </c>
      <c r="DH31">
        <f>MIN(BJ30*(1+BJ$6/Setup!$C$13),BJ$7)</f>
        <v/>
      </c>
      <c r="DI31">
        <f>MIN(BK30*(1+BK$6/Setup!$C$13),BK$7)</f>
        <v/>
      </c>
      <c r="DJ31">
        <f>MIN(BL30*(1+BL$6/Setup!$C$13),BL$7)</f>
        <v/>
      </c>
      <c r="DK31">
        <f>MIN(BM30*(1+BM$6/Setup!$C$13),BM$7)</f>
        <v/>
      </c>
      <c r="DL31">
        <f>MIN(BN30*(1+BN$6/Setup!$C$13),BN$7)</f>
        <v/>
      </c>
      <c r="DM31">
        <f>MIN(BO30*(1+BO$6/Setup!$C$13),BO$7)</f>
        <v/>
      </c>
      <c r="DN31">
        <f>MIN(BP30*(1+BP$6/Setup!$C$13),BP$7)</f>
        <v/>
      </c>
      <c r="DO31">
        <f>MIN(BQ30*(1+BQ$6/Setup!$C$13),BQ$7)</f>
        <v/>
      </c>
      <c r="DP31">
        <f>MIN(T30*(1+T$6/Setup!$C$13)-BR31,$H31)</f>
        <v/>
      </c>
      <c r="DQ31">
        <f>MIN(U30*(1+U$6/Setup!$C$13)-BS31,MAX(0,$H31-SUM($DP31:DP31)))</f>
        <v/>
      </c>
      <c r="DR31">
        <f>MIN(V30*(1+V$6/Setup!$C$13)-BT31,MAX(0,$H31-SUM($DP31:DQ31)))</f>
        <v/>
      </c>
      <c r="DS31">
        <f>MIN(W30*(1+W$6/Setup!$C$13)-BU31,MAX(0,$H31-SUM($DP31:DR31)))</f>
        <v/>
      </c>
      <c r="DT31">
        <f>MIN(X30*(1+X$6/Setup!$C$13)-BV31,MAX(0,$H31-SUM($DP31:DS31)))</f>
        <v/>
      </c>
      <c r="DU31">
        <f>MIN(Y30*(1+Y$6/Setup!$C$13)-BW31,MAX(0,$H31-SUM($DP31:DT31)))</f>
        <v/>
      </c>
      <c r="DV31">
        <f>MIN(Z30*(1+Z$6/Setup!$C$13)-BX31,MAX(0,$H31-SUM($DP31:DU31)))</f>
        <v/>
      </c>
      <c r="DW31">
        <f>MIN(AA30*(1+AA$6/Setup!$C$13)-BY31,MAX(0,$H31-SUM($DP31:DV31)))</f>
        <v/>
      </c>
      <c r="DX31">
        <f>MIN(AB30*(1+AB$6/Setup!$C$13)-BZ31,MAX(0,$H31-SUM($DP31:DW31)))</f>
        <v/>
      </c>
      <c r="DY31">
        <f>MIN(AC30*(1+AC$6/Setup!$C$13)-CA31,MAX(0,$H31-SUM($DP31:DX31)))</f>
        <v/>
      </c>
      <c r="DZ31">
        <f>MIN(AD30*(1+AD$6/Setup!$C$13)-CB31,MAX(0,$H31-SUM($DP31:DY31)))</f>
        <v/>
      </c>
      <c r="EA31">
        <f>MIN(AE30*(1+AE$6/Setup!$C$13)-CC31,MAX(0,$H31-SUM($DP31:DZ31)))</f>
        <v/>
      </c>
      <c r="EB31">
        <f>MIN(AF30*(1+AF$6/Setup!$C$13)-CD31,MAX(0,$H31-SUM($DP31:EA31)))</f>
        <v/>
      </c>
      <c r="EC31">
        <f>MIN(AG30*(1+AG$6/Setup!$C$13)-CE31,MAX(0,$H31-SUM($DP31:EB31)))</f>
        <v/>
      </c>
      <c r="ED31">
        <f>MIN(AH30*(1+AH$6/Setup!$C$13)-CF31,MAX(0,$H31-SUM($DP31:EC31)))</f>
        <v/>
      </c>
      <c r="EE31">
        <f>MIN(AI30*(1+AI$6/Setup!$C$13)-CG31,MAX(0,$H31-SUM($DP31:ED31)))</f>
        <v/>
      </c>
      <c r="EF31">
        <f>MIN(AJ30*(1+AJ$6/Setup!$C$13)-CH31,MAX(0,$H31-SUM($DP31:EE31)))</f>
        <v/>
      </c>
      <c r="EG31">
        <f>MIN(AK30*(1+AK$6/Setup!$C$13)-CI31,MAX(0,$H31-SUM($DP31:EF31)))</f>
        <v/>
      </c>
      <c r="EH31">
        <f>MIN(AL30*(1+AL$6/Setup!$C$13)-CJ31,MAX(0,$H31-SUM($DP31:EG31)))</f>
        <v/>
      </c>
      <c r="EI31">
        <f>MIN(AM30*(1+AM$6/Setup!$C$13)-CK31,MAX(0,$H31-SUM($DP31:EH31)))</f>
        <v/>
      </c>
      <c r="EJ31">
        <f>MIN(AN30*(1+AN$6/Setup!$C$13)-CL31,MAX(0,$H31-SUM($DP31:EI31)))</f>
        <v/>
      </c>
      <c r="EK31">
        <f>MIN(AO30*(1+AO$6/Setup!$C$13)-CM31,MAX(0,$H31-SUM($DP31:EJ31)))</f>
        <v/>
      </c>
      <c r="EL31">
        <f>MIN(AP30*(1+AP$6/Setup!$C$13)-CN31,MAX(0,$H31-SUM($DP31:EK31)))</f>
        <v/>
      </c>
      <c r="EM31">
        <f>MIN(AQ30*(1+AQ$6/Setup!$C$13)-CO31,MAX(0,$H31-SUM($DP31:EL31)))</f>
        <v/>
      </c>
      <c r="EN31">
        <f>MIN(AR30*(1+AR$6/Setup!$C$13)-CP31,MAX(0,$H31-SUM($DP31:EM31)))</f>
        <v/>
      </c>
      <c r="EO31">
        <f>MIN(AS30*(1+AS$6/Setup!$C$13)-CQ31,MAX(0,$H31-SUM($DP31:EN31)))</f>
        <v/>
      </c>
      <c r="EP31">
        <f>MIN(AT30*(1+AT$6/Setup!$C$13)-CR31,MAX(0,$H31-SUM($DP31:EO31)))</f>
        <v/>
      </c>
      <c r="EQ31">
        <f>MIN(AU30*(1+AU$6/Setup!$C$13)-CS31,MAX(0,$H31-SUM($DP31:EP31)))</f>
        <v/>
      </c>
      <c r="ER31">
        <f>MIN(AV30*(1+AV$6/Setup!$C$13)-CT31,MAX(0,$H31-SUM($DP31:EQ31)))</f>
        <v/>
      </c>
      <c r="ES31">
        <f>MIN(AW30*(1+AW$6/Setup!$C$13)-CU31,MAX(0,$H31-SUM($DP31:ER31)))</f>
        <v/>
      </c>
      <c r="ET31">
        <f>MIN(AX30*(1+AX$6/Setup!$C$13)-CV31,MAX(0,$H31-SUM($DP31:ES31)))</f>
        <v/>
      </c>
      <c r="EU31">
        <f>MIN(AY30*(1+AY$6/Setup!$C$13)-CW31,MAX(0,$H31-SUM($DP31:ET31)))</f>
        <v/>
      </c>
      <c r="EV31">
        <f>MIN(AZ30*(1+AZ$6/Setup!$C$13)-CX31,MAX(0,$H31-SUM($DP31:EU31)))</f>
        <v/>
      </c>
      <c r="EW31">
        <f>MIN(BA30*(1+BA$6/Setup!$C$13)-CY31,MAX(0,$H31-SUM($DP31:EV31)))</f>
        <v/>
      </c>
      <c r="EX31">
        <f>MIN(BB30*(1+BB$6/Setup!$C$13)-CZ31,MAX(0,$H31-SUM($DP31:EW31)))</f>
        <v/>
      </c>
      <c r="EY31">
        <f>MIN(BC30*(1+BC$6/Setup!$C$13)-DA31,MAX(0,$H31-SUM($DP31:EX31)))</f>
        <v/>
      </c>
      <c r="EZ31">
        <f>MIN(BD30*(1+BD$6/Setup!$C$13)-DB31,MAX(0,$H31-SUM($DP31:EY31)))</f>
        <v/>
      </c>
      <c r="FA31">
        <f>MIN(BE30*(1+BE$6/Setup!$C$13)-DC31,MAX(0,$H31-SUM($DP31:EZ31)))</f>
        <v/>
      </c>
      <c r="FB31">
        <f>MIN(BF30*(1+BF$6/Setup!$C$13)-DD31,MAX(0,$H31-SUM($DP31:FA31)))</f>
        <v/>
      </c>
      <c r="FC31">
        <f>MIN(BG30*(1+BG$6/Setup!$C$13)-DE31,MAX(0,$H31-SUM($DP31:FB31)))</f>
        <v/>
      </c>
      <c r="FD31">
        <f>MIN(BH30*(1+BH$6/Setup!$C$13)-DF31,MAX(0,$H31-SUM($DP31:FC31)))</f>
        <v/>
      </c>
      <c r="FE31">
        <f>MIN(BI30*(1+BI$6/Setup!$C$13)-DG31,MAX(0,$H31-SUM($DP31:FD31)))</f>
        <v/>
      </c>
      <c r="FF31">
        <f>MIN(BJ30*(1+BJ$6/Setup!$C$13)-DH31,MAX(0,$H31-SUM($DP31:FE31)))</f>
        <v/>
      </c>
      <c r="FG31">
        <f>MIN(BK30*(1+BK$6/Setup!$C$13)-DI31,MAX(0,$H31-SUM($DP31:FF31)))</f>
        <v/>
      </c>
      <c r="FH31">
        <f>MIN(BL30*(1+BL$6/Setup!$C$13)-DJ31,MAX(0,$H31-SUM($DP31:FG31)))</f>
        <v/>
      </c>
      <c r="FI31">
        <f>MIN(BM30*(1+BM$6/Setup!$C$13)-DK31,MAX(0,$H31-SUM($DP31:FH31)))</f>
        <v/>
      </c>
      <c r="FJ31">
        <f>MIN(BN30*(1+BN$6/Setup!$C$13)-DL31,MAX(0,$H31-SUM($DP31:FI31)))</f>
        <v/>
      </c>
      <c r="FK31">
        <f>MIN(BO30*(1+BO$6/Setup!$C$13)-DM31,MAX(0,$H31-SUM($DP31:FJ31)))</f>
        <v/>
      </c>
      <c r="FL31">
        <f>MIN(BP30*(1+BP$6/Setup!$C$13)-DN31,MAX(0,$H31-SUM($DP31:FK31)))</f>
        <v/>
      </c>
      <c r="FM31">
        <f>MIN(BQ30*(1+BQ$6/Setup!$C$13)-DO31,MAX(0,$H31-SUM($DP31:FL31)))</f>
        <v/>
      </c>
    </row>
    <row r="32">
      <c r="A32">
        <f>A31+1</f>
        <v/>
      </c>
      <c r="B32">
        <f>IF(Setup!$C$6="Every week",Setup!$C$7+7*(A32-1),IF(Setup!$C$6="Every 2 weeks",Setup!$C$7+14*(A32-1),IF(Setup!$C$6="Every month",EDATE(Setup!$C$7,A32-1),EOMONTH(Setup!$C$7,INT((A32-1+Setup!$C$20)/2)-1)+MIN(IF(MOD(A32-1+Setup!$C$20,2)=0,Setup!$C$18,Setup!$C$19),DAY(EOMONTH(Setup!$C$7,INT((A32-1+Setup!$C$20)/2)))))))</f>
        <v/>
      </c>
      <c r="C32">
        <f>N('Paycheck Plan'!J28)</f>
        <v/>
      </c>
      <c r="D32">
        <f>N('Paycheck Plan'!K28)</f>
        <v/>
      </c>
      <c r="E32">
        <f>MIN(MAX(0,Setup!$C$10-F31),MAX(0,Setup!$C$8+C32-G32))</f>
        <v/>
      </c>
      <c r="F32">
        <f>F31+E32</f>
        <v/>
      </c>
      <c r="G32">
        <f>MIN(Setup!$C$14,MAX(0,Setup!$C$8+C32))</f>
        <v/>
      </c>
      <c r="H32">
        <f>MAX(0,Setup!$C$8+C32-G32-E32)+SUM($T$7:$BQ$7)-SUM(BR32:DO32)</f>
        <v/>
      </c>
      <c r="I32">
        <f>SUMPRODUCT(T31:BQ31,$T$6:$BQ$6)/Setup!$C$13</f>
        <v/>
      </c>
      <c r="J32">
        <f>SUM(T32:BQ32)</f>
        <v/>
      </c>
      <c r="K32">
        <f>IF(MAX(DP32:FM32)&gt;0,MATCH(MAX(DP32:FM32),DP32:FM32,0),1)</f>
        <v/>
      </c>
      <c r="M32">
        <f>ROUND(21*$B$2/39,0)+1</f>
        <v/>
      </c>
      <c r="N32" s="62">
        <f>INDEX($B$10:$B$530,MIN(M32,521))</f>
        <v/>
      </c>
      <c r="O32">
        <f>INDEX($J$10:$J$530,MIN(M32,521))</f>
        <v/>
      </c>
      <c r="T32">
        <f>MAX(0,T31*(1+T$6/Setup!$C$13)-BR32-DP32)+IF($K32=1,$D32,0)</f>
        <v/>
      </c>
      <c r="U32">
        <f>MAX(0,U31*(1+U$6/Setup!$C$13)-BS32-DQ32)+IF($K32=2,$D32,0)</f>
        <v/>
      </c>
      <c r="V32">
        <f>MAX(0,V31*(1+V$6/Setup!$C$13)-BT32-DR32)+IF($K32=3,$D32,0)</f>
        <v/>
      </c>
      <c r="W32">
        <f>MAX(0,W31*(1+W$6/Setup!$C$13)-BU32-DS32)+IF($K32=4,$D32,0)</f>
        <v/>
      </c>
      <c r="X32">
        <f>MAX(0,X31*(1+X$6/Setup!$C$13)-BV32-DT32)+IF($K32=5,$D32,0)</f>
        <v/>
      </c>
      <c r="Y32">
        <f>MAX(0,Y31*(1+Y$6/Setup!$C$13)-BW32-DU32)+IF($K32=6,$D32,0)</f>
        <v/>
      </c>
      <c r="Z32">
        <f>MAX(0,Z31*(1+Z$6/Setup!$C$13)-BX32-DV32)+IF($K32=7,$D32,0)</f>
        <v/>
      </c>
      <c r="AA32">
        <f>MAX(0,AA31*(1+AA$6/Setup!$C$13)-BY32-DW32)+IF($K32=8,$D32,0)</f>
        <v/>
      </c>
      <c r="AB32">
        <f>MAX(0,AB31*(1+AB$6/Setup!$C$13)-BZ32-DX32)+IF($K32=9,$D32,0)</f>
        <v/>
      </c>
      <c r="AC32">
        <f>MAX(0,AC31*(1+AC$6/Setup!$C$13)-CA32-DY32)+IF($K32=10,$D32,0)</f>
        <v/>
      </c>
      <c r="AD32">
        <f>MAX(0,AD31*(1+AD$6/Setup!$C$13)-CB32-DZ32)+IF($K32=11,$D32,0)</f>
        <v/>
      </c>
      <c r="AE32">
        <f>MAX(0,AE31*(1+AE$6/Setup!$C$13)-CC32-EA32)+IF($K32=12,$D32,0)</f>
        <v/>
      </c>
      <c r="AF32">
        <f>MAX(0,AF31*(1+AF$6/Setup!$C$13)-CD32-EB32)+IF($K32=13,$D32,0)</f>
        <v/>
      </c>
      <c r="AG32">
        <f>MAX(0,AG31*(1+AG$6/Setup!$C$13)-CE32-EC32)+IF($K32=14,$D32,0)</f>
        <v/>
      </c>
      <c r="AH32">
        <f>MAX(0,AH31*(1+AH$6/Setup!$C$13)-CF32-ED32)+IF($K32=15,$D32,0)</f>
        <v/>
      </c>
      <c r="AI32">
        <f>MAX(0,AI31*(1+AI$6/Setup!$C$13)-CG32-EE32)+IF($K32=16,$D32,0)</f>
        <v/>
      </c>
      <c r="AJ32">
        <f>MAX(0,AJ31*(1+AJ$6/Setup!$C$13)-CH32-EF32)+IF($K32=17,$D32,0)</f>
        <v/>
      </c>
      <c r="AK32">
        <f>MAX(0,AK31*(1+AK$6/Setup!$C$13)-CI32-EG32)+IF($K32=18,$D32,0)</f>
        <v/>
      </c>
      <c r="AL32">
        <f>MAX(0,AL31*(1+AL$6/Setup!$C$13)-CJ32-EH32)+IF($K32=19,$D32,0)</f>
        <v/>
      </c>
      <c r="AM32">
        <f>MAX(0,AM31*(1+AM$6/Setup!$C$13)-CK32-EI32)+IF($K32=20,$D32,0)</f>
        <v/>
      </c>
      <c r="AN32">
        <f>MAX(0,AN31*(1+AN$6/Setup!$C$13)-CL32-EJ32)+IF($K32=21,$D32,0)</f>
        <v/>
      </c>
      <c r="AO32">
        <f>MAX(0,AO31*(1+AO$6/Setup!$C$13)-CM32-EK32)+IF($K32=22,$D32,0)</f>
        <v/>
      </c>
      <c r="AP32">
        <f>MAX(0,AP31*(1+AP$6/Setup!$C$13)-CN32-EL32)+IF($K32=23,$D32,0)</f>
        <v/>
      </c>
      <c r="AQ32">
        <f>MAX(0,AQ31*(1+AQ$6/Setup!$C$13)-CO32-EM32)+IF($K32=24,$D32,0)</f>
        <v/>
      </c>
      <c r="AR32">
        <f>MAX(0,AR31*(1+AR$6/Setup!$C$13)-CP32-EN32)+IF($K32=25,$D32,0)</f>
        <v/>
      </c>
      <c r="AS32">
        <f>MAX(0,AS31*(1+AS$6/Setup!$C$13)-CQ32-EO32)+IF($K32=26,$D32,0)</f>
        <v/>
      </c>
      <c r="AT32">
        <f>MAX(0,AT31*(1+AT$6/Setup!$C$13)-CR32-EP32)+IF($K32=27,$D32,0)</f>
        <v/>
      </c>
      <c r="AU32">
        <f>MAX(0,AU31*(1+AU$6/Setup!$C$13)-CS32-EQ32)+IF($K32=28,$D32,0)</f>
        <v/>
      </c>
      <c r="AV32">
        <f>MAX(0,AV31*(1+AV$6/Setup!$C$13)-CT32-ER32)+IF($K32=29,$D32,0)</f>
        <v/>
      </c>
      <c r="AW32">
        <f>MAX(0,AW31*(1+AW$6/Setup!$C$13)-CU32-ES32)+IF($K32=30,$D32,0)</f>
        <v/>
      </c>
      <c r="AX32">
        <f>MAX(0,AX31*(1+AX$6/Setup!$C$13)-CV32-ET32)+IF($K32=31,$D32,0)</f>
        <v/>
      </c>
      <c r="AY32">
        <f>MAX(0,AY31*(1+AY$6/Setup!$C$13)-CW32-EU32)+IF($K32=32,$D32,0)</f>
        <v/>
      </c>
      <c r="AZ32">
        <f>MAX(0,AZ31*(1+AZ$6/Setup!$C$13)-CX32-EV32)+IF($K32=33,$D32,0)</f>
        <v/>
      </c>
      <c r="BA32">
        <f>MAX(0,BA31*(1+BA$6/Setup!$C$13)-CY32-EW32)+IF($K32=34,$D32,0)</f>
        <v/>
      </c>
      <c r="BB32">
        <f>MAX(0,BB31*(1+BB$6/Setup!$C$13)-CZ32-EX32)+IF($K32=35,$D32,0)</f>
        <v/>
      </c>
      <c r="BC32">
        <f>MAX(0,BC31*(1+BC$6/Setup!$C$13)-DA32-EY32)+IF($K32=36,$D32,0)</f>
        <v/>
      </c>
      <c r="BD32">
        <f>MAX(0,BD31*(1+BD$6/Setup!$C$13)-DB32-EZ32)+IF($K32=37,$D32,0)</f>
        <v/>
      </c>
      <c r="BE32">
        <f>MAX(0,BE31*(1+BE$6/Setup!$C$13)-DC32-FA32)+IF($K32=38,$D32,0)</f>
        <v/>
      </c>
      <c r="BF32">
        <f>MAX(0,BF31*(1+BF$6/Setup!$C$13)-DD32-FB32)+IF($K32=39,$D32,0)</f>
        <v/>
      </c>
      <c r="BG32">
        <f>MAX(0,BG31*(1+BG$6/Setup!$C$13)-DE32-FC32)+IF($K32=40,$D32,0)</f>
        <v/>
      </c>
      <c r="BH32">
        <f>MAX(0,BH31*(1+BH$6/Setup!$C$13)-DF32-FD32)+IF($K32=41,$D32,0)</f>
        <v/>
      </c>
      <c r="BI32">
        <f>MAX(0,BI31*(1+BI$6/Setup!$C$13)-DG32-FE32)+IF($K32=42,$D32,0)</f>
        <v/>
      </c>
      <c r="BJ32">
        <f>MAX(0,BJ31*(1+BJ$6/Setup!$C$13)-DH32-FF32)+IF($K32=43,$D32,0)</f>
        <v/>
      </c>
      <c r="BK32">
        <f>MAX(0,BK31*(1+BK$6/Setup!$C$13)-DI32-FG32)+IF($K32=44,$D32,0)</f>
        <v/>
      </c>
      <c r="BL32">
        <f>MAX(0,BL31*(1+BL$6/Setup!$C$13)-DJ32-FH32)+IF($K32=45,$D32,0)</f>
        <v/>
      </c>
      <c r="BM32">
        <f>MAX(0,BM31*(1+BM$6/Setup!$C$13)-DK32-FI32)+IF($K32=46,$D32,0)</f>
        <v/>
      </c>
      <c r="BN32">
        <f>MAX(0,BN31*(1+BN$6/Setup!$C$13)-DL32-FJ32)+IF($K32=47,$D32,0)</f>
        <v/>
      </c>
      <c r="BO32">
        <f>MAX(0,BO31*(1+BO$6/Setup!$C$13)-DM32-FK32)+IF($K32=48,$D32,0)</f>
        <v/>
      </c>
      <c r="BP32">
        <f>MAX(0,BP31*(1+BP$6/Setup!$C$13)-DN32-FL32)+IF($K32=49,$D32,0)</f>
        <v/>
      </c>
      <c r="BQ32">
        <f>MAX(0,BQ31*(1+BQ$6/Setup!$C$13)-DO32-FM32)+IF($K32=50,$D32,0)</f>
        <v/>
      </c>
      <c r="BR32">
        <f>MIN(T31*(1+T$6/Setup!$C$13),T$7)</f>
        <v/>
      </c>
      <c r="BS32">
        <f>MIN(U31*(1+U$6/Setup!$C$13),U$7)</f>
        <v/>
      </c>
      <c r="BT32">
        <f>MIN(V31*(1+V$6/Setup!$C$13),V$7)</f>
        <v/>
      </c>
      <c r="BU32">
        <f>MIN(W31*(1+W$6/Setup!$C$13),W$7)</f>
        <v/>
      </c>
      <c r="BV32">
        <f>MIN(X31*(1+X$6/Setup!$C$13),X$7)</f>
        <v/>
      </c>
      <c r="BW32">
        <f>MIN(Y31*(1+Y$6/Setup!$C$13),Y$7)</f>
        <v/>
      </c>
      <c r="BX32">
        <f>MIN(Z31*(1+Z$6/Setup!$C$13),Z$7)</f>
        <v/>
      </c>
      <c r="BY32">
        <f>MIN(AA31*(1+AA$6/Setup!$C$13),AA$7)</f>
        <v/>
      </c>
      <c r="BZ32">
        <f>MIN(AB31*(1+AB$6/Setup!$C$13),AB$7)</f>
        <v/>
      </c>
      <c r="CA32">
        <f>MIN(AC31*(1+AC$6/Setup!$C$13),AC$7)</f>
        <v/>
      </c>
      <c r="CB32">
        <f>MIN(AD31*(1+AD$6/Setup!$C$13),AD$7)</f>
        <v/>
      </c>
      <c r="CC32">
        <f>MIN(AE31*(1+AE$6/Setup!$C$13),AE$7)</f>
        <v/>
      </c>
      <c r="CD32">
        <f>MIN(AF31*(1+AF$6/Setup!$C$13),AF$7)</f>
        <v/>
      </c>
      <c r="CE32">
        <f>MIN(AG31*(1+AG$6/Setup!$C$13),AG$7)</f>
        <v/>
      </c>
      <c r="CF32">
        <f>MIN(AH31*(1+AH$6/Setup!$C$13),AH$7)</f>
        <v/>
      </c>
      <c r="CG32">
        <f>MIN(AI31*(1+AI$6/Setup!$C$13),AI$7)</f>
        <v/>
      </c>
      <c r="CH32">
        <f>MIN(AJ31*(1+AJ$6/Setup!$C$13),AJ$7)</f>
        <v/>
      </c>
      <c r="CI32">
        <f>MIN(AK31*(1+AK$6/Setup!$C$13),AK$7)</f>
        <v/>
      </c>
      <c r="CJ32">
        <f>MIN(AL31*(1+AL$6/Setup!$C$13),AL$7)</f>
        <v/>
      </c>
      <c r="CK32">
        <f>MIN(AM31*(1+AM$6/Setup!$C$13),AM$7)</f>
        <v/>
      </c>
      <c r="CL32">
        <f>MIN(AN31*(1+AN$6/Setup!$C$13),AN$7)</f>
        <v/>
      </c>
      <c r="CM32">
        <f>MIN(AO31*(1+AO$6/Setup!$C$13),AO$7)</f>
        <v/>
      </c>
      <c r="CN32">
        <f>MIN(AP31*(1+AP$6/Setup!$C$13),AP$7)</f>
        <v/>
      </c>
      <c r="CO32">
        <f>MIN(AQ31*(1+AQ$6/Setup!$C$13),AQ$7)</f>
        <v/>
      </c>
      <c r="CP32">
        <f>MIN(AR31*(1+AR$6/Setup!$C$13),AR$7)</f>
        <v/>
      </c>
      <c r="CQ32">
        <f>MIN(AS31*(1+AS$6/Setup!$C$13),AS$7)</f>
        <v/>
      </c>
      <c r="CR32">
        <f>MIN(AT31*(1+AT$6/Setup!$C$13),AT$7)</f>
        <v/>
      </c>
      <c r="CS32">
        <f>MIN(AU31*(1+AU$6/Setup!$C$13),AU$7)</f>
        <v/>
      </c>
      <c r="CT32">
        <f>MIN(AV31*(1+AV$6/Setup!$C$13),AV$7)</f>
        <v/>
      </c>
      <c r="CU32">
        <f>MIN(AW31*(1+AW$6/Setup!$C$13),AW$7)</f>
        <v/>
      </c>
      <c r="CV32">
        <f>MIN(AX31*(1+AX$6/Setup!$C$13),AX$7)</f>
        <v/>
      </c>
      <c r="CW32">
        <f>MIN(AY31*(1+AY$6/Setup!$C$13),AY$7)</f>
        <v/>
      </c>
      <c r="CX32">
        <f>MIN(AZ31*(1+AZ$6/Setup!$C$13),AZ$7)</f>
        <v/>
      </c>
      <c r="CY32">
        <f>MIN(BA31*(1+BA$6/Setup!$C$13),BA$7)</f>
        <v/>
      </c>
      <c r="CZ32">
        <f>MIN(BB31*(1+BB$6/Setup!$C$13),BB$7)</f>
        <v/>
      </c>
      <c r="DA32">
        <f>MIN(BC31*(1+BC$6/Setup!$C$13),BC$7)</f>
        <v/>
      </c>
      <c r="DB32">
        <f>MIN(BD31*(1+BD$6/Setup!$C$13),BD$7)</f>
        <v/>
      </c>
      <c r="DC32">
        <f>MIN(BE31*(1+BE$6/Setup!$C$13),BE$7)</f>
        <v/>
      </c>
      <c r="DD32">
        <f>MIN(BF31*(1+BF$6/Setup!$C$13),BF$7)</f>
        <v/>
      </c>
      <c r="DE32">
        <f>MIN(BG31*(1+BG$6/Setup!$C$13),BG$7)</f>
        <v/>
      </c>
      <c r="DF32">
        <f>MIN(BH31*(1+BH$6/Setup!$C$13),BH$7)</f>
        <v/>
      </c>
      <c r="DG32">
        <f>MIN(BI31*(1+BI$6/Setup!$C$13),BI$7)</f>
        <v/>
      </c>
      <c r="DH32">
        <f>MIN(BJ31*(1+BJ$6/Setup!$C$13),BJ$7)</f>
        <v/>
      </c>
      <c r="DI32">
        <f>MIN(BK31*(1+BK$6/Setup!$C$13),BK$7)</f>
        <v/>
      </c>
      <c r="DJ32">
        <f>MIN(BL31*(1+BL$6/Setup!$C$13),BL$7)</f>
        <v/>
      </c>
      <c r="DK32">
        <f>MIN(BM31*(1+BM$6/Setup!$C$13),BM$7)</f>
        <v/>
      </c>
      <c r="DL32">
        <f>MIN(BN31*(1+BN$6/Setup!$C$13),BN$7)</f>
        <v/>
      </c>
      <c r="DM32">
        <f>MIN(BO31*(1+BO$6/Setup!$C$13),BO$7)</f>
        <v/>
      </c>
      <c r="DN32">
        <f>MIN(BP31*(1+BP$6/Setup!$C$13),BP$7)</f>
        <v/>
      </c>
      <c r="DO32">
        <f>MIN(BQ31*(1+BQ$6/Setup!$C$13),BQ$7)</f>
        <v/>
      </c>
      <c r="DP32">
        <f>MIN(T31*(1+T$6/Setup!$C$13)-BR32,$H32)</f>
        <v/>
      </c>
      <c r="DQ32">
        <f>MIN(U31*(1+U$6/Setup!$C$13)-BS32,MAX(0,$H32-SUM($DP32:DP32)))</f>
        <v/>
      </c>
      <c r="DR32">
        <f>MIN(V31*(1+V$6/Setup!$C$13)-BT32,MAX(0,$H32-SUM($DP32:DQ32)))</f>
        <v/>
      </c>
      <c r="DS32">
        <f>MIN(W31*(1+W$6/Setup!$C$13)-BU32,MAX(0,$H32-SUM($DP32:DR32)))</f>
        <v/>
      </c>
      <c r="DT32">
        <f>MIN(X31*(1+X$6/Setup!$C$13)-BV32,MAX(0,$H32-SUM($DP32:DS32)))</f>
        <v/>
      </c>
      <c r="DU32">
        <f>MIN(Y31*(1+Y$6/Setup!$C$13)-BW32,MAX(0,$H32-SUM($DP32:DT32)))</f>
        <v/>
      </c>
      <c r="DV32">
        <f>MIN(Z31*(1+Z$6/Setup!$C$13)-BX32,MAX(0,$H32-SUM($DP32:DU32)))</f>
        <v/>
      </c>
      <c r="DW32">
        <f>MIN(AA31*(1+AA$6/Setup!$C$13)-BY32,MAX(0,$H32-SUM($DP32:DV32)))</f>
        <v/>
      </c>
      <c r="DX32">
        <f>MIN(AB31*(1+AB$6/Setup!$C$13)-BZ32,MAX(0,$H32-SUM($DP32:DW32)))</f>
        <v/>
      </c>
      <c r="DY32">
        <f>MIN(AC31*(1+AC$6/Setup!$C$13)-CA32,MAX(0,$H32-SUM($DP32:DX32)))</f>
        <v/>
      </c>
      <c r="DZ32">
        <f>MIN(AD31*(1+AD$6/Setup!$C$13)-CB32,MAX(0,$H32-SUM($DP32:DY32)))</f>
        <v/>
      </c>
      <c r="EA32">
        <f>MIN(AE31*(1+AE$6/Setup!$C$13)-CC32,MAX(0,$H32-SUM($DP32:DZ32)))</f>
        <v/>
      </c>
      <c r="EB32">
        <f>MIN(AF31*(1+AF$6/Setup!$C$13)-CD32,MAX(0,$H32-SUM($DP32:EA32)))</f>
        <v/>
      </c>
      <c r="EC32">
        <f>MIN(AG31*(1+AG$6/Setup!$C$13)-CE32,MAX(0,$H32-SUM($DP32:EB32)))</f>
        <v/>
      </c>
      <c r="ED32">
        <f>MIN(AH31*(1+AH$6/Setup!$C$13)-CF32,MAX(0,$H32-SUM($DP32:EC32)))</f>
        <v/>
      </c>
      <c r="EE32">
        <f>MIN(AI31*(1+AI$6/Setup!$C$13)-CG32,MAX(0,$H32-SUM($DP32:ED32)))</f>
        <v/>
      </c>
      <c r="EF32">
        <f>MIN(AJ31*(1+AJ$6/Setup!$C$13)-CH32,MAX(0,$H32-SUM($DP32:EE32)))</f>
        <v/>
      </c>
      <c r="EG32">
        <f>MIN(AK31*(1+AK$6/Setup!$C$13)-CI32,MAX(0,$H32-SUM($DP32:EF32)))</f>
        <v/>
      </c>
      <c r="EH32">
        <f>MIN(AL31*(1+AL$6/Setup!$C$13)-CJ32,MAX(0,$H32-SUM($DP32:EG32)))</f>
        <v/>
      </c>
      <c r="EI32">
        <f>MIN(AM31*(1+AM$6/Setup!$C$13)-CK32,MAX(0,$H32-SUM($DP32:EH32)))</f>
        <v/>
      </c>
      <c r="EJ32">
        <f>MIN(AN31*(1+AN$6/Setup!$C$13)-CL32,MAX(0,$H32-SUM($DP32:EI32)))</f>
        <v/>
      </c>
      <c r="EK32">
        <f>MIN(AO31*(1+AO$6/Setup!$C$13)-CM32,MAX(0,$H32-SUM($DP32:EJ32)))</f>
        <v/>
      </c>
      <c r="EL32">
        <f>MIN(AP31*(1+AP$6/Setup!$C$13)-CN32,MAX(0,$H32-SUM($DP32:EK32)))</f>
        <v/>
      </c>
      <c r="EM32">
        <f>MIN(AQ31*(1+AQ$6/Setup!$C$13)-CO32,MAX(0,$H32-SUM($DP32:EL32)))</f>
        <v/>
      </c>
      <c r="EN32">
        <f>MIN(AR31*(1+AR$6/Setup!$C$13)-CP32,MAX(0,$H32-SUM($DP32:EM32)))</f>
        <v/>
      </c>
      <c r="EO32">
        <f>MIN(AS31*(1+AS$6/Setup!$C$13)-CQ32,MAX(0,$H32-SUM($DP32:EN32)))</f>
        <v/>
      </c>
      <c r="EP32">
        <f>MIN(AT31*(1+AT$6/Setup!$C$13)-CR32,MAX(0,$H32-SUM($DP32:EO32)))</f>
        <v/>
      </c>
      <c r="EQ32">
        <f>MIN(AU31*(1+AU$6/Setup!$C$13)-CS32,MAX(0,$H32-SUM($DP32:EP32)))</f>
        <v/>
      </c>
      <c r="ER32">
        <f>MIN(AV31*(1+AV$6/Setup!$C$13)-CT32,MAX(0,$H32-SUM($DP32:EQ32)))</f>
        <v/>
      </c>
      <c r="ES32">
        <f>MIN(AW31*(1+AW$6/Setup!$C$13)-CU32,MAX(0,$H32-SUM($DP32:ER32)))</f>
        <v/>
      </c>
      <c r="ET32">
        <f>MIN(AX31*(1+AX$6/Setup!$C$13)-CV32,MAX(0,$H32-SUM($DP32:ES32)))</f>
        <v/>
      </c>
      <c r="EU32">
        <f>MIN(AY31*(1+AY$6/Setup!$C$13)-CW32,MAX(0,$H32-SUM($DP32:ET32)))</f>
        <v/>
      </c>
      <c r="EV32">
        <f>MIN(AZ31*(1+AZ$6/Setup!$C$13)-CX32,MAX(0,$H32-SUM($DP32:EU32)))</f>
        <v/>
      </c>
      <c r="EW32">
        <f>MIN(BA31*(1+BA$6/Setup!$C$13)-CY32,MAX(0,$H32-SUM($DP32:EV32)))</f>
        <v/>
      </c>
      <c r="EX32">
        <f>MIN(BB31*(1+BB$6/Setup!$C$13)-CZ32,MAX(0,$H32-SUM($DP32:EW32)))</f>
        <v/>
      </c>
      <c r="EY32">
        <f>MIN(BC31*(1+BC$6/Setup!$C$13)-DA32,MAX(0,$H32-SUM($DP32:EX32)))</f>
        <v/>
      </c>
      <c r="EZ32">
        <f>MIN(BD31*(1+BD$6/Setup!$C$13)-DB32,MAX(0,$H32-SUM($DP32:EY32)))</f>
        <v/>
      </c>
      <c r="FA32">
        <f>MIN(BE31*(1+BE$6/Setup!$C$13)-DC32,MAX(0,$H32-SUM($DP32:EZ32)))</f>
        <v/>
      </c>
      <c r="FB32">
        <f>MIN(BF31*(1+BF$6/Setup!$C$13)-DD32,MAX(0,$H32-SUM($DP32:FA32)))</f>
        <v/>
      </c>
      <c r="FC32">
        <f>MIN(BG31*(1+BG$6/Setup!$C$13)-DE32,MAX(0,$H32-SUM($DP32:FB32)))</f>
        <v/>
      </c>
      <c r="FD32">
        <f>MIN(BH31*(1+BH$6/Setup!$C$13)-DF32,MAX(0,$H32-SUM($DP32:FC32)))</f>
        <v/>
      </c>
      <c r="FE32">
        <f>MIN(BI31*(1+BI$6/Setup!$C$13)-DG32,MAX(0,$H32-SUM($DP32:FD32)))</f>
        <v/>
      </c>
      <c r="FF32">
        <f>MIN(BJ31*(1+BJ$6/Setup!$C$13)-DH32,MAX(0,$H32-SUM($DP32:FE32)))</f>
        <v/>
      </c>
      <c r="FG32">
        <f>MIN(BK31*(1+BK$6/Setup!$C$13)-DI32,MAX(0,$H32-SUM($DP32:FF32)))</f>
        <v/>
      </c>
      <c r="FH32">
        <f>MIN(BL31*(1+BL$6/Setup!$C$13)-DJ32,MAX(0,$H32-SUM($DP32:FG32)))</f>
        <v/>
      </c>
      <c r="FI32">
        <f>MIN(BM31*(1+BM$6/Setup!$C$13)-DK32,MAX(0,$H32-SUM($DP32:FH32)))</f>
        <v/>
      </c>
      <c r="FJ32">
        <f>MIN(BN31*(1+BN$6/Setup!$C$13)-DL32,MAX(0,$H32-SUM($DP32:FI32)))</f>
        <v/>
      </c>
      <c r="FK32">
        <f>MIN(BO31*(1+BO$6/Setup!$C$13)-DM32,MAX(0,$H32-SUM($DP32:FJ32)))</f>
        <v/>
      </c>
      <c r="FL32">
        <f>MIN(BP31*(1+BP$6/Setup!$C$13)-DN32,MAX(0,$H32-SUM($DP32:FK32)))</f>
        <v/>
      </c>
      <c r="FM32">
        <f>MIN(BQ31*(1+BQ$6/Setup!$C$13)-DO32,MAX(0,$H32-SUM($DP32:FL32)))</f>
        <v/>
      </c>
    </row>
    <row r="33">
      <c r="A33">
        <f>A32+1</f>
        <v/>
      </c>
      <c r="B33">
        <f>IF(Setup!$C$6="Every week",Setup!$C$7+7*(A33-1),IF(Setup!$C$6="Every 2 weeks",Setup!$C$7+14*(A33-1),IF(Setup!$C$6="Every month",EDATE(Setup!$C$7,A33-1),EOMONTH(Setup!$C$7,INT((A33-1+Setup!$C$20)/2)-1)+MIN(IF(MOD(A33-1+Setup!$C$20,2)=0,Setup!$C$18,Setup!$C$19),DAY(EOMONTH(Setup!$C$7,INT((A33-1+Setup!$C$20)/2)))))))</f>
        <v/>
      </c>
      <c r="C33">
        <f>N('Paycheck Plan'!J29)</f>
        <v/>
      </c>
      <c r="D33">
        <f>N('Paycheck Plan'!K29)</f>
        <v/>
      </c>
      <c r="E33">
        <f>MIN(MAX(0,Setup!$C$10-F32),MAX(0,Setup!$C$8+C33-G33))</f>
        <v/>
      </c>
      <c r="F33">
        <f>F32+E33</f>
        <v/>
      </c>
      <c r="G33">
        <f>MIN(Setup!$C$14,MAX(0,Setup!$C$8+C33))</f>
        <v/>
      </c>
      <c r="H33">
        <f>MAX(0,Setup!$C$8+C33-G33-E33)+SUM($T$7:$BQ$7)-SUM(BR33:DO33)</f>
        <v/>
      </c>
      <c r="I33">
        <f>SUMPRODUCT(T32:BQ32,$T$6:$BQ$6)/Setup!$C$13</f>
        <v/>
      </c>
      <c r="J33">
        <f>SUM(T33:BQ33)</f>
        <v/>
      </c>
      <c r="K33">
        <f>IF(MAX(DP33:FM33)&gt;0,MATCH(MAX(DP33:FM33),DP33:FM33,0),1)</f>
        <v/>
      </c>
      <c r="M33">
        <f>ROUND(22*$B$2/39,0)+1</f>
        <v/>
      </c>
      <c r="N33" s="62">
        <f>INDEX($B$10:$B$530,MIN(M33,521))</f>
        <v/>
      </c>
      <c r="O33">
        <f>INDEX($J$10:$J$530,MIN(M33,521))</f>
        <v/>
      </c>
      <c r="T33">
        <f>MAX(0,T32*(1+T$6/Setup!$C$13)-BR33-DP33)+IF($K33=1,$D33,0)</f>
        <v/>
      </c>
      <c r="U33">
        <f>MAX(0,U32*(1+U$6/Setup!$C$13)-BS33-DQ33)+IF($K33=2,$D33,0)</f>
        <v/>
      </c>
      <c r="V33">
        <f>MAX(0,V32*(1+V$6/Setup!$C$13)-BT33-DR33)+IF($K33=3,$D33,0)</f>
        <v/>
      </c>
      <c r="W33">
        <f>MAX(0,W32*(1+W$6/Setup!$C$13)-BU33-DS33)+IF($K33=4,$D33,0)</f>
        <v/>
      </c>
      <c r="X33">
        <f>MAX(0,X32*(1+X$6/Setup!$C$13)-BV33-DT33)+IF($K33=5,$D33,0)</f>
        <v/>
      </c>
      <c r="Y33">
        <f>MAX(0,Y32*(1+Y$6/Setup!$C$13)-BW33-DU33)+IF($K33=6,$D33,0)</f>
        <v/>
      </c>
      <c r="Z33">
        <f>MAX(0,Z32*(1+Z$6/Setup!$C$13)-BX33-DV33)+IF($K33=7,$D33,0)</f>
        <v/>
      </c>
      <c r="AA33">
        <f>MAX(0,AA32*(1+AA$6/Setup!$C$13)-BY33-DW33)+IF($K33=8,$D33,0)</f>
        <v/>
      </c>
      <c r="AB33">
        <f>MAX(0,AB32*(1+AB$6/Setup!$C$13)-BZ33-DX33)+IF($K33=9,$D33,0)</f>
        <v/>
      </c>
      <c r="AC33">
        <f>MAX(0,AC32*(1+AC$6/Setup!$C$13)-CA33-DY33)+IF($K33=10,$D33,0)</f>
        <v/>
      </c>
      <c r="AD33">
        <f>MAX(0,AD32*(1+AD$6/Setup!$C$13)-CB33-DZ33)+IF($K33=11,$D33,0)</f>
        <v/>
      </c>
      <c r="AE33">
        <f>MAX(0,AE32*(1+AE$6/Setup!$C$13)-CC33-EA33)+IF($K33=12,$D33,0)</f>
        <v/>
      </c>
      <c r="AF33">
        <f>MAX(0,AF32*(1+AF$6/Setup!$C$13)-CD33-EB33)+IF($K33=13,$D33,0)</f>
        <v/>
      </c>
      <c r="AG33">
        <f>MAX(0,AG32*(1+AG$6/Setup!$C$13)-CE33-EC33)+IF($K33=14,$D33,0)</f>
        <v/>
      </c>
      <c r="AH33">
        <f>MAX(0,AH32*(1+AH$6/Setup!$C$13)-CF33-ED33)+IF($K33=15,$D33,0)</f>
        <v/>
      </c>
      <c r="AI33">
        <f>MAX(0,AI32*(1+AI$6/Setup!$C$13)-CG33-EE33)+IF($K33=16,$D33,0)</f>
        <v/>
      </c>
      <c r="AJ33">
        <f>MAX(0,AJ32*(1+AJ$6/Setup!$C$13)-CH33-EF33)+IF($K33=17,$D33,0)</f>
        <v/>
      </c>
      <c r="AK33">
        <f>MAX(0,AK32*(1+AK$6/Setup!$C$13)-CI33-EG33)+IF($K33=18,$D33,0)</f>
        <v/>
      </c>
      <c r="AL33">
        <f>MAX(0,AL32*(1+AL$6/Setup!$C$13)-CJ33-EH33)+IF($K33=19,$D33,0)</f>
        <v/>
      </c>
      <c r="AM33">
        <f>MAX(0,AM32*(1+AM$6/Setup!$C$13)-CK33-EI33)+IF($K33=20,$D33,0)</f>
        <v/>
      </c>
      <c r="AN33">
        <f>MAX(0,AN32*(1+AN$6/Setup!$C$13)-CL33-EJ33)+IF($K33=21,$D33,0)</f>
        <v/>
      </c>
      <c r="AO33">
        <f>MAX(0,AO32*(1+AO$6/Setup!$C$13)-CM33-EK33)+IF($K33=22,$D33,0)</f>
        <v/>
      </c>
      <c r="AP33">
        <f>MAX(0,AP32*(1+AP$6/Setup!$C$13)-CN33-EL33)+IF($K33=23,$D33,0)</f>
        <v/>
      </c>
      <c r="AQ33">
        <f>MAX(0,AQ32*(1+AQ$6/Setup!$C$13)-CO33-EM33)+IF($K33=24,$D33,0)</f>
        <v/>
      </c>
      <c r="AR33">
        <f>MAX(0,AR32*(1+AR$6/Setup!$C$13)-CP33-EN33)+IF($K33=25,$D33,0)</f>
        <v/>
      </c>
      <c r="AS33">
        <f>MAX(0,AS32*(1+AS$6/Setup!$C$13)-CQ33-EO33)+IF($K33=26,$D33,0)</f>
        <v/>
      </c>
      <c r="AT33">
        <f>MAX(0,AT32*(1+AT$6/Setup!$C$13)-CR33-EP33)+IF($K33=27,$D33,0)</f>
        <v/>
      </c>
      <c r="AU33">
        <f>MAX(0,AU32*(1+AU$6/Setup!$C$13)-CS33-EQ33)+IF($K33=28,$D33,0)</f>
        <v/>
      </c>
      <c r="AV33">
        <f>MAX(0,AV32*(1+AV$6/Setup!$C$13)-CT33-ER33)+IF($K33=29,$D33,0)</f>
        <v/>
      </c>
      <c r="AW33">
        <f>MAX(0,AW32*(1+AW$6/Setup!$C$13)-CU33-ES33)+IF($K33=30,$D33,0)</f>
        <v/>
      </c>
      <c r="AX33">
        <f>MAX(0,AX32*(1+AX$6/Setup!$C$13)-CV33-ET33)+IF($K33=31,$D33,0)</f>
        <v/>
      </c>
      <c r="AY33">
        <f>MAX(0,AY32*(1+AY$6/Setup!$C$13)-CW33-EU33)+IF($K33=32,$D33,0)</f>
        <v/>
      </c>
      <c r="AZ33">
        <f>MAX(0,AZ32*(1+AZ$6/Setup!$C$13)-CX33-EV33)+IF($K33=33,$D33,0)</f>
        <v/>
      </c>
      <c r="BA33">
        <f>MAX(0,BA32*(1+BA$6/Setup!$C$13)-CY33-EW33)+IF($K33=34,$D33,0)</f>
        <v/>
      </c>
      <c r="BB33">
        <f>MAX(0,BB32*(1+BB$6/Setup!$C$13)-CZ33-EX33)+IF($K33=35,$D33,0)</f>
        <v/>
      </c>
      <c r="BC33">
        <f>MAX(0,BC32*(1+BC$6/Setup!$C$13)-DA33-EY33)+IF($K33=36,$D33,0)</f>
        <v/>
      </c>
      <c r="BD33">
        <f>MAX(0,BD32*(1+BD$6/Setup!$C$13)-DB33-EZ33)+IF($K33=37,$D33,0)</f>
        <v/>
      </c>
      <c r="BE33">
        <f>MAX(0,BE32*(1+BE$6/Setup!$C$13)-DC33-FA33)+IF($K33=38,$D33,0)</f>
        <v/>
      </c>
      <c r="BF33">
        <f>MAX(0,BF32*(1+BF$6/Setup!$C$13)-DD33-FB33)+IF($K33=39,$D33,0)</f>
        <v/>
      </c>
      <c r="BG33">
        <f>MAX(0,BG32*(1+BG$6/Setup!$C$13)-DE33-FC33)+IF($K33=40,$D33,0)</f>
        <v/>
      </c>
      <c r="BH33">
        <f>MAX(0,BH32*(1+BH$6/Setup!$C$13)-DF33-FD33)+IF($K33=41,$D33,0)</f>
        <v/>
      </c>
      <c r="BI33">
        <f>MAX(0,BI32*(1+BI$6/Setup!$C$13)-DG33-FE33)+IF($K33=42,$D33,0)</f>
        <v/>
      </c>
      <c r="BJ33">
        <f>MAX(0,BJ32*(1+BJ$6/Setup!$C$13)-DH33-FF33)+IF($K33=43,$D33,0)</f>
        <v/>
      </c>
      <c r="BK33">
        <f>MAX(0,BK32*(1+BK$6/Setup!$C$13)-DI33-FG33)+IF($K33=44,$D33,0)</f>
        <v/>
      </c>
      <c r="BL33">
        <f>MAX(0,BL32*(1+BL$6/Setup!$C$13)-DJ33-FH33)+IF($K33=45,$D33,0)</f>
        <v/>
      </c>
      <c r="BM33">
        <f>MAX(0,BM32*(1+BM$6/Setup!$C$13)-DK33-FI33)+IF($K33=46,$D33,0)</f>
        <v/>
      </c>
      <c r="BN33">
        <f>MAX(0,BN32*(1+BN$6/Setup!$C$13)-DL33-FJ33)+IF($K33=47,$D33,0)</f>
        <v/>
      </c>
      <c r="BO33">
        <f>MAX(0,BO32*(1+BO$6/Setup!$C$13)-DM33-FK33)+IF($K33=48,$D33,0)</f>
        <v/>
      </c>
      <c r="BP33">
        <f>MAX(0,BP32*(1+BP$6/Setup!$C$13)-DN33-FL33)+IF($K33=49,$D33,0)</f>
        <v/>
      </c>
      <c r="BQ33">
        <f>MAX(0,BQ32*(1+BQ$6/Setup!$C$13)-DO33-FM33)+IF($K33=50,$D33,0)</f>
        <v/>
      </c>
      <c r="BR33">
        <f>MIN(T32*(1+T$6/Setup!$C$13),T$7)</f>
        <v/>
      </c>
      <c r="BS33">
        <f>MIN(U32*(1+U$6/Setup!$C$13),U$7)</f>
        <v/>
      </c>
      <c r="BT33">
        <f>MIN(V32*(1+V$6/Setup!$C$13),V$7)</f>
        <v/>
      </c>
      <c r="BU33">
        <f>MIN(W32*(1+W$6/Setup!$C$13),W$7)</f>
        <v/>
      </c>
      <c r="BV33">
        <f>MIN(X32*(1+X$6/Setup!$C$13),X$7)</f>
        <v/>
      </c>
      <c r="BW33">
        <f>MIN(Y32*(1+Y$6/Setup!$C$13),Y$7)</f>
        <v/>
      </c>
      <c r="BX33">
        <f>MIN(Z32*(1+Z$6/Setup!$C$13),Z$7)</f>
        <v/>
      </c>
      <c r="BY33">
        <f>MIN(AA32*(1+AA$6/Setup!$C$13),AA$7)</f>
        <v/>
      </c>
      <c r="BZ33">
        <f>MIN(AB32*(1+AB$6/Setup!$C$13),AB$7)</f>
        <v/>
      </c>
      <c r="CA33">
        <f>MIN(AC32*(1+AC$6/Setup!$C$13),AC$7)</f>
        <v/>
      </c>
      <c r="CB33">
        <f>MIN(AD32*(1+AD$6/Setup!$C$13),AD$7)</f>
        <v/>
      </c>
      <c r="CC33">
        <f>MIN(AE32*(1+AE$6/Setup!$C$13),AE$7)</f>
        <v/>
      </c>
      <c r="CD33">
        <f>MIN(AF32*(1+AF$6/Setup!$C$13),AF$7)</f>
        <v/>
      </c>
      <c r="CE33">
        <f>MIN(AG32*(1+AG$6/Setup!$C$13),AG$7)</f>
        <v/>
      </c>
      <c r="CF33">
        <f>MIN(AH32*(1+AH$6/Setup!$C$13),AH$7)</f>
        <v/>
      </c>
      <c r="CG33">
        <f>MIN(AI32*(1+AI$6/Setup!$C$13),AI$7)</f>
        <v/>
      </c>
      <c r="CH33">
        <f>MIN(AJ32*(1+AJ$6/Setup!$C$13),AJ$7)</f>
        <v/>
      </c>
      <c r="CI33">
        <f>MIN(AK32*(1+AK$6/Setup!$C$13),AK$7)</f>
        <v/>
      </c>
      <c r="CJ33">
        <f>MIN(AL32*(1+AL$6/Setup!$C$13),AL$7)</f>
        <v/>
      </c>
      <c r="CK33">
        <f>MIN(AM32*(1+AM$6/Setup!$C$13),AM$7)</f>
        <v/>
      </c>
      <c r="CL33">
        <f>MIN(AN32*(1+AN$6/Setup!$C$13),AN$7)</f>
        <v/>
      </c>
      <c r="CM33">
        <f>MIN(AO32*(1+AO$6/Setup!$C$13),AO$7)</f>
        <v/>
      </c>
      <c r="CN33">
        <f>MIN(AP32*(1+AP$6/Setup!$C$13),AP$7)</f>
        <v/>
      </c>
      <c r="CO33">
        <f>MIN(AQ32*(1+AQ$6/Setup!$C$13),AQ$7)</f>
        <v/>
      </c>
      <c r="CP33">
        <f>MIN(AR32*(1+AR$6/Setup!$C$13),AR$7)</f>
        <v/>
      </c>
      <c r="CQ33">
        <f>MIN(AS32*(1+AS$6/Setup!$C$13),AS$7)</f>
        <v/>
      </c>
      <c r="CR33">
        <f>MIN(AT32*(1+AT$6/Setup!$C$13),AT$7)</f>
        <v/>
      </c>
      <c r="CS33">
        <f>MIN(AU32*(1+AU$6/Setup!$C$13),AU$7)</f>
        <v/>
      </c>
      <c r="CT33">
        <f>MIN(AV32*(1+AV$6/Setup!$C$13),AV$7)</f>
        <v/>
      </c>
      <c r="CU33">
        <f>MIN(AW32*(1+AW$6/Setup!$C$13),AW$7)</f>
        <v/>
      </c>
      <c r="CV33">
        <f>MIN(AX32*(1+AX$6/Setup!$C$13),AX$7)</f>
        <v/>
      </c>
      <c r="CW33">
        <f>MIN(AY32*(1+AY$6/Setup!$C$13),AY$7)</f>
        <v/>
      </c>
      <c r="CX33">
        <f>MIN(AZ32*(1+AZ$6/Setup!$C$13),AZ$7)</f>
        <v/>
      </c>
      <c r="CY33">
        <f>MIN(BA32*(1+BA$6/Setup!$C$13),BA$7)</f>
        <v/>
      </c>
      <c r="CZ33">
        <f>MIN(BB32*(1+BB$6/Setup!$C$13),BB$7)</f>
        <v/>
      </c>
      <c r="DA33">
        <f>MIN(BC32*(1+BC$6/Setup!$C$13),BC$7)</f>
        <v/>
      </c>
      <c r="DB33">
        <f>MIN(BD32*(1+BD$6/Setup!$C$13),BD$7)</f>
        <v/>
      </c>
      <c r="DC33">
        <f>MIN(BE32*(1+BE$6/Setup!$C$13),BE$7)</f>
        <v/>
      </c>
      <c r="DD33">
        <f>MIN(BF32*(1+BF$6/Setup!$C$13),BF$7)</f>
        <v/>
      </c>
      <c r="DE33">
        <f>MIN(BG32*(1+BG$6/Setup!$C$13),BG$7)</f>
        <v/>
      </c>
      <c r="DF33">
        <f>MIN(BH32*(1+BH$6/Setup!$C$13),BH$7)</f>
        <v/>
      </c>
      <c r="DG33">
        <f>MIN(BI32*(1+BI$6/Setup!$C$13),BI$7)</f>
        <v/>
      </c>
      <c r="DH33">
        <f>MIN(BJ32*(1+BJ$6/Setup!$C$13),BJ$7)</f>
        <v/>
      </c>
      <c r="DI33">
        <f>MIN(BK32*(1+BK$6/Setup!$C$13),BK$7)</f>
        <v/>
      </c>
      <c r="DJ33">
        <f>MIN(BL32*(1+BL$6/Setup!$C$13),BL$7)</f>
        <v/>
      </c>
      <c r="DK33">
        <f>MIN(BM32*(1+BM$6/Setup!$C$13),BM$7)</f>
        <v/>
      </c>
      <c r="DL33">
        <f>MIN(BN32*(1+BN$6/Setup!$C$13),BN$7)</f>
        <v/>
      </c>
      <c r="DM33">
        <f>MIN(BO32*(1+BO$6/Setup!$C$13),BO$7)</f>
        <v/>
      </c>
      <c r="DN33">
        <f>MIN(BP32*(1+BP$6/Setup!$C$13),BP$7)</f>
        <v/>
      </c>
      <c r="DO33">
        <f>MIN(BQ32*(1+BQ$6/Setup!$C$13),BQ$7)</f>
        <v/>
      </c>
      <c r="DP33">
        <f>MIN(T32*(1+T$6/Setup!$C$13)-BR33,$H33)</f>
        <v/>
      </c>
      <c r="DQ33">
        <f>MIN(U32*(1+U$6/Setup!$C$13)-BS33,MAX(0,$H33-SUM($DP33:DP33)))</f>
        <v/>
      </c>
      <c r="DR33">
        <f>MIN(V32*(1+V$6/Setup!$C$13)-BT33,MAX(0,$H33-SUM($DP33:DQ33)))</f>
        <v/>
      </c>
      <c r="DS33">
        <f>MIN(W32*(1+W$6/Setup!$C$13)-BU33,MAX(0,$H33-SUM($DP33:DR33)))</f>
        <v/>
      </c>
      <c r="DT33">
        <f>MIN(X32*(1+X$6/Setup!$C$13)-BV33,MAX(0,$H33-SUM($DP33:DS33)))</f>
        <v/>
      </c>
      <c r="DU33">
        <f>MIN(Y32*(1+Y$6/Setup!$C$13)-BW33,MAX(0,$H33-SUM($DP33:DT33)))</f>
        <v/>
      </c>
      <c r="DV33">
        <f>MIN(Z32*(1+Z$6/Setup!$C$13)-BX33,MAX(0,$H33-SUM($DP33:DU33)))</f>
        <v/>
      </c>
      <c r="DW33">
        <f>MIN(AA32*(1+AA$6/Setup!$C$13)-BY33,MAX(0,$H33-SUM($DP33:DV33)))</f>
        <v/>
      </c>
      <c r="DX33">
        <f>MIN(AB32*(1+AB$6/Setup!$C$13)-BZ33,MAX(0,$H33-SUM($DP33:DW33)))</f>
        <v/>
      </c>
      <c r="DY33">
        <f>MIN(AC32*(1+AC$6/Setup!$C$13)-CA33,MAX(0,$H33-SUM($DP33:DX33)))</f>
        <v/>
      </c>
      <c r="DZ33">
        <f>MIN(AD32*(1+AD$6/Setup!$C$13)-CB33,MAX(0,$H33-SUM($DP33:DY33)))</f>
        <v/>
      </c>
      <c r="EA33">
        <f>MIN(AE32*(1+AE$6/Setup!$C$13)-CC33,MAX(0,$H33-SUM($DP33:DZ33)))</f>
        <v/>
      </c>
      <c r="EB33">
        <f>MIN(AF32*(1+AF$6/Setup!$C$13)-CD33,MAX(0,$H33-SUM($DP33:EA33)))</f>
        <v/>
      </c>
      <c r="EC33">
        <f>MIN(AG32*(1+AG$6/Setup!$C$13)-CE33,MAX(0,$H33-SUM($DP33:EB33)))</f>
        <v/>
      </c>
      <c r="ED33">
        <f>MIN(AH32*(1+AH$6/Setup!$C$13)-CF33,MAX(0,$H33-SUM($DP33:EC33)))</f>
        <v/>
      </c>
      <c r="EE33">
        <f>MIN(AI32*(1+AI$6/Setup!$C$13)-CG33,MAX(0,$H33-SUM($DP33:ED33)))</f>
        <v/>
      </c>
      <c r="EF33">
        <f>MIN(AJ32*(1+AJ$6/Setup!$C$13)-CH33,MAX(0,$H33-SUM($DP33:EE33)))</f>
        <v/>
      </c>
      <c r="EG33">
        <f>MIN(AK32*(1+AK$6/Setup!$C$13)-CI33,MAX(0,$H33-SUM($DP33:EF33)))</f>
        <v/>
      </c>
      <c r="EH33">
        <f>MIN(AL32*(1+AL$6/Setup!$C$13)-CJ33,MAX(0,$H33-SUM($DP33:EG33)))</f>
        <v/>
      </c>
      <c r="EI33">
        <f>MIN(AM32*(1+AM$6/Setup!$C$13)-CK33,MAX(0,$H33-SUM($DP33:EH33)))</f>
        <v/>
      </c>
      <c r="EJ33">
        <f>MIN(AN32*(1+AN$6/Setup!$C$13)-CL33,MAX(0,$H33-SUM($DP33:EI33)))</f>
        <v/>
      </c>
      <c r="EK33">
        <f>MIN(AO32*(1+AO$6/Setup!$C$13)-CM33,MAX(0,$H33-SUM($DP33:EJ33)))</f>
        <v/>
      </c>
      <c r="EL33">
        <f>MIN(AP32*(1+AP$6/Setup!$C$13)-CN33,MAX(0,$H33-SUM($DP33:EK33)))</f>
        <v/>
      </c>
      <c r="EM33">
        <f>MIN(AQ32*(1+AQ$6/Setup!$C$13)-CO33,MAX(0,$H33-SUM($DP33:EL33)))</f>
        <v/>
      </c>
      <c r="EN33">
        <f>MIN(AR32*(1+AR$6/Setup!$C$13)-CP33,MAX(0,$H33-SUM($DP33:EM33)))</f>
        <v/>
      </c>
      <c r="EO33">
        <f>MIN(AS32*(1+AS$6/Setup!$C$13)-CQ33,MAX(0,$H33-SUM($DP33:EN33)))</f>
        <v/>
      </c>
      <c r="EP33">
        <f>MIN(AT32*(1+AT$6/Setup!$C$13)-CR33,MAX(0,$H33-SUM($DP33:EO33)))</f>
        <v/>
      </c>
      <c r="EQ33">
        <f>MIN(AU32*(1+AU$6/Setup!$C$13)-CS33,MAX(0,$H33-SUM($DP33:EP33)))</f>
        <v/>
      </c>
      <c r="ER33">
        <f>MIN(AV32*(1+AV$6/Setup!$C$13)-CT33,MAX(0,$H33-SUM($DP33:EQ33)))</f>
        <v/>
      </c>
      <c r="ES33">
        <f>MIN(AW32*(1+AW$6/Setup!$C$13)-CU33,MAX(0,$H33-SUM($DP33:ER33)))</f>
        <v/>
      </c>
      <c r="ET33">
        <f>MIN(AX32*(1+AX$6/Setup!$C$13)-CV33,MAX(0,$H33-SUM($DP33:ES33)))</f>
        <v/>
      </c>
      <c r="EU33">
        <f>MIN(AY32*(1+AY$6/Setup!$C$13)-CW33,MAX(0,$H33-SUM($DP33:ET33)))</f>
        <v/>
      </c>
      <c r="EV33">
        <f>MIN(AZ32*(1+AZ$6/Setup!$C$13)-CX33,MAX(0,$H33-SUM($DP33:EU33)))</f>
        <v/>
      </c>
      <c r="EW33">
        <f>MIN(BA32*(1+BA$6/Setup!$C$13)-CY33,MAX(0,$H33-SUM($DP33:EV33)))</f>
        <v/>
      </c>
      <c r="EX33">
        <f>MIN(BB32*(1+BB$6/Setup!$C$13)-CZ33,MAX(0,$H33-SUM($DP33:EW33)))</f>
        <v/>
      </c>
      <c r="EY33">
        <f>MIN(BC32*(1+BC$6/Setup!$C$13)-DA33,MAX(0,$H33-SUM($DP33:EX33)))</f>
        <v/>
      </c>
      <c r="EZ33">
        <f>MIN(BD32*(1+BD$6/Setup!$C$13)-DB33,MAX(0,$H33-SUM($DP33:EY33)))</f>
        <v/>
      </c>
      <c r="FA33">
        <f>MIN(BE32*(1+BE$6/Setup!$C$13)-DC33,MAX(0,$H33-SUM($DP33:EZ33)))</f>
        <v/>
      </c>
      <c r="FB33">
        <f>MIN(BF32*(1+BF$6/Setup!$C$13)-DD33,MAX(0,$H33-SUM($DP33:FA33)))</f>
        <v/>
      </c>
      <c r="FC33">
        <f>MIN(BG32*(1+BG$6/Setup!$C$13)-DE33,MAX(0,$H33-SUM($DP33:FB33)))</f>
        <v/>
      </c>
      <c r="FD33">
        <f>MIN(BH32*(1+BH$6/Setup!$C$13)-DF33,MAX(0,$H33-SUM($DP33:FC33)))</f>
        <v/>
      </c>
      <c r="FE33">
        <f>MIN(BI32*(1+BI$6/Setup!$C$13)-DG33,MAX(0,$H33-SUM($DP33:FD33)))</f>
        <v/>
      </c>
      <c r="FF33">
        <f>MIN(BJ32*(1+BJ$6/Setup!$C$13)-DH33,MAX(0,$H33-SUM($DP33:FE33)))</f>
        <v/>
      </c>
      <c r="FG33">
        <f>MIN(BK32*(1+BK$6/Setup!$C$13)-DI33,MAX(0,$H33-SUM($DP33:FF33)))</f>
        <v/>
      </c>
      <c r="FH33">
        <f>MIN(BL32*(1+BL$6/Setup!$C$13)-DJ33,MAX(0,$H33-SUM($DP33:FG33)))</f>
        <v/>
      </c>
      <c r="FI33">
        <f>MIN(BM32*(1+BM$6/Setup!$C$13)-DK33,MAX(0,$H33-SUM($DP33:FH33)))</f>
        <v/>
      </c>
      <c r="FJ33">
        <f>MIN(BN32*(1+BN$6/Setup!$C$13)-DL33,MAX(0,$H33-SUM($DP33:FI33)))</f>
        <v/>
      </c>
      <c r="FK33">
        <f>MIN(BO32*(1+BO$6/Setup!$C$13)-DM33,MAX(0,$H33-SUM($DP33:FJ33)))</f>
        <v/>
      </c>
      <c r="FL33">
        <f>MIN(BP32*(1+BP$6/Setup!$C$13)-DN33,MAX(0,$H33-SUM($DP33:FK33)))</f>
        <v/>
      </c>
      <c r="FM33">
        <f>MIN(BQ32*(1+BQ$6/Setup!$C$13)-DO33,MAX(0,$H33-SUM($DP33:FL33)))</f>
        <v/>
      </c>
    </row>
    <row r="34">
      <c r="A34">
        <f>A33+1</f>
        <v/>
      </c>
      <c r="B34">
        <f>IF(Setup!$C$6="Every week",Setup!$C$7+7*(A34-1),IF(Setup!$C$6="Every 2 weeks",Setup!$C$7+14*(A34-1),IF(Setup!$C$6="Every month",EDATE(Setup!$C$7,A34-1),EOMONTH(Setup!$C$7,INT((A34-1+Setup!$C$20)/2)-1)+MIN(IF(MOD(A34-1+Setup!$C$20,2)=0,Setup!$C$18,Setup!$C$19),DAY(EOMONTH(Setup!$C$7,INT((A34-1+Setup!$C$20)/2)))))))</f>
        <v/>
      </c>
      <c r="C34">
        <f>N('Paycheck Plan'!J30)</f>
        <v/>
      </c>
      <c r="D34">
        <f>N('Paycheck Plan'!K30)</f>
        <v/>
      </c>
      <c r="E34">
        <f>MIN(MAX(0,Setup!$C$10-F33),MAX(0,Setup!$C$8+C34-G34))</f>
        <v/>
      </c>
      <c r="F34">
        <f>F33+E34</f>
        <v/>
      </c>
      <c r="G34">
        <f>MIN(Setup!$C$14,MAX(0,Setup!$C$8+C34))</f>
        <v/>
      </c>
      <c r="H34">
        <f>MAX(0,Setup!$C$8+C34-G34-E34)+SUM($T$7:$BQ$7)-SUM(BR34:DO34)</f>
        <v/>
      </c>
      <c r="I34">
        <f>SUMPRODUCT(T33:BQ33,$T$6:$BQ$6)/Setup!$C$13</f>
        <v/>
      </c>
      <c r="J34">
        <f>SUM(T34:BQ34)</f>
        <v/>
      </c>
      <c r="K34">
        <f>IF(MAX(DP34:FM34)&gt;0,MATCH(MAX(DP34:FM34),DP34:FM34,0),1)</f>
        <v/>
      </c>
      <c r="M34">
        <f>ROUND(23*$B$2/39,0)+1</f>
        <v/>
      </c>
      <c r="N34" s="62">
        <f>INDEX($B$10:$B$530,MIN(M34,521))</f>
        <v/>
      </c>
      <c r="O34">
        <f>INDEX($J$10:$J$530,MIN(M34,521))</f>
        <v/>
      </c>
      <c r="T34">
        <f>MAX(0,T33*(1+T$6/Setup!$C$13)-BR34-DP34)+IF($K34=1,$D34,0)</f>
        <v/>
      </c>
      <c r="U34">
        <f>MAX(0,U33*(1+U$6/Setup!$C$13)-BS34-DQ34)+IF($K34=2,$D34,0)</f>
        <v/>
      </c>
      <c r="V34">
        <f>MAX(0,V33*(1+V$6/Setup!$C$13)-BT34-DR34)+IF($K34=3,$D34,0)</f>
        <v/>
      </c>
      <c r="W34">
        <f>MAX(0,W33*(1+W$6/Setup!$C$13)-BU34-DS34)+IF($K34=4,$D34,0)</f>
        <v/>
      </c>
      <c r="X34">
        <f>MAX(0,X33*(1+X$6/Setup!$C$13)-BV34-DT34)+IF($K34=5,$D34,0)</f>
        <v/>
      </c>
      <c r="Y34">
        <f>MAX(0,Y33*(1+Y$6/Setup!$C$13)-BW34-DU34)+IF($K34=6,$D34,0)</f>
        <v/>
      </c>
      <c r="Z34">
        <f>MAX(0,Z33*(1+Z$6/Setup!$C$13)-BX34-DV34)+IF($K34=7,$D34,0)</f>
        <v/>
      </c>
      <c r="AA34">
        <f>MAX(0,AA33*(1+AA$6/Setup!$C$13)-BY34-DW34)+IF($K34=8,$D34,0)</f>
        <v/>
      </c>
      <c r="AB34">
        <f>MAX(0,AB33*(1+AB$6/Setup!$C$13)-BZ34-DX34)+IF($K34=9,$D34,0)</f>
        <v/>
      </c>
      <c r="AC34">
        <f>MAX(0,AC33*(1+AC$6/Setup!$C$13)-CA34-DY34)+IF($K34=10,$D34,0)</f>
        <v/>
      </c>
      <c r="AD34">
        <f>MAX(0,AD33*(1+AD$6/Setup!$C$13)-CB34-DZ34)+IF($K34=11,$D34,0)</f>
        <v/>
      </c>
      <c r="AE34">
        <f>MAX(0,AE33*(1+AE$6/Setup!$C$13)-CC34-EA34)+IF($K34=12,$D34,0)</f>
        <v/>
      </c>
      <c r="AF34">
        <f>MAX(0,AF33*(1+AF$6/Setup!$C$13)-CD34-EB34)+IF($K34=13,$D34,0)</f>
        <v/>
      </c>
      <c r="AG34">
        <f>MAX(0,AG33*(1+AG$6/Setup!$C$13)-CE34-EC34)+IF($K34=14,$D34,0)</f>
        <v/>
      </c>
      <c r="AH34">
        <f>MAX(0,AH33*(1+AH$6/Setup!$C$13)-CF34-ED34)+IF($K34=15,$D34,0)</f>
        <v/>
      </c>
      <c r="AI34">
        <f>MAX(0,AI33*(1+AI$6/Setup!$C$13)-CG34-EE34)+IF($K34=16,$D34,0)</f>
        <v/>
      </c>
      <c r="AJ34">
        <f>MAX(0,AJ33*(1+AJ$6/Setup!$C$13)-CH34-EF34)+IF($K34=17,$D34,0)</f>
        <v/>
      </c>
      <c r="AK34">
        <f>MAX(0,AK33*(1+AK$6/Setup!$C$13)-CI34-EG34)+IF($K34=18,$D34,0)</f>
        <v/>
      </c>
      <c r="AL34">
        <f>MAX(0,AL33*(1+AL$6/Setup!$C$13)-CJ34-EH34)+IF($K34=19,$D34,0)</f>
        <v/>
      </c>
      <c r="AM34">
        <f>MAX(0,AM33*(1+AM$6/Setup!$C$13)-CK34-EI34)+IF($K34=20,$D34,0)</f>
        <v/>
      </c>
      <c r="AN34">
        <f>MAX(0,AN33*(1+AN$6/Setup!$C$13)-CL34-EJ34)+IF($K34=21,$D34,0)</f>
        <v/>
      </c>
      <c r="AO34">
        <f>MAX(0,AO33*(1+AO$6/Setup!$C$13)-CM34-EK34)+IF($K34=22,$D34,0)</f>
        <v/>
      </c>
      <c r="AP34">
        <f>MAX(0,AP33*(1+AP$6/Setup!$C$13)-CN34-EL34)+IF($K34=23,$D34,0)</f>
        <v/>
      </c>
      <c r="AQ34">
        <f>MAX(0,AQ33*(1+AQ$6/Setup!$C$13)-CO34-EM34)+IF($K34=24,$D34,0)</f>
        <v/>
      </c>
      <c r="AR34">
        <f>MAX(0,AR33*(1+AR$6/Setup!$C$13)-CP34-EN34)+IF($K34=25,$D34,0)</f>
        <v/>
      </c>
      <c r="AS34">
        <f>MAX(0,AS33*(1+AS$6/Setup!$C$13)-CQ34-EO34)+IF($K34=26,$D34,0)</f>
        <v/>
      </c>
      <c r="AT34">
        <f>MAX(0,AT33*(1+AT$6/Setup!$C$13)-CR34-EP34)+IF($K34=27,$D34,0)</f>
        <v/>
      </c>
      <c r="AU34">
        <f>MAX(0,AU33*(1+AU$6/Setup!$C$13)-CS34-EQ34)+IF($K34=28,$D34,0)</f>
        <v/>
      </c>
      <c r="AV34">
        <f>MAX(0,AV33*(1+AV$6/Setup!$C$13)-CT34-ER34)+IF($K34=29,$D34,0)</f>
        <v/>
      </c>
      <c r="AW34">
        <f>MAX(0,AW33*(1+AW$6/Setup!$C$13)-CU34-ES34)+IF($K34=30,$D34,0)</f>
        <v/>
      </c>
      <c r="AX34">
        <f>MAX(0,AX33*(1+AX$6/Setup!$C$13)-CV34-ET34)+IF($K34=31,$D34,0)</f>
        <v/>
      </c>
      <c r="AY34">
        <f>MAX(0,AY33*(1+AY$6/Setup!$C$13)-CW34-EU34)+IF($K34=32,$D34,0)</f>
        <v/>
      </c>
      <c r="AZ34">
        <f>MAX(0,AZ33*(1+AZ$6/Setup!$C$13)-CX34-EV34)+IF($K34=33,$D34,0)</f>
        <v/>
      </c>
      <c r="BA34">
        <f>MAX(0,BA33*(1+BA$6/Setup!$C$13)-CY34-EW34)+IF($K34=34,$D34,0)</f>
        <v/>
      </c>
      <c r="BB34">
        <f>MAX(0,BB33*(1+BB$6/Setup!$C$13)-CZ34-EX34)+IF($K34=35,$D34,0)</f>
        <v/>
      </c>
      <c r="BC34">
        <f>MAX(0,BC33*(1+BC$6/Setup!$C$13)-DA34-EY34)+IF($K34=36,$D34,0)</f>
        <v/>
      </c>
      <c r="BD34">
        <f>MAX(0,BD33*(1+BD$6/Setup!$C$13)-DB34-EZ34)+IF($K34=37,$D34,0)</f>
        <v/>
      </c>
      <c r="BE34">
        <f>MAX(0,BE33*(1+BE$6/Setup!$C$13)-DC34-FA34)+IF($K34=38,$D34,0)</f>
        <v/>
      </c>
      <c r="BF34">
        <f>MAX(0,BF33*(1+BF$6/Setup!$C$13)-DD34-FB34)+IF($K34=39,$D34,0)</f>
        <v/>
      </c>
      <c r="BG34">
        <f>MAX(0,BG33*(1+BG$6/Setup!$C$13)-DE34-FC34)+IF($K34=40,$D34,0)</f>
        <v/>
      </c>
      <c r="BH34">
        <f>MAX(0,BH33*(1+BH$6/Setup!$C$13)-DF34-FD34)+IF($K34=41,$D34,0)</f>
        <v/>
      </c>
      <c r="BI34">
        <f>MAX(0,BI33*(1+BI$6/Setup!$C$13)-DG34-FE34)+IF($K34=42,$D34,0)</f>
        <v/>
      </c>
      <c r="BJ34">
        <f>MAX(0,BJ33*(1+BJ$6/Setup!$C$13)-DH34-FF34)+IF($K34=43,$D34,0)</f>
        <v/>
      </c>
      <c r="BK34">
        <f>MAX(0,BK33*(1+BK$6/Setup!$C$13)-DI34-FG34)+IF($K34=44,$D34,0)</f>
        <v/>
      </c>
      <c r="BL34">
        <f>MAX(0,BL33*(1+BL$6/Setup!$C$13)-DJ34-FH34)+IF($K34=45,$D34,0)</f>
        <v/>
      </c>
      <c r="BM34">
        <f>MAX(0,BM33*(1+BM$6/Setup!$C$13)-DK34-FI34)+IF($K34=46,$D34,0)</f>
        <v/>
      </c>
      <c r="BN34">
        <f>MAX(0,BN33*(1+BN$6/Setup!$C$13)-DL34-FJ34)+IF($K34=47,$D34,0)</f>
        <v/>
      </c>
      <c r="BO34">
        <f>MAX(0,BO33*(1+BO$6/Setup!$C$13)-DM34-FK34)+IF($K34=48,$D34,0)</f>
        <v/>
      </c>
      <c r="BP34">
        <f>MAX(0,BP33*(1+BP$6/Setup!$C$13)-DN34-FL34)+IF($K34=49,$D34,0)</f>
        <v/>
      </c>
      <c r="BQ34">
        <f>MAX(0,BQ33*(1+BQ$6/Setup!$C$13)-DO34-FM34)+IF($K34=50,$D34,0)</f>
        <v/>
      </c>
      <c r="BR34">
        <f>MIN(T33*(1+T$6/Setup!$C$13),T$7)</f>
        <v/>
      </c>
      <c r="BS34">
        <f>MIN(U33*(1+U$6/Setup!$C$13),U$7)</f>
        <v/>
      </c>
      <c r="BT34">
        <f>MIN(V33*(1+V$6/Setup!$C$13),V$7)</f>
        <v/>
      </c>
      <c r="BU34">
        <f>MIN(W33*(1+W$6/Setup!$C$13),W$7)</f>
        <v/>
      </c>
      <c r="BV34">
        <f>MIN(X33*(1+X$6/Setup!$C$13),X$7)</f>
        <v/>
      </c>
      <c r="BW34">
        <f>MIN(Y33*(1+Y$6/Setup!$C$13),Y$7)</f>
        <v/>
      </c>
      <c r="BX34">
        <f>MIN(Z33*(1+Z$6/Setup!$C$13),Z$7)</f>
        <v/>
      </c>
      <c r="BY34">
        <f>MIN(AA33*(1+AA$6/Setup!$C$13),AA$7)</f>
        <v/>
      </c>
      <c r="BZ34">
        <f>MIN(AB33*(1+AB$6/Setup!$C$13),AB$7)</f>
        <v/>
      </c>
      <c r="CA34">
        <f>MIN(AC33*(1+AC$6/Setup!$C$13),AC$7)</f>
        <v/>
      </c>
      <c r="CB34">
        <f>MIN(AD33*(1+AD$6/Setup!$C$13),AD$7)</f>
        <v/>
      </c>
      <c r="CC34">
        <f>MIN(AE33*(1+AE$6/Setup!$C$13),AE$7)</f>
        <v/>
      </c>
      <c r="CD34">
        <f>MIN(AF33*(1+AF$6/Setup!$C$13),AF$7)</f>
        <v/>
      </c>
      <c r="CE34">
        <f>MIN(AG33*(1+AG$6/Setup!$C$13),AG$7)</f>
        <v/>
      </c>
      <c r="CF34">
        <f>MIN(AH33*(1+AH$6/Setup!$C$13),AH$7)</f>
        <v/>
      </c>
      <c r="CG34">
        <f>MIN(AI33*(1+AI$6/Setup!$C$13),AI$7)</f>
        <v/>
      </c>
      <c r="CH34">
        <f>MIN(AJ33*(1+AJ$6/Setup!$C$13),AJ$7)</f>
        <v/>
      </c>
      <c r="CI34">
        <f>MIN(AK33*(1+AK$6/Setup!$C$13),AK$7)</f>
        <v/>
      </c>
      <c r="CJ34">
        <f>MIN(AL33*(1+AL$6/Setup!$C$13),AL$7)</f>
        <v/>
      </c>
      <c r="CK34">
        <f>MIN(AM33*(1+AM$6/Setup!$C$13),AM$7)</f>
        <v/>
      </c>
      <c r="CL34">
        <f>MIN(AN33*(1+AN$6/Setup!$C$13),AN$7)</f>
        <v/>
      </c>
      <c r="CM34">
        <f>MIN(AO33*(1+AO$6/Setup!$C$13),AO$7)</f>
        <v/>
      </c>
      <c r="CN34">
        <f>MIN(AP33*(1+AP$6/Setup!$C$13),AP$7)</f>
        <v/>
      </c>
      <c r="CO34">
        <f>MIN(AQ33*(1+AQ$6/Setup!$C$13),AQ$7)</f>
        <v/>
      </c>
      <c r="CP34">
        <f>MIN(AR33*(1+AR$6/Setup!$C$13),AR$7)</f>
        <v/>
      </c>
      <c r="CQ34">
        <f>MIN(AS33*(1+AS$6/Setup!$C$13),AS$7)</f>
        <v/>
      </c>
      <c r="CR34">
        <f>MIN(AT33*(1+AT$6/Setup!$C$13),AT$7)</f>
        <v/>
      </c>
      <c r="CS34">
        <f>MIN(AU33*(1+AU$6/Setup!$C$13),AU$7)</f>
        <v/>
      </c>
      <c r="CT34">
        <f>MIN(AV33*(1+AV$6/Setup!$C$13),AV$7)</f>
        <v/>
      </c>
      <c r="CU34">
        <f>MIN(AW33*(1+AW$6/Setup!$C$13),AW$7)</f>
        <v/>
      </c>
      <c r="CV34">
        <f>MIN(AX33*(1+AX$6/Setup!$C$13),AX$7)</f>
        <v/>
      </c>
      <c r="CW34">
        <f>MIN(AY33*(1+AY$6/Setup!$C$13),AY$7)</f>
        <v/>
      </c>
      <c r="CX34">
        <f>MIN(AZ33*(1+AZ$6/Setup!$C$13),AZ$7)</f>
        <v/>
      </c>
      <c r="CY34">
        <f>MIN(BA33*(1+BA$6/Setup!$C$13),BA$7)</f>
        <v/>
      </c>
      <c r="CZ34">
        <f>MIN(BB33*(1+BB$6/Setup!$C$13),BB$7)</f>
        <v/>
      </c>
      <c r="DA34">
        <f>MIN(BC33*(1+BC$6/Setup!$C$13),BC$7)</f>
        <v/>
      </c>
      <c r="DB34">
        <f>MIN(BD33*(1+BD$6/Setup!$C$13),BD$7)</f>
        <v/>
      </c>
      <c r="DC34">
        <f>MIN(BE33*(1+BE$6/Setup!$C$13),BE$7)</f>
        <v/>
      </c>
      <c r="DD34">
        <f>MIN(BF33*(1+BF$6/Setup!$C$13),BF$7)</f>
        <v/>
      </c>
      <c r="DE34">
        <f>MIN(BG33*(1+BG$6/Setup!$C$13),BG$7)</f>
        <v/>
      </c>
      <c r="DF34">
        <f>MIN(BH33*(1+BH$6/Setup!$C$13),BH$7)</f>
        <v/>
      </c>
      <c r="DG34">
        <f>MIN(BI33*(1+BI$6/Setup!$C$13),BI$7)</f>
        <v/>
      </c>
      <c r="DH34">
        <f>MIN(BJ33*(1+BJ$6/Setup!$C$13),BJ$7)</f>
        <v/>
      </c>
      <c r="DI34">
        <f>MIN(BK33*(1+BK$6/Setup!$C$13),BK$7)</f>
        <v/>
      </c>
      <c r="DJ34">
        <f>MIN(BL33*(1+BL$6/Setup!$C$13),BL$7)</f>
        <v/>
      </c>
      <c r="DK34">
        <f>MIN(BM33*(1+BM$6/Setup!$C$13),BM$7)</f>
        <v/>
      </c>
      <c r="DL34">
        <f>MIN(BN33*(1+BN$6/Setup!$C$13),BN$7)</f>
        <v/>
      </c>
      <c r="DM34">
        <f>MIN(BO33*(1+BO$6/Setup!$C$13),BO$7)</f>
        <v/>
      </c>
      <c r="DN34">
        <f>MIN(BP33*(1+BP$6/Setup!$C$13),BP$7)</f>
        <v/>
      </c>
      <c r="DO34">
        <f>MIN(BQ33*(1+BQ$6/Setup!$C$13),BQ$7)</f>
        <v/>
      </c>
      <c r="DP34">
        <f>MIN(T33*(1+T$6/Setup!$C$13)-BR34,$H34)</f>
        <v/>
      </c>
      <c r="DQ34">
        <f>MIN(U33*(1+U$6/Setup!$C$13)-BS34,MAX(0,$H34-SUM($DP34:DP34)))</f>
        <v/>
      </c>
      <c r="DR34">
        <f>MIN(V33*(1+V$6/Setup!$C$13)-BT34,MAX(0,$H34-SUM($DP34:DQ34)))</f>
        <v/>
      </c>
      <c r="DS34">
        <f>MIN(W33*(1+W$6/Setup!$C$13)-BU34,MAX(0,$H34-SUM($DP34:DR34)))</f>
        <v/>
      </c>
      <c r="DT34">
        <f>MIN(X33*(1+X$6/Setup!$C$13)-BV34,MAX(0,$H34-SUM($DP34:DS34)))</f>
        <v/>
      </c>
      <c r="DU34">
        <f>MIN(Y33*(1+Y$6/Setup!$C$13)-BW34,MAX(0,$H34-SUM($DP34:DT34)))</f>
        <v/>
      </c>
      <c r="DV34">
        <f>MIN(Z33*(1+Z$6/Setup!$C$13)-BX34,MAX(0,$H34-SUM($DP34:DU34)))</f>
        <v/>
      </c>
      <c r="DW34">
        <f>MIN(AA33*(1+AA$6/Setup!$C$13)-BY34,MAX(0,$H34-SUM($DP34:DV34)))</f>
        <v/>
      </c>
      <c r="DX34">
        <f>MIN(AB33*(1+AB$6/Setup!$C$13)-BZ34,MAX(0,$H34-SUM($DP34:DW34)))</f>
        <v/>
      </c>
      <c r="DY34">
        <f>MIN(AC33*(1+AC$6/Setup!$C$13)-CA34,MAX(0,$H34-SUM($DP34:DX34)))</f>
        <v/>
      </c>
      <c r="DZ34">
        <f>MIN(AD33*(1+AD$6/Setup!$C$13)-CB34,MAX(0,$H34-SUM($DP34:DY34)))</f>
        <v/>
      </c>
      <c r="EA34">
        <f>MIN(AE33*(1+AE$6/Setup!$C$13)-CC34,MAX(0,$H34-SUM($DP34:DZ34)))</f>
        <v/>
      </c>
      <c r="EB34">
        <f>MIN(AF33*(1+AF$6/Setup!$C$13)-CD34,MAX(0,$H34-SUM($DP34:EA34)))</f>
        <v/>
      </c>
      <c r="EC34">
        <f>MIN(AG33*(1+AG$6/Setup!$C$13)-CE34,MAX(0,$H34-SUM($DP34:EB34)))</f>
        <v/>
      </c>
      <c r="ED34">
        <f>MIN(AH33*(1+AH$6/Setup!$C$13)-CF34,MAX(0,$H34-SUM($DP34:EC34)))</f>
        <v/>
      </c>
      <c r="EE34">
        <f>MIN(AI33*(1+AI$6/Setup!$C$13)-CG34,MAX(0,$H34-SUM($DP34:ED34)))</f>
        <v/>
      </c>
      <c r="EF34">
        <f>MIN(AJ33*(1+AJ$6/Setup!$C$13)-CH34,MAX(0,$H34-SUM($DP34:EE34)))</f>
        <v/>
      </c>
      <c r="EG34">
        <f>MIN(AK33*(1+AK$6/Setup!$C$13)-CI34,MAX(0,$H34-SUM($DP34:EF34)))</f>
        <v/>
      </c>
      <c r="EH34">
        <f>MIN(AL33*(1+AL$6/Setup!$C$13)-CJ34,MAX(0,$H34-SUM($DP34:EG34)))</f>
        <v/>
      </c>
      <c r="EI34">
        <f>MIN(AM33*(1+AM$6/Setup!$C$13)-CK34,MAX(0,$H34-SUM($DP34:EH34)))</f>
        <v/>
      </c>
      <c r="EJ34">
        <f>MIN(AN33*(1+AN$6/Setup!$C$13)-CL34,MAX(0,$H34-SUM($DP34:EI34)))</f>
        <v/>
      </c>
      <c r="EK34">
        <f>MIN(AO33*(1+AO$6/Setup!$C$13)-CM34,MAX(0,$H34-SUM($DP34:EJ34)))</f>
        <v/>
      </c>
      <c r="EL34">
        <f>MIN(AP33*(1+AP$6/Setup!$C$13)-CN34,MAX(0,$H34-SUM($DP34:EK34)))</f>
        <v/>
      </c>
      <c r="EM34">
        <f>MIN(AQ33*(1+AQ$6/Setup!$C$13)-CO34,MAX(0,$H34-SUM($DP34:EL34)))</f>
        <v/>
      </c>
      <c r="EN34">
        <f>MIN(AR33*(1+AR$6/Setup!$C$13)-CP34,MAX(0,$H34-SUM($DP34:EM34)))</f>
        <v/>
      </c>
      <c r="EO34">
        <f>MIN(AS33*(1+AS$6/Setup!$C$13)-CQ34,MAX(0,$H34-SUM($DP34:EN34)))</f>
        <v/>
      </c>
      <c r="EP34">
        <f>MIN(AT33*(1+AT$6/Setup!$C$13)-CR34,MAX(0,$H34-SUM($DP34:EO34)))</f>
        <v/>
      </c>
      <c r="EQ34">
        <f>MIN(AU33*(1+AU$6/Setup!$C$13)-CS34,MAX(0,$H34-SUM($DP34:EP34)))</f>
        <v/>
      </c>
      <c r="ER34">
        <f>MIN(AV33*(1+AV$6/Setup!$C$13)-CT34,MAX(0,$H34-SUM($DP34:EQ34)))</f>
        <v/>
      </c>
      <c r="ES34">
        <f>MIN(AW33*(1+AW$6/Setup!$C$13)-CU34,MAX(0,$H34-SUM($DP34:ER34)))</f>
        <v/>
      </c>
      <c r="ET34">
        <f>MIN(AX33*(1+AX$6/Setup!$C$13)-CV34,MAX(0,$H34-SUM($DP34:ES34)))</f>
        <v/>
      </c>
      <c r="EU34">
        <f>MIN(AY33*(1+AY$6/Setup!$C$13)-CW34,MAX(0,$H34-SUM($DP34:ET34)))</f>
        <v/>
      </c>
      <c r="EV34">
        <f>MIN(AZ33*(1+AZ$6/Setup!$C$13)-CX34,MAX(0,$H34-SUM($DP34:EU34)))</f>
        <v/>
      </c>
      <c r="EW34">
        <f>MIN(BA33*(1+BA$6/Setup!$C$13)-CY34,MAX(0,$H34-SUM($DP34:EV34)))</f>
        <v/>
      </c>
      <c r="EX34">
        <f>MIN(BB33*(1+BB$6/Setup!$C$13)-CZ34,MAX(0,$H34-SUM($DP34:EW34)))</f>
        <v/>
      </c>
      <c r="EY34">
        <f>MIN(BC33*(1+BC$6/Setup!$C$13)-DA34,MAX(0,$H34-SUM($DP34:EX34)))</f>
        <v/>
      </c>
      <c r="EZ34">
        <f>MIN(BD33*(1+BD$6/Setup!$C$13)-DB34,MAX(0,$H34-SUM($DP34:EY34)))</f>
        <v/>
      </c>
      <c r="FA34">
        <f>MIN(BE33*(1+BE$6/Setup!$C$13)-DC34,MAX(0,$H34-SUM($DP34:EZ34)))</f>
        <v/>
      </c>
      <c r="FB34">
        <f>MIN(BF33*(1+BF$6/Setup!$C$13)-DD34,MAX(0,$H34-SUM($DP34:FA34)))</f>
        <v/>
      </c>
      <c r="FC34">
        <f>MIN(BG33*(1+BG$6/Setup!$C$13)-DE34,MAX(0,$H34-SUM($DP34:FB34)))</f>
        <v/>
      </c>
      <c r="FD34">
        <f>MIN(BH33*(1+BH$6/Setup!$C$13)-DF34,MAX(0,$H34-SUM($DP34:FC34)))</f>
        <v/>
      </c>
      <c r="FE34">
        <f>MIN(BI33*(1+BI$6/Setup!$C$13)-DG34,MAX(0,$H34-SUM($DP34:FD34)))</f>
        <v/>
      </c>
      <c r="FF34">
        <f>MIN(BJ33*(1+BJ$6/Setup!$C$13)-DH34,MAX(0,$H34-SUM($DP34:FE34)))</f>
        <v/>
      </c>
      <c r="FG34">
        <f>MIN(BK33*(1+BK$6/Setup!$C$13)-DI34,MAX(0,$H34-SUM($DP34:FF34)))</f>
        <v/>
      </c>
      <c r="FH34">
        <f>MIN(BL33*(1+BL$6/Setup!$C$13)-DJ34,MAX(0,$H34-SUM($DP34:FG34)))</f>
        <v/>
      </c>
      <c r="FI34">
        <f>MIN(BM33*(1+BM$6/Setup!$C$13)-DK34,MAX(0,$H34-SUM($DP34:FH34)))</f>
        <v/>
      </c>
      <c r="FJ34">
        <f>MIN(BN33*(1+BN$6/Setup!$C$13)-DL34,MAX(0,$H34-SUM($DP34:FI34)))</f>
        <v/>
      </c>
      <c r="FK34">
        <f>MIN(BO33*(1+BO$6/Setup!$C$13)-DM34,MAX(0,$H34-SUM($DP34:FJ34)))</f>
        <v/>
      </c>
      <c r="FL34">
        <f>MIN(BP33*(1+BP$6/Setup!$C$13)-DN34,MAX(0,$H34-SUM($DP34:FK34)))</f>
        <v/>
      </c>
      <c r="FM34">
        <f>MIN(BQ33*(1+BQ$6/Setup!$C$13)-DO34,MAX(0,$H34-SUM($DP34:FL34)))</f>
        <v/>
      </c>
    </row>
    <row r="35">
      <c r="A35">
        <f>A34+1</f>
        <v/>
      </c>
      <c r="B35">
        <f>IF(Setup!$C$6="Every week",Setup!$C$7+7*(A35-1),IF(Setup!$C$6="Every 2 weeks",Setup!$C$7+14*(A35-1),IF(Setup!$C$6="Every month",EDATE(Setup!$C$7,A35-1),EOMONTH(Setup!$C$7,INT((A35-1+Setup!$C$20)/2)-1)+MIN(IF(MOD(A35-1+Setup!$C$20,2)=0,Setup!$C$18,Setup!$C$19),DAY(EOMONTH(Setup!$C$7,INT((A35-1+Setup!$C$20)/2)))))))</f>
        <v/>
      </c>
      <c r="C35">
        <f>N('Paycheck Plan'!J31)</f>
        <v/>
      </c>
      <c r="D35">
        <f>N('Paycheck Plan'!K31)</f>
        <v/>
      </c>
      <c r="E35">
        <f>MIN(MAX(0,Setup!$C$10-F34),MAX(0,Setup!$C$8+C35-G35))</f>
        <v/>
      </c>
      <c r="F35">
        <f>F34+E35</f>
        <v/>
      </c>
      <c r="G35">
        <f>MIN(Setup!$C$14,MAX(0,Setup!$C$8+C35))</f>
        <v/>
      </c>
      <c r="H35">
        <f>MAX(0,Setup!$C$8+C35-G35-E35)+SUM($T$7:$BQ$7)-SUM(BR35:DO35)</f>
        <v/>
      </c>
      <c r="I35">
        <f>SUMPRODUCT(T34:BQ34,$T$6:$BQ$6)/Setup!$C$13</f>
        <v/>
      </c>
      <c r="J35">
        <f>SUM(T35:BQ35)</f>
        <v/>
      </c>
      <c r="K35">
        <f>IF(MAX(DP35:FM35)&gt;0,MATCH(MAX(DP35:FM35),DP35:FM35,0),1)</f>
        <v/>
      </c>
      <c r="M35">
        <f>ROUND(24*$B$2/39,0)+1</f>
        <v/>
      </c>
      <c r="N35" s="62">
        <f>INDEX($B$10:$B$530,MIN(M35,521))</f>
        <v/>
      </c>
      <c r="O35">
        <f>INDEX($J$10:$J$530,MIN(M35,521))</f>
        <v/>
      </c>
      <c r="T35">
        <f>MAX(0,T34*(1+T$6/Setup!$C$13)-BR35-DP35)+IF($K35=1,$D35,0)</f>
        <v/>
      </c>
      <c r="U35">
        <f>MAX(0,U34*(1+U$6/Setup!$C$13)-BS35-DQ35)+IF($K35=2,$D35,0)</f>
        <v/>
      </c>
      <c r="V35">
        <f>MAX(0,V34*(1+V$6/Setup!$C$13)-BT35-DR35)+IF($K35=3,$D35,0)</f>
        <v/>
      </c>
      <c r="W35">
        <f>MAX(0,W34*(1+W$6/Setup!$C$13)-BU35-DS35)+IF($K35=4,$D35,0)</f>
        <v/>
      </c>
      <c r="X35">
        <f>MAX(0,X34*(1+X$6/Setup!$C$13)-BV35-DT35)+IF($K35=5,$D35,0)</f>
        <v/>
      </c>
      <c r="Y35">
        <f>MAX(0,Y34*(1+Y$6/Setup!$C$13)-BW35-DU35)+IF($K35=6,$D35,0)</f>
        <v/>
      </c>
      <c r="Z35">
        <f>MAX(0,Z34*(1+Z$6/Setup!$C$13)-BX35-DV35)+IF($K35=7,$D35,0)</f>
        <v/>
      </c>
      <c r="AA35">
        <f>MAX(0,AA34*(1+AA$6/Setup!$C$13)-BY35-DW35)+IF($K35=8,$D35,0)</f>
        <v/>
      </c>
      <c r="AB35">
        <f>MAX(0,AB34*(1+AB$6/Setup!$C$13)-BZ35-DX35)+IF($K35=9,$D35,0)</f>
        <v/>
      </c>
      <c r="AC35">
        <f>MAX(0,AC34*(1+AC$6/Setup!$C$13)-CA35-DY35)+IF($K35=10,$D35,0)</f>
        <v/>
      </c>
      <c r="AD35">
        <f>MAX(0,AD34*(1+AD$6/Setup!$C$13)-CB35-DZ35)+IF($K35=11,$D35,0)</f>
        <v/>
      </c>
      <c r="AE35">
        <f>MAX(0,AE34*(1+AE$6/Setup!$C$13)-CC35-EA35)+IF($K35=12,$D35,0)</f>
        <v/>
      </c>
      <c r="AF35">
        <f>MAX(0,AF34*(1+AF$6/Setup!$C$13)-CD35-EB35)+IF($K35=13,$D35,0)</f>
        <v/>
      </c>
      <c r="AG35">
        <f>MAX(0,AG34*(1+AG$6/Setup!$C$13)-CE35-EC35)+IF($K35=14,$D35,0)</f>
        <v/>
      </c>
      <c r="AH35">
        <f>MAX(0,AH34*(1+AH$6/Setup!$C$13)-CF35-ED35)+IF($K35=15,$D35,0)</f>
        <v/>
      </c>
      <c r="AI35">
        <f>MAX(0,AI34*(1+AI$6/Setup!$C$13)-CG35-EE35)+IF($K35=16,$D35,0)</f>
        <v/>
      </c>
      <c r="AJ35">
        <f>MAX(0,AJ34*(1+AJ$6/Setup!$C$13)-CH35-EF35)+IF($K35=17,$D35,0)</f>
        <v/>
      </c>
      <c r="AK35">
        <f>MAX(0,AK34*(1+AK$6/Setup!$C$13)-CI35-EG35)+IF($K35=18,$D35,0)</f>
        <v/>
      </c>
      <c r="AL35">
        <f>MAX(0,AL34*(1+AL$6/Setup!$C$13)-CJ35-EH35)+IF($K35=19,$D35,0)</f>
        <v/>
      </c>
      <c r="AM35">
        <f>MAX(0,AM34*(1+AM$6/Setup!$C$13)-CK35-EI35)+IF($K35=20,$D35,0)</f>
        <v/>
      </c>
      <c r="AN35">
        <f>MAX(0,AN34*(1+AN$6/Setup!$C$13)-CL35-EJ35)+IF($K35=21,$D35,0)</f>
        <v/>
      </c>
      <c r="AO35">
        <f>MAX(0,AO34*(1+AO$6/Setup!$C$13)-CM35-EK35)+IF($K35=22,$D35,0)</f>
        <v/>
      </c>
      <c r="AP35">
        <f>MAX(0,AP34*(1+AP$6/Setup!$C$13)-CN35-EL35)+IF($K35=23,$D35,0)</f>
        <v/>
      </c>
      <c r="AQ35">
        <f>MAX(0,AQ34*(1+AQ$6/Setup!$C$13)-CO35-EM35)+IF($K35=24,$D35,0)</f>
        <v/>
      </c>
      <c r="AR35">
        <f>MAX(0,AR34*(1+AR$6/Setup!$C$13)-CP35-EN35)+IF($K35=25,$D35,0)</f>
        <v/>
      </c>
      <c r="AS35">
        <f>MAX(0,AS34*(1+AS$6/Setup!$C$13)-CQ35-EO35)+IF($K35=26,$D35,0)</f>
        <v/>
      </c>
      <c r="AT35">
        <f>MAX(0,AT34*(1+AT$6/Setup!$C$13)-CR35-EP35)+IF($K35=27,$D35,0)</f>
        <v/>
      </c>
      <c r="AU35">
        <f>MAX(0,AU34*(1+AU$6/Setup!$C$13)-CS35-EQ35)+IF($K35=28,$D35,0)</f>
        <v/>
      </c>
      <c r="AV35">
        <f>MAX(0,AV34*(1+AV$6/Setup!$C$13)-CT35-ER35)+IF($K35=29,$D35,0)</f>
        <v/>
      </c>
      <c r="AW35">
        <f>MAX(0,AW34*(1+AW$6/Setup!$C$13)-CU35-ES35)+IF($K35=30,$D35,0)</f>
        <v/>
      </c>
      <c r="AX35">
        <f>MAX(0,AX34*(1+AX$6/Setup!$C$13)-CV35-ET35)+IF($K35=31,$D35,0)</f>
        <v/>
      </c>
      <c r="AY35">
        <f>MAX(0,AY34*(1+AY$6/Setup!$C$13)-CW35-EU35)+IF($K35=32,$D35,0)</f>
        <v/>
      </c>
      <c r="AZ35">
        <f>MAX(0,AZ34*(1+AZ$6/Setup!$C$13)-CX35-EV35)+IF($K35=33,$D35,0)</f>
        <v/>
      </c>
      <c r="BA35">
        <f>MAX(0,BA34*(1+BA$6/Setup!$C$13)-CY35-EW35)+IF($K35=34,$D35,0)</f>
        <v/>
      </c>
      <c r="BB35">
        <f>MAX(0,BB34*(1+BB$6/Setup!$C$13)-CZ35-EX35)+IF($K35=35,$D35,0)</f>
        <v/>
      </c>
      <c r="BC35">
        <f>MAX(0,BC34*(1+BC$6/Setup!$C$13)-DA35-EY35)+IF($K35=36,$D35,0)</f>
        <v/>
      </c>
      <c r="BD35">
        <f>MAX(0,BD34*(1+BD$6/Setup!$C$13)-DB35-EZ35)+IF($K35=37,$D35,0)</f>
        <v/>
      </c>
      <c r="BE35">
        <f>MAX(0,BE34*(1+BE$6/Setup!$C$13)-DC35-FA35)+IF($K35=38,$D35,0)</f>
        <v/>
      </c>
      <c r="BF35">
        <f>MAX(0,BF34*(1+BF$6/Setup!$C$13)-DD35-FB35)+IF($K35=39,$D35,0)</f>
        <v/>
      </c>
      <c r="BG35">
        <f>MAX(0,BG34*(1+BG$6/Setup!$C$13)-DE35-FC35)+IF($K35=40,$D35,0)</f>
        <v/>
      </c>
      <c r="BH35">
        <f>MAX(0,BH34*(1+BH$6/Setup!$C$13)-DF35-FD35)+IF($K35=41,$D35,0)</f>
        <v/>
      </c>
      <c r="BI35">
        <f>MAX(0,BI34*(1+BI$6/Setup!$C$13)-DG35-FE35)+IF($K35=42,$D35,0)</f>
        <v/>
      </c>
      <c r="BJ35">
        <f>MAX(0,BJ34*(1+BJ$6/Setup!$C$13)-DH35-FF35)+IF($K35=43,$D35,0)</f>
        <v/>
      </c>
      <c r="BK35">
        <f>MAX(0,BK34*(1+BK$6/Setup!$C$13)-DI35-FG35)+IF($K35=44,$D35,0)</f>
        <v/>
      </c>
      <c r="BL35">
        <f>MAX(0,BL34*(1+BL$6/Setup!$C$13)-DJ35-FH35)+IF($K35=45,$D35,0)</f>
        <v/>
      </c>
      <c r="BM35">
        <f>MAX(0,BM34*(1+BM$6/Setup!$C$13)-DK35-FI35)+IF($K35=46,$D35,0)</f>
        <v/>
      </c>
      <c r="BN35">
        <f>MAX(0,BN34*(1+BN$6/Setup!$C$13)-DL35-FJ35)+IF($K35=47,$D35,0)</f>
        <v/>
      </c>
      <c r="BO35">
        <f>MAX(0,BO34*(1+BO$6/Setup!$C$13)-DM35-FK35)+IF($K35=48,$D35,0)</f>
        <v/>
      </c>
      <c r="BP35">
        <f>MAX(0,BP34*(1+BP$6/Setup!$C$13)-DN35-FL35)+IF($K35=49,$D35,0)</f>
        <v/>
      </c>
      <c r="BQ35">
        <f>MAX(0,BQ34*(1+BQ$6/Setup!$C$13)-DO35-FM35)+IF($K35=50,$D35,0)</f>
        <v/>
      </c>
      <c r="BR35">
        <f>MIN(T34*(1+T$6/Setup!$C$13),T$7)</f>
        <v/>
      </c>
      <c r="BS35">
        <f>MIN(U34*(1+U$6/Setup!$C$13),U$7)</f>
        <v/>
      </c>
      <c r="BT35">
        <f>MIN(V34*(1+V$6/Setup!$C$13),V$7)</f>
        <v/>
      </c>
      <c r="BU35">
        <f>MIN(W34*(1+W$6/Setup!$C$13),W$7)</f>
        <v/>
      </c>
      <c r="BV35">
        <f>MIN(X34*(1+X$6/Setup!$C$13),X$7)</f>
        <v/>
      </c>
      <c r="BW35">
        <f>MIN(Y34*(1+Y$6/Setup!$C$13),Y$7)</f>
        <v/>
      </c>
      <c r="BX35">
        <f>MIN(Z34*(1+Z$6/Setup!$C$13),Z$7)</f>
        <v/>
      </c>
      <c r="BY35">
        <f>MIN(AA34*(1+AA$6/Setup!$C$13),AA$7)</f>
        <v/>
      </c>
      <c r="BZ35">
        <f>MIN(AB34*(1+AB$6/Setup!$C$13),AB$7)</f>
        <v/>
      </c>
      <c r="CA35">
        <f>MIN(AC34*(1+AC$6/Setup!$C$13),AC$7)</f>
        <v/>
      </c>
      <c r="CB35">
        <f>MIN(AD34*(1+AD$6/Setup!$C$13),AD$7)</f>
        <v/>
      </c>
      <c r="CC35">
        <f>MIN(AE34*(1+AE$6/Setup!$C$13),AE$7)</f>
        <v/>
      </c>
      <c r="CD35">
        <f>MIN(AF34*(1+AF$6/Setup!$C$13),AF$7)</f>
        <v/>
      </c>
      <c r="CE35">
        <f>MIN(AG34*(1+AG$6/Setup!$C$13),AG$7)</f>
        <v/>
      </c>
      <c r="CF35">
        <f>MIN(AH34*(1+AH$6/Setup!$C$13),AH$7)</f>
        <v/>
      </c>
      <c r="CG35">
        <f>MIN(AI34*(1+AI$6/Setup!$C$13),AI$7)</f>
        <v/>
      </c>
      <c r="CH35">
        <f>MIN(AJ34*(1+AJ$6/Setup!$C$13),AJ$7)</f>
        <v/>
      </c>
      <c r="CI35">
        <f>MIN(AK34*(1+AK$6/Setup!$C$13),AK$7)</f>
        <v/>
      </c>
      <c r="CJ35">
        <f>MIN(AL34*(1+AL$6/Setup!$C$13),AL$7)</f>
        <v/>
      </c>
      <c r="CK35">
        <f>MIN(AM34*(1+AM$6/Setup!$C$13),AM$7)</f>
        <v/>
      </c>
      <c r="CL35">
        <f>MIN(AN34*(1+AN$6/Setup!$C$13),AN$7)</f>
        <v/>
      </c>
      <c r="CM35">
        <f>MIN(AO34*(1+AO$6/Setup!$C$13),AO$7)</f>
        <v/>
      </c>
      <c r="CN35">
        <f>MIN(AP34*(1+AP$6/Setup!$C$13),AP$7)</f>
        <v/>
      </c>
      <c r="CO35">
        <f>MIN(AQ34*(1+AQ$6/Setup!$C$13),AQ$7)</f>
        <v/>
      </c>
      <c r="CP35">
        <f>MIN(AR34*(1+AR$6/Setup!$C$13),AR$7)</f>
        <v/>
      </c>
      <c r="CQ35">
        <f>MIN(AS34*(1+AS$6/Setup!$C$13),AS$7)</f>
        <v/>
      </c>
      <c r="CR35">
        <f>MIN(AT34*(1+AT$6/Setup!$C$13),AT$7)</f>
        <v/>
      </c>
      <c r="CS35">
        <f>MIN(AU34*(1+AU$6/Setup!$C$13),AU$7)</f>
        <v/>
      </c>
      <c r="CT35">
        <f>MIN(AV34*(1+AV$6/Setup!$C$13),AV$7)</f>
        <v/>
      </c>
      <c r="CU35">
        <f>MIN(AW34*(1+AW$6/Setup!$C$13),AW$7)</f>
        <v/>
      </c>
      <c r="CV35">
        <f>MIN(AX34*(1+AX$6/Setup!$C$13),AX$7)</f>
        <v/>
      </c>
      <c r="CW35">
        <f>MIN(AY34*(1+AY$6/Setup!$C$13),AY$7)</f>
        <v/>
      </c>
      <c r="CX35">
        <f>MIN(AZ34*(1+AZ$6/Setup!$C$13),AZ$7)</f>
        <v/>
      </c>
      <c r="CY35">
        <f>MIN(BA34*(1+BA$6/Setup!$C$13),BA$7)</f>
        <v/>
      </c>
      <c r="CZ35">
        <f>MIN(BB34*(1+BB$6/Setup!$C$13),BB$7)</f>
        <v/>
      </c>
      <c r="DA35">
        <f>MIN(BC34*(1+BC$6/Setup!$C$13),BC$7)</f>
        <v/>
      </c>
      <c r="DB35">
        <f>MIN(BD34*(1+BD$6/Setup!$C$13),BD$7)</f>
        <v/>
      </c>
      <c r="DC35">
        <f>MIN(BE34*(1+BE$6/Setup!$C$13),BE$7)</f>
        <v/>
      </c>
      <c r="DD35">
        <f>MIN(BF34*(1+BF$6/Setup!$C$13),BF$7)</f>
        <v/>
      </c>
      <c r="DE35">
        <f>MIN(BG34*(1+BG$6/Setup!$C$13),BG$7)</f>
        <v/>
      </c>
      <c r="DF35">
        <f>MIN(BH34*(1+BH$6/Setup!$C$13),BH$7)</f>
        <v/>
      </c>
      <c r="DG35">
        <f>MIN(BI34*(1+BI$6/Setup!$C$13),BI$7)</f>
        <v/>
      </c>
      <c r="DH35">
        <f>MIN(BJ34*(1+BJ$6/Setup!$C$13),BJ$7)</f>
        <v/>
      </c>
      <c r="DI35">
        <f>MIN(BK34*(1+BK$6/Setup!$C$13),BK$7)</f>
        <v/>
      </c>
      <c r="DJ35">
        <f>MIN(BL34*(1+BL$6/Setup!$C$13),BL$7)</f>
        <v/>
      </c>
      <c r="DK35">
        <f>MIN(BM34*(1+BM$6/Setup!$C$13),BM$7)</f>
        <v/>
      </c>
      <c r="DL35">
        <f>MIN(BN34*(1+BN$6/Setup!$C$13),BN$7)</f>
        <v/>
      </c>
      <c r="DM35">
        <f>MIN(BO34*(1+BO$6/Setup!$C$13),BO$7)</f>
        <v/>
      </c>
      <c r="DN35">
        <f>MIN(BP34*(1+BP$6/Setup!$C$13),BP$7)</f>
        <v/>
      </c>
      <c r="DO35">
        <f>MIN(BQ34*(1+BQ$6/Setup!$C$13),BQ$7)</f>
        <v/>
      </c>
      <c r="DP35">
        <f>MIN(T34*(1+T$6/Setup!$C$13)-BR35,$H35)</f>
        <v/>
      </c>
      <c r="DQ35">
        <f>MIN(U34*(1+U$6/Setup!$C$13)-BS35,MAX(0,$H35-SUM($DP35:DP35)))</f>
        <v/>
      </c>
      <c r="DR35">
        <f>MIN(V34*(1+V$6/Setup!$C$13)-BT35,MAX(0,$H35-SUM($DP35:DQ35)))</f>
        <v/>
      </c>
      <c r="DS35">
        <f>MIN(W34*(1+W$6/Setup!$C$13)-BU35,MAX(0,$H35-SUM($DP35:DR35)))</f>
        <v/>
      </c>
      <c r="DT35">
        <f>MIN(X34*(1+X$6/Setup!$C$13)-BV35,MAX(0,$H35-SUM($DP35:DS35)))</f>
        <v/>
      </c>
      <c r="DU35">
        <f>MIN(Y34*(1+Y$6/Setup!$C$13)-BW35,MAX(0,$H35-SUM($DP35:DT35)))</f>
        <v/>
      </c>
      <c r="DV35">
        <f>MIN(Z34*(1+Z$6/Setup!$C$13)-BX35,MAX(0,$H35-SUM($DP35:DU35)))</f>
        <v/>
      </c>
      <c r="DW35">
        <f>MIN(AA34*(1+AA$6/Setup!$C$13)-BY35,MAX(0,$H35-SUM($DP35:DV35)))</f>
        <v/>
      </c>
      <c r="DX35">
        <f>MIN(AB34*(1+AB$6/Setup!$C$13)-BZ35,MAX(0,$H35-SUM($DP35:DW35)))</f>
        <v/>
      </c>
      <c r="DY35">
        <f>MIN(AC34*(1+AC$6/Setup!$C$13)-CA35,MAX(0,$H35-SUM($DP35:DX35)))</f>
        <v/>
      </c>
      <c r="DZ35">
        <f>MIN(AD34*(1+AD$6/Setup!$C$13)-CB35,MAX(0,$H35-SUM($DP35:DY35)))</f>
        <v/>
      </c>
      <c r="EA35">
        <f>MIN(AE34*(1+AE$6/Setup!$C$13)-CC35,MAX(0,$H35-SUM($DP35:DZ35)))</f>
        <v/>
      </c>
      <c r="EB35">
        <f>MIN(AF34*(1+AF$6/Setup!$C$13)-CD35,MAX(0,$H35-SUM($DP35:EA35)))</f>
        <v/>
      </c>
      <c r="EC35">
        <f>MIN(AG34*(1+AG$6/Setup!$C$13)-CE35,MAX(0,$H35-SUM($DP35:EB35)))</f>
        <v/>
      </c>
      <c r="ED35">
        <f>MIN(AH34*(1+AH$6/Setup!$C$13)-CF35,MAX(0,$H35-SUM($DP35:EC35)))</f>
        <v/>
      </c>
      <c r="EE35">
        <f>MIN(AI34*(1+AI$6/Setup!$C$13)-CG35,MAX(0,$H35-SUM($DP35:ED35)))</f>
        <v/>
      </c>
      <c r="EF35">
        <f>MIN(AJ34*(1+AJ$6/Setup!$C$13)-CH35,MAX(0,$H35-SUM($DP35:EE35)))</f>
        <v/>
      </c>
      <c r="EG35">
        <f>MIN(AK34*(1+AK$6/Setup!$C$13)-CI35,MAX(0,$H35-SUM($DP35:EF35)))</f>
        <v/>
      </c>
      <c r="EH35">
        <f>MIN(AL34*(1+AL$6/Setup!$C$13)-CJ35,MAX(0,$H35-SUM($DP35:EG35)))</f>
        <v/>
      </c>
      <c r="EI35">
        <f>MIN(AM34*(1+AM$6/Setup!$C$13)-CK35,MAX(0,$H35-SUM($DP35:EH35)))</f>
        <v/>
      </c>
      <c r="EJ35">
        <f>MIN(AN34*(1+AN$6/Setup!$C$13)-CL35,MAX(0,$H35-SUM($DP35:EI35)))</f>
        <v/>
      </c>
      <c r="EK35">
        <f>MIN(AO34*(1+AO$6/Setup!$C$13)-CM35,MAX(0,$H35-SUM($DP35:EJ35)))</f>
        <v/>
      </c>
      <c r="EL35">
        <f>MIN(AP34*(1+AP$6/Setup!$C$13)-CN35,MAX(0,$H35-SUM($DP35:EK35)))</f>
        <v/>
      </c>
      <c r="EM35">
        <f>MIN(AQ34*(1+AQ$6/Setup!$C$13)-CO35,MAX(0,$H35-SUM($DP35:EL35)))</f>
        <v/>
      </c>
      <c r="EN35">
        <f>MIN(AR34*(1+AR$6/Setup!$C$13)-CP35,MAX(0,$H35-SUM($DP35:EM35)))</f>
        <v/>
      </c>
      <c r="EO35">
        <f>MIN(AS34*(1+AS$6/Setup!$C$13)-CQ35,MAX(0,$H35-SUM($DP35:EN35)))</f>
        <v/>
      </c>
      <c r="EP35">
        <f>MIN(AT34*(1+AT$6/Setup!$C$13)-CR35,MAX(0,$H35-SUM($DP35:EO35)))</f>
        <v/>
      </c>
      <c r="EQ35">
        <f>MIN(AU34*(1+AU$6/Setup!$C$13)-CS35,MAX(0,$H35-SUM($DP35:EP35)))</f>
        <v/>
      </c>
      <c r="ER35">
        <f>MIN(AV34*(1+AV$6/Setup!$C$13)-CT35,MAX(0,$H35-SUM($DP35:EQ35)))</f>
        <v/>
      </c>
      <c r="ES35">
        <f>MIN(AW34*(1+AW$6/Setup!$C$13)-CU35,MAX(0,$H35-SUM($DP35:ER35)))</f>
        <v/>
      </c>
      <c r="ET35">
        <f>MIN(AX34*(1+AX$6/Setup!$C$13)-CV35,MAX(0,$H35-SUM($DP35:ES35)))</f>
        <v/>
      </c>
      <c r="EU35">
        <f>MIN(AY34*(1+AY$6/Setup!$C$13)-CW35,MAX(0,$H35-SUM($DP35:ET35)))</f>
        <v/>
      </c>
      <c r="EV35">
        <f>MIN(AZ34*(1+AZ$6/Setup!$C$13)-CX35,MAX(0,$H35-SUM($DP35:EU35)))</f>
        <v/>
      </c>
      <c r="EW35">
        <f>MIN(BA34*(1+BA$6/Setup!$C$13)-CY35,MAX(0,$H35-SUM($DP35:EV35)))</f>
        <v/>
      </c>
      <c r="EX35">
        <f>MIN(BB34*(1+BB$6/Setup!$C$13)-CZ35,MAX(0,$H35-SUM($DP35:EW35)))</f>
        <v/>
      </c>
      <c r="EY35">
        <f>MIN(BC34*(1+BC$6/Setup!$C$13)-DA35,MAX(0,$H35-SUM($DP35:EX35)))</f>
        <v/>
      </c>
      <c r="EZ35">
        <f>MIN(BD34*(1+BD$6/Setup!$C$13)-DB35,MAX(0,$H35-SUM($DP35:EY35)))</f>
        <v/>
      </c>
      <c r="FA35">
        <f>MIN(BE34*(1+BE$6/Setup!$C$13)-DC35,MAX(0,$H35-SUM($DP35:EZ35)))</f>
        <v/>
      </c>
      <c r="FB35">
        <f>MIN(BF34*(1+BF$6/Setup!$C$13)-DD35,MAX(0,$H35-SUM($DP35:FA35)))</f>
        <v/>
      </c>
      <c r="FC35">
        <f>MIN(BG34*(1+BG$6/Setup!$C$13)-DE35,MAX(0,$H35-SUM($DP35:FB35)))</f>
        <v/>
      </c>
      <c r="FD35">
        <f>MIN(BH34*(1+BH$6/Setup!$C$13)-DF35,MAX(0,$H35-SUM($DP35:FC35)))</f>
        <v/>
      </c>
      <c r="FE35">
        <f>MIN(BI34*(1+BI$6/Setup!$C$13)-DG35,MAX(0,$H35-SUM($DP35:FD35)))</f>
        <v/>
      </c>
      <c r="FF35">
        <f>MIN(BJ34*(1+BJ$6/Setup!$C$13)-DH35,MAX(0,$H35-SUM($DP35:FE35)))</f>
        <v/>
      </c>
      <c r="FG35">
        <f>MIN(BK34*(1+BK$6/Setup!$C$13)-DI35,MAX(0,$H35-SUM($DP35:FF35)))</f>
        <v/>
      </c>
      <c r="FH35">
        <f>MIN(BL34*(1+BL$6/Setup!$C$13)-DJ35,MAX(0,$H35-SUM($DP35:FG35)))</f>
        <v/>
      </c>
      <c r="FI35">
        <f>MIN(BM34*(1+BM$6/Setup!$C$13)-DK35,MAX(0,$H35-SUM($DP35:FH35)))</f>
        <v/>
      </c>
      <c r="FJ35">
        <f>MIN(BN34*(1+BN$6/Setup!$C$13)-DL35,MAX(0,$H35-SUM($DP35:FI35)))</f>
        <v/>
      </c>
      <c r="FK35">
        <f>MIN(BO34*(1+BO$6/Setup!$C$13)-DM35,MAX(0,$H35-SUM($DP35:FJ35)))</f>
        <v/>
      </c>
      <c r="FL35">
        <f>MIN(BP34*(1+BP$6/Setup!$C$13)-DN35,MAX(0,$H35-SUM($DP35:FK35)))</f>
        <v/>
      </c>
      <c r="FM35">
        <f>MIN(BQ34*(1+BQ$6/Setup!$C$13)-DO35,MAX(0,$H35-SUM($DP35:FL35)))</f>
        <v/>
      </c>
    </row>
    <row r="36">
      <c r="A36">
        <f>A35+1</f>
        <v/>
      </c>
      <c r="B36">
        <f>IF(Setup!$C$6="Every week",Setup!$C$7+7*(A36-1),IF(Setup!$C$6="Every 2 weeks",Setup!$C$7+14*(A36-1),IF(Setup!$C$6="Every month",EDATE(Setup!$C$7,A36-1),EOMONTH(Setup!$C$7,INT((A36-1+Setup!$C$20)/2)-1)+MIN(IF(MOD(A36-1+Setup!$C$20,2)=0,Setup!$C$18,Setup!$C$19),DAY(EOMONTH(Setup!$C$7,INT((A36-1+Setup!$C$20)/2)))))))</f>
        <v/>
      </c>
      <c r="C36">
        <f>N('Paycheck Plan'!J32)</f>
        <v/>
      </c>
      <c r="D36">
        <f>N('Paycheck Plan'!K32)</f>
        <v/>
      </c>
      <c r="E36">
        <f>MIN(MAX(0,Setup!$C$10-F35),MAX(0,Setup!$C$8+C36-G36))</f>
        <v/>
      </c>
      <c r="F36">
        <f>F35+E36</f>
        <v/>
      </c>
      <c r="G36">
        <f>MIN(Setup!$C$14,MAX(0,Setup!$C$8+C36))</f>
        <v/>
      </c>
      <c r="H36">
        <f>MAX(0,Setup!$C$8+C36-G36-E36)+SUM($T$7:$BQ$7)-SUM(BR36:DO36)</f>
        <v/>
      </c>
      <c r="I36">
        <f>SUMPRODUCT(T35:BQ35,$T$6:$BQ$6)/Setup!$C$13</f>
        <v/>
      </c>
      <c r="J36">
        <f>SUM(T36:BQ36)</f>
        <v/>
      </c>
      <c r="K36">
        <f>IF(MAX(DP36:FM36)&gt;0,MATCH(MAX(DP36:FM36),DP36:FM36,0),1)</f>
        <v/>
      </c>
      <c r="M36">
        <f>ROUND(25*$B$2/39,0)+1</f>
        <v/>
      </c>
      <c r="N36" s="62">
        <f>INDEX($B$10:$B$530,MIN(M36,521))</f>
        <v/>
      </c>
      <c r="O36">
        <f>INDEX($J$10:$J$530,MIN(M36,521))</f>
        <v/>
      </c>
      <c r="T36">
        <f>MAX(0,T35*(1+T$6/Setup!$C$13)-BR36-DP36)+IF($K36=1,$D36,0)</f>
        <v/>
      </c>
      <c r="U36">
        <f>MAX(0,U35*(1+U$6/Setup!$C$13)-BS36-DQ36)+IF($K36=2,$D36,0)</f>
        <v/>
      </c>
      <c r="V36">
        <f>MAX(0,V35*(1+V$6/Setup!$C$13)-BT36-DR36)+IF($K36=3,$D36,0)</f>
        <v/>
      </c>
      <c r="W36">
        <f>MAX(0,W35*(1+W$6/Setup!$C$13)-BU36-DS36)+IF($K36=4,$D36,0)</f>
        <v/>
      </c>
      <c r="X36">
        <f>MAX(0,X35*(1+X$6/Setup!$C$13)-BV36-DT36)+IF($K36=5,$D36,0)</f>
        <v/>
      </c>
      <c r="Y36">
        <f>MAX(0,Y35*(1+Y$6/Setup!$C$13)-BW36-DU36)+IF($K36=6,$D36,0)</f>
        <v/>
      </c>
      <c r="Z36">
        <f>MAX(0,Z35*(1+Z$6/Setup!$C$13)-BX36-DV36)+IF($K36=7,$D36,0)</f>
        <v/>
      </c>
      <c r="AA36">
        <f>MAX(0,AA35*(1+AA$6/Setup!$C$13)-BY36-DW36)+IF($K36=8,$D36,0)</f>
        <v/>
      </c>
      <c r="AB36">
        <f>MAX(0,AB35*(1+AB$6/Setup!$C$13)-BZ36-DX36)+IF($K36=9,$D36,0)</f>
        <v/>
      </c>
      <c r="AC36">
        <f>MAX(0,AC35*(1+AC$6/Setup!$C$13)-CA36-DY36)+IF($K36=10,$D36,0)</f>
        <v/>
      </c>
      <c r="AD36">
        <f>MAX(0,AD35*(1+AD$6/Setup!$C$13)-CB36-DZ36)+IF($K36=11,$D36,0)</f>
        <v/>
      </c>
      <c r="AE36">
        <f>MAX(0,AE35*(1+AE$6/Setup!$C$13)-CC36-EA36)+IF($K36=12,$D36,0)</f>
        <v/>
      </c>
      <c r="AF36">
        <f>MAX(0,AF35*(1+AF$6/Setup!$C$13)-CD36-EB36)+IF($K36=13,$D36,0)</f>
        <v/>
      </c>
      <c r="AG36">
        <f>MAX(0,AG35*(1+AG$6/Setup!$C$13)-CE36-EC36)+IF($K36=14,$D36,0)</f>
        <v/>
      </c>
      <c r="AH36">
        <f>MAX(0,AH35*(1+AH$6/Setup!$C$13)-CF36-ED36)+IF($K36=15,$D36,0)</f>
        <v/>
      </c>
      <c r="AI36">
        <f>MAX(0,AI35*(1+AI$6/Setup!$C$13)-CG36-EE36)+IF($K36=16,$D36,0)</f>
        <v/>
      </c>
      <c r="AJ36">
        <f>MAX(0,AJ35*(1+AJ$6/Setup!$C$13)-CH36-EF36)+IF($K36=17,$D36,0)</f>
        <v/>
      </c>
      <c r="AK36">
        <f>MAX(0,AK35*(1+AK$6/Setup!$C$13)-CI36-EG36)+IF($K36=18,$D36,0)</f>
        <v/>
      </c>
      <c r="AL36">
        <f>MAX(0,AL35*(1+AL$6/Setup!$C$13)-CJ36-EH36)+IF($K36=19,$D36,0)</f>
        <v/>
      </c>
      <c r="AM36">
        <f>MAX(0,AM35*(1+AM$6/Setup!$C$13)-CK36-EI36)+IF($K36=20,$D36,0)</f>
        <v/>
      </c>
      <c r="AN36">
        <f>MAX(0,AN35*(1+AN$6/Setup!$C$13)-CL36-EJ36)+IF($K36=21,$D36,0)</f>
        <v/>
      </c>
      <c r="AO36">
        <f>MAX(0,AO35*(1+AO$6/Setup!$C$13)-CM36-EK36)+IF($K36=22,$D36,0)</f>
        <v/>
      </c>
      <c r="AP36">
        <f>MAX(0,AP35*(1+AP$6/Setup!$C$13)-CN36-EL36)+IF($K36=23,$D36,0)</f>
        <v/>
      </c>
      <c r="AQ36">
        <f>MAX(0,AQ35*(1+AQ$6/Setup!$C$13)-CO36-EM36)+IF($K36=24,$D36,0)</f>
        <v/>
      </c>
      <c r="AR36">
        <f>MAX(0,AR35*(1+AR$6/Setup!$C$13)-CP36-EN36)+IF($K36=25,$D36,0)</f>
        <v/>
      </c>
      <c r="AS36">
        <f>MAX(0,AS35*(1+AS$6/Setup!$C$13)-CQ36-EO36)+IF($K36=26,$D36,0)</f>
        <v/>
      </c>
      <c r="AT36">
        <f>MAX(0,AT35*(1+AT$6/Setup!$C$13)-CR36-EP36)+IF($K36=27,$D36,0)</f>
        <v/>
      </c>
      <c r="AU36">
        <f>MAX(0,AU35*(1+AU$6/Setup!$C$13)-CS36-EQ36)+IF($K36=28,$D36,0)</f>
        <v/>
      </c>
      <c r="AV36">
        <f>MAX(0,AV35*(1+AV$6/Setup!$C$13)-CT36-ER36)+IF($K36=29,$D36,0)</f>
        <v/>
      </c>
      <c r="AW36">
        <f>MAX(0,AW35*(1+AW$6/Setup!$C$13)-CU36-ES36)+IF($K36=30,$D36,0)</f>
        <v/>
      </c>
      <c r="AX36">
        <f>MAX(0,AX35*(1+AX$6/Setup!$C$13)-CV36-ET36)+IF($K36=31,$D36,0)</f>
        <v/>
      </c>
      <c r="AY36">
        <f>MAX(0,AY35*(1+AY$6/Setup!$C$13)-CW36-EU36)+IF($K36=32,$D36,0)</f>
        <v/>
      </c>
      <c r="AZ36">
        <f>MAX(0,AZ35*(1+AZ$6/Setup!$C$13)-CX36-EV36)+IF($K36=33,$D36,0)</f>
        <v/>
      </c>
      <c r="BA36">
        <f>MAX(0,BA35*(1+BA$6/Setup!$C$13)-CY36-EW36)+IF($K36=34,$D36,0)</f>
        <v/>
      </c>
      <c r="BB36">
        <f>MAX(0,BB35*(1+BB$6/Setup!$C$13)-CZ36-EX36)+IF($K36=35,$D36,0)</f>
        <v/>
      </c>
      <c r="BC36">
        <f>MAX(0,BC35*(1+BC$6/Setup!$C$13)-DA36-EY36)+IF($K36=36,$D36,0)</f>
        <v/>
      </c>
      <c r="BD36">
        <f>MAX(0,BD35*(1+BD$6/Setup!$C$13)-DB36-EZ36)+IF($K36=37,$D36,0)</f>
        <v/>
      </c>
      <c r="BE36">
        <f>MAX(0,BE35*(1+BE$6/Setup!$C$13)-DC36-FA36)+IF($K36=38,$D36,0)</f>
        <v/>
      </c>
      <c r="BF36">
        <f>MAX(0,BF35*(1+BF$6/Setup!$C$13)-DD36-FB36)+IF($K36=39,$D36,0)</f>
        <v/>
      </c>
      <c r="BG36">
        <f>MAX(0,BG35*(1+BG$6/Setup!$C$13)-DE36-FC36)+IF($K36=40,$D36,0)</f>
        <v/>
      </c>
      <c r="BH36">
        <f>MAX(0,BH35*(1+BH$6/Setup!$C$13)-DF36-FD36)+IF($K36=41,$D36,0)</f>
        <v/>
      </c>
      <c r="BI36">
        <f>MAX(0,BI35*(1+BI$6/Setup!$C$13)-DG36-FE36)+IF($K36=42,$D36,0)</f>
        <v/>
      </c>
      <c r="BJ36">
        <f>MAX(0,BJ35*(1+BJ$6/Setup!$C$13)-DH36-FF36)+IF($K36=43,$D36,0)</f>
        <v/>
      </c>
      <c r="BK36">
        <f>MAX(0,BK35*(1+BK$6/Setup!$C$13)-DI36-FG36)+IF($K36=44,$D36,0)</f>
        <v/>
      </c>
      <c r="BL36">
        <f>MAX(0,BL35*(1+BL$6/Setup!$C$13)-DJ36-FH36)+IF($K36=45,$D36,0)</f>
        <v/>
      </c>
      <c r="BM36">
        <f>MAX(0,BM35*(1+BM$6/Setup!$C$13)-DK36-FI36)+IF($K36=46,$D36,0)</f>
        <v/>
      </c>
      <c r="BN36">
        <f>MAX(0,BN35*(1+BN$6/Setup!$C$13)-DL36-FJ36)+IF($K36=47,$D36,0)</f>
        <v/>
      </c>
      <c r="BO36">
        <f>MAX(0,BO35*(1+BO$6/Setup!$C$13)-DM36-FK36)+IF($K36=48,$D36,0)</f>
        <v/>
      </c>
      <c r="BP36">
        <f>MAX(0,BP35*(1+BP$6/Setup!$C$13)-DN36-FL36)+IF($K36=49,$D36,0)</f>
        <v/>
      </c>
      <c r="BQ36">
        <f>MAX(0,BQ35*(1+BQ$6/Setup!$C$13)-DO36-FM36)+IF($K36=50,$D36,0)</f>
        <v/>
      </c>
      <c r="BR36">
        <f>MIN(T35*(1+T$6/Setup!$C$13),T$7)</f>
        <v/>
      </c>
      <c r="BS36">
        <f>MIN(U35*(1+U$6/Setup!$C$13),U$7)</f>
        <v/>
      </c>
      <c r="BT36">
        <f>MIN(V35*(1+V$6/Setup!$C$13),V$7)</f>
        <v/>
      </c>
      <c r="BU36">
        <f>MIN(W35*(1+W$6/Setup!$C$13),W$7)</f>
        <v/>
      </c>
      <c r="BV36">
        <f>MIN(X35*(1+X$6/Setup!$C$13),X$7)</f>
        <v/>
      </c>
      <c r="BW36">
        <f>MIN(Y35*(1+Y$6/Setup!$C$13),Y$7)</f>
        <v/>
      </c>
      <c r="BX36">
        <f>MIN(Z35*(1+Z$6/Setup!$C$13),Z$7)</f>
        <v/>
      </c>
      <c r="BY36">
        <f>MIN(AA35*(1+AA$6/Setup!$C$13),AA$7)</f>
        <v/>
      </c>
      <c r="BZ36">
        <f>MIN(AB35*(1+AB$6/Setup!$C$13),AB$7)</f>
        <v/>
      </c>
      <c r="CA36">
        <f>MIN(AC35*(1+AC$6/Setup!$C$13),AC$7)</f>
        <v/>
      </c>
      <c r="CB36">
        <f>MIN(AD35*(1+AD$6/Setup!$C$13),AD$7)</f>
        <v/>
      </c>
      <c r="CC36">
        <f>MIN(AE35*(1+AE$6/Setup!$C$13),AE$7)</f>
        <v/>
      </c>
      <c r="CD36">
        <f>MIN(AF35*(1+AF$6/Setup!$C$13),AF$7)</f>
        <v/>
      </c>
      <c r="CE36">
        <f>MIN(AG35*(1+AG$6/Setup!$C$13),AG$7)</f>
        <v/>
      </c>
      <c r="CF36">
        <f>MIN(AH35*(1+AH$6/Setup!$C$13),AH$7)</f>
        <v/>
      </c>
      <c r="CG36">
        <f>MIN(AI35*(1+AI$6/Setup!$C$13),AI$7)</f>
        <v/>
      </c>
      <c r="CH36">
        <f>MIN(AJ35*(1+AJ$6/Setup!$C$13),AJ$7)</f>
        <v/>
      </c>
      <c r="CI36">
        <f>MIN(AK35*(1+AK$6/Setup!$C$13),AK$7)</f>
        <v/>
      </c>
      <c r="CJ36">
        <f>MIN(AL35*(1+AL$6/Setup!$C$13),AL$7)</f>
        <v/>
      </c>
      <c r="CK36">
        <f>MIN(AM35*(1+AM$6/Setup!$C$13),AM$7)</f>
        <v/>
      </c>
      <c r="CL36">
        <f>MIN(AN35*(1+AN$6/Setup!$C$13),AN$7)</f>
        <v/>
      </c>
      <c r="CM36">
        <f>MIN(AO35*(1+AO$6/Setup!$C$13),AO$7)</f>
        <v/>
      </c>
      <c r="CN36">
        <f>MIN(AP35*(1+AP$6/Setup!$C$13),AP$7)</f>
        <v/>
      </c>
      <c r="CO36">
        <f>MIN(AQ35*(1+AQ$6/Setup!$C$13),AQ$7)</f>
        <v/>
      </c>
      <c r="CP36">
        <f>MIN(AR35*(1+AR$6/Setup!$C$13),AR$7)</f>
        <v/>
      </c>
      <c r="CQ36">
        <f>MIN(AS35*(1+AS$6/Setup!$C$13),AS$7)</f>
        <v/>
      </c>
      <c r="CR36">
        <f>MIN(AT35*(1+AT$6/Setup!$C$13),AT$7)</f>
        <v/>
      </c>
      <c r="CS36">
        <f>MIN(AU35*(1+AU$6/Setup!$C$13),AU$7)</f>
        <v/>
      </c>
      <c r="CT36">
        <f>MIN(AV35*(1+AV$6/Setup!$C$13),AV$7)</f>
        <v/>
      </c>
      <c r="CU36">
        <f>MIN(AW35*(1+AW$6/Setup!$C$13),AW$7)</f>
        <v/>
      </c>
      <c r="CV36">
        <f>MIN(AX35*(1+AX$6/Setup!$C$13),AX$7)</f>
        <v/>
      </c>
      <c r="CW36">
        <f>MIN(AY35*(1+AY$6/Setup!$C$13),AY$7)</f>
        <v/>
      </c>
      <c r="CX36">
        <f>MIN(AZ35*(1+AZ$6/Setup!$C$13),AZ$7)</f>
        <v/>
      </c>
      <c r="CY36">
        <f>MIN(BA35*(1+BA$6/Setup!$C$13),BA$7)</f>
        <v/>
      </c>
      <c r="CZ36">
        <f>MIN(BB35*(1+BB$6/Setup!$C$13),BB$7)</f>
        <v/>
      </c>
      <c r="DA36">
        <f>MIN(BC35*(1+BC$6/Setup!$C$13),BC$7)</f>
        <v/>
      </c>
      <c r="DB36">
        <f>MIN(BD35*(1+BD$6/Setup!$C$13),BD$7)</f>
        <v/>
      </c>
      <c r="DC36">
        <f>MIN(BE35*(1+BE$6/Setup!$C$13),BE$7)</f>
        <v/>
      </c>
      <c r="DD36">
        <f>MIN(BF35*(1+BF$6/Setup!$C$13),BF$7)</f>
        <v/>
      </c>
      <c r="DE36">
        <f>MIN(BG35*(1+BG$6/Setup!$C$13),BG$7)</f>
        <v/>
      </c>
      <c r="DF36">
        <f>MIN(BH35*(1+BH$6/Setup!$C$13),BH$7)</f>
        <v/>
      </c>
      <c r="DG36">
        <f>MIN(BI35*(1+BI$6/Setup!$C$13),BI$7)</f>
        <v/>
      </c>
      <c r="DH36">
        <f>MIN(BJ35*(1+BJ$6/Setup!$C$13),BJ$7)</f>
        <v/>
      </c>
      <c r="DI36">
        <f>MIN(BK35*(1+BK$6/Setup!$C$13),BK$7)</f>
        <v/>
      </c>
      <c r="DJ36">
        <f>MIN(BL35*(1+BL$6/Setup!$C$13),BL$7)</f>
        <v/>
      </c>
      <c r="DK36">
        <f>MIN(BM35*(1+BM$6/Setup!$C$13),BM$7)</f>
        <v/>
      </c>
      <c r="DL36">
        <f>MIN(BN35*(1+BN$6/Setup!$C$13),BN$7)</f>
        <v/>
      </c>
      <c r="DM36">
        <f>MIN(BO35*(1+BO$6/Setup!$C$13),BO$7)</f>
        <v/>
      </c>
      <c r="DN36">
        <f>MIN(BP35*(1+BP$6/Setup!$C$13),BP$7)</f>
        <v/>
      </c>
      <c r="DO36">
        <f>MIN(BQ35*(1+BQ$6/Setup!$C$13),BQ$7)</f>
        <v/>
      </c>
      <c r="DP36">
        <f>MIN(T35*(1+T$6/Setup!$C$13)-BR36,$H36)</f>
        <v/>
      </c>
      <c r="DQ36">
        <f>MIN(U35*(1+U$6/Setup!$C$13)-BS36,MAX(0,$H36-SUM($DP36:DP36)))</f>
        <v/>
      </c>
      <c r="DR36">
        <f>MIN(V35*(1+V$6/Setup!$C$13)-BT36,MAX(0,$H36-SUM($DP36:DQ36)))</f>
        <v/>
      </c>
      <c r="DS36">
        <f>MIN(W35*(1+W$6/Setup!$C$13)-BU36,MAX(0,$H36-SUM($DP36:DR36)))</f>
        <v/>
      </c>
      <c r="DT36">
        <f>MIN(X35*(1+X$6/Setup!$C$13)-BV36,MAX(0,$H36-SUM($DP36:DS36)))</f>
        <v/>
      </c>
      <c r="DU36">
        <f>MIN(Y35*(1+Y$6/Setup!$C$13)-BW36,MAX(0,$H36-SUM($DP36:DT36)))</f>
        <v/>
      </c>
      <c r="DV36">
        <f>MIN(Z35*(1+Z$6/Setup!$C$13)-BX36,MAX(0,$H36-SUM($DP36:DU36)))</f>
        <v/>
      </c>
      <c r="DW36">
        <f>MIN(AA35*(1+AA$6/Setup!$C$13)-BY36,MAX(0,$H36-SUM($DP36:DV36)))</f>
        <v/>
      </c>
      <c r="DX36">
        <f>MIN(AB35*(1+AB$6/Setup!$C$13)-BZ36,MAX(0,$H36-SUM($DP36:DW36)))</f>
        <v/>
      </c>
      <c r="DY36">
        <f>MIN(AC35*(1+AC$6/Setup!$C$13)-CA36,MAX(0,$H36-SUM($DP36:DX36)))</f>
        <v/>
      </c>
      <c r="DZ36">
        <f>MIN(AD35*(1+AD$6/Setup!$C$13)-CB36,MAX(0,$H36-SUM($DP36:DY36)))</f>
        <v/>
      </c>
      <c r="EA36">
        <f>MIN(AE35*(1+AE$6/Setup!$C$13)-CC36,MAX(0,$H36-SUM($DP36:DZ36)))</f>
        <v/>
      </c>
      <c r="EB36">
        <f>MIN(AF35*(1+AF$6/Setup!$C$13)-CD36,MAX(0,$H36-SUM($DP36:EA36)))</f>
        <v/>
      </c>
      <c r="EC36">
        <f>MIN(AG35*(1+AG$6/Setup!$C$13)-CE36,MAX(0,$H36-SUM($DP36:EB36)))</f>
        <v/>
      </c>
      <c r="ED36">
        <f>MIN(AH35*(1+AH$6/Setup!$C$13)-CF36,MAX(0,$H36-SUM($DP36:EC36)))</f>
        <v/>
      </c>
      <c r="EE36">
        <f>MIN(AI35*(1+AI$6/Setup!$C$13)-CG36,MAX(0,$H36-SUM($DP36:ED36)))</f>
        <v/>
      </c>
      <c r="EF36">
        <f>MIN(AJ35*(1+AJ$6/Setup!$C$13)-CH36,MAX(0,$H36-SUM($DP36:EE36)))</f>
        <v/>
      </c>
      <c r="EG36">
        <f>MIN(AK35*(1+AK$6/Setup!$C$13)-CI36,MAX(0,$H36-SUM($DP36:EF36)))</f>
        <v/>
      </c>
      <c r="EH36">
        <f>MIN(AL35*(1+AL$6/Setup!$C$13)-CJ36,MAX(0,$H36-SUM($DP36:EG36)))</f>
        <v/>
      </c>
      <c r="EI36">
        <f>MIN(AM35*(1+AM$6/Setup!$C$13)-CK36,MAX(0,$H36-SUM($DP36:EH36)))</f>
        <v/>
      </c>
      <c r="EJ36">
        <f>MIN(AN35*(1+AN$6/Setup!$C$13)-CL36,MAX(0,$H36-SUM($DP36:EI36)))</f>
        <v/>
      </c>
      <c r="EK36">
        <f>MIN(AO35*(1+AO$6/Setup!$C$13)-CM36,MAX(0,$H36-SUM($DP36:EJ36)))</f>
        <v/>
      </c>
      <c r="EL36">
        <f>MIN(AP35*(1+AP$6/Setup!$C$13)-CN36,MAX(0,$H36-SUM($DP36:EK36)))</f>
        <v/>
      </c>
      <c r="EM36">
        <f>MIN(AQ35*(1+AQ$6/Setup!$C$13)-CO36,MAX(0,$H36-SUM($DP36:EL36)))</f>
        <v/>
      </c>
      <c r="EN36">
        <f>MIN(AR35*(1+AR$6/Setup!$C$13)-CP36,MAX(0,$H36-SUM($DP36:EM36)))</f>
        <v/>
      </c>
      <c r="EO36">
        <f>MIN(AS35*(1+AS$6/Setup!$C$13)-CQ36,MAX(0,$H36-SUM($DP36:EN36)))</f>
        <v/>
      </c>
      <c r="EP36">
        <f>MIN(AT35*(1+AT$6/Setup!$C$13)-CR36,MAX(0,$H36-SUM($DP36:EO36)))</f>
        <v/>
      </c>
      <c r="EQ36">
        <f>MIN(AU35*(1+AU$6/Setup!$C$13)-CS36,MAX(0,$H36-SUM($DP36:EP36)))</f>
        <v/>
      </c>
      <c r="ER36">
        <f>MIN(AV35*(1+AV$6/Setup!$C$13)-CT36,MAX(0,$H36-SUM($DP36:EQ36)))</f>
        <v/>
      </c>
      <c r="ES36">
        <f>MIN(AW35*(1+AW$6/Setup!$C$13)-CU36,MAX(0,$H36-SUM($DP36:ER36)))</f>
        <v/>
      </c>
      <c r="ET36">
        <f>MIN(AX35*(1+AX$6/Setup!$C$13)-CV36,MAX(0,$H36-SUM($DP36:ES36)))</f>
        <v/>
      </c>
      <c r="EU36">
        <f>MIN(AY35*(1+AY$6/Setup!$C$13)-CW36,MAX(0,$H36-SUM($DP36:ET36)))</f>
        <v/>
      </c>
      <c r="EV36">
        <f>MIN(AZ35*(1+AZ$6/Setup!$C$13)-CX36,MAX(0,$H36-SUM($DP36:EU36)))</f>
        <v/>
      </c>
      <c r="EW36">
        <f>MIN(BA35*(1+BA$6/Setup!$C$13)-CY36,MAX(0,$H36-SUM($DP36:EV36)))</f>
        <v/>
      </c>
      <c r="EX36">
        <f>MIN(BB35*(1+BB$6/Setup!$C$13)-CZ36,MAX(0,$H36-SUM($DP36:EW36)))</f>
        <v/>
      </c>
      <c r="EY36">
        <f>MIN(BC35*(1+BC$6/Setup!$C$13)-DA36,MAX(0,$H36-SUM($DP36:EX36)))</f>
        <v/>
      </c>
      <c r="EZ36">
        <f>MIN(BD35*(1+BD$6/Setup!$C$13)-DB36,MAX(0,$H36-SUM($DP36:EY36)))</f>
        <v/>
      </c>
      <c r="FA36">
        <f>MIN(BE35*(1+BE$6/Setup!$C$13)-DC36,MAX(0,$H36-SUM($DP36:EZ36)))</f>
        <v/>
      </c>
      <c r="FB36">
        <f>MIN(BF35*(1+BF$6/Setup!$C$13)-DD36,MAX(0,$H36-SUM($DP36:FA36)))</f>
        <v/>
      </c>
      <c r="FC36">
        <f>MIN(BG35*(1+BG$6/Setup!$C$13)-DE36,MAX(0,$H36-SUM($DP36:FB36)))</f>
        <v/>
      </c>
      <c r="FD36">
        <f>MIN(BH35*(1+BH$6/Setup!$C$13)-DF36,MAX(0,$H36-SUM($DP36:FC36)))</f>
        <v/>
      </c>
      <c r="FE36">
        <f>MIN(BI35*(1+BI$6/Setup!$C$13)-DG36,MAX(0,$H36-SUM($DP36:FD36)))</f>
        <v/>
      </c>
      <c r="FF36">
        <f>MIN(BJ35*(1+BJ$6/Setup!$C$13)-DH36,MAX(0,$H36-SUM($DP36:FE36)))</f>
        <v/>
      </c>
      <c r="FG36">
        <f>MIN(BK35*(1+BK$6/Setup!$C$13)-DI36,MAX(0,$H36-SUM($DP36:FF36)))</f>
        <v/>
      </c>
      <c r="FH36">
        <f>MIN(BL35*(1+BL$6/Setup!$C$13)-DJ36,MAX(0,$H36-SUM($DP36:FG36)))</f>
        <v/>
      </c>
      <c r="FI36">
        <f>MIN(BM35*(1+BM$6/Setup!$C$13)-DK36,MAX(0,$H36-SUM($DP36:FH36)))</f>
        <v/>
      </c>
      <c r="FJ36">
        <f>MIN(BN35*(1+BN$6/Setup!$C$13)-DL36,MAX(0,$H36-SUM($DP36:FI36)))</f>
        <v/>
      </c>
      <c r="FK36">
        <f>MIN(BO35*(1+BO$6/Setup!$C$13)-DM36,MAX(0,$H36-SUM($DP36:FJ36)))</f>
        <v/>
      </c>
      <c r="FL36">
        <f>MIN(BP35*(1+BP$6/Setup!$C$13)-DN36,MAX(0,$H36-SUM($DP36:FK36)))</f>
        <v/>
      </c>
      <c r="FM36">
        <f>MIN(BQ35*(1+BQ$6/Setup!$C$13)-DO36,MAX(0,$H36-SUM($DP36:FL36)))</f>
        <v/>
      </c>
    </row>
    <row r="37">
      <c r="A37">
        <f>A36+1</f>
        <v/>
      </c>
      <c r="B37">
        <f>IF(Setup!$C$6="Every week",Setup!$C$7+7*(A37-1),IF(Setup!$C$6="Every 2 weeks",Setup!$C$7+14*(A37-1),IF(Setup!$C$6="Every month",EDATE(Setup!$C$7,A37-1),EOMONTH(Setup!$C$7,INT((A37-1+Setup!$C$20)/2)-1)+MIN(IF(MOD(A37-1+Setup!$C$20,2)=0,Setup!$C$18,Setup!$C$19),DAY(EOMONTH(Setup!$C$7,INT((A37-1+Setup!$C$20)/2)))))))</f>
        <v/>
      </c>
      <c r="C37">
        <f>N('Paycheck Plan'!J33)</f>
        <v/>
      </c>
      <c r="D37">
        <f>N('Paycheck Plan'!K33)</f>
        <v/>
      </c>
      <c r="E37">
        <f>MIN(MAX(0,Setup!$C$10-F36),MAX(0,Setup!$C$8+C37-G37))</f>
        <v/>
      </c>
      <c r="F37">
        <f>F36+E37</f>
        <v/>
      </c>
      <c r="G37">
        <f>MIN(Setup!$C$14,MAX(0,Setup!$C$8+C37))</f>
        <v/>
      </c>
      <c r="H37">
        <f>MAX(0,Setup!$C$8+C37-G37-E37)+SUM($T$7:$BQ$7)-SUM(BR37:DO37)</f>
        <v/>
      </c>
      <c r="I37">
        <f>SUMPRODUCT(T36:BQ36,$T$6:$BQ$6)/Setup!$C$13</f>
        <v/>
      </c>
      <c r="J37">
        <f>SUM(T37:BQ37)</f>
        <v/>
      </c>
      <c r="K37">
        <f>IF(MAX(DP37:FM37)&gt;0,MATCH(MAX(DP37:FM37),DP37:FM37,0),1)</f>
        <v/>
      </c>
      <c r="M37">
        <f>ROUND(26*$B$2/39,0)+1</f>
        <v/>
      </c>
      <c r="N37" s="62">
        <f>INDEX($B$10:$B$530,MIN(M37,521))</f>
        <v/>
      </c>
      <c r="O37">
        <f>INDEX($J$10:$J$530,MIN(M37,521))</f>
        <v/>
      </c>
      <c r="T37">
        <f>MAX(0,T36*(1+T$6/Setup!$C$13)-BR37-DP37)+IF($K37=1,$D37,0)</f>
        <v/>
      </c>
      <c r="U37">
        <f>MAX(0,U36*(1+U$6/Setup!$C$13)-BS37-DQ37)+IF($K37=2,$D37,0)</f>
        <v/>
      </c>
      <c r="V37">
        <f>MAX(0,V36*(1+V$6/Setup!$C$13)-BT37-DR37)+IF($K37=3,$D37,0)</f>
        <v/>
      </c>
      <c r="W37">
        <f>MAX(0,W36*(1+W$6/Setup!$C$13)-BU37-DS37)+IF($K37=4,$D37,0)</f>
        <v/>
      </c>
      <c r="X37">
        <f>MAX(0,X36*(1+X$6/Setup!$C$13)-BV37-DT37)+IF($K37=5,$D37,0)</f>
        <v/>
      </c>
      <c r="Y37">
        <f>MAX(0,Y36*(1+Y$6/Setup!$C$13)-BW37-DU37)+IF($K37=6,$D37,0)</f>
        <v/>
      </c>
      <c r="Z37">
        <f>MAX(0,Z36*(1+Z$6/Setup!$C$13)-BX37-DV37)+IF($K37=7,$D37,0)</f>
        <v/>
      </c>
      <c r="AA37">
        <f>MAX(0,AA36*(1+AA$6/Setup!$C$13)-BY37-DW37)+IF($K37=8,$D37,0)</f>
        <v/>
      </c>
      <c r="AB37">
        <f>MAX(0,AB36*(1+AB$6/Setup!$C$13)-BZ37-DX37)+IF($K37=9,$D37,0)</f>
        <v/>
      </c>
      <c r="AC37">
        <f>MAX(0,AC36*(1+AC$6/Setup!$C$13)-CA37-DY37)+IF($K37=10,$D37,0)</f>
        <v/>
      </c>
      <c r="AD37">
        <f>MAX(0,AD36*(1+AD$6/Setup!$C$13)-CB37-DZ37)+IF($K37=11,$D37,0)</f>
        <v/>
      </c>
      <c r="AE37">
        <f>MAX(0,AE36*(1+AE$6/Setup!$C$13)-CC37-EA37)+IF($K37=12,$D37,0)</f>
        <v/>
      </c>
      <c r="AF37">
        <f>MAX(0,AF36*(1+AF$6/Setup!$C$13)-CD37-EB37)+IF($K37=13,$D37,0)</f>
        <v/>
      </c>
      <c r="AG37">
        <f>MAX(0,AG36*(1+AG$6/Setup!$C$13)-CE37-EC37)+IF($K37=14,$D37,0)</f>
        <v/>
      </c>
      <c r="AH37">
        <f>MAX(0,AH36*(1+AH$6/Setup!$C$13)-CF37-ED37)+IF($K37=15,$D37,0)</f>
        <v/>
      </c>
      <c r="AI37">
        <f>MAX(0,AI36*(1+AI$6/Setup!$C$13)-CG37-EE37)+IF($K37=16,$D37,0)</f>
        <v/>
      </c>
      <c r="AJ37">
        <f>MAX(0,AJ36*(1+AJ$6/Setup!$C$13)-CH37-EF37)+IF($K37=17,$D37,0)</f>
        <v/>
      </c>
      <c r="AK37">
        <f>MAX(0,AK36*(1+AK$6/Setup!$C$13)-CI37-EG37)+IF($K37=18,$D37,0)</f>
        <v/>
      </c>
      <c r="AL37">
        <f>MAX(0,AL36*(1+AL$6/Setup!$C$13)-CJ37-EH37)+IF($K37=19,$D37,0)</f>
        <v/>
      </c>
      <c r="AM37">
        <f>MAX(0,AM36*(1+AM$6/Setup!$C$13)-CK37-EI37)+IF($K37=20,$D37,0)</f>
        <v/>
      </c>
      <c r="AN37">
        <f>MAX(0,AN36*(1+AN$6/Setup!$C$13)-CL37-EJ37)+IF($K37=21,$D37,0)</f>
        <v/>
      </c>
      <c r="AO37">
        <f>MAX(0,AO36*(1+AO$6/Setup!$C$13)-CM37-EK37)+IF($K37=22,$D37,0)</f>
        <v/>
      </c>
      <c r="AP37">
        <f>MAX(0,AP36*(1+AP$6/Setup!$C$13)-CN37-EL37)+IF($K37=23,$D37,0)</f>
        <v/>
      </c>
      <c r="AQ37">
        <f>MAX(0,AQ36*(1+AQ$6/Setup!$C$13)-CO37-EM37)+IF($K37=24,$D37,0)</f>
        <v/>
      </c>
      <c r="AR37">
        <f>MAX(0,AR36*(1+AR$6/Setup!$C$13)-CP37-EN37)+IF($K37=25,$D37,0)</f>
        <v/>
      </c>
      <c r="AS37">
        <f>MAX(0,AS36*(1+AS$6/Setup!$C$13)-CQ37-EO37)+IF($K37=26,$D37,0)</f>
        <v/>
      </c>
      <c r="AT37">
        <f>MAX(0,AT36*(1+AT$6/Setup!$C$13)-CR37-EP37)+IF($K37=27,$D37,0)</f>
        <v/>
      </c>
      <c r="AU37">
        <f>MAX(0,AU36*(1+AU$6/Setup!$C$13)-CS37-EQ37)+IF($K37=28,$D37,0)</f>
        <v/>
      </c>
      <c r="AV37">
        <f>MAX(0,AV36*(1+AV$6/Setup!$C$13)-CT37-ER37)+IF($K37=29,$D37,0)</f>
        <v/>
      </c>
      <c r="AW37">
        <f>MAX(0,AW36*(1+AW$6/Setup!$C$13)-CU37-ES37)+IF($K37=30,$D37,0)</f>
        <v/>
      </c>
      <c r="AX37">
        <f>MAX(0,AX36*(1+AX$6/Setup!$C$13)-CV37-ET37)+IF($K37=31,$D37,0)</f>
        <v/>
      </c>
      <c r="AY37">
        <f>MAX(0,AY36*(1+AY$6/Setup!$C$13)-CW37-EU37)+IF($K37=32,$D37,0)</f>
        <v/>
      </c>
      <c r="AZ37">
        <f>MAX(0,AZ36*(1+AZ$6/Setup!$C$13)-CX37-EV37)+IF($K37=33,$D37,0)</f>
        <v/>
      </c>
      <c r="BA37">
        <f>MAX(0,BA36*(1+BA$6/Setup!$C$13)-CY37-EW37)+IF($K37=34,$D37,0)</f>
        <v/>
      </c>
      <c r="BB37">
        <f>MAX(0,BB36*(1+BB$6/Setup!$C$13)-CZ37-EX37)+IF($K37=35,$D37,0)</f>
        <v/>
      </c>
      <c r="BC37">
        <f>MAX(0,BC36*(1+BC$6/Setup!$C$13)-DA37-EY37)+IF($K37=36,$D37,0)</f>
        <v/>
      </c>
      <c r="BD37">
        <f>MAX(0,BD36*(1+BD$6/Setup!$C$13)-DB37-EZ37)+IF($K37=37,$D37,0)</f>
        <v/>
      </c>
      <c r="BE37">
        <f>MAX(0,BE36*(1+BE$6/Setup!$C$13)-DC37-FA37)+IF($K37=38,$D37,0)</f>
        <v/>
      </c>
      <c r="BF37">
        <f>MAX(0,BF36*(1+BF$6/Setup!$C$13)-DD37-FB37)+IF($K37=39,$D37,0)</f>
        <v/>
      </c>
      <c r="BG37">
        <f>MAX(0,BG36*(1+BG$6/Setup!$C$13)-DE37-FC37)+IF($K37=40,$D37,0)</f>
        <v/>
      </c>
      <c r="BH37">
        <f>MAX(0,BH36*(1+BH$6/Setup!$C$13)-DF37-FD37)+IF($K37=41,$D37,0)</f>
        <v/>
      </c>
      <c r="BI37">
        <f>MAX(0,BI36*(1+BI$6/Setup!$C$13)-DG37-FE37)+IF($K37=42,$D37,0)</f>
        <v/>
      </c>
      <c r="BJ37">
        <f>MAX(0,BJ36*(1+BJ$6/Setup!$C$13)-DH37-FF37)+IF($K37=43,$D37,0)</f>
        <v/>
      </c>
      <c r="BK37">
        <f>MAX(0,BK36*(1+BK$6/Setup!$C$13)-DI37-FG37)+IF($K37=44,$D37,0)</f>
        <v/>
      </c>
      <c r="BL37">
        <f>MAX(0,BL36*(1+BL$6/Setup!$C$13)-DJ37-FH37)+IF($K37=45,$D37,0)</f>
        <v/>
      </c>
      <c r="BM37">
        <f>MAX(0,BM36*(1+BM$6/Setup!$C$13)-DK37-FI37)+IF($K37=46,$D37,0)</f>
        <v/>
      </c>
      <c r="BN37">
        <f>MAX(0,BN36*(1+BN$6/Setup!$C$13)-DL37-FJ37)+IF($K37=47,$D37,0)</f>
        <v/>
      </c>
      <c r="BO37">
        <f>MAX(0,BO36*(1+BO$6/Setup!$C$13)-DM37-FK37)+IF($K37=48,$D37,0)</f>
        <v/>
      </c>
      <c r="BP37">
        <f>MAX(0,BP36*(1+BP$6/Setup!$C$13)-DN37-FL37)+IF($K37=49,$D37,0)</f>
        <v/>
      </c>
      <c r="BQ37">
        <f>MAX(0,BQ36*(1+BQ$6/Setup!$C$13)-DO37-FM37)+IF($K37=50,$D37,0)</f>
        <v/>
      </c>
      <c r="BR37">
        <f>MIN(T36*(1+T$6/Setup!$C$13),T$7)</f>
        <v/>
      </c>
      <c r="BS37">
        <f>MIN(U36*(1+U$6/Setup!$C$13),U$7)</f>
        <v/>
      </c>
      <c r="BT37">
        <f>MIN(V36*(1+V$6/Setup!$C$13),V$7)</f>
        <v/>
      </c>
      <c r="BU37">
        <f>MIN(W36*(1+W$6/Setup!$C$13),W$7)</f>
        <v/>
      </c>
      <c r="BV37">
        <f>MIN(X36*(1+X$6/Setup!$C$13),X$7)</f>
        <v/>
      </c>
      <c r="BW37">
        <f>MIN(Y36*(1+Y$6/Setup!$C$13),Y$7)</f>
        <v/>
      </c>
      <c r="BX37">
        <f>MIN(Z36*(1+Z$6/Setup!$C$13),Z$7)</f>
        <v/>
      </c>
      <c r="BY37">
        <f>MIN(AA36*(1+AA$6/Setup!$C$13),AA$7)</f>
        <v/>
      </c>
      <c r="BZ37">
        <f>MIN(AB36*(1+AB$6/Setup!$C$13),AB$7)</f>
        <v/>
      </c>
      <c r="CA37">
        <f>MIN(AC36*(1+AC$6/Setup!$C$13),AC$7)</f>
        <v/>
      </c>
      <c r="CB37">
        <f>MIN(AD36*(1+AD$6/Setup!$C$13),AD$7)</f>
        <v/>
      </c>
      <c r="CC37">
        <f>MIN(AE36*(1+AE$6/Setup!$C$13),AE$7)</f>
        <v/>
      </c>
      <c r="CD37">
        <f>MIN(AF36*(1+AF$6/Setup!$C$13),AF$7)</f>
        <v/>
      </c>
      <c r="CE37">
        <f>MIN(AG36*(1+AG$6/Setup!$C$13),AG$7)</f>
        <v/>
      </c>
      <c r="CF37">
        <f>MIN(AH36*(1+AH$6/Setup!$C$13),AH$7)</f>
        <v/>
      </c>
      <c r="CG37">
        <f>MIN(AI36*(1+AI$6/Setup!$C$13),AI$7)</f>
        <v/>
      </c>
      <c r="CH37">
        <f>MIN(AJ36*(1+AJ$6/Setup!$C$13),AJ$7)</f>
        <v/>
      </c>
      <c r="CI37">
        <f>MIN(AK36*(1+AK$6/Setup!$C$13),AK$7)</f>
        <v/>
      </c>
      <c r="CJ37">
        <f>MIN(AL36*(1+AL$6/Setup!$C$13),AL$7)</f>
        <v/>
      </c>
      <c r="CK37">
        <f>MIN(AM36*(1+AM$6/Setup!$C$13),AM$7)</f>
        <v/>
      </c>
      <c r="CL37">
        <f>MIN(AN36*(1+AN$6/Setup!$C$13),AN$7)</f>
        <v/>
      </c>
      <c r="CM37">
        <f>MIN(AO36*(1+AO$6/Setup!$C$13),AO$7)</f>
        <v/>
      </c>
      <c r="CN37">
        <f>MIN(AP36*(1+AP$6/Setup!$C$13),AP$7)</f>
        <v/>
      </c>
      <c r="CO37">
        <f>MIN(AQ36*(1+AQ$6/Setup!$C$13),AQ$7)</f>
        <v/>
      </c>
      <c r="CP37">
        <f>MIN(AR36*(1+AR$6/Setup!$C$13),AR$7)</f>
        <v/>
      </c>
      <c r="CQ37">
        <f>MIN(AS36*(1+AS$6/Setup!$C$13),AS$7)</f>
        <v/>
      </c>
      <c r="CR37">
        <f>MIN(AT36*(1+AT$6/Setup!$C$13),AT$7)</f>
        <v/>
      </c>
      <c r="CS37">
        <f>MIN(AU36*(1+AU$6/Setup!$C$13),AU$7)</f>
        <v/>
      </c>
      <c r="CT37">
        <f>MIN(AV36*(1+AV$6/Setup!$C$13),AV$7)</f>
        <v/>
      </c>
      <c r="CU37">
        <f>MIN(AW36*(1+AW$6/Setup!$C$13),AW$7)</f>
        <v/>
      </c>
      <c r="CV37">
        <f>MIN(AX36*(1+AX$6/Setup!$C$13),AX$7)</f>
        <v/>
      </c>
      <c r="CW37">
        <f>MIN(AY36*(1+AY$6/Setup!$C$13),AY$7)</f>
        <v/>
      </c>
      <c r="CX37">
        <f>MIN(AZ36*(1+AZ$6/Setup!$C$13),AZ$7)</f>
        <v/>
      </c>
      <c r="CY37">
        <f>MIN(BA36*(1+BA$6/Setup!$C$13),BA$7)</f>
        <v/>
      </c>
      <c r="CZ37">
        <f>MIN(BB36*(1+BB$6/Setup!$C$13),BB$7)</f>
        <v/>
      </c>
      <c r="DA37">
        <f>MIN(BC36*(1+BC$6/Setup!$C$13),BC$7)</f>
        <v/>
      </c>
      <c r="DB37">
        <f>MIN(BD36*(1+BD$6/Setup!$C$13),BD$7)</f>
        <v/>
      </c>
      <c r="DC37">
        <f>MIN(BE36*(1+BE$6/Setup!$C$13),BE$7)</f>
        <v/>
      </c>
      <c r="DD37">
        <f>MIN(BF36*(1+BF$6/Setup!$C$13),BF$7)</f>
        <v/>
      </c>
      <c r="DE37">
        <f>MIN(BG36*(1+BG$6/Setup!$C$13),BG$7)</f>
        <v/>
      </c>
      <c r="DF37">
        <f>MIN(BH36*(1+BH$6/Setup!$C$13),BH$7)</f>
        <v/>
      </c>
      <c r="DG37">
        <f>MIN(BI36*(1+BI$6/Setup!$C$13),BI$7)</f>
        <v/>
      </c>
      <c r="DH37">
        <f>MIN(BJ36*(1+BJ$6/Setup!$C$13),BJ$7)</f>
        <v/>
      </c>
      <c r="DI37">
        <f>MIN(BK36*(1+BK$6/Setup!$C$13),BK$7)</f>
        <v/>
      </c>
      <c r="DJ37">
        <f>MIN(BL36*(1+BL$6/Setup!$C$13),BL$7)</f>
        <v/>
      </c>
      <c r="DK37">
        <f>MIN(BM36*(1+BM$6/Setup!$C$13),BM$7)</f>
        <v/>
      </c>
      <c r="DL37">
        <f>MIN(BN36*(1+BN$6/Setup!$C$13),BN$7)</f>
        <v/>
      </c>
      <c r="DM37">
        <f>MIN(BO36*(1+BO$6/Setup!$C$13),BO$7)</f>
        <v/>
      </c>
      <c r="DN37">
        <f>MIN(BP36*(1+BP$6/Setup!$C$13),BP$7)</f>
        <v/>
      </c>
      <c r="DO37">
        <f>MIN(BQ36*(1+BQ$6/Setup!$C$13),BQ$7)</f>
        <v/>
      </c>
      <c r="DP37">
        <f>MIN(T36*(1+T$6/Setup!$C$13)-BR37,$H37)</f>
        <v/>
      </c>
      <c r="DQ37">
        <f>MIN(U36*(1+U$6/Setup!$C$13)-BS37,MAX(0,$H37-SUM($DP37:DP37)))</f>
        <v/>
      </c>
      <c r="DR37">
        <f>MIN(V36*(1+V$6/Setup!$C$13)-BT37,MAX(0,$H37-SUM($DP37:DQ37)))</f>
        <v/>
      </c>
      <c r="DS37">
        <f>MIN(W36*(1+W$6/Setup!$C$13)-BU37,MAX(0,$H37-SUM($DP37:DR37)))</f>
        <v/>
      </c>
      <c r="DT37">
        <f>MIN(X36*(1+X$6/Setup!$C$13)-BV37,MAX(0,$H37-SUM($DP37:DS37)))</f>
        <v/>
      </c>
      <c r="DU37">
        <f>MIN(Y36*(1+Y$6/Setup!$C$13)-BW37,MAX(0,$H37-SUM($DP37:DT37)))</f>
        <v/>
      </c>
      <c r="DV37">
        <f>MIN(Z36*(1+Z$6/Setup!$C$13)-BX37,MAX(0,$H37-SUM($DP37:DU37)))</f>
        <v/>
      </c>
      <c r="DW37">
        <f>MIN(AA36*(1+AA$6/Setup!$C$13)-BY37,MAX(0,$H37-SUM($DP37:DV37)))</f>
        <v/>
      </c>
      <c r="DX37">
        <f>MIN(AB36*(1+AB$6/Setup!$C$13)-BZ37,MAX(0,$H37-SUM($DP37:DW37)))</f>
        <v/>
      </c>
      <c r="DY37">
        <f>MIN(AC36*(1+AC$6/Setup!$C$13)-CA37,MAX(0,$H37-SUM($DP37:DX37)))</f>
        <v/>
      </c>
      <c r="DZ37">
        <f>MIN(AD36*(1+AD$6/Setup!$C$13)-CB37,MAX(0,$H37-SUM($DP37:DY37)))</f>
        <v/>
      </c>
      <c r="EA37">
        <f>MIN(AE36*(1+AE$6/Setup!$C$13)-CC37,MAX(0,$H37-SUM($DP37:DZ37)))</f>
        <v/>
      </c>
      <c r="EB37">
        <f>MIN(AF36*(1+AF$6/Setup!$C$13)-CD37,MAX(0,$H37-SUM($DP37:EA37)))</f>
        <v/>
      </c>
      <c r="EC37">
        <f>MIN(AG36*(1+AG$6/Setup!$C$13)-CE37,MAX(0,$H37-SUM($DP37:EB37)))</f>
        <v/>
      </c>
      <c r="ED37">
        <f>MIN(AH36*(1+AH$6/Setup!$C$13)-CF37,MAX(0,$H37-SUM($DP37:EC37)))</f>
        <v/>
      </c>
      <c r="EE37">
        <f>MIN(AI36*(1+AI$6/Setup!$C$13)-CG37,MAX(0,$H37-SUM($DP37:ED37)))</f>
        <v/>
      </c>
      <c r="EF37">
        <f>MIN(AJ36*(1+AJ$6/Setup!$C$13)-CH37,MAX(0,$H37-SUM($DP37:EE37)))</f>
        <v/>
      </c>
      <c r="EG37">
        <f>MIN(AK36*(1+AK$6/Setup!$C$13)-CI37,MAX(0,$H37-SUM($DP37:EF37)))</f>
        <v/>
      </c>
      <c r="EH37">
        <f>MIN(AL36*(1+AL$6/Setup!$C$13)-CJ37,MAX(0,$H37-SUM($DP37:EG37)))</f>
        <v/>
      </c>
      <c r="EI37">
        <f>MIN(AM36*(1+AM$6/Setup!$C$13)-CK37,MAX(0,$H37-SUM($DP37:EH37)))</f>
        <v/>
      </c>
      <c r="EJ37">
        <f>MIN(AN36*(1+AN$6/Setup!$C$13)-CL37,MAX(0,$H37-SUM($DP37:EI37)))</f>
        <v/>
      </c>
      <c r="EK37">
        <f>MIN(AO36*(1+AO$6/Setup!$C$13)-CM37,MAX(0,$H37-SUM($DP37:EJ37)))</f>
        <v/>
      </c>
      <c r="EL37">
        <f>MIN(AP36*(1+AP$6/Setup!$C$13)-CN37,MAX(0,$H37-SUM($DP37:EK37)))</f>
        <v/>
      </c>
      <c r="EM37">
        <f>MIN(AQ36*(1+AQ$6/Setup!$C$13)-CO37,MAX(0,$H37-SUM($DP37:EL37)))</f>
        <v/>
      </c>
      <c r="EN37">
        <f>MIN(AR36*(1+AR$6/Setup!$C$13)-CP37,MAX(0,$H37-SUM($DP37:EM37)))</f>
        <v/>
      </c>
      <c r="EO37">
        <f>MIN(AS36*(1+AS$6/Setup!$C$13)-CQ37,MAX(0,$H37-SUM($DP37:EN37)))</f>
        <v/>
      </c>
      <c r="EP37">
        <f>MIN(AT36*(1+AT$6/Setup!$C$13)-CR37,MAX(0,$H37-SUM($DP37:EO37)))</f>
        <v/>
      </c>
      <c r="EQ37">
        <f>MIN(AU36*(1+AU$6/Setup!$C$13)-CS37,MAX(0,$H37-SUM($DP37:EP37)))</f>
        <v/>
      </c>
      <c r="ER37">
        <f>MIN(AV36*(1+AV$6/Setup!$C$13)-CT37,MAX(0,$H37-SUM($DP37:EQ37)))</f>
        <v/>
      </c>
      <c r="ES37">
        <f>MIN(AW36*(1+AW$6/Setup!$C$13)-CU37,MAX(0,$H37-SUM($DP37:ER37)))</f>
        <v/>
      </c>
      <c r="ET37">
        <f>MIN(AX36*(1+AX$6/Setup!$C$13)-CV37,MAX(0,$H37-SUM($DP37:ES37)))</f>
        <v/>
      </c>
      <c r="EU37">
        <f>MIN(AY36*(1+AY$6/Setup!$C$13)-CW37,MAX(0,$H37-SUM($DP37:ET37)))</f>
        <v/>
      </c>
      <c r="EV37">
        <f>MIN(AZ36*(1+AZ$6/Setup!$C$13)-CX37,MAX(0,$H37-SUM($DP37:EU37)))</f>
        <v/>
      </c>
      <c r="EW37">
        <f>MIN(BA36*(1+BA$6/Setup!$C$13)-CY37,MAX(0,$H37-SUM($DP37:EV37)))</f>
        <v/>
      </c>
      <c r="EX37">
        <f>MIN(BB36*(1+BB$6/Setup!$C$13)-CZ37,MAX(0,$H37-SUM($DP37:EW37)))</f>
        <v/>
      </c>
      <c r="EY37">
        <f>MIN(BC36*(1+BC$6/Setup!$C$13)-DA37,MAX(0,$H37-SUM($DP37:EX37)))</f>
        <v/>
      </c>
      <c r="EZ37">
        <f>MIN(BD36*(1+BD$6/Setup!$C$13)-DB37,MAX(0,$H37-SUM($DP37:EY37)))</f>
        <v/>
      </c>
      <c r="FA37">
        <f>MIN(BE36*(1+BE$6/Setup!$C$13)-DC37,MAX(0,$H37-SUM($DP37:EZ37)))</f>
        <v/>
      </c>
      <c r="FB37">
        <f>MIN(BF36*(1+BF$6/Setup!$C$13)-DD37,MAX(0,$H37-SUM($DP37:FA37)))</f>
        <v/>
      </c>
      <c r="FC37">
        <f>MIN(BG36*(1+BG$6/Setup!$C$13)-DE37,MAX(0,$H37-SUM($DP37:FB37)))</f>
        <v/>
      </c>
      <c r="FD37">
        <f>MIN(BH36*(1+BH$6/Setup!$C$13)-DF37,MAX(0,$H37-SUM($DP37:FC37)))</f>
        <v/>
      </c>
      <c r="FE37">
        <f>MIN(BI36*(1+BI$6/Setup!$C$13)-DG37,MAX(0,$H37-SUM($DP37:FD37)))</f>
        <v/>
      </c>
      <c r="FF37">
        <f>MIN(BJ36*(1+BJ$6/Setup!$C$13)-DH37,MAX(0,$H37-SUM($DP37:FE37)))</f>
        <v/>
      </c>
      <c r="FG37">
        <f>MIN(BK36*(1+BK$6/Setup!$C$13)-DI37,MAX(0,$H37-SUM($DP37:FF37)))</f>
        <v/>
      </c>
      <c r="FH37">
        <f>MIN(BL36*(1+BL$6/Setup!$C$13)-DJ37,MAX(0,$H37-SUM($DP37:FG37)))</f>
        <v/>
      </c>
      <c r="FI37">
        <f>MIN(BM36*(1+BM$6/Setup!$C$13)-DK37,MAX(0,$H37-SUM($DP37:FH37)))</f>
        <v/>
      </c>
      <c r="FJ37">
        <f>MIN(BN36*(1+BN$6/Setup!$C$13)-DL37,MAX(0,$H37-SUM($DP37:FI37)))</f>
        <v/>
      </c>
      <c r="FK37">
        <f>MIN(BO36*(1+BO$6/Setup!$C$13)-DM37,MAX(0,$H37-SUM($DP37:FJ37)))</f>
        <v/>
      </c>
      <c r="FL37">
        <f>MIN(BP36*(1+BP$6/Setup!$C$13)-DN37,MAX(0,$H37-SUM($DP37:FK37)))</f>
        <v/>
      </c>
      <c r="FM37">
        <f>MIN(BQ36*(1+BQ$6/Setup!$C$13)-DO37,MAX(0,$H37-SUM($DP37:FL37)))</f>
        <v/>
      </c>
    </row>
    <row r="38">
      <c r="A38">
        <f>A37+1</f>
        <v/>
      </c>
      <c r="B38">
        <f>IF(Setup!$C$6="Every week",Setup!$C$7+7*(A38-1),IF(Setup!$C$6="Every 2 weeks",Setup!$C$7+14*(A38-1),IF(Setup!$C$6="Every month",EDATE(Setup!$C$7,A38-1),EOMONTH(Setup!$C$7,INT((A38-1+Setup!$C$20)/2)-1)+MIN(IF(MOD(A38-1+Setup!$C$20,2)=0,Setup!$C$18,Setup!$C$19),DAY(EOMONTH(Setup!$C$7,INT((A38-1+Setup!$C$20)/2)))))))</f>
        <v/>
      </c>
      <c r="C38">
        <f>N('Paycheck Plan'!J34)</f>
        <v/>
      </c>
      <c r="D38">
        <f>N('Paycheck Plan'!K34)</f>
        <v/>
      </c>
      <c r="E38">
        <f>MIN(MAX(0,Setup!$C$10-F37),MAX(0,Setup!$C$8+C38-G38))</f>
        <v/>
      </c>
      <c r="F38">
        <f>F37+E38</f>
        <v/>
      </c>
      <c r="G38">
        <f>MIN(Setup!$C$14,MAX(0,Setup!$C$8+C38))</f>
        <v/>
      </c>
      <c r="H38">
        <f>MAX(0,Setup!$C$8+C38-G38-E38)+SUM($T$7:$BQ$7)-SUM(BR38:DO38)</f>
        <v/>
      </c>
      <c r="I38">
        <f>SUMPRODUCT(T37:BQ37,$T$6:$BQ$6)/Setup!$C$13</f>
        <v/>
      </c>
      <c r="J38">
        <f>SUM(T38:BQ38)</f>
        <v/>
      </c>
      <c r="K38">
        <f>IF(MAX(DP38:FM38)&gt;0,MATCH(MAX(DP38:FM38),DP38:FM38,0),1)</f>
        <v/>
      </c>
      <c r="M38">
        <f>ROUND(27*$B$2/39,0)+1</f>
        <v/>
      </c>
      <c r="N38" s="62">
        <f>INDEX($B$10:$B$530,MIN(M38,521))</f>
        <v/>
      </c>
      <c r="O38">
        <f>INDEX($J$10:$J$530,MIN(M38,521))</f>
        <v/>
      </c>
      <c r="T38">
        <f>MAX(0,T37*(1+T$6/Setup!$C$13)-BR38-DP38)+IF($K38=1,$D38,0)</f>
        <v/>
      </c>
      <c r="U38">
        <f>MAX(0,U37*(1+U$6/Setup!$C$13)-BS38-DQ38)+IF($K38=2,$D38,0)</f>
        <v/>
      </c>
      <c r="V38">
        <f>MAX(0,V37*(1+V$6/Setup!$C$13)-BT38-DR38)+IF($K38=3,$D38,0)</f>
        <v/>
      </c>
      <c r="W38">
        <f>MAX(0,W37*(1+W$6/Setup!$C$13)-BU38-DS38)+IF($K38=4,$D38,0)</f>
        <v/>
      </c>
      <c r="X38">
        <f>MAX(0,X37*(1+X$6/Setup!$C$13)-BV38-DT38)+IF($K38=5,$D38,0)</f>
        <v/>
      </c>
      <c r="Y38">
        <f>MAX(0,Y37*(1+Y$6/Setup!$C$13)-BW38-DU38)+IF($K38=6,$D38,0)</f>
        <v/>
      </c>
      <c r="Z38">
        <f>MAX(0,Z37*(1+Z$6/Setup!$C$13)-BX38-DV38)+IF($K38=7,$D38,0)</f>
        <v/>
      </c>
      <c r="AA38">
        <f>MAX(0,AA37*(1+AA$6/Setup!$C$13)-BY38-DW38)+IF($K38=8,$D38,0)</f>
        <v/>
      </c>
      <c r="AB38">
        <f>MAX(0,AB37*(1+AB$6/Setup!$C$13)-BZ38-DX38)+IF($K38=9,$D38,0)</f>
        <v/>
      </c>
      <c r="AC38">
        <f>MAX(0,AC37*(1+AC$6/Setup!$C$13)-CA38-DY38)+IF($K38=10,$D38,0)</f>
        <v/>
      </c>
      <c r="AD38">
        <f>MAX(0,AD37*(1+AD$6/Setup!$C$13)-CB38-DZ38)+IF($K38=11,$D38,0)</f>
        <v/>
      </c>
      <c r="AE38">
        <f>MAX(0,AE37*(1+AE$6/Setup!$C$13)-CC38-EA38)+IF($K38=12,$D38,0)</f>
        <v/>
      </c>
      <c r="AF38">
        <f>MAX(0,AF37*(1+AF$6/Setup!$C$13)-CD38-EB38)+IF($K38=13,$D38,0)</f>
        <v/>
      </c>
      <c r="AG38">
        <f>MAX(0,AG37*(1+AG$6/Setup!$C$13)-CE38-EC38)+IF($K38=14,$D38,0)</f>
        <v/>
      </c>
      <c r="AH38">
        <f>MAX(0,AH37*(1+AH$6/Setup!$C$13)-CF38-ED38)+IF($K38=15,$D38,0)</f>
        <v/>
      </c>
      <c r="AI38">
        <f>MAX(0,AI37*(1+AI$6/Setup!$C$13)-CG38-EE38)+IF($K38=16,$D38,0)</f>
        <v/>
      </c>
      <c r="AJ38">
        <f>MAX(0,AJ37*(1+AJ$6/Setup!$C$13)-CH38-EF38)+IF($K38=17,$D38,0)</f>
        <v/>
      </c>
      <c r="AK38">
        <f>MAX(0,AK37*(1+AK$6/Setup!$C$13)-CI38-EG38)+IF($K38=18,$D38,0)</f>
        <v/>
      </c>
      <c r="AL38">
        <f>MAX(0,AL37*(1+AL$6/Setup!$C$13)-CJ38-EH38)+IF($K38=19,$D38,0)</f>
        <v/>
      </c>
      <c r="AM38">
        <f>MAX(0,AM37*(1+AM$6/Setup!$C$13)-CK38-EI38)+IF($K38=20,$D38,0)</f>
        <v/>
      </c>
      <c r="AN38">
        <f>MAX(0,AN37*(1+AN$6/Setup!$C$13)-CL38-EJ38)+IF($K38=21,$D38,0)</f>
        <v/>
      </c>
      <c r="AO38">
        <f>MAX(0,AO37*(1+AO$6/Setup!$C$13)-CM38-EK38)+IF($K38=22,$D38,0)</f>
        <v/>
      </c>
      <c r="AP38">
        <f>MAX(0,AP37*(1+AP$6/Setup!$C$13)-CN38-EL38)+IF($K38=23,$D38,0)</f>
        <v/>
      </c>
      <c r="AQ38">
        <f>MAX(0,AQ37*(1+AQ$6/Setup!$C$13)-CO38-EM38)+IF($K38=24,$D38,0)</f>
        <v/>
      </c>
      <c r="AR38">
        <f>MAX(0,AR37*(1+AR$6/Setup!$C$13)-CP38-EN38)+IF($K38=25,$D38,0)</f>
        <v/>
      </c>
      <c r="AS38">
        <f>MAX(0,AS37*(1+AS$6/Setup!$C$13)-CQ38-EO38)+IF($K38=26,$D38,0)</f>
        <v/>
      </c>
      <c r="AT38">
        <f>MAX(0,AT37*(1+AT$6/Setup!$C$13)-CR38-EP38)+IF($K38=27,$D38,0)</f>
        <v/>
      </c>
      <c r="AU38">
        <f>MAX(0,AU37*(1+AU$6/Setup!$C$13)-CS38-EQ38)+IF($K38=28,$D38,0)</f>
        <v/>
      </c>
      <c r="AV38">
        <f>MAX(0,AV37*(1+AV$6/Setup!$C$13)-CT38-ER38)+IF($K38=29,$D38,0)</f>
        <v/>
      </c>
      <c r="AW38">
        <f>MAX(0,AW37*(1+AW$6/Setup!$C$13)-CU38-ES38)+IF($K38=30,$D38,0)</f>
        <v/>
      </c>
      <c r="AX38">
        <f>MAX(0,AX37*(1+AX$6/Setup!$C$13)-CV38-ET38)+IF($K38=31,$D38,0)</f>
        <v/>
      </c>
      <c r="AY38">
        <f>MAX(0,AY37*(1+AY$6/Setup!$C$13)-CW38-EU38)+IF($K38=32,$D38,0)</f>
        <v/>
      </c>
      <c r="AZ38">
        <f>MAX(0,AZ37*(1+AZ$6/Setup!$C$13)-CX38-EV38)+IF($K38=33,$D38,0)</f>
        <v/>
      </c>
      <c r="BA38">
        <f>MAX(0,BA37*(1+BA$6/Setup!$C$13)-CY38-EW38)+IF($K38=34,$D38,0)</f>
        <v/>
      </c>
      <c r="BB38">
        <f>MAX(0,BB37*(1+BB$6/Setup!$C$13)-CZ38-EX38)+IF($K38=35,$D38,0)</f>
        <v/>
      </c>
      <c r="BC38">
        <f>MAX(0,BC37*(1+BC$6/Setup!$C$13)-DA38-EY38)+IF($K38=36,$D38,0)</f>
        <v/>
      </c>
      <c r="BD38">
        <f>MAX(0,BD37*(1+BD$6/Setup!$C$13)-DB38-EZ38)+IF($K38=37,$D38,0)</f>
        <v/>
      </c>
      <c r="BE38">
        <f>MAX(0,BE37*(1+BE$6/Setup!$C$13)-DC38-FA38)+IF($K38=38,$D38,0)</f>
        <v/>
      </c>
      <c r="BF38">
        <f>MAX(0,BF37*(1+BF$6/Setup!$C$13)-DD38-FB38)+IF($K38=39,$D38,0)</f>
        <v/>
      </c>
      <c r="BG38">
        <f>MAX(0,BG37*(1+BG$6/Setup!$C$13)-DE38-FC38)+IF($K38=40,$D38,0)</f>
        <v/>
      </c>
      <c r="BH38">
        <f>MAX(0,BH37*(1+BH$6/Setup!$C$13)-DF38-FD38)+IF($K38=41,$D38,0)</f>
        <v/>
      </c>
      <c r="BI38">
        <f>MAX(0,BI37*(1+BI$6/Setup!$C$13)-DG38-FE38)+IF($K38=42,$D38,0)</f>
        <v/>
      </c>
      <c r="BJ38">
        <f>MAX(0,BJ37*(1+BJ$6/Setup!$C$13)-DH38-FF38)+IF($K38=43,$D38,0)</f>
        <v/>
      </c>
      <c r="BK38">
        <f>MAX(0,BK37*(1+BK$6/Setup!$C$13)-DI38-FG38)+IF($K38=44,$D38,0)</f>
        <v/>
      </c>
      <c r="BL38">
        <f>MAX(0,BL37*(1+BL$6/Setup!$C$13)-DJ38-FH38)+IF($K38=45,$D38,0)</f>
        <v/>
      </c>
      <c r="BM38">
        <f>MAX(0,BM37*(1+BM$6/Setup!$C$13)-DK38-FI38)+IF($K38=46,$D38,0)</f>
        <v/>
      </c>
      <c r="BN38">
        <f>MAX(0,BN37*(1+BN$6/Setup!$C$13)-DL38-FJ38)+IF($K38=47,$D38,0)</f>
        <v/>
      </c>
      <c r="BO38">
        <f>MAX(0,BO37*(1+BO$6/Setup!$C$13)-DM38-FK38)+IF($K38=48,$D38,0)</f>
        <v/>
      </c>
      <c r="BP38">
        <f>MAX(0,BP37*(1+BP$6/Setup!$C$13)-DN38-FL38)+IF($K38=49,$D38,0)</f>
        <v/>
      </c>
      <c r="BQ38">
        <f>MAX(0,BQ37*(1+BQ$6/Setup!$C$13)-DO38-FM38)+IF($K38=50,$D38,0)</f>
        <v/>
      </c>
      <c r="BR38">
        <f>MIN(T37*(1+T$6/Setup!$C$13),T$7)</f>
        <v/>
      </c>
      <c r="BS38">
        <f>MIN(U37*(1+U$6/Setup!$C$13),U$7)</f>
        <v/>
      </c>
      <c r="BT38">
        <f>MIN(V37*(1+V$6/Setup!$C$13),V$7)</f>
        <v/>
      </c>
      <c r="BU38">
        <f>MIN(W37*(1+W$6/Setup!$C$13),W$7)</f>
        <v/>
      </c>
      <c r="BV38">
        <f>MIN(X37*(1+X$6/Setup!$C$13),X$7)</f>
        <v/>
      </c>
      <c r="BW38">
        <f>MIN(Y37*(1+Y$6/Setup!$C$13),Y$7)</f>
        <v/>
      </c>
      <c r="BX38">
        <f>MIN(Z37*(1+Z$6/Setup!$C$13),Z$7)</f>
        <v/>
      </c>
      <c r="BY38">
        <f>MIN(AA37*(1+AA$6/Setup!$C$13),AA$7)</f>
        <v/>
      </c>
      <c r="BZ38">
        <f>MIN(AB37*(1+AB$6/Setup!$C$13),AB$7)</f>
        <v/>
      </c>
      <c r="CA38">
        <f>MIN(AC37*(1+AC$6/Setup!$C$13),AC$7)</f>
        <v/>
      </c>
      <c r="CB38">
        <f>MIN(AD37*(1+AD$6/Setup!$C$13),AD$7)</f>
        <v/>
      </c>
      <c r="CC38">
        <f>MIN(AE37*(1+AE$6/Setup!$C$13),AE$7)</f>
        <v/>
      </c>
      <c r="CD38">
        <f>MIN(AF37*(1+AF$6/Setup!$C$13),AF$7)</f>
        <v/>
      </c>
      <c r="CE38">
        <f>MIN(AG37*(1+AG$6/Setup!$C$13),AG$7)</f>
        <v/>
      </c>
      <c r="CF38">
        <f>MIN(AH37*(1+AH$6/Setup!$C$13),AH$7)</f>
        <v/>
      </c>
      <c r="CG38">
        <f>MIN(AI37*(1+AI$6/Setup!$C$13),AI$7)</f>
        <v/>
      </c>
      <c r="CH38">
        <f>MIN(AJ37*(1+AJ$6/Setup!$C$13),AJ$7)</f>
        <v/>
      </c>
      <c r="CI38">
        <f>MIN(AK37*(1+AK$6/Setup!$C$13),AK$7)</f>
        <v/>
      </c>
      <c r="CJ38">
        <f>MIN(AL37*(1+AL$6/Setup!$C$13),AL$7)</f>
        <v/>
      </c>
      <c r="CK38">
        <f>MIN(AM37*(1+AM$6/Setup!$C$13),AM$7)</f>
        <v/>
      </c>
      <c r="CL38">
        <f>MIN(AN37*(1+AN$6/Setup!$C$13),AN$7)</f>
        <v/>
      </c>
      <c r="CM38">
        <f>MIN(AO37*(1+AO$6/Setup!$C$13),AO$7)</f>
        <v/>
      </c>
      <c r="CN38">
        <f>MIN(AP37*(1+AP$6/Setup!$C$13),AP$7)</f>
        <v/>
      </c>
      <c r="CO38">
        <f>MIN(AQ37*(1+AQ$6/Setup!$C$13),AQ$7)</f>
        <v/>
      </c>
      <c r="CP38">
        <f>MIN(AR37*(1+AR$6/Setup!$C$13),AR$7)</f>
        <v/>
      </c>
      <c r="CQ38">
        <f>MIN(AS37*(1+AS$6/Setup!$C$13),AS$7)</f>
        <v/>
      </c>
      <c r="CR38">
        <f>MIN(AT37*(1+AT$6/Setup!$C$13),AT$7)</f>
        <v/>
      </c>
      <c r="CS38">
        <f>MIN(AU37*(1+AU$6/Setup!$C$13),AU$7)</f>
        <v/>
      </c>
      <c r="CT38">
        <f>MIN(AV37*(1+AV$6/Setup!$C$13),AV$7)</f>
        <v/>
      </c>
      <c r="CU38">
        <f>MIN(AW37*(1+AW$6/Setup!$C$13),AW$7)</f>
        <v/>
      </c>
      <c r="CV38">
        <f>MIN(AX37*(1+AX$6/Setup!$C$13),AX$7)</f>
        <v/>
      </c>
      <c r="CW38">
        <f>MIN(AY37*(1+AY$6/Setup!$C$13),AY$7)</f>
        <v/>
      </c>
      <c r="CX38">
        <f>MIN(AZ37*(1+AZ$6/Setup!$C$13),AZ$7)</f>
        <v/>
      </c>
      <c r="CY38">
        <f>MIN(BA37*(1+BA$6/Setup!$C$13),BA$7)</f>
        <v/>
      </c>
      <c r="CZ38">
        <f>MIN(BB37*(1+BB$6/Setup!$C$13),BB$7)</f>
        <v/>
      </c>
      <c r="DA38">
        <f>MIN(BC37*(1+BC$6/Setup!$C$13),BC$7)</f>
        <v/>
      </c>
      <c r="DB38">
        <f>MIN(BD37*(1+BD$6/Setup!$C$13),BD$7)</f>
        <v/>
      </c>
      <c r="DC38">
        <f>MIN(BE37*(1+BE$6/Setup!$C$13),BE$7)</f>
        <v/>
      </c>
      <c r="DD38">
        <f>MIN(BF37*(1+BF$6/Setup!$C$13),BF$7)</f>
        <v/>
      </c>
      <c r="DE38">
        <f>MIN(BG37*(1+BG$6/Setup!$C$13),BG$7)</f>
        <v/>
      </c>
      <c r="DF38">
        <f>MIN(BH37*(1+BH$6/Setup!$C$13),BH$7)</f>
        <v/>
      </c>
      <c r="DG38">
        <f>MIN(BI37*(1+BI$6/Setup!$C$13),BI$7)</f>
        <v/>
      </c>
      <c r="DH38">
        <f>MIN(BJ37*(1+BJ$6/Setup!$C$13),BJ$7)</f>
        <v/>
      </c>
      <c r="DI38">
        <f>MIN(BK37*(1+BK$6/Setup!$C$13),BK$7)</f>
        <v/>
      </c>
      <c r="DJ38">
        <f>MIN(BL37*(1+BL$6/Setup!$C$13),BL$7)</f>
        <v/>
      </c>
      <c r="DK38">
        <f>MIN(BM37*(1+BM$6/Setup!$C$13),BM$7)</f>
        <v/>
      </c>
      <c r="DL38">
        <f>MIN(BN37*(1+BN$6/Setup!$C$13),BN$7)</f>
        <v/>
      </c>
      <c r="DM38">
        <f>MIN(BO37*(1+BO$6/Setup!$C$13),BO$7)</f>
        <v/>
      </c>
      <c r="DN38">
        <f>MIN(BP37*(1+BP$6/Setup!$C$13),BP$7)</f>
        <v/>
      </c>
      <c r="DO38">
        <f>MIN(BQ37*(1+BQ$6/Setup!$C$13),BQ$7)</f>
        <v/>
      </c>
      <c r="DP38">
        <f>MIN(T37*(1+T$6/Setup!$C$13)-BR38,$H38)</f>
        <v/>
      </c>
      <c r="DQ38">
        <f>MIN(U37*(1+U$6/Setup!$C$13)-BS38,MAX(0,$H38-SUM($DP38:DP38)))</f>
        <v/>
      </c>
      <c r="DR38">
        <f>MIN(V37*(1+V$6/Setup!$C$13)-BT38,MAX(0,$H38-SUM($DP38:DQ38)))</f>
        <v/>
      </c>
      <c r="DS38">
        <f>MIN(W37*(1+W$6/Setup!$C$13)-BU38,MAX(0,$H38-SUM($DP38:DR38)))</f>
        <v/>
      </c>
      <c r="DT38">
        <f>MIN(X37*(1+X$6/Setup!$C$13)-BV38,MAX(0,$H38-SUM($DP38:DS38)))</f>
        <v/>
      </c>
      <c r="DU38">
        <f>MIN(Y37*(1+Y$6/Setup!$C$13)-BW38,MAX(0,$H38-SUM($DP38:DT38)))</f>
        <v/>
      </c>
      <c r="DV38">
        <f>MIN(Z37*(1+Z$6/Setup!$C$13)-BX38,MAX(0,$H38-SUM($DP38:DU38)))</f>
        <v/>
      </c>
      <c r="DW38">
        <f>MIN(AA37*(1+AA$6/Setup!$C$13)-BY38,MAX(0,$H38-SUM($DP38:DV38)))</f>
        <v/>
      </c>
      <c r="DX38">
        <f>MIN(AB37*(1+AB$6/Setup!$C$13)-BZ38,MAX(0,$H38-SUM($DP38:DW38)))</f>
        <v/>
      </c>
      <c r="DY38">
        <f>MIN(AC37*(1+AC$6/Setup!$C$13)-CA38,MAX(0,$H38-SUM($DP38:DX38)))</f>
        <v/>
      </c>
      <c r="DZ38">
        <f>MIN(AD37*(1+AD$6/Setup!$C$13)-CB38,MAX(0,$H38-SUM($DP38:DY38)))</f>
        <v/>
      </c>
      <c r="EA38">
        <f>MIN(AE37*(1+AE$6/Setup!$C$13)-CC38,MAX(0,$H38-SUM($DP38:DZ38)))</f>
        <v/>
      </c>
      <c r="EB38">
        <f>MIN(AF37*(1+AF$6/Setup!$C$13)-CD38,MAX(0,$H38-SUM($DP38:EA38)))</f>
        <v/>
      </c>
      <c r="EC38">
        <f>MIN(AG37*(1+AG$6/Setup!$C$13)-CE38,MAX(0,$H38-SUM($DP38:EB38)))</f>
        <v/>
      </c>
      <c r="ED38">
        <f>MIN(AH37*(1+AH$6/Setup!$C$13)-CF38,MAX(0,$H38-SUM($DP38:EC38)))</f>
        <v/>
      </c>
      <c r="EE38">
        <f>MIN(AI37*(1+AI$6/Setup!$C$13)-CG38,MAX(0,$H38-SUM($DP38:ED38)))</f>
        <v/>
      </c>
      <c r="EF38">
        <f>MIN(AJ37*(1+AJ$6/Setup!$C$13)-CH38,MAX(0,$H38-SUM($DP38:EE38)))</f>
        <v/>
      </c>
      <c r="EG38">
        <f>MIN(AK37*(1+AK$6/Setup!$C$13)-CI38,MAX(0,$H38-SUM($DP38:EF38)))</f>
        <v/>
      </c>
      <c r="EH38">
        <f>MIN(AL37*(1+AL$6/Setup!$C$13)-CJ38,MAX(0,$H38-SUM($DP38:EG38)))</f>
        <v/>
      </c>
      <c r="EI38">
        <f>MIN(AM37*(1+AM$6/Setup!$C$13)-CK38,MAX(0,$H38-SUM($DP38:EH38)))</f>
        <v/>
      </c>
      <c r="EJ38">
        <f>MIN(AN37*(1+AN$6/Setup!$C$13)-CL38,MAX(0,$H38-SUM($DP38:EI38)))</f>
        <v/>
      </c>
      <c r="EK38">
        <f>MIN(AO37*(1+AO$6/Setup!$C$13)-CM38,MAX(0,$H38-SUM($DP38:EJ38)))</f>
        <v/>
      </c>
      <c r="EL38">
        <f>MIN(AP37*(1+AP$6/Setup!$C$13)-CN38,MAX(0,$H38-SUM($DP38:EK38)))</f>
        <v/>
      </c>
      <c r="EM38">
        <f>MIN(AQ37*(1+AQ$6/Setup!$C$13)-CO38,MAX(0,$H38-SUM($DP38:EL38)))</f>
        <v/>
      </c>
      <c r="EN38">
        <f>MIN(AR37*(1+AR$6/Setup!$C$13)-CP38,MAX(0,$H38-SUM($DP38:EM38)))</f>
        <v/>
      </c>
      <c r="EO38">
        <f>MIN(AS37*(1+AS$6/Setup!$C$13)-CQ38,MAX(0,$H38-SUM($DP38:EN38)))</f>
        <v/>
      </c>
      <c r="EP38">
        <f>MIN(AT37*(1+AT$6/Setup!$C$13)-CR38,MAX(0,$H38-SUM($DP38:EO38)))</f>
        <v/>
      </c>
      <c r="EQ38">
        <f>MIN(AU37*(1+AU$6/Setup!$C$13)-CS38,MAX(0,$H38-SUM($DP38:EP38)))</f>
        <v/>
      </c>
      <c r="ER38">
        <f>MIN(AV37*(1+AV$6/Setup!$C$13)-CT38,MAX(0,$H38-SUM($DP38:EQ38)))</f>
        <v/>
      </c>
      <c r="ES38">
        <f>MIN(AW37*(1+AW$6/Setup!$C$13)-CU38,MAX(0,$H38-SUM($DP38:ER38)))</f>
        <v/>
      </c>
      <c r="ET38">
        <f>MIN(AX37*(1+AX$6/Setup!$C$13)-CV38,MAX(0,$H38-SUM($DP38:ES38)))</f>
        <v/>
      </c>
      <c r="EU38">
        <f>MIN(AY37*(1+AY$6/Setup!$C$13)-CW38,MAX(0,$H38-SUM($DP38:ET38)))</f>
        <v/>
      </c>
      <c r="EV38">
        <f>MIN(AZ37*(1+AZ$6/Setup!$C$13)-CX38,MAX(0,$H38-SUM($DP38:EU38)))</f>
        <v/>
      </c>
      <c r="EW38">
        <f>MIN(BA37*(1+BA$6/Setup!$C$13)-CY38,MAX(0,$H38-SUM($DP38:EV38)))</f>
        <v/>
      </c>
      <c r="EX38">
        <f>MIN(BB37*(1+BB$6/Setup!$C$13)-CZ38,MAX(0,$H38-SUM($DP38:EW38)))</f>
        <v/>
      </c>
      <c r="EY38">
        <f>MIN(BC37*(1+BC$6/Setup!$C$13)-DA38,MAX(0,$H38-SUM($DP38:EX38)))</f>
        <v/>
      </c>
      <c r="EZ38">
        <f>MIN(BD37*(1+BD$6/Setup!$C$13)-DB38,MAX(0,$H38-SUM($DP38:EY38)))</f>
        <v/>
      </c>
      <c r="FA38">
        <f>MIN(BE37*(1+BE$6/Setup!$C$13)-DC38,MAX(0,$H38-SUM($DP38:EZ38)))</f>
        <v/>
      </c>
      <c r="FB38">
        <f>MIN(BF37*(1+BF$6/Setup!$C$13)-DD38,MAX(0,$H38-SUM($DP38:FA38)))</f>
        <v/>
      </c>
      <c r="FC38">
        <f>MIN(BG37*(1+BG$6/Setup!$C$13)-DE38,MAX(0,$H38-SUM($DP38:FB38)))</f>
        <v/>
      </c>
      <c r="FD38">
        <f>MIN(BH37*(1+BH$6/Setup!$C$13)-DF38,MAX(0,$H38-SUM($DP38:FC38)))</f>
        <v/>
      </c>
      <c r="FE38">
        <f>MIN(BI37*(1+BI$6/Setup!$C$13)-DG38,MAX(0,$H38-SUM($DP38:FD38)))</f>
        <v/>
      </c>
      <c r="FF38">
        <f>MIN(BJ37*(1+BJ$6/Setup!$C$13)-DH38,MAX(0,$H38-SUM($DP38:FE38)))</f>
        <v/>
      </c>
      <c r="FG38">
        <f>MIN(BK37*(1+BK$6/Setup!$C$13)-DI38,MAX(0,$H38-SUM($DP38:FF38)))</f>
        <v/>
      </c>
      <c r="FH38">
        <f>MIN(BL37*(1+BL$6/Setup!$C$13)-DJ38,MAX(0,$H38-SUM($DP38:FG38)))</f>
        <v/>
      </c>
      <c r="FI38">
        <f>MIN(BM37*(1+BM$6/Setup!$C$13)-DK38,MAX(0,$H38-SUM($DP38:FH38)))</f>
        <v/>
      </c>
      <c r="FJ38">
        <f>MIN(BN37*(1+BN$6/Setup!$C$13)-DL38,MAX(0,$H38-SUM($DP38:FI38)))</f>
        <v/>
      </c>
      <c r="FK38">
        <f>MIN(BO37*(1+BO$6/Setup!$C$13)-DM38,MAX(0,$H38-SUM($DP38:FJ38)))</f>
        <v/>
      </c>
      <c r="FL38">
        <f>MIN(BP37*(1+BP$6/Setup!$C$13)-DN38,MAX(0,$H38-SUM($DP38:FK38)))</f>
        <v/>
      </c>
      <c r="FM38">
        <f>MIN(BQ37*(1+BQ$6/Setup!$C$13)-DO38,MAX(0,$H38-SUM($DP38:FL38)))</f>
        <v/>
      </c>
    </row>
    <row r="39">
      <c r="A39">
        <f>A38+1</f>
        <v/>
      </c>
      <c r="B39">
        <f>IF(Setup!$C$6="Every week",Setup!$C$7+7*(A39-1),IF(Setup!$C$6="Every 2 weeks",Setup!$C$7+14*(A39-1),IF(Setup!$C$6="Every month",EDATE(Setup!$C$7,A39-1),EOMONTH(Setup!$C$7,INT((A39-1+Setup!$C$20)/2)-1)+MIN(IF(MOD(A39-1+Setup!$C$20,2)=0,Setup!$C$18,Setup!$C$19),DAY(EOMONTH(Setup!$C$7,INT((A39-1+Setup!$C$20)/2)))))))</f>
        <v/>
      </c>
      <c r="C39">
        <f>N('Paycheck Plan'!J35)</f>
        <v/>
      </c>
      <c r="D39">
        <f>N('Paycheck Plan'!K35)</f>
        <v/>
      </c>
      <c r="E39">
        <f>MIN(MAX(0,Setup!$C$10-F38),MAX(0,Setup!$C$8+C39-G39))</f>
        <v/>
      </c>
      <c r="F39">
        <f>F38+E39</f>
        <v/>
      </c>
      <c r="G39">
        <f>MIN(Setup!$C$14,MAX(0,Setup!$C$8+C39))</f>
        <v/>
      </c>
      <c r="H39">
        <f>MAX(0,Setup!$C$8+C39-G39-E39)+SUM($T$7:$BQ$7)-SUM(BR39:DO39)</f>
        <v/>
      </c>
      <c r="I39">
        <f>SUMPRODUCT(T38:BQ38,$T$6:$BQ$6)/Setup!$C$13</f>
        <v/>
      </c>
      <c r="J39">
        <f>SUM(T39:BQ39)</f>
        <v/>
      </c>
      <c r="K39">
        <f>IF(MAX(DP39:FM39)&gt;0,MATCH(MAX(DP39:FM39),DP39:FM39,0),1)</f>
        <v/>
      </c>
      <c r="M39">
        <f>ROUND(28*$B$2/39,0)+1</f>
        <v/>
      </c>
      <c r="N39" s="62">
        <f>INDEX($B$10:$B$530,MIN(M39,521))</f>
        <v/>
      </c>
      <c r="O39">
        <f>INDEX($J$10:$J$530,MIN(M39,521))</f>
        <v/>
      </c>
      <c r="T39">
        <f>MAX(0,T38*(1+T$6/Setup!$C$13)-BR39-DP39)+IF($K39=1,$D39,0)</f>
        <v/>
      </c>
      <c r="U39">
        <f>MAX(0,U38*(1+U$6/Setup!$C$13)-BS39-DQ39)+IF($K39=2,$D39,0)</f>
        <v/>
      </c>
      <c r="V39">
        <f>MAX(0,V38*(1+V$6/Setup!$C$13)-BT39-DR39)+IF($K39=3,$D39,0)</f>
        <v/>
      </c>
      <c r="W39">
        <f>MAX(0,W38*(1+W$6/Setup!$C$13)-BU39-DS39)+IF($K39=4,$D39,0)</f>
        <v/>
      </c>
      <c r="X39">
        <f>MAX(0,X38*(1+X$6/Setup!$C$13)-BV39-DT39)+IF($K39=5,$D39,0)</f>
        <v/>
      </c>
      <c r="Y39">
        <f>MAX(0,Y38*(1+Y$6/Setup!$C$13)-BW39-DU39)+IF($K39=6,$D39,0)</f>
        <v/>
      </c>
      <c r="Z39">
        <f>MAX(0,Z38*(1+Z$6/Setup!$C$13)-BX39-DV39)+IF($K39=7,$D39,0)</f>
        <v/>
      </c>
      <c r="AA39">
        <f>MAX(0,AA38*(1+AA$6/Setup!$C$13)-BY39-DW39)+IF($K39=8,$D39,0)</f>
        <v/>
      </c>
      <c r="AB39">
        <f>MAX(0,AB38*(1+AB$6/Setup!$C$13)-BZ39-DX39)+IF($K39=9,$D39,0)</f>
        <v/>
      </c>
      <c r="AC39">
        <f>MAX(0,AC38*(1+AC$6/Setup!$C$13)-CA39-DY39)+IF($K39=10,$D39,0)</f>
        <v/>
      </c>
      <c r="AD39">
        <f>MAX(0,AD38*(1+AD$6/Setup!$C$13)-CB39-DZ39)+IF($K39=11,$D39,0)</f>
        <v/>
      </c>
      <c r="AE39">
        <f>MAX(0,AE38*(1+AE$6/Setup!$C$13)-CC39-EA39)+IF($K39=12,$D39,0)</f>
        <v/>
      </c>
      <c r="AF39">
        <f>MAX(0,AF38*(1+AF$6/Setup!$C$13)-CD39-EB39)+IF($K39=13,$D39,0)</f>
        <v/>
      </c>
      <c r="AG39">
        <f>MAX(0,AG38*(1+AG$6/Setup!$C$13)-CE39-EC39)+IF($K39=14,$D39,0)</f>
        <v/>
      </c>
      <c r="AH39">
        <f>MAX(0,AH38*(1+AH$6/Setup!$C$13)-CF39-ED39)+IF($K39=15,$D39,0)</f>
        <v/>
      </c>
      <c r="AI39">
        <f>MAX(0,AI38*(1+AI$6/Setup!$C$13)-CG39-EE39)+IF($K39=16,$D39,0)</f>
        <v/>
      </c>
      <c r="AJ39">
        <f>MAX(0,AJ38*(1+AJ$6/Setup!$C$13)-CH39-EF39)+IF($K39=17,$D39,0)</f>
        <v/>
      </c>
      <c r="AK39">
        <f>MAX(0,AK38*(1+AK$6/Setup!$C$13)-CI39-EG39)+IF($K39=18,$D39,0)</f>
        <v/>
      </c>
      <c r="AL39">
        <f>MAX(0,AL38*(1+AL$6/Setup!$C$13)-CJ39-EH39)+IF($K39=19,$D39,0)</f>
        <v/>
      </c>
      <c r="AM39">
        <f>MAX(0,AM38*(1+AM$6/Setup!$C$13)-CK39-EI39)+IF($K39=20,$D39,0)</f>
        <v/>
      </c>
      <c r="AN39">
        <f>MAX(0,AN38*(1+AN$6/Setup!$C$13)-CL39-EJ39)+IF($K39=21,$D39,0)</f>
        <v/>
      </c>
      <c r="AO39">
        <f>MAX(0,AO38*(1+AO$6/Setup!$C$13)-CM39-EK39)+IF($K39=22,$D39,0)</f>
        <v/>
      </c>
      <c r="AP39">
        <f>MAX(0,AP38*(1+AP$6/Setup!$C$13)-CN39-EL39)+IF($K39=23,$D39,0)</f>
        <v/>
      </c>
      <c r="AQ39">
        <f>MAX(0,AQ38*(1+AQ$6/Setup!$C$13)-CO39-EM39)+IF($K39=24,$D39,0)</f>
        <v/>
      </c>
      <c r="AR39">
        <f>MAX(0,AR38*(1+AR$6/Setup!$C$13)-CP39-EN39)+IF($K39=25,$D39,0)</f>
        <v/>
      </c>
      <c r="AS39">
        <f>MAX(0,AS38*(1+AS$6/Setup!$C$13)-CQ39-EO39)+IF($K39=26,$D39,0)</f>
        <v/>
      </c>
      <c r="AT39">
        <f>MAX(0,AT38*(1+AT$6/Setup!$C$13)-CR39-EP39)+IF($K39=27,$D39,0)</f>
        <v/>
      </c>
      <c r="AU39">
        <f>MAX(0,AU38*(1+AU$6/Setup!$C$13)-CS39-EQ39)+IF($K39=28,$D39,0)</f>
        <v/>
      </c>
      <c r="AV39">
        <f>MAX(0,AV38*(1+AV$6/Setup!$C$13)-CT39-ER39)+IF($K39=29,$D39,0)</f>
        <v/>
      </c>
      <c r="AW39">
        <f>MAX(0,AW38*(1+AW$6/Setup!$C$13)-CU39-ES39)+IF($K39=30,$D39,0)</f>
        <v/>
      </c>
      <c r="AX39">
        <f>MAX(0,AX38*(1+AX$6/Setup!$C$13)-CV39-ET39)+IF($K39=31,$D39,0)</f>
        <v/>
      </c>
      <c r="AY39">
        <f>MAX(0,AY38*(1+AY$6/Setup!$C$13)-CW39-EU39)+IF($K39=32,$D39,0)</f>
        <v/>
      </c>
      <c r="AZ39">
        <f>MAX(0,AZ38*(1+AZ$6/Setup!$C$13)-CX39-EV39)+IF($K39=33,$D39,0)</f>
        <v/>
      </c>
      <c r="BA39">
        <f>MAX(0,BA38*(1+BA$6/Setup!$C$13)-CY39-EW39)+IF($K39=34,$D39,0)</f>
        <v/>
      </c>
      <c r="BB39">
        <f>MAX(0,BB38*(1+BB$6/Setup!$C$13)-CZ39-EX39)+IF($K39=35,$D39,0)</f>
        <v/>
      </c>
      <c r="BC39">
        <f>MAX(0,BC38*(1+BC$6/Setup!$C$13)-DA39-EY39)+IF($K39=36,$D39,0)</f>
        <v/>
      </c>
      <c r="BD39">
        <f>MAX(0,BD38*(1+BD$6/Setup!$C$13)-DB39-EZ39)+IF($K39=37,$D39,0)</f>
        <v/>
      </c>
      <c r="BE39">
        <f>MAX(0,BE38*(1+BE$6/Setup!$C$13)-DC39-FA39)+IF($K39=38,$D39,0)</f>
        <v/>
      </c>
      <c r="BF39">
        <f>MAX(0,BF38*(1+BF$6/Setup!$C$13)-DD39-FB39)+IF($K39=39,$D39,0)</f>
        <v/>
      </c>
      <c r="BG39">
        <f>MAX(0,BG38*(1+BG$6/Setup!$C$13)-DE39-FC39)+IF($K39=40,$D39,0)</f>
        <v/>
      </c>
      <c r="BH39">
        <f>MAX(0,BH38*(1+BH$6/Setup!$C$13)-DF39-FD39)+IF($K39=41,$D39,0)</f>
        <v/>
      </c>
      <c r="BI39">
        <f>MAX(0,BI38*(1+BI$6/Setup!$C$13)-DG39-FE39)+IF($K39=42,$D39,0)</f>
        <v/>
      </c>
      <c r="BJ39">
        <f>MAX(0,BJ38*(1+BJ$6/Setup!$C$13)-DH39-FF39)+IF($K39=43,$D39,0)</f>
        <v/>
      </c>
      <c r="BK39">
        <f>MAX(0,BK38*(1+BK$6/Setup!$C$13)-DI39-FG39)+IF($K39=44,$D39,0)</f>
        <v/>
      </c>
      <c r="BL39">
        <f>MAX(0,BL38*(1+BL$6/Setup!$C$13)-DJ39-FH39)+IF($K39=45,$D39,0)</f>
        <v/>
      </c>
      <c r="BM39">
        <f>MAX(0,BM38*(1+BM$6/Setup!$C$13)-DK39-FI39)+IF($K39=46,$D39,0)</f>
        <v/>
      </c>
      <c r="BN39">
        <f>MAX(0,BN38*(1+BN$6/Setup!$C$13)-DL39-FJ39)+IF($K39=47,$D39,0)</f>
        <v/>
      </c>
      <c r="BO39">
        <f>MAX(0,BO38*(1+BO$6/Setup!$C$13)-DM39-FK39)+IF($K39=48,$D39,0)</f>
        <v/>
      </c>
      <c r="BP39">
        <f>MAX(0,BP38*(1+BP$6/Setup!$C$13)-DN39-FL39)+IF($K39=49,$D39,0)</f>
        <v/>
      </c>
      <c r="BQ39">
        <f>MAX(0,BQ38*(1+BQ$6/Setup!$C$13)-DO39-FM39)+IF($K39=50,$D39,0)</f>
        <v/>
      </c>
      <c r="BR39">
        <f>MIN(T38*(1+T$6/Setup!$C$13),T$7)</f>
        <v/>
      </c>
      <c r="BS39">
        <f>MIN(U38*(1+U$6/Setup!$C$13),U$7)</f>
        <v/>
      </c>
      <c r="BT39">
        <f>MIN(V38*(1+V$6/Setup!$C$13),V$7)</f>
        <v/>
      </c>
      <c r="BU39">
        <f>MIN(W38*(1+W$6/Setup!$C$13),W$7)</f>
        <v/>
      </c>
      <c r="BV39">
        <f>MIN(X38*(1+X$6/Setup!$C$13),X$7)</f>
        <v/>
      </c>
      <c r="BW39">
        <f>MIN(Y38*(1+Y$6/Setup!$C$13),Y$7)</f>
        <v/>
      </c>
      <c r="BX39">
        <f>MIN(Z38*(1+Z$6/Setup!$C$13),Z$7)</f>
        <v/>
      </c>
      <c r="BY39">
        <f>MIN(AA38*(1+AA$6/Setup!$C$13),AA$7)</f>
        <v/>
      </c>
      <c r="BZ39">
        <f>MIN(AB38*(1+AB$6/Setup!$C$13),AB$7)</f>
        <v/>
      </c>
      <c r="CA39">
        <f>MIN(AC38*(1+AC$6/Setup!$C$13),AC$7)</f>
        <v/>
      </c>
      <c r="CB39">
        <f>MIN(AD38*(1+AD$6/Setup!$C$13),AD$7)</f>
        <v/>
      </c>
      <c r="CC39">
        <f>MIN(AE38*(1+AE$6/Setup!$C$13),AE$7)</f>
        <v/>
      </c>
      <c r="CD39">
        <f>MIN(AF38*(1+AF$6/Setup!$C$13),AF$7)</f>
        <v/>
      </c>
      <c r="CE39">
        <f>MIN(AG38*(1+AG$6/Setup!$C$13),AG$7)</f>
        <v/>
      </c>
      <c r="CF39">
        <f>MIN(AH38*(1+AH$6/Setup!$C$13),AH$7)</f>
        <v/>
      </c>
      <c r="CG39">
        <f>MIN(AI38*(1+AI$6/Setup!$C$13),AI$7)</f>
        <v/>
      </c>
      <c r="CH39">
        <f>MIN(AJ38*(1+AJ$6/Setup!$C$13),AJ$7)</f>
        <v/>
      </c>
      <c r="CI39">
        <f>MIN(AK38*(1+AK$6/Setup!$C$13),AK$7)</f>
        <v/>
      </c>
      <c r="CJ39">
        <f>MIN(AL38*(1+AL$6/Setup!$C$13),AL$7)</f>
        <v/>
      </c>
      <c r="CK39">
        <f>MIN(AM38*(1+AM$6/Setup!$C$13),AM$7)</f>
        <v/>
      </c>
      <c r="CL39">
        <f>MIN(AN38*(1+AN$6/Setup!$C$13),AN$7)</f>
        <v/>
      </c>
      <c r="CM39">
        <f>MIN(AO38*(1+AO$6/Setup!$C$13),AO$7)</f>
        <v/>
      </c>
      <c r="CN39">
        <f>MIN(AP38*(1+AP$6/Setup!$C$13),AP$7)</f>
        <v/>
      </c>
      <c r="CO39">
        <f>MIN(AQ38*(1+AQ$6/Setup!$C$13),AQ$7)</f>
        <v/>
      </c>
      <c r="CP39">
        <f>MIN(AR38*(1+AR$6/Setup!$C$13),AR$7)</f>
        <v/>
      </c>
      <c r="CQ39">
        <f>MIN(AS38*(1+AS$6/Setup!$C$13),AS$7)</f>
        <v/>
      </c>
      <c r="CR39">
        <f>MIN(AT38*(1+AT$6/Setup!$C$13),AT$7)</f>
        <v/>
      </c>
      <c r="CS39">
        <f>MIN(AU38*(1+AU$6/Setup!$C$13),AU$7)</f>
        <v/>
      </c>
      <c r="CT39">
        <f>MIN(AV38*(1+AV$6/Setup!$C$13),AV$7)</f>
        <v/>
      </c>
      <c r="CU39">
        <f>MIN(AW38*(1+AW$6/Setup!$C$13),AW$7)</f>
        <v/>
      </c>
      <c r="CV39">
        <f>MIN(AX38*(1+AX$6/Setup!$C$13),AX$7)</f>
        <v/>
      </c>
      <c r="CW39">
        <f>MIN(AY38*(1+AY$6/Setup!$C$13),AY$7)</f>
        <v/>
      </c>
      <c r="CX39">
        <f>MIN(AZ38*(1+AZ$6/Setup!$C$13),AZ$7)</f>
        <v/>
      </c>
      <c r="CY39">
        <f>MIN(BA38*(1+BA$6/Setup!$C$13),BA$7)</f>
        <v/>
      </c>
      <c r="CZ39">
        <f>MIN(BB38*(1+BB$6/Setup!$C$13),BB$7)</f>
        <v/>
      </c>
      <c r="DA39">
        <f>MIN(BC38*(1+BC$6/Setup!$C$13),BC$7)</f>
        <v/>
      </c>
      <c r="DB39">
        <f>MIN(BD38*(1+BD$6/Setup!$C$13),BD$7)</f>
        <v/>
      </c>
      <c r="DC39">
        <f>MIN(BE38*(1+BE$6/Setup!$C$13),BE$7)</f>
        <v/>
      </c>
      <c r="DD39">
        <f>MIN(BF38*(1+BF$6/Setup!$C$13),BF$7)</f>
        <v/>
      </c>
      <c r="DE39">
        <f>MIN(BG38*(1+BG$6/Setup!$C$13),BG$7)</f>
        <v/>
      </c>
      <c r="DF39">
        <f>MIN(BH38*(1+BH$6/Setup!$C$13),BH$7)</f>
        <v/>
      </c>
      <c r="DG39">
        <f>MIN(BI38*(1+BI$6/Setup!$C$13),BI$7)</f>
        <v/>
      </c>
      <c r="DH39">
        <f>MIN(BJ38*(1+BJ$6/Setup!$C$13),BJ$7)</f>
        <v/>
      </c>
      <c r="DI39">
        <f>MIN(BK38*(1+BK$6/Setup!$C$13),BK$7)</f>
        <v/>
      </c>
      <c r="DJ39">
        <f>MIN(BL38*(1+BL$6/Setup!$C$13),BL$7)</f>
        <v/>
      </c>
      <c r="DK39">
        <f>MIN(BM38*(1+BM$6/Setup!$C$13),BM$7)</f>
        <v/>
      </c>
      <c r="DL39">
        <f>MIN(BN38*(1+BN$6/Setup!$C$13),BN$7)</f>
        <v/>
      </c>
      <c r="DM39">
        <f>MIN(BO38*(1+BO$6/Setup!$C$13),BO$7)</f>
        <v/>
      </c>
      <c r="DN39">
        <f>MIN(BP38*(1+BP$6/Setup!$C$13),BP$7)</f>
        <v/>
      </c>
      <c r="DO39">
        <f>MIN(BQ38*(1+BQ$6/Setup!$C$13),BQ$7)</f>
        <v/>
      </c>
      <c r="DP39">
        <f>MIN(T38*(1+T$6/Setup!$C$13)-BR39,$H39)</f>
        <v/>
      </c>
      <c r="DQ39">
        <f>MIN(U38*(1+U$6/Setup!$C$13)-BS39,MAX(0,$H39-SUM($DP39:DP39)))</f>
        <v/>
      </c>
      <c r="DR39">
        <f>MIN(V38*(1+V$6/Setup!$C$13)-BT39,MAX(0,$H39-SUM($DP39:DQ39)))</f>
        <v/>
      </c>
      <c r="DS39">
        <f>MIN(W38*(1+W$6/Setup!$C$13)-BU39,MAX(0,$H39-SUM($DP39:DR39)))</f>
        <v/>
      </c>
      <c r="DT39">
        <f>MIN(X38*(1+X$6/Setup!$C$13)-BV39,MAX(0,$H39-SUM($DP39:DS39)))</f>
        <v/>
      </c>
      <c r="DU39">
        <f>MIN(Y38*(1+Y$6/Setup!$C$13)-BW39,MAX(0,$H39-SUM($DP39:DT39)))</f>
        <v/>
      </c>
      <c r="DV39">
        <f>MIN(Z38*(1+Z$6/Setup!$C$13)-BX39,MAX(0,$H39-SUM($DP39:DU39)))</f>
        <v/>
      </c>
      <c r="DW39">
        <f>MIN(AA38*(1+AA$6/Setup!$C$13)-BY39,MAX(0,$H39-SUM($DP39:DV39)))</f>
        <v/>
      </c>
      <c r="DX39">
        <f>MIN(AB38*(1+AB$6/Setup!$C$13)-BZ39,MAX(0,$H39-SUM($DP39:DW39)))</f>
        <v/>
      </c>
      <c r="DY39">
        <f>MIN(AC38*(1+AC$6/Setup!$C$13)-CA39,MAX(0,$H39-SUM($DP39:DX39)))</f>
        <v/>
      </c>
      <c r="DZ39">
        <f>MIN(AD38*(1+AD$6/Setup!$C$13)-CB39,MAX(0,$H39-SUM($DP39:DY39)))</f>
        <v/>
      </c>
      <c r="EA39">
        <f>MIN(AE38*(1+AE$6/Setup!$C$13)-CC39,MAX(0,$H39-SUM($DP39:DZ39)))</f>
        <v/>
      </c>
      <c r="EB39">
        <f>MIN(AF38*(1+AF$6/Setup!$C$13)-CD39,MAX(0,$H39-SUM($DP39:EA39)))</f>
        <v/>
      </c>
      <c r="EC39">
        <f>MIN(AG38*(1+AG$6/Setup!$C$13)-CE39,MAX(0,$H39-SUM($DP39:EB39)))</f>
        <v/>
      </c>
      <c r="ED39">
        <f>MIN(AH38*(1+AH$6/Setup!$C$13)-CF39,MAX(0,$H39-SUM($DP39:EC39)))</f>
        <v/>
      </c>
      <c r="EE39">
        <f>MIN(AI38*(1+AI$6/Setup!$C$13)-CG39,MAX(0,$H39-SUM($DP39:ED39)))</f>
        <v/>
      </c>
      <c r="EF39">
        <f>MIN(AJ38*(1+AJ$6/Setup!$C$13)-CH39,MAX(0,$H39-SUM($DP39:EE39)))</f>
        <v/>
      </c>
      <c r="EG39">
        <f>MIN(AK38*(1+AK$6/Setup!$C$13)-CI39,MAX(0,$H39-SUM($DP39:EF39)))</f>
        <v/>
      </c>
      <c r="EH39">
        <f>MIN(AL38*(1+AL$6/Setup!$C$13)-CJ39,MAX(0,$H39-SUM($DP39:EG39)))</f>
        <v/>
      </c>
      <c r="EI39">
        <f>MIN(AM38*(1+AM$6/Setup!$C$13)-CK39,MAX(0,$H39-SUM($DP39:EH39)))</f>
        <v/>
      </c>
      <c r="EJ39">
        <f>MIN(AN38*(1+AN$6/Setup!$C$13)-CL39,MAX(0,$H39-SUM($DP39:EI39)))</f>
        <v/>
      </c>
      <c r="EK39">
        <f>MIN(AO38*(1+AO$6/Setup!$C$13)-CM39,MAX(0,$H39-SUM($DP39:EJ39)))</f>
        <v/>
      </c>
      <c r="EL39">
        <f>MIN(AP38*(1+AP$6/Setup!$C$13)-CN39,MAX(0,$H39-SUM($DP39:EK39)))</f>
        <v/>
      </c>
      <c r="EM39">
        <f>MIN(AQ38*(1+AQ$6/Setup!$C$13)-CO39,MAX(0,$H39-SUM($DP39:EL39)))</f>
        <v/>
      </c>
      <c r="EN39">
        <f>MIN(AR38*(1+AR$6/Setup!$C$13)-CP39,MAX(0,$H39-SUM($DP39:EM39)))</f>
        <v/>
      </c>
      <c r="EO39">
        <f>MIN(AS38*(1+AS$6/Setup!$C$13)-CQ39,MAX(0,$H39-SUM($DP39:EN39)))</f>
        <v/>
      </c>
      <c r="EP39">
        <f>MIN(AT38*(1+AT$6/Setup!$C$13)-CR39,MAX(0,$H39-SUM($DP39:EO39)))</f>
        <v/>
      </c>
      <c r="EQ39">
        <f>MIN(AU38*(1+AU$6/Setup!$C$13)-CS39,MAX(0,$H39-SUM($DP39:EP39)))</f>
        <v/>
      </c>
      <c r="ER39">
        <f>MIN(AV38*(1+AV$6/Setup!$C$13)-CT39,MAX(0,$H39-SUM($DP39:EQ39)))</f>
        <v/>
      </c>
      <c r="ES39">
        <f>MIN(AW38*(1+AW$6/Setup!$C$13)-CU39,MAX(0,$H39-SUM($DP39:ER39)))</f>
        <v/>
      </c>
      <c r="ET39">
        <f>MIN(AX38*(1+AX$6/Setup!$C$13)-CV39,MAX(0,$H39-SUM($DP39:ES39)))</f>
        <v/>
      </c>
      <c r="EU39">
        <f>MIN(AY38*(1+AY$6/Setup!$C$13)-CW39,MAX(0,$H39-SUM($DP39:ET39)))</f>
        <v/>
      </c>
      <c r="EV39">
        <f>MIN(AZ38*(1+AZ$6/Setup!$C$13)-CX39,MAX(0,$H39-SUM($DP39:EU39)))</f>
        <v/>
      </c>
      <c r="EW39">
        <f>MIN(BA38*(1+BA$6/Setup!$C$13)-CY39,MAX(0,$H39-SUM($DP39:EV39)))</f>
        <v/>
      </c>
      <c r="EX39">
        <f>MIN(BB38*(1+BB$6/Setup!$C$13)-CZ39,MAX(0,$H39-SUM($DP39:EW39)))</f>
        <v/>
      </c>
      <c r="EY39">
        <f>MIN(BC38*(1+BC$6/Setup!$C$13)-DA39,MAX(0,$H39-SUM($DP39:EX39)))</f>
        <v/>
      </c>
      <c r="EZ39">
        <f>MIN(BD38*(1+BD$6/Setup!$C$13)-DB39,MAX(0,$H39-SUM($DP39:EY39)))</f>
        <v/>
      </c>
      <c r="FA39">
        <f>MIN(BE38*(1+BE$6/Setup!$C$13)-DC39,MAX(0,$H39-SUM($DP39:EZ39)))</f>
        <v/>
      </c>
      <c r="FB39">
        <f>MIN(BF38*(1+BF$6/Setup!$C$13)-DD39,MAX(0,$H39-SUM($DP39:FA39)))</f>
        <v/>
      </c>
      <c r="FC39">
        <f>MIN(BG38*(1+BG$6/Setup!$C$13)-DE39,MAX(0,$H39-SUM($DP39:FB39)))</f>
        <v/>
      </c>
      <c r="FD39">
        <f>MIN(BH38*(1+BH$6/Setup!$C$13)-DF39,MAX(0,$H39-SUM($DP39:FC39)))</f>
        <v/>
      </c>
      <c r="FE39">
        <f>MIN(BI38*(1+BI$6/Setup!$C$13)-DG39,MAX(0,$H39-SUM($DP39:FD39)))</f>
        <v/>
      </c>
      <c r="FF39">
        <f>MIN(BJ38*(1+BJ$6/Setup!$C$13)-DH39,MAX(0,$H39-SUM($DP39:FE39)))</f>
        <v/>
      </c>
      <c r="FG39">
        <f>MIN(BK38*(1+BK$6/Setup!$C$13)-DI39,MAX(0,$H39-SUM($DP39:FF39)))</f>
        <v/>
      </c>
      <c r="FH39">
        <f>MIN(BL38*(1+BL$6/Setup!$C$13)-DJ39,MAX(0,$H39-SUM($DP39:FG39)))</f>
        <v/>
      </c>
      <c r="FI39">
        <f>MIN(BM38*(1+BM$6/Setup!$C$13)-DK39,MAX(0,$H39-SUM($DP39:FH39)))</f>
        <v/>
      </c>
      <c r="FJ39">
        <f>MIN(BN38*(1+BN$6/Setup!$C$13)-DL39,MAX(0,$H39-SUM($DP39:FI39)))</f>
        <v/>
      </c>
      <c r="FK39">
        <f>MIN(BO38*(1+BO$6/Setup!$C$13)-DM39,MAX(0,$H39-SUM($DP39:FJ39)))</f>
        <v/>
      </c>
      <c r="FL39">
        <f>MIN(BP38*(1+BP$6/Setup!$C$13)-DN39,MAX(0,$H39-SUM($DP39:FK39)))</f>
        <v/>
      </c>
      <c r="FM39">
        <f>MIN(BQ38*(1+BQ$6/Setup!$C$13)-DO39,MAX(0,$H39-SUM($DP39:FL39)))</f>
        <v/>
      </c>
    </row>
    <row r="40">
      <c r="A40">
        <f>A39+1</f>
        <v/>
      </c>
      <c r="B40">
        <f>IF(Setup!$C$6="Every week",Setup!$C$7+7*(A40-1),IF(Setup!$C$6="Every 2 weeks",Setup!$C$7+14*(A40-1),IF(Setup!$C$6="Every month",EDATE(Setup!$C$7,A40-1),EOMONTH(Setup!$C$7,INT((A40-1+Setup!$C$20)/2)-1)+MIN(IF(MOD(A40-1+Setup!$C$20,2)=0,Setup!$C$18,Setup!$C$19),DAY(EOMONTH(Setup!$C$7,INT((A40-1+Setup!$C$20)/2)))))))</f>
        <v/>
      </c>
      <c r="C40">
        <f>N('Paycheck Plan'!J36)</f>
        <v/>
      </c>
      <c r="D40">
        <f>N('Paycheck Plan'!K36)</f>
        <v/>
      </c>
      <c r="E40">
        <f>MIN(MAX(0,Setup!$C$10-F39),MAX(0,Setup!$C$8+C40-G40))</f>
        <v/>
      </c>
      <c r="F40">
        <f>F39+E40</f>
        <v/>
      </c>
      <c r="G40">
        <f>MIN(Setup!$C$14,MAX(0,Setup!$C$8+C40))</f>
        <v/>
      </c>
      <c r="H40">
        <f>MAX(0,Setup!$C$8+C40-G40-E40)+SUM($T$7:$BQ$7)-SUM(BR40:DO40)</f>
        <v/>
      </c>
      <c r="I40">
        <f>SUMPRODUCT(T39:BQ39,$T$6:$BQ$6)/Setup!$C$13</f>
        <v/>
      </c>
      <c r="J40">
        <f>SUM(T40:BQ40)</f>
        <v/>
      </c>
      <c r="K40">
        <f>IF(MAX(DP40:FM40)&gt;0,MATCH(MAX(DP40:FM40),DP40:FM40,0),1)</f>
        <v/>
      </c>
      <c r="M40">
        <f>ROUND(29*$B$2/39,0)+1</f>
        <v/>
      </c>
      <c r="N40" s="62">
        <f>INDEX($B$10:$B$530,MIN(M40,521))</f>
        <v/>
      </c>
      <c r="O40">
        <f>INDEX($J$10:$J$530,MIN(M40,521))</f>
        <v/>
      </c>
      <c r="T40">
        <f>MAX(0,T39*(1+T$6/Setup!$C$13)-BR40-DP40)+IF($K40=1,$D40,0)</f>
        <v/>
      </c>
      <c r="U40">
        <f>MAX(0,U39*(1+U$6/Setup!$C$13)-BS40-DQ40)+IF($K40=2,$D40,0)</f>
        <v/>
      </c>
      <c r="V40">
        <f>MAX(0,V39*(1+V$6/Setup!$C$13)-BT40-DR40)+IF($K40=3,$D40,0)</f>
        <v/>
      </c>
      <c r="W40">
        <f>MAX(0,W39*(1+W$6/Setup!$C$13)-BU40-DS40)+IF($K40=4,$D40,0)</f>
        <v/>
      </c>
      <c r="X40">
        <f>MAX(0,X39*(1+X$6/Setup!$C$13)-BV40-DT40)+IF($K40=5,$D40,0)</f>
        <v/>
      </c>
      <c r="Y40">
        <f>MAX(0,Y39*(1+Y$6/Setup!$C$13)-BW40-DU40)+IF($K40=6,$D40,0)</f>
        <v/>
      </c>
      <c r="Z40">
        <f>MAX(0,Z39*(1+Z$6/Setup!$C$13)-BX40-DV40)+IF($K40=7,$D40,0)</f>
        <v/>
      </c>
      <c r="AA40">
        <f>MAX(0,AA39*(1+AA$6/Setup!$C$13)-BY40-DW40)+IF($K40=8,$D40,0)</f>
        <v/>
      </c>
      <c r="AB40">
        <f>MAX(0,AB39*(1+AB$6/Setup!$C$13)-BZ40-DX40)+IF($K40=9,$D40,0)</f>
        <v/>
      </c>
      <c r="AC40">
        <f>MAX(0,AC39*(1+AC$6/Setup!$C$13)-CA40-DY40)+IF($K40=10,$D40,0)</f>
        <v/>
      </c>
      <c r="AD40">
        <f>MAX(0,AD39*(1+AD$6/Setup!$C$13)-CB40-DZ40)+IF($K40=11,$D40,0)</f>
        <v/>
      </c>
      <c r="AE40">
        <f>MAX(0,AE39*(1+AE$6/Setup!$C$13)-CC40-EA40)+IF($K40=12,$D40,0)</f>
        <v/>
      </c>
      <c r="AF40">
        <f>MAX(0,AF39*(1+AF$6/Setup!$C$13)-CD40-EB40)+IF($K40=13,$D40,0)</f>
        <v/>
      </c>
      <c r="AG40">
        <f>MAX(0,AG39*(1+AG$6/Setup!$C$13)-CE40-EC40)+IF($K40=14,$D40,0)</f>
        <v/>
      </c>
      <c r="AH40">
        <f>MAX(0,AH39*(1+AH$6/Setup!$C$13)-CF40-ED40)+IF($K40=15,$D40,0)</f>
        <v/>
      </c>
      <c r="AI40">
        <f>MAX(0,AI39*(1+AI$6/Setup!$C$13)-CG40-EE40)+IF($K40=16,$D40,0)</f>
        <v/>
      </c>
      <c r="AJ40">
        <f>MAX(0,AJ39*(1+AJ$6/Setup!$C$13)-CH40-EF40)+IF($K40=17,$D40,0)</f>
        <v/>
      </c>
      <c r="AK40">
        <f>MAX(0,AK39*(1+AK$6/Setup!$C$13)-CI40-EG40)+IF($K40=18,$D40,0)</f>
        <v/>
      </c>
      <c r="AL40">
        <f>MAX(0,AL39*(1+AL$6/Setup!$C$13)-CJ40-EH40)+IF($K40=19,$D40,0)</f>
        <v/>
      </c>
      <c r="AM40">
        <f>MAX(0,AM39*(1+AM$6/Setup!$C$13)-CK40-EI40)+IF($K40=20,$D40,0)</f>
        <v/>
      </c>
      <c r="AN40">
        <f>MAX(0,AN39*(1+AN$6/Setup!$C$13)-CL40-EJ40)+IF($K40=21,$D40,0)</f>
        <v/>
      </c>
      <c r="AO40">
        <f>MAX(0,AO39*(1+AO$6/Setup!$C$13)-CM40-EK40)+IF($K40=22,$D40,0)</f>
        <v/>
      </c>
      <c r="AP40">
        <f>MAX(0,AP39*(1+AP$6/Setup!$C$13)-CN40-EL40)+IF($K40=23,$D40,0)</f>
        <v/>
      </c>
      <c r="AQ40">
        <f>MAX(0,AQ39*(1+AQ$6/Setup!$C$13)-CO40-EM40)+IF($K40=24,$D40,0)</f>
        <v/>
      </c>
      <c r="AR40">
        <f>MAX(0,AR39*(1+AR$6/Setup!$C$13)-CP40-EN40)+IF($K40=25,$D40,0)</f>
        <v/>
      </c>
      <c r="AS40">
        <f>MAX(0,AS39*(1+AS$6/Setup!$C$13)-CQ40-EO40)+IF($K40=26,$D40,0)</f>
        <v/>
      </c>
      <c r="AT40">
        <f>MAX(0,AT39*(1+AT$6/Setup!$C$13)-CR40-EP40)+IF($K40=27,$D40,0)</f>
        <v/>
      </c>
      <c r="AU40">
        <f>MAX(0,AU39*(1+AU$6/Setup!$C$13)-CS40-EQ40)+IF($K40=28,$D40,0)</f>
        <v/>
      </c>
      <c r="AV40">
        <f>MAX(0,AV39*(1+AV$6/Setup!$C$13)-CT40-ER40)+IF($K40=29,$D40,0)</f>
        <v/>
      </c>
      <c r="AW40">
        <f>MAX(0,AW39*(1+AW$6/Setup!$C$13)-CU40-ES40)+IF($K40=30,$D40,0)</f>
        <v/>
      </c>
      <c r="AX40">
        <f>MAX(0,AX39*(1+AX$6/Setup!$C$13)-CV40-ET40)+IF($K40=31,$D40,0)</f>
        <v/>
      </c>
      <c r="AY40">
        <f>MAX(0,AY39*(1+AY$6/Setup!$C$13)-CW40-EU40)+IF($K40=32,$D40,0)</f>
        <v/>
      </c>
      <c r="AZ40">
        <f>MAX(0,AZ39*(1+AZ$6/Setup!$C$13)-CX40-EV40)+IF($K40=33,$D40,0)</f>
        <v/>
      </c>
      <c r="BA40">
        <f>MAX(0,BA39*(1+BA$6/Setup!$C$13)-CY40-EW40)+IF($K40=34,$D40,0)</f>
        <v/>
      </c>
      <c r="BB40">
        <f>MAX(0,BB39*(1+BB$6/Setup!$C$13)-CZ40-EX40)+IF($K40=35,$D40,0)</f>
        <v/>
      </c>
      <c r="BC40">
        <f>MAX(0,BC39*(1+BC$6/Setup!$C$13)-DA40-EY40)+IF($K40=36,$D40,0)</f>
        <v/>
      </c>
      <c r="BD40">
        <f>MAX(0,BD39*(1+BD$6/Setup!$C$13)-DB40-EZ40)+IF($K40=37,$D40,0)</f>
        <v/>
      </c>
      <c r="BE40">
        <f>MAX(0,BE39*(1+BE$6/Setup!$C$13)-DC40-FA40)+IF($K40=38,$D40,0)</f>
        <v/>
      </c>
      <c r="BF40">
        <f>MAX(0,BF39*(1+BF$6/Setup!$C$13)-DD40-FB40)+IF($K40=39,$D40,0)</f>
        <v/>
      </c>
      <c r="BG40">
        <f>MAX(0,BG39*(1+BG$6/Setup!$C$13)-DE40-FC40)+IF($K40=40,$D40,0)</f>
        <v/>
      </c>
      <c r="BH40">
        <f>MAX(0,BH39*(1+BH$6/Setup!$C$13)-DF40-FD40)+IF($K40=41,$D40,0)</f>
        <v/>
      </c>
      <c r="BI40">
        <f>MAX(0,BI39*(1+BI$6/Setup!$C$13)-DG40-FE40)+IF($K40=42,$D40,0)</f>
        <v/>
      </c>
      <c r="BJ40">
        <f>MAX(0,BJ39*(1+BJ$6/Setup!$C$13)-DH40-FF40)+IF($K40=43,$D40,0)</f>
        <v/>
      </c>
      <c r="BK40">
        <f>MAX(0,BK39*(1+BK$6/Setup!$C$13)-DI40-FG40)+IF($K40=44,$D40,0)</f>
        <v/>
      </c>
      <c r="BL40">
        <f>MAX(0,BL39*(1+BL$6/Setup!$C$13)-DJ40-FH40)+IF($K40=45,$D40,0)</f>
        <v/>
      </c>
      <c r="BM40">
        <f>MAX(0,BM39*(1+BM$6/Setup!$C$13)-DK40-FI40)+IF($K40=46,$D40,0)</f>
        <v/>
      </c>
      <c r="BN40">
        <f>MAX(0,BN39*(1+BN$6/Setup!$C$13)-DL40-FJ40)+IF($K40=47,$D40,0)</f>
        <v/>
      </c>
      <c r="BO40">
        <f>MAX(0,BO39*(1+BO$6/Setup!$C$13)-DM40-FK40)+IF($K40=48,$D40,0)</f>
        <v/>
      </c>
      <c r="BP40">
        <f>MAX(0,BP39*(1+BP$6/Setup!$C$13)-DN40-FL40)+IF($K40=49,$D40,0)</f>
        <v/>
      </c>
      <c r="BQ40">
        <f>MAX(0,BQ39*(1+BQ$6/Setup!$C$13)-DO40-FM40)+IF($K40=50,$D40,0)</f>
        <v/>
      </c>
      <c r="BR40">
        <f>MIN(T39*(1+T$6/Setup!$C$13),T$7)</f>
        <v/>
      </c>
      <c r="BS40">
        <f>MIN(U39*(1+U$6/Setup!$C$13),U$7)</f>
        <v/>
      </c>
      <c r="BT40">
        <f>MIN(V39*(1+V$6/Setup!$C$13),V$7)</f>
        <v/>
      </c>
      <c r="BU40">
        <f>MIN(W39*(1+W$6/Setup!$C$13),W$7)</f>
        <v/>
      </c>
      <c r="BV40">
        <f>MIN(X39*(1+X$6/Setup!$C$13),X$7)</f>
        <v/>
      </c>
      <c r="BW40">
        <f>MIN(Y39*(1+Y$6/Setup!$C$13),Y$7)</f>
        <v/>
      </c>
      <c r="BX40">
        <f>MIN(Z39*(1+Z$6/Setup!$C$13),Z$7)</f>
        <v/>
      </c>
      <c r="BY40">
        <f>MIN(AA39*(1+AA$6/Setup!$C$13),AA$7)</f>
        <v/>
      </c>
      <c r="BZ40">
        <f>MIN(AB39*(1+AB$6/Setup!$C$13),AB$7)</f>
        <v/>
      </c>
      <c r="CA40">
        <f>MIN(AC39*(1+AC$6/Setup!$C$13),AC$7)</f>
        <v/>
      </c>
      <c r="CB40">
        <f>MIN(AD39*(1+AD$6/Setup!$C$13),AD$7)</f>
        <v/>
      </c>
      <c r="CC40">
        <f>MIN(AE39*(1+AE$6/Setup!$C$13),AE$7)</f>
        <v/>
      </c>
      <c r="CD40">
        <f>MIN(AF39*(1+AF$6/Setup!$C$13),AF$7)</f>
        <v/>
      </c>
      <c r="CE40">
        <f>MIN(AG39*(1+AG$6/Setup!$C$13),AG$7)</f>
        <v/>
      </c>
      <c r="CF40">
        <f>MIN(AH39*(1+AH$6/Setup!$C$13),AH$7)</f>
        <v/>
      </c>
      <c r="CG40">
        <f>MIN(AI39*(1+AI$6/Setup!$C$13),AI$7)</f>
        <v/>
      </c>
      <c r="CH40">
        <f>MIN(AJ39*(1+AJ$6/Setup!$C$13),AJ$7)</f>
        <v/>
      </c>
      <c r="CI40">
        <f>MIN(AK39*(1+AK$6/Setup!$C$13),AK$7)</f>
        <v/>
      </c>
      <c r="CJ40">
        <f>MIN(AL39*(1+AL$6/Setup!$C$13),AL$7)</f>
        <v/>
      </c>
      <c r="CK40">
        <f>MIN(AM39*(1+AM$6/Setup!$C$13),AM$7)</f>
        <v/>
      </c>
      <c r="CL40">
        <f>MIN(AN39*(1+AN$6/Setup!$C$13),AN$7)</f>
        <v/>
      </c>
      <c r="CM40">
        <f>MIN(AO39*(1+AO$6/Setup!$C$13),AO$7)</f>
        <v/>
      </c>
      <c r="CN40">
        <f>MIN(AP39*(1+AP$6/Setup!$C$13),AP$7)</f>
        <v/>
      </c>
      <c r="CO40">
        <f>MIN(AQ39*(1+AQ$6/Setup!$C$13),AQ$7)</f>
        <v/>
      </c>
      <c r="CP40">
        <f>MIN(AR39*(1+AR$6/Setup!$C$13),AR$7)</f>
        <v/>
      </c>
      <c r="CQ40">
        <f>MIN(AS39*(1+AS$6/Setup!$C$13),AS$7)</f>
        <v/>
      </c>
      <c r="CR40">
        <f>MIN(AT39*(1+AT$6/Setup!$C$13),AT$7)</f>
        <v/>
      </c>
      <c r="CS40">
        <f>MIN(AU39*(1+AU$6/Setup!$C$13),AU$7)</f>
        <v/>
      </c>
      <c r="CT40">
        <f>MIN(AV39*(1+AV$6/Setup!$C$13),AV$7)</f>
        <v/>
      </c>
      <c r="CU40">
        <f>MIN(AW39*(1+AW$6/Setup!$C$13),AW$7)</f>
        <v/>
      </c>
      <c r="CV40">
        <f>MIN(AX39*(1+AX$6/Setup!$C$13),AX$7)</f>
        <v/>
      </c>
      <c r="CW40">
        <f>MIN(AY39*(1+AY$6/Setup!$C$13),AY$7)</f>
        <v/>
      </c>
      <c r="CX40">
        <f>MIN(AZ39*(1+AZ$6/Setup!$C$13),AZ$7)</f>
        <v/>
      </c>
      <c r="CY40">
        <f>MIN(BA39*(1+BA$6/Setup!$C$13),BA$7)</f>
        <v/>
      </c>
      <c r="CZ40">
        <f>MIN(BB39*(1+BB$6/Setup!$C$13),BB$7)</f>
        <v/>
      </c>
      <c r="DA40">
        <f>MIN(BC39*(1+BC$6/Setup!$C$13),BC$7)</f>
        <v/>
      </c>
      <c r="DB40">
        <f>MIN(BD39*(1+BD$6/Setup!$C$13),BD$7)</f>
        <v/>
      </c>
      <c r="DC40">
        <f>MIN(BE39*(1+BE$6/Setup!$C$13),BE$7)</f>
        <v/>
      </c>
      <c r="DD40">
        <f>MIN(BF39*(1+BF$6/Setup!$C$13),BF$7)</f>
        <v/>
      </c>
      <c r="DE40">
        <f>MIN(BG39*(1+BG$6/Setup!$C$13),BG$7)</f>
        <v/>
      </c>
      <c r="DF40">
        <f>MIN(BH39*(1+BH$6/Setup!$C$13),BH$7)</f>
        <v/>
      </c>
      <c r="DG40">
        <f>MIN(BI39*(1+BI$6/Setup!$C$13),BI$7)</f>
        <v/>
      </c>
      <c r="DH40">
        <f>MIN(BJ39*(1+BJ$6/Setup!$C$13),BJ$7)</f>
        <v/>
      </c>
      <c r="DI40">
        <f>MIN(BK39*(1+BK$6/Setup!$C$13),BK$7)</f>
        <v/>
      </c>
      <c r="DJ40">
        <f>MIN(BL39*(1+BL$6/Setup!$C$13),BL$7)</f>
        <v/>
      </c>
      <c r="DK40">
        <f>MIN(BM39*(1+BM$6/Setup!$C$13),BM$7)</f>
        <v/>
      </c>
      <c r="DL40">
        <f>MIN(BN39*(1+BN$6/Setup!$C$13),BN$7)</f>
        <v/>
      </c>
      <c r="DM40">
        <f>MIN(BO39*(1+BO$6/Setup!$C$13),BO$7)</f>
        <v/>
      </c>
      <c r="DN40">
        <f>MIN(BP39*(1+BP$6/Setup!$C$13),BP$7)</f>
        <v/>
      </c>
      <c r="DO40">
        <f>MIN(BQ39*(1+BQ$6/Setup!$C$13),BQ$7)</f>
        <v/>
      </c>
      <c r="DP40">
        <f>MIN(T39*(1+T$6/Setup!$C$13)-BR40,$H40)</f>
        <v/>
      </c>
      <c r="DQ40">
        <f>MIN(U39*(1+U$6/Setup!$C$13)-BS40,MAX(0,$H40-SUM($DP40:DP40)))</f>
        <v/>
      </c>
      <c r="DR40">
        <f>MIN(V39*(1+V$6/Setup!$C$13)-BT40,MAX(0,$H40-SUM($DP40:DQ40)))</f>
        <v/>
      </c>
      <c r="DS40">
        <f>MIN(W39*(1+W$6/Setup!$C$13)-BU40,MAX(0,$H40-SUM($DP40:DR40)))</f>
        <v/>
      </c>
      <c r="DT40">
        <f>MIN(X39*(1+X$6/Setup!$C$13)-BV40,MAX(0,$H40-SUM($DP40:DS40)))</f>
        <v/>
      </c>
      <c r="DU40">
        <f>MIN(Y39*(1+Y$6/Setup!$C$13)-BW40,MAX(0,$H40-SUM($DP40:DT40)))</f>
        <v/>
      </c>
      <c r="DV40">
        <f>MIN(Z39*(1+Z$6/Setup!$C$13)-BX40,MAX(0,$H40-SUM($DP40:DU40)))</f>
        <v/>
      </c>
      <c r="DW40">
        <f>MIN(AA39*(1+AA$6/Setup!$C$13)-BY40,MAX(0,$H40-SUM($DP40:DV40)))</f>
        <v/>
      </c>
      <c r="DX40">
        <f>MIN(AB39*(1+AB$6/Setup!$C$13)-BZ40,MAX(0,$H40-SUM($DP40:DW40)))</f>
        <v/>
      </c>
      <c r="DY40">
        <f>MIN(AC39*(1+AC$6/Setup!$C$13)-CA40,MAX(0,$H40-SUM($DP40:DX40)))</f>
        <v/>
      </c>
      <c r="DZ40">
        <f>MIN(AD39*(1+AD$6/Setup!$C$13)-CB40,MAX(0,$H40-SUM($DP40:DY40)))</f>
        <v/>
      </c>
      <c r="EA40">
        <f>MIN(AE39*(1+AE$6/Setup!$C$13)-CC40,MAX(0,$H40-SUM($DP40:DZ40)))</f>
        <v/>
      </c>
      <c r="EB40">
        <f>MIN(AF39*(1+AF$6/Setup!$C$13)-CD40,MAX(0,$H40-SUM($DP40:EA40)))</f>
        <v/>
      </c>
      <c r="EC40">
        <f>MIN(AG39*(1+AG$6/Setup!$C$13)-CE40,MAX(0,$H40-SUM($DP40:EB40)))</f>
        <v/>
      </c>
      <c r="ED40">
        <f>MIN(AH39*(1+AH$6/Setup!$C$13)-CF40,MAX(0,$H40-SUM($DP40:EC40)))</f>
        <v/>
      </c>
      <c r="EE40">
        <f>MIN(AI39*(1+AI$6/Setup!$C$13)-CG40,MAX(0,$H40-SUM($DP40:ED40)))</f>
        <v/>
      </c>
      <c r="EF40">
        <f>MIN(AJ39*(1+AJ$6/Setup!$C$13)-CH40,MAX(0,$H40-SUM($DP40:EE40)))</f>
        <v/>
      </c>
      <c r="EG40">
        <f>MIN(AK39*(1+AK$6/Setup!$C$13)-CI40,MAX(0,$H40-SUM($DP40:EF40)))</f>
        <v/>
      </c>
      <c r="EH40">
        <f>MIN(AL39*(1+AL$6/Setup!$C$13)-CJ40,MAX(0,$H40-SUM($DP40:EG40)))</f>
        <v/>
      </c>
      <c r="EI40">
        <f>MIN(AM39*(1+AM$6/Setup!$C$13)-CK40,MAX(0,$H40-SUM($DP40:EH40)))</f>
        <v/>
      </c>
      <c r="EJ40">
        <f>MIN(AN39*(1+AN$6/Setup!$C$13)-CL40,MAX(0,$H40-SUM($DP40:EI40)))</f>
        <v/>
      </c>
      <c r="EK40">
        <f>MIN(AO39*(1+AO$6/Setup!$C$13)-CM40,MAX(0,$H40-SUM($DP40:EJ40)))</f>
        <v/>
      </c>
      <c r="EL40">
        <f>MIN(AP39*(1+AP$6/Setup!$C$13)-CN40,MAX(0,$H40-SUM($DP40:EK40)))</f>
        <v/>
      </c>
      <c r="EM40">
        <f>MIN(AQ39*(1+AQ$6/Setup!$C$13)-CO40,MAX(0,$H40-SUM($DP40:EL40)))</f>
        <v/>
      </c>
      <c r="EN40">
        <f>MIN(AR39*(1+AR$6/Setup!$C$13)-CP40,MAX(0,$H40-SUM($DP40:EM40)))</f>
        <v/>
      </c>
      <c r="EO40">
        <f>MIN(AS39*(1+AS$6/Setup!$C$13)-CQ40,MAX(0,$H40-SUM($DP40:EN40)))</f>
        <v/>
      </c>
      <c r="EP40">
        <f>MIN(AT39*(1+AT$6/Setup!$C$13)-CR40,MAX(0,$H40-SUM($DP40:EO40)))</f>
        <v/>
      </c>
      <c r="EQ40">
        <f>MIN(AU39*(1+AU$6/Setup!$C$13)-CS40,MAX(0,$H40-SUM($DP40:EP40)))</f>
        <v/>
      </c>
      <c r="ER40">
        <f>MIN(AV39*(1+AV$6/Setup!$C$13)-CT40,MAX(0,$H40-SUM($DP40:EQ40)))</f>
        <v/>
      </c>
      <c r="ES40">
        <f>MIN(AW39*(1+AW$6/Setup!$C$13)-CU40,MAX(0,$H40-SUM($DP40:ER40)))</f>
        <v/>
      </c>
      <c r="ET40">
        <f>MIN(AX39*(1+AX$6/Setup!$C$13)-CV40,MAX(0,$H40-SUM($DP40:ES40)))</f>
        <v/>
      </c>
      <c r="EU40">
        <f>MIN(AY39*(1+AY$6/Setup!$C$13)-CW40,MAX(0,$H40-SUM($DP40:ET40)))</f>
        <v/>
      </c>
      <c r="EV40">
        <f>MIN(AZ39*(1+AZ$6/Setup!$C$13)-CX40,MAX(0,$H40-SUM($DP40:EU40)))</f>
        <v/>
      </c>
      <c r="EW40">
        <f>MIN(BA39*(1+BA$6/Setup!$C$13)-CY40,MAX(0,$H40-SUM($DP40:EV40)))</f>
        <v/>
      </c>
      <c r="EX40">
        <f>MIN(BB39*(1+BB$6/Setup!$C$13)-CZ40,MAX(0,$H40-SUM($DP40:EW40)))</f>
        <v/>
      </c>
      <c r="EY40">
        <f>MIN(BC39*(1+BC$6/Setup!$C$13)-DA40,MAX(0,$H40-SUM($DP40:EX40)))</f>
        <v/>
      </c>
      <c r="EZ40">
        <f>MIN(BD39*(1+BD$6/Setup!$C$13)-DB40,MAX(0,$H40-SUM($DP40:EY40)))</f>
        <v/>
      </c>
      <c r="FA40">
        <f>MIN(BE39*(1+BE$6/Setup!$C$13)-DC40,MAX(0,$H40-SUM($DP40:EZ40)))</f>
        <v/>
      </c>
      <c r="FB40">
        <f>MIN(BF39*(1+BF$6/Setup!$C$13)-DD40,MAX(0,$H40-SUM($DP40:FA40)))</f>
        <v/>
      </c>
      <c r="FC40">
        <f>MIN(BG39*(1+BG$6/Setup!$C$13)-DE40,MAX(0,$H40-SUM($DP40:FB40)))</f>
        <v/>
      </c>
      <c r="FD40">
        <f>MIN(BH39*(1+BH$6/Setup!$C$13)-DF40,MAX(0,$H40-SUM($DP40:FC40)))</f>
        <v/>
      </c>
      <c r="FE40">
        <f>MIN(BI39*(1+BI$6/Setup!$C$13)-DG40,MAX(0,$H40-SUM($DP40:FD40)))</f>
        <v/>
      </c>
      <c r="FF40">
        <f>MIN(BJ39*(1+BJ$6/Setup!$C$13)-DH40,MAX(0,$H40-SUM($DP40:FE40)))</f>
        <v/>
      </c>
      <c r="FG40">
        <f>MIN(BK39*(1+BK$6/Setup!$C$13)-DI40,MAX(0,$H40-SUM($DP40:FF40)))</f>
        <v/>
      </c>
      <c r="FH40">
        <f>MIN(BL39*(1+BL$6/Setup!$C$13)-DJ40,MAX(0,$H40-SUM($DP40:FG40)))</f>
        <v/>
      </c>
      <c r="FI40">
        <f>MIN(BM39*(1+BM$6/Setup!$C$13)-DK40,MAX(0,$H40-SUM($DP40:FH40)))</f>
        <v/>
      </c>
      <c r="FJ40">
        <f>MIN(BN39*(1+BN$6/Setup!$C$13)-DL40,MAX(0,$H40-SUM($DP40:FI40)))</f>
        <v/>
      </c>
      <c r="FK40">
        <f>MIN(BO39*(1+BO$6/Setup!$C$13)-DM40,MAX(0,$H40-SUM($DP40:FJ40)))</f>
        <v/>
      </c>
      <c r="FL40">
        <f>MIN(BP39*(1+BP$6/Setup!$C$13)-DN40,MAX(0,$H40-SUM($DP40:FK40)))</f>
        <v/>
      </c>
      <c r="FM40">
        <f>MIN(BQ39*(1+BQ$6/Setup!$C$13)-DO40,MAX(0,$H40-SUM($DP40:FL40)))</f>
        <v/>
      </c>
    </row>
    <row r="41">
      <c r="A41">
        <f>A40+1</f>
        <v/>
      </c>
      <c r="B41">
        <f>IF(Setup!$C$6="Every week",Setup!$C$7+7*(A41-1),IF(Setup!$C$6="Every 2 weeks",Setup!$C$7+14*(A41-1),IF(Setup!$C$6="Every month",EDATE(Setup!$C$7,A41-1),EOMONTH(Setup!$C$7,INT((A41-1+Setup!$C$20)/2)-1)+MIN(IF(MOD(A41-1+Setup!$C$20,2)=0,Setup!$C$18,Setup!$C$19),DAY(EOMONTH(Setup!$C$7,INT((A41-1+Setup!$C$20)/2)))))))</f>
        <v/>
      </c>
      <c r="C41">
        <f>N('Paycheck Plan'!J37)</f>
        <v/>
      </c>
      <c r="D41">
        <f>N('Paycheck Plan'!K37)</f>
        <v/>
      </c>
      <c r="E41">
        <f>MIN(MAX(0,Setup!$C$10-F40),MAX(0,Setup!$C$8+C41-G41))</f>
        <v/>
      </c>
      <c r="F41">
        <f>F40+E41</f>
        <v/>
      </c>
      <c r="G41">
        <f>MIN(Setup!$C$14,MAX(0,Setup!$C$8+C41))</f>
        <v/>
      </c>
      <c r="H41">
        <f>MAX(0,Setup!$C$8+C41-G41-E41)+SUM($T$7:$BQ$7)-SUM(BR41:DO41)</f>
        <v/>
      </c>
      <c r="I41">
        <f>SUMPRODUCT(T40:BQ40,$T$6:$BQ$6)/Setup!$C$13</f>
        <v/>
      </c>
      <c r="J41">
        <f>SUM(T41:BQ41)</f>
        <v/>
      </c>
      <c r="K41">
        <f>IF(MAX(DP41:FM41)&gt;0,MATCH(MAX(DP41:FM41),DP41:FM41,0),1)</f>
        <v/>
      </c>
      <c r="M41">
        <f>ROUND(30*$B$2/39,0)+1</f>
        <v/>
      </c>
      <c r="N41" s="62">
        <f>INDEX($B$10:$B$530,MIN(M41,521))</f>
        <v/>
      </c>
      <c r="O41">
        <f>INDEX($J$10:$J$530,MIN(M41,521))</f>
        <v/>
      </c>
      <c r="T41">
        <f>MAX(0,T40*(1+T$6/Setup!$C$13)-BR41-DP41)+IF($K41=1,$D41,0)</f>
        <v/>
      </c>
      <c r="U41">
        <f>MAX(0,U40*(1+U$6/Setup!$C$13)-BS41-DQ41)+IF($K41=2,$D41,0)</f>
        <v/>
      </c>
      <c r="V41">
        <f>MAX(0,V40*(1+V$6/Setup!$C$13)-BT41-DR41)+IF($K41=3,$D41,0)</f>
        <v/>
      </c>
      <c r="W41">
        <f>MAX(0,W40*(1+W$6/Setup!$C$13)-BU41-DS41)+IF($K41=4,$D41,0)</f>
        <v/>
      </c>
      <c r="X41">
        <f>MAX(0,X40*(1+X$6/Setup!$C$13)-BV41-DT41)+IF($K41=5,$D41,0)</f>
        <v/>
      </c>
      <c r="Y41">
        <f>MAX(0,Y40*(1+Y$6/Setup!$C$13)-BW41-DU41)+IF($K41=6,$D41,0)</f>
        <v/>
      </c>
      <c r="Z41">
        <f>MAX(0,Z40*(1+Z$6/Setup!$C$13)-BX41-DV41)+IF($K41=7,$D41,0)</f>
        <v/>
      </c>
      <c r="AA41">
        <f>MAX(0,AA40*(1+AA$6/Setup!$C$13)-BY41-DW41)+IF($K41=8,$D41,0)</f>
        <v/>
      </c>
      <c r="AB41">
        <f>MAX(0,AB40*(1+AB$6/Setup!$C$13)-BZ41-DX41)+IF($K41=9,$D41,0)</f>
        <v/>
      </c>
      <c r="AC41">
        <f>MAX(0,AC40*(1+AC$6/Setup!$C$13)-CA41-DY41)+IF($K41=10,$D41,0)</f>
        <v/>
      </c>
      <c r="AD41">
        <f>MAX(0,AD40*(1+AD$6/Setup!$C$13)-CB41-DZ41)+IF($K41=11,$D41,0)</f>
        <v/>
      </c>
      <c r="AE41">
        <f>MAX(0,AE40*(1+AE$6/Setup!$C$13)-CC41-EA41)+IF($K41=12,$D41,0)</f>
        <v/>
      </c>
      <c r="AF41">
        <f>MAX(0,AF40*(1+AF$6/Setup!$C$13)-CD41-EB41)+IF($K41=13,$D41,0)</f>
        <v/>
      </c>
      <c r="AG41">
        <f>MAX(0,AG40*(1+AG$6/Setup!$C$13)-CE41-EC41)+IF($K41=14,$D41,0)</f>
        <v/>
      </c>
      <c r="AH41">
        <f>MAX(0,AH40*(1+AH$6/Setup!$C$13)-CF41-ED41)+IF($K41=15,$D41,0)</f>
        <v/>
      </c>
      <c r="AI41">
        <f>MAX(0,AI40*(1+AI$6/Setup!$C$13)-CG41-EE41)+IF($K41=16,$D41,0)</f>
        <v/>
      </c>
      <c r="AJ41">
        <f>MAX(0,AJ40*(1+AJ$6/Setup!$C$13)-CH41-EF41)+IF($K41=17,$D41,0)</f>
        <v/>
      </c>
      <c r="AK41">
        <f>MAX(0,AK40*(1+AK$6/Setup!$C$13)-CI41-EG41)+IF($K41=18,$D41,0)</f>
        <v/>
      </c>
      <c r="AL41">
        <f>MAX(0,AL40*(1+AL$6/Setup!$C$13)-CJ41-EH41)+IF($K41=19,$D41,0)</f>
        <v/>
      </c>
      <c r="AM41">
        <f>MAX(0,AM40*(1+AM$6/Setup!$C$13)-CK41-EI41)+IF($K41=20,$D41,0)</f>
        <v/>
      </c>
      <c r="AN41">
        <f>MAX(0,AN40*(1+AN$6/Setup!$C$13)-CL41-EJ41)+IF($K41=21,$D41,0)</f>
        <v/>
      </c>
      <c r="AO41">
        <f>MAX(0,AO40*(1+AO$6/Setup!$C$13)-CM41-EK41)+IF($K41=22,$D41,0)</f>
        <v/>
      </c>
      <c r="AP41">
        <f>MAX(0,AP40*(1+AP$6/Setup!$C$13)-CN41-EL41)+IF($K41=23,$D41,0)</f>
        <v/>
      </c>
      <c r="AQ41">
        <f>MAX(0,AQ40*(1+AQ$6/Setup!$C$13)-CO41-EM41)+IF($K41=24,$D41,0)</f>
        <v/>
      </c>
      <c r="AR41">
        <f>MAX(0,AR40*(1+AR$6/Setup!$C$13)-CP41-EN41)+IF($K41=25,$D41,0)</f>
        <v/>
      </c>
      <c r="AS41">
        <f>MAX(0,AS40*(1+AS$6/Setup!$C$13)-CQ41-EO41)+IF($K41=26,$D41,0)</f>
        <v/>
      </c>
      <c r="AT41">
        <f>MAX(0,AT40*(1+AT$6/Setup!$C$13)-CR41-EP41)+IF($K41=27,$D41,0)</f>
        <v/>
      </c>
      <c r="AU41">
        <f>MAX(0,AU40*(1+AU$6/Setup!$C$13)-CS41-EQ41)+IF($K41=28,$D41,0)</f>
        <v/>
      </c>
      <c r="AV41">
        <f>MAX(0,AV40*(1+AV$6/Setup!$C$13)-CT41-ER41)+IF($K41=29,$D41,0)</f>
        <v/>
      </c>
      <c r="AW41">
        <f>MAX(0,AW40*(1+AW$6/Setup!$C$13)-CU41-ES41)+IF($K41=30,$D41,0)</f>
        <v/>
      </c>
      <c r="AX41">
        <f>MAX(0,AX40*(1+AX$6/Setup!$C$13)-CV41-ET41)+IF($K41=31,$D41,0)</f>
        <v/>
      </c>
      <c r="AY41">
        <f>MAX(0,AY40*(1+AY$6/Setup!$C$13)-CW41-EU41)+IF($K41=32,$D41,0)</f>
        <v/>
      </c>
      <c r="AZ41">
        <f>MAX(0,AZ40*(1+AZ$6/Setup!$C$13)-CX41-EV41)+IF($K41=33,$D41,0)</f>
        <v/>
      </c>
      <c r="BA41">
        <f>MAX(0,BA40*(1+BA$6/Setup!$C$13)-CY41-EW41)+IF($K41=34,$D41,0)</f>
        <v/>
      </c>
      <c r="BB41">
        <f>MAX(0,BB40*(1+BB$6/Setup!$C$13)-CZ41-EX41)+IF($K41=35,$D41,0)</f>
        <v/>
      </c>
      <c r="BC41">
        <f>MAX(0,BC40*(1+BC$6/Setup!$C$13)-DA41-EY41)+IF($K41=36,$D41,0)</f>
        <v/>
      </c>
      <c r="BD41">
        <f>MAX(0,BD40*(1+BD$6/Setup!$C$13)-DB41-EZ41)+IF($K41=37,$D41,0)</f>
        <v/>
      </c>
      <c r="BE41">
        <f>MAX(0,BE40*(1+BE$6/Setup!$C$13)-DC41-FA41)+IF($K41=38,$D41,0)</f>
        <v/>
      </c>
      <c r="BF41">
        <f>MAX(0,BF40*(1+BF$6/Setup!$C$13)-DD41-FB41)+IF($K41=39,$D41,0)</f>
        <v/>
      </c>
      <c r="BG41">
        <f>MAX(0,BG40*(1+BG$6/Setup!$C$13)-DE41-FC41)+IF($K41=40,$D41,0)</f>
        <v/>
      </c>
      <c r="BH41">
        <f>MAX(0,BH40*(1+BH$6/Setup!$C$13)-DF41-FD41)+IF($K41=41,$D41,0)</f>
        <v/>
      </c>
      <c r="BI41">
        <f>MAX(0,BI40*(1+BI$6/Setup!$C$13)-DG41-FE41)+IF($K41=42,$D41,0)</f>
        <v/>
      </c>
      <c r="BJ41">
        <f>MAX(0,BJ40*(1+BJ$6/Setup!$C$13)-DH41-FF41)+IF($K41=43,$D41,0)</f>
        <v/>
      </c>
      <c r="BK41">
        <f>MAX(0,BK40*(1+BK$6/Setup!$C$13)-DI41-FG41)+IF($K41=44,$D41,0)</f>
        <v/>
      </c>
      <c r="BL41">
        <f>MAX(0,BL40*(1+BL$6/Setup!$C$13)-DJ41-FH41)+IF($K41=45,$D41,0)</f>
        <v/>
      </c>
      <c r="BM41">
        <f>MAX(0,BM40*(1+BM$6/Setup!$C$13)-DK41-FI41)+IF($K41=46,$D41,0)</f>
        <v/>
      </c>
      <c r="BN41">
        <f>MAX(0,BN40*(1+BN$6/Setup!$C$13)-DL41-FJ41)+IF($K41=47,$D41,0)</f>
        <v/>
      </c>
      <c r="BO41">
        <f>MAX(0,BO40*(1+BO$6/Setup!$C$13)-DM41-FK41)+IF($K41=48,$D41,0)</f>
        <v/>
      </c>
      <c r="BP41">
        <f>MAX(0,BP40*(1+BP$6/Setup!$C$13)-DN41-FL41)+IF($K41=49,$D41,0)</f>
        <v/>
      </c>
      <c r="BQ41">
        <f>MAX(0,BQ40*(1+BQ$6/Setup!$C$13)-DO41-FM41)+IF($K41=50,$D41,0)</f>
        <v/>
      </c>
      <c r="BR41">
        <f>MIN(T40*(1+T$6/Setup!$C$13),T$7)</f>
        <v/>
      </c>
      <c r="BS41">
        <f>MIN(U40*(1+U$6/Setup!$C$13),U$7)</f>
        <v/>
      </c>
      <c r="BT41">
        <f>MIN(V40*(1+V$6/Setup!$C$13),V$7)</f>
        <v/>
      </c>
      <c r="BU41">
        <f>MIN(W40*(1+W$6/Setup!$C$13),W$7)</f>
        <v/>
      </c>
      <c r="BV41">
        <f>MIN(X40*(1+X$6/Setup!$C$13),X$7)</f>
        <v/>
      </c>
      <c r="BW41">
        <f>MIN(Y40*(1+Y$6/Setup!$C$13),Y$7)</f>
        <v/>
      </c>
      <c r="BX41">
        <f>MIN(Z40*(1+Z$6/Setup!$C$13),Z$7)</f>
        <v/>
      </c>
      <c r="BY41">
        <f>MIN(AA40*(1+AA$6/Setup!$C$13),AA$7)</f>
        <v/>
      </c>
      <c r="BZ41">
        <f>MIN(AB40*(1+AB$6/Setup!$C$13),AB$7)</f>
        <v/>
      </c>
      <c r="CA41">
        <f>MIN(AC40*(1+AC$6/Setup!$C$13),AC$7)</f>
        <v/>
      </c>
      <c r="CB41">
        <f>MIN(AD40*(1+AD$6/Setup!$C$13),AD$7)</f>
        <v/>
      </c>
      <c r="CC41">
        <f>MIN(AE40*(1+AE$6/Setup!$C$13),AE$7)</f>
        <v/>
      </c>
      <c r="CD41">
        <f>MIN(AF40*(1+AF$6/Setup!$C$13),AF$7)</f>
        <v/>
      </c>
      <c r="CE41">
        <f>MIN(AG40*(1+AG$6/Setup!$C$13),AG$7)</f>
        <v/>
      </c>
      <c r="CF41">
        <f>MIN(AH40*(1+AH$6/Setup!$C$13),AH$7)</f>
        <v/>
      </c>
      <c r="CG41">
        <f>MIN(AI40*(1+AI$6/Setup!$C$13),AI$7)</f>
        <v/>
      </c>
      <c r="CH41">
        <f>MIN(AJ40*(1+AJ$6/Setup!$C$13),AJ$7)</f>
        <v/>
      </c>
      <c r="CI41">
        <f>MIN(AK40*(1+AK$6/Setup!$C$13),AK$7)</f>
        <v/>
      </c>
      <c r="CJ41">
        <f>MIN(AL40*(1+AL$6/Setup!$C$13),AL$7)</f>
        <v/>
      </c>
      <c r="CK41">
        <f>MIN(AM40*(1+AM$6/Setup!$C$13),AM$7)</f>
        <v/>
      </c>
      <c r="CL41">
        <f>MIN(AN40*(1+AN$6/Setup!$C$13),AN$7)</f>
        <v/>
      </c>
      <c r="CM41">
        <f>MIN(AO40*(1+AO$6/Setup!$C$13),AO$7)</f>
        <v/>
      </c>
      <c r="CN41">
        <f>MIN(AP40*(1+AP$6/Setup!$C$13),AP$7)</f>
        <v/>
      </c>
      <c r="CO41">
        <f>MIN(AQ40*(1+AQ$6/Setup!$C$13),AQ$7)</f>
        <v/>
      </c>
      <c r="CP41">
        <f>MIN(AR40*(1+AR$6/Setup!$C$13),AR$7)</f>
        <v/>
      </c>
      <c r="CQ41">
        <f>MIN(AS40*(1+AS$6/Setup!$C$13),AS$7)</f>
        <v/>
      </c>
      <c r="CR41">
        <f>MIN(AT40*(1+AT$6/Setup!$C$13),AT$7)</f>
        <v/>
      </c>
      <c r="CS41">
        <f>MIN(AU40*(1+AU$6/Setup!$C$13),AU$7)</f>
        <v/>
      </c>
      <c r="CT41">
        <f>MIN(AV40*(1+AV$6/Setup!$C$13),AV$7)</f>
        <v/>
      </c>
      <c r="CU41">
        <f>MIN(AW40*(1+AW$6/Setup!$C$13),AW$7)</f>
        <v/>
      </c>
      <c r="CV41">
        <f>MIN(AX40*(1+AX$6/Setup!$C$13),AX$7)</f>
        <v/>
      </c>
      <c r="CW41">
        <f>MIN(AY40*(1+AY$6/Setup!$C$13),AY$7)</f>
        <v/>
      </c>
      <c r="CX41">
        <f>MIN(AZ40*(1+AZ$6/Setup!$C$13),AZ$7)</f>
        <v/>
      </c>
      <c r="CY41">
        <f>MIN(BA40*(1+BA$6/Setup!$C$13),BA$7)</f>
        <v/>
      </c>
      <c r="CZ41">
        <f>MIN(BB40*(1+BB$6/Setup!$C$13),BB$7)</f>
        <v/>
      </c>
      <c r="DA41">
        <f>MIN(BC40*(1+BC$6/Setup!$C$13),BC$7)</f>
        <v/>
      </c>
      <c r="DB41">
        <f>MIN(BD40*(1+BD$6/Setup!$C$13),BD$7)</f>
        <v/>
      </c>
      <c r="DC41">
        <f>MIN(BE40*(1+BE$6/Setup!$C$13),BE$7)</f>
        <v/>
      </c>
      <c r="DD41">
        <f>MIN(BF40*(1+BF$6/Setup!$C$13),BF$7)</f>
        <v/>
      </c>
      <c r="DE41">
        <f>MIN(BG40*(1+BG$6/Setup!$C$13),BG$7)</f>
        <v/>
      </c>
      <c r="DF41">
        <f>MIN(BH40*(1+BH$6/Setup!$C$13),BH$7)</f>
        <v/>
      </c>
      <c r="DG41">
        <f>MIN(BI40*(1+BI$6/Setup!$C$13),BI$7)</f>
        <v/>
      </c>
      <c r="DH41">
        <f>MIN(BJ40*(1+BJ$6/Setup!$C$13),BJ$7)</f>
        <v/>
      </c>
      <c r="DI41">
        <f>MIN(BK40*(1+BK$6/Setup!$C$13),BK$7)</f>
        <v/>
      </c>
      <c r="DJ41">
        <f>MIN(BL40*(1+BL$6/Setup!$C$13),BL$7)</f>
        <v/>
      </c>
      <c r="DK41">
        <f>MIN(BM40*(1+BM$6/Setup!$C$13),BM$7)</f>
        <v/>
      </c>
      <c r="DL41">
        <f>MIN(BN40*(1+BN$6/Setup!$C$13),BN$7)</f>
        <v/>
      </c>
      <c r="DM41">
        <f>MIN(BO40*(1+BO$6/Setup!$C$13),BO$7)</f>
        <v/>
      </c>
      <c r="DN41">
        <f>MIN(BP40*(1+BP$6/Setup!$C$13),BP$7)</f>
        <v/>
      </c>
      <c r="DO41">
        <f>MIN(BQ40*(1+BQ$6/Setup!$C$13),BQ$7)</f>
        <v/>
      </c>
      <c r="DP41">
        <f>MIN(T40*(1+T$6/Setup!$C$13)-BR41,$H41)</f>
        <v/>
      </c>
      <c r="DQ41">
        <f>MIN(U40*(1+U$6/Setup!$C$13)-BS41,MAX(0,$H41-SUM($DP41:DP41)))</f>
        <v/>
      </c>
      <c r="DR41">
        <f>MIN(V40*(1+V$6/Setup!$C$13)-BT41,MAX(0,$H41-SUM($DP41:DQ41)))</f>
        <v/>
      </c>
      <c r="DS41">
        <f>MIN(W40*(1+W$6/Setup!$C$13)-BU41,MAX(0,$H41-SUM($DP41:DR41)))</f>
        <v/>
      </c>
      <c r="DT41">
        <f>MIN(X40*(1+X$6/Setup!$C$13)-BV41,MAX(0,$H41-SUM($DP41:DS41)))</f>
        <v/>
      </c>
      <c r="DU41">
        <f>MIN(Y40*(1+Y$6/Setup!$C$13)-BW41,MAX(0,$H41-SUM($DP41:DT41)))</f>
        <v/>
      </c>
      <c r="DV41">
        <f>MIN(Z40*(1+Z$6/Setup!$C$13)-BX41,MAX(0,$H41-SUM($DP41:DU41)))</f>
        <v/>
      </c>
      <c r="DW41">
        <f>MIN(AA40*(1+AA$6/Setup!$C$13)-BY41,MAX(0,$H41-SUM($DP41:DV41)))</f>
        <v/>
      </c>
      <c r="DX41">
        <f>MIN(AB40*(1+AB$6/Setup!$C$13)-BZ41,MAX(0,$H41-SUM($DP41:DW41)))</f>
        <v/>
      </c>
      <c r="DY41">
        <f>MIN(AC40*(1+AC$6/Setup!$C$13)-CA41,MAX(0,$H41-SUM($DP41:DX41)))</f>
        <v/>
      </c>
      <c r="DZ41">
        <f>MIN(AD40*(1+AD$6/Setup!$C$13)-CB41,MAX(0,$H41-SUM($DP41:DY41)))</f>
        <v/>
      </c>
      <c r="EA41">
        <f>MIN(AE40*(1+AE$6/Setup!$C$13)-CC41,MAX(0,$H41-SUM($DP41:DZ41)))</f>
        <v/>
      </c>
      <c r="EB41">
        <f>MIN(AF40*(1+AF$6/Setup!$C$13)-CD41,MAX(0,$H41-SUM($DP41:EA41)))</f>
        <v/>
      </c>
      <c r="EC41">
        <f>MIN(AG40*(1+AG$6/Setup!$C$13)-CE41,MAX(0,$H41-SUM($DP41:EB41)))</f>
        <v/>
      </c>
      <c r="ED41">
        <f>MIN(AH40*(1+AH$6/Setup!$C$13)-CF41,MAX(0,$H41-SUM($DP41:EC41)))</f>
        <v/>
      </c>
      <c r="EE41">
        <f>MIN(AI40*(1+AI$6/Setup!$C$13)-CG41,MAX(0,$H41-SUM($DP41:ED41)))</f>
        <v/>
      </c>
      <c r="EF41">
        <f>MIN(AJ40*(1+AJ$6/Setup!$C$13)-CH41,MAX(0,$H41-SUM($DP41:EE41)))</f>
        <v/>
      </c>
      <c r="EG41">
        <f>MIN(AK40*(1+AK$6/Setup!$C$13)-CI41,MAX(0,$H41-SUM($DP41:EF41)))</f>
        <v/>
      </c>
      <c r="EH41">
        <f>MIN(AL40*(1+AL$6/Setup!$C$13)-CJ41,MAX(0,$H41-SUM($DP41:EG41)))</f>
        <v/>
      </c>
      <c r="EI41">
        <f>MIN(AM40*(1+AM$6/Setup!$C$13)-CK41,MAX(0,$H41-SUM($DP41:EH41)))</f>
        <v/>
      </c>
      <c r="EJ41">
        <f>MIN(AN40*(1+AN$6/Setup!$C$13)-CL41,MAX(0,$H41-SUM($DP41:EI41)))</f>
        <v/>
      </c>
      <c r="EK41">
        <f>MIN(AO40*(1+AO$6/Setup!$C$13)-CM41,MAX(0,$H41-SUM($DP41:EJ41)))</f>
        <v/>
      </c>
      <c r="EL41">
        <f>MIN(AP40*(1+AP$6/Setup!$C$13)-CN41,MAX(0,$H41-SUM($DP41:EK41)))</f>
        <v/>
      </c>
      <c r="EM41">
        <f>MIN(AQ40*(1+AQ$6/Setup!$C$13)-CO41,MAX(0,$H41-SUM($DP41:EL41)))</f>
        <v/>
      </c>
      <c r="EN41">
        <f>MIN(AR40*(1+AR$6/Setup!$C$13)-CP41,MAX(0,$H41-SUM($DP41:EM41)))</f>
        <v/>
      </c>
      <c r="EO41">
        <f>MIN(AS40*(1+AS$6/Setup!$C$13)-CQ41,MAX(0,$H41-SUM($DP41:EN41)))</f>
        <v/>
      </c>
      <c r="EP41">
        <f>MIN(AT40*(1+AT$6/Setup!$C$13)-CR41,MAX(0,$H41-SUM($DP41:EO41)))</f>
        <v/>
      </c>
      <c r="EQ41">
        <f>MIN(AU40*(1+AU$6/Setup!$C$13)-CS41,MAX(0,$H41-SUM($DP41:EP41)))</f>
        <v/>
      </c>
      <c r="ER41">
        <f>MIN(AV40*(1+AV$6/Setup!$C$13)-CT41,MAX(0,$H41-SUM($DP41:EQ41)))</f>
        <v/>
      </c>
      <c r="ES41">
        <f>MIN(AW40*(1+AW$6/Setup!$C$13)-CU41,MAX(0,$H41-SUM($DP41:ER41)))</f>
        <v/>
      </c>
      <c r="ET41">
        <f>MIN(AX40*(1+AX$6/Setup!$C$13)-CV41,MAX(0,$H41-SUM($DP41:ES41)))</f>
        <v/>
      </c>
      <c r="EU41">
        <f>MIN(AY40*(1+AY$6/Setup!$C$13)-CW41,MAX(0,$H41-SUM($DP41:ET41)))</f>
        <v/>
      </c>
      <c r="EV41">
        <f>MIN(AZ40*(1+AZ$6/Setup!$C$13)-CX41,MAX(0,$H41-SUM($DP41:EU41)))</f>
        <v/>
      </c>
      <c r="EW41">
        <f>MIN(BA40*(1+BA$6/Setup!$C$13)-CY41,MAX(0,$H41-SUM($DP41:EV41)))</f>
        <v/>
      </c>
      <c r="EX41">
        <f>MIN(BB40*(1+BB$6/Setup!$C$13)-CZ41,MAX(0,$H41-SUM($DP41:EW41)))</f>
        <v/>
      </c>
      <c r="EY41">
        <f>MIN(BC40*(1+BC$6/Setup!$C$13)-DA41,MAX(0,$H41-SUM($DP41:EX41)))</f>
        <v/>
      </c>
      <c r="EZ41">
        <f>MIN(BD40*(1+BD$6/Setup!$C$13)-DB41,MAX(0,$H41-SUM($DP41:EY41)))</f>
        <v/>
      </c>
      <c r="FA41">
        <f>MIN(BE40*(1+BE$6/Setup!$C$13)-DC41,MAX(0,$H41-SUM($DP41:EZ41)))</f>
        <v/>
      </c>
      <c r="FB41">
        <f>MIN(BF40*(1+BF$6/Setup!$C$13)-DD41,MAX(0,$H41-SUM($DP41:FA41)))</f>
        <v/>
      </c>
      <c r="FC41">
        <f>MIN(BG40*(1+BG$6/Setup!$C$13)-DE41,MAX(0,$H41-SUM($DP41:FB41)))</f>
        <v/>
      </c>
      <c r="FD41">
        <f>MIN(BH40*(1+BH$6/Setup!$C$13)-DF41,MAX(0,$H41-SUM($DP41:FC41)))</f>
        <v/>
      </c>
      <c r="FE41">
        <f>MIN(BI40*(1+BI$6/Setup!$C$13)-DG41,MAX(0,$H41-SUM($DP41:FD41)))</f>
        <v/>
      </c>
      <c r="FF41">
        <f>MIN(BJ40*(1+BJ$6/Setup!$C$13)-DH41,MAX(0,$H41-SUM($DP41:FE41)))</f>
        <v/>
      </c>
      <c r="FG41">
        <f>MIN(BK40*(1+BK$6/Setup!$C$13)-DI41,MAX(0,$H41-SUM($DP41:FF41)))</f>
        <v/>
      </c>
      <c r="FH41">
        <f>MIN(BL40*(1+BL$6/Setup!$C$13)-DJ41,MAX(0,$H41-SUM($DP41:FG41)))</f>
        <v/>
      </c>
      <c r="FI41">
        <f>MIN(BM40*(1+BM$6/Setup!$C$13)-DK41,MAX(0,$H41-SUM($DP41:FH41)))</f>
        <v/>
      </c>
      <c r="FJ41">
        <f>MIN(BN40*(1+BN$6/Setup!$C$13)-DL41,MAX(0,$H41-SUM($DP41:FI41)))</f>
        <v/>
      </c>
      <c r="FK41">
        <f>MIN(BO40*(1+BO$6/Setup!$C$13)-DM41,MAX(0,$H41-SUM($DP41:FJ41)))</f>
        <v/>
      </c>
      <c r="FL41">
        <f>MIN(BP40*(1+BP$6/Setup!$C$13)-DN41,MAX(0,$H41-SUM($DP41:FK41)))</f>
        <v/>
      </c>
      <c r="FM41">
        <f>MIN(BQ40*(1+BQ$6/Setup!$C$13)-DO41,MAX(0,$H41-SUM($DP41:FL41)))</f>
        <v/>
      </c>
    </row>
    <row r="42">
      <c r="A42">
        <f>A41+1</f>
        <v/>
      </c>
      <c r="B42">
        <f>IF(Setup!$C$6="Every week",Setup!$C$7+7*(A42-1),IF(Setup!$C$6="Every 2 weeks",Setup!$C$7+14*(A42-1),IF(Setup!$C$6="Every month",EDATE(Setup!$C$7,A42-1),EOMONTH(Setup!$C$7,INT((A42-1+Setup!$C$20)/2)-1)+MIN(IF(MOD(A42-1+Setup!$C$20,2)=0,Setup!$C$18,Setup!$C$19),DAY(EOMONTH(Setup!$C$7,INT((A42-1+Setup!$C$20)/2)))))))</f>
        <v/>
      </c>
      <c r="C42">
        <f>N('Paycheck Plan'!J38)</f>
        <v/>
      </c>
      <c r="D42">
        <f>N('Paycheck Plan'!K38)</f>
        <v/>
      </c>
      <c r="E42">
        <f>MIN(MAX(0,Setup!$C$10-F41),MAX(0,Setup!$C$8+C42-G42))</f>
        <v/>
      </c>
      <c r="F42">
        <f>F41+E42</f>
        <v/>
      </c>
      <c r="G42">
        <f>MIN(Setup!$C$14,MAX(0,Setup!$C$8+C42))</f>
        <v/>
      </c>
      <c r="H42">
        <f>MAX(0,Setup!$C$8+C42-G42-E42)+SUM($T$7:$BQ$7)-SUM(BR42:DO42)</f>
        <v/>
      </c>
      <c r="I42">
        <f>SUMPRODUCT(T41:BQ41,$T$6:$BQ$6)/Setup!$C$13</f>
        <v/>
      </c>
      <c r="J42">
        <f>SUM(T42:BQ42)</f>
        <v/>
      </c>
      <c r="K42">
        <f>IF(MAX(DP42:FM42)&gt;0,MATCH(MAX(DP42:FM42),DP42:FM42,0),1)</f>
        <v/>
      </c>
      <c r="M42">
        <f>ROUND(31*$B$2/39,0)+1</f>
        <v/>
      </c>
      <c r="N42" s="62">
        <f>INDEX($B$10:$B$530,MIN(M42,521))</f>
        <v/>
      </c>
      <c r="O42">
        <f>INDEX($J$10:$J$530,MIN(M42,521))</f>
        <v/>
      </c>
      <c r="T42">
        <f>MAX(0,T41*(1+T$6/Setup!$C$13)-BR42-DP42)+IF($K42=1,$D42,0)</f>
        <v/>
      </c>
      <c r="U42">
        <f>MAX(0,U41*(1+U$6/Setup!$C$13)-BS42-DQ42)+IF($K42=2,$D42,0)</f>
        <v/>
      </c>
      <c r="V42">
        <f>MAX(0,V41*(1+V$6/Setup!$C$13)-BT42-DR42)+IF($K42=3,$D42,0)</f>
        <v/>
      </c>
      <c r="W42">
        <f>MAX(0,W41*(1+W$6/Setup!$C$13)-BU42-DS42)+IF($K42=4,$D42,0)</f>
        <v/>
      </c>
      <c r="X42">
        <f>MAX(0,X41*(1+X$6/Setup!$C$13)-BV42-DT42)+IF($K42=5,$D42,0)</f>
        <v/>
      </c>
      <c r="Y42">
        <f>MAX(0,Y41*(1+Y$6/Setup!$C$13)-BW42-DU42)+IF($K42=6,$D42,0)</f>
        <v/>
      </c>
      <c r="Z42">
        <f>MAX(0,Z41*(1+Z$6/Setup!$C$13)-BX42-DV42)+IF($K42=7,$D42,0)</f>
        <v/>
      </c>
      <c r="AA42">
        <f>MAX(0,AA41*(1+AA$6/Setup!$C$13)-BY42-DW42)+IF($K42=8,$D42,0)</f>
        <v/>
      </c>
      <c r="AB42">
        <f>MAX(0,AB41*(1+AB$6/Setup!$C$13)-BZ42-DX42)+IF($K42=9,$D42,0)</f>
        <v/>
      </c>
      <c r="AC42">
        <f>MAX(0,AC41*(1+AC$6/Setup!$C$13)-CA42-DY42)+IF($K42=10,$D42,0)</f>
        <v/>
      </c>
      <c r="AD42">
        <f>MAX(0,AD41*(1+AD$6/Setup!$C$13)-CB42-DZ42)+IF($K42=11,$D42,0)</f>
        <v/>
      </c>
      <c r="AE42">
        <f>MAX(0,AE41*(1+AE$6/Setup!$C$13)-CC42-EA42)+IF($K42=12,$D42,0)</f>
        <v/>
      </c>
      <c r="AF42">
        <f>MAX(0,AF41*(1+AF$6/Setup!$C$13)-CD42-EB42)+IF($K42=13,$D42,0)</f>
        <v/>
      </c>
      <c r="AG42">
        <f>MAX(0,AG41*(1+AG$6/Setup!$C$13)-CE42-EC42)+IF($K42=14,$D42,0)</f>
        <v/>
      </c>
      <c r="AH42">
        <f>MAX(0,AH41*(1+AH$6/Setup!$C$13)-CF42-ED42)+IF($K42=15,$D42,0)</f>
        <v/>
      </c>
      <c r="AI42">
        <f>MAX(0,AI41*(1+AI$6/Setup!$C$13)-CG42-EE42)+IF($K42=16,$D42,0)</f>
        <v/>
      </c>
      <c r="AJ42">
        <f>MAX(0,AJ41*(1+AJ$6/Setup!$C$13)-CH42-EF42)+IF($K42=17,$D42,0)</f>
        <v/>
      </c>
      <c r="AK42">
        <f>MAX(0,AK41*(1+AK$6/Setup!$C$13)-CI42-EG42)+IF($K42=18,$D42,0)</f>
        <v/>
      </c>
      <c r="AL42">
        <f>MAX(0,AL41*(1+AL$6/Setup!$C$13)-CJ42-EH42)+IF($K42=19,$D42,0)</f>
        <v/>
      </c>
      <c r="AM42">
        <f>MAX(0,AM41*(1+AM$6/Setup!$C$13)-CK42-EI42)+IF($K42=20,$D42,0)</f>
        <v/>
      </c>
      <c r="AN42">
        <f>MAX(0,AN41*(1+AN$6/Setup!$C$13)-CL42-EJ42)+IF($K42=21,$D42,0)</f>
        <v/>
      </c>
      <c r="AO42">
        <f>MAX(0,AO41*(1+AO$6/Setup!$C$13)-CM42-EK42)+IF($K42=22,$D42,0)</f>
        <v/>
      </c>
      <c r="AP42">
        <f>MAX(0,AP41*(1+AP$6/Setup!$C$13)-CN42-EL42)+IF($K42=23,$D42,0)</f>
        <v/>
      </c>
      <c r="AQ42">
        <f>MAX(0,AQ41*(1+AQ$6/Setup!$C$13)-CO42-EM42)+IF($K42=24,$D42,0)</f>
        <v/>
      </c>
      <c r="AR42">
        <f>MAX(0,AR41*(1+AR$6/Setup!$C$13)-CP42-EN42)+IF($K42=25,$D42,0)</f>
        <v/>
      </c>
      <c r="AS42">
        <f>MAX(0,AS41*(1+AS$6/Setup!$C$13)-CQ42-EO42)+IF($K42=26,$D42,0)</f>
        <v/>
      </c>
      <c r="AT42">
        <f>MAX(0,AT41*(1+AT$6/Setup!$C$13)-CR42-EP42)+IF($K42=27,$D42,0)</f>
        <v/>
      </c>
      <c r="AU42">
        <f>MAX(0,AU41*(1+AU$6/Setup!$C$13)-CS42-EQ42)+IF($K42=28,$D42,0)</f>
        <v/>
      </c>
      <c r="AV42">
        <f>MAX(0,AV41*(1+AV$6/Setup!$C$13)-CT42-ER42)+IF($K42=29,$D42,0)</f>
        <v/>
      </c>
      <c r="AW42">
        <f>MAX(0,AW41*(1+AW$6/Setup!$C$13)-CU42-ES42)+IF($K42=30,$D42,0)</f>
        <v/>
      </c>
      <c r="AX42">
        <f>MAX(0,AX41*(1+AX$6/Setup!$C$13)-CV42-ET42)+IF($K42=31,$D42,0)</f>
        <v/>
      </c>
      <c r="AY42">
        <f>MAX(0,AY41*(1+AY$6/Setup!$C$13)-CW42-EU42)+IF($K42=32,$D42,0)</f>
        <v/>
      </c>
      <c r="AZ42">
        <f>MAX(0,AZ41*(1+AZ$6/Setup!$C$13)-CX42-EV42)+IF($K42=33,$D42,0)</f>
        <v/>
      </c>
      <c r="BA42">
        <f>MAX(0,BA41*(1+BA$6/Setup!$C$13)-CY42-EW42)+IF($K42=34,$D42,0)</f>
        <v/>
      </c>
      <c r="BB42">
        <f>MAX(0,BB41*(1+BB$6/Setup!$C$13)-CZ42-EX42)+IF($K42=35,$D42,0)</f>
        <v/>
      </c>
      <c r="BC42">
        <f>MAX(0,BC41*(1+BC$6/Setup!$C$13)-DA42-EY42)+IF($K42=36,$D42,0)</f>
        <v/>
      </c>
      <c r="BD42">
        <f>MAX(0,BD41*(1+BD$6/Setup!$C$13)-DB42-EZ42)+IF($K42=37,$D42,0)</f>
        <v/>
      </c>
      <c r="BE42">
        <f>MAX(0,BE41*(1+BE$6/Setup!$C$13)-DC42-FA42)+IF($K42=38,$D42,0)</f>
        <v/>
      </c>
      <c r="BF42">
        <f>MAX(0,BF41*(1+BF$6/Setup!$C$13)-DD42-FB42)+IF($K42=39,$D42,0)</f>
        <v/>
      </c>
      <c r="BG42">
        <f>MAX(0,BG41*(1+BG$6/Setup!$C$13)-DE42-FC42)+IF($K42=40,$D42,0)</f>
        <v/>
      </c>
      <c r="BH42">
        <f>MAX(0,BH41*(1+BH$6/Setup!$C$13)-DF42-FD42)+IF($K42=41,$D42,0)</f>
        <v/>
      </c>
      <c r="BI42">
        <f>MAX(0,BI41*(1+BI$6/Setup!$C$13)-DG42-FE42)+IF($K42=42,$D42,0)</f>
        <v/>
      </c>
      <c r="BJ42">
        <f>MAX(0,BJ41*(1+BJ$6/Setup!$C$13)-DH42-FF42)+IF($K42=43,$D42,0)</f>
        <v/>
      </c>
      <c r="BK42">
        <f>MAX(0,BK41*(1+BK$6/Setup!$C$13)-DI42-FG42)+IF($K42=44,$D42,0)</f>
        <v/>
      </c>
      <c r="BL42">
        <f>MAX(0,BL41*(1+BL$6/Setup!$C$13)-DJ42-FH42)+IF($K42=45,$D42,0)</f>
        <v/>
      </c>
      <c r="BM42">
        <f>MAX(0,BM41*(1+BM$6/Setup!$C$13)-DK42-FI42)+IF($K42=46,$D42,0)</f>
        <v/>
      </c>
      <c r="BN42">
        <f>MAX(0,BN41*(1+BN$6/Setup!$C$13)-DL42-FJ42)+IF($K42=47,$D42,0)</f>
        <v/>
      </c>
      <c r="BO42">
        <f>MAX(0,BO41*(1+BO$6/Setup!$C$13)-DM42-FK42)+IF($K42=48,$D42,0)</f>
        <v/>
      </c>
      <c r="BP42">
        <f>MAX(0,BP41*(1+BP$6/Setup!$C$13)-DN42-FL42)+IF($K42=49,$D42,0)</f>
        <v/>
      </c>
      <c r="BQ42">
        <f>MAX(0,BQ41*(1+BQ$6/Setup!$C$13)-DO42-FM42)+IF($K42=50,$D42,0)</f>
        <v/>
      </c>
      <c r="BR42">
        <f>MIN(T41*(1+T$6/Setup!$C$13),T$7)</f>
        <v/>
      </c>
      <c r="BS42">
        <f>MIN(U41*(1+U$6/Setup!$C$13),U$7)</f>
        <v/>
      </c>
      <c r="BT42">
        <f>MIN(V41*(1+V$6/Setup!$C$13),V$7)</f>
        <v/>
      </c>
      <c r="BU42">
        <f>MIN(W41*(1+W$6/Setup!$C$13),W$7)</f>
        <v/>
      </c>
      <c r="BV42">
        <f>MIN(X41*(1+X$6/Setup!$C$13),X$7)</f>
        <v/>
      </c>
      <c r="BW42">
        <f>MIN(Y41*(1+Y$6/Setup!$C$13),Y$7)</f>
        <v/>
      </c>
      <c r="BX42">
        <f>MIN(Z41*(1+Z$6/Setup!$C$13),Z$7)</f>
        <v/>
      </c>
      <c r="BY42">
        <f>MIN(AA41*(1+AA$6/Setup!$C$13),AA$7)</f>
        <v/>
      </c>
      <c r="BZ42">
        <f>MIN(AB41*(1+AB$6/Setup!$C$13),AB$7)</f>
        <v/>
      </c>
      <c r="CA42">
        <f>MIN(AC41*(1+AC$6/Setup!$C$13),AC$7)</f>
        <v/>
      </c>
      <c r="CB42">
        <f>MIN(AD41*(1+AD$6/Setup!$C$13),AD$7)</f>
        <v/>
      </c>
      <c r="CC42">
        <f>MIN(AE41*(1+AE$6/Setup!$C$13),AE$7)</f>
        <v/>
      </c>
      <c r="CD42">
        <f>MIN(AF41*(1+AF$6/Setup!$C$13),AF$7)</f>
        <v/>
      </c>
      <c r="CE42">
        <f>MIN(AG41*(1+AG$6/Setup!$C$13),AG$7)</f>
        <v/>
      </c>
      <c r="CF42">
        <f>MIN(AH41*(1+AH$6/Setup!$C$13),AH$7)</f>
        <v/>
      </c>
      <c r="CG42">
        <f>MIN(AI41*(1+AI$6/Setup!$C$13),AI$7)</f>
        <v/>
      </c>
      <c r="CH42">
        <f>MIN(AJ41*(1+AJ$6/Setup!$C$13),AJ$7)</f>
        <v/>
      </c>
      <c r="CI42">
        <f>MIN(AK41*(1+AK$6/Setup!$C$13),AK$7)</f>
        <v/>
      </c>
      <c r="CJ42">
        <f>MIN(AL41*(1+AL$6/Setup!$C$13),AL$7)</f>
        <v/>
      </c>
      <c r="CK42">
        <f>MIN(AM41*(1+AM$6/Setup!$C$13),AM$7)</f>
        <v/>
      </c>
      <c r="CL42">
        <f>MIN(AN41*(1+AN$6/Setup!$C$13),AN$7)</f>
        <v/>
      </c>
      <c r="CM42">
        <f>MIN(AO41*(1+AO$6/Setup!$C$13),AO$7)</f>
        <v/>
      </c>
      <c r="CN42">
        <f>MIN(AP41*(1+AP$6/Setup!$C$13),AP$7)</f>
        <v/>
      </c>
      <c r="CO42">
        <f>MIN(AQ41*(1+AQ$6/Setup!$C$13),AQ$7)</f>
        <v/>
      </c>
      <c r="CP42">
        <f>MIN(AR41*(1+AR$6/Setup!$C$13),AR$7)</f>
        <v/>
      </c>
      <c r="CQ42">
        <f>MIN(AS41*(1+AS$6/Setup!$C$13),AS$7)</f>
        <v/>
      </c>
      <c r="CR42">
        <f>MIN(AT41*(1+AT$6/Setup!$C$13),AT$7)</f>
        <v/>
      </c>
      <c r="CS42">
        <f>MIN(AU41*(1+AU$6/Setup!$C$13),AU$7)</f>
        <v/>
      </c>
      <c r="CT42">
        <f>MIN(AV41*(1+AV$6/Setup!$C$13),AV$7)</f>
        <v/>
      </c>
      <c r="CU42">
        <f>MIN(AW41*(1+AW$6/Setup!$C$13),AW$7)</f>
        <v/>
      </c>
      <c r="CV42">
        <f>MIN(AX41*(1+AX$6/Setup!$C$13),AX$7)</f>
        <v/>
      </c>
      <c r="CW42">
        <f>MIN(AY41*(1+AY$6/Setup!$C$13),AY$7)</f>
        <v/>
      </c>
      <c r="CX42">
        <f>MIN(AZ41*(1+AZ$6/Setup!$C$13),AZ$7)</f>
        <v/>
      </c>
      <c r="CY42">
        <f>MIN(BA41*(1+BA$6/Setup!$C$13),BA$7)</f>
        <v/>
      </c>
      <c r="CZ42">
        <f>MIN(BB41*(1+BB$6/Setup!$C$13),BB$7)</f>
        <v/>
      </c>
      <c r="DA42">
        <f>MIN(BC41*(1+BC$6/Setup!$C$13),BC$7)</f>
        <v/>
      </c>
      <c r="DB42">
        <f>MIN(BD41*(1+BD$6/Setup!$C$13),BD$7)</f>
        <v/>
      </c>
      <c r="DC42">
        <f>MIN(BE41*(1+BE$6/Setup!$C$13),BE$7)</f>
        <v/>
      </c>
      <c r="DD42">
        <f>MIN(BF41*(1+BF$6/Setup!$C$13),BF$7)</f>
        <v/>
      </c>
      <c r="DE42">
        <f>MIN(BG41*(1+BG$6/Setup!$C$13),BG$7)</f>
        <v/>
      </c>
      <c r="DF42">
        <f>MIN(BH41*(1+BH$6/Setup!$C$13),BH$7)</f>
        <v/>
      </c>
      <c r="DG42">
        <f>MIN(BI41*(1+BI$6/Setup!$C$13),BI$7)</f>
        <v/>
      </c>
      <c r="DH42">
        <f>MIN(BJ41*(1+BJ$6/Setup!$C$13),BJ$7)</f>
        <v/>
      </c>
      <c r="DI42">
        <f>MIN(BK41*(1+BK$6/Setup!$C$13),BK$7)</f>
        <v/>
      </c>
      <c r="DJ42">
        <f>MIN(BL41*(1+BL$6/Setup!$C$13),BL$7)</f>
        <v/>
      </c>
      <c r="DK42">
        <f>MIN(BM41*(1+BM$6/Setup!$C$13),BM$7)</f>
        <v/>
      </c>
      <c r="DL42">
        <f>MIN(BN41*(1+BN$6/Setup!$C$13),BN$7)</f>
        <v/>
      </c>
      <c r="DM42">
        <f>MIN(BO41*(1+BO$6/Setup!$C$13),BO$7)</f>
        <v/>
      </c>
      <c r="DN42">
        <f>MIN(BP41*(1+BP$6/Setup!$C$13),BP$7)</f>
        <v/>
      </c>
      <c r="DO42">
        <f>MIN(BQ41*(1+BQ$6/Setup!$C$13),BQ$7)</f>
        <v/>
      </c>
      <c r="DP42">
        <f>MIN(T41*(1+T$6/Setup!$C$13)-BR42,$H42)</f>
        <v/>
      </c>
      <c r="DQ42">
        <f>MIN(U41*(1+U$6/Setup!$C$13)-BS42,MAX(0,$H42-SUM($DP42:DP42)))</f>
        <v/>
      </c>
      <c r="DR42">
        <f>MIN(V41*(1+V$6/Setup!$C$13)-BT42,MAX(0,$H42-SUM($DP42:DQ42)))</f>
        <v/>
      </c>
      <c r="DS42">
        <f>MIN(W41*(1+W$6/Setup!$C$13)-BU42,MAX(0,$H42-SUM($DP42:DR42)))</f>
        <v/>
      </c>
      <c r="DT42">
        <f>MIN(X41*(1+X$6/Setup!$C$13)-BV42,MAX(0,$H42-SUM($DP42:DS42)))</f>
        <v/>
      </c>
      <c r="DU42">
        <f>MIN(Y41*(1+Y$6/Setup!$C$13)-BW42,MAX(0,$H42-SUM($DP42:DT42)))</f>
        <v/>
      </c>
      <c r="DV42">
        <f>MIN(Z41*(1+Z$6/Setup!$C$13)-BX42,MAX(0,$H42-SUM($DP42:DU42)))</f>
        <v/>
      </c>
      <c r="DW42">
        <f>MIN(AA41*(1+AA$6/Setup!$C$13)-BY42,MAX(0,$H42-SUM($DP42:DV42)))</f>
        <v/>
      </c>
      <c r="DX42">
        <f>MIN(AB41*(1+AB$6/Setup!$C$13)-BZ42,MAX(0,$H42-SUM($DP42:DW42)))</f>
        <v/>
      </c>
      <c r="DY42">
        <f>MIN(AC41*(1+AC$6/Setup!$C$13)-CA42,MAX(0,$H42-SUM($DP42:DX42)))</f>
        <v/>
      </c>
      <c r="DZ42">
        <f>MIN(AD41*(1+AD$6/Setup!$C$13)-CB42,MAX(0,$H42-SUM($DP42:DY42)))</f>
        <v/>
      </c>
      <c r="EA42">
        <f>MIN(AE41*(1+AE$6/Setup!$C$13)-CC42,MAX(0,$H42-SUM($DP42:DZ42)))</f>
        <v/>
      </c>
      <c r="EB42">
        <f>MIN(AF41*(1+AF$6/Setup!$C$13)-CD42,MAX(0,$H42-SUM($DP42:EA42)))</f>
        <v/>
      </c>
      <c r="EC42">
        <f>MIN(AG41*(1+AG$6/Setup!$C$13)-CE42,MAX(0,$H42-SUM($DP42:EB42)))</f>
        <v/>
      </c>
      <c r="ED42">
        <f>MIN(AH41*(1+AH$6/Setup!$C$13)-CF42,MAX(0,$H42-SUM($DP42:EC42)))</f>
        <v/>
      </c>
      <c r="EE42">
        <f>MIN(AI41*(1+AI$6/Setup!$C$13)-CG42,MAX(0,$H42-SUM($DP42:ED42)))</f>
        <v/>
      </c>
      <c r="EF42">
        <f>MIN(AJ41*(1+AJ$6/Setup!$C$13)-CH42,MAX(0,$H42-SUM($DP42:EE42)))</f>
        <v/>
      </c>
      <c r="EG42">
        <f>MIN(AK41*(1+AK$6/Setup!$C$13)-CI42,MAX(0,$H42-SUM($DP42:EF42)))</f>
        <v/>
      </c>
      <c r="EH42">
        <f>MIN(AL41*(1+AL$6/Setup!$C$13)-CJ42,MAX(0,$H42-SUM($DP42:EG42)))</f>
        <v/>
      </c>
      <c r="EI42">
        <f>MIN(AM41*(1+AM$6/Setup!$C$13)-CK42,MAX(0,$H42-SUM($DP42:EH42)))</f>
        <v/>
      </c>
      <c r="EJ42">
        <f>MIN(AN41*(1+AN$6/Setup!$C$13)-CL42,MAX(0,$H42-SUM($DP42:EI42)))</f>
        <v/>
      </c>
      <c r="EK42">
        <f>MIN(AO41*(1+AO$6/Setup!$C$13)-CM42,MAX(0,$H42-SUM($DP42:EJ42)))</f>
        <v/>
      </c>
      <c r="EL42">
        <f>MIN(AP41*(1+AP$6/Setup!$C$13)-CN42,MAX(0,$H42-SUM($DP42:EK42)))</f>
        <v/>
      </c>
      <c r="EM42">
        <f>MIN(AQ41*(1+AQ$6/Setup!$C$13)-CO42,MAX(0,$H42-SUM($DP42:EL42)))</f>
        <v/>
      </c>
      <c r="EN42">
        <f>MIN(AR41*(1+AR$6/Setup!$C$13)-CP42,MAX(0,$H42-SUM($DP42:EM42)))</f>
        <v/>
      </c>
      <c r="EO42">
        <f>MIN(AS41*(1+AS$6/Setup!$C$13)-CQ42,MAX(0,$H42-SUM($DP42:EN42)))</f>
        <v/>
      </c>
      <c r="EP42">
        <f>MIN(AT41*(1+AT$6/Setup!$C$13)-CR42,MAX(0,$H42-SUM($DP42:EO42)))</f>
        <v/>
      </c>
      <c r="EQ42">
        <f>MIN(AU41*(1+AU$6/Setup!$C$13)-CS42,MAX(0,$H42-SUM($DP42:EP42)))</f>
        <v/>
      </c>
      <c r="ER42">
        <f>MIN(AV41*(1+AV$6/Setup!$C$13)-CT42,MAX(0,$H42-SUM($DP42:EQ42)))</f>
        <v/>
      </c>
      <c r="ES42">
        <f>MIN(AW41*(1+AW$6/Setup!$C$13)-CU42,MAX(0,$H42-SUM($DP42:ER42)))</f>
        <v/>
      </c>
      <c r="ET42">
        <f>MIN(AX41*(1+AX$6/Setup!$C$13)-CV42,MAX(0,$H42-SUM($DP42:ES42)))</f>
        <v/>
      </c>
      <c r="EU42">
        <f>MIN(AY41*(1+AY$6/Setup!$C$13)-CW42,MAX(0,$H42-SUM($DP42:ET42)))</f>
        <v/>
      </c>
      <c r="EV42">
        <f>MIN(AZ41*(1+AZ$6/Setup!$C$13)-CX42,MAX(0,$H42-SUM($DP42:EU42)))</f>
        <v/>
      </c>
      <c r="EW42">
        <f>MIN(BA41*(1+BA$6/Setup!$C$13)-CY42,MAX(0,$H42-SUM($DP42:EV42)))</f>
        <v/>
      </c>
      <c r="EX42">
        <f>MIN(BB41*(1+BB$6/Setup!$C$13)-CZ42,MAX(0,$H42-SUM($DP42:EW42)))</f>
        <v/>
      </c>
      <c r="EY42">
        <f>MIN(BC41*(1+BC$6/Setup!$C$13)-DA42,MAX(0,$H42-SUM($DP42:EX42)))</f>
        <v/>
      </c>
      <c r="EZ42">
        <f>MIN(BD41*(1+BD$6/Setup!$C$13)-DB42,MAX(0,$H42-SUM($DP42:EY42)))</f>
        <v/>
      </c>
      <c r="FA42">
        <f>MIN(BE41*(1+BE$6/Setup!$C$13)-DC42,MAX(0,$H42-SUM($DP42:EZ42)))</f>
        <v/>
      </c>
      <c r="FB42">
        <f>MIN(BF41*(1+BF$6/Setup!$C$13)-DD42,MAX(0,$H42-SUM($DP42:FA42)))</f>
        <v/>
      </c>
      <c r="FC42">
        <f>MIN(BG41*(1+BG$6/Setup!$C$13)-DE42,MAX(0,$H42-SUM($DP42:FB42)))</f>
        <v/>
      </c>
      <c r="FD42">
        <f>MIN(BH41*(1+BH$6/Setup!$C$13)-DF42,MAX(0,$H42-SUM($DP42:FC42)))</f>
        <v/>
      </c>
      <c r="FE42">
        <f>MIN(BI41*(1+BI$6/Setup!$C$13)-DG42,MAX(0,$H42-SUM($DP42:FD42)))</f>
        <v/>
      </c>
      <c r="FF42">
        <f>MIN(BJ41*(1+BJ$6/Setup!$C$13)-DH42,MAX(0,$H42-SUM($DP42:FE42)))</f>
        <v/>
      </c>
      <c r="FG42">
        <f>MIN(BK41*(1+BK$6/Setup!$C$13)-DI42,MAX(0,$H42-SUM($DP42:FF42)))</f>
        <v/>
      </c>
      <c r="FH42">
        <f>MIN(BL41*(1+BL$6/Setup!$C$13)-DJ42,MAX(0,$H42-SUM($DP42:FG42)))</f>
        <v/>
      </c>
      <c r="FI42">
        <f>MIN(BM41*(1+BM$6/Setup!$C$13)-DK42,MAX(0,$H42-SUM($DP42:FH42)))</f>
        <v/>
      </c>
      <c r="FJ42">
        <f>MIN(BN41*(1+BN$6/Setup!$C$13)-DL42,MAX(0,$H42-SUM($DP42:FI42)))</f>
        <v/>
      </c>
      <c r="FK42">
        <f>MIN(BO41*(1+BO$6/Setup!$C$13)-DM42,MAX(0,$H42-SUM($DP42:FJ42)))</f>
        <v/>
      </c>
      <c r="FL42">
        <f>MIN(BP41*(1+BP$6/Setup!$C$13)-DN42,MAX(0,$H42-SUM($DP42:FK42)))</f>
        <v/>
      </c>
      <c r="FM42">
        <f>MIN(BQ41*(1+BQ$6/Setup!$C$13)-DO42,MAX(0,$H42-SUM($DP42:FL42)))</f>
        <v/>
      </c>
    </row>
    <row r="43">
      <c r="A43">
        <f>A42+1</f>
        <v/>
      </c>
      <c r="B43">
        <f>IF(Setup!$C$6="Every week",Setup!$C$7+7*(A43-1),IF(Setup!$C$6="Every 2 weeks",Setup!$C$7+14*(A43-1),IF(Setup!$C$6="Every month",EDATE(Setup!$C$7,A43-1),EOMONTH(Setup!$C$7,INT((A43-1+Setup!$C$20)/2)-1)+MIN(IF(MOD(A43-1+Setup!$C$20,2)=0,Setup!$C$18,Setup!$C$19),DAY(EOMONTH(Setup!$C$7,INT((A43-1+Setup!$C$20)/2)))))))</f>
        <v/>
      </c>
      <c r="C43">
        <f>N('Paycheck Plan'!J39)</f>
        <v/>
      </c>
      <c r="D43">
        <f>N('Paycheck Plan'!K39)</f>
        <v/>
      </c>
      <c r="E43">
        <f>MIN(MAX(0,Setup!$C$10-F42),MAX(0,Setup!$C$8+C43-G43))</f>
        <v/>
      </c>
      <c r="F43">
        <f>F42+E43</f>
        <v/>
      </c>
      <c r="G43">
        <f>MIN(Setup!$C$14,MAX(0,Setup!$C$8+C43))</f>
        <v/>
      </c>
      <c r="H43">
        <f>MAX(0,Setup!$C$8+C43-G43-E43)+SUM($T$7:$BQ$7)-SUM(BR43:DO43)</f>
        <v/>
      </c>
      <c r="I43">
        <f>SUMPRODUCT(T42:BQ42,$T$6:$BQ$6)/Setup!$C$13</f>
        <v/>
      </c>
      <c r="J43">
        <f>SUM(T43:BQ43)</f>
        <v/>
      </c>
      <c r="K43">
        <f>IF(MAX(DP43:FM43)&gt;0,MATCH(MAX(DP43:FM43),DP43:FM43,0),1)</f>
        <v/>
      </c>
      <c r="M43">
        <f>ROUND(32*$B$2/39,0)+1</f>
        <v/>
      </c>
      <c r="N43" s="62">
        <f>INDEX($B$10:$B$530,MIN(M43,521))</f>
        <v/>
      </c>
      <c r="O43">
        <f>INDEX($J$10:$J$530,MIN(M43,521))</f>
        <v/>
      </c>
      <c r="T43">
        <f>MAX(0,T42*(1+T$6/Setup!$C$13)-BR43-DP43)+IF($K43=1,$D43,0)</f>
        <v/>
      </c>
      <c r="U43">
        <f>MAX(0,U42*(1+U$6/Setup!$C$13)-BS43-DQ43)+IF($K43=2,$D43,0)</f>
        <v/>
      </c>
      <c r="V43">
        <f>MAX(0,V42*(1+V$6/Setup!$C$13)-BT43-DR43)+IF($K43=3,$D43,0)</f>
        <v/>
      </c>
      <c r="W43">
        <f>MAX(0,W42*(1+W$6/Setup!$C$13)-BU43-DS43)+IF($K43=4,$D43,0)</f>
        <v/>
      </c>
      <c r="X43">
        <f>MAX(0,X42*(1+X$6/Setup!$C$13)-BV43-DT43)+IF($K43=5,$D43,0)</f>
        <v/>
      </c>
      <c r="Y43">
        <f>MAX(0,Y42*(1+Y$6/Setup!$C$13)-BW43-DU43)+IF($K43=6,$D43,0)</f>
        <v/>
      </c>
      <c r="Z43">
        <f>MAX(0,Z42*(1+Z$6/Setup!$C$13)-BX43-DV43)+IF($K43=7,$D43,0)</f>
        <v/>
      </c>
      <c r="AA43">
        <f>MAX(0,AA42*(1+AA$6/Setup!$C$13)-BY43-DW43)+IF($K43=8,$D43,0)</f>
        <v/>
      </c>
      <c r="AB43">
        <f>MAX(0,AB42*(1+AB$6/Setup!$C$13)-BZ43-DX43)+IF($K43=9,$D43,0)</f>
        <v/>
      </c>
      <c r="AC43">
        <f>MAX(0,AC42*(1+AC$6/Setup!$C$13)-CA43-DY43)+IF($K43=10,$D43,0)</f>
        <v/>
      </c>
      <c r="AD43">
        <f>MAX(0,AD42*(1+AD$6/Setup!$C$13)-CB43-DZ43)+IF($K43=11,$D43,0)</f>
        <v/>
      </c>
      <c r="AE43">
        <f>MAX(0,AE42*(1+AE$6/Setup!$C$13)-CC43-EA43)+IF($K43=12,$D43,0)</f>
        <v/>
      </c>
      <c r="AF43">
        <f>MAX(0,AF42*(1+AF$6/Setup!$C$13)-CD43-EB43)+IF($K43=13,$D43,0)</f>
        <v/>
      </c>
      <c r="AG43">
        <f>MAX(0,AG42*(1+AG$6/Setup!$C$13)-CE43-EC43)+IF($K43=14,$D43,0)</f>
        <v/>
      </c>
      <c r="AH43">
        <f>MAX(0,AH42*(1+AH$6/Setup!$C$13)-CF43-ED43)+IF($K43=15,$D43,0)</f>
        <v/>
      </c>
      <c r="AI43">
        <f>MAX(0,AI42*(1+AI$6/Setup!$C$13)-CG43-EE43)+IF($K43=16,$D43,0)</f>
        <v/>
      </c>
      <c r="AJ43">
        <f>MAX(0,AJ42*(1+AJ$6/Setup!$C$13)-CH43-EF43)+IF($K43=17,$D43,0)</f>
        <v/>
      </c>
      <c r="AK43">
        <f>MAX(0,AK42*(1+AK$6/Setup!$C$13)-CI43-EG43)+IF($K43=18,$D43,0)</f>
        <v/>
      </c>
      <c r="AL43">
        <f>MAX(0,AL42*(1+AL$6/Setup!$C$13)-CJ43-EH43)+IF($K43=19,$D43,0)</f>
        <v/>
      </c>
      <c r="AM43">
        <f>MAX(0,AM42*(1+AM$6/Setup!$C$13)-CK43-EI43)+IF($K43=20,$D43,0)</f>
        <v/>
      </c>
      <c r="AN43">
        <f>MAX(0,AN42*(1+AN$6/Setup!$C$13)-CL43-EJ43)+IF($K43=21,$D43,0)</f>
        <v/>
      </c>
      <c r="AO43">
        <f>MAX(0,AO42*(1+AO$6/Setup!$C$13)-CM43-EK43)+IF($K43=22,$D43,0)</f>
        <v/>
      </c>
      <c r="AP43">
        <f>MAX(0,AP42*(1+AP$6/Setup!$C$13)-CN43-EL43)+IF($K43=23,$D43,0)</f>
        <v/>
      </c>
      <c r="AQ43">
        <f>MAX(0,AQ42*(1+AQ$6/Setup!$C$13)-CO43-EM43)+IF($K43=24,$D43,0)</f>
        <v/>
      </c>
      <c r="AR43">
        <f>MAX(0,AR42*(1+AR$6/Setup!$C$13)-CP43-EN43)+IF($K43=25,$D43,0)</f>
        <v/>
      </c>
      <c r="AS43">
        <f>MAX(0,AS42*(1+AS$6/Setup!$C$13)-CQ43-EO43)+IF($K43=26,$D43,0)</f>
        <v/>
      </c>
      <c r="AT43">
        <f>MAX(0,AT42*(1+AT$6/Setup!$C$13)-CR43-EP43)+IF($K43=27,$D43,0)</f>
        <v/>
      </c>
      <c r="AU43">
        <f>MAX(0,AU42*(1+AU$6/Setup!$C$13)-CS43-EQ43)+IF($K43=28,$D43,0)</f>
        <v/>
      </c>
      <c r="AV43">
        <f>MAX(0,AV42*(1+AV$6/Setup!$C$13)-CT43-ER43)+IF($K43=29,$D43,0)</f>
        <v/>
      </c>
      <c r="AW43">
        <f>MAX(0,AW42*(1+AW$6/Setup!$C$13)-CU43-ES43)+IF($K43=30,$D43,0)</f>
        <v/>
      </c>
      <c r="AX43">
        <f>MAX(0,AX42*(1+AX$6/Setup!$C$13)-CV43-ET43)+IF($K43=31,$D43,0)</f>
        <v/>
      </c>
      <c r="AY43">
        <f>MAX(0,AY42*(1+AY$6/Setup!$C$13)-CW43-EU43)+IF($K43=32,$D43,0)</f>
        <v/>
      </c>
      <c r="AZ43">
        <f>MAX(0,AZ42*(1+AZ$6/Setup!$C$13)-CX43-EV43)+IF($K43=33,$D43,0)</f>
        <v/>
      </c>
      <c r="BA43">
        <f>MAX(0,BA42*(1+BA$6/Setup!$C$13)-CY43-EW43)+IF($K43=34,$D43,0)</f>
        <v/>
      </c>
      <c r="BB43">
        <f>MAX(0,BB42*(1+BB$6/Setup!$C$13)-CZ43-EX43)+IF($K43=35,$D43,0)</f>
        <v/>
      </c>
      <c r="BC43">
        <f>MAX(0,BC42*(1+BC$6/Setup!$C$13)-DA43-EY43)+IF($K43=36,$D43,0)</f>
        <v/>
      </c>
      <c r="BD43">
        <f>MAX(0,BD42*(1+BD$6/Setup!$C$13)-DB43-EZ43)+IF($K43=37,$D43,0)</f>
        <v/>
      </c>
      <c r="BE43">
        <f>MAX(0,BE42*(1+BE$6/Setup!$C$13)-DC43-FA43)+IF($K43=38,$D43,0)</f>
        <v/>
      </c>
      <c r="BF43">
        <f>MAX(0,BF42*(1+BF$6/Setup!$C$13)-DD43-FB43)+IF($K43=39,$D43,0)</f>
        <v/>
      </c>
      <c r="BG43">
        <f>MAX(0,BG42*(1+BG$6/Setup!$C$13)-DE43-FC43)+IF($K43=40,$D43,0)</f>
        <v/>
      </c>
      <c r="BH43">
        <f>MAX(0,BH42*(1+BH$6/Setup!$C$13)-DF43-FD43)+IF($K43=41,$D43,0)</f>
        <v/>
      </c>
      <c r="BI43">
        <f>MAX(0,BI42*(1+BI$6/Setup!$C$13)-DG43-FE43)+IF($K43=42,$D43,0)</f>
        <v/>
      </c>
      <c r="BJ43">
        <f>MAX(0,BJ42*(1+BJ$6/Setup!$C$13)-DH43-FF43)+IF($K43=43,$D43,0)</f>
        <v/>
      </c>
      <c r="BK43">
        <f>MAX(0,BK42*(1+BK$6/Setup!$C$13)-DI43-FG43)+IF($K43=44,$D43,0)</f>
        <v/>
      </c>
      <c r="BL43">
        <f>MAX(0,BL42*(1+BL$6/Setup!$C$13)-DJ43-FH43)+IF($K43=45,$D43,0)</f>
        <v/>
      </c>
      <c r="BM43">
        <f>MAX(0,BM42*(1+BM$6/Setup!$C$13)-DK43-FI43)+IF($K43=46,$D43,0)</f>
        <v/>
      </c>
      <c r="BN43">
        <f>MAX(0,BN42*(1+BN$6/Setup!$C$13)-DL43-FJ43)+IF($K43=47,$D43,0)</f>
        <v/>
      </c>
      <c r="BO43">
        <f>MAX(0,BO42*(1+BO$6/Setup!$C$13)-DM43-FK43)+IF($K43=48,$D43,0)</f>
        <v/>
      </c>
      <c r="BP43">
        <f>MAX(0,BP42*(1+BP$6/Setup!$C$13)-DN43-FL43)+IF($K43=49,$D43,0)</f>
        <v/>
      </c>
      <c r="BQ43">
        <f>MAX(0,BQ42*(1+BQ$6/Setup!$C$13)-DO43-FM43)+IF($K43=50,$D43,0)</f>
        <v/>
      </c>
      <c r="BR43">
        <f>MIN(T42*(1+T$6/Setup!$C$13),T$7)</f>
        <v/>
      </c>
      <c r="BS43">
        <f>MIN(U42*(1+U$6/Setup!$C$13),U$7)</f>
        <v/>
      </c>
      <c r="BT43">
        <f>MIN(V42*(1+V$6/Setup!$C$13),V$7)</f>
        <v/>
      </c>
      <c r="BU43">
        <f>MIN(W42*(1+W$6/Setup!$C$13),W$7)</f>
        <v/>
      </c>
      <c r="BV43">
        <f>MIN(X42*(1+X$6/Setup!$C$13),X$7)</f>
        <v/>
      </c>
      <c r="BW43">
        <f>MIN(Y42*(1+Y$6/Setup!$C$13),Y$7)</f>
        <v/>
      </c>
      <c r="BX43">
        <f>MIN(Z42*(1+Z$6/Setup!$C$13),Z$7)</f>
        <v/>
      </c>
      <c r="BY43">
        <f>MIN(AA42*(1+AA$6/Setup!$C$13),AA$7)</f>
        <v/>
      </c>
      <c r="BZ43">
        <f>MIN(AB42*(1+AB$6/Setup!$C$13),AB$7)</f>
        <v/>
      </c>
      <c r="CA43">
        <f>MIN(AC42*(1+AC$6/Setup!$C$13),AC$7)</f>
        <v/>
      </c>
      <c r="CB43">
        <f>MIN(AD42*(1+AD$6/Setup!$C$13),AD$7)</f>
        <v/>
      </c>
      <c r="CC43">
        <f>MIN(AE42*(1+AE$6/Setup!$C$13),AE$7)</f>
        <v/>
      </c>
      <c r="CD43">
        <f>MIN(AF42*(1+AF$6/Setup!$C$13),AF$7)</f>
        <v/>
      </c>
      <c r="CE43">
        <f>MIN(AG42*(1+AG$6/Setup!$C$13),AG$7)</f>
        <v/>
      </c>
      <c r="CF43">
        <f>MIN(AH42*(1+AH$6/Setup!$C$13),AH$7)</f>
        <v/>
      </c>
      <c r="CG43">
        <f>MIN(AI42*(1+AI$6/Setup!$C$13),AI$7)</f>
        <v/>
      </c>
      <c r="CH43">
        <f>MIN(AJ42*(1+AJ$6/Setup!$C$13),AJ$7)</f>
        <v/>
      </c>
      <c r="CI43">
        <f>MIN(AK42*(1+AK$6/Setup!$C$13),AK$7)</f>
        <v/>
      </c>
      <c r="CJ43">
        <f>MIN(AL42*(1+AL$6/Setup!$C$13),AL$7)</f>
        <v/>
      </c>
      <c r="CK43">
        <f>MIN(AM42*(1+AM$6/Setup!$C$13),AM$7)</f>
        <v/>
      </c>
      <c r="CL43">
        <f>MIN(AN42*(1+AN$6/Setup!$C$13),AN$7)</f>
        <v/>
      </c>
      <c r="CM43">
        <f>MIN(AO42*(1+AO$6/Setup!$C$13),AO$7)</f>
        <v/>
      </c>
      <c r="CN43">
        <f>MIN(AP42*(1+AP$6/Setup!$C$13),AP$7)</f>
        <v/>
      </c>
      <c r="CO43">
        <f>MIN(AQ42*(1+AQ$6/Setup!$C$13),AQ$7)</f>
        <v/>
      </c>
      <c r="CP43">
        <f>MIN(AR42*(1+AR$6/Setup!$C$13),AR$7)</f>
        <v/>
      </c>
      <c r="CQ43">
        <f>MIN(AS42*(1+AS$6/Setup!$C$13),AS$7)</f>
        <v/>
      </c>
      <c r="CR43">
        <f>MIN(AT42*(1+AT$6/Setup!$C$13),AT$7)</f>
        <v/>
      </c>
      <c r="CS43">
        <f>MIN(AU42*(1+AU$6/Setup!$C$13),AU$7)</f>
        <v/>
      </c>
      <c r="CT43">
        <f>MIN(AV42*(1+AV$6/Setup!$C$13),AV$7)</f>
        <v/>
      </c>
      <c r="CU43">
        <f>MIN(AW42*(1+AW$6/Setup!$C$13),AW$7)</f>
        <v/>
      </c>
      <c r="CV43">
        <f>MIN(AX42*(1+AX$6/Setup!$C$13),AX$7)</f>
        <v/>
      </c>
      <c r="CW43">
        <f>MIN(AY42*(1+AY$6/Setup!$C$13),AY$7)</f>
        <v/>
      </c>
      <c r="CX43">
        <f>MIN(AZ42*(1+AZ$6/Setup!$C$13),AZ$7)</f>
        <v/>
      </c>
      <c r="CY43">
        <f>MIN(BA42*(1+BA$6/Setup!$C$13),BA$7)</f>
        <v/>
      </c>
      <c r="CZ43">
        <f>MIN(BB42*(1+BB$6/Setup!$C$13),BB$7)</f>
        <v/>
      </c>
      <c r="DA43">
        <f>MIN(BC42*(1+BC$6/Setup!$C$13),BC$7)</f>
        <v/>
      </c>
      <c r="DB43">
        <f>MIN(BD42*(1+BD$6/Setup!$C$13),BD$7)</f>
        <v/>
      </c>
      <c r="DC43">
        <f>MIN(BE42*(1+BE$6/Setup!$C$13),BE$7)</f>
        <v/>
      </c>
      <c r="DD43">
        <f>MIN(BF42*(1+BF$6/Setup!$C$13),BF$7)</f>
        <v/>
      </c>
      <c r="DE43">
        <f>MIN(BG42*(1+BG$6/Setup!$C$13),BG$7)</f>
        <v/>
      </c>
      <c r="DF43">
        <f>MIN(BH42*(1+BH$6/Setup!$C$13),BH$7)</f>
        <v/>
      </c>
      <c r="DG43">
        <f>MIN(BI42*(1+BI$6/Setup!$C$13),BI$7)</f>
        <v/>
      </c>
      <c r="DH43">
        <f>MIN(BJ42*(1+BJ$6/Setup!$C$13),BJ$7)</f>
        <v/>
      </c>
      <c r="DI43">
        <f>MIN(BK42*(1+BK$6/Setup!$C$13),BK$7)</f>
        <v/>
      </c>
      <c r="DJ43">
        <f>MIN(BL42*(1+BL$6/Setup!$C$13),BL$7)</f>
        <v/>
      </c>
      <c r="DK43">
        <f>MIN(BM42*(1+BM$6/Setup!$C$13),BM$7)</f>
        <v/>
      </c>
      <c r="DL43">
        <f>MIN(BN42*(1+BN$6/Setup!$C$13),BN$7)</f>
        <v/>
      </c>
      <c r="DM43">
        <f>MIN(BO42*(1+BO$6/Setup!$C$13),BO$7)</f>
        <v/>
      </c>
      <c r="DN43">
        <f>MIN(BP42*(1+BP$6/Setup!$C$13),BP$7)</f>
        <v/>
      </c>
      <c r="DO43">
        <f>MIN(BQ42*(1+BQ$6/Setup!$C$13),BQ$7)</f>
        <v/>
      </c>
      <c r="DP43">
        <f>MIN(T42*(1+T$6/Setup!$C$13)-BR43,$H43)</f>
        <v/>
      </c>
      <c r="DQ43">
        <f>MIN(U42*(1+U$6/Setup!$C$13)-BS43,MAX(0,$H43-SUM($DP43:DP43)))</f>
        <v/>
      </c>
      <c r="DR43">
        <f>MIN(V42*(1+V$6/Setup!$C$13)-BT43,MAX(0,$H43-SUM($DP43:DQ43)))</f>
        <v/>
      </c>
      <c r="DS43">
        <f>MIN(W42*(1+W$6/Setup!$C$13)-BU43,MAX(0,$H43-SUM($DP43:DR43)))</f>
        <v/>
      </c>
      <c r="DT43">
        <f>MIN(X42*(1+X$6/Setup!$C$13)-BV43,MAX(0,$H43-SUM($DP43:DS43)))</f>
        <v/>
      </c>
      <c r="DU43">
        <f>MIN(Y42*(1+Y$6/Setup!$C$13)-BW43,MAX(0,$H43-SUM($DP43:DT43)))</f>
        <v/>
      </c>
      <c r="DV43">
        <f>MIN(Z42*(1+Z$6/Setup!$C$13)-BX43,MAX(0,$H43-SUM($DP43:DU43)))</f>
        <v/>
      </c>
      <c r="DW43">
        <f>MIN(AA42*(1+AA$6/Setup!$C$13)-BY43,MAX(0,$H43-SUM($DP43:DV43)))</f>
        <v/>
      </c>
      <c r="DX43">
        <f>MIN(AB42*(1+AB$6/Setup!$C$13)-BZ43,MAX(0,$H43-SUM($DP43:DW43)))</f>
        <v/>
      </c>
      <c r="DY43">
        <f>MIN(AC42*(1+AC$6/Setup!$C$13)-CA43,MAX(0,$H43-SUM($DP43:DX43)))</f>
        <v/>
      </c>
      <c r="DZ43">
        <f>MIN(AD42*(1+AD$6/Setup!$C$13)-CB43,MAX(0,$H43-SUM($DP43:DY43)))</f>
        <v/>
      </c>
      <c r="EA43">
        <f>MIN(AE42*(1+AE$6/Setup!$C$13)-CC43,MAX(0,$H43-SUM($DP43:DZ43)))</f>
        <v/>
      </c>
      <c r="EB43">
        <f>MIN(AF42*(1+AF$6/Setup!$C$13)-CD43,MAX(0,$H43-SUM($DP43:EA43)))</f>
        <v/>
      </c>
      <c r="EC43">
        <f>MIN(AG42*(1+AG$6/Setup!$C$13)-CE43,MAX(0,$H43-SUM($DP43:EB43)))</f>
        <v/>
      </c>
      <c r="ED43">
        <f>MIN(AH42*(1+AH$6/Setup!$C$13)-CF43,MAX(0,$H43-SUM($DP43:EC43)))</f>
        <v/>
      </c>
      <c r="EE43">
        <f>MIN(AI42*(1+AI$6/Setup!$C$13)-CG43,MAX(0,$H43-SUM($DP43:ED43)))</f>
        <v/>
      </c>
      <c r="EF43">
        <f>MIN(AJ42*(1+AJ$6/Setup!$C$13)-CH43,MAX(0,$H43-SUM($DP43:EE43)))</f>
        <v/>
      </c>
      <c r="EG43">
        <f>MIN(AK42*(1+AK$6/Setup!$C$13)-CI43,MAX(0,$H43-SUM($DP43:EF43)))</f>
        <v/>
      </c>
      <c r="EH43">
        <f>MIN(AL42*(1+AL$6/Setup!$C$13)-CJ43,MAX(0,$H43-SUM($DP43:EG43)))</f>
        <v/>
      </c>
      <c r="EI43">
        <f>MIN(AM42*(1+AM$6/Setup!$C$13)-CK43,MAX(0,$H43-SUM($DP43:EH43)))</f>
        <v/>
      </c>
      <c r="EJ43">
        <f>MIN(AN42*(1+AN$6/Setup!$C$13)-CL43,MAX(0,$H43-SUM($DP43:EI43)))</f>
        <v/>
      </c>
      <c r="EK43">
        <f>MIN(AO42*(1+AO$6/Setup!$C$13)-CM43,MAX(0,$H43-SUM($DP43:EJ43)))</f>
        <v/>
      </c>
      <c r="EL43">
        <f>MIN(AP42*(1+AP$6/Setup!$C$13)-CN43,MAX(0,$H43-SUM($DP43:EK43)))</f>
        <v/>
      </c>
      <c r="EM43">
        <f>MIN(AQ42*(1+AQ$6/Setup!$C$13)-CO43,MAX(0,$H43-SUM($DP43:EL43)))</f>
        <v/>
      </c>
      <c r="EN43">
        <f>MIN(AR42*(1+AR$6/Setup!$C$13)-CP43,MAX(0,$H43-SUM($DP43:EM43)))</f>
        <v/>
      </c>
      <c r="EO43">
        <f>MIN(AS42*(1+AS$6/Setup!$C$13)-CQ43,MAX(0,$H43-SUM($DP43:EN43)))</f>
        <v/>
      </c>
      <c r="EP43">
        <f>MIN(AT42*(1+AT$6/Setup!$C$13)-CR43,MAX(0,$H43-SUM($DP43:EO43)))</f>
        <v/>
      </c>
      <c r="EQ43">
        <f>MIN(AU42*(1+AU$6/Setup!$C$13)-CS43,MAX(0,$H43-SUM($DP43:EP43)))</f>
        <v/>
      </c>
      <c r="ER43">
        <f>MIN(AV42*(1+AV$6/Setup!$C$13)-CT43,MAX(0,$H43-SUM($DP43:EQ43)))</f>
        <v/>
      </c>
      <c r="ES43">
        <f>MIN(AW42*(1+AW$6/Setup!$C$13)-CU43,MAX(0,$H43-SUM($DP43:ER43)))</f>
        <v/>
      </c>
      <c r="ET43">
        <f>MIN(AX42*(1+AX$6/Setup!$C$13)-CV43,MAX(0,$H43-SUM($DP43:ES43)))</f>
        <v/>
      </c>
      <c r="EU43">
        <f>MIN(AY42*(1+AY$6/Setup!$C$13)-CW43,MAX(0,$H43-SUM($DP43:ET43)))</f>
        <v/>
      </c>
      <c r="EV43">
        <f>MIN(AZ42*(1+AZ$6/Setup!$C$13)-CX43,MAX(0,$H43-SUM($DP43:EU43)))</f>
        <v/>
      </c>
      <c r="EW43">
        <f>MIN(BA42*(1+BA$6/Setup!$C$13)-CY43,MAX(0,$H43-SUM($DP43:EV43)))</f>
        <v/>
      </c>
      <c r="EX43">
        <f>MIN(BB42*(1+BB$6/Setup!$C$13)-CZ43,MAX(0,$H43-SUM($DP43:EW43)))</f>
        <v/>
      </c>
      <c r="EY43">
        <f>MIN(BC42*(1+BC$6/Setup!$C$13)-DA43,MAX(0,$H43-SUM($DP43:EX43)))</f>
        <v/>
      </c>
      <c r="EZ43">
        <f>MIN(BD42*(1+BD$6/Setup!$C$13)-DB43,MAX(0,$H43-SUM($DP43:EY43)))</f>
        <v/>
      </c>
      <c r="FA43">
        <f>MIN(BE42*(1+BE$6/Setup!$C$13)-DC43,MAX(0,$H43-SUM($DP43:EZ43)))</f>
        <v/>
      </c>
      <c r="FB43">
        <f>MIN(BF42*(1+BF$6/Setup!$C$13)-DD43,MAX(0,$H43-SUM($DP43:FA43)))</f>
        <v/>
      </c>
      <c r="FC43">
        <f>MIN(BG42*(1+BG$6/Setup!$C$13)-DE43,MAX(0,$H43-SUM($DP43:FB43)))</f>
        <v/>
      </c>
      <c r="FD43">
        <f>MIN(BH42*(1+BH$6/Setup!$C$13)-DF43,MAX(0,$H43-SUM($DP43:FC43)))</f>
        <v/>
      </c>
      <c r="FE43">
        <f>MIN(BI42*(1+BI$6/Setup!$C$13)-DG43,MAX(0,$H43-SUM($DP43:FD43)))</f>
        <v/>
      </c>
      <c r="FF43">
        <f>MIN(BJ42*(1+BJ$6/Setup!$C$13)-DH43,MAX(0,$H43-SUM($DP43:FE43)))</f>
        <v/>
      </c>
      <c r="FG43">
        <f>MIN(BK42*(1+BK$6/Setup!$C$13)-DI43,MAX(0,$H43-SUM($DP43:FF43)))</f>
        <v/>
      </c>
      <c r="FH43">
        <f>MIN(BL42*(1+BL$6/Setup!$C$13)-DJ43,MAX(0,$H43-SUM($DP43:FG43)))</f>
        <v/>
      </c>
      <c r="FI43">
        <f>MIN(BM42*(1+BM$6/Setup!$C$13)-DK43,MAX(0,$H43-SUM($DP43:FH43)))</f>
        <v/>
      </c>
      <c r="FJ43">
        <f>MIN(BN42*(1+BN$6/Setup!$C$13)-DL43,MAX(0,$H43-SUM($DP43:FI43)))</f>
        <v/>
      </c>
      <c r="FK43">
        <f>MIN(BO42*(1+BO$6/Setup!$C$13)-DM43,MAX(0,$H43-SUM($DP43:FJ43)))</f>
        <v/>
      </c>
      <c r="FL43">
        <f>MIN(BP42*(1+BP$6/Setup!$C$13)-DN43,MAX(0,$H43-SUM($DP43:FK43)))</f>
        <v/>
      </c>
      <c r="FM43">
        <f>MIN(BQ42*(1+BQ$6/Setup!$C$13)-DO43,MAX(0,$H43-SUM($DP43:FL43)))</f>
        <v/>
      </c>
    </row>
    <row r="44">
      <c r="A44">
        <f>A43+1</f>
        <v/>
      </c>
      <c r="B44">
        <f>IF(Setup!$C$6="Every week",Setup!$C$7+7*(A44-1),IF(Setup!$C$6="Every 2 weeks",Setup!$C$7+14*(A44-1),IF(Setup!$C$6="Every month",EDATE(Setup!$C$7,A44-1),EOMONTH(Setup!$C$7,INT((A44-1+Setup!$C$20)/2)-1)+MIN(IF(MOD(A44-1+Setup!$C$20,2)=0,Setup!$C$18,Setup!$C$19),DAY(EOMONTH(Setup!$C$7,INT((A44-1+Setup!$C$20)/2)))))))</f>
        <v/>
      </c>
      <c r="C44">
        <f>N('Paycheck Plan'!J40)</f>
        <v/>
      </c>
      <c r="D44">
        <f>N('Paycheck Plan'!K40)</f>
        <v/>
      </c>
      <c r="E44">
        <f>MIN(MAX(0,Setup!$C$10-F43),MAX(0,Setup!$C$8+C44-G44))</f>
        <v/>
      </c>
      <c r="F44">
        <f>F43+E44</f>
        <v/>
      </c>
      <c r="G44">
        <f>MIN(Setup!$C$14,MAX(0,Setup!$C$8+C44))</f>
        <v/>
      </c>
      <c r="H44">
        <f>MAX(0,Setup!$C$8+C44-G44-E44)+SUM($T$7:$BQ$7)-SUM(BR44:DO44)</f>
        <v/>
      </c>
      <c r="I44">
        <f>SUMPRODUCT(T43:BQ43,$T$6:$BQ$6)/Setup!$C$13</f>
        <v/>
      </c>
      <c r="J44">
        <f>SUM(T44:BQ44)</f>
        <v/>
      </c>
      <c r="K44">
        <f>IF(MAX(DP44:FM44)&gt;0,MATCH(MAX(DP44:FM44),DP44:FM44,0),1)</f>
        <v/>
      </c>
      <c r="M44">
        <f>ROUND(33*$B$2/39,0)+1</f>
        <v/>
      </c>
      <c r="N44" s="62">
        <f>INDEX($B$10:$B$530,MIN(M44,521))</f>
        <v/>
      </c>
      <c r="O44">
        <f>INDEX($J$10:$J$530,MIN(M44,521))</f>
        <v/>
      </c>
      <c r="T44">
        <f>MAX(0,T43*(1+T$6/Setup!$C$13)-BR44-DP44)+IF($K44=1,$D44,0)</f>
        <v/>
      </c>
      <c r="U44">
        <f>MAX(0,U43*(1+U$6/Setup!$C$13)-BS44-DQ44)+IF($K44=2,$D44,0)</f>
        <v/>
      </c>
      <c r="V44">
        <f>MAX(0,V43*(1+V$6/Setup!$C$13)-BT44-DR44)+IF($K44=3,$D44,0)</f>
        <v/>
      </c>
      <c r="W44">
        <f>MAX(0,W43*(1+W$6/Setup!$C$13)-BU44-DS44)+IF($K44=4,$D44,0)</f>
        <v/>
      </c>
      <c r="X44">
        <f>MAX(0,X43*(1+X$6/Setup!$C$13)-BV44-DT44)+IF($K44=5,$D44,0)</f>
        <v/>
      </c>
      <c r="Y44">
        <f>MAX(0,Y43*(1+Y$6/Setup!$C$13)-BW44-DU44)+IF($K44=6,$D44,0)</f>
        <v/>
      </c>
      <c r="Z44">
        <f>MAX(0,Z43*(1+Z$6/Setup!$C$13)-BX44-DV44)+IF($K44=7,$D44,0)</f>
        <v/>
      </c>
      <c r="AA44">
        <f>MAX(0,AA43*(1+AA$6/Setup!$C$13)-BY44-DW44)+IF($K44=8,$D44,0)</f>
        <v/>
      </c>
      <c r="AB44">
        <f>MAX(0,AB43*(1+AB$6/Setup!$C$13)-BZ44-DX44)+IF($K44=9,$D44,0)</f>
        <v/>
      </c>
      <c r="AC44">
        <f>MAX(0,AC43*(1+AC$6/Setup!$C$13)-CA44-DY44)+IF($K44=10,$D44,0)</f>
        <v/>
      </c>
      <c r="AD44">
        <f>MAX(0,AD43*(1+AD$6/Setup!$C$13)-CB44-DZ44)+IF($K44=11,$D44,0)</f>
        <v/>
      </c>
      <c r="AE44">
        <f>MAX(0,AE43*(1+AE$6/Setup!$C$13)-CC44-EA44)+IF($K44=12,$D44,0)</f>
        <v/>
      </c>
      <c r="AF44">
        <f>MAX(0,AF43*(1+AF$6/Setup!$C$13)-CD44-EB44)+IF($K44=13,$D44,0)</f>
        <v/>
      </c>
      <c r="AG44">
        <f>MAX(0,AG43*(1+AG$6/Setup!$C$13)-CE44-EC44)+IF($K44=14,$D44,0)</f>
        <v/>
      </c>
      <c r="AH44">
        <f>MAX(0,AH43*(1+AH$6/Setup!$C$13)-CF44-ED44)+IF($K44=15,$D44,0)</f>
        <v/>
      </c>
      <c r="AI44">
        <f>MAX(0,AI43*(1+AI$6/Setup!$C$13)-CG44-EE44)+IF($K44=16,$D44,0)</f>
        <v/>
      </c>
      <c r="AJ44">
        <f>MAX(0,AJ43*(1+AJ$6/Setup!$C$13)-CH44-EF44)+IF($K44=17,$D44,0)</f>
        <v/>
      </c>
      <c r="AK44">
        <f>MAX(0,AK43*(1+AK$6/Setup!$C$13)-CI44-EG44)+IF($K44=18,$D44,0)</f>
        <v/>
      </c>
      <c r="AL44">
        <f>MAX(0,AL43*(1+AL$6/Setup!$C$13)-CJ44-EH44)+IF($K44=19,$D44,0)</f>
        <v/>
      </c>
      <c r="AM44">
        <f>MAX(0,AM43*(1+AM$6/Setup!$C$13)-CK44-EI44)+IF($K44=20,$D44,0)</f>
        <v/>
      </c>
      <c r="AN44">
        <f>MAX(0,AN43*(1+AN$6/Setup!$C$13)-CL44-EJ44)+IF($K44=21,$D44,0)</f>
        <v/>
      </c>
      <c r="AO44">
        <f>MAX(0,AO43*(1+AO$6/Setup!$C$13)-CM44-EK44)+IF($K44=22,$D44,0)</f>
        <v/>
      </c>
      <c r="AP44">
        <f>MAX(0,AP43*(1+AP$6/Setup!$C$13)-CN44-EL44)+IF($K44=23,$D44,0)</f>
        <v/>
      </c>
      <c r="AQ44">
        <f>MAX(0,AQ43*(1+AQ$6/Setup!$C$13)-CO44-EM44)+IF($K44=24,$D44,0)</f>
        <v/>
      </c>
      <c r="AR44">
        <f>MAX(0,AR43*(1+AR$6/Setup!$C$13)-CP44-EN44)+IF($K44=25,$D44,0)</f>
        <v/>
      </c>
      <c r="AS44">
        <f>MAX(0,AS43*(1+AS$6/Setup!$C$13)-CQ44-EO44)+IF($K44=26,$D44,0)</f>
        <v/>
      </c>
      <c r="AT44">
        <f>MAX(0,AT43*(1+AT$6/Setup!$C$13)-CR44-EP44)+IF($K44=27,$D44,0)</f>
        <v/>
      </c>
      <c r="AU44">
        <f>MAX(0,AU43*(1+AU$6/Setup!$C$13)-CS44-EQ44)+IF($K44=28,$D44,0)</f>
        <v/>
      </c>
      <c r="AV44">
        <f>MAX(0,AV43*(1+AV$6/Setup!$C$13)-CT44-ER44)+IF($K44=29,$D44,0)</f>
        <v/>
      </c>
      <c r="AW44">
        <f>MAX(0,AW43*(1+AW$6/Setup!$C$13)-CU44-ES44)+IF($K44=30,$D44,0)</f>
        <v/>
      </c>
      <c r="AX44">
        <f>MAX(0,AX43*(1+AX$6/Setup!$C$13)-CV44-ET44)+IF($K44=31,$D44,0)</f>
        <v/>
      </c>
      <c r="AY44">
        <f>MAX(0,AY43*(1+AY$6/Setup!$C$13)-CW44-EU44)+IF($K44=32,$D44,0)</f>
        <v/>
      </c>
      <c r="AZ44">
        <f>MAX(0,AZ43*(1+AZ$6/Setup!$C$13)-CX44-EV44)+IF($K44=33,$D44,0)</f>
        <v/>
      </c>
      <c r="BA44">
        <f>MAX(0,BA43*(1+BA$6/Setup!$C$13)-CY44-EW44)+IF($K44=34,$D44,0)</f>
        <v/>
      </c>
      <c r="BB44">
        <f>MAX(0,BB43*(1+BB$6/Setup!$C$13)-CZ44-EX44)+IF($K44=35,$D44,0)</f>
        <v/>
      </c>
      <c r="BC44">
        <f>MAX(0,BC43*(1+BC$6/Setup!$C$13)-DA44-EY44)+IF($K44=36,$D44,0)</f>
        <v/>
      </c>
      <c r="BD44">
        <f>MAX(0,BD43*(1+BD$6/Setup!$C$13)-DB44-EZ44)+IF($K44=37,$D44,0)</f>
        <v/>
      </c>
      <c r="BE44">
        <f>MAX(0,BE43*(1+BE$6/Setup!$C$13)-DC44-FA44)+IF($K44=38,$D44,0)</f>
        <v/>
      </c>
      <c r="BF44">
        <f>MAX(0,BF43*(1+BF$6/Setup!$C$13)-DD44-FB44)+IF($K44=39,$D44,0)</f>
        <v/>
      </c>
      <c r="BG44">
        <f>MAX(0,BG43*(1+BG$6/Setup!$C$13)-DE44-FC44)+IF($K44=40,$D44,0)</f>
        <v/>
      </c>
      <c r="BH44">
        <f>MAX(0,BH43*(1+BH$6/Setup!$C$13)-DF44-FD44)+IF($K44=41,$D44,0)</f>
        <v/>
      </c>
      <c r="BI44">
        <f>MAX(0,BI43*(1+BI$6/Setup!$C$13)-DG44-FE44)+IF($K44=42,$D44,0)</f>
        <v/>
      </c>
      <c r="BJ44">
        <f>MAX(0,BJ43*(1+BJ$6/Setup!$C$13)-DH44-FF44)+IF($K44=43,$D44,0)</f>
        <v/>
      </c>
      <c r="BK44">
        <f>MAX(0,BK43*(1+BK$6/Setup!$C$13)-DI44-FG44)+IF($K44=44,$D44,0)</f>
        <v/>
      </c>
      <c r="BL44">
        <f>MAX(0,BL43*(1+BL$6/Setup!$C$13)-DJ44-FH44)+IF($K44=45,$D44,0)</f>
        <v/>
      </c>
      <c r="BM44">
        <f>MAX(0,BM43*(1+BM$6/Setup!$C$13)-DK44-FI44)+IF($K44=46,$D44,0)</f>
        <v/>
      </c>
      <c r="BN44">
        <f>MAX(0,BN43*(1+BN$6/Setup!$C$13)-DL44-FJ44)+IF($K44=47,$D44,0)</f>
        <v/>
      </c>
      <c r="BO44">
        <f>MAX(0,BO43*(1+BO$6/Setup!$C$13)-DM44-FK44)+IF($K44=48,$D44,0)</f>
        <v/>
      </c>
      <c r="BP44">
        <f>MAX(0,BP43*(1+BP$6/Setup!$C$13)-DN44-FL44)+IF($K44=49,$D44,0)</f>
        <v/>
      </c>
      <c r="BQ44">
        <f>MAX(0,BQ43*(1+BQ$6/Setup!$C$13)-DO44-FM44)+IF($K44=50,$D44,0)</f>
        <v/>
      </c>
      <c r="BR44">
        <f>MIN(T43*(1+T$6/Setup!$C$13),T$7)</f>
        <v/>
      </c>
      <c r="BS44">
        <f>MIN(U43*(1+U$6/Setup!$C$13),U$7)</f>
        <v/>
      </c>
      <c r="BT44">
        <f>MIN(V43*(1+V$6/Setup!$C$13),V$7)</f>
        <v/>
      </c>
      <c r="BU44">
        <f>MIN(W43*(1+W$6/Setup!$C$13),W$7)</f>
        <v/>
      </c>
      <c r="BV44">
        <f>MIN(X43*(1+X$6/Setup!$C$13),X$7)</f>
        <v/>
      </c>
      <c r="BW44">
        <f>MIN(Y43*(1+Y$6/Setup!$C$13),Y$7)</f>
        <v/>
      </c>
      <c r="BX44">
        <f>MIN(Z43*(1+Z$6/Setup!$C$13),Z$7)</f>
        <v/>
      </c>
      <c r="BY44">
        <f>MIN(AA43*(1+AA$6/Setup!$C$13),AA$7)</f>
        <v/>
      </c>
      <c r="BZ44">
        <f>MIN(AB43*(1+AB$6/Setup!$C$13),AB$7)</f>
        <v/>
      </c>
      <c r="CA44">
        <f>MIN(AC43*(1+AC$6/Setup!$C$13),AC$7)</f>
        <v/>
      </c>
      <c r="CB44">
        <f>MIN(AD43*(1+AD$6/Setup!$C$13),AD$7)</f>
        <v/>
      </c>
      <c r="CC44">
        <f>MIN(AE43*(1+AE$6/Setup!$C$13),AE$7)</f>
        <v/>
      </c>
      <c r="CD44">
        <f>MIN(AF43*(1+AF$6/Setup!$C$13),AF$7)</f>
        <v/>
      </c>
      <c r="CE44">
        <f>MIN(AG43*(1+AG$6/Setup!$C$13),AG$7)</f>
        <v/>
      </c>
      <c r="CF44">
        <f>MIN(AH43*(1+AH$6/Setup!$C$13),AH$7)</f>
        <v/>
      </c>
      <c r="CG44">
        <f>MIN(AI43*(1+AI$6/Setup!$C$13),AI$7)</f>
        <v/>
      </c>
      <c r="CH44">
        <f>MIN(AJ43*(1+AJ$6/Setup!$C$13),AJ$7)</f>
        <v/>
      </c>
      <c r="CI44">
        <f>MIN(AK43*(1+AK$6/Setup!$C$13),AK$7)</f>
        <v/>
      </c>
      <c r="CJ44">
        <f>MIN(AL43*(1+AL$6/Setup!$C$13),AL$7)</f>
        <v/>
      </c>
      <c r="CK44">
        <f>MIN(AM43*(1+AM$6/Setup!$C$13),AM$7)</f>
        <v/>
      </c>
      <c r="CL44">
        <f>MIN(AN43*(1+AN$6/Setup!$C$13),AN$7)</f>
        <v/>
      </c>
      <c r="CM44">
        <f>MIN(AO43*(1+AO$6/Setup!$C$13),AO$7)</f>
        <v/>
      </c>
      <c r="CN44">
        <f>MIN(AP43*(1+AP$6/Setup!$C$13),AP$7)</f>
        <v/>
      </c>
      <c r="CO44">
        <f>MIN(AQ43*(1+AQ$6/Setup!$C$13),AQ$7)</f>
        <v/>
      </c>
      <c r="CP44">
        <f>MIN(AR43*(1+AR$6/Setup!$C$13),AR$7)</f>
        <v/>
      </c>
      <c r="CQ44">
        <f>MIN(AS43*(1+AS$6/Setup!$C$13),AS$7)</f>
        <v/>
      </c>
      <c r="CR44">
        <f>MIN(AT43*(1+AT$6/Setup!$C$13),AT$7)</f>
        <v/>
      </c>
      <c r="CS44">
        <f>MIN(AU43*(1+AU$6/Setup!$C$13),AU$7)</f>
        <v/>
      </c>
      <c r="CT44">
        <f>MIN(AV43*(1+AV$6/Setup!$C$13),AV$7)</f>
        <v/>
      </c>
      <c r="CU44">
        <f>MIN(AW43*(1+AW$6/Setup!$C$13),AW$7)</f>
        <v/>
      </c>
      <c r="CV44">
        <f>MIN(AX43*(1+AX$6/Setup!$C$13),AX$7)</f>
        <v/>
      </c>
      <c r="CW44">
        <f>MIN(AY43*(1+AY$6/Setup!$C$13),AY$7)</f>
        <v/>
      </c>
      <c r="CX44">
        <f>MIN(AZ43*(1+AZ$6/Setup!$C$13),AZ$7)</f>
        <v/>
      </c>
      <c r="CY44">
        <f>MIN(BA43*(1+BA$6/Setup!$C$13),BA$7)</f>
        <v/>
      </c>
      <c r="CZ44">
        <f>MIN(BB43*(1+BB$6/Setup!$C$13),BB$7)</f>
        <v/>
      </c>
      <c r="DA44">
        <f>MIN(BC43*(1+BC$6/Setup!$C$13),BC$7)</f>
        <v/>
      </c>
      <c r="DB44">
        <f>MIN(BD43*(1+BD$6/Setup!$C$13),BD$7)</f>
        <v/>
      </c>
      <c r="DC44">
        <f>MIN(BE43*(1+BE$6/Setup!$C$13),BE$7)</f>
        <v/>
      </c>
      <c r="DD44">
        <f>MIN(BF43*(1+BF$6/Setup!$C$13),BF$7)</f>
        <v/>
      </c>
      <c r="DE44">
        <f>MIN(BG43*(1+BG$6/Setup!$C$13),BG$7)</f>
        <v/>
      </c>
      <c r="DF44">
        <f>MIN(BH43*(1+BH$6/Setup!$C$13),BH$7)</f>
        <v/>
      </c>
      <c r="DG44">
        <f>MIN(BI43*(1+BI$6/Setup!$C$13),BI$7)</f>
        <v/>
      </c>
      <c r="DH44">
        <f>MIN(BJ43*(1+BJ$6/Setup!$C$13),BJ$7)</f>
        <v/>
      </c>
      <c r="DI44">
        <f>MIN(BK43*(1+BK$6/Setup!$C$13),BK$7)</f>
        <v/>
      </c>
      <c r="DJ44">
        <f>MIN(BL43*(1+BL$6/Setup!$C$13),BL$7)</f>
        <v/>
      </c>
      <c r="DK44">
        <f>MIN(BM43*(1+BM$6/Setup!$C$13),BM$7)</f>
        <v/>
      </c>
      <c r="DL44">
        <f>MIN(BN43*(1+BN$6/Setup!$C$13),BN$7)</f>
        <v/>
      </c>
      <c r="DM44">
        <f>MIN(BO43*(1+BO$6/Setup!$C$13),BO$7)</f>
        <v/>
      </c>
      <c r="DN44">
        <f>MIN(BP43*(1+BP$6/Setup!$C$13),BP$7)</f>
        <v/>
      </c>
      <c r="DO44">
        <f>MIN(BQ43*(1+BQ$6/Setup!$C$13),BQ$7)</f>
        <v/>
      </c>
      <c r="DP44">
        <f>MIN(T43*(1+T$6/Setup!$C$13)-BR44,$H44)</f>
        <v/>
      </c>
      <c r="DQ44">
        <f>MIN(U43*(1+U$6/Setup!$C$13)-BS44,MAX(0,$H44-SUM($DP44:DP44)))</f>
        <v/>
      </c>
      <c r="DR44">
        <f>MIN(V43*(1+V$6/Setup!$C$13)-BT44,MAX(0,$H44-SUM($DP44:DQ44)))</f>
        <v/>
      </c>
      <c r="DS44">
        <f>MIN(W43*(1+W$6/Setup!$C$13)-BU44,MAX(0,$H44-SUM($DP44:DR44)))</f>
        <v/>
      </c>
      <c r="DT44">
        <f>MIN(X43*(1+X$6/Setup!$C$13)-BV44,MAX(0,$H44-SUM($DP44:DS44)))</f>
        <v/>
      </c>
      <c r="DU44">
        <f>MIN(Y43*(1+Y$6/Setup!$C$13)-BW44,MAX(0,$H44-SUM($DP44:DT44)))</f>
        <v/>
      </c>
      <c r="DV44">
        <f>MIN(Z43*(1+Z$6/Setup!$C$13)-BX44,MAX(0,$H44-SUM($DP44:DU44)))</f>
        <v/>
      </c>
      <c r="DW44">
        <f>MIN(AA43*(1+AA$6/Setup!$C$13)-BY44,MAX(0,$H44-SUM($DP44:DV44)))</f>
        <v/>
      </c>
      <c r="DX44">
        <f>MIN(AB43*(1+AB$6/Setup!$C$13)-BZ44,MAX(0,$H44-SUM($DP44:DW44)))</f>
        <v/>
      </c>
      <c r="DY44">
        <f>MIN(AC43*(1+AC$6/Setup!$C$13)-CA44,MAX(0,$H44-SUM($DP44:DX44)))</f>
        <v/>
      </c>
      <c r="DZ44">
        <f>MIN(AD43*(1+AD$6/Setup!$C$13)-CB44,MAX(0,$H44-SUM($DP44:DY44)))</f>
        <v/>
      </c>
      <c r="EA44">
        <f>MIN(AE43*(1+AE$6/Setup!$C$13)-CC44,MAX(0,$H44-SUM($DP44:DZ44)))</f>
        <v/>
      </c>
      <c r="EB44">
        <f>MIN(AF43*(1+AF$6/Setup!$C$13)-CD44,MAX(0,$H44-SUM($DP44:EA44)))</f>
        <v/>
      </c>
      <c r="EC44">
        <f>MIN(AG43*(1+AG$6/Setup!$C$13)-CE44,MAX(0,$H44-SUM($DP44:EB44)))</f>
        <v/>
      </c>
      <c r="ED44">
        <f>MIN(AH43*(1+AH$6/Setup!$C$13)-CF44,MAX(0,$H44-SUM($DP44:EC44)))</f>
        <v/>
      </c>
      <c r="EE44">
        <f>MIN(AI43*(1+AI$6/Setup!$C$13)-CG44,MAX(0,$H44-SUM($DP44:ED44)))</f>
        <v/>
      </c>
      <c r="EF44">
        <f>MIN(AJ43*(1+AJ$6/Setup!$C$13)-CH44,MAX(0,$H44-SUM($DP44:EE44)))</f>
        <v/>
      </c>
      <c r="EG44">
        <f>MIN(AK43*(1+AK$6/Setup!$C$13)-CI44,MAX(0,$H44-SUM($DP44:EF44)))</f>
        <v/>
      </c>
      <c r="EH44">
        <f>MIN(AL43*(1+AL$6/Setup!$C$13)-CJ44,MAX(0,$H44-SUM($DP44:EG44)))</f>
        <v/>
      </c>
      <c r="EI44">
        <f>MIN(AM43*(1+AM$6/Setup!$C$13)-CK44,MAX(0,$H44-SUM($DP44:EH44)))</f>
        <v/>
      </c>
      <c r="EJ44">
        <f>MIN(AN43*(1+AN$6/Setup!$C$13)-CL44,MAX(0,$H44-SUM($DP44:EI44)))</f>
        <v/>
      </c>
      <c r="EK44">
        <f>MIN(AO43*(1+AO$6/Setup!$C$13)-CM44,MAX(0,$H44-SUM($DP44:EJ44)))</f>
        <v/>
      </c>
      <c r="EL44">
        <f>MIN(AP43*(1+AP$6/Setup!$C$13)-CN44,MAX(0,$H44-SUM($DP44:EK44)))</f>
        <v/>
      </c>
      <c r="EM44">
        <f>MIN(AQ43*(1+AQ$6/Setup!$C$13)-CO44,MAX(0,$H44-SUM($DP44:EL44)))</f>
        <v/>
      </c>
      <c r="EN44">
        <f>MIN(AR43*(1+AR$6/Setup!$C$13)-CP44,MAX(0,$H44-SUM($DP44:EM44)))</f>
        <v/>
      </c>
      <c r="EO44">
        <f>MIN(AS43*(1+AS$6/Setup!$C$13)-CQ44,MAX(0,$H44-SUM($DP44:EN44)))</f>
        <v/>
      </c>
      <c r="EP44">
        <f>MIN(AT43*(1+AT$6/Setup!$C$13)-CR44,MAX(0,$H44-SUM($DP44:EO44)))</f>
        <v/>
      </c>
      <c r="EQ44">
        <f>MIN(AU43*(1+AU$6/Setup!$C$13)-CS44,MAX(0,$H44-SUM($DP44:EP44)))</f>
        <v/>
      </c>
      <c r="ER44">
        <f>MIN(AV43*(1+AV$6/Setup!$C$13)-CT44,MAX(0,$H44-SUM($DP44:EQ44)))</f>
        <v/>
      </c>
      <c r="ES44">
        <f>MIN(AW43*(1+AW$6/Setup!$C$13)-CU44,MAX(0,$H44-SUM($DP44:ER44)))</f>
        <v/>
      </c>
      <c r="ET44">
        <f>MIN(AX43*(1+AX$6/Setup!$C$13)-CV44,MAX(0,$H44-SUM($DP44:ES44)))</f>
        <v/>
      </c>
      <c r="EU44">
        <f>MIN(AY43*(1+AY$6/Setup!$C$13)-CW44,MAX(0,$H44-SUM($DP44:ET44)))</f>
        <v/>
      </c>
      <c r="EV44">
        <f>MIN(AZ43*(1+AZ$6/Setup!$C$13)-CX44,MAX(0,$H44-SUM($DP44:EU44)))</f>
        <v/>
      </c>
      <c r="EW44">
        <f>MIN(BA43*(1+BA$6/Setup!$C$13)-CY44,MAX(0,$H44-SUM($DP44:EV44)))</f>
        <v/>
      </c>
      <c r="EX44">
        <f>MIN(BB43*(1+BB$6/Setup!$C$13)-CZ44,MAX(0,$H44-SUM($DP44:EW44)))</f>
        <v/>
      </c>
      <c r="EY44">
        <f>MIN(BC43*(1+BC$6/Setup!$C$13)-DA44,MAX(0,$H44-SUM($DP44:EX44)))</f>
        <v/>
      </c>
      <c r="EZ44">
        <f>MIN(BD43*(1+BD$6/Setup!$C$13)-DB44,MAX(0,$H44-SUM($DP44:EY44)))</f>
        <v/>
      </c>
      <c r="FA44">
        <f>MIN(BE43*(1+BE$6/Setup!$C$13)-DC44,MAX(0,$H44-SUM($DP44:EZ44)))</f>
        <v/>
      </c>
      <c r="FB44">
        <f>MIN(BF43*(1+BF$6/Setup!$C$13)-DD44,MAX(0,$H44-SUM($DP44:FA44)))</f>
        <v/>
      </c>
      <c r="FC44">
        <f>MIN(BG43*(1+BG$6/Setup!$C$13)-DE44,MAX(0,$H44-SUM($DP44:FB44)))</f>
        <v/>
      </c>
      <c r="FD44">
        <f>MIN(BH43*(1+BH$6/Setup!$C$13)-DF44,MAX(0,$H44-SUM($DP44:FC44)))</f>
        <v/>
      </c>
      <c r="FE44">
        <f>MIN(BI43*(1+BI$6/Setup!$C$13)-DG44,MAX(0,$H44-SUM($DP44:FD44)))</f>
        <v/>
      </c>
      <c r="FF44">
        <f>MIN(BJ43*(1+BJ$6/Setup!$C$13)-DH44,MAX(0,$H44-SUM($DP44:FE44)))</f>
        <v/>
      </c>
      <c r="FG44">
        <f>MIN(BK43*(1+BK$6/Setup!$C$13)-DI44,MAX(0,$H44-SUM($DP44:FF44)))</f>
        <v/>
      </c>
      <c r="FH44">
        <f>MIN(BL43*(1+BL$6/Setup!$C$13)-DJ44,MAX(0,$H44-SUM($DP44:FG44)))</f>
        <v/>
      </c>
      <c r="FI44">
        <f>MIN(BM43*(1+BM$6/Setup!$C$13)-DK44,MAX(0,$H44-SUM($DP44:FH44)))</f>
        <v/>
      </c>
      <c r="FJ44">
        <f>MIN(BN43*(1+BN$6/Setup!$C$13)-DL44,MAX(0,$H44-SUM($DP44:FI44)))</f>
        <v/>
      </c>
      <c r="FK44">
        <f>MIN(BO43*(1+BO$6/Setup!$C$13)-DM44,MAX(0,$H44-SUM($DP44:FJ44)))</f>
        <v/>
      </c>
      <c r="FL44">
        <f>MIN(BP43*(1+BP$6/Setup!$C$13)-DN44,MAX(0,$H44-SUM($DP44:FK44)))</f>
        <v/>
      </c>
      <c r="FM44">
        <f>MIN(BQ43*(1+BQ$6/Setup!$C$13)-DO44,MAX(0,$H44-SUM($DP44:FL44)))</f>
        <v/>
      </c>
    </row>
    <row r="45">
      <c r="A45">
        <f>A44+1</f>
        <v/>
      </c>
      <c r="B45">
        <f>IF(Setup!$C$6="Every week",Setup!$C$7+7*(A45-1),IF(Setup!$C$6="Every 2 weeks",Setup!$C$7+14*(A45-1),IF(Setup!$C$6="Every month",EDATE(Setup!$C$7,A45-1),EOMONTH(Setup!$C$7,INT((A45-1+Setup!$C$20)/2)-1)+MIN(IF(MOD(A45-1+Setup!$C$20,2)=0,Setup!$C$18,Setup!$C$19),DAY(EOMONTH(Setup!$C$7,INT((A45-1+Setup!$C$20)/2)))))))</f>
        <v/>
      </c>
      <c r="C45">
        <f>N('Paycheck Plan'!J41)</f>
        <v/>
      </c>
      <c r="D45">
        <f>N('Paycheck Plan'!K41)</f>
        <v/>
      </c>
      <c r="E45">
        <f>MIN(MAX(0,Setup!$C$10-F44),MAX(0,Setup!$C$8+C45-G45))</f>
        <v/>
      </c>
      <c r="F45">
        <f>F44+E45</f>
        <v/>
      </c>
      <c r="G45">
        <f>MIN(Setup!$C$14,MAX(0,Setup!$C$8+C45))</f>
        <v/>
      </c>
      <c r="H45">
        <f>MAX(0,Setup!$C$8+C45-G45-E45)+SUM($T$7:$BQ$7)-SUM(BR45:DO45)</f>
        <v/>
      </c>
      <c r="I45">
        <f>SUMPRODUCT(T44:BQ44,$T$6:$BQ$6)/Setup!$C$13</f>
        <v/>
      </c>
      <c r="J45">
        <f>SUM(T45:BQ45)</f>
        <v/>
      </c>
      <c r="K45">
        <f>IF(MAX(DP45:FM45)&gt;0,MATCH(MAX(DP45:FM45),DP45:FM45,0),1)</f>
        <v/>
      </c>
      <c r="M45">
        <f>ROUND(34*$B$2/39,0)+1</f>
        <v/>
      </c>
      <c r="N45" s="62">
        <f>INDEX($B$10:$B$530,MIN(M45,521))</f>
        <v/>
      </c>
      <c r="O45">
        <f>INDEX($J$10:$J$530,MIN(M45,521))</f>
        <v/>
      </c>
      <c r="T45">
        <f>MAX(0,T44*(1+T$6/Setup!$C$13)-BR45-DP45)+IF($K45=1,$D45,0)</f>
        <v/>
      </c>
      <c r="U45">
        <f>MAX(0,U44*(1+U$6/Setup!$C$13)-BS45-DQ45)+IF($K45=2,$D45,0)</f>
        <v/>
      </c>
      <c r="V45">
        <f>MAX(0,V44*(1+V$6/Setup!$C$13)-BT45-DR45)+IF($K45=3,$D45,0)</f>
        <v/>
      </c>
      <c r="W45">
        <f>MAX(0,W44*(1+W$6/Setup!$C$13)-BU45-DS45)+IF($K45=4,$D45,0)</f>
        <v/>
      </c>
      <c r="X45">
        <f>MAX(0,X44*(1+X$6/Setup!$C$13)-BV45-DT45)+IF($K45=5,$D45,0)</f>
        <v/>
      </c>
      <c r="Y45">
        <f>MAX(0,Y44*(1+Y$6/Setup!$C$13)-BW45-DU45)+IF($K45=6,$D45,0)</f>
        <v/>
      </c>
      <c r="Z45">
        <f>MAX(0,Z44*(1+Z$6/Setup!$C$13)-BX45-DV45)+IF($K45=7,$D45,0)</f>
        <v/>
      </c>
      <c r="AA45">
        <f>MAX(0,AA44*(1+AA$6/Setup!$C$13)-BY45-DW45)+IF($K45=8,$D45,0)</f>
        <v/>
      </c>
      <c r="AB45">
        <f>MAX(0,AB44*(1+AB$6/Setup!$C$13)-BZ45-DX45)+IF($K45=9,$D45,0)</f>
        <v/>
      </c>
      <c r="AC45">
        <f>MAX(0,AC44*(1+AC$6/Setup!$C$13)-CA45-DY45)+IF($K45=10,$D45,0)</f>
        <v/>
      </c>
      <c r="AD45">
        <f>MAX(0,AD44*(1+AD$6/Setup!$C$13)-CB45-DZ45)+IF($K45=11,$D45,0)</f>
        <v/>
      </c>
      <c r="AE45">
        <f>MAX(0,AE44*(1+AE$6/Setup!$C$13)-CC45-EA45)+IF($K45=12,$D45,0)</f>
        <v/>
      </c>
      <c r="AF45">
        <f>MAX(0,AF44*(1+AF$6/Setup!$C$13)-CD45-EB45)+IF($K45=13,$D45,0)</f>
        <v/>
      </c>
      <c r="AG45">
        <f>MAX(0,AG44*(1+AG$6/Setup!$C$13)-CE45-EC45)+IF($K45=14,$D45,0)</f>
        <v/>
      </c>
      <c r="AH45">
        <f>MAX(0,AH44*(1+AH$6/Setup!$C$13)-CF45-ED45)+IF($K45=15,$D45,0)</f>
        <v/>
      </c>
      <c r="AI45">
        <f>MAX(0,AI44*(1+AI$6/Setup!$C$13)-CG45-EE45)+IF($K45=16,$D45,0)</f>
        <v/>
      </c>
      <c r="AJ45">
        <f>MAX(0,AJ44*(1+AJ$6/Setup!$C$13)-CH45-EF45)+IF($K45=17,$D45,0)</f>
        <v/>
      </c>
      <c r="AK45">
        <f>MAX(0,AK44*(1+AK$6/Setup!$C$13)-CI45-EG45)+IF($K45=18,$D45,0)</f>
        <v/>
      </c>
      <c r="AL45">
        <f>MAX(0,AL44*(1+AL$6/Setup!$C$13)-CJ45-EH45)+IF($K45=19,$D45,0)</f>
        <v/>
      </c>
      <c r="AM45">
        <f>MAX(0,AM44*(1+AM$6/Setup!$C$13)-CK45-EI45)+IF($K45=20,$D45,0)</f>
        <v/>
      </c>
      <c r="AN45">
        <f>MAX(0,AN44*(1+AN$6/Setup!$C$13)-CL45-EJ45)+IF($K45=21,$D45,0)</f>
        <v/>
      </c>
      <c r="AO45">
        <f>MAX(0,AO44*(1+AO$6/Setup!$C$13)-CM45-EK45)+IF($K45=22,$D45,0)</f>
        <v/>
      </c>
      <c r="AP45">
        <f>MAX(0,AP44*(1+AP$6/Setup!$C$13)-CN45-EL45)+IF($K45=23,$D45,0)</f>
        <v/>
      </c>
      <c r="AQ45">
        <f>MAX(0,AQ44*(1+AQ$6/Setup!$C$13)-CO45-EM45)+IF($K45=24,$D45,0)</f>
        <v/>
      </c>
      <c r="AR45">
        <f>MAX(0,AR44*(1+AR$6/Setup!$C$13)-CP45-EN45)+IF($K45=25,$D45,0)</f>
        <v/>
      </c>
      <c r="AS45">
        <f>MAX(0,AS44*(1+AS$6/Setup!$C$13)-CQ45-EO45)+IF($K45=26,$D45,0)</f>
        <v/>
      </c>
      <c r="AT45">
        <f>MAX(0,AT44*(1+AT$6/Setup!$C$13)-CR45-EP45)+IF($K45=27,$D45,0)</f>
        <v/>
      </c>
      <c r="AU45">
        <f>MAX(0,AU44*(1+AU$6/Setup!$C$13)-CS45-EQ45)+IF($K45=28,$D45,0)</f>
        <v/>
      </c>
      <c r="AV45">
        <f>MAX(0,AV44*(1+AV$6/Setup!$C$13)-CT45-ER45)+IF($K45=29,$D45,0)</f>
        <v/>
      </c>
      <c r="AW45">
        <f>MAX(0,AW44*(1+AW$6/Setup!$C$13)-CU45-ES45)+IF($K45=30,$D45,0)</f>
        <v/>
      </c>
      <c r="AX45">
        <f>MAX(0,AX44*(1+AX$6/Setup!$C$13)-CV45-ET45)+IF($K45=31,$D45,0)</f>
        <v/>
      </c>
      <c r="AY45">
        <f>MAX(0,AY44*(1+AY$6/Setup!$C$13)-CW45-EU45)+IF($K45=32,$D45,0)</f>
        <v/>
      </c>
      <c r="AZ45">
        <f>MAX(0,AZ44*(1+AZ$6/Setup!$C$13)-CX45-EV45)+IF($K45=33,$D45,0)</f>
        <v/>
      </c>
      <c r="BA45">
        <f>MAX(0,BA44*(1+BA$6/Setup!$C$13)-CY45-EW45)+IF($K45=34,$D45,0)</f>
        <v/>
      </c>
      <c r="BB45">
        <f>MAX(0,BB44*(1+BB$6/Setup!$C$13)-CZ45-EX45)+IF($K45=35,$D45,0)</f>
        <v/>
      </c>
      <c r="BC45">
        <f>MAX(0,BC44*(1+BC$6/Setup!$C$13)-DA45-EY45)+IF($K45=36,$D45,0)</f>
        <v/>
      </c>
      <c r="BD45">
        <f>MAX(0,BD44*(1+BD$6/Setup!$C$13)-DB45-EZ45)+IF($K45=37,$D45,0)</f>
        <v/>
      </c>
      <c r="BE45">
        <f>MAX(0,BE44*(1+BE$6/Setup!$C$13)-DC45-FA45)+IF($K45=38,$D45,0)</f>
        <v/>
      </c>
      <c r="BF45">
        <f>MAX(0,BF44*(1+BF$6/Setup!$C$13)-DD45-FB45)+IF($K45=39,$D45,0)</f>
        <v/>
      </c>
      <c r="BG45">
        <f>MAX(0,BG44*(1+BG$6/Setup!$C$13)-DE45-FC45)+IF($K45=40,$D45,0)</f>
        <v/>
      </c>
      <c r="BH45">
        <f>MAX(0,BH44*(1+BH$6/Setup!$C$13)-DF45-FD45)+IF($K45=41,$D45,0)</f>
        <v/>
      </c>
      <c r="BI45">
        <f>MAX(0,BI44*(1+BI$6/Setup!$C$13)-DG45-FE45)+IF($K45=42,$D45,0)</f>
        <v/>
      </c>
      <c r="BJ45">
        <f>MAX(0,BJ44*(1+BJ$6/Setup!$C$13)-DH45-FF45)+IF($K45=43,$D45,0)</f>
        <v/>
      </c>
      <c r="BK45">
        <f>MAX(0,BK44*(1+BK$6/Setup!$C$13)-DI45-FG45)+IF($K45=44,$D45,0)</f>
        <v/>
      </c>
      <c r="BL45">
        <f>MAX(0,BL44*(1+BL$6/Setup!$C$13)-DJ45-FH45)+IF($K45=45,$D45,0)</f>
        <v/>
      </c>
      <c r="BM45">
        <f>MAX(0,BM44*(1+BM$6/Setup!$C$13)-DK45-FI45)+IF($K45=46,$D45,0)</f>
        <v/>
      </c>
      <c r="BN45">
        <f>MAX(0,BN44*(1+BN$6/Setup!$C$13)-DL45-FJ45)+IF($K45=47,$D45,0)</f>
        <v/>
      </c>
      <c r="BO45">
        <f>MAX(0,BO44*(1+BO$6/Setup!$C$13)-DM45-FK45)+IF($K45=48,$D45,0)</f>
        <v/>
      </c>
      <c r="BP45">
        <f>MAX(0,BP44*(1+BP$6/Setup!$C$13)-DN45-FL45)+IF($K45=49,$D45,0)</f>
        <v/>
      </c>
      <c r="BQ45">
        <f>MAX(0,BQ44*(1+BQ$6/Setup!$C$13)-DO45-FM45)+IF($K45=50,$D45,0)</f>
        <v/>
      </c>
      <c r="BR45">
        <f>MIN(T44*(1+T$6/Setup!$C$13),T$7)</f>
        <v/>
      </c>
      <c r="BS45">
        <f>MIN(U44*(1+U$6/Setup!$C$13),U$7)</f>
        <v/>
      </c>
      <c r="BT45">
        <f>MIN(V44*(1+V$6/Setup!$C$13),V$7)</f>
        <v/>
      </c>
      <c r="BU45">
        <f>MIN(W44*(1+W$6/Setup!$C$13),W$7)</f>
        <v/>
      </c>
      <c r="BV45">
        <f>MIN(X44*(1+X$6/Setup!$C$13),X$7)</f>
        <v/>
      </c>
      <c r="BW45">
        <f>MIN(Y44*(1+Y$6/Setup!$C$13),Y$7)</f>
        <v/>
      </c>
      <c r="BX45">
        <f>MIN(Z44*(1+Z$6/Setup!$C$13),Z$7)</f>
        <v/>
      </c>
      <c r="BY45">
        <f>MIN(AA44*(1+AA$6/Setup!$C$13),AA$7)</f>
        <v/>
      </c>
      <c r="BZ45">
        <f>MIN(AB44*(1+AB$6/Setup!$C$13),AB$7)</f>
        <v/>
      </c>
      <c r="CA45">
        <f>MIN(AC44*(1+AC$6/Setup!$C$13),AC$7)</f>
        <v/>
      </c>
      <c r="CB45">
        <f>MIN(AD44*(1+AD$6/Setup!$C$13),AD$7)</f>
        <v/>
      </c>
      <c r="CC45">
        <f>MIN(AE44*(1+AE$6/Setup!$C$13),AE$7)</f>
        <v/>
      </c>
      <c r="CD45">
        <f>MIN(AF44*(1+AF$6/Setup!$C$13),AF$7)</f>
        <v/>
      </c>
      <c r="CE45">
        <f>MIN(AG44*(1+AG$6/Setup!$C$13),AG$7)</f>
        <v/>
      </c>
      <c r="CF45">
        <f>MIN(AH44*(1+AH$6/Setup!$C$13),AH$7)</f>
        <v/>
      </c>
      <c r="CG45">
        <f>MIN(AI44*(1+AI$6/Setup!$C$13),AI$7)</f>
        <v/>
      </c>
      <c r="CH45">
        <f>MIN(AJ44*(1+AJ$6/Setup!$C$13),AJ$7)</f>
        <v/>
      </c>
      <c r="CI45">
        <f>MIN(AK44*(1+AK$6/Setup!$C$13),AK$7)</f>
        <v/>
      </c>
      <c r="CJ45">
        <f>MIN(AL44*(1+AL$6/Setup!$C$13),AL$7)</f>
        <v/>
      </c>
      <c r="CK45">
        <f>MIN(AM44*(1+AM$6/Setup!$C$13),AM$7)</f>
        <v/>
      </c>
      <c r="CL45">
        <f>MIN(AN44*(1+AN$6/Setup!$C$13),AN$7)</f>
        <v/>
      </c>
      <c r="CM45">
        <f>MIN(AO44*(1+AO$6/Setup!$C$13),AO$7)</f>
        <v/>
      </c>
      <c r="CN45">
        <f>MIN(AP44*(1+AP$6/Setup!$C$13),AP$7)</f>
        <v/>
      </c>
      <c r="CO45">
        <f>MIN(AQ44*(1+AQ$6/Setup!$C$13),AQ$7)</f>
        <v/>
      </c>
      <c r="CP45">
        <f>MIN(AR44*(1+AR$6/Setup!$C$13),AR$7)</f>
        <v/>
      </c>
      <c r="CQ45">
        <f>MIN(AS44*(1+AS$6/Setup!$C$13),AS$7)</f>
        <v/>
      </c>
      <c r="CR45">
        <f>MIN(AT44*(1+AT$6/Setup!$C$13),AT$7)</f>
        <v/>
      </c>
      <c r="CS45">
        <f>MIN(AU44*(1+AU$6/Setup!$C$13),AU$7)</f>
        <v/>
      </c>
      <c r="CT45">
        <f>MIN(AV44*(1+AV$6/Setup!$C$13),AV$7)</f>
        <v/>
      </c>
      <c r="CU45">
        <f>MIN(AW44*(1+AW$6/Setup!$C$13),AW$7)</f>
        <v/>
      </c>
      <c r="CV45">
        <f>MIN(AX44*(1+AX$6/Setup!$C$13),AX$7)</f>
        <v/>
      </c>
      <c r="CW45">
        <f>MIN(AY44*(1+AY$6/Setup!$C$13),AY$7)</f>
        <v/>
      </c>
      <c r="CX45">
        <f>MIN(AZ44*(1+AZ$6/Setup!$C$13),AZ$7)</f>
        <v/>
      </c>
      <c r="CY45">
        <f>MIN(BA44*(1+BA$6/Setup!$C$13),BA$7)</f>
        <v/>
      </c>
      <c r="CZ45">
        <f>MIN(BB44*(1+BB$6/Setup!$C$13),BB$7)</f>
        <v/>
      </c>
      <c r="DA45">
        <f>MIN(BC44*(1+BC$6/Setup!$C$13),BC$7)</f>
        <v/>
      </c>
      <c r="DB45">
        <f>MIN(BD44*(1+BD$6/Setup!$C$13),BD$7)</f>
        <v/>
      </c>
      <c r="DC45">
        <f>MIN(BE44*(1+BE$6/Setup!$C$13),BE$7)</f>
        <v/>
      </c>
      <c r="DD45">
        <f>MIN(BF44*(1+BF$6/Setup!$C$13),BF$7)</f>
        <v/>
      </c>
      <c r="DE45">
        <f>MIN(BG44*(1+BG$6/Setup!$C$13),BG$7)</f>
        <v/>
      </c>
      <c r="DF45">
        <f>MIN(BH44*(1+BH$6/Setup!$C$13),BH$7)</f>
        <v/>
      </c>
      <c r="DG45">
        <f>MIN(BI44*(1+BI$6/Setup!$C$13),BI$7)</f>
        <v/>
      </c>
      <c r="DH45">
        <f>MIN(BJ44*(1+BJ$6/Setup!$C$13),BJ$7)</f>
        <v/>
      </c>
      <c r="DI45">
        <f>MIN(BK44*(1+BK$6/Setup!$C$13),BK$7)</f>
        <v/>
      </c>
      <c r="DJ45">
        <f>MIN(BL44*(1+BL$6/Setup!$C$13),BL$7)</f>
        <v/>
      </c>
      <c r="DK45">
        <f>MIN(BM44*(1+BM$6/Setup!$C$13),BM$7)</f>
        <v/>
      </c>
      <c r="DL45">
        <f>MIN(BN44*(1+BN$6/Setup!$C$13),BN$7)</f>
        <v/>
      </c>
      <c r="DM45">
        <f>MIN(BO44*(1+BO$6/Setup!$C$13),BO$7)</f>
        <v/>
      </c>
      <c r="DN45">
        <f>MIN(BP44*(1+BP$6/Setup!$C$13),BP$7)</f>
        <v/>
      </c>
      <c r="DO45">
        <f>MIN(BQ44*(1+BQ$6/Setup!$C$13),BQ$7)</f>
        <v/>
      </c>
      <c r="DP45">
        <f>MIN(T44*(1+T$6/Setup!$C$13)-BR45,$H45)</f>
        <v/>
      </c>
      <c r="DQ45">
        <f>MIN(U44*(1+U$6/Setup!$C$13)-BS45,MAX(0,$H45-SUM($DP45:DP45)))</f>
        <v/>
      </c>
      <c r="DR45">
        <f>MIN(V44*(1+V$6/Setup!$C$13)-BT45,MAX(0,$H45-SUM($DP45:DQ45)))</f>
        <v/>
      </c>
      <c r="DS45">
        <f>MIN(W44*(1+W$6/Setup!$C$13)-BU45,MAX(0,$H45-SUM($DP45:DR45)))</f>
        <v/>
      </c>
      <c r="DT45">
        <f>MIN(X44*(1+X$6/Setup!$C$13)-BV45,MAX(0,$H45-SUM($DP45:DS45)))</f>
        <v/>
      </c>
      <c r="DU45">
        <f>MIN(Y44*(1+Y$6/Setup!$C$13)-BW45,MAX(0,$H45-SUM($DP45:DT45)))</f>
        <v/>
      </c>
      <c r="DV45">
        <f>MIN(Z44*(1+Z$6/Setup!$C$13)-BX45,MAX(0,$H45-SUM($DP45:DU45)))</f>
        <v/>
      </c>
      <c r="DW45">
        <f>MIN(AA44*(1+AA$6/Setup!$C$13)-BY45,MAX(0,$H45-SUM($DP45:DV45)))</f>
        <v/>
      </c>
      <c r="DX45">
        <f>MIN(AB44*(1+AB$6/Setup!$C$13)-BZ45,MAX(0,$H45-SUM($DP45:DW45)))</f>
        <v/>
      </c>
      <c r="DY45">
        <f>MIN(AC44*(1+AC$6/Setup!$C$13)-CA45,MAX(0,$H45-SUM($DP45:DX45)))</f>
        <v/>
      </c>
      <c r="DZ45">
        <f>MIN(AD44*(1+AD$6/Setup!$C$13)-CB45,MAX(0,$H45-SUM($DP45:DY45)))</f>
        <v/>
      </c>
      <c r="EA45">
        <f>MIN(AE44*(1+AE$6/Setup!$C$13)-CC45,MAX(0,$H45-SUM($DP45:DZ45)))</f>
        <v/>
      </c>
      <c r="EB45">
        <f>MIN(AF44*(1+AF$6/Setup!$C$13)-CD45,MAX(0,$H45-SUM($DP45:EA45)))</f>
        <v/>
      </c>
      <c r="EC45">
        <f>MIN(AG44*(1+AG$6/Setup!$C$13)-CE45,MAX(0,$H45-SUM($DP45:EB45)))</f>
        <v/>
      </c>
      <c r="ED45">
        <f>MIN(AH44*(1+AH$6/Setup!$C$13)-CF45,MAX(0,$H45-SUM($DP45:EC45)))</f>
        <v/>
      </c>
      <c r="EE45">
        <f>MIN(AI44*(1+AI$6/Setup!$C$13)-CG45,MAX(0,$H45-SUM($DP45:ED45)))</f>
        <v/>
      </c>
      <c r="EF45">
        <f>MIN(AJ44*(1+AJ$6/Setup!$C$13)-CH45,MAX(0,$H45-SUM($DP45:EE45)))</f>
        <v/>
      </c>
      <c r="EG45">
        <f>MIN(AK44*(1+AK$6/Setup!$C$13)-CI45,MAX(0,$H45-SUM($DP45:EF45)))</f>
        <v/>
      </c>
      <c r="EH45">
        <f>MIN(AL44*(1+AL$6/Setup!$C$13)-CJ45,MAX(0,$H45-SUM($DP45:EG45)))</f>
        <v/>
      </c>
      <c r="EI45">
        <f>MIN(AM44*(1+AM$6/Setup!$C$13)-CK45,MAX(0,$H45-SUM($DP45:EH45)))</f>
        <v/>
      </c>
      <c r="EJ45">
        <f>MIN(AN44*(1+AN$6/Setup!$C$13)-CL45,MAX(0,$H45-SUM($DP45:EI45)))</f>
        <v/>
      </c>
      <c r="EK45">
        <f>MIN(AO44*(1+AO$6/Setup!$C$13)-CM45,MAX(0,$H45-SUM($DP45:EJ45)))</f>
        <v/>
      </c>
      <c r="EL45">
        <f>MIN(AP44*(1+AP$6/Setup!$C$13)-CN45,MAX(0,$H45-SUM($DP45:EK45)))</f>
        <v/>
      </c>
      <c r="EM45">
        <f>MIN(AQ44*(1+AQ$6/Setup!$C$13)-CO45,MAX(0,$H45-SUM($DP45:EL45)))</f>
        <v/>
      </c>
      <c r="EN45">
        <f>MIN(AR44*(1+AR$6/Setup!$C$13)-CP45,MAX(0,$H45-SUM($DP45:EM45)))</f>
        <v/>
      </c>
      <c r="EO45">
        <f>MIN(AS44*(1+AS$6/Setup!$C$13)-CQ45,MAX(0,$H45-SUM($DP45:EN45)))</f>
        <v/>
      </c>
      <c r="EP45">
        <f>MIN(AT44*(1+AT$6/Setup!$C$13)-CR45,MAX(0,$H45-SUM($DP45:EO45)))</f>
        <v/>
      </c>
      <c r="EQ45">
        <f>MIN(AU44*(1+AU$6/Setup!$C$13)-CS45,MAX(0,$H45-SUM($DP45:EP45)))</f>
        <v/>
      </c>
      <c r="ER45">
        <f>MIN(AV44*(1+AV$6/Setup!$C$13)-CT45,MAX(0,$H45-SUM($DP45:EQ45)))</f>
        <v/>
      </c>
      <c r="ES45">
        <f>MIN(AW44*(1+AW$6/Setup!$C$13)-CU45,MAX(0,$H45-SUM($DP45:ER45)))</f>
        <v/>
      </c>
      <c r="ET45">
        <f>MIN(AX44*(1+AX$6/Setup!$C$13)-CV45,MAX(0,$H45-SUM($DP45:ES45)))</f>
        <v/>
      </c>
      <c r="EU45">
        <f>MIN(AY44*(1+AY$6/Setup!$C$13)-CW45,MAX(0,$H45-SUM($DP45:ET45)))</f>
        <v/>
      </c>
      <c r="EV45">
        <f>MIN(AZ44*(1+AZ$6/Setup!$C$13)-CX45,MAX(0,$H45-SUM($DP45:EU45)))</f>
        <v/>
      </c>
      <c r="EW45">
        <f>MIN(BA44*(1+BA$6/Setup!$C$13)-CY45,MAX(0,$H45-SUM($DP45:EV45)))</f>
        <v/>
      </c>
      <c r="EX45">
        <f>MIN(BB44*(1+BB$6/Setup!$C$13)-CZ45,MAX(0,$H45-SUM($DP45:EW45)))</f>
        <v/>
      </c>
      <c r="EY45">
        <f>MIN(BC44*(1+BC$6/Setup!$C$13)-DA45,MAX(0,$H45-SUM($DP45:EX45)))</f>
        <v/>
      </c>
      <c r="EZ45">
        <f>MIN(BD44*(1+BD$6/Setup!$C$13)-DB45,MAX(0,$H45-SUM($DP45:EY45)))</f>
        <v/>
      </c>
      <c r="FA45">
        <f>MIN(BE44*(1+BE$6/Setup!$C$13)-DC45,MAX(0,$H45-SUM($DP45:EZ45)))</f>
        <v/>
      </c>
      <c r="FB45">
        <f>MIN(BF44*(1+BF$6/Setup!$C$13)-DD45,MAX(0,$H45-SUM($DP45:FA45)))</f>
        <v/>
      </c>
      <c r="FC45">
        <f>MIN(BG44*(1+BG$6/Setup!$C$13)-DE45,MAX(0,$H45-SUM($DP45:FB45)))</f>
        <v/>
      </c>
      <c r="FD45">
        <f>MIN(BH44*(1+BH$6/Setup!$C$13)-DF45,MAX(0,$H45-SUM($DP45:FC45)))</f>
        <v/>
      </c>
      <c r="FE45">
        <f>MIN(BI44*(1+BI$6/Setup!$C$13)-DG45,MAX(0,$H45-SUM($DP45:FD45)))</f>
        <v/>
      </c>
      <c r="FF45">
        <f>MIN(BJ44*(1+BJ$6/Setup!$C$13)-DH45,MAX(0,$H45-SUM($DP45:FE45)))</f>
        <v/>
      </c>
      <c r="FG45">
        <f>MIN(BK44*(1+BK$6/Setup!$C$13)-DI45,MAX(0,$H45-SUM($DP45:FF45)))</f>
        <v/>
      </c>
      <c r="FH45">
        <f>MIN(BL44*(1+BL$6/Setup!$C$13)-DJ45,MAX(0,$H45-SUM($DP45:FG45)))</f>
        <v/>
      </c>
      <c r="FI45">
        <f>MIN(BM44*(1+BM$6/Setup!$C$13)-DK45,MAX(0,$H45-SUM($DP45:FH45)))</f>
        <v/>
      </c>
      <c r="FJ45">
        <f>MIN(BN44*(1+BN$6/Setup!$C$13)-DL45,MAX(0,$H45-SUM($DP45:FI45)))</f>
        <v/>
      </c>
      <c r="FK45">
        <f>MIN(BO44*(1+BO$6/Setup!$C$13)-DM45,MAX(0,$H45-SUM($DP45:FJ45)))</f>
        <v/>
      </c>
      <c r="FL45">
        <f>MIN(BP44*(1+BP$6/Setup!$C$13)-DN45,MAX(0,$H45-SUM($DP45:FK45)))</f>
        <v/>
      </c>
      <c r="FM45">
        <f>MIN(BQ44*(1+BQ$6/Setup!$C$13)-DO45,MAX(0,$H45-SUM($DP45:FL45)))</f>
        <v/>
      </c>
    </row>
    <row r="46">
      <c r="A46">
        <f>A45+1</f>
        <v/>
      </c>
      <c r="B46">
        <f>IF(Setup!$C$6="Every week",Setup!$C$7+7*(A46-1),IF(Setup!$C$6="Every 2 weeks",Setup!$C$7+14*(A46-1),IF(Setup!$C$6="Every month",EDATE(Setup!$C$7,A46-1),EOMONTH(Setup!$C$7,INT((A46-1+Setup!$C$20)/2)-1)+MIN(IF(MOD(A46-1+Setup!$C$20,2)=0,Setup!$C$18,Setup!$C$19),DAY(EOMONTH(Setup!$C$7,INT((A46-1+Setup!$C$20)/2)))))))</f>
        <v/>
      </c>
      <c r="C46">
        <f>N('Paycheck Plan'!J42)</f>
        <v/>
      </c>
      <c r="D46">
        <f>N('Paycheck Plan'!K42)</f>
        <v/>
      </c>
      <c r="E46">
        <f>MIN(MAX(0,Setup!$C$10-F45),MAX(0,Setup!$C$8+C46-G46))</f>
        <v/>
      </c>
      <c r="F46">
        <f>F45+E46</f>
        <v/>
      </c>
      <c r="G46">
        <f>MIN(Setup!$C$14,MAX(0,Setup!$C$8+C46))</f>
        <v/>
      </c>
      <c r="H46">
        <f>MAX(0,Setup!$C$8+C46-G46-E46)+SUM($T$7:$BQ$7)-SUM(BR46:DO46)</f>
        <v/>
      </c>
      <c r="I46">
        <f>SUMPRODUCT(T45:BQ45,$T$6:$BQ$6)/Setup!$C$13</f>
        <v/>
      </c>
      <c r="J46">
        <f>SUM(T46:BQ46)</f>
        <v/>
      </c>
      <c r="K46">
        <f>IF(MAX(DP46:FM46)&gt;0,MATCH(MAX(DP46:FM46),DP46:FM46,0),1)</f>
        <v/>
      </c>
      <c r="M46">
        <f>ROUND(35*$B$2/39,0)+1</f>
        <v/>
      </c>
      <c r="N46" s="62">
        <f>INDEX($B$10:$B$530,MIN(M46,521))</f>
        <v/>
      </c>
      <c r="O46">
        <f>INDEX($J$10:$J$530,MIN(M46,521))</f>
        <v/>
      </c>
      <c r="T46">
        <f>MAX(0,T45*(1+T$6/Setup!$C$13)-BR46-DP46)+IF($K46=1,$D46,0)</f>
        <v/>
      </c>
      <c r="U46">
        <f>MAX(0,U45*(1+U$6/Setup!$C$13)-BS46-DQ46)+IF($K46=2,$D46,0)</f>
        <v/>
      </c>
      <c r="V46">
        <f>MAX(0,V45*(1+V$6/Setup!$C$13)-BT46-DR46)+IF($K46=3,$D46,0)</f>
        <v/>
      </c>
      <c r="W46">
        <f>MAX(0,W45*(1+W$6/Setup!$C$13)-BU46-DS46)+IF($K46=4,$D46,0)</f>
        <v/>
      </c>
      <c r="X46">
        <f>MAX(0,X45*(1+X$6/Setup!$C$13)-BV46-DT46)+IF($K46=5,$D46,0)</f>
        <v/>
      </c>
      <c r="Y46">
        <f>MAX(0,Y45*(1+Y$6/Setup!$C$13)-BW46-DU46)+IF($K46=6,$D46,0)</f>
        <v/>
      </c>
      <c r="Z46">
        <f>MAX(0,Z45*(1+Z$6/Setup!$C$13)-BX46-DV46)+IF($K46=7,$D46,0)</f>
        <v/>
      </c>
      <c r="AA46">
        <f>MAX(0,AA45*(1+AA$6/Setup!$C$13)-BY46-DW46)+IF($K46=8,$D46,0)</f>
        <v/>
      </c>
      <c r="AB46">
        <f>MAX(0,AB45*(1+AB$6/Setup!$C$13)-BZ46-DX46)+IF($K46=9,$D46,0)</f>
        <v/>
      </c>
      <c r="AC46">
        <f>MAX(0,AC45*(1+AC$6/Setup!$C$13)-CA46-DY46)+IF($K46=10,$D46,0)</f>
        <v/>
      </c>
      <c r="AD46">
        <f>MAX(0,AD45*(1+AD$6/Setup!$C$13)-CB46-DZ46)+IF($K46=11,$D46,0)</f>
        <v/>
      </c>
      <c r="AE46">
        <f>MAX(0,AE45*(1+AE$6/Setup!$C$13)-CC46-EA46)+IF($K46=12,$D46,0)</f>
        <v/>
      </c>
      <c r="AF46">
        <f>MAX(0,AF45*(1+AF$6/Setup!$C$13)-CD46-EB46)+IF($K46=13,$D46,0)</f>
        <v/>
      </c>
      <c r="AG46">
        <f>MAX(0,AG45*(1+AG$6/Setup!$C$13)-CE46-EC46)+IF($K46=14,$D46,0)</f>
        <v/>
      </c>
      <c r="AH46">
        <f>MAX(0,AH45*(1+AH$6/Setup!$C$13)-CF46-ED46)+IF($K46=15,$D46,0)</f>
        <v/>
      </c>
      <c r="AI46">
        <f>MAX(0,AI45*(1+AI$6/Setup!$C$13)-CG46-EE46)+IF($K46=16,$D46,0)</f>
        <v/>
      </c>
      <c r="AJ46">
        <f>MAX(0,AJ45*(1+AJ$6/Setup!$C$13)-CH46-EF46)+IF($K46=17,$D46,0)</f>
        <v/>
      </c>
      <c r="AK46">
        <f>MAX(0,AK45*(1+AK$6/Setup!$C$13)-CI46-EG46)+IF($K46=18,$D46,0)</f>
        <v/>
      </c>
      <c r="AL46">
        <f>MAX(0,AL45*(1+AL$6/Setup!$C$13)-CJ46-EH46)+IF($K46=19,$D46,0)</f>
        <v/>
      </c>
      <c r="AM46">
        <f>MAX(0,AM45*(1+AM$6/Setup!$C$13)-CK46-EI46)+IF($K46=20,$D46,0)</f>
        <v/>
      </c>
      <c r="AN46">
        <f>MAX(0,AN45*(1+AN$6/Setup!$C$13)-CL46-EJ46)+IF($K46=21,$D46,0)</f>
        <v/>
      </c>
      <c r="AO46">
        <f>MAX(0,AO45*(1+AO$6/Setup!$C$13)-CM46-EK46)+IF($K46=22,$D46,0)</f>
        <v/>
      </c>
      <c r="AP46">
        <f>MAX(0,AP45*(1+AP$6/Setup!$C$13)-CN46-EL46)+IF($K46=23,$D46,0)</f>
        <v/>
      </c>
      <c r="AQ46">
        <f>MAX(0,AQ45*(1+AQ$6/Setup!$C$13)-CO46-EM46)+IF($K46=24,$D46,0)</f>
        <v/>
      </c>
      <c r="AR46">
        <f>MAX(0,AR45*(1+AR$6/Setup!$C$13)-CP46-EN46)+IF($K46=25,$D46,0)</f>
        <v/>
      </c>
      <c r="AS46">
        <f>MAX(0,AS45*(1+AS$6/Setup!$C$13)-CQ46-EO46)+IF($K46=26,$D46,0)</f>
        <v/>
      </c>
      <c r="AT46">
        <f>MAX(0,AT45*(1+AT$6/Setup!$C$13)-CR46-EP46)+IF($K46=27,$D46,0)</f>
        <v/>
      </c>
      <c r="AU46">
        <f>MAX(0,AU45*(1+AU$6/Setup!$C$13)-CS46-EQ46)+IF($K46=28,$D46,0)</f>
        <v/>
      </c>
      <c r="AV46">
        <f>MAX(0,AV45*(1+AV$6/Setup!$C$13)-CT46-ER46)+IF($K46=29,$D46,0)</f>
        <v/>
      </c>
      <c r="AW46">
        <f>MAX(0,AW45*(1+AW$6/Setup!$C$13)-CU46-ES46)+IF($K46=30,$D46,0)</f>
        <v/>
      </c>
      <c r="AX46">
        <f>MAX(0,AX45*(1+AX$6/Setup!$C$13)-CV46-ET46)+IF($K46=31,$D46,0)</f>
        <v/>
      </c>
      <c r="AY46">
        <f>MAX(0,AY45*(1+AY$6/Setup!$C$13)-CW46-EU46)+IF($K46=32,$D46,0)</f>
        <v/>
      </c>
      <c r="AZ46">
        <f>MAX(0,AZ45*(1+AZ$6/Setup!$C$13)-CX46-EV46)+IF($K46=33,$D46,0)</f>
        <v/>
      </c>
      <c r="BA46">
        <f>MAX(0,BA45*(1+BA$6/Setup!$C$13)-CY46-EW46)+IF($K46=34,$D46,0)</f>
        <v/>
      </c>
      <c r="BB46">
        <f>MAX(0,BB45*(1+BB$6/Setup!$C$13)-CZ46-EX46)+IF($K46=35,$D46,0)</f>
        <v/>
      </c>
      <c r="BC46">
        <f>MAX(0,BC45*(1+BC$6/Setup!$C$13)-DA46-EY46)+IF($K46=36,$D46,0)</f>
        <v/>
      </c>
      <c r="BD46">
        <f>MAX(0,BD45*(1+BD$6/Setup!$C$13)-DB46-EZ46)+IF($K46=37,$D46,0)</f>
        <v/>
      </c>
      <c r="BE46">
        <f>MAX(0,BE45*(1+BE$6/Setup!$C$13)-DC46-FA46)+IF($K46=38,$D46,0)</f>
        <v/>
      </c>
      <c r="BF46">
        <f>MAX(0,BF45*(1+BF$6/Setup!$C$13)-DD46-FB46)+IF($K46=39,$D46,0)</f>
        <v/>
      </c>
      <c r="BG46">
        <f>MAX(0,BG45*(1+BG$6/Setup!$C$13)-DE46-FC46)+IF($K46=40,$D46,0)</f>
        <v/>
      </c>
      <c r="BH46">
        <f>MAX(0,BH45*(1+BH$6/Setup!$C$13)-DF46-FD46)+IF($K46=41,$D46,0)</f>
        <v/>
      </c>
      <c r="BI46">
        <f>MAX(0,BI45*(1+BI$6/Setup!$C$13)-DG46-FE46)+IF($K46=42,$D46,0)</f>
        <v/>
      </c>
      <c r="BJ46">
        <f>MAX(0,BJ45*(1+BJ$6/Setup!$C$13)-DH46-FF46)+IF($K46=43,$D46,0)</f>
        <v/>
      </c>
      <c r="BK46">
        <f>MAX(0,BK45*(1+BK$6/Setup!$C$13)-DI46-FG46)+IF($K46=44,$D46,0)</f>
        <v/>
      </c>
      <c r="BL46">
        <f>MAX(0,BL45*(1+BL$6/Setup!$C$13)-DJ46-FH46)+IF($K46=45,$D46,0)</f>
        <v/>
      </c>
      <c r="BM46">
        <f>MAX(0,BM45*(1+BM$6/Setup!$C$13)-DK46-FI46)+IF($K46=46,$D46,0)</f>
        <v/>
      </c>
      <c r="BN46">
        <f>MAX(0,BN45*(1+BN$6/Setup!$C$13)-DL46-FJ46)+IF($K46=47,$D46,0)</f>
        <v/>
      </c>
      <c r="BO46">
        <f>MAX(0,BO45*(1+BO$6/Setup!$C$13)-DM46-FK46)+IF($K46=48,$D46,0)</f>
        <v/>
      </c>
      <c r="BP46">
        <f>MAX(0,BP45*(1+BP$6/Setup!$C$13)-DN46-FL46)+IF($K46=49,$D46,0)</f>
        <v/>
      </c>
      <c r="BQ46">
        <f>MAX(0,BQ45*(1+BQ$6/Setup!$C$13)-DO46-FM46)+IF($K46=50,$D46,0)</f>
        <v/>
      </c>
      <c r="BR46">
        <f>MIN(T45*(1+T$6/Setup!$C$13),T$7)</f>
        <v/>
      </c>
      <c r="BS46">
        <f>MIN(U45*(1+U$6/Setup!$C$13),U$7)</f>
        <v/>
      </c>
      <c r="BT46">
        <f>MIN(V45*(1+V$6/Setup!$C$13),V$7)</f>
        <v/>
      </c>
      <c r="BU46">
        <f>MIN(W45*(1+W$6/Setup!$C$13),W$7)</f>
        <v/>
      </c>
      <c r="BV46">
        <f>MIN(X45*(1+X$6/Setup!$C$13),X$7)</f>
        <v/>
      </c>
      <c r="BW46">
        <f>MIN(Y45*(1+Y$6/Setup!$C$13),Y$7)</f>
        <v/>
      </c>
      <c r="BX46">
        <f>MIN(Z45*(1+Z$6/Setup!$C$13),Z$7)</f>
        <v/>
      </c>
      <c r="BY46">
        <f>MIN(AA45*(1+AA$6/Setup!$C$13),AA$7)</f>
        <v/>
      </c>
      <c r="BZ46">
        <f>MIN(AB45*(1+AB$6/Setup!$C$13),AB$7)</f>
        <v/>
      </c>
      <c r="CA46">
        <f>MIN(AC45*(1+AC$6/Setup!$C$13),AC$7)</f>
        <v/>
      </c>
      <c r="CB46">
        <f>MIN(AD45*(1+AD$6/Setup!$C$13),AD$7)</f>
        <v/>
      </c>
      <c r="CC46">
        <f>MIN(AE45*(1+AE$6/Setup!$C$13),AE$7)</f>
        <v/>
      </c>
      <c r="CD46">
        <f>MIN(AF45*(1+AF$6/Setup!$C$13),AF$7)</f>
        <v/>
      </c>
      <c r="CE46">
        <f>MIN(AG45*(1+AG$6/Setup!$C$13),AG$7)</f>
        <v/>
      </c>
      <c r="CF46">
        <f>MIN(AH45*(1+AH$6/Setup!$C$13),AH$7)</f>
        <v/>
      </c>
      <c r="CG46">
        <f>MIN(AI45*(1+AI$6/Setup!$C$13),AI$7)</f>
        <v/>
      </c>
      <c r="CH46">
        <f>MIN(AJ45*(1+AJ$6/Setup!$C$13),AJ$7)</f>
        <v/>
      </c>
      <c r="CI46">
        <f>MIN(AK45*(1+AK$6/Setup!$C$13),AK$7)</f>
        <v/>
      </c>
      <c r="CJ46">
        <f>MIN(AL45*(1+AL$6/Setup!$C$13),AL$7)</f>
        <v/>
      </c>
      <c r="CK46">
        <f>MIN(AM45*(1+AM$6/Setup!$C$13),AM$7)</f>
        <v/>
      </c>
      <c r="CL46">
        <f>MIN(AN45*(1+AN$6/Setup!$C$13),AN$7)</f>
        <v/>
      </c>
      <c r="CM46">
        <f>MIN(AO45*(1+AO$6/Setup!$C$13),AO$7)</f>
        <v/>
      </c>
      <c r="CN46">
        <f>MIN(AP45*(1+AP$6/Setup!$C$13),AP$7)</f>
        <v/>
      </c>
      <c r="CO46">
        <f>MIN(AQ45*(1+AQ$6/Setup!$C$13),AQ$7)</f>
        <v/>
      </c>
      <c r="CP46">
        <f>MIN(AR45*(1+AR$6/Setup!$C$13),AR$7)</f>
        <v/>
      </c>
      <c r="CQ46">
        <f>MIN(AS45*(1+AS$6/Setup!$C$13),AS$7)</f>
        <v/>
      </c>
      <c r="CR46">
        <f>MIN(AT45*(1+AT$6/Setup!$C$13),AT$7)</f>
        <v/>
      </c>
      <c r="CS46">
        <f>MIN(AU45*(1+AU$6/Setup!$C$13),AU$7)</f>
        <v/>
      </c>
      <c r="CT46">
        <f>MIN(AV45*(1+AV$6/Setup!$C$13),AV$7)</f>
        <v/>
      </c>
      <c r="CU46">
        <f>MIN(AW45*(1+AW$6/Setup!$C$13),AW$7)</f>
        <v/>
      </c>
      <c r="CV46">
        <f>MIN(AX45*(1+AX$6/Setup!$C$13),AX$7)</f>
        <v/>
      </c>
      <c r="CW46">
        <f>MIN(AY45*(1+AY$6/Setup!$C$13),AY$7)</f>
        <v/>
      </c>
      <c r="CX46">
        <f>MIN(AZ45*(1+AZ$6/Setup!$C$13),AZ$7)</f>
        <v/>
      </c>
      <c r="CY46">
        <f>MIN(BA45*(1+BA$6/Setup!$C$13),BA$7)</f>
        <v/>
      </c>
      <c r="CZ46">
        <f>MIN(BB45*(1+BB$6/Setup!$C$13),BB$7)</f>
        <v/>
      </c>
      <c r="DA46">
        <f>MIN(BC45*(1+BC$6/Setup!$C$13),BC$7)</f>
        <v/>
      </c>
      <c r="DB46">
        <f>MIN(BD45*(1+BD$6/Setup!$C$13),BD$7)</f>
        <v/>
      </c>
      <c r="DC46">
        <f>MIN(BE45*(1+BE$6/Setup!$C$13),BE$7)</f>
        <v/>
      </c>
      <c r="DD46">
        <f>MIN(BF45*(1+BF$6/Setup!$C$13),BF$7)</f>
        <v/>
      </c>
      <c r="DE46">
        <f>MIN(BG45*(1+BG$6/Setup!$C$13),BG$7)</f>
        <v/>
      </c>
      <c r="DF46">
        <f>MIN(BH45*(1+BH$6/Setup!$C$13),BH$7)</f>
        <v/>
      </c>
      <c r="DG46">
        <f>MIN(BI45*(1+BI$6/Setup!$C$13),BI$7)</f>
        <v/>
      </c>
      <c r="DH46">
        <f>MIN(BJ45*(1+BJ$6/Setup!$C$13),BJ$7)</f>
        <v/>
      </c>
      <c r="DI46">
        <f>MIN(BK45*(1+BK$6/Setup!$C$13),BK$7)</f>
        <v/>
      </c>
      <c r="DJ46">
        <f>MIN(BL45*(1+BL$6/Setup!$C$13),BL$7)</f>
        <v/>
      </c>
      <c r="DK46">
        <f>MIN(BM45*(1+BM$6/Setup!$C$13),BM$7)</f>
        <v/>
      </c>
      <c r="DL46">
        <f>MIN(BN45*(1+BN$6/Setup!$C$13),BN$7)</f>
        <v/>
      </c>
      <c r="DM46">
        <f>MIN(BO45*(1+BO$6/Setup!$C$13),BO$7)</f>
        <v/>
      </c>
      <c r="DN46">
        <f>MIN(BP45*(1+BP$6/Setup!$C$13),BP$7)</f>
        <v/>
      </c>
      <c r="DO46">
        <f>MIN(BQ45*(1+BQ$6/Setup!$C$13),BQ$7)</f>
        <v/>
      </c>
      <c r="DP46">
        <f>MIN(T45*(1+T$6/Setup!$C$13)-BR46,$H46)</f>
        <v/>
      </c>
      <c r="DQ46">
        <f>MIN(U45*(1+U$6/Setup!$C$13)-BS46,MAX(0,$H46-SUM($DP46:DP46)))</f>
        <v/>
      </c>
      <c r="DR46">
        <f>MIN(V45*(1+V$6/Setup!$C$13)-BT46,MAX(0,$H46-SUM($DP46:DQ46)))</f>
        <v/>
      </c>
      <c r="DS46">
        <f>MIN(W45*(1+W$6/Setup!$C$13)-BU46,MAX(0,$H46-SUM($DP46:DR46)))</f>
        <v/>
      </c>
      <c r="DT46">
        <f>MIN(X45*(1+X$6/Setup!$C$13)-BV46,MAX(0,$H46-SUM($DP46:DS46)))</f>
        <v/>
      </c>
      <c r="DU46">
        <f>MIN(Y45*(1+Y$6/Setup!$C$13)-BW46,MAX(0,$H46-SUM($DP46:DT46)))</f>
        <v/>
      </c>
      <c r="DV46">
        <f>MIN(Z45*(1+Z$6/Setup!$C$13)-BX46,MAX(0,$H46-SUM($DP46:DU46)))</f>
        <v/>
      </c>
      <c r="DW46">
        <f>MIN(AA45*(1+AA$6/Setup!$C$13)-BY46,MAX(0,$H46-SUM($DP46:DV46)))</f>
        <v/>
      </c>
      <c r="DX46">
        <f>MIN(AB45*(1+AB$6/Setup!$C$13)-BZ46,MAX(0,$H46-SUM($DP46:DW46)))</f>
        <v/>
      </c>
      <c r="DY46">
        <f>MIN(AC45*(1+AC$6/Setup!$C$13)-CA46,MAX(0,$H46-SUM($DP46:DX46)))</f>
        <v/>
      </c>
      <c r="DZ46">
        <f>MIN(AD45*(1+AD$6/Setup!$C$13)-CB46,MAX(0,$H46-SUM($DP46:DY46)))</f>
        <v/>
      </c>
      <c r="EA46">
        <f>MIN(AE45*(1+AE$6/Setup!$C$13)-CC46,MAX(0,$H46-SUM($DP46:DZ46)))</f>
        <v/>
      </c>
      <c r="EB46">
        <f>MIN(AF45*(1+AF$6/Setup!$C$13)-CD46,MAX(0,$H46-SUM($DP46:EA46)))</f>
        <v/>
      </c>
      <c r="EC46">
        <f>MIN(AG45*(1+AG$6/Setup!$C$13)-CE46,MAX(0,$H46-SUM($DP46:EB46)))</f>
        <v/>
      </c>
      <c r="ED46">
        <f>MIN(AH45*(1+AH$6/Setup!$C$13)-CF46,MAX(0,$H46-SUM($DP46:EC46)))</f>
        <v/>
      </c>
      <c r="EE46">
        <f>MIN(AI45*(1+AI$6/Setup!$C$13)-CG46,MAX(0,$H46-SUM($DP46:ED46)))</f>
        <v/>
      </c>
      <c r="EF46">
        <f>MIN(AJ45*(1+AJ$6/Setup!$C$13)-CH46,MAX(0,$H46-SUM($DP46:EE46)))</f>
        <v/>
      </c>
      <c r="EG46">
        <f>MIN(AK45*(1+AK$6/Setup!$C$13)-CI46,MAX(0,$H46-SUM($DP46:EF46)))</f>
        <v/>
      </c>
      <c r="EH46">
        <f>MIN(AL45*(1+AL$6/Setup!$C$13)-CJ46,MAX(0,$H46-SUM($DP46:EG46)))</f>
        <v/>
      </c>
      <c r="EI46">
        <f>MIN(AM45*(1+AM$6/Setup!$C$13)-CK46,MAX(0,$H46-SUM($DP46:EH46)))</f>
        <v/>
      </c>
      <c r="EJ46">
        <f>MIN(AN45*(1+AN$6/Setup!$C$13)-CL46,MAX(0,$H46-SUM($DP46:EI46)))</f>
        <v/>
      </c>
      <c r="EK46">
        <f>MIN(AO45*(1+AO$6/Setup!$C$13)-CM46,MAX(0,$H46-SUM($DP46:EJ46)))</f>
        <v/>
      </c>
      <c r="EL46">
        <f>MIN(AP45*(1+AP$6/Setup!$C$13)-CN46,MAX(0,$H46-SUM($DP46:EK46)))</f>
        <v/>
      </c>
      <c r="EM46">
        <f>MIN(AQ45*(1+AQ$6/Setup!$C$13)-CO46,MAX(0,$H46-SUM($DP46:EL46)))</f>
        <v/>
      </c>
      <c r="EN46">
        <f>MIN(AR45*(1+AR$6/Setup!$C$13)-CP46,MAX(0,$H46-SUM($DP46:EM46)))</f>
        <v/>
      </c>
      <c r="EO46">
        <f>MIN(AS45*(1+AS$6/Setup!$C$13)-CQ46,MAX(0,$H46-SUM($DP46:EN46)))</f>
        <v/>
      </c>
      <c r="EP46">
        <f>MIN(AT45*(1+AT$6/Setup!$C$13)-CR46,MAX(0,$H46-SUM($DP46:EO46)))</f>
        <v/>
      </c>
      <c r="EQ46">
        <f>MIN(AU45*(1+AU$6/Setup!$C$13)-CS46,MAX(0,$H46-SUM($DP46:EP46)))</f>
        <v/>
      </c>
      <c r="ER46">
        <f>MIN(AV45*(1+AV$6/Setup!$C$13)-CT46,MAX(0,$H46-SUM($DP46:EQ46)))</f>
        <v/>
      </c>
      <c r="ES46">
        <f>MIN(AW45*(1+AW$6/Setup!$C$13)-CU46,MAX(0,$H46-SUM($DP46:ER46)))</f>
        <v/>
      </c>
      <c r="ET46">
        <f>MIN(AX45*(1+AX$6/Setup!$C$13)-CV46,MAX(0,$H46-SUM($DP46:ES46)))</f>
        <v/>
      </c>
      <c r="EU46">
        <f>MIN(AY45*(1+AY$6/Setup!$C$13)-CW46,MAX(0,$H46-SUM($DP46:ET46)))</f>
        <v/>
      </c>
      <c r="EV46">
        <f>MIN(AZ45*(1+AZ$6/Setup!$C$13)-CX46,MAX(0,$H46-SUM($DP46:EU46)))</f>
        <v/>
      </c>
      <c r="EW46">
        <f>MIN(BA45*(1+BA$6/Setup!$C$13)-CY46,MAX(0,$H46-SUM($DP46:EV46)))</f>
        <v/>
      </c>
      <c r="EX46">
        <f>MIN(BB45*(1+BB$6/Setup!$C$13)-CZ46,MAX(0,$H46-SUM($DP46:EW46)))</f>
        <v/>
      </c>
      <c r="EY46">
        <f>MIN(BC45*(1+BC$6/Setup!$C$13)-DA46,MAX(0,$H46-SUM($DP46:EX46)))</f>
        <v/>
      </c>
      <c r="EZ46">
        <f>MIN(BD45*(1+BD$6/Setup!$C$13)-DB46,MAX(0,$H46-SUM($DP46:EY46)))</f>
        <v/>
      </c>
      <c r="FA46">
        <f>MIN(BE45*(1+BE$6/Setup!$C$13)-DC46,MAX(0,$H46-SUM($DP46:EZ46)))</f>
        <v/>
      </c>
      <c r="FB46">
        <f>MIN(BF45*(1+BF$6/Setup!$C$13)-DD46,MAX(0,$H46-SUM($DP46:FA46)))</f>
        <v/>
      </c>
      <c r="FC46">
        <f>MIN(BG45*(1+BG$6/Setup!$C$13)-DE46,MAX(0,$H46-SUM($DP46:FB46)))</f>
        <v/>
      </c>
      <c r="FD46">
        <f>MIN(BH45*(1+BH$6/Setup!$C$13)-DF46,MAX(0,$H46-SUM($DP46:FC46)))</f>
        <v/>
      </c>
      <c r="FE46">
        <f>MIN(BI45*(1+BI$6/Setup!$C$13)-DG46,MAX(0,$H46-SUM($DP46:FD46)))</f>
        <v/>
      </c>
      <c r="FF46">
        <f>MIN(BJ45*(1+BJ$6/Setup!$C$13)-DH46,MAX(0,$H46-SUM($DP46:FE46)))</f>
        <v/>
      </c>
      <c r="FG46">
        <f>MIN(BK45*(1+BK$6/Setup!$C$13)-DI46,MAX(0,$H46-SUM($DP46:FF46)))</f>
        <v/>
      </c>
      <c r="FH46">
        <f>MIN(BL45*(1+BL$6/Setup!$C$13)-DJ46,MAX(0,$H46-SUM($DP46:FG46)))</f>
        <v/>
      </c>
      <c r="FI46">
        <f>MIN(BM45*(1+BM$6/Setup!$C$13)-DK46,MAX(0,$H46-SUM($DP46:FH46)))</f>
        <v/>
      </c>
      <c r="FJ46">
        <f>MIN(BN45*(1+BN$6/Setup!$C$13)-DL46,MAX(0,$H46-SUM($DP46:FI46)))</f>
        <v/>
      </c>
      <c r="FK46">
        <f>MIN(BO45*(1+BO$6/Setup!$C$13)-DM46,MAX(0,$H46-SUM($DP46:FJ46)))</f>
        <v/>
      </c>
      <c r="FL46">
        <f>MIN(BP45*(1+BP$6/Setup!$C$13)-DN46,MAX(0,$H46-SUM($DP46:FK46)))</f>
        <v/>
      </c>
      <c r="FM46">
        <f>MIN(BQ45*(1+BQ$6/Setup!$C$13)-DO46,MAX(0,$H46-SUM($DP46:FL46)))</f>
        <v/>
      </c>
    </row>
    <row r="47">
      <c r="A47">
        <f>A46+1</f>
        <v/>
      </c>
      <c r="B47">
        <f>IF(Setup!$C$6="Every week",Setup!$C$7+7*(A47-1),IF(Setup!$C$6="Every 2 weeks",Setup!$C$7+14*(A47-1),IF(Setup!$C$6="Every month",EDATE(Setup!$C$7,A47-1),EOMONTH(Setup!$C$7,INT((A47-1+Setup!$C$20)/2)-1)+MIN(IF(MOD(A47-1+Setup!$C$20,2)=0,Setup!$C$18,Setup!$C$19),DAY(EOMONTH(Setup!$C$7,INT((A47-1+Setup!$C$20)/2)))))))</f>
        <v/>
      </c>
      <c r="C47">
        <f>N('Paycheck Plan'!J43)</f>
        <v/>
      </c>
      <c r="D47">
        <f>N('Paycheck Plan'!K43)</f>
        <v/>
      </c>
      <c r="E47">
        <f>MIN(MAX(0,Setup!$C$10-F46),MAX(0,Setup!$C$8+C47-G47))</f>
        <v/>
      </c>
      <c r="F47">
        <f>F46+E47</f>
        <v/>
      </c>
      <c r="G47">
        <f>MIN(Setup!$C$14,MAX(0,Setup!$C$8+C47))</f>
        <v/>
      </c>
      <c r="H47">
        <f>MAX(0,Setup!$C$8+C47-G47-E47)+SUM($T$7:$BQ$7)-SUM(BR47:DO47)</f>
        <v/>
      </c>
      <c r="I47">
        <f>SUMPRODUCT(T46:BQ46,$T$6:$BQ$6)/Setup!$C$13</f>
        <v/>
      </c>
      <c r="J47">
        <f>SUM(T47:BQ47)</f>
        <v/>
      </c>
      <c r="K47">
        <f>IF(MAX(DP47:FM47)&gt;0,MATCH(MAX(DP47:FM47),DP47:FM47,0),1)</f>
        <v/>
      </c>
      <c r="M47">
        <f>ROUND(36*$B$2/39,0)+1</f>
        <v/>
      </c>
      <c r="N47" s="62">
        <f>INDEX($B$10:$B$530,MIN(M47,521))</f>
        <v/>
      </c>
      <c r="O47">
        <f>INDEX($J$10:$J$530,MIN(M47,521))</f>
        <v/>
      </c>
      <c r="T47">
        <f>MAX(0,T46*(1+T$6/Setup!$C$13)-BR47-DP47)+IF($K47=1,$D47,0)</f>
        <v/>
      </c>
      <c r="U47">
        <f>MAX(0,U46*(1+U$6/Setup!$C$13)-BS47-DQ47)+IF($K47=2,$D47,0)</f>
        <v/>
      </c>
      <c r="V47">
        <f>MAX(0,V46*(1+V$6/Setup!$C$13)-BT47-DR47)+IF($K47=3,$D47,0)</f>
        <v/>
      </c>
      <c r="W47">
        <f>MAX(0,W46*(1+W$6/Setup!$C$13)-BU47-DS47)+IF($K47=4,$D47,0)</f>
        <v/>
      </c>
      <c r="X47">
        <f>MAX(0,X46*(1+X$6/Setup!$C$13)-BV47-DT47)+IF($K47=5,$D47,0)</f>
        <v/>
      </c>
      <c r="Y47">
        <f>MAX(0,Y46*(1+Y$6/Setup!$C$13)-BW47-DU47)+IF($K47=6,$D47,0)</f>
        <v/>
      </c>
      <c r="Z47">
        <f>MAX(0,Z46*(1+Z$6/Setup!$C$13)-BX47-DV47)+IF($K47=7,$D47,0)</f>
        <v/>
      </c>
      <c r="AA47">
        <f>MAX(0,AA46*(1+AA$6/Setup!$C$13)-BY47-DW47)+IF($K47=8,$D47,0)</f>
        <v/>
      </c>
      <c r="AB47">
        <f>MAX(0,AB46*(1+AB$6/Setup!$C$13)-BZ47-DX47)+IF($K47=9,$D47,0)</f>
        <v/>
      </c>
      <c r="AC47">
        <f>MAX(0,AC46*(1+AC$6/Setup!$C$13)-CA47-DY47)+IF($K47=10,$D47,0)</f>
        <v/>
      </c>
      <c r="AD47">
        <f>MAX(0,AD46*(1+AD$6/Setup!$C$13)-CB47-DZ47)+IF($K47=11,$D47,0)</f>
        <v/>
      </c>
      <c r="AE47">
        <f>MAX(0,AE46*(1+AE$6/Setup!$C$13)-CC47-EA47)+IF($K47=12,$D47,0)</f>
        <v/>
      </c>
      <c r="AF47">
        <f>MAX(0,AF46*(1+AF$6/Setup!$C$13)-CD47-EB47)+IF($K47=13,$D47,0)</f>
        <v/>
      </c>
      <c r="AG47">
        <f>MAX(0,AG46*(1+AG$6/Setup!$C$13)-CE47-EC47)+IF($K47=14,$D47,0)</f>
        <v/>
      </c>
      <c r="AH47">
        <f>MAX(0,AH46*(1+AH$6/Setup!$C$13)-CF47-ED47)+IF($K47=15,$D47,0)</f>
        <v/>
      </c>
      <c r="AI47">
        <f>MAX(0,AI46*(1+AI$6/Setup!$C$13)-CG47-EE47)+IF($K47=16,$D47,0)</f>
        <v/>
      </c>
      <c r="AJ47">
        <f>MAX(0,AJ46*(1+AJ$6/Setup!$C$13)-CH47-EF47)+IF($K47=17,$D47,0)</f>
        <v/>
      </c>
      <c r="AK47">
        <f>MAX(0,AK46*(1+AK$6/Setup!$C$13)-CI47-EG47)+IF($K47=18,$D47,0)</f>
        <v/>
      </c>
      <c r="AL47">
        <f>MAX(0,AL46*(1+AL$6/Setup!$C$13)-CJ47-EH47)+IF($K47=19,$D47,0)</f>
        <v/>
      </c>
      <c r="AM47">
        <f>MAX(0,AM46*(1+AM$6/Setup!$C$13)-CK47-EI47)+IF($K47=20,$D47,0)</f>
        <v/>
      </c>
      <c r="AN47">
        <f>MAX(0,AN46*(1+AN$6/Setup!$C$13)-CL47-EJ47)+IF($K47=21,$D47,0)</f>
        <v/>
      </c>
      <c r="AO47">
        <f>MAX(0,AO46*(1+AO$6/Setup!$C$13)-CM47-EK47)+IF($K47=22,$D47,0)</f>
        <v/>
      </c>
      <c r="AP47">
        <f>MAX(0,AP46*(1+AP$6/Setup!$C$13)-CN47-EL47)+IF($K47=23,$D47,0)</f>
        <v/>
      </c>
      <c r="AQ47">
        <f>MAX(0,AQ46*(1+AQ$6/Setup!$C$13)-CO47-EM47)+IF($K47=24,$D47,0)</f>
        <v/>
      </c>
      <c r="AR47">
        <f>MAX(0,AR46*(1+AR$6/Setup!$C$13)-CP47-EN47)+IF($K47=25,$D47,0)</f>
        <v/>
      </c>
      <c r="AS47">
        <f>MAX(0,AS46*(1+AS$6/Setup!$C$13)-CQ47-EO47)+IF($K47=26,$D47,0)</f>
        <v/>
      </c>
      <c r="AT47">
        <f>MAX(0,AT46*(1+AT$6/Setup!$C$13)-CR47-EP47)+IF($K47=27,$D47,0)</f>
        <v/>
      </c>
      <c r="AU47">
        <f>MAX(0,AU46*(1+AU$6/Setup!$C$13)-CS47-EQ47)+IF($K47=28,$D47,0)</f>
        <v/>
      </c>
      <c r="AV47">
        <f>MAX(0,AV46*(1+AV$6/Setup!$C$13)-CT47-ER47)+IF($K47=29,$D47,0)</f>
        <v/>
      </c>
      <c r="AW47">
        <f>MAX(0,AW46*(1+AW$6/Setup!$C$13)-CU47-ES47)+IF($K47=30,$D47,0)</f>
        <v/>
      </c>
      <c r="AX47">
        <f>MAX(0,AX46*(1+AX$6/Setup!$C$13)-CV47-ET47)+IF($K47=31,$D47,0)</f>
        <v/>
      </c>
      <c r="AY47">
        <f>MAX(0,AY46*(1+AY$6/Setup!$C$13)-CW47-EU47)+IF($K47=32,$D47,0)</f>
        <v/>
      </c>
      <c r="AZ47">
        <f>MAX(0,AZ46*(1+AZ$6/Setup!$C$13)-CX47-EV47)+IF($K47=33,$D47,0)</f>
        <v/>
      </c>
      <c r="BA47">
        <f>MAX(0,BA46*(1+BA$6/Setup!$C$13)-CY47-EW47)+IF($K47=34,$D47,0)</f>
        <v/>
      </c>
      <c r="BB47">
        <f>MAX(0,BB46*(1+BB$6/Setup!$C$13)-CZ47-EX47)+IF($K47=35,$D47,0)</f>
        <v/>
      </c>
      <c r="BC47">
        <f>MAX(0,BC46*(1+BC$6/Setup!$C$13)-DA47-EY47)+IF($K47=36,$D47,0)</f>
        <v/>
      </c>
      <c r="BD47">
        <f>MAX(0,BD46*(1+BD$6/Setup!$C$13)-DB47-EZ47)+IF($K47=37,$D47,0)</f>
        <v/>
      </c>
      <c r="BE47">
        <f>MAX(0,BE46*(1+BE$6/Setup!$C$13)-DC47-FA47)+IF($K47=38,$D47,0)</f>
        <v/>
      </c>
      <c r="BF47">
        <f>MAX(0,BF46*(1+BF$6/Setup!$C$13)-DD47-FB47)+IF($K47=39,$D47,0)</f>
        <v/>
      </c>
      <c r="BG47">
        <f>MAX(0,BG46*(1+BG$6/Setup!$C$13)-DE47-FC47)+IF($K47=40,$D47,0)</f>
        <v/>
      </c>
      <c r="BH47">
        <f>MAX(0,BH46*(1+BH$6/Setup!$C$13)-DF47-FD47)+IF($K47=41,$D47,0)</f>
        <v/>
      </c>
      <c r="BI47">
        <f>MAX(0,BI46*(1+BI$6/Setup!$C$13)-DG47-FE47)+IF($K47=42,$D47,0)</f>
        <v/>
      </c>
      <c r="BJ47">
        <f>MAX(0,BJ46*(1+BJ$6/Setup!$C$13)-DH47-FF47)+IF($K47=43,$D47,0)</f>
        <v/>
      </c>
      <c r="BK47">
        <f>MAX(0,BK46*(1+BK$6/Setup!$C$13)-DI47-FG47)+IF($K47=44,$D47,0)</f>
        <v/>
      </c>
      <c r="BL47">
        <f>MAX(0,BL46*(1+BL$6/Setup!$C$13)-DJ47-FH47)+IF($K47=45,$D47,0)</f>
        <v/>
      </c>
      <c r="BM47">
        <f>MAX(0,BM46*(1+BM$6/Setup!$C$13)-DK47-FI47)+IF($K47=46,$D47,0)</f>
        <v/>
      </c>
      <c r="BN47">
        <f>MAX(0,BN46*(1+BN$6/Setup!$C$13)-DL47-FJ47)+IF($K47=47,$D47,0)</f>
        <v/>
      </c>
      <c r="BO47">
        <f>MAX(0,BO46*(1+BO$6/Setup!$C$13)-DM47-FK47)+IF($K47=48,$D47,0)</f>
        <v/>
      </c>
      <c r="BP47">
        <f>MAX(0,BP46*(1+BP$6/Setup!$C$13)-DN47-FL47)+IF($K47=49,$D47,0)</f>
        <v/>
      </c>
      <c r="BQ47">
        <f>MAX(0,BQ46*(1+BQ$6/Setup!$C$13)-DO47-FM47)+IF($K47=50,$D47,0)</f>
        <v/>
      </c>
      <c r="BR47">
        <f>MIN(T46*(1+T$6/Setup!$C$13),T$7)</f>
        <v/>
      </c>
      <c r="BS47">
        <f>MIN(U46*(1+U$6/Setup!$C$13),U$7)</f>
        <v/>
      </c>
      <c r="BT47">
        <f>MIN(V46*(1+V$6/Setup!$C$13),V$7)</f>
        <v/>
      </c>
      <c r="BU47">
        <f>MIN(W46*(1+W$6/Setup!$C$13),W$7)</f>
        <v/>
      </c>
      <c r="BV47">
        <f>MIN(X46*(1+X$6/Setup!$C$13),X$7)</f>
        <v/>
      </c>
      <c r="BW47">
        <f>MIN(Y46*(1+Y$6/Setup!$C$13),Y$7)</f>
        <v/>
      </c>
      <c r="BX47">
        <f>MIN(Z46*(1+Z$6/Setup!$C$13),Z$7)</f>
        <v/>
      </c>
      <c r="BY47">
        <f>MIN(AA46*(1+AA$6/Setup!$C$13),AA$7)</f>
        <v/>
      </c>
      <c r="BZ47">
        <f>MIN(AB46*(1+AB$6/Setup!$C$13),AB$7)</f>
        <v/>
      </c>
      <c r="CA47">
        <f>MIN(AC46*(1+AC$6/Setup!$C$13),AC$7)</f>
        <v/>
      </c>
      <c r="CB47">
        <f>MIN(AD46*(1+AD$6/Setup!$C$13),AD$7)</f>
        <v/>
      </c>
      <c r="CC47">
        <f>MIN(AE46*(1+AE$6/Setup!$C$13),AE$7)</f>
        <v/>
      </c>
      <c r="CD47">
        <f>MIN(AF46*(1+AF$6/Setup!$C$13),AF$7)</f>
        <v/>
      </c>
      <c r="CE47">
        <f>MIN(AG46*(1+AG$6/Setup!$C$13),AG$7)</f>
        <v/>
      </c>
      <c r="CF47">
        <f>MIN(AH46*(1+AH$6/Setup!$C$13),AH$7)</f>
        <v/>
      </c>
      <c r="CG47">
        <f>MIN(AI46*(1+AI$6/Setup!$C$13),AI$7)</f>
        <v/>
      </c>
      <c r="CH47">
        <f>MIN(AJ46*(1+AJ$6/Setup!$C$13),AJ$7)</f>
        <v/>
      </c>
      <c r="CI47">
        <f>MIN(AK46*(1+AK$6/Setup!$C$13),AK$7)</f>
        <v/>
      </c>
      <c r="CJ47">
        <f>MIN(AL46*(1+AL$6/Setup!$C$13),AL$7)</f>
        <v/>
      </c>
      <c r="CK47">
        <f>MIN(AM46*(1+AM$6/Setup!$C$13),AM$7)</f>
        <v/>
      </c>
      <c r="CL47">
        <f>MIN(AN46*(1+AN$6/Setup!$C$13),AN$7)</f>
        <v/>
      </c>
      <c r="CM47">
        <f>MIN(AO46*(1+AO$6/Setup!$C$13),AO$7)</f>
        <v/>
      </c>
      <c r="CN47">
        <f>MIN(AP46*(1+AP$6/Setup!$C$13),AP$7)</f>
        <v/>
      </c>
      <c r="CO47">
        <f>MIN(AQ46*(1+AQ$6/Setup!$C$13),AQ$7)</f>
        <v/>
      </c>
      <c r="CP47">
        <f>MIN(AR46*(1+AR$6/Setup!$C$13),AR$7)</f>
        <v/>
      </c>
      <c r="CQ47">
        <f>MIN(AS46*(1+AS$6/Setup!$C$13),AS$7)</f>
        <v/>
      </c>
      <c r="CR47">
        <f>MIN(AT46*(1+AT$6/Setup!$C$13),AT$7)</f>
        <v/>
      </c>
      <c r="CS47">
        <f>MIN(AU46*(1+AU$6/Setup!$C$13),AU$7)</f>
        <v/>
      </c>
      <c r="CT47">
        <f>MIN(AV46*(1+AV$6/Setup!$C$13),AV$7)</f>
        <v/>
      </c>
      <c r="CU47">
        <f>MIN(AW46*(1+AW$6/Setup!$C$13),AW$7)</f>
        <v/>
      </c>
      <c r="CV47">
        <f>MIN(AX46*(1+AX$6/Setup!$C$13),AX$7)</f>
        <v/>
      </c>
      <c r="CW47">
        <f>MIN(AY46*(1+AY$6/Setup!$C$13),AY$7)</f>
        <v/>
      </c>
      <c r="CX47">
        <f>MIN(AZ46*(1+AZ$6/Setup!$C$13),AZ$7)</f>
        <v/>
      </c>
      <c r="CY47">
        <f>MIN(BA46*(1+BA$6/Setup!$C$13),BA$7)</f>
        <v/>
      </c>
      <c r="CZ47">
        <f>MIN(BB46*(1+BB$6/Setup!$C$13),BB$7)</f>
        <v/>
      </c>
      <c r="DA47">
        <f>MIN(BC46*(1+BC$6/Setup!$C$13),BC$7)</f>
        <v/>
      </c>
      <c r="DB47">
        <f>MIN(BD46*(1+BD$6/Setup!$C$13),BD$7)</f>
        <v/>
      </c>
      <c r="DC47">
        <f>MIN(BE46*(1+BE$6/Setup!$C$13),BE$7)</f>
        <v/>
      </c>
      <c r="DD47">
        <f>MIN(BF46*(1+BF$6/Setup!$C$13),BF$7)</f>
        <v/>
      </c>
      <c r="DE47">
        <f>MIN(BG46*(1+BG$6/Setup!$C$13),BG$7)</f>
        <v/>
      </c>
      <c r="DF47">
        <f>MIN(BH46*(1+BH$6/Setup!$C$13),BH$7)</f>
        <v/>
      </c>
      <c r="DG47">
        <f>MIN(BI46*(1+BI$6/Setup!$C$13),BI$7)</f>
        <v/>
      </c>
      <c r="DH47">
        <f>MIN(BJ46*(1+BJ$6/Setup!$C$13),BJ$7)</f>
        <v/>
      </c>
      <c r="DI47">
        <f>MIN(BK46*(1+BK$6/Setup!$C$13),BK$7)</f>
        <v/>
      </c>
      <c r="DJ47">
        <f>MIN(BL46*(1+BL$6/Setup!$C$13),BL$7)</f>
        <v/>
      </c>
      <c r="DK47">
        <f>MIN(BM46*(1+BM$6/Setup!$C$13),BM$7)</f>
        <v/>
      </c>
      <c r="DL47">
        <f>MIN(BN46*(1+BN$6/Setup!$C$13),BN$7)</f>
        <v/>
      </c>
      <c r="DM47">
        <f>MIN(BO46*(1+BO$6/Setup!$C$13),BO$7)</f>
        <v/>
      </c>
      <c r="DN47">
        <f>MIN(BP46*(1+BP$6/Setup!$C$13),BP$7)</f>
        <v/>
      </c>
      <c r="DO47">
        <f>MIN(BQ46*(1+BQ$6/Setup!$C$13),BQ$7)</f>
        <v/>
      </c>
      <c r="DP47">
        <f>MIN(T46*(1+T$6/Setup!$C$13)-BR47,$H47)</f>
        <v/>
      </c>
      <c r="DQ47">
        <f>MIN(U46*(1+U$6/Setup!$C$13)-BS47,MAX(0,$H47-SUM($DP47:DP47)))</f>
        <v/>
      </c>
      <c r="DR47">
        <f>MIN(V46*(1+V$6/Setup!$C$13)-BT47,MAX(0,$H47-SUM($DP47:DQ47)))</f>
        <v/>
      </c>
      <c r="DS47">
        <f>MIN(W46*(1+W$6/Setup!$C$13)-BU47,MAX(0,$H47-SUM($DP47:DR47)))</f>
        <v/>
      </c>
      <c r="DT47">
        <f>MIN(X46*(1+X$6/Setup!$C$13)-BV47,MAX(0,$H47-SUM($DP47:DS47)))</f>
        <v/>
      </c>
      <c r="DU47">
        <f>MIN(Y46*(1+Y$6/Setup!$C$13)-BW47,MAX(0,$H47-SUM($DP47:DT47)))</f>
        <v/>
      </c>
      <c r="DV47">
        <f>MIN(Z46*(1+Z$6/Setup!$C$13)-BX47,MAX(0,$H47-SUM($DP47:DU47)))</f>
        <v/>
      </c>
      <c r="DW47">
        <f>MIN(AA46*(1+AA$6/Setup!$C$13)-BY47,MAX(0,$H47-SUM($DP47:DV47)))</f>
        <v/>
      </c>
      <c r="DX47">
        <f>MIN(AB46*(1+AB$6/Setup!$C$13)-BZ47,MAX(0,$H47-SUM($DP47:DW47)))</f>
        <v/>
      </c>
      <c r="DY47">
        <f>MIN(AC46*(1+AC$6/Setup!$C$13)-CA47,MAX(0,$H47-SUM($DP47:DX47)))</f>
        <v/>
      </c>
      <c r="DZ47">
        <f>MIN(AD46*(1+AD$6/Setup!$C$13)-CB47,MAX(0,$H47-SUM($DP47:DY47)))</f>
        <v/>
      </c>
      <c r="EA47">
        <f>MIN(AE46*(1+AE$6/Setup!$C$13)-CC47,MAX(0,$H47-SUM($DP47:DZ47)))</f>
        <v/>
      </c>
      <c r="EB47">
        <f>MIN(AF46*(1+AF$6/Setup!$C$13)-CD47,MAX(0,$H47-SUM($DP47:EA47)))</f>
        <v/>
      </c>
      <c r="EC47">
        <f>MIN(AG46*(1+AG$6/Setup!$C$13)-CE47,MAX(0,$H47-SUM($DP47:EB47)))</f>
        <v/>
      </c>
      <c r="ED47">
        <f>MIN(AH46*(1+AH$6/Setup!$C$13)-CF47,MAX(0,$H47-SUM($DP47:EC47)))</f>
        <v/>
      </c>
      <c r="EE47">
        <f>MIN(AI46*(1+AI$6/Setup!$C$13)-CG47,MAX(0,$H47-SUM($DP47:ED47)))</f>
        <v/>
      </c>
      <c r="EF47">
        <f>MIN(AJ46*(1+AJ$6/Setup!$C$13)-CH47,MAX(0,$H47-SUM($DP47:EE47)))</f>
        <v/>
      </c>
      <c r="EG47">
        <f>MIN(AK46*(1+AK$6/Setup!$C$13)-CI47,MAX(0,$H47-SUM($DP47:EF47)))</f>
        <v/>
      </c>
      <c r="EH47">
        <f>MIN(AL46*(1+AL$6/Setup!$C$13)-CJ47,MAX(0,$H47-SUM($DP47:EG47)))</f>
        <v/>
      </c>
      <c r="EI47">
        <f>MIN(AM46*(1+AM$6/Setup!$C$13)-CK47,MAX(0,$H47-SUM($DP47:EH47)))</f>
        <v/>
      </c>
      <c r="EJ47">
        <f>MIN(AN46*(1+AN$6/Setup!$C$13)-CL47,MAX(0,$H47-SUM($DP47:EI47)))</f>
        <v/>
      </c>
      <c r="EK47">
        <f>MIN(AO46*(1+AO$6/Setup!$C$13)-CM47,MAX(0,$H47-SUM($DP47:EJ47)))</f>
        <v/>
      </c>
      <c r="EL47">
        <f>MIN(AP46*(1+AP$6/Setup!$C$13)-CN47,MAX(0,$H47-SUM($DP47:EK47)))</f>
        <v/>
      </c>
      <c r="EM47">
        <f>MIN(AQ46*(1+AQ$6/Setup!$C$13)-CO47,MAX(0,$H47-SUM($DP47:EL47)))</f>
        <v/>
      </c>
      <c r="EN47">
        <f>MIN(AR46*(1+AR$6/Setup!$C$13)-CP47,MAX(0,$H47-SUM($DP47:EM47)))</f>
        <v/>
      </c>
      <c r="EO47">
        <f>MIN(AS46*(1+AS$6/Setup!$C$13)-CQ47,MAX(0,$H47-SUM($DP47:EN47)))</f>
        <v/>
      </c>
      <c r="EP47">
        <f>MIN(AT46*(1+AT$6/Setup!$C$13)-CR47,MAX(0,$H47-SUM($DP47:EO47)))</f>
        <v/>
      </c>
      <c r="EQ47">
        <f>MIN(AU46*(1+AU$6/Setup!$C$13)-CS47,MAX(0,$H47-SUM($DP47:EP47)))</f>
        <v/>
      </c>
      <c r="ER47">
        <f>MIN(AV46*(1+AV$6/Setup!$C$13)-CT47,MAX(0,$H47-SUM($DP47:EQ47)))</f>
        <v/>
      </c>
      <c r="ES47">
        <f>MIN(AW46*(1+AW$6/Setup!$C$13)-CU47,MAX(0,$H47-SUM($DP47:ER47)))</f>
        <v/>
      </c>
      <c r="ET47">
        <f>MIN(AX46*(1+AX$6/Setup!$C$13)-CV47,MAX(0,$H47-SUM($DP47:ES47)))</f>
        <v/>
      </c>
      <c r="EU47">
        <f>MIN(AY46*(1+AY$6/Setup!$C$13)-CW47,MAX(0,$H47-SUM($DP47:ET47)))</f>
        <v/>
      </c>
      <c r="EV47">
        <f>MIN(AZ46*(1+AZ$6/Setup!$C$13)-CX47,MAX(0,$H47-SUM($DP47:EU47)))</f>
        <v/>
      </c>
      <c r="EW47">
        <f>MIN(BA46*(1+BA$6/Setup!$C$13)-CY47,MAX(0,$H47-SUM($DP47:EV47)))</f>
        <v/>
      </c>
      <c r="EX47">
        <f>MIN(BB46*(1+BB$6/Setup!$C$13)-CZ47,MAX(0,$H47-SUM($DP47:EW47)))</f>
        <v/>
      </c>
      <c r="EY47">
        <f>MIN(BC46*(1+BC$6/Setup!$C$13)-DA47,MAX(0,$H47-SUM($DP47:EX47)))</f>
        <v/>
      </c>
      <c r="EZ47">
        <f>MIN(BD46*(1+BD$6/Setup!$C$13)-DB47,MAX(0,$H47-SUM($DP47:EY47)))</f>
        <v/>
      </c>
      <c r="FA47">
        <f>MIN(BE46*(1+BE$6/Setup!$C$13)-DC47,MAX(0,$H47-SUM($DP47:EZ47)))</f>
        <v/>
      </c>
      <c r="FB47">
        <f>MIN(BF46*(1+BF$6/Setup!$C$13)-DD47,MAX(0,$H47-SUM($DP47:FA47)))</f>
        <v/>
      </c>
      <c r="FC47">
        <f>MIN(BG46*(1+BG$6/Setup!$C$13)-DE47,MAX(0,$H47-SUM($DP47:FB47)))</f>
        <v/>
      </c>
      <c r="FD47">
        <f>MIN(BH46*(1+BH$6/Setup!$C$13)-DF47,MAX(0,$H47-SUM($DP47:FC47)))</f>
        <v/>
      </c>
      <c r="FE47">
        <f>MIN(BI46*(1+BI$6/Setup!$C$13)-DG47,MAX(0,$H47-SUM($DP47:FD47)))</f>
        <v/>
      </c>
      <c r="FF47">
        <f>MIN(BJ46*(1+BJ$6/Setup!$C$13)-DH47,MAX(0,$H47-SUM($DP47:FE47)))</f>
        <v/>
      </c>
      <c r="FG47">
        <f>MIN(BK46*(1+BK$6/Setup!$C$13)-DI47,MAX(0,$H47-SUM($DP47:FF47)))</f>
        <v/>
      </c>
      <c r="FH47">
        <f>MIN(BL46*(1+BL$6/Setup!$C$13)-DJ47,MAX(0,$H47-SUM($DP47:FG47)))</f>
        <v/>
      </c>
      <c r="FI47">
        <f>MIN(BM46*(1+BM$6/Setup!$C$13)-DK47,MAX(0,$H47-SUM($DP47:FH47)))</f>
        <v/>
      </c>
      <c r="FJ47">
        <f>MIN(BN46*(1+BN$6/Setup!$C$13)-DL47,MAX(0,$H47-SUM($DP47:FI47)))</f>
        <v/>
      </c>
      <c r="FK47">
        <f>MIN(BO46*(1+BO$6/Setup!$C$13)-DM47,MAX(0,$H47-SUM($DP47:FJ47)))</f>
        <v/>
      </c>
      <c r="FL47">
        <f>MIN(BP46*(1+BP$6/Setup!$C$13)-DN47,MAX(0,$H47-SUM($DP47:FK47)))</f>
        <v/>
      </c>
      <c r="FM47">
        <f>MIN(BQ46*(1+BQ$6/Setup!$C$13)-DO47,MAX(0,$H47-SUM($DP47:FL47)))</f>
        <v/>
      </c>
    </row>
    <row r="48">
      <c r="A48">
        <f>A47+1</f>
        <v/>
      </c>
      <c r="B48">
        <f>IF(Setup!$C$6="Every week",Setup!$C$7+7*(A48-1),IF(Setup!$C$6="Every 2 weeks",Setup!$C$7+14*(A48-1),IF(Setup!$C$6="Every month",EDATE(Setup!$C$7,A48-1),EOMONTH(Setup!$C$7,INT((A48-1+Setup!$C$20)/2)-1)+MIN(IF(MOD(A48-1+Setup!$C$20,2)=0,Setup!$C$18,Setup!$C$19),DAY(EOMONTH(Setup!$C$7,INT((A48-1+Setup!$C$20)/2)))))))</f>
        <v/>
      </c>
      <c r="C48">
        <f>N('Paycheck Plan'!J44)</f>
        <v/>
      </c>
      <c r="D48">
        <f>N('Paycheck Plan'!K44)</f>
        <v/>
      </c>
      <c r="E48">
        <f>MIN(MAX(0,Setup!$C$10-F47),MAX(0,Setup!$C$8+C48-G48))</f>
        <v/>
      </c>
      <c r="F48">
        <f>F47+E48</f>
        <v/>
      </c>
      <c r="G48">
        <f>MIN(Setup!$C$14,MAX(0,Setup!$C$8+C48))</f>
        <v/>
      </c>
      <c r="H48">
        <f>MAX(0,Setup!$C$8+C48-G48-E48)+SUM($T$7:$BQ$7)-SUM(BR48:DO48)</f>
        <v/>
      </c>
      <c r="I48">
        <f>SUMPRODUCT(T47:BQ47,$T$6:$BQ$6)/Setup!$C$13</f>
        <v/>
      </c>
      <c r="J48">
        <f>SUM(T48:BQ48)</f>
        <v/>
      </c>
      <c r="K48">
        <f>IF(MAX(DP48:FM48)&gt;0,MATCH(MAX(DP48:FM48),DP48:FM48,0),1)</f>
        <v/>
      </c>
      <c r="M48">
        <f>ROUND(37*$B$2/39,0)+1</f>
        <v/>
      </c>
      <c r="N48" s="62">
        <f>INDEX($B$10:$B$530,MIN(M48,521))</f>
        <v/>
      </c>
      <c r="O48">
        <f>INDEX($J$10:$J$530,MIN(M48,521))</f>
        <v/>
      </c>
      <c r="T48">
        <f>MAX(0,T47*(1+T$6/Setup!$C$13)-BR48-DP48)+IF($K48=1,$D48,0)</f>
        <v/>
      </c>
      <c r="U48">
        <f>MAX(0,U47*(1+U$6/Setup!$C$13)-BS48-DQ48)+IF($K48=2,$D48,0)</f>
        <v/>
      </c>
      <c r="V48">
        <f>MAX(0,V47*(1+V$6/Setup!$C$13)-BT48-DR48)+IF($K48=3,$D48,0)</f>
        <v/>
      </c>
      <c r="W48">
        <f>MAX(0,W47*(1+W$6/Setup!$C$13)-BU48-DS48)+IF($K48=4,$D48,0)</f>
        <v/>
      </c>
      <c r="X48">
        <f>MAX(0,X47*(1+X$6/Setup!$C$13)-BV48-DT48)+IF($K48=5,$D48,0)</f>
        <v/>
      </c>
      <c r="Y48">
        <f>MAX(0,Y47*(1+Y$6/Setup!$C$13)-BW48-DU48)+IF($K48=6,$D48,0)</f>
        <v/>
      </c>
      <c r="Z48">
        <f>MAX(0,Z47*(1+Z$6/Setup!$C$13)-BX48-DV48)+IF($K48=7,$D48,0)</f>
        <v/>
      </c>
      <c r="AA48">
        <f>MAX(0,AA47*(1+AA$6/Setup!$C$13)-BY48-DW48)+IF($K48=8,$D48,0)</f>
        <v/>
      </c>
      <c r="AB48">
        <f>MAX(0,AB47*(1+AB$6/Setup!$C$13)-BZ48-DX48)+IF($K48=9,$D48,0)</f>
        <v/>
      </c>
      <c r="AC48">
        <f>MAX(0,AC47*(1+AC$6/Setup!$C$13)-CA48-DY48)+IF($K48=10,$D48,0)</f>
        <v/>
      </c>
      <c r="AD48">
        <f>MAX(0,AD47*(1+AD$6/Setup!$C$13)-CB48-DZ48)+IF($K48=11,$D48,0)</f>
        <v/>
      </c>
      <c r="AE48">
        <f>MAX(0,AE47*(1+AE$6/Setup!$C$13)-CC48-EA48)+IF($K48=12,$D48,0)</f>
        <v/>
      </c>
      <c r="AF48">
        <f>MAX(0,AF47*(1+AF$6/Setup!$C$13)-CD48-EB48)+IF($K48=13,$D48,0)</f>
        <v/>
      </c>
      <c r="AG48">
        <f>MAX(0,AG47*(1+AG$6/Setup!$C$13)-CE48-EC48)+IF($K48=14,$D48,0)</f>
        <v/>
      </c>
      <c r="AH48">
        <f>MAX(0,AH47*(1+AH$6/Setup!$C$13)-CF48-ED48)+IF($K48=15,$D48,0)</f>
        <v/>
      </c>
      <c r="AI48">
        <f>MAX(0,AI47*(1+AI$6/Setup!$C$13)-CG48-EE48)+IF($K48=16,$D48,0)</f>
        <v/>
      </c>
      <c r="AJ48">
        <f>MAX(0,AJ47*(1+AJ$6/Setup!$C$13)-CH48-EF48)+IF($K48=17,$D48,0)</f>
        <v/>
      </c>
      <c r="AK48">
        <f>MAX(0,AK47*(1+AK$6/Setup!$C$13)-CI48-EG48)+IF($K48=18,$D48,0)</f>
        <v/>
      </c>
      <c r="AL48">
        <f>MAX(0,AL47*(1+AL$6/Setup!$C$13)-CJ48-EH48)+IF($K48=19,$D48,0)</f>
        <v/>
      </c>
      <c r="AM48">
        <f>MAX(0,AM47*(1+AM$6/Setup!$C$13)-CK48-EI48)+IF($K48=20,$D48,0)</f>
        <v/>
      </c>
      <c r="AN48">
        <f>MAX(0,AN47*(1+AN$6/Setup!$C$13)-CL48-EJ48)+IF($K48=21,$D48,0)</f>
        <v/>
      </c>
      <c r="AO48">
        <f>MAX(0,AO47*(1+AO$6/Setup!$C$13)-CM48-EK48)+IF($K48=22,$D48,0)</f>
        <v/>
      </c>
      <c r="AP48">
        <f>MAX(0,AP47*(1+AP$6/Setup!$C$13)-CN48-EL48)+IF($K48=23,$D48,0)</f>
        <v/>
      </c>
      <c r="AQ48">
        <f>MAX(0,AQ47*(1+AQ$6/Setup!$C$13)-CO48-EM48)+IF($K48=24,$D48,0)</f>
        <v/>
      </c>
      <c r="AR48">
        <f>MAX(0,AR47*(1+AR$6/Setup!$C$13)-CP48-EN48)+IF($K48=25,$D48,0)</f>
        <v/>
      </c>
      <c r="AS48">
        <f>MAX(0,AS47*(1+AS$6/Setup!$C$13)-CQ48-EO48)+IF($K48=26,$D48,0)</f>
        <v/>
      </c>
      <c r="AT48">
        <f>MAX(0,AT47*(1+AT$6/Setup!$C$13)-CR48-EP48)+IF($K48=27,$D48,0)</f>
        <v/>
      </c>
      <c r="AU48">
        <f>MAX(0,AU47*(1+AU$6/Setup!$C$13)-CS48-EQ48)+IF($K48=28,$D48,0)</f>
        <v/>
      </c>
      <c r="AV48">
        <f>MAX(0,AV47*(1+AV$6/Setup!$C$13)-CT48-ER48)+IF($K48=29,$D48,0)</f>
        <v/>
      </c>
      <c r="AW48">
        <f>MAX(0,AW47*(1+AW$6/Setup!$C$13)-CU48-ES48)+IF($K48=30,$D48,0)</f>
        <v/>
      </c>
      <c r="AX48">
        <f>MAX(0,AX47*(1+AX$6/Setup!$C$13)-CV48-ET48)+IF($K48=31,$D48,0)</f>
        <v/>
      </c>
      <c r="AY48">
        <f>MAX(0,AY47*(1+AY$6/Setup!$C$13)-CW48-EU48)+IF($K48=32,$D48,0)</f>
        <v/>
      </c>
      <c r="AZ48">
        <f>MAX(0,AZ47*(1+AZ$6/Setup!$C$13)-CX48-EV48)+IF($K48=33,$D48,0)</f>
        <v/>
      </c>
      <c r="BA48">
        <f>MAX(0,BA47*(1+BA$6/Setup!$C$13)-CY48-EW48)+IF($K48=34,$D48,0)</f>
        <v/>
      </c>
      <c r="BB48">
        <f>MAX(0,BB47*(1+BB$6/Setup!$C$13)-CZ48-EX48)+IF($K48=35,$D48,0)</f>
        <v/>
      </c>
      <c r="BC48">
        <f>MAX(0,BC47*(1+BC$6/Setup!$C$13)-DA48-EY48)+IF($K48=36,$D48,0)</f>
        <v/>
      </c>
      <c r="BD48">
        <f>MAX(0,BD47*(1+BD$6/Setup!$C$13)-DB48-EZ48)+IF($K48=37,$D48,0)</f>
        <v/>
      </c>
      <c r="BE48">
        <f>MAX(0,BE47*(1+BE$6/Setup!$C$13)-DC48-FA48)+IF($K48=38,$D48,0)</f>
        <v/>
      </c>
      <c r="BF48">
        <f>MAX(0,BF47*(1+BF$6/Setup!$C$13)-DD48-FB48)+IF($K48=39,$D48,0)</f>
        <v/>
      </c>
      <c r="BG48">
        <f>MAX(0,BG47*(1+BG$6/Setup!$C$13)-DE48-FC48)+IF($K48=40,$D48,0)</f>
        <v/>
      </c>
      <c r="BH48">
        <f>MAX(0,BH47*(1+BH$6/Setup!$C$13)-DF48-FD48)+IF($K48=41,$D48,0)</f>
        <v/>
      </c>
      <c r="BI48">
        <f>MAX(0,BI47*(1+BI$6/Setup!$C$13)-DG48-FE48)+IF($K48=42,$D48,0)</f>
        <v/>
      </c>
      <c r="BJ48">
        <f>MAX(0,BJ47*(1+BJ$6/Setup!$C$13)-DH48-FF48)+IF($K48=43,$D48,0)</f>
        <v/>
      </c>
      <c r="BK48">
        <f>MAX(0,BK47*(1+BK$6/Setup!$C$13)-DI48-FG48)+IF($K48=44,$D48,0)</f>
        <v/>
      </c>
      <c r="BL48">
        <f>MAX(0,BL47*(1+BL$6/Setup!$C$13)-DJ48-FH48)+IF($K48=45,$D48,0)</f>
        <v/>
      </c>
      <c r="BM48">
        <f>MAX(0,BM47*(1+BM$6/Setup!$C$13)-DK48-FI48)+IF($K48=46,$D48,0)</f>
        <v/>
      </c>
      <c r="BN48">
        <f>MAX(0,BN47*(1+BN$6/Setup!$C$13)-DL48-FJ48)+IF($K48=47,$D48,0)</f>
        <v/>
      </c>
      <c r="BO48">
        <f>MAX(0,BO47*(1+BO$6/Setup!$C$13)-DM48-FK48)+IF($K48=48,$D48,0)</f>
        <v/>
      </c>
      <c r="BP48">
        <f>MAX(0,BP47*(1+BP$6/Setup!$C$13)-DN48-FL48)+IF($K48=49,$D48,0)</f>
        <v/>
      </c>
      <c r="BQ48">
        <f>MAX(0,BQ47*(1+BQ$6/Setup!$C$13)-DO48-FM48)+IF($K48=50,$D48,0)</f>
        <v/>
      </c>
      <c r="BR48">
        <f>MIN(T47*(1+T$6/Setup!$C$13),T$7)</f>
        <v/>
      </c>
      <c r="BS48">
        <f>MIN(U47*(1+U$6/Setup!$C$13),U$7)</f>
        <v/>
      </c>
      <c r="BT48">
        <f>MIN(V47*(1+V$6/Setup!$C$13),V$7)</f>
        <v/>
      </c>
      <c r="BU48">
        <f>MIN(W47*(1+W$6/Setup!$C$13),W$7)</f>
        <v/>
      </c>
      <c r="BV48">
        <f>MIN(X47*(1+X$6/Setup!$C$13),X$7)</f>
        <v/>
      </c>
      <c r="BW48">
        <f>MIN(Y47*(1+Y$6/Setup!$C$13),Y$7)</f>
        <v/>
      </c>
      <c r="BX48">
        <f>MIN(Z47*(1+Z$6/Setup!$C$13),Z$7)</f>
        <v/>
      </c>
      <c r="BY48">
        <f>MIN(AA47*(1+AA$6/Setup!$C$13),AA$7)</f>
        <v/>
      </c>
      <c r="BZ48">
        <f>MIN(AB47*(1+AB$6/Setup!$C$13),AB$7)</f>
        <v/>
      </c>
      <c r="CA48">
        <f>MIN(AC47*(1+AC$6/Setup!$C$13),AC$7)</f>
        <v/>
      </c>
      <c r="CB48">
        <f>MIN(AD47*(1+AD$6/Setup!$C$13),AD$7)</f>
        <v/>
      </c>
      <c r="CC48">
        <f>MIN(AE47*(1+AE$6/Setup!$C$13),AE$7)</f>
        <v/>
      </c>
      <c r="CD48">
        <f>MIN(AF47*(1+AF$6/Setup!$C$13),AF$7)</f>
        <v/>
      </c>
      <c r="CE48">
        <f>MIN(AG47*(1+AG$6/Setup!$C$13),AG$7)</f>
        <v/>
      </c>
      <c r="CF48">
        <f>MIN(AH47*(1+AH$6/Setup!$C$13),AH$7)</f>
        <v/>
      </c>
      <c r="CG48">
        <f>MIN(AI47*(1+AI$6/Setup!$C$13),AI$7)</f>
        <v/>
      </c>
      <c r="CH48">
        <f>MIN(AJ47*(1+AJ$6/Setup!$C$13),AJ$7)</f>
        <v/>
      </c>
      <c r="CI48">
        <f>MIN(AK47*(1+AK$6/Setup!$C$13),AK$7)</f>
        <v/>
      </c>
      <c r="CJ48">
        <f>MIN(AL47*(1+AL$6/Setup!$C$13),AL$7)</f>
        <v/>
      </c>
      <c r="CK48">
        <f>MIN(AM47*(1+AM$6/Setup!$C$13),AM$7)</f>
        <v/>
      </c>
      <c r="CL48">
        <f>MIN(AN47*(1+AN$6/Setup!$C$13),AN$7)</f>
        <v/>
      </c>
      <c r="CM48">
        <f>MIN(AO47*(1+AO$6/Setup!$C$13),AO$7)</f>
        <v/>
      </c>
      <c r="CN48">
        <f>MIN(AP47*(1+AP$6/Setup!$C$13),AP$7)</f>
        <v/>
      </c>
      <c r="CO48">
        <f>MIN(AQ47*(1+AQ$6/Setup!$C$13),AQ$7)</f>
        <v/>
      </c>
      <c r="CP48">
        <f>MIN(AR47*(1+AR$6/Setup!$C$13),AR$7)</f>
        <v/>
      </c>
      <c r="CQ48">
        <f>MIN(AS47*(1+AS$6/Setup!$C$13),AS$7)</f>
        <v/>
      </c>
      <c r="CR48">
        <f>MIN(AT47*(1+AT$6/Setup!$C$13),AT$7)</f>
        <v/>
      </c>
      <c r="CS48">
        <f>MIN(AU47*(1+AU$6/Setup!$C$13),AU$7)</f>
        <v/>
      </c>
      <c r="CT48">
        <f>MIN(AV47*(1+AV$6/Setup!$C$13),AV$7)</f>
        <v/>
      </c>
      <c r="CU48">
        <f>MIN(AW47*(1+AW$6/Setup!$C$13),AW$7)</f>
        <v/>
      </c>
      <c r="CV48">
        <f>MIN(AX47*(1+AX$6/Setup!$C$13),AX$7)</f>
        <v/>
      </c>
      <c r="CW48">
        <f>MIN(AY47*(1+AY$6/Setup!$C$13),AY$7)</f>
        <v/>
      </c>
      <c r="CX48">
        <f>MIN(AZ47*(1+AZ$6/Setup!$C$13),AZ$7)</f>
        <v/>
      </c>
      <c r="CY48">
        <f>MIN(BA47*(1+BA$6/Setup!$C$13),BA$7)</f>
        <v/>
      </c>
      <c r="CZ48">
        <f>MIN(BB47*(1+BB$6/Setup!$C$13),BB$7)</f>
        <v/>
      </c>
      <c r="DA48">
        <f>MIN(BC47*(1+BC$6/Setup!$C$13),BC$7)</f>
        <v/>
      </c>
      <c r="DB48">
        <f>MIN(BD47*(1+BD$6/Setup!$C$13),BD$7)</f>
        <v/>
      </c>
      <c r="DC48">
        <f>MIN(BE47*(1+BE$6/Setup!$C$13),BE$7)</f>
        <v/>
      </c>
      <c r="DD48">
        <f>MIN(BF47*(1+BF$6/Setup!$C$13),BF$7)</f>
        <v/>
      </c>
      <c r="DE48">
        <f>MIN(BG47*(1+BG$6/Setup!$C$13),BG$7)</f>
        <v/>
      </c>
      <c r="DF48">
        <f>MIN(BH47*(1+BH$6/Setup!$C$13),BH$7)</f>
        <v/>
      </c>
      <c r="DG48">
        <f>MIN(BI47*(1+BI$6/Setup!$C$13),BI$7)</f>
        <v/>
      </c>
      <c r="DH48">
        <f>MIN(BJ47*(1+BJ$6/Setup!$C$13),BJ$7)</f>
        <v/>
      </c>
      <c r="DI48">
        <f>MIN(BK47*(1+BK$6/Setup!$C$13),BK$7)</f>
        <v/>
      </c>
      <c r="DJ48">
        <f>MIN(BL47*(1+BL$6/Setup!$C$13),BL$7)</f>
        <v/>
      </c>
      <c r="DK48">
        <f>MIN(BM47*(1+BM$6/Setup!$C$13),BM$7)</f>
        <v/>
      </c>
      <c r="DL48">
        <f>MIN(BN47*(1+BN$6/Setup!$C$13),BN$7)</f>
        <v/>
      </c>
      <c r="DM48">
        <f>MIN(BO47*(1+BO$6/Setup!$C$13),BO$7)</f>
        <v/>
      </c>
      <c r="DN48">
        <f>MIN(BP47*(1+BP$6/Setup!$C$13),BP$7)</f>
        <v/>
      </c>
      <c r="DO48">
        <f>MIN(BQ47*(1+BQ$6/Setup!$C$13),BQ$7)</f>
        <v/>
      </c>
      <c r="DP48">
        <f>MIN(T47*(1+T$6/Setup!$C$13)-BR48,$H48)</f>
        <v/>
      </c>
      <c r="DQ48">
        <f>MIN(U47*(1+U$6/Setup!$C$13)-BS48,MAX(0,$H48-SUM($DP48:DP48)))</f>
        <v/>
      </c>
      <c r="DR48">
        <f>MIN(V47*(1+V$6/Setup!$C$13)-BT48,MAX(0,$H48-SUM($DP48:DQ48)))</f>
        <v/>
      </c>
      <c r="DS48">
        <f>MIN(W47*(1+W$6/Setup!$C$13)-BU48,MAX(0,$H48-SUM($DP48:DR48)))</f>
        <v/>
      </c>
      <c r="DT48">
        <f>MIN(X47*(1+X$6/Setup!$C$13)-BV48,MAX(0,$H48-SUM($DP48:DS48)))</f>
        <v/>
      </c>
      <c r="DU48">
        <f>MIN(Y47*(1+Y$6/Setup!$C$13)-BW48,MAX(0,$H48-SUM($DP48:DT48)))</f>
        <v/>
      </c>
      <c r="DV48">
        <f>MIN(Z47*(1+Z$6/Setup!$C$13)-BX48,MAX(0,$H48-SUM($DP48:DU48)))</f>
        <v/>
      </c>
      <c r="DW48">
        <f>MIN(AA47*(1+AA$6/Setup!$C$13)-BY48,MAX(0,$H48-SUM($DP48:DV48)))</f>
        <v/>
      </c>
      <c r="DX48">
        <f>MIN(AB47*(1+AB$6/Setup!$C$13)-BZ48,MAX(0,$H48-SUM($DP48:DW48)))</f>
        <v/>
      </c>
      <c r="DY48">
        <f>MIN(AC47*(1+AC$6/Setup!$C$13)-CA48,MAX(0,$H48-SUM($DP48:DX48)))</f>
        <v/>
      </c>
      <c r="DZ48">
        <f>MIN(AD47*(1+AD$6/Setup!$C$13)-CB48,MAX(0,$H48-SUM($DP48:DY48)))</f>
        <v/>
      </c>
      <c r="EA48">
        <f>MIN(AE47*(1+AE$6/Setup!$C$13)-CC48,MAX(0,$H48-SUM($DP48:DZ48)))</f>
        <v/>
      </c>
      <c r="EB48">
        <f>MIN(AF47*(1+AF$6/Setup!$C$13)-CD48,MAX(0,$H48-SUM($DP48:EA48)))</f>
        <v/>
      </c>
      <c r="EC48">
        <f>MIN(AG47*(1+AG$6/Setup!$C$13)-CE48,MAX(0,$H48-SUM($DP48:EB48)))</f>
        <v/>
      </c>
      <c r="ED48">
        <f>MIN(AH47*(1+AH$6/Setup!$C$13)-CF48,MAX(0,$H48-SUM($DP48:EC48)))</f>
        <v/>
      </c>
      <c r="EE48">
        <f>MIN(AI47*(1+AI$6/Setup!$C$13)-CG48,MAX(0,$H48-SUM($DP48:ED48)))</f>
        <v/>
      </c>
      <c r="EF48">
        <f>MIN(AJ47*(1+AJ$6/Setup!$C$13)-CH48,MAX(0,$H48-SUM($DP48:EE48)))</f>
        <v/>
      </c>
      <c r="EG48">
        <f>MIN(AK47*(1+AK$6/Setup!$C$13)-CI48,MAX(0,$H48-SUM($DP48:EF48)))</f>
        <v/>
      </c>
      <c r="EH48">
        <f>MIN(AL47*(1+AL$6/Setup!$C$13)-CJ48,MAX(0,$H48-SUM($DP48:EG48)))</f>
        <v/>
      </c>
      <c r="EI48">
        <f>MIN(AM47*(1+AM$6/Setup!$C$13)-CK48,MAX(0,$H48-SUM($DP48:EH48)))</f>
        <v/>
      </c>
      <c r="EJ48">
        <f>MIN(AN47*(1+AN$6/Setup!$C$13)-CL48,MAX(0,$H48-SUM($DP48:EI48)))</f>
        <v/>
      </c>
      <c r="EK48">
        <f>MIN(AO47*(1+AO$6/Setup!$C$13)-CM48,MAX(0,$H48-SUM($DP48:EJ48)))</f>
        <v/>
      </c>
      <c r="EL48">
        <f>MIN(AP47*(1+AP$6/Setup!$C$13)-CN48,MAX(0,$H48-SUM($DP48:EK48)))</f>
        <v/>
      </c>
      <c r="EM48">
        <f>MIN(AQ47*(1+AQ$6/Setup!$C$13)-CO48,MAX(0,$H48-SUM($DP48:EL48)))</f>
        <v/>
      </c>
      <c r="EN48">
        <f>MIN(AR47*(1+AR$6/Setup!$C$13)-CP48,MAX(0,$H48-SUM($DP48:EM48)))</f>
        <v/>
      </c>
      <c r="EO48">
        <f>MIN(AS47*(1+AS$6/Setup!$C$13)-CQ48,MAX(0,$H48-SUM($DP48:EN48)))</f>
        <v/>
      </c>
      <c r="EP48">
        <f>MIN(AT47*(1+AT$6/Setup!$C$13)-CR48,MAX(0,$H48-SUM($DP48:EO48)))</f>
        <v/>
      </c>
      <c r="EQ48">
        <f>MIN(AU47*(1+AU$6/Setup!$C$13)-CS48,MAX(0,$H48-SUM($DP48:EP48)))</f>
        <v/>
      </c>
      <c r="ER48">
        <f>MIN(AV47*(1+AV$6/Setup!$C$13)-CT48,MAX(0,$H48-SUM($DP48:EQ48)))</f>
        <v/>
      </c>
      <c r="ES48">
        <f>MIN(AW47*(1+AW$6/Setup!$C$13)-CU48,MAX(0,$H48-SUM($DP48:ER48)))</f>
        <v/>
      </c>
      <c r="ET48">
        <f>MIN(AX47*(1+AX$6/Setup!$C$13)-CV48,MAX(0,$H48-SUM($DP48:ES48)))</f>
        <v/>
      </c>
      <c r="EU48">
        <f>MIN(AY47*(1+AY$6/Setup!$C$13)-CW48,MAX(0,$H48-SUM($DP48:ET48)))</f>
        <v/>
      </c>
      <c r="EV48">
        <f>MIN(AZ47*(1+AZ$6/Setup!$C$13)-CX48,MAX(0,$H48-SUM($DP48:EU48)))</f>
        <v/>
      </c>
      <c r="EW48">
        <f>MIN(BA47*(1+BA$6/Setup!$C$13)-CY48,MAX(0,$H48-SUM($DP48:EV48)))</f>
        <v/>
      </c>
      <c r="EX48">
        <f>MIN(BB47*(1+BB$6/Setup!$C$13)-CZ48,MAX(0,$H48-SUM($DP48:EW48)))</f>
        <v/>
      </c>
      <c r="EY48">
        <f>MIN(BC47*(1+BC$6/Setup!$C$13)-DA48,MAX(0,$H48-SUM($DP48:EX48)))</f>
        <v/>
      </c>
      <c r="EZ48">
        <f>MIN(BD47*(1+BD$6/Setup!$C$13)-DB48,MAX(0,$H48-SUM($DP48:EY48)))</f>
        <v/>
      </c>
      <c r="FA48">
        <f>MIN(BE47*(1+BE$6/Setup!$C$13)-DC48,MAX(0,$H48-SUM($DP48:EZ48)))</f>
        <v/>
      </c>
      <c r="FB48">
        <f>MIN(BF47*(1+BF$6/Setup!$C$13)-DD48,MAX(0,$H48-SUM($DP48:FA48)))</f>
        <v/>
      </c>
      <c r="FC48">
        <f>MIN(BG47*(1+BG$6/Setup!$C$13)-DE48,MAX(0,$H48-SUM($DP48:FB48)))</f>
        <v/>
      </c>
      <c r="FD48">
        <f>MIN(BH47*(1+BH$6/Setup!$C$13)-DF48,MAX(0,$H48-SUM($DP48:FC48)))</f>
        <v/>
      </c>
      <c r="FE48">
        <f>MIN(BI47*(1+BI$6/Setup!$C$13)-DG48,MAX(0,$H48-SUM($DP48:FD48)))</f>
        <v/>
      </c>
      <c r="FF48">
        <f>MIN(BJ47*(1+BJ$6/Setup!$C$13)-DH48,MAX(0,$H48-SUM($DP48:FE48)))</f>
        <v/>
      </c>
      <c r="FG48">
        <f>MIN(BK47*(1+BK$6/Setup!$C$13)-DI48,MAX(0,$H48-SUM($DP48:FF48)))</f>
        <v/>
      </c>
      <c r="FH48">
        <f>MIN(BL47*(1+BL$6/Setup!$C$13)-DJ48,MAX(0,$H48-SUM($DP48:FG48)))</f>
        <v/>
      </c>
      <c r="FI48">
        <f>MIN(BM47*(1+BM$6/Setup!$C$13)-DK48,MAX(0,$H48-SUM($DP48:FH48)))</f>
        <v/>
      </c>
      <c r="FJ48">
        <f>MIN(BN47*(1+BN$6/Setup!$C$13)-DL48,MAX(0,$H48-SUM($DP48:FI48)))</f>
        <v/>
      </c>
      <c r="FK48">
        <f>MIN(BO47*(1+BO$6/Setup!$C$13)-DM48,MAX(0,$H48-SUM($DP48:FJ48)))</f>
        <v/>
      </c>
      <c r="FL48">
        <f>MIN(BP47*(1+BP$6/Setup!$C$13)-DN48,MAX(0,$H48-SUM($DP48:FK48)))</f>
        <v/>
      </c>
      <c r="FM48">
        <f>MIN(BQ47*(1+BQ$6/Setup!$C$13)-DO48,MAX(0,$H48-SUM($DP48:FL48)))</f>
        <v/>
      </c>
    </row>
    <row r="49">
      <c r="A49">
        <f>A48+1</f>
        <v/>
      </c>
      <c r="B49">
        <f>IF(Setup!$C$6="Every week",Setup!$C$7+7*(A49-1),IF(Setup!$C$6="Every 2 weeks",Setup!$C$7+14*(A49-1),IF(Setup!$C$6="Every month",EDATE(Setup!$C$7,A49-1),EOMONTH(Setup!$C$7,INT((A49-1+Setup!$C$20)/2)-1)+MIN(IF(MOD(A49-1+Setup!$C$20,2)=0,Setup!$C$18,Setup!$C$19),DAY(EOMONTH(Setup!$C$7,INT((A49-1+Setup!$C$20)/2)))))))</f>
        <v/>
      </c>
      <c r="C49">
        <f>N('Paycheck Plan'!J45)</f>
        <v/>
      </c>
      <c r="D49">
        <f>N('Paycheck Plan'!K45)</f>
        <v/>
      </c>
      <c r="E49">
        <f>MIN(MAX(0,Setup!$C$10-F48),MAX(0,Setup!$C$8+C49-G49))</f>
        <v/>
      </c>
      <c r="F49">
        <f>F48+E49</f>
        <v/>
      </c>
      <c r="G49">
        <f>MIN(Setup!$C$14,MAX(0,Setup!$C$8+C49))</f>
        <v/>
      </c>
      <c r="H49">
        <f>MAX(0,Setup!$C$8+C49-G49-E49)+SUM($T$7:$BQ$7)-SUM(BR49:DO49)</f>
        <v/>
      </c>
      <c r="I49">
        <f>SUMPRODUCT(T48:BQ48,$T$6:$BQ$6)/Setup!$C$13</f>
        <v/>
      </c>
      <c r="J49">
        <f>SUM(T49:BQ49)</f>
        <v/>
      </c>
      <c r="K49">
        <f>IF(MAX(DP49:FM49)&gt;0,MATCH(MAX(DP49:FM49),DP49:FM49,0),1)</f>
        <v/>
      </c>
      <c r="M49">
        <f>ROUND(38*$B$2/39,0)+1</f>
        <v/>
      </c>
      <c r="N49" s="62">
        <f>INDEX($B$10:$B$530,MIN(M49,521))</f>
        <v/>
      </c>
      <c r="O49">
        <f>INDEX($J$10:$J$530,MIN(M49,521))</f>
        <v/>
      </c>
      <c r="T49">
        <f>MAX(0,T48*(1+T$6/Setup!$C$13)-BR49-DP49)+IF($K49=1,$D49,0)</f>
        <v/>
      </c>
      <c r="U49">
        <f>MAX(0,U48*(1+U$6/Setup!$C$13)-BS49-DQ49)+IF($K49=2,$D49,0)</f>
        <v/>
      </c>
      <c r="V49">
        <f>MAX(0,V48*(1+V$6/Setup!$C$13)-BT49-DR49)+IF($K49=3,$D49,0)</f>
        <v/>
      </c>
      <c r="W49">
        <f>MAX(0,W48*(1+W$6/Setup!$C$13)-BU49-DS49)+IF($K49=4,$D49,0)</f>
        <v/>
      </c>
      <c r="X49">
        <f>MAX(0,X48*(1+X$6/Setup!$C$13)-BV49-DT49)+IF($K49=5,$D49,0)</f>
        <v/>
      </c>
      <c r="Y49">
        <f>MAX(0,Y48*(1+Y$6/Setup!$C$13)-BW49-DU49)+IF($K49=6,$D49,0)</f>
        <v/>
      </c>
      <c r="Z49">
        <f>MAX(0,Z48*(1+Z$6/Setup!$C$13)-BX49-DV49)+IF($K49=7,$D49,0)</f>
        <v/>
      </c>
      <c r="AA49">
        <f>MAX(0,AA48*(1+AA$6/Setup!$C$13)-BY49-DW49)+IF($K49=8,$D49,0)</f>
        <v/>
      </c>
      <c r="AB49">
        <f>MAX(0,AB48*(1+AB$6/Setup!$C$13)-BZ49-DX49)+IF($K49=9,$D49,0)</f>
        <v/>
      </c>
      <c r="AC49">
        <f>MAX(0,AC48*(1+AC$6/Setup!$C$13)-CA49-DY49)+IF($K49=10,$D49,0)</f>
        <v/>
      </c>
      <c r="AD49">
        <f>MAX(0,AD48*(1+AD$6/Setup!$C$13)-CB49-DZ49)+IF($K49=11,$D49,0)</f>
        <v/>
      </c>
      <c r="AE49">
        <f>MAX(0,AE48*(1+AE$6/Setup!$C$13)-CC49-EA49)+IF($K49=12,$D49,0)</f>
        <v/>
      </c>
      <c r="AF49">
        <f>MAX(0,AF48*(1+AF$6/Setup!$C$13)-CD49-EB49)+IF($K49=13,$D49,0)</f>
        <v/>
      </c>
      <c r="AG49">
        <f>MAX(0,AG48*(1+AG$6/Setup!$C$13)-CE49-EC49)+IF($K49=14,$D49,0)</f>
        <v/>
      </c>
      <c r="AH49">
        <f>MAX(0,AH48*(1+AH$6/Setup!$C$13)-CF49-ED49)+IF($K49=15,$D49,0)</f>
        <v/>
      </c>
      <c r="AI49">
        <f>MAX(0,AI48*(1+AI$6/Setup!$C$13)-CG49-EE49)+IF($K49=16,$D49,0)</f>
        <v/>
      </c>
      <c r="AJ49">
        <f>MAX(0,AJ48*(1+AJ$6/Setup!$C$13)-CH49-EF49)+IF($K49=17,$D49,0)</f>
        <v/>
      </c>
      <c r="AK49">
        <f>MAX(0,AK48*(1+AK$6/Setup!$C$13)-CI49-EG49)+IF($K49=18,$D49,0)</f>
        <v/>
      </c>
      <c r="AL49">
        <f>MAX(0,AL48*(1+AL$6/Setup!$C$13)-CJ49-EH49)+IF($K49=19,$D49,0)</f>
        <v/>
      </c>
      <c r="AM49">
        <f>MAX(0,AM48*(1+AM$6/Setup!$C$13)-CK49-EI49)+IF($K49=20,$D49,0)</f>
        <v/>
      </c>
      <c r="AN49">
        <f>MAX(0,AN48*(1+AN$6/Setup!$C$13)-CL49-EJ49)+IF($K49=21,$D49,0)</f>
        <v/>
      </c>
      <c r="AO49">
        <f>MAX(0,AO48*(1+AO$6/Setup!$C$13)-CM49-EK49)+IF($K49=22,$D49,0)</f>
        <v/>
      </c>
      <c r="AP49">
        <f>MAX(0,AP48*(1+AP$6/Setup!$C$13)-CN49-EL49)+IF($K49=23,$D49,0)</f>
        <v/>
      </c>
      <c r="AQ49">
        <f>MAX(0,AQ48*(1+AQ$6/Setup!$C$13)-CO49-EM49)+IF($K49=24,$D49,0)</f>
        <v/>
      </c>
      <c r="AR49">
        <f>MAX(0,AR48*(1+AR$6/Setup!$C$13)-CP49-EN49)+IF($K49=25,$D49,0)</f>
        <v/>
      </c>
      <c r="AS49">
        <f>MAX(0,AS48*(1+AS$6/Setup!$C$13)-CQ49-EO49)+IF($K49=26,$D49,0)</f>
        <v/>
      </c>
      <c r="AT49">
        <f>MAX(0,AT48*(1+AT$6/Setup!$C$13)-CR49-EP49)+IF($K49=27,$D49,0)</f>
        <v/>
      </c>
      <c r="AU49">
        <f>MAX(0,AU48*(1+AU$6/Setup!$C$13)-CS49-EQ49)+IF($K49=28,$D49,0)</f>
        <v/>
      </c>
      <c r="AV49">
        <f>MAX(0,AV48*(1+AV$6/Setup!$C$13)-CT49-ER49)+IF($K49=29,$D49,0)</f>
        <v/>
      </c>
      <c r="AW49">
        <f>MAX(0,AW48*(1+AW$6/Setup!$C$13)-CU49-ES49)+IF($K49=30,$D49,0)</f>
        <v/>
      </c>
      <c r="AX49">
        <f>MAX(0,AX48*(1+AX$6/Setup!$C$13)-CV49-ET49)+IF($K49=31,$D49,0)</f>
        <v/>
      </c>
      <c r="AY49">
        <f>MAX(0,AY48*(1+AY$6/Setup!$C$13)-CW49-EU49)+IF($K49=32,$D49,0)</f>
        <v/>
      </c>
      <c r="AZ49">
        <f>MAX(0,AZ48*(1+AZ$6/Setup!$C$13)-CX49-EV49)+IF($K49=33,$D49,0)</f>
        <v/>
      </c>
      <c r="BA49">
        <f>MAX(0,BA48*(1+BA$6/Setup!$C$13)-CY49-EW49)+IF($K49=34,$D49,0)</f>
        <v/>
      </c>
      <c r="BB49">
        <f>MAX(0,BB48*(1+BB$6/Setup!$C$13)-CZ49-EX49)+IF($K49=35,$D49,0)</f>
        <v/>
      </c>
      <c r="BC49">
        <f>MAX(0,BC48*(1+BC$6/Setup!$C$13)-DA49-EY49)+IF($K49=36,$D49,0)</f>
        <v/>
      </c>
      <c r="BD49">
        <f>MAX(0,BD48*(1+BD$6/Setup!$C$13)-DB49-EZ49)+IF($K49=37,$D49,0)</f>
        <v/>
      </c>
      <c r="BE49">
        <f>MAX(0,BE48*(1+BE$6/Setup!$C$13)-DC49-FA49)+IF($K49=38,$D49,0)</f>
        <v/>
      </c>
      <c r="BF49">
        <f>MAX(0,BF48*(1+BF$6/Setup!$C$13)-DD49-FB49)+IF($K49=39,$D49,0)</f>
        <v/>
      </c>
      <c r="BG49">
        <f>MAX(0,BG48*(1+BG$6/Setup!$C$13)-DE49-FC49)+IF($K49=40,$D49,0)</f>
        <v/>
      </c>
      <c r="BH49">
        <f>MAX(0,BH48*(1+BH$6/Setup!$C$13)-DF49-FD49)+IF($K49=41,$D49,0)</f>
        <v/>
      </c>
      <c r="BI49">
        <f>MAX(0,BI48*(1+BI$6/Setup!$C$13)-DG49-FE49)+IF($K49=42,$D49,0)</f>
        <v/>
      </c>
      <c r="BJ49">
        <f>MAX(0,BJ48*(1+BJ$6/Setup!$C$13)-DH49-FF49)+IF($K49=43,$D49,0)</f>
        <v/>
      </c>
      <c r="BK49">
        <f>MAX(0,BK48*(1+BK$6/Setup!$C$13)-DI49-FG49)+IF($K49=44,$D49,0)</f>
        <v/>
      </c>
      <c r="BL49">
        <f>MAX(0,BL48*(1+BL$6/Setup!$C$13)-DJ49-FH49)+IF($K49=45,$D49,0)</f>
        <v/>
      </c>
      <c r="BM49">
        <f>MAX(0,BM48*(1+BM$6/Setup!$C$13)-DK49-FI49)+IF($K49=46,$D49,0)</f>
        <v/>
      </c>
      <c r="BN49">
        <f>MAX(0,BN48*(1+BN$6/Setup!$C$13)-DL49-FJ49)+IF($K49=47,$D49,0)</f>
        <v/>
      </c>
      <c r="BO49">
        <f>MAX(0,BO48*(1+BO$6/Setup!$C$13)-DM49-FK49)+IF($K49=48,$D49,0)</f>
        <v/>
      </c>
      <c r="BP49">
        <f>MAX(0,BP48*(1+BP$6/Setup!$C$13)-DN49-FL49)+IF($K49=49,$D49,0)</f>
        <v/>
      </c>
      <c r="BQ49">
        <f>MAX(0,BQ48*(1+BQ$6/Setup!$C$13)-DO49-FM49)+IF($K49=50,$D49,0)</f>
        <v/>
      </c>
      <c r="BR49">
        <f>MIN(T48*(1+T$6/Setup!$C$13),T$7)</f>
        <v/>
      </c>
      <c r="BS49">
        <f>MIN(U48*(1+U$6/Setup!$C$13),U$7)</f>
        <v/>
      </c>
      <c r="BT49">
        <f>MIN(V48*(1+V$6/Setup!$C$13),V$7)</f>
        <v/>
      </c>
      <c r="BU49">
        <f>MIN(W48*(1+W$6/Setup!$C$13),W$7)</f>
        <v/>
      </c>
      <c r="BV49">
        <f>MIN(X48*(1+X$6/Setup!$C$13),X$7)</f>
        <v/>
      </c>
      <c r="BW49">
        <f>MIN(Y48*(1+Y$6/Setup!$C$13),Y$7)</f>
        <v/>
      </c>
      <c r="BX49">
        <f>MIN(Z48*(1+Z$6/Setup!$C$13),Z$7)</f>
        <v/>
      </c>
      <c r="BY49">
        <f>MIN(AA48*(1+AA$6/Setup!$C$13),AA$7)</f>
        <v/>
      </c>
      <c r="BZ49">
        <f>MIN(AB48*(1+AB$6/Setup!$C$13),AB$7)</f>
        <v/>
      </c>
      <c r="CA49">
        <f>MIN(AC48*(1+AC$6/Setup!$C$13),AC$7)</f>
        <v/>
      </c>
      <c r="CB49">
        <f>MIN(AD48*(1+AD$6/Setup!$C$13),AD$7)</f>
        <v/>
      </c>
      <c r="CC49">
        <f>MIN(AE48*(1+AE$6/Setup!$C$13),AE$7)</f>
        <v/>
      </c>
      <c r="CD49">
        <f>MIN(AF48*(1+AF$6/Setup!$C$13),AF$7)</f>
        <v/>
      </c>
      <c r="CE49">
        <f>MIN(AG48*(1+AG$6/Setup!$C$13),AG$7)</f>
        <v/>
      </c>
      <c r="CF49">
        <f>MIN(AH48*(1+AH$6/Setup!$C$13),AH$7)</f>
        <v/>
      </c>
      <c r="CG49">
        <f>MIN(AI48*(1+AI$6/Setup!$C$13),AI$7)</f>
        <v/>
      </c>
      <c r="CH49">
        <f>MIN(AJ48*(1+AJ$6/Setup!$C$13),AJ$7)</f>
        <v/>
      </c>
      <c r="CI49">
        <f>MIN(AK48*(1+AK$6/Setup!$C$13),AK$7)</f>
        <v/>
      </c>
      <c r="CJ49">
        <f>MIN(AL48*(1+AL$6/Setup!$C$13),AL$7)</f>
        <v/>
      </c>
      <c r="CK49">
        <f>MIN(AM48*(1+AM$6/Setup!$C$13),AM$7)</f>
        <v/>
      </c>
      <c r="CL49">
        <f>MIN(AN48*(1+AN$6/Setup!$C$13),AN$7)</f>
        <v/>
      </c>
      <c r="CM49">
        <f>MIN(AO48*(1+AO$6/Setup!$C$13),AO$7)</f>
        <v/>
      </c>
      <c r="CN49">
        <f>MIN(AP48*(1+AP$6/Setup!$C$13),AP$7)</f>
        <v/>
      </c>
      <c r="CO49">
        <f>MIN(AQ48*(1+AQ$6/Setup!$C$13),AQ$7)</f>
        <v/>
      </c>
      <c r="CP49">
        <f>MIN(AR48*(1+AR$6/Setup!$C$13),AR$7)</f>
        <v/>
      </c>
      <c r="CQ49">
        <f>MIN(AS48*(1+AS$6/Setup!$C$13),AS$7)</f>
        <v/>
      </c>
      <c r="CR49">
        <f>MIN(AT48*(1+AT$6/Setup!$C$13),AT$7)</f>
        <v/>
      </c>
      <c r="CS49">
        <f>MIN(AU48*(1+AU$6/Setup!$C$13),AU$7)</f>
        <v/>
      </c>
      <c r="CT49">
        <f>MIN(AV48*(1+AV$6/Setup!$C$13),AV$7)</f>
        <v/>
      </c>
      <c r="CU49">
        <f>MIN(AW48*(1+AW$6/Setup!$C$13),AW$7)</f>
        <v/>
      </c>
      <c r="CV49">
        <f>MIN(AX48*(1+AX$6/Setup!$C$13),AX$7)</f>
        <v/>
      </c>
      <c r="CW49">
        <f>MIN(AY48*(1+AY$6/Setup!$C$13),AY$7)</f>
        <v/>
      </c>
      <c r="CX49">
        <f>MIN(AZ48*(1+AZ$6/Setup!$C$13),AZ$7)</f>
        <v/>
      </c>
      <c r="CY49">
        <f>MIN(BA48*(1+BA$6/Setup!$C$13),BA$7)</f>
        <v/>
      </c>
      <c r="CZ49">
        <f>MIN(BB48*(1+BB$6/Setup!$C$13),BB$7)</f>
        <v/>
      </c>
      <c r="DA49">
        <f>MIN(BC48*(1+BC$6/Setup!$C$13),BC$7)</f>
        <v/>
      </c>
      <c r="DB49">
        <f>MIN(BD48*(1+BD$6/Setup!$C$13),BD$7)</f>
        <v/>
      </c>
      <c r="DC49">
        <f>MIN(BE48*(1+BE$6/Setup!$C$13),BE$7)</f>
        <v/>
      </c>
      <c r="DD49">
        <f>MIN(BF48*(1+BF$6/Setup!$C$13),BF$7)</f>
        <v/>
      </c>
      <c r="DE49">
        <f>MIN(BG48*(1+BG$6/Setup!$C$13),BG$7)</f>
        <v/>
      </c>
      <c r="DF49">
        <f>MIN(BH48*(1+BH$6/Setup!$C$13),BH$7)</f>
        <v/>
      </c>
      <c r="DG49">
        <f>MIN(BI48*(1+BI$6/Setup!$C$13),BI$7)</f>
        <v/>
      </c>
      <c r="DH49">
        <f>MIN(BJ48*(1+BJ$6/Setup!$C$13),BJ$7)</f>
        <v/>
      </c>
      <c r="DI49">
        <f>MIN(BK48*(1+BK$6/Setup!$C$13),BK$7)</f>
        <v/>
      </c>
      <c r="DJ49">
        <f>MIN(BL48*(1+BL$6/Setup!$C$13),BL$7)</f>
        <v/>
      </c>
      <c r="DK49">
        <f>MIN(BM48*(1+BM$6/Setup!$C$13),BM$7)</f>
        <v/>
      </c>
      <c r="DL49">
        <f>MIN(BN48*(1+BN$6/Setup!$C$13),BN$7)</f>
        <v/>
      </c>
      <c r="DM49">
        <f>MIN(BO48*(1+BO$6/Setup!$C$13),BO$7)</f>
        <v/>
      </c>
      <c r="DN49">
        <f>MIN(BP48*(1+BP$6/Setup!$C$13),BP$7)</f>
        <v/>
      </c>
      <c r="DO49">
        <f>MIN(BQ48*(1+BQ$6/Setup!$C$13),BQ$7)</f>
        <v/>
      </c>
      <c r="DP49">
        <f>MIN(T48*(1+T$6/Setup!$C$13)-BR49,$H49)</f>
        <v/>
      </c>
      <c r="DQ49">
        <f>MIN(U48*(1+U$6/Setup!$C$13)-BS49,MAX(0,$H49-SUM($DP49:DP49)))</f>
        <v/>
      </c>
      <c r="DR49">
        <f>MIN(V48*(1+V$6/Setup!$C$13)-BT49,MAX(0,$H49-SUM($DP49:DQ49)))</f>
        <v/>
      </c>
      <c r="DS49">
        <f>MIN(W48*(1+W$6/Setup!$C$13)-BU49,MAX(0,$H49-SUM($DP49:DR49)))</f>
        <v/>
      </c>
      <c r="DT49">
        <f>MIN(X48*(1+X$6/Setup!$C$13)-BV49,MAX(0,$H49-SUM($DP49:DS49)))</f>
        <v/>
      </c>
      <c r="DU49">
        <f>MIN(Y48*(1+Y$6/Setup!$C$13)-BW49,MAX(0,$H49-SUM($DP49:DT49)))</f>
        <v/>
      </c>
      <c r="DV49">
        <f>MIN(Z48*(1+Z$6/Setup!$C$13)-BX49,MAX(0,$H49-SUM($DP49:DU49)))</f>
        <v/>
      </c>
      <c r="DW49">
        <f>MIN(AA48*(1+AA$6/Setup!$C$13)-BY49,MAX(0,$H49-SUM($DP49:DV49)))</f>
        <v/>
      </c>
      <c r="DX49">
        <f>MIN(AB48*(1+AB$6/Setup!$C$13)-BZ49,MAX(0,$H49-SUM($DP49:DW49)))</f>
        <v/>
      </c>
      <c r="DY49">
        <f>MIN(AC48*(1+AC$6/Setup!$C$13)-CA49,MAX(0,$H49-SUM($DP49:DX49)))</f>
        <v/>
      </c>
      <c r="DZ49">
        <f>MIN(AD48*(1+AD$6/Setup!$C$13)-CB49,MAX(0,$H49-SUM($DP49:DY49)))</f>
        <v/>
      </c>
      <c r="EA49">
        <f>MIN(AE48*(1+AE$6/Setup!$C$13)-CC49,MAX(0,$H49-SUM($DP49:DZ49)))</f>
        <v/>
      </c>
      <c r="EB49">
        <f>MIN(AF48*(1+AF$6/Setup!$C$13)-CD49,MAX(0,$H49-SUM($DP49:EA49)))</f>
        <v/>
      </c>
      <c r="EC49">
        <f>MIN(AG48*(1+AG$6/Setup!$C$13)-CE49,MAX(0,$H49-SUM($DP49:EB49)))</f>
        <v/>
      </c>
      <c r="ED49">
        <f>MIN(AH48*(1+AH$6/Setup!$C$13)-CF49,MAX(0,$H49-SUM($DP49:EC49)))</f>
        <v/>
      </c>
      <c r="EE49">
        <f>MIN(AI48*(1+AI$6/Setup!$C$13)-CG49,MAX(0,$H49-SUM($DP49:ED49)))</f>
        <v/>
      </c>
      <c r="EF49">
        <f>MIN(AJ48*(1+AJ$6/Setup!$C$13)-CH49,MAX(0,$H49-SUM($DP49:EE49)))</f>
        <v/>
      </c>
      <c r="EG49">
        <f>MIN(AK48*(1+AK$6/Setup!$C$13)-CI49,MAX(0,$H49-SUM($DP49:EF49)))</f>
        <v/>
      </c>
      <c r="EH49">
        <f>MIN(AL48*(1+AL$6/Setup!$C$13)-CJ49,MAX(0,$H49-SUM($DP49:EG49)))</f>
        <v/>
      </c>
      <c r="EI49">
        <f>MIN(AM48*(1+AM$6/Setup!$C$13)-CK49,MAX(0,$H49-SUM($DP49:EH49)))</f>
        <v/>
      </c>
      <c r="EJ49">
        <f>MIN(AN48*(1+AN$6/Setup!$C$13)-CL49,MAX(0,$H49-SUM($DP49:EI49)))</f>
        <v/>
      </c>
      <c r="EK49">
        <f>MIN(AO48*(1+AO$6/Setup!$C$13)-CM49,MAX(0,$H49-SUM($DP49:EJ49)))</f>
        <v/>
      </c>
      <c r="EL49">
        <f>MIN(AP48*(1+AP$6/Setup!$C$13)-CN49,MAX(0,$H49-SUM($DP49:EK49)))</f>
        <v/>
      </c>
      <c r="EM49">
        <f>MIN(AQ48*(1+AQ$6/Setup!$C$13)-CO49,MAX(0,$H49-SUM($DP49:EL49)))</f>
        <v/>
      </c>
      <c r="EN49">
        <f>MIN(AR48*(1+AR$6/Setup!$C$13)-CP49,MAX(0,$H49-SUM($DP49:EM49)))</f>
        <v/>
      </c>
      <c r="EO49">
        <f>MIN(AS48*(1+AS$6/Setup!$C$13)-CQ49,MAX(0,$H49-SUM($DP49:EN49)))</f>
        <v/>
      </c>
      <c r="EP49">
        <f>MIN(AT48*(1+AT$6/Setup!$C$13)-CR49,MAX(0,$H49-SUM($DP49:EO49)))</f>
        <v/>
      </c>
      <c r="EQ49">
        <f>MIN(AU48*(1+AU$6/Setup!$C$13)-CS49,MAX(0,$H49-SUM($DP49:EP49)))</f>
        <v/>
      </c>
      <c r="ER49">
        <f>MIN(AV48*(1+AV$6/Setup!$C$13)-CT49,MAX(0,$H49-SUM($DP49:EQ49)))</f>
        <v/>
      </c>
      <c r="ES49">
        <f>MIN(AW48*(1+AW$6/Setup!$C$13)-CU49,MAX(0,$H49-SUM($DP49:ER49)))</f>
        <v/>
      </c>
      <c r="ET49">
        <f>MIN(AX48*(1+AX$6/Setup!$C$13)-CV49,MAX(0,$H49-SUM($DP49:ES49)))</f>
        <v/>
      </c>
      <c r="EU49">
        <f>MIN(AY48*(1+AY$6/Setup!$C$13)-CW49,MAX(0,$H49-SUM($DP49:ET49)))</f>
        <v/>
      </c>
      <c r="EV49">
        <f>MIN(AZ48*(1+AZ$6/Setup!$C$13)-CX49,MAX(0,$H49-SUM($DP49:EU49)))</f>
        <v/>
      </c>
      <c r="EW49">
        <f>MIN(BA48*(1+BA$6/Setup!$C$13)-CY49,MAX(0,$H49-SUM($DP49:EV49)))</f>
        <v/>
      </c>
      <c r="EX49">
        <f>MIN(BB48*(1+BB$6/Setup!$C$13)-CZ49,MAX(0,$H49-SUM($DP49:EW49)))</f>
        <v/>
      </c>
      <c r="EY49">
        <f>MIN(BC48*(1+BC$6/Setup!$C$13)-DA49,MAX(0,$H49-SUM($DP49:EX49)))</f>
        <v/>
      </c>
      <c r="EZ49">
        <f>MIN(BD48*(1+BD$6/Setup!$C$13)-DB49,MAX(0,$H49-SUM($DP49:EY49)))</f>
        <v/>
      </c>
      <c r="FA49">
        <f>MIN(BE48*(1+BE$6/Setup!$C$13)-DC49,MAX(0,$H49-SUM($DP49:EZ49)))</f>
        <v/>
      </c>
      <c r="FB49">
        <f>MIN(BF48*(1+BF$6/Setup!$C$13)-DD49,MAX(0,$H49-SUM($DP49:FA49)))</f>
        <v/>
      </c>
      <c r="FC49">
        <f>MIN(BG48*(1+BG$6/Setup!$C$13)-DE49,MAX(0,$H49-SUM($DP49:FB49)))</f>
        <v/>
      </c>
      <c r="FD49">
        <f>MIN(BH48*(1+BH$6/Setup!$C$13)-DF49,MAX(0,$H49-SUM($DP49:FC49)))</f>
        <v/>
      </c>
      <c r="FE49">
        <f>MIN(BI48*(1+BI$6/Setup!$C$13)-DG49,MAX(0,$H49-SUM($DP49:FD49)))</f>
        <v/>
      </c>
      <c r="FF49">
        <f>MIN(BJ48*(1+BJ$6/Setup!$C$13)-DH49,MAX(0,$H49-SUM($DP49:FE49)))</f>
        <v/>
      </c>
      <c r="FG49">
        <f>MIN(BK48*(1+BK$6/Setup!$C$13)-DI49,MAX(0,$H49-SUM($DP49:FF49)))</f>
        <v/>
      </c>
      <c r="FH49">
        <f>MIN(BL48*(1+BL$6/Setup!$C$13)-DJ49,MAX(0,$H49-SUM($DP49:FG49)))</f>
        <v/>
      </c>
      <c r="FI49">
        <f>MIN(BM48*(1+BM$6/Setup!$C$13)-DK49,MAX(0,$H49-SUM($DP49:FH49)))</f>
        <v/>
      </c>
      <c r="FJ49">
        <f>MIN(BN48*(1+BN$6/Setup!$C$13)-DL49,MAX(0,$H49-SUM($DP49:FI49)))</f>
        <v/>
      </c>
      <c r="FK49">
        <f>MIN(BO48*(1+BO$6/Setup!$C$13)-DM49,MAX(0,$H49-SUM($DP49:FJ49)))</f>
        <v/>
      </c>
      <c r="FL49">
        <f>MIN(BP48*(1+BP$6/Setup!$C$13)-DN49,MAX(0,$H49-SUM($DP49:FK49)))</f>
        <v/>
      </c>
      <c r="FM49">
        <f>MIN(BQ48*(1+BQ$6/Setup!$C$13)-DO49,MAX(0,$H49-SUM($DP49:FL49)))</f>
        <v/>
      </c>
    </row>
    <row r="50">
      <c r="A50">
        <f>A49+1</f>
        <v/>
      </c>
      <c r="B50">
        <f>IF(Setup!$C$6="Every week",Setup!$C$7+7*(A50-1),IF(Setup!$C$6="Every 2 weeks",Setup!$C$7+14*(A50-1),IF(Setup!$C$6="Every month",EDATE(Setup!$C$7,A50-1),EOMONTH(Setup!$C$7,INT((A50-1+Setup!$C$20)/2)-1)+MIN(IF(MOD(A50-1+Setup!$C$20,2)=0,Setup!$C$18,Setup!$C$19),DAY(EOMONTH(Setup!$C$7,INT((A50-1+Setup!$C$20)/2)))))))</f>
        <v/>
      </c>
      <c r="C50">
        <f>N('Paycheck Plan'!J46)</f>
        <v/>
      </c>
      <c r="D50">
        <f>N('Paycheck Plan'!K46)</f>
        <v/>
      </c>
      <c r="E50">
        <f>MIN(MAX(0,Setup!$C$10-F49),MAX(0,Setup!$C$8+C50-G50))</f>
        <v/>
      </c>
      <c r="F50">
        <f>F49+E50</f>
        <v/>
      </c>
      <c r="G50">
        <f>MIN(Setup!$C$14,MAX(0,Setup!$C$8+C50))</f>
        <v/>
      </c>
      <c r="H50">
        <f>MAX(0,Setup!$C$8+C50-G50-E50)+SUM($T$7:$BQ$7)-SUM(BR50:DO50)</f>
        <v/>
      </c>
      <c r="I50">
        <f>SUMPRODUCT(T49:BQ49,$T$6:$BQ$6)/Setup!$C$13</f>
        <v/>
      </c>
      <c r="J50">
        <f>SUM(T50:BQ50)</f>
        <v/>
      </c>
      <c r="K50">
        <f>IF(MAX(DP50:FM50)&gt;0,MATCH(MAX(DP50:FM50),DP50:FM50,0),1)</f>
        <v/>
      </c>
      <c r="M50">
        <f>ROUND(39*$B$2/39,0)+1</f>
        <v/>
      </c>
      <c r="N50" s="62">
        <f>INDEX($B$10:$B$530,MIN(M50,521))</f>
        <v/>
      </c>
      <c r="O50">
        <f>INDEX($J$10:$J$530,MIN(M50,521))</f>
        <v/>
      </c>
      <c r="T50">
        <f>MAX(0,T49*(1+T$6/Setup!$C$13)-BR50-DP50)+IF($K50=1,$D50,0)</f>
        <v/>
      </c>
      <c r="U50">
        <f>MAX(0,U49*(1+U$6/Setup!$C$13)-BS50-DQ50)+IF($K50=2,$D50,0)</f>
        <v/>
      </c>
      <c r="V50">
        <f>MAX(0,V49*(1+V$6/Setup!$C$13)-BT50-DR50)+IF($K50=3,$D50,0)</f>
        <v/>
      </c>
      <c r="W50">
        <f>MAX(0,W49*(1+W$6/Setup!$C$13)-BU50-DS50)+IF($K50=4,$D50,0)</f>
        <v/>
      </c>
      <c r="X50">
        <f>MAX(0,X49*(1+X$6/Setup!$C$13)-BV50-DT50)+IF($K50=5,$D50,0)</f>
        <v/>
      </c>
      <c r="Y50">
        <f>MAX(0,Y49*(1+Y$6/Setup!$C$13)-BW50-DU50)+IF($K50=6,$D50,0)</f>
        <v/>
      </c>
      <c r="Z50">
        <f>MAX(0,Z49*(1+Z$6/Setup!$C$13)-BX50-DV50)+IF($K50=7,$D50,0)</f>
        <v/>
      </c>
      <c r="AA50">
        <f>MAX(0,AA49*(1+AA$6/Setup!$C$13)-BY50-DW50)+IF($K50=8,$D50,0)</f>
        <v/>
      </c>
      <c r="AB50">
        <f>MAX(0,AB49*(1+AB$6/Setup!$C$13)-BZ50-DX50)+IF($K50=9,$D50,0)</f>
        <v/>
      </c>
      <c r="AC50">
        <f>MAX(0,AC49*(1+AC$6/Setup!$C$13)-CA50-DY50)+IF($K50=10,$D50,0)</f>
        <v/>
      </c>
      <c r="AD50">
        <f>MAX(0,AD49*(1+AD$6/Setup!$C$13)-CB50-DZ50)+IF($K50=11,$D50,0)</f>
        <v/>
      </c>
      <c r="AE50">
        <f>MAX(0,AE49*(1+AE$6/Setup!$C$13)-CC50-EA50)+IF($K50=12,$D50,0)</f>
        <v/>
      </c>
      <c r="AF50">
        <f>MAX(0,AF49*(1+AF$6/Setup!$C$13)-CD50-EB50)+IF($K50=13,$D50,0)</f>
        <v/>
      </c>
      <c r="AG50">
        <f>MAX(0,AG49*(1+AG$6/Setup!$C$13)-CE50-EC50)+IF($K50=14,$D50,0)</f>
        <v/>
      </c>
      <c r="AH50">
        <f>MAX(0,AH49*(1+AH$6/Setup!$C$13)-CF50-ED50)+IF($K50=15,$D50,0)</f>
        <v/>
      </c>
      <c r="AI50">
        <f>MAX(0,AI49*(1+AI$6/Setup!$C$13)-CG50-EE50)+IF($K50=16,$D50,0)</f>
        <v/>
      </c>
      <c r="AJ50">
        <f>MAX(0,AJ49*(1+AJ$6/Setup!$C$13)-CH50-EF50)+IF($K50=17,$D50,0)</f>
        <v/>
      </c>
      <c r="AK50">
        <f>MAX(0,AK49*(1+AK$6/Setup!$C$13)-CI50-EG50)+IF($K50=18,$D50,0)</f>
        <v/>
      </c>
      <c r="AL50">
        <f>MAX(0,AL49*(1+AL$6/Setup!$C$13)-CJ50-EH50)+IF($K50=19,$D50,0)</f>
        <v/>
      </c>
      <c r="AM50">
        <f>MAX(0,AM49*(1+AM$6/Setup!$C$13)-CK50-EI50)+IF($K50=20,$D50,0)</f>
        <v/>
      </c>
      <c r="AN50">
        <f>MAX(0,AN49*(1+AN$6/Setup!$C$13)-CL50-EJ50)+IF($K50=21,$D50,0)</f>
        <v/>
      </c>
      <c r="AO50">
        <f>MAX(0,AO49*(1+AO$6/Setup!$C$13)-CM50-EK50)+IF($K50=22,$D50,0)</f>
        <v/>
      </c>
      <c r="AP50">
        <f>MAX(0,AP49*(1+AP$6/Setup!$C$13)-CN50-EL50)+IF($K50=23,$D50,0)</f>
        <v/>
      </c>
      <c r="AQ50">
        <f>MAX(0,AQ49*(1+AQ$6/Setup!$C$13)-CO50-EM50)+IF($K50=24,$D50,0)</f>
        <v/>
      </c>
      <c r="AR50">
        <f>MAX(0,AR49*(1+AR$6/Setup!$C$13)-CP50-EN50)+IF($K50=25,$D50,0)</f>
        <v/>
      </c>
      <c r="AS50">
        <f>MAX(0,AS49*(1+AS$6/Setup!$C$13)-CQ50-EO50)+IF($K50=26,$D50,0)</f>
        <v/>
      </c>
      <c r="AT50">
        <f>MAX(0,AT49*(1+AT$6/Setup!$C$13)-CR50-EP50)+IF($K50=27,$D50,0)</f>
        <v/>
      </c>
      <c r="AU50">
        <f>MAX(0,AU49*(1+AU$6/Setup!$C$13)-CS50-EQ50)+IF($K50=28,$D50,0)</f>
        <v/>
      </c>
      <c r="AV50">
        <f>MAX(0,AV49*(1+AV$6/Setup!$C$13)-CT50-ER50)+IF($K50=29,$D50,0)</f>
        <v/>
      </c>
      <c r="AW50">
        <f>MAX(0,AW49*(1+AW$6/Setup!$C$13)-CU50-ES50)+IF($K50=30,$D50,0)</f>
        <v/>
      </c>
      <c r="AX50">
        <f>MAX(0,AX49*(1+AX$6/Setup!$C$13)-CV50-ET50)+IF($K50=31,$D50,0)</f>
        <v/>
      </c>
      <c r="AY50">
        <f>MAX(0,AY49*(1+AY$6/Setup!$C$13)-CW50-EU50)+IF($K50=32,$D50,0)</f>
        <v/>
      </c>
      <c r="AZ50">
        <f>MAX(0,AZ49*(1+AZ$6/Setup!$C$13)-CX50-EV50)+IF($K50=33,$D50,0)</f>
        <v/>
      </c>
      <c r="BA50">
        <f>MAX(0,BA49*(1+BA$6/Setup!$C$13)-CY50-EW50)+IF($K50=34,$D50,0)</f>
        <v/>
      </c>
      <c r="BB50">
        <f>MAX(0,BB49*(1+BB$6/Setup!$C$13)-CZ50-EX50)+IF($K50=35,$D50,0)</f>
        <v/>
      </c>
      <c r="BC50">
        <f>MAX(0,BC49*(1+BC$6/Setup!$C$13)-DA50-EY50)+IF($K50=36,$D50,0)</f>
        <v/>
      </c>
      <c r="BD50">
        <f>MAX(0,BD49*(1+BD$6/Setup!$C$13)-DB50-EZ50)+IF($K50=37,$D50,0)</f>
        <v/>
      </c>
      <c r="BE50">
        <f>MAX(0,BE49*(1+BE$6/Setup!$C$13)-DC50-FA50)+IF($K50=38,$D50,0)</f>
        <v/>
      </c>
      <c r="BF50">
        <f>MAX(0,BF49*(1+BF$6/Setup!$C$13)-DD50-FB50)+IF($K50=39,$D50,0)</f>
        <v/>
      </c>
      <c r="BG50">
        <f>MAX(0,BG49*(1+BG$6/Setup!$C$13)-DE50-FC50)+IF($K50=40,$D50,0)</f>
        <v/>
      </c>
      <c r="BH50">
        <f>MAX(0,BH49*(1+BH$6/Setup!$C$13)-DF50-FD50)+IF($K50=41,$D50,0)</f>
        <v/>
      </c>
      <c r="BI50">
        <f>MAX(0,BI49*(1+BI$6/Setup!$C$13)-DG50-FE50)+IF($K50=42,$D50,0)</f>
        <v/>
      </c>
      <c r="BJ50">
        <f>MAX(0,BJ49*(1+BJ$6/Setup!$C$13)-DH50-FF50)+IF($K50=43,$D50,0)</f>
        <v/>
      </c>
      <c r="BK50">
        <f>MAX(0,BK49*(1+BK$6/Setup!$C$13)-DI50-FG50)+IF($K50=44,$D50,0)</f>
        <v/>
      </c>
      <c r="BL50">
        <f>MAX(0,BL49*(1+BL$6/Setup!$C$13)-DJ50-FH50)+IF($K50=45,$D50,0)</f>
        <v/>
      </c>
      <c r="BM50">
        <f>MAX(0,BM49*(1+BM$6/Setup!$C$13)-DK50-FI50)+IF($K50=46,$D50,0)</f>
        <v/>
      </c>
      <c r="BN50">
        <f>MAX(0,BN49*(1+BN$6/Setup!$C$13)-DL50-FJ50)+IF($K50=47,$D50,0)</f>
        <v/>
      </c>
      <c r="BO50">
        <f>MAX(0,BO49*(1+BO$6/Setup!$C$13)-DM50-FK50)+IF($K50=48,$D50,0)</f>
        <v/>
      </c>
      <c r="BP50">
        <f>MAX(0,BP49*(1+BP$6/Setup!$C$13)-DN50-FL50)+IF($K50=49,$D50,0)</f>
        <v/>
      </c>
      <c r="BQ50">
        <f>MAX(0,BQ49*(1+BQ$6/Setup!$C$13)-DO50-FM50)+IF($K50=50,$D50,0)</f>
        <v/>
      </c>
      <c r="BR50">
        <f>MIN(T49*(1+T$6/Setup!$C$13),T$7)</f>
        <v/>
      </c>
      <c r="BS50">
        <f>MIN(U49*(1+U$6/Setup!$C$13),U$7)</f>
        <v/>
      </c>
      <c r="BT50">
        <f>MIN(V49*(1+V$6/Setup!$C$13),V$7)</f>
        <v/>
      </c>
      <c r="BU50">
        <f>MIN(W49*(1+W$6/Setup!$C$13),W$7)</f>
        <v/>
      </c>
      <c r="BV50">
        <f>MIN(X49*(1+X$6/Setup!$C$13),X$7)</f>
        <v/>
      </c>
      <c r="BW50">
        <f>MIN(Y49*(1+Y$6/Setup!$C$13),Y$7)</f>
        <v/>
      </c>
      <c r="BX50">
        <f>MIN(Z49*(1+Z$6/Setup!$C$13),Z$7)</f>
        <v/>
      </c>
      <c r="BY50">
        <f>MIN(AA49*(1+AA$6/Setup!$C$13),AA$7)</f>
        <v/>
      </c>
      <c r="BZ50">
        <f>MIN(AB49*(1+AB$6/Setup!$C$13),AB$7)</f>
        <v/>
      </c>
      <c r="CA50">
        <f>MIN(AC49*(1+AC$6/Setup!$C$13),AC$7)</f>
        <v/>
      </c>
      <c r="CB50">
        <f>MIN(AD49*(1+AD$6/Setup!$C$13),AD$7)</f>
        <v/>
      </c>
      <c r="CC50">
        <f>MIN(AE49*(1+AE$6/Setup!$C$13),AE$7)</f>
        <v/>
      </c>
      <c r="CD50">
        <f>MIN(AF49*(1+AF$6/Setup!$C$13),AF$7)</f>
        <v/>
      </c>
      <c r="CE50">
        <f>MIN(AG49*(1+AG$6/Setup!$C$13),AG$7)</f>
        <v/>
      </c>
      <c r="CF50">
        <f>MIN(AH49*(1+AH$6/Setup!$C$13),AH$7)</f>
        <v/>
      </c>
      <c r="CG50">
        <f>MIN(AI49*(1+AI$6/Setup!$C$13),AI$7)</f>
        <v/>
      </c>
      <c r="CH50">
        <f>MIN(AJ49*(1+AJ$6/Setup!$C$13),AJ$7)</f>
        <v/>
      </c>
      <c r="CI50">
        <f>MIN(AK49*(1+AK$6/Setup!$C$13),AK$7)</f>
        <v/>
      </c>
      <c r="CJ50">
        <f>MIN(AL49*(1+AL$6/Setup!$C$13),AL$7)</f>
        <v/>
      </c>
      <c r="CK50">
        <f>MIN(AM49*(1+AM$6/Setup!$C$13),AM$7)</f>
        <v/>
      </c>
      <c r="CL50">
        <f>MIN(AN49*(1+AN$6/Setup!$C$13),AN$7)</f>
        <v/>
      </c>
      <c r="CM50">
        <f>MIN(AO49*(1+AO$6/Setup!$C$13),AO$7)</f>
        <v/>
      </c>
      <c r="CN50">
        <f>MIN(AP49*(1+AP$6/Setup!$C$13),AP$7)</f>
        <v/>
      </c>
      <c r="CO50">
        <f>MIN(AQ49*(1+AQ$6/Setup!$C$13),AQ$7)</f>
        <v/>
      </c>
      <c r="CP50">
        <f>MIN(AR49*(1+AR$6/Setup!$C$13),AR$7)</f>
        <v/>
      </c>
      <c r="CQ50">
        <f>MIN(AS49*(1+AS$6/Setup!$C$13),AS$7)</f>
        <v/>
      </c>
      <c r="CR50">
        <f>MIN(AT49*(1+AT$6/Setup!$C$13),AT$7)</f>
        <v/>
      </c>
      <c r="CS50">
        <f>MIN(AU49*(1+AU$6/Setup!$C$13),AU$7)</f>
        <v/>
      </c>
      <c r="CT50">
        <f>MIN(AV49*(1+AV$6/Setup!$C$13),AV$7)</f>
        <v/>
      </c>
      <c r="CU50">
        <f>MIN(AW49*(1+AW$6/Setup!$C$13),AW$7)</f>
        <v/>
      </c>
      <c r="CV50">
        <f>MIN(AX49*(1+AX$6/Setup!$C$13),AX$7)</f>
        <v/>
      </c>
      <c r="CW50">
        <f>MIN(AY49*(1+AY$6/Setup!$C$13),AY$7)</f>
        <v/>
      </c>
      <c r="CX50">
        <f>MIN(AZ49*(1+AZ$6/Setup!$C$13),AZ$7)</f>
        <v/>
      </c>
      <c r="CY50">
        <f>MIN(BA49*(1+BA$6/Setup!$C$13),BA$7)</f>
        <v/>
      </c>
      <c r="CZ50">
        <f>MIN(BB49*(1+BB$6/Setup!$C$13),BB$7)</f>
        <v/>
      </c>
      <c r="DA50">
        <f>MIN(BC49*(1+BC$6/Setup!$C$13),BC$7)</f>
        <v/>
      </c>
      <c r="DB50">
        <f>MIN(BD49*(1+BD$6/Setup!$C$13),BD$7)</f>
        <v/>
      </c>
      <c r="DC50">
        <f>MIN(BE49*(1+BE$6/Setup!$C$13),BE$7)</f>
        <v/>
      </c>
      <c r="DD50">
        <f>MIN(BF49*(1+BF$6/Setup!$C$13),BF$7)</f>
        <v/>
      </c>
      <c r="DE50">
        <f>MIN(BG49*(1+BG$6/Setup!$C$13),BG$7)</f>
        <v/>
      </c>
      <c r="DF50">
        <f>MIN(BH49*(1+BH$6/Setup!$C$13),BH$7)</f>
        <v/>
      </c>
      <c r="DG50">
        <f>MIN(BI49*(1+BI$6/Setup!$C$13),BI$7)</f>
        <v/>
      </c>
      <c r="DH50">
        <f>MIN(BJ49*(1+BJ$6/Setup!$C$13),BJ$7)</f>
        <v/>
      </c>
      <c r="DI50">
        <f>MIN(BK49*(1+BK$6/Setup!$C$13),BK$7)</f>
        <v/>
      </c>
      <c r="DJ50">
        <f>MIN(BL49*(1+BL$6/Setup!$C$13),BL$7)</f>
        <v/>
      </c>
      <c r="DK50">
        <f>MIN(BM49*(1+BM$6/Setup!$C$13),BM$7)</f>
        <v/>
      </c>
      <c r="DL50">
        <f>MIN(BN49*(1+BN$6/Setup!$C$13),BN$7)</f>
        <v/>
      </c>
      <c r="DM50">
        <f>MIN(BO49*(1+BO$6/Setup!$C$13),BO$7)</f>
        <v/>
      </c>
      <c r="DN50">
        <f>MIN(BP49*(1+BP$6/Setup!$C$13),BP$7)</f>
        <v/>
      </c>
      <c r="DO50">
        <f>MIN(BQ49*(1+BQ$6/Setup!$C$13),BQ$7)</f>
        <v/>
      </c>
      <c r="DP50">
        <f>MIN(T49*(1+T$6/Setup!$C$13)-BR50,$H50)</f>
        <v/>
      </c>
      <c r="DQ50">
        <f>MIN(U49*(1+U$6/Setup!$C$13)-BS50,MAX(0,$H50-SUM($DP50:DP50)))</f>
        <v/>
      </c>
      <c r="DR50">
        <f>MIN(V49*(1+V$6/Setup!$C$13)-BT50,MAX(0,$H50-SUM($DP50:DQ50)))</f>
        <v/>
      </c>
      <c r="DS50">
        <f>MIN(W49*(1+W$6/Setup!$C$13)-BU50,MAX(0,$H50-SUM($DP50:DR50)))</f>
        <v/>
      </c>
      <c r="DT50">
        <f>MIN(X49*(1+X$6/Setup!$C$13)-BV50,MAX(0,$H50-SUM($DP50:DS50)))</f>
        <v/>
      </c>
      <c r="DU50">
        <f>MIN(Y49*(1+Y$6/Setup!$C$13)-BW50,MAX(0,$H50-SUM($DP50:DT50)))</f>
        <v/>
      </c>
      <c r="DV50">
        <f>MIN(Z49*(1+Z$6/Setup!$C$13)-BX50,MAX(0,$H50-SUM($DP50:DU50)))</f>
        <v/>
      </c>
      <c r="DW50">
        <f>MIN(AA49*(1+AA$6/Setup!$C$13)-BY50,MAX(0,$H50-SUM($DP50:DV50)))</f>
        <v/>
      </c>
      <c r="DX50">
        <f>MIN(AB49*(1+AB$6/Setup!$C$13)-BZ50,MAX(0,$H50-SUM($DP50:DW50)))</f>
        <v/>
      </c>
      <c r="DY50">
        <f>MIN(AC49*(1+AC$6/Setup!$C$13)-CA50,MAX(0,$H50-SUM($DP50:DX50)))</f>
        <v/>
      </c>
      <c r="DZ50">
        <f>MIN(AD49*(1+AD$6/Setup!$C$13)-CB50,MAX(0,$H50-SUM($DP50:DY50)))</f>
        <v/>
      </c>
      <c r="EA50">
        <f>MIN(AE49*(1+AE$6/Setup!$C$13)-CC50,MAX(0,$H50-SUM($DP50:DZ50)))</f>
        <v/>
      </c>
      <c r="EB50">
        <f>MIN(AF49*(1+AF$6/Setup!$C$13)-CD50,MAX(0,$H50-SUM($DP50:EA50)))</f>
        <v/>
      </c>
      <c r="EC50">
        <f>MIN(AG49*(1+AG$6/Setup!$C$13)-CE50,MAX(0,$H50-SUM($DP50:EB50)))</f>
        <v/>
      </c>
      <c r="ED50">
        <f>MIN(AH49*(1+AH$6/Setup!$C$13)-CF50,MAX(0,$H50-SUM($DP50:EC50)))</f>
        <v/>
      </c>
      <c r="EE50">
        <f>MIN(AI49*(1+AI$6/Setup!$C$13)-CG50,MAX(0,$H50-SUM($DP50:ED50)))</f>
        <v/>
      </c>
      <c r="EF50">
        <f>MIN(AJ49*(1+AJ$6/Setup!$C$13)-CH50,MAX(0,$H50-SUM($DP50:EE50)))</f>
        <v/>
      </c>
      <c r="EG50">
        <f>MIN(AK49*(1+AK$6/Setup!$C$13)-CI50,MAX(0,$H50-SUM($DP50:EF50)))</f>
        <v/>
      </c>
      <c r="EH50">
        <f>MIN(AL49*(1+AL$6/Setup!$C$13)-CJ50,MAX(0,$H50-SUM($DP50:EG50)))</f>
        <v/>
      </c>
      <c r="EI50">
        <f>MIN(AM49*(1+AM$6/Setup!$C$13)-CK50,MAX(0,$H50-SUM($DP50:EH50)))</f>
        <v/>
      </c>
      <c r="EJ50">
        <f>MIN(AN49*(1+AN$6/Setup!$C$13)-CL50,MAX(0,$H50-SUM($DP50:EI50)))</f>
        <v/>
      </c>
      <c r="EK50">
        <f>MIN(AO49*(1+AO$6/Setup!$C$13)-CM50,MAX(0,$H50-SUM($DP50:EJ50)))</f>
        <v/>
      </c>
      <c r="EL50">
        <f>MIN(AP49*(1+AP$6/Setup!$C$13)-CN50,MAX(0,$H50-SUM($DP50:EK50)))</f>
        <v/>
      </c>
      <c r="EM50">
        <f>MIN(AQ49*(1+AQ$6/Setup!$C$13)-CO50,MAX(0,$H50-SUM($DP50:EL50)))</f>
        <v/>
      </c>
      <c r="EN50">
        <f>MIN(AR49*(1+AR$6/Setup!$C$13)-CP50,MAX(0,$H50-SUM($DP50:EM50)))</f>
        <v/>
      </c>
      <c r="EO50">
        <f>MIN(AS49*(1+AS$6/Setup!$C$13)-CQ50,MAX(0,$H50-SUM($DP50:EN50)))</f>
        <v/>
      </c>
      <c r="EP50">
        <f>MIN(AT49*(1+AT$6/Setup!$C$13)-CR50,MAX(0,$H50-SUM($DP50:EO50)))</f>
        <v/>
      </c>
      <c r="EQ50">
        <f>MIN(AU49*(1+AU$6/Setup!$C$13)-CS50,MAX(0,$H50-SUM($DP50:EP50)))</f>
        <v/>
      </c>
      <c r="ER50">
        <f>MIN(AV49*(1+AV$6/Setup!$C$13)-CT50,MAX(0,$H50-SUM($DP50:EQ50)))</f>
        <v/>
      </c>
      <c r="ES50">
        <f>MIN(AW49*(1+AW$6/Setup!$C$13)-CU50,MAX(0,$H50-SUM($DP50:ER50)))</f>
        <v/>
      </c>
      <c r="ET50">
        <f>MIN(AX49*(1+AX$6/Setup!$C$13)-CV50,MAX(0,$H50-SUM($DP50:ES50)))</f>
        <v/>
      </c>
      <c r="EU50">
        <f>MIN(AY49*(1+AY$6/Setup!$C$13)-CW50,MAX(0,$H50-SUM($DP50:ET50)))</f>
        <v/>
      </c>
      <c r="EV50">
        <f>MIN(AZ49*(1+AZ$6/Setup!$C$13)-CX50,MAX(0,$H50-SUM($DP50:EU50)))</f>
        <v/>
      </c>
      <c r="EW50">
        <f>MIN(BA49*(1+BA$6/Setup!$C$13)-CY50,MAX(0,$H50-SUM($DP50:EV50)))</f>
        <v/>
      </c>
      <c r="EX50">
        <f>MIN(BB49*(1+BB$6/Setup!$C$13)-CZ50,MAX(0,$H50-SUM($DP50:EW50)))</f>
        <v/>
      </c>
      <c r="EY50">
        <f>MIN(BC49*(1+BC$6/Setup!$C$13)-DA50,MAX(0,$H50-SUM($DP50:EX50)))</f>
        <v/>
      </c>
      <c r="EZ50">
        <f>MIN(BD49*(1+BD$6/Setup!$C$13)-DB50,MAX(0,$H50-SUM($DP50:EY50)))</f>
        <v/>
      </c>
      <c r="FA50">
        <f>MIN(BE49*(1+BE$6/Setup!$C$13)-DC50,MAX(0,$H50-SUM($DP50:EZ50)))</f>
        <v/>
      </c>
      <c r="FB50">
        <f>MIN(BF49*(1+BF$6/Setup!$C$13)-DD50,MAX(0,$H50-SUM($DP50:FA50)))</f>
        <v/>
      </c>
      <c r="FC50">
        <f>MIN(BG49*(1+BG$6/Setup!$C$13)-DE50,MAX(0,$H50-SUM($DP50:FB50)))</f>
        <v/>
      </c>
      <c r="FD50">
        <f>MIN(BH49*(1+BH$6/Setup!$C$13)-DF50,MAX(0,$H50-SUM($DP50:FC50)))</f>
        <v/>
      </c>
      <c r="FE50">
        <f>MIN(BI49*(1+BI$6/Setup!$C$13)-DG50,MAX(0,$H50-SUM($DP50:FD50)))</f>
        <v/>
      </c>
      <c r="FF50">
        <f>MIN(BJ49*(1+BJ$6/Setup!$C$13)-DH50,MAX(0,$H50-SUM($DP50:FE50)))</f>
        <v/>
      </c>
      <c r="FG50">
        <f>MIN(BK49*(1+BK$6/Setup!$C$13)-DI50,MAX(0,$H50-SUM($DP50:FF50)))</f>
        <v/>
      </c>
      <c r="FH50">
        <f>MIN(BL49*(1+BL$6/Setup!$C$13)-DJ50,MAX(0,$H50-SUM($DP50:FG50)))</f>
        <v/>
      </c>
      <c r="FI50">
        <f>MIN(BM49*(1+BM$6/Setup!$C$13)-DK50,MAX(0,$H50-SUM($DP50:FH50)))</f>
        <v/>
      </c>
      <c r="FJ50">
        <f>MIN(BN49*(1+BN$6/Setup!$C$13)-DL50,MAX(0,$H50-SUM($DP50:FI50)))</f>
        <v/>
      </c>
      <c r="FK50">
        <f>MIN(BO49*(1+BO$6/Setup!$C$13)-DM50,MAX(0,$H50-SUM($DP50:FJ50)))</f>
        <v/>
      </c>
      <c r="FL50">
        <f>MIN(BP49*(1+BP$6/Setup!$C$13)-DN50,MAX(0,$H50-SUM($DP50:FK50)))</f>
        <v/>
      </c>
      <c r="FM50">
        <f>MIN(BQ49*(1+BQ$6/Setup!$C$13)-DO50,MAX(0,$H50-SUM($DP50:FL50)))</f>
        <v/>
      </c>
    </row>
    <row r="51">
      <c r="A51">
        <f>A50+1</f>
        <v/>
      </c>
      <c r="B51">
        <f>IF(Setup!$C$6="Every week",Setup!$C$7+7*(A51-1),IF(Setup!$C$6="Every 2 weeks",Setup!$C$7+14*(A51-1),IF(Setup!$C$6="Every month",EDATE(Setup!$C$7,A51-1),EOMONTH(Setup!$C$7,INT((A51-1+Setup!$C$20)/2)-1)+MIN(IF(MOD(A51-1+Setup!$C$20,2)=0,Setup!$C$18,Setup!$C$19),DAY(EOMONTH(Setup!$C$7,INT((A51-1+Setup!$C$20)/2)))))))</f>
        <v/>
      </c>
      <c r="C51">
        <f>N('Paycheck Plan'!J47)</f>
        <v/>
      </c>
      <c r="D51">
        <f>N('Paycheck Plan'!K47)</f>
        <v/>
      </c>
      <c r="E51">
        <f>MIN(MAX(0,Setup!$C$10-F50),MAX(0,Setup!$C$8+C51-G51))</f>
        <v/>
      </c>
      <c r="F51">
        <f>F50+E51</f>
        <v/>
      </c>
      <c r="G51">
        <f>MIN(Setup!$C$14,MAX(0,Setup!$C$8+C51))</f>
        <v/>
      </c>
      <c r="H51">
        <f>MAX(0,Setup!$C$8+C51-G51-E51)+SUM($T$7:$BQ$7)-SUM(BR51:DO51)</f>
        <v/>
      </c>
      <c r="I51">
        <f>SUMPRODUCT(T50:BQ50,$T$6:$BQ$6)/Setup!$C$13</f>
        <v/>
      </c>
      <c r="J51">
        <f>SUM(T51:BQ51)</f>
        <v/>
      </c>
      <c r="K51">
        <f>IF(MAX(DP51:FM51)&gt;0,MATCH(MAX(DP51:FM51),DP51:FM51,0),1)</f>
        <v/>
      </c>
      <c r="T51">
        <f>MAX(0,T50*(1+T$6/Setup!$C$13)-BR51-DP51)+IF($K51=1,$D51,0)</f>
        <v/>
      </c>
      <c r="U51">
        <f>MAX(0,U50*(1+U$6/Setup!$C$13)-BS51-DQ51)+IF($K51=2,$D51,0)</f>
        <v/>
      </c>
      <c r="V51">
        <f>MAX(0,V50*(1+V$6/Setup!$C$13)-BT51-DR51)+IF($K51=3,$D51,0)</f>
        <v/>
      </c>
      <c r="W51">
        <f>MAX(0,W50*(1+W$6/Setup!$C$13)-BU51-DS51)+IF($K51=4,$D51,0)</f>
        <v/>
      </c>
      <c r="X51">
        <f>MAX(0,X50*(1+X$6/Setup!$C$13)-BV51-DT51)+IF($K51=5,$D51,0)</f>
        <v/>
      </c>
      <c r="Y51">
        <f>MAX(0,Y50*(1+Y$6/Setup!$C$13)-BW51-DU51)+IF($K51=6,$D51,0)</f>
        <v/>
      </c>
      <c r="Z51">
        <f>MAX(0,Z50*(1+Z$6/Setup!$C$13)-BX51-DV51)+IF($K51=7,$D51,0)</f>
        <v/>
      </c>
      <c r="AA51">
        <f>MAX(0,AA50*(1+AA$6/Setup!$C$13)-BY51-DW51)+IF($K51=8,$D51,0)</f>
        <v/>
      </c>
      <c r="AB51">
        <f>MAX(0,AB50*(1+AB$6/Setup!$C$13)-BZ51-DX51)+IF($K51=9,$D51,0)</f>
        <v/>
      </c>
      <c r="AC51">
        <f>MAX(0,AC50*(1+AC$6/Setup!$C$13)-CA51-DY51)+IF($K51=10,$D51,0)</f>
        <v/>
      </c>
      <c r="AD51">
        <f>MAX(0,AD50*(1+AD$6/Setup!$C$13)-CB51-DZ51)+IF($K51=11,$D51,0)</f>
        <v/>
      </c>
      <c r="AE51">
        <f>MAX(0,AE50*(1+AE$6/Setup!$C$13)-CC51-EA51)+IF($K51=12,$D51,0)</f>
        <v/>
      </c>
      <c r="AF51">
        <f>MAX(0,AF50*(1+AF$6/Setup!$C$13)-CD51-EB51)+IF($K51=13,$D51,0)</f>
        <v/>
      </c>
      <c r="AG51">
        <f>MAX(0,AG50*(1+AG$6/Setup!$C$13)-CE51-EC51)+IF($K51=14,$D51,0)</f>
        <v/>
      </c>
      <c r="AH51">
        <f>MAX(0,AH50*(1+AH$6/Setup!$C$13)-CF51-ED51)+IF($K51=15,$D51,0)</f>
        <v/>
      </c>
      <c r="AI51">
        <f>MAX(0,AI50*(1+AI$6/Setup!$C$13)-CG51-EE51)+IF($K51=16,$D51,0)</f>
        <v/>
      </c>
      <c r="AJ51">
        <f>MAX(0,AJ50*(1+AJ$6/Setup!$C$13)-CH51-EF51)+IF($K51=17,$D51,0)</f>
        <v/>
      </c>
      <c r="AK51">
        <f>MAX(0,AK50*(1+AK$6/Setup!$C$13)-CI51-EG51)+IF($K51=18,$D51,0)</f>
        <v/>
      </c>
      <c r="AL51">
        <f>MAX(0,AL50*(1+AL$6/Setup!$C$13)-CJ51-EH51)+IF($K51=19,$D51,0)</f>
        <v/>
      </c>
      <c r="AM51">
        <f>MAX(0,AM50*(1+AM$6/Setup!$C$13)-CK51-EI51)+IF($K51=20,$D51,0)</f>
        <v/>
      </c>
      <c r="AN51">
        <f>MAX(0,AN50*(1+AN$6/Setup!$C$13)-CL51-EJ51)+IF($K51=21,$D51,0)</f>
        <v/>
      </c>
      <c r="AO51">
        <f>MAX(0,AO50*(1+AO$6/Setup!$C$13)-CM51-EK51)+IF($K51=22,$D51,0)</f>
        <v/>
      </c>
      <c r="AP51">
        <f>MAX(0,AP50*(1+AP$6/Setup!$C$13)-CN51-EL51)+IF($K51=23,$D51,0)</f>
        <v/>
      </c>
      <c r="AQ51">
        <f>MAX(0,AQ50*(1+AQ$6/Setup!$C$13)-CO51-EM51)+IF($K51=24,$D51,0)</f>
        <v/>
      </c>
      <c r="AR51">
        <f>MAX(0,AR50*(1+AR$6/Setup!$C$13)-CP51-EN51)+IF($K51=25,$D51,0)</f>
        <v/>
      </c>
      <c r="AS51">
        <f>MAX(0,AS50*(1+AS$6/Setup!$C$13)-CQ51-EO51)+IF($K51=26,$D51,0)</f>
        <v/>
      </c>
      <c r="AT51">
        <f>MAX(0,AT50*(1+AT$6/Setup!$C$13)-CR51-EP51)+IF($K51=27,$D51,0)</f>
        <v/>
      </c>
      <c r="AU51">
        <f>MAX(0,AU50*(1+AU$6/Setup!$C$13)-CS51-EQ51)+IF($K51=28,$D51,0)</f>
        <v/>
      </c>
      <c r="AV51">
        <f>MAX(0,AV50*(1+AV$6/Setup!$C$13)-CT51-ER51)+IF($K51=29,$D51,0)</f>
        <v/>
      </c>
      <c r="AW51">
        <f>MAX(0,AW50*(1+AW$6/Setup!$C$13)-CU51-ES51)+IF($K51=30,$D51,0)</f>
        <v/>
      </c>
      <c r="AX51">
        <f>MAX(0,AX50*(1+AX$6/Setup!$C$13)-CV51-ET51)+IF($K51=31,$D51,0)</f>
        <v/>
      </c>
      <c r="AY51">
        <f>MAX(0,AY50*(1+AY$6/Setup!$C$13)-CW51-EU51)+IF($K51=32,$D51,0)</f>
        <v/>
      </c>
      <c r="AZ51">
        <f>MAX(0,AZ50*(1+AZ$6/Setup!$C$13)-CX51-EV51)+IF($K51=33,$D51,0)</f>
        <v/>
      </c>
      <c r="BA51">
        <f>MAX(0,BA50*(1+BA$6/Setup!$C$13)-CY51-EW51)+IF($K51=34,$D51,0)</f>
        <v/>
      </c>
      <c r="BB51">
        <f>MAX(0,BB50*(1+BB$6/Setup!$C$13)-CZ51-EX51)+IF($K51=35,$D51,0)</f>
        <v/>
      </c>
      <c r="BC51">
        <f>MAX(0,BC50*(1+BC$6/Setup!$C$13)-DA51-EY51)+IF($K51=36,$D51,0)</f>
        <v/>
      </c>
      <c r="BD51">
        <f>MAX(0,BD50*(1+BD$6/Setup!$C$13)-DB51-EZ51)+IF($K51=37,$D51,0)</f>
        <v/>
      </c>
      <c r="BE51">
        <f>MAX(0,BE50*(1+BE$6/Setup!$C$13)-DC51-FA51)+IF($K51=38,$D51,0)</f>
        <v/>
      </c>
      <c r="BF51">
        <f>MAX(0,BF50*(1+BF$6/Setup!$C$13)-DD51-FB51)+IF($K51=39,$D51,0)</f>
        <v/>
      </c>
      <c r="BG51">
        <f>MAX(0,BG50*(1+BG$6/Setup!$C$13)-DE51-FC51)+IF($K51=40,$D51,0)</f>
        <v/>
      </c>
      <c r="BH51">
        <f>MAX(0,BH50*(1+BH$6/Setup!$C$13)-DF51-FD51)+IF($K51=41,$D51,0)</f>
        <v/>
      </c>
      <c r="BI51">
        <f>MAX(0,BI50*(1+BI$6/Setup!$C$13)-DG51-FE51)+IF($K51=42,$D51,0)</f>
        <v/>
      </c>
      <c r="BJ51">
        <f>MAX(0,BJ50*(1+BJ$6/Setup!$C$13)-DH51-FF51)+IF($K51=43,$D51,0)</f>
        <v/>
      </c>
      <c r="BK51">
        <f>MAX(0,BK50*(1+BK$6/Setup!$C$13)-DI51-FG51)+IF($K51=44,$D51,0)</f>
        <v/>
      </c>
      <c r="BL51">
        <f>MAX(0,BL50*(1+BL$6/Setup!$C$13)-DJ51-FH51)+IF($K51=45,$D51,0)</f>
        <v/>
      </c>
      <c r="BM51">
        <f>MAX(0,BM50*(1+BM$6/Setup!$C$13)-DK51-FI51)+IF($K51=46,$D51,0)</f>
        <v/>
      </c>
      <c r="BN51">
        <f>MAX(0,BN50*(1+BN$6/Setup!$C$13)-DL51-FJ51)+IF($K51=47,$D51,0)</f>
        <v/>
      </c>
      <c r="BO51">
        <f>MAX(0,BO50*(1+BO$6/Setup!$C$13)-DM51-FK51)+IF($K51=48,$D51,0)</f>
        <v/>
      </c>
      <c r="BP51">
        <f>MAX(0,BP50*(1+BP$6/Setup!$C$13)-DN51-FL51)+IF($K51=49,$D51,0)</f>
        <v/>
      </c>
      <c r="BQ51">
        <f>MAX(0,BQ50*(1+BQ$6/Setup!$C$13)-DO51-FM51)+IF($K51=50,$D51,0)</f>
        <v/>
      </c>
      <c r="BR51">
        <f>MIN(T50*(1+T$6/Setup!$C$13),T$7)</f>
        <v/>
      </c>
      <c r="BS51">
        <f>MIN(U50*(1+U$6/Setup!$C$13),U$7)</f>
        <v/>
      </c>
      <c r="BT51">
        <f>MIN(V50*(1+V$6/Setup!$C$13),V$7)</f>
        <v/>
      </c>
      <c r="BU51">
        <f>MIN(W50*(1+W$6/Setup!$C$13),W$7)</f>
        <v/>
      </c>
      <c r="BV51">
        <f>MIN(X50*(1+X$6/Setup!$C$13),X$7)</f>
        <v/>
      </c>
      <c r="BW51">
        <f>MIN(Y50*(1+Y$6/Setup!$C$13),Y$7)</f>
        <v/>
      </c>
      <c r="BX51">
        <f>MIN(Z50*(1+Z$6/Setup!$C$13),Z$7)</f>
        <v/>
      </c>
      <c r="BY51">
        <f>MIN(AA50*(1+AA$6/Setup!$C$13),AA$7)</f>
        <v/>
      </c>
      <c r="BZ51">
        <f>MIN(AB50*(1+AB$6/Setup!$C$13),AB$7)</f>
        <v/>
      </c>
      <c r="CA51">
        <f>MIN(AC50*(1+AC$6/Setup!$C$13),AC$7)</f>
        <v/>
      </c>
      <c r="CB51">
        <f>MIN(AD50*(1+AD$6/Setup!$C$13),AD$7)</f>
        <v/>
      </c>
      <c r="CC51">
        <f>MIN(AE50*(1+AE$6/Setup!$C$13),AE$7)</f>
        <v/>
      </c>
      <c r="CD51">
        <f>MIN(AF50*(1+AF$6/Setup!$C$13),AF$7)</f>
        <v/>
      </c>
      <c r="CE51">
        <f>MIN(AG50*(1+AG$6/Setup!$C$13),AG$7)</f>
        <v/>
      </c>
      <c r="CF51">
        <f>MIN(AH50*(1+AH$6/Setup!$C$13),AH$7)</f>
        <v/>
      </c>
      <c r="CG51">
        <f>MIN(AI50*(1+AI$6/Setup!$C$13),AI$7)</f>
        <v/>
      </c>
      <c r="CH51">
        <f>MIN(AJ50*(1+AJ$6/Setup!$C$13),AJ$7)</f>
        <v/>
      </c>
      <c r="CI51">
        <f>MIN(AK50*(1+AK$6/Setup!$C$13),AK$7)</f>
        <v/>
      </c>
      <c r="CJ51">
        <f>MIN(AL50*(1+AL$6/Setup!$C$13),AL$7)</f>
        <v/>
      </c>
      <c r="CK51">
        <f>MIN(AM50*(1+AM$6/Setup!$C$13),AM$7)</f>
        <v/>
      </c>
      <c r="CL51">
        <f>MIN(AN50*(1+AN$6/Setup!$C$13),AN$7)</f>
        <v/>
      </c>
      <c r="CM51">
        <f>MIN(AO50*(1+AO$6/Setup!$C$13),AO$7)</f>
        <v/>
      </c>
      <c r="CN51">
        <f>MIN(AP50*(1+AP$6/Setup!$C$13),AP$7)</f>
        <v/>
      </c>
      <c r="CO51">
        <f>MIN(AQ50*(1+AQ$6/Setup!$C$13),AQ$7)</f>
        <v/>
      </c>
      <c r="CP51">
        <f>MIN(AR50*(1+AR$6/Setup!$C$13),AR$7)</f>
        <v/>
      </c>
      <c r="CQ51">
        <f>MIN(AS50*(1+AS$6/Setup!$C$13),AS$7)</f>
        <v/>
      </c>
      <c r="CR51">
        <f>MIN(AT50*(1+AT$6/Setup!$C$13),AT$7)</f>
        <v/>
      </c>
      <c r="CS51">
        <f>MIN(AU50*(1+AU$6/Setup!$C$13),AU$7)</f>
        <v/>
      </c>
      <c r="CT51">
        <f>MIN(AV50*(1+AV$6/Setup!$C$13),AV$7)</f>
        <v/>
      </c>
      <c r="CU51">
        <f>MIN(AW50*(1+AW$6/Setup!$C$13),AW$7)</f>
        <v/>
      </c>
      <c r="CV51">
        <f>MIN(AX50*(1+AX$6/Setup!$C$13),AX$7)</f>
        <v/>
      </c>
      <c r="CW51">
        <f>MIN(AY50*(1+AY$6/Setup!$C$13),AY$7)</f>
        <v/>
      </c>
      <c r="CX51">
        <f>MIN(AZ50*(1+AZ$6/Setup!$C$13),AZ$7)</f>
        <v/>
      </c>
      <c r="CY51">
        <f>MIN(BA50*(1+BA$6/Setup!$C$13),BA$7)</f>
        <v/>
      </c>
      <c r="CZ51">
        <f>MIN(BB50*(1+BB$6/Setup!$C$13),BB$7)</f>
        <v/>
      </c>
      <c r="DA51">
        <f>MIN(BC50*(1+BC$6/Setup!$C$13),BC$7)</f>
        <v/>
      </c>
      <c r="DB51">
        <f>MIN(BD50*(1+BD$6/Setup!$C$13),BD$7)</f>
        <v/>
      </c>
      <c r="DC51">
        <f>MIN(BE50*(1+BE$6/Setup!$C$13),BE$7)</f>
        <v/>
      </c>
      <c r="DD51">
        <f>MIN(BF50*(1+BF$6/Setup!$C$13),BF$7)</f>
        <v/>
      </c>
      <c r="DE51">
        <f>MIN(BG50*(1+BG$6/Setup!$C$13),BG$7)</f>
        <v/>
      </c>
      <c r="DF51">
        <f>MIN(BH50*(1+BH$6/Setup!$C$13),BH$7)</f>
        <v/>
      </c>
      <c r="DG51">
        <f>MIN(BI50*(1+BI$6/Setup!$C$13),BI$7)</f>
        <v/>
      </c>
      <c r="DH51">
        <f>MIN(BJ50*(1+BJ$6/Setup!$C$13),BJ$7)</f>
        <v/>
      </c>
      <c r="DI51">
        <f>MIN(BK50*(1+BK$6/Setup!$C$13),BK$7)</f>
        <v/>
      </c>
      <c r="DJ51">
        <f>MIN(BL50*(1+BL$6/Setup!$C$13),BL$7)</f>
        <v/>
      </c>
      <c r="DK51">
        <f>MIN(BM50*(1+BM$6/Setup!$C$13),BM$7)</f>
        <v/>
      </c>
      <c r="DL51">
        <f>MIN(BN50*(1+BN$6/Setup!$C$13),BN$7)</f>
        <v/>
      </c>
      <c r="DM51">
        <f>MIN(BO50*(1+BO$6/Setup!$C$13),BO$7)</f>
        <v/>
      </c>
      <c r="DN51">
        <f>MIN(BP50*(1+BP$6/Setup!$C$13),BP$7)</f>
        <v/>
      </c>
      <c r="DO51">
        <f>MIN(BQ50*(1+BQ$6/Setup!$C$13),BQ$7)</f>
        <v/>
      </c>
      <c r="DP51">
        <f>MIN(T50*(1+T$6/Setup!$C$13)-BR51,$H51)</f>
        <v/>
      </c>
      <c r="DQ51">
        <f>MIN(U50*(1+U$6/Setup!$C$13)-BS51,MAX(0,$H51-SUM($DP51:DP51)))</f>
        <v/>
      </c>
      <c r="DR51">
        <f>MIN(V50*(1+V$6/Setup!$C$13)-BT51,MAX(0,$H51-SUM($DP51:DQ51)))</f>
        <v/>
      </c>
      <c r="DS51">
        <f>MIN(W50*(1+W$6/Setup!$C$13)-BU51,MAX(0,$H51-SUM($DP51:DR51)))</f>
        <v/>
      </c>
      <c r="DT51">
        <f>MIN(X50*(1+X$6/Setup!$C$13)-BV51,MAX(0,$H51-SUM($DP51:DS51)))</f>
        <v/>
      </c>
      <c r="DU51">
        <f>MIN(Y50*(1+Y$6/Setup!$C$13)-BW51,MAX(0,$H51-SUM($DP51:DT51)))</f>
        <v/>
      </c>
      <c r="DV51">
        <f>MIN(Z50*(1+Z$6/Setup!$C$13)-BX51,MAX(0,$H51-SUM($DP51:DU51)))</f>
        <v/>
      </c>
      <c r="DW51">
        <f>MIN(AA50*(1+AA$6/Setup!$C$13)-BY51,MAX(0,$H51-SUM($DP51:DV51)))</f>
        <v/>
      </c>
      <c r="DX51">
        <f>MIN(AB50*(1+AB$6/Setup!$C$13)-BZ51,MAX(0,$H51-SUM($DP51:DW51)))</f>
        <v/>
      </c>
      <c r="DY51">
        <f>MIN(AC50*(1+AC$6/Setup!$C$13)-CA51,MAX(0,$H51-SUM($DP51:DX51)))</f>
        <v/>
      </c>
      <c r="DZ51">
        <f>MIN(AD50*(1+AD$6/Setup!$C$13)-CB51,MAX(0,$H51-SUM($DP51:DY51)))</f>
        <v/>
      </c>
      <c r="EA51">
        <f>MIN(AE50*(1+AE$6/Setup!$C$13)-CC51,MAX(0,$H51-SUM($DP51:DZ51)))</f>
        <v/>
      </c>
      <c r="EB51">
        <f>MIN(AF50*(1+AF$6/Setup!$C$13)-CD51,MAX(0,$H51-SUM($DP51:EA51)))</f>
        <v/>
      </c>
      <c r="EC51">
        <f>MIN(AG50*(1+AG$6/Setup!$C$13)-CE51,MAX(0,$H51-SUM($DP51:EB51)))</f>
        <v/>
      </c>
      <c r="ED51">
        <f>MIN(AH50*(1+AH$6/Setup!$C$13)-CF51,MAX(0,$H51-SUM($DP51:EC51)))</f>
        <v/>
      </c>
      <c r="EE51">
        <f>MIN(AI50*(1+AI$6/Setup!$C$13)-CG51,MAX(0,$H51-SUM($DP51:ED51)))</f>
        <v/>
      </c>
      <c r="EF51">
        <f>MIN(AJ50*(1+AJ$6/Setup!$C$13)-CH51,MAX(0,$H51-SUM($DP51:EE51)))</f>
        <v/>
      </c>
      <c r="EG51">
        <f>MIN(AK50*(1+AK$6/Setup!$C$13)-CI51,MAX(0,$H51-SUM($DP51:EF51)))</f>
        <v/>
      </c>
      <c r="EH51">
        <f>MIN(AL50*(1+AL$6/Setup!$C$13)-CJ51,MAX(0,$H51-SUM($DP51:EG51)))</f>
        <v/>
      </c>
      <c r="EI51">
        <f>MIN(AM50*(1+AM$6/Setup!$C$13)-CK51,MAX(0,$H51-SUM($DP51:EH51)))</f>
        <v/>
      </c>
      <c r="EJ51">
        <f>MIN(AN50*(1+AN$6/Setup!$C$13)-CL51,MAX(0,$H51-SUM($DP51:EI51)))</f>
        <v/>
      </c>
      <c r="EK51">
        <f>MIN(AO50*(1+AO$6/Setup!$C$13)-CM51,MAX(0,$H51-SUM($DP51:EJ51)))</f>
        <v/>
      </c>
      <c r="EL51">
        <f>MIN(AP50*(1+AP$6/Setup!$C$13)-CN51,MAX(0,$H51-SUM($DP51:EK51)))</f>
        <v/>
      </c>
      <c r="EM51">
        <f>MIN(AQ50*(1+AQ$6/Setup!$C$13)-CO51,MAX(0,$H51-SUM($DP51:EL51)))</f>
        <v/>
      </c>
      <c r="EN51">
        <f>MIN(AR50*(1+AR$6/Setup!$C$13)-CP51,MAX(0,$H51-SUM($DP51:EM51)))</f>
        <v/>
      </c>
      <c r="EO51">
        <f>MIN(AS50*(1+AS$6/Setup!$C$13)-CQ51,MAX(0,$H51-SUM($DP51:EN51)))</f>
        <v/>
      </c>
      <c r="EP51">
        <f>MIN(AT50*(1+AT$6/Setup!$C$13)-CR51,MAX(0,$H51-SUM($DP51:EO51)))</f>
        <v/>
      </c>
      <c r="EQ51">
        <f>MIN(AU50*(1+AU$6/Setup!$C$13)-CS51,MAX(0,$H51-SUM($DP51:EP51)))</f>
        <v/>
      </c>
      <c r="ER51">
        <f>MIN(AV50*(1+AV$6/Setup!$C$13)-CT51,MAX(0,$H51-SUM($DP51:EQ51)))</f>
        <v/>
      </c>
      <c r="ES51">
        <f>MIN(AW50*(1+AW$6/Setup!$C$13)-CU51,MAX(0,$H51-SUM($DP51:ER51)))</f>
        <v/>
      </c>
      <c r="ET51">
        <f>MIN(AX50*(1+AX$6/Setup!$C$13)-CV51,MAX(0,$H51-SUM($DP51:ES51)))</f>
        <v/>
      </c>
      <c r="EU51">
        <f>MIN(AY50*(1+AY$6/Setup!$C$13)-CW51,MAX(0,$H51-SUM($DP51:ET51)))</f>
        <v/>
      </c>
      <c r="EV51">
        <f>MIN(AZ50*(1+AZ$6/Setup!$C$13)-CX51,MAX(0,$H51-SUM($DP51:EU51)))</f>
        <v/>
      </c>
      <c r="EW51">
        <f>MIN(BA50*(1+BA$6/Setup!$C$13)-CY51,MAX(0,$H51-SUM($DP51:EV51)))</f>
        <v/>
      </c>
      <c r="EX51">
        <f>MIN(BB50*(1+BB$6/Setup!$C$13)-CZ51,MAX(0,$H51-SUM($DP51:EW51)))</f>
        <v/>
      </c>
      <c r="EY51">
        <f>MIN(BC50*(1+BC$6/Setup!$C$13)-DA51,MAX(0,$H51-SUM($DP51:EX51)))</f>
        <v/>
      </c>
      <c r="EZ51">
        <f>MIN(BD50*(1+BD$6/Setup!$C$13)-DB51,MAX(0,$H51-SUM($DP51:EY51)))</f>
        <v/>
      </c>
      <c r="FA51">
        <f>MIN(BE50*(1+BE$6/Setup!$C$13)-DC51,MAX(0,$H51-SUM($DP51:EZ51)))</f>
        <v/>
      </c>
      <c r="FB51">
        <f>MIN(BF50*(1+BF$6/Setup!$C$13)-DD51,MAX(0,$H51-SUM($DP51:FA51)))</f>
        <v/>
      </c>
      <c r="FC51">
        <f>MIN(BG50*(1+BG$6/Setup!$C$13)-DE51,MAX(0,$H51-SUM($DP51:FB51)))</f>
        <v/>
      </c>
      <c r="FD51">
        <f>MIN(BH50*(1+BH$6/Setup!$C$13)-DF51,MAX(0,$H51-SUM($DP51:FC51)))</f>
        <v/>
      </c>
      <c r="FE51">
        <f>MIN(BI50*(1+BI$6/Setup!$C$13)-DG51,MAX(0,$H51-SUM($DP51:FD51)))</f>
        <v/>
      </c>
      <c r="FF51">
        <f>MIN(BJ50*(1+BJ$6/Setup!$C$13)-DH51,MAX(0,$H51-SUM($DP51:FE51)))</f>
        <v/>
      </c>
      <c r="FG51">
        <f>MIN(BK50*(1+BK$6/Setup!$C$13)-DI51,MAX(0,$H51-SUM($DP51:FF51)))</f>
        <v/>
      </c>
      <c r="FH51">
        <f>MIN(BL50*(1+BL$6/Setup!$C$13)-DJ51,MAX(0,$H51-SUM($DP51:FG51)))</f>
        <v/>
      </c>
      <c r="FI51">
        <f>MIN(BM50*(1+BM$6/Setup!$C$13)-DK51,MAX(0,$H51-SUM($DP51:FH51)))</f>
        <v/>
      </c>
      <c r="FJ51">
        <f>MIN(BN50*(1+BN$6/Setup!$C$13)-DL51,MAX(0,$H51-SUM($DP51:FI51)))</f>
        <v/>
      </c>
      <c r="FK51">
        <f>MIN(BO50*(1+BO$6/Setup!$C$13)-DM51,MAX(0,$H51-SUM($DP51:FJ51)))</f>
        <v/>
      </c>
      <c r="FL51">
        <f>MIN(BP50*(1+BP$6/Setup!$C$13)-DN51,MAX(0,$H51-SUM($DP51:FK51)))</f>
        <v/>
      </c>
      <c r="FM51">
        <f>MIN(BQ50*(1+BQ$6/Setup!$C$13)-DO51,MAX(0,$H51-SUM($DP51:FL51)))</f>
        <v/>
      </c>
    </row>
    <row r="52">
      <c r="A52">
        <f>A51+1</f>
        <v/>
      </c>
      <c r="B52">
        <f>IF(Setup!$C$6="Every week",Setup!$C$7+7*(A52-1),IF(Setup!$C$6="Every 2 weeks",Setup!$C$7+14*(A52-1),IF(Setup!$C$6="Every month",EDATE(Setup!$C$7,A52-1),EOMONTH(Setup!$C$7,INT((A52-1+Setup!$C$20)/2)-1)+MIN(IF(MOD(A52-1+Setup!$C$20,2)=0,Setup!$C$18,Setup!$C$19),DAY(EOMONTH(Setup!$C$7,INT((A52-1+Setup!$C$20)/2)))))))</f>
        <v/>
      </c>
      <c r="C52">
        <f>N('Paycheck Plan'!J48)</f>
        <v/>
      </c>
      <c r="D52">
        <f>N('Paycheck Plan'!K48)</f>
        <v/>
      </c>
      <c r="E52">
        <f>MIN(MAX(0,Setup!$C$10-F51),MAX(0,Setup!$C$8+C52-G52))</f>
        <v/>
      </c>
      <c r="F52">
        <f>F51+E52</f>
        <v/>
      </c>
      <c r="G52">
        <f>MIN(Setup!$C$14,MAX(0,Setup!$C$8+C52))</f>
        <v/>
      </c>
      <c r="H52">
        <f>MAX(0,Setup!$C$8+C52-G52-E52)+SUM($T$7:$BQ$7)-SUM(BR52:DO52)</f>
        <v/>
      </c>
      <c r="I52">
        <f>SUMPRODUCT(T51:BQ51,$T$6:$BQ$6)/Setup!$C$13</f>
        <v/>
      </c>
      <c r="J52">
        <f>SUM(T52:BQ52)</f>
        <v/>
      </c>
      <c r="K52">
        <f>IF(MAX(DP52:FM52)&gt;0,MATCH(MAX(DP52:FM52),DP52:FM52,0),1)</f>
        <v/>
      </c>
      <c r="T52">
        <f>MAX(0,T51*(1+T$6/Setup!$C$13)-BR52-DP52)+IF($K52=1,$D52,0)</f>
        <v/>
      </c>
      <c r="U52">
        <f>MAX(0,U51*(1+U$6/Setup!$C$13)-BS52-DQ52)+IF($K52=2,$D52,0)</f>
        <v/>
      </c>
      <c r="V52">
        <f>MAX(0,V51*(1+V$6/Setup!$C$13)-BT52-DR52)+IF($K52=3,$D52,0)</f>
        <v/>
      </c>
      <c r="W52">
        <f>MAX(0,W51*(1+W$6/Setup!$C$13)-BU52-DS52)+IF($K52=4,$D52,0)</f>
        <v/>
      </c>
      <c r="X52">
        <f>MAX(0,X51*(1+X$6/Setup!$C$13)-BV52-DT52)+IF($K52=5,$D52,0)</f>
        <v/>
      </c>
      <c r="Y52">
        <f>MAX(0,Y51*(1+Y$6/Setup!$C$13)-BW52-DU52)+IF($K52=6,$D52,0)</f>
        <v/>
      </c>
      <c r="Z52">
        <f>MAX(0,Z51*(1+Z$6/Setup!$C$13)-BX52-DV52)+IF($K52=7,$D52,0)</f>
        <v/>
      </c>
      <c r="AA52">
        <f>MAX(0,AA51*(1+AA$6/Setup!$C$13)-BY52-DW52)+IF($K52=8,$D52,0)</f>
        <v/>
      </c>
      <c r="AB52">
        <f>MAX(0,AB51*(1+AB$6/Setup!$C$13)-BZ52-DX52)+IF($K52=9,$D52,0)</f>
        <v/>
      </c>
      <c r="AC52">
        <f>MAX(0,AC51*(1+AC$6/Setup!$C$13)-CA52-DY52)+IF($K52=10,$D52,0)</f>
        <v/>
      </c>
      <c r="AD52">
        <f>MAX(0,AD51*(1+AD$6/Setup!$C$13)-CB52-DZ52)+IF($K52=11,$D52,0)</f>
        <v/>
      </c>
      <c r="AE52">
        <f>MAX(0,AE51*(1+AE$6/Setup!$C$13)-CC52-EA52)+IF($K52=12,$D52,0)</f>
        <v/>
      </c>
      <c r="AF52">
        <f>MAX(0,AF51*(1+AF$6/Setup!$C$13)-CD52-EB52)+IF($K52=13,$D52,0)</f>
        <v/>
      </c>
      <c r="AG52">
        <f>MAX(0,AG51*(1+AG$6/Setup!$C$13)-CE52-EC52)+IF($K52=14,$D52,0)</f>
        <v/>
      </c>
      <c r="AH52">
        <f>MAX(0,AH51*(1+AH$6/Setup!$C$13)-CF52-ED52)+IF($K52=15,$D52,0)</f>
        <v/>
      </c>
      <c r="AI52">
        <f>MAX(0,AI51*(1+AI$6/Setup!$C$13)-CG52-EE52)+IF($K52=16,$D52,0)</f>
        <v/>
      </c>
      <c r="AJ52">
        <f>MAX(0,AJ51*(1+AJ$6/Setup!$C$13)-CH52-EF52)+IF($K52=17,$D52,0)</f>
        <v/>
      </c>
      <c r="AK52">
        <f>MAX(0,AK51*(1+AK$6/Setup!$C$13)-CI52-EG52)+IF($K52=18,$D52,0)</f>
        <v/>
      </c>
      <c r="AL52">
        <f>MAX(0,AL51*(1+AL$6/Setup!$C$13)-CJ52-EH52)+IF($K52=19,$D52,0)</f>
        <v/>
      </c>
      <c r="AM52">
        <f>MAX(0,AM51*(1+AM$6/Setup!$C$13)-CK52-EI52)+IF($K52=20,$D52,0)</f>
        <v/>
      </c>
      <c r="AN52">
        <f>MAX(0,AN51*(1+AN$6/Setup!$C$13)-CL52-EJ52)+IF($K52=21,$D52,0)</f>
        <v/>
      </c>
      <c r="AO52">
        <f>MAX(0,AO51*(1+AO$6/Setup!$C$13)-CM52-EK52)+IF($K52=22,$D52,0)</f>
        <v/>
      </c>
      <c r="AP52">
        <f>MAX(0,AP51*(1+AP$6/Setup!$C$13)-CN52-EL52)+IF($K52=23,$D52,0)</f>
        <v/>
      </c>
      <c r="AQ52">
        <f>MAX(0,AQ51*(1+AQ$6/Setup!$C$13)-CO52-EM52)+IF($K52=24,$D52,0)</f>
        <v/>
      </c>
      <c r="AR52">
        <f>MAX(0,AR51*(1+AR$6/Setup!$C$13)-CP52-EN52)+IF($K52=25,$D52,0)</f>
        <v/>
      </c>
      <c r="AS52">
        <f>MAX(0,AS51*(1+AS$6/Setup!$C$13)-CQ52-EO52)+IF($K52=26,$D52,0)</f>
        <v/>
      </c>
      <c r="AT52">
        <f>MAX(0,AT51*(1+AT$6/Setup!$C$13)-CR52-EP52)+IF($K52=27,$D52,0)</f>
        <v/>
      </c>
      <c r="AU52">
        <f>MAX(0,AU51*(1+AU$6/Setup!$C$13)-CS52-EQ52)+IF($K52=28,$D52,0)</f>
        <v/>
      </c>
      <c r="AV52">
        <f>MAX(0,AV51*(1+AV$6/Setup!$C$13)-CT52-ER52)+IF($K52=29,$D52,0)</f>
        <v/>
      </c>
      <c r="AW52">
        <f>MAX(0,AW51*(1+AW$6/Setup!$C$13)-CU52-ES52)+IF($K52=30,$D52,0)</f>
        <v/>
      </c>
      <c r="AX52">
        <f>MAX(0,AX51*(1+AX$6/Setup!$C$13)-CV52-ET52)+IF($K52=31,$D52,0)</f>
        <v/>
      </c>
      <c r="AY52">
        <f>MAX(0,AY51*(1+AY$6/Setup!$C$13)-CW52-EU52)+IF($K52=32,$D52,0)</f>
        <v/>
      </c>
      <c r="AZ52">
        <f>MAX(0,AZ51*(1+AZ$6/Setup!$C$13)-CX52-EV52)+IF($K52=33,$D52,0)</f>
        <v/>
      </c>
      <c r="BA52">
        <f>MAX(0,BA51*(1+BA$6/Setup!$C$13)-CY52-EW52)+IF($K52=34,$D52,0)</f>
        <v/>
      </c>
      <c r="BB52">
        <f>MAX(0,BB51*(1+BB$6/Setup!$C$13)-CZ52-EX52)+IF($K52=35,$D52,0)</f>
        <v/>
      </c>
      <c r="BC52">
        <f>MAX(0,BC51*(1+BC$6/Setup!$C$13)-DA52-EY52)+IF($K52=36,$D52,0)</f>
        <v/>
      </c>
      <c r="BD52">
        <f>MAX(0,BD51*(1+BD$6/Setup!$C$13)-DB52-EZ52)+IF($K52=37,$D52,0)</f>
        <v/>
      </c>
      <c r="BE52">
        <f>MAX(0,BE51*(1+BE$6/Setup!$C$13)-DC52-FA52)+IF($K52=38,$D52,0)</f>
        <v/>
      </c>
      <c r="BF52">
        <f>MAX(0,BF51*(1+BF$6/Setup!$C$13)-DD52-FB52)+IF($K52=39,$D52,0)</f>
        <v/>
      </c>
      <c r="BG52">
        <f>MAX(0,BG51*(1+BG$6/Setup!$C$13)-DE52-FC52)+IF($K52=40,$D52,0)</f>
        <v/>
      </c>
      <c r="BH52">
        <f>MAX(0,BH51*(1+BH$6/Setup!$C$13)-DF52-FD52)+IF($K52=41,$D52,0)</f>
        <v/>
      </c>
      <c r="BI52">
        <f>MAX(0,BI51*(1+BI$6/Setup!$C$13)-DG52-FE52)+IF($K52=42,$D52,0)</f>
        <v/>
      </c>
      <c r="BJ52">
        <f>MAX(0,BJ51*(1+BJ$6/Setup!$C$13)-DH52-FF52)+IF($K52=43,$D52,0)</f>
        <v/>
      </c>
      <c r="BK52">
        <f>MAX(0,BK51*(1+BK$6/Setup!$C$13)-DI52-FG52)+IF($K52=44,$D52,0)</f>
        <v/>
      </c>
      <c r="BL52">
        <f>MAX(0,BL51*(1+BL$6/Setup!$C$13)-DJ52-FH52)+IF($K52=45,$D52,0)</f>
        <v/>
      </c>
      <c r="BM52">
        <f>MAX(0,BM51*(1+BM$6/Setup!$C$13)-DK52-FI52)+IF($K52=46,$D52,0)</f>
        <v/>
      </c>
      <c r="BN52">
        <f>MAX(0,BN51*(1+BN$6/Setup!$C$13)-DL52-FJ52)+IF($K52=47,$D52,0)</f>
        <v/>
      </c>
      <c r="BO52">
        <f>MAX(0,BO51*(1+BO$6/Setup!$C$13)-DM52-FK52)+IF($K52=48,$D52,0)</f>
        <v/>
      </c>
      <c r="BP52">
        <f>MAX(0,BP51*(1+BP$6/Setup!$C$13)-DN52-FL52)+IF($K52=49,$D52,0)</f>
        <v/>
      </c>
      <c r="BQ52">
        <f>MAX(0,BQ51*(1+BQ$6/Setup!$C$13)-DO52-FM52)+IF($K52=50,$D52,0)</f>
        <v/>
      </c>
      <c r="BR52">
        <f>MIN(T51*(1+T$6/Setup!$C$13),T$7)</f>
        <v/>
      </c>
      <c r="BS52">
        <f>MIN(U51*(1+U$6/Setup!$C$13),U$7)</f>
        <v/>
      </c>
      <c r="BT52">
        <f>MIN(V51*(1+V$6/Setup!$C$13),V$7)</f>
        <v/>
      </c>
      <c r="BU52">
        <f>MIN(W51*(1+W$6/Setup!$C$13),W$7)</f>
        <v/>
      </c>
      <c r="BV52">
        <f>MIN(X51*(1+X$6/Setup!$C$13),X$7)</f>
        <v/>
      </c>
      <c r="BW52">
        <f>MIN(Y51*(1+Y$6/Setup!$C$13),Y$7)</f>
        <v/>
      </c>
      <c r="BX52">
        <f>MIN(Z51*(1+Z$6/Setup!$C$13),Z$7)</f>
        <v/>
      </c>
      <c r="BY52">
        <f>MIN(AA51*(1+AA$6/Setup!$C$13),AA$7)</f>
        <v/>
      </c>
      <c r="BZ52">
        <f>MIN(AB51*(1+AB$6/Setup!$C$13),AB$7)</f>
        <v/>
      </c>
      <c r="CA52">
        <f>MIN(AC51*(1+AC$6/Setup!$C$13),AC$7)</f>
        <v/>
      </c>
      <c r="CB52">
        <f>MIN(AD51*(1+AD$6/Setup!$C$13),AD$7)</f>
        <v/>
      </c>
      <c r="CC52">
        <f>MIN(AE51*(1+AE$6/Setup!$C$13),AE$7)</f>
        <v/>
      </c>
      <c r="CD52">
        <f>MIN(AF51*(1+AF$6/Setup!$C$13),AF$7)</f>
        <v/>
      </c>
      <c r="CE52">
        <f>MIN(AG51*(1+AG$6/Setup!$C$13),AG$7)</f>
        <v/>
      </c>
      <c r="CF52">
        <f>MIN(AH51*(1+AH$6/Setup!$C$13),AH$7)</f>
        <v/>
      </c>
      <c r="CG52">
        <f>MIN(AI51*(1+AI$6/Setup!$C$13),AI$7)</f>
        <v/>
      </c>
      <c r="CH52">
        <f>MIN(AJ51*(1+AJ$6/Setup!$C$13),AJ$7)</f>
        <v/>
      </c>
      <c r="CI52">
        <f>MIN(AK51*(1+AK$6/Setup!$C$13),AK$7)</f>
        <v/>
      </c>
      <c r="CJ52">
        <f>MIN(AL51*(1+AL$6/Setup!$C$13),AL$7)</f>
        <v/>
      </c>
      <c r="CK52">
        <f>MIN(AM51*(1+AM$6/Setup!$C$13),AM$7)</f>
        <v/>
      </c>
      <c r="CL52">
        <f>MIN(AN51*(1+AN$6/Setup!$C$13),AN$7)</f>
        <v/>
      </c>
      <c r="CM52">
        <f>MIN(AO51*(1+AO$6/Setup!$C$13),AO$7)</f>
        <v/>
      </c>
      <c r="CN52">
        <f>MIN(AP51*(1+AP$6/Setup!$C$13),AP$7)</f>
        <v/>
      </c>
      <c r="CO52">
        <f>MIN(AQ51*(1+AQ$6/Setup!$C$13),AQ$7)</f>
        <v/>
      </c>
      <c r="CP52">
        <f>MIN(AR51*(1+AR$6/Setup!$C$13),AR$7)</f>
        <v/>
      </c>
      <c r="CQ52">
        <f>MIN(AS51*(1+AS$6/Setup!$C$13),AS$7)</f>
        <v/>
      </c>
      <c r="CR52">
        <f>MIN(AT51*(1+AT$6/Setup!$C$13),AT$7)</f>
        <v/>
      </c>
      <c r="CS52">
        <f>MIN(AU51*(1+AU$6/Setup!$C$13),AU$7)</f>
        <v/>
      </c>
      <c r="CT52">
        <f>MIN(AV51*(1+AV$6/Setup!$C$13),AV$7)</f>
        <v/>
      </c>
      <c r="CU52">
        <f>MIN(AW51*(1+AW$6/Setup!$C$13),AW$7)</f>
        <v/>
      </c>
      <c r="CV52">
        <f>MIN(AX51*(1+AX$6/Setup!$C$13),AX$7)</f>
        <v/>
      </c>
      <c r="CW52">
        <f>MIN(AY51*(1+AY$6/Setup!$C$13),AY$7)</f>
        <v/>
      </c>
      <c r="CX52">
        <f>MIN(AZ51*(1+AZ$6/Setup!$C$13),AZ$7)</f>
        <v/>
      </c>
      <c r="CY52">
        <f>MIN(BA51*(1+BA$6/Setup!$C$13),BA$7)</f>
        <v/>
      </c>
      <c r="CZ52">
        <f>MIN(BB51*(1+BB$6/Setup!$C$13),BB$7)</f>
        <v/>
      </c>
      <c r="DA52">
        <f>MIN(BC51*(1+BC$6/Setup!$C$13),BC$7)</f>
        <v/>
      </c>
      <c r="DB52">
        <f>MIN(BD51*(1+BD$6/Setup!$C$13),BD$7)</f>
        <v/>
      </c>
      <c r="DC52">
        <f>MIN(BE51*(1+BE$6/Setup!$C$13),BE$7)</f>
        <v/>
      </c>
      <c r="DD52">
        <f>MIN(BF51*(1+BF$6/Setup!$C$13),BF$7)</f>
        <v/>
      </c>
      <c r="DE52">
        <f>MIN(BG51*(1+BG$6/Setup!$C$13),BG$7)</f>
        <v/>
      </c>
      <c r="DF52">
        <f>MIN(BH51*(1+BH$6/Setup!$C$13),BH$7)</f>
        <v/>
      </c>
      <c r="DG52">
        <f>MIN(BI51*(1+BI$6/Setup!$C$13),BI$7)</f>
        <v/>
      </c>
      <c r="DH52">
        <f>MIN(BJ51*(1+BJ$6/Setup!$C$13),BJ$7)</f>
        <v/>
      </c>
      <c r="DI52">
        <f>MIN(BK51*(1+BK$6/Setup!$C$13),BK$7)</f>
        <v/>
      </c>
      <c r="DJ52">
        <f>MIN(BL51*(1+BL$6/Setup!$C$13),BL$7)</f>
        <v/>
      </c>
      <c r="DK52">
        <f>MIN(BM51*(1+BM$6/Setup!$C$13),BM$7)</f>
        <v/>
      </c>
      <c r="DL52">
        <f>MIN(BN51*(1+BN$6/Setup!$C$13),BN$7)</f>
        <v/>
      </c>
      <c r="DM52">
        <f>MIN(BO51*(1+BO$6/Setup!$C$13),BO$7)</f>
        <v/>
      </c>
      <c r="DN52">
        <f>MIN(BP51*(1+BP$6/Setup!$C$13),BP$7)</f>
        <v/>
      </c>
      <c r="DO52">
        <f>MIN(BQ51*(1+BQ$6/Setup!$C$13),BQ$7)</f>
        <v/>
      </c>
      <c r="DP52">
        <f>MIN(T51*(1+T$6/Setup!$C$13)-BR52,$H52)</f>
        <v/>
      </c>
      <c r="DQ52">
        <f>MIN(U51*(1+U$6/Setup!$C$13)-BS52,MAX(0,$H52-SUM($DP52:DP52)))</f>
        <v/>
      </c>
      <c r="DR52">
        <f>MIN(V51*(1+V$6/Setup!$C$13)-BT52,MAX(0,$H52-SUM($DP52:DQ52)))</f>
        <v/>
      </c>
      <c r="DS52">
        <f>MIN(W51*(1+W$6/Setup!$C$13)-BU52,MAX(0,$H52-SUM($DP52:DR52)))</f>
        <v/>
      </c>
      <c r="DT52">
        <f>MIN(X51*(1+X$6/Setup!$C$13)-BV52,MAX(0,$H52-SUM($DP52:DS52)))</f>
        <v/>
      </c>
      <c r="DU52">
        <f>MIN(Y51*(1+Y$6/Setup!$C$13)-BW52,MAX(0,$H52-SUM($DP52:DT52)))</f>
        <v/>
      </c>
      <c r="DV52">
        <f>MIN(Z51*(1+Z$6/Setup!$C$13)-BX52,MAX(0,$H52-SUM($DP52:DU52)))</f>
        <v/>
      </c>
      <c r="DW52">
        <f>MIN(AA51*(1+AA$6/Setup!$C$13)-BY52,MAX(0,$H52-SUM($DP52:DV52)))</f>
        <v/>
      </c>
      <c r="DX52">
        <f>MIN(AB51*(1+AB$6/Setup!$C$13)-BZ52,MAX(0,$H52-SUM($DP52:DW52)))</f>
        <v/>
      </c>
      <c r="DY52">
        <f>MIN(AC51*(1+AC$6/Setup!$C$13)-CA52,MAX(0,$H52-SUM($DP52:DX52)))</f>
        <v/>
      </c>
      <c r="DZ52">
        <f>MIN(AD51*(1+AD$6/Setup!$C$13)-CB52,MAX(0,$H52-SUM($DP52:DY52)))</f>
        <v/>
      </c>
      <c r="EA52">
        <f>MIN(AE51*(1+AE$6/Setup!$C$13)-CC52,MAX(0,$H52-SUM($DP52:DZ52)))</f>
        <v/>
      </c>
      <c r="EB52">
        <f>MIN(AF51*(1+AF$6/Setup!$C$13)-CD52,MAX(0,$H52-SUM($DP52:EA52)))</f>
        <v/>
      </c>
      <c r="EC52">
        <f>MIN(AG51*(1+AG$6/Setup!$C$13)-CE52,MAX(0,$H52-SUM($DP52:EB52)))</f>
        <v/>
      </c>
      <c r="ED52">
        <f>MIN(AH51*(1+AH$6/Setup!$C$13)-CF52,MAX(0,$H52-SUM($DP52:EC52)))</f>
        <v/>
      </c>
      <c r="EE52">
        <f>MIN(AI51*(1+AI$6/Setup!$C$13)-CG52,MAX(0,$H52-SUM($DP52:ED52)))</f>
        <v/>
      </c>
      <c r="EF52">
        <f>MIN(AJ51*(1+AJ$6/Setup!$C$13)-CH52,MAX(0,$H52-SUM($DP52:EE52)))</f>
        <v/>
      </c>
      <c r="EG52">
        <f>MIN(AK51*(1+AK$6/Setup!$C$13)-CI52,MAX(0,$H52-SUM($DP52:EF52)))</f>
        <v/>
      </c>
      <c r="EH52">
        <f>MIN(AL51*(1+AL$6/Setup!$C$13)-CJ52,MAX(0,$H52-SUM($DP52:EG52)))</f>
        <v/>
      </c>
      <c r="EI52">
        <f>MIN(AM51*(1+AM$6/Setup!$C$13)-CK52,MAX(0,$H52-SUM($DP52:EH52)))</f>
        <v/>
      </c>
      <c r="EJ52">
        <f>MIN(AN51*(1+AN$6/Setup!$C$13)-CL52,MAX(0,$H52-SUM($DP52:EI52)))</f>
        <v/>
      </c>
      <c r="EK52">
        <f>MIN(AO51*(1+AO$6/Setup!$C$13)-CM52,MAX(0,$H52-SUM($DP52:EJ52)))</f>
        <v/>
      </c>
      <c r="EL52">
        <f>MIN(AP51*(1+AP$6/Setup!$C$13)-CN52,MAX(0,$H52-SUM($DP52:EK52)))</f>
        <v/>
      </c>
      <c r="EM52">
        <f>MIN(AQ51*(1+AQ$6/Setup!$C$13)-CO52,MAX(0,$H52-SUM($DP52:EL52)))</f>
        <v/>
      </c>
      <c r="EN52">
        <f>MIN(AR51*(1+AR$6/Setup!$C$13)-CP52,MAX(0,$H52-SUM($DP52:EM52)))</f>
        <v/>
      </c>
      <c r="EO52">
        <f>MIN(AS51*(1+AS$6/Setup!$C$13)-CQ52,MAX(0,$H52-SUM($DP52:EN52)))</f>
        <v/>
      </c>
      <c r="EP52">
        <f>MIN(AT51*(1+AT$6/Setup!$C$13)-CR52,MAX(0,$H52-SUM($DP52:EO52)))</f>
        <v/>
      </c>
      <c r="EQ52">
        <f>MIN(AU51*(1+AU$6/Setup!$C$13)-CS52,MAX(0,$H52-SUM($DP52:EP52)))</f>
        <v/>
      </c>
      <c r="ER52">
        <f>MIN(AV51*(1+AV$6/Setup!$C$13)-CT52,MAX(0,$H52-SUM($DP52:EQ52)))</f>
        <v/>
      </c>
      <c r="ES52">
        <f>MIN(AW51*(1+AW$6/Setup!$C$13)-CU52,MAX(0,$H52-SUM($DP52:ER52)))</f>
        <v/>
      </c>
      <c r="ET52">
        <f>MIN(AX51*(1+AX$6/Setup!$C$13)-CV52,MAX(0,$H52-SUM($DP52:ES52)))</f>
        <v/>
      </c>
      <c r="EU52">
        <f>MIN(AY51*(1+AY$6/Setup!$C$13)-CW52,MAX(0,$H52-SUM($DP52:ET52)))</f>
        <v/>
      </c>
      <c r="EV52">
        <f>MIN(AZ51*(1+AZ$6/Setup!$C$13)-CX52,MAX(0,$H52-SUM($DP52:EU52)))</f>
        <v/>
      </c>
      <c r="EW52">
        <f>MIN(BA51*(1+BA$6/Setup!$C$13)-CY52,MAX(0,$H52-SUM($DP52:EV52)))</f>
        <v/>
      </c>
      <c r="EX52">
        <f>MIN(BB51*(1+BB$6/Setup!$C$13)-CZ52,MAX(0,$H52-SUM($DP52:EW52)))</f>
        <v/>
      </c>
      <c r="EY52">
        <f>MIN(BC51*(1+BC$6/Setup!$C$13)-DA52,MAX(0,$H52-SUM($DP52:EX52)))</f>
        <v/>
      </c>
      <c r="EZ52">
        <f>MIN(BD51*(1+BD$6/Setup!$C$13)-DB52,MAX(0,$H52-SUM($DP52:EY52)))</f>
        <v/>
      </c>
      <c r="FA52">
        <f>MIN(BE51*(1+BE$6/Setup!$C$13)-DC52,MAX(0,$H52-SUM($DP52:EZ52)))</f>
        <v/>
      </c>
      <c r="FB52">
        <f>MIN(BF51*(1+BF$6/Setup!$C$13)-DD52,MAX(0,$H52-SUM($DP52:FA52)))</f>
        <v/>
      </c>
      <c r="FC52">
        <f>MIN(BG51*(1+BG$6/Setup!$C$13)-DE52,MAX(0,$H52-SUM($DP52:FB52)))</f>
        <v/>
      </c>
      <c r="FD52">
        <f>MIN(BH51*(1+BH$6/Setup!$C$13)-DF52,MAX(0,$H52-SUM($DP52:FC52)))</f>
        <v/>
      </c>
      <c r="FE52">
        <f>MIN(BI51*(1+BI$6/Setup!$C$13)-DG52,MAX(0,$H52-SUM($DP52:FD52)))</f>
        <v/>
      </c>
      <c r="FF52">
        <f>MIN(BJ51*(1+BJ$6/Setup!$C$13)-DH52,MAX(0,$H52-SUM($DP52:FE52)))</f>
        <v/>
      </c>
      <c r="FG52">
        <f>MIN(BK51*(1+BK$6/Setup!$C$13)-DI52,MAX(0,$H52-SUM($DP52:FF52)))</f>
        <v/>
      </c>
      <c r="FH52">
        <f>MIN(BL51*(1+BL$6/Setup!$C$13)-DJ52,MAX(0,$H52-SUM($DP52:FG52)))</f>
        <v/>
      </c>
      <c r="FI52">
        <f>MIN(BM51*(1+BM$6/Setup!$C$13)-DK52,MAX(0,$H52-SUM($DP52:FH52)))</f>
        <v/>
      </c>
      <c r="FJ52">
        <f>MIN(BN51*(1+BN$6/Setup!$C$13)-DL52,MAX(0,$H52-SUM($DP52:FI52)))</f>
        <v/>
      </c>
      <c r="FK52">
        <f>MIN(BO51*(1+BO$6/Setup!$C$13)-DM52,MAX(0,$H52-SUM($DP52:FJ52)))</f>
        <v/>
      </c>
      <c r="FL52">
        <f>MIN(BP51*(1+BP$6/Setup!$C$13)-DN52,MAX(0,$H52-SUM($DP52:FK52)))</f>
        <v/>
      </c>
      <c r="FM52">
        <f>MIN(BQ51*(1+BQ$6/Setup!$C$13)-DO52,MAX(0,$H52-SUM($DP52:FL52)))</f>
        <v/>
      </c>
    </row>
    <row r="53">
      <c r="A53">
        <f>A52+1</f>
        <v/>
      </c>
      <c r="B53">
        <f>IF(Setup!$C$6="Every week",Setup!$C$7+7*(A53-1),IF(Setup!$C$6="Every 2 weeks",Setup!$C$7+14*(A53-1),IF(Setup!$C$6="Every month",EDATE(Setup!$C$7,A53-1),EOMONTH(Setup!$C$7,INT((A53-1+Setup!$C$20)/2)-1)+MIN(IF(MOD(A53-1+Setup!$C$20,2)=0,Setup!$C$18,Setup!$C$19),DAY(EOMONTH(Setup!$C$7,INT((A53-1+Setup!$C$20)/2)))))))</f>
        <v/>
      </c>
      <c r="C53">
        <f>N('Paycheck Plan'!J49)</f>
        <v/>
      </c>
      <c r="D53">
        <f>N('Paycheck Plan'!K49)</f>
        <v/>
      </c>
      <c r="E53">
        <f>MIN(MAX(0,Setup!$C$10-F52),MAX(0,Setup!$C$8+C53-G53))</f>
        <v/>
      </c>
      <c r="F53">
        <f>F52+E53</f>
        <v/>
      </c>
      <c r="G53">
        <f>MIN(Setup!$C$14,MAX(0,Setup!$C$8+C53))</f>
        <v/>
      </c>
      <c r="H53">
        <f>MAX(0,Setup!$C$8+C53-G53-E53)+SUM($T$7:$BQ$7)-SUM(BR53:DO53)</f>
        <v/>
      </c>
      <c r="I53">
        <f>SUMPRODUCT(T52:BQ52,$T$6:$BQ$6)/Setup!$C$13</f>
        <v/>
      </c>
      <c r="J53">
        <f>SUM(T53:BQ53)</f>
        <v/>
      </c>
      <c r="K53">
        <f>IF(MAX(DP53:FM53)&gt;0,MATCH(MAX(DP53:FM53),DP53:FM53,0),1)</f>
        <v/>
      </c>
      <c r="T53">
        <f>MAX(0,T52*(1+T$6/Setup!$C$13)-BR53-DP53)+IF($K53=1,$D53,0)</f>
        <v/>
      </c>
      <c r="U53">
        <f>MAX(0,U52*(1+U$6/Setup!$C$13)-BS53-DQ53)+IF($K53=2,$D53,0)</f>
        <v/>
      </c>
      <c r="V53">
        <f>MAX(0,V52*(1+V$6/Setup!$C$13)-BT53-DR53)+IF($K53=3,$D53,0)</f>
        <v/>
      </c>
      <c r="W53">
        <f>MAX(0,W52*(1+W$6/Setup!$C$13)-BU53-DS53)+IF($K53=4,$D53,0)</f>
        <v/>
      </c>
      <c r="X53">
        <f>MAX(0,X52*(1+X$6/Setup!$C$13)-BV53-DT53)+IF($K53=5,$D53,0)</f>
        <v/>
      </c>
      <c r="Y53">
        <f>MAX(0,Y52*(1+Y$6/Setup!$C$13)-BW53-DU53)+IF($K53=6,$D53,0)</f>
        <v/>
      </c>
      <c r="Z53">
        <f>MAX(0,Z52*(1+Z$6/Setup!$C$13)-BX53-DV53)+IF($K53=7,$D53,0)</f>
        <v/>
      </c>
      <c r="AA53">
        <f>MAX(0,AA52*(1+AA$6/Setup!$C$13)-BY53-DW53)+IF($K53=8,$D53,0)</f>
        <v/>
      </c>
      <c r="AB53">
        <f>MAX(0,AB52*(1+AB$6/Setup!$C$13)-BZ53-DX53)+IF($K53=9,$D53,0)</f>
        <v/>
      </c>
      <c r="AC53">
        <f>MAX(0,AC52*(1+AC$6/Setup!$C$13)-CA53-DY53)+IF($K53=10,$D53,0)</f>
        <v/>
      </c>
      <c r="AD53">
        <f>MAX(0,AD52*(1+AD$6/Setup!$C$13)-CB53-DZ53)+IF($K53=11,$D53,0)</f>
        <v/>
      </c>
      <c r="AE53">
        <f>MAX(0,AE52*(1+AE$6/Setup!$C$13)-CC53-EA53)+IF($K53=12,$D53,0)</f>
        <v/>
      </c>
      <c r="AF53">
        <f>MAX(0,AF52*(1+AF$6/Setup!$C$13)-CD53-EB53)+IF($K53=13,$D53,0)</f>
        <v/>
      </c>
      <c r="AG53">
        <f>MAX(0,AG52*(1+AG$6/Setup!$C$13)-CE53-EC53)+IF($K53=14,$D53,0)</f>
        <v/>
      </c>
      <c r="AH53">
        <f>MAX(0,AH52*(1+AH$6/Setup!$C$13)-CF53-ED53)+IF($K53=15,$D53,0)</f>
        <v/>
      </c>
      <c r="AI53">
        <f>MAX(0,AI52*(1+AI$6/Setup!$C$13)-CG53-EE53)+IF($K53=16,$D53,0)</f>
        <v/>
      </c>
      <c r="AJ53">
        <f>MAX(0,AJ52*(1+AJ$6/Setup!$C$13)-CH53-EF53)+IF($K53=17,$D53,0)</f>
        <v/>
      </c>
      <c r="AK53">
        <f>MAX(0,AK52*(1+AK$6/Setup!$C$13)-CI53-EG53)+IF($K53=18,$D53,0)</f>
        <v/>
      </c>
      <c r="AL53">
        <f>MAX(0,AL52*(1+AL$6/Setup!$C$13)-CJ53-EH53)+IF($K53=19,$D53,0)</f>
        <v/>
      </c>
      <c r="AM53">
        <f>MAX(0,AM52*(1+AM$6/Setup!$C$13)-CK53-EI53)+IF($K53=20,$D53,0)</f>
        <v/>
      </c>
      <c r="AN53">
        <f>MAX(0,AN52*(1+AN$6/Setup!$C$13)-CL53-EJ53)+IF($K53=21,$D53,0)</f>
        <v/>
      </c>
      <c r="AO53">
        <f>MAX(0,AO52*(1+AO$6/Setup!$C$13)-CM53-EK53)+IF($K53=22,$D53,0)</f>
        <v/>
      </c>
      <c r="AP53">
        <f>MAX(0,AP52*(1+AP$6/Setup!$C$13)-CN53-EL53)+IF($K53=23,$D53,0)</f>
        <v/>
      </c>
      <c r="AQ53">
        <f>MAX(0,AQ52*(1+AQ$6/Setup!$C$13)-CO53-EM53)+IF($K53=24,$D53,0)</f>
        <v/>
      </c>
      <c r="AR53">
        <f>MAX(0,AR52*(1+AR$6/Setup!$C$13)-CP53-EN53)+IF($K53=25,$D53,0)</f>
        <v/>
      </c>
      <c r="AS53">
        <f>MAX(0,AS52*(1+AS$6/Setup!$C$13)-CQ53-EO53)+IF($K53=26,$D53,0)</f>
        <v/>
      </c>
      <c r="AT53">
        <f>MAX(0,AT52*(1+AT$6/Setup!$C$13)-CR53-EP53)+IF($K53=27,$D53,0)</f>
        <v/>
      </c>
      <c r="AU53">
        <f>MAX(0,AU52*(1+AU$6/Setup!$C$13)-CS53-EQ53)+IF($K53=28,$D53,0)</f>
        <v/>
      </c>
      <c r="AV53">
        <f>MAX(0,AV52*(1+AV$6/Setup!$C$13)-CT53-ER53)+IF($K53=29,$D53,0)</f>
        <v/>
      </c>
      <c r="AW53">
        <f>MAX(0,AW52*(1+AW$6/Setup!$C$13)-CU53-ES53)+IF($K53=30,$D53,0)</f>
        <v/>
      </c>
      <c r="AX53">
        <f>MAX(0,AX52*(1+AX$6/Setup!$C$13)-CV53-ET53)+IF($K53=31,$D53,0)</f>
        <v/>
      </c>
      <c r="AY53">
        <f>MAX(0,AY52*(1+AY$6/Setup!$C$13)-CW53-EU53)+IF($K53=32,$D53,0)</f>
        <v/>
      </c>
      <c r="AZ53">
        <f>MAX(0,AZ52*(1+AZ$6/Setup!$C$13)-CX53-EV53)+IF($K53=33,$D53,0)</f>
        <v/>
      </c>
      <c r="BA53">
        <f>MAX(0,BA52*(1+BA$6/Setup!$C$13)-CY53-EW53)+IF($K53=34,$D53,0)</f>
        <v/>
      </c>
      <c r="BB53">
        <f>MAX(0,BB52*(1+BB$6/Setup!$C$13)-CZ53-EX53)+IF($K53=35,$D53,0)</f>
        <v/>
      </c>
      <c r="BC53">
        <f>MAX(0,BC52*(1+BC$6/Setup!$C$13)-DA53-EY53)+IF($K53=36,$D53,0)</f>
        <v/>
      </c>
      <c r="BD53">
        <f>MAX(0,BD52*(1+BD$6/Setup!$C$13)-DB53-EZ53)+IF($K53=37,$D53,0)</f>
        <v/>
      </c>
      <c r="BE53">
        <f>MAX(0,BE52*(1+BE$6/Setup!$C$13)-DC53-FA53)+IF($K53=38,$D53,0)</f>
        <v/>
      </c>
      <c r="BF53">
        <f>MAX(0,BF52*(1+BF$6/Setup!$C$13)-DD53-FB53)+IF($K53=39,$D53,0)</f>
        <v/>
      </c>
      <c r="BG53">
        <f>MAX(0,BG52*(1+BG$6/Setup!$C$13)-DE53-FC53)+IF($K53=40,$D53,0)</f>
        <v/>
      </c>
      <c r="BH53">
        <f>MAX(0,BH52*(1+BH$6/Setup!$C$13)-DF53-FD53)+IF($K53=41,$D53,0)</f>
        <v/>
      </c>
      <c r="BI53">
        <f>MAX(0,BI52*(1+BI$6/Setup!$C$13)-DG53-FE53)+IF($K53=42,$D53,0)</f>
        <v/>
      </c>
      <c r="BJ53">
        <f>MAX(0,BJ52*(1+BJ$6/Setup!$C$13)-DH53-FF53)+IF($K53=43,$D53,0)</f>
        <v/>
      </c>
      <c r="BK53">
        <f>MAX(0,BK52*(1+BK$6/Setup!$C$13)-DI53-FG53)+IF($K53=44,$D53,0)</f>
        <v/>
      </c>
      <c r="BL53">
        <f>MAX(0,BL52*(1+BL$6/Setup!$C$13)-DJ53-FH53)+IF($K53=45,$D53,0)</f>
        <v/>
      </c>
      <c r="BM53">
        <f>MAX(0,BM52*(1+BM$6/Setup!$C$13)-DK53-FI53)+IF($K53=46,$D53,0)</f>
        <v/>
      </c>
      <c r="BN53">
        <f>MAX(0,BN52*(1+BN$6/Setup!$C$13)-DL53-FJ53)+IF($K53=47,$D53,0)</f>
        <v/>
      </c>
      <c r="BO53">
        <f>MAX(0,BO52*(1+BO$6/Setup!$C$13)-DM53-FK53)+IF($K53=48,$D53,0)</f>
        <v/>
      </c>
      <c r="BP53">
        <f>MAX(0,BP52*(1+BP$6/Setup!$C$13)-DN53-FL53)+IF($K53=49,$D53,0)</f>
        <v/>
      </c>
      <c r="BQ53">
        <f>MAX(0,BQ52*(1+BQ$6/Setup!$C$13)-DO53-FM53)+IF($K53=50,$D53,0)</f>
        <v/>
      </c>
      <c r="BR53">
        <f>MIN(T52*(1+T$6/Setup!$C$13),T$7)</f>
        <v/>
      </c>
      <c r="BS53">
        <f>MIN(U52*(1+U$6/Setup!$C$13),U$7)</f>
        <v/>
      </c>
      <c r="BT53">
        <f>MIN(V52*(1+V$6/Setup!$C$13),V$7)</f>
        <v/>
      </c>
      <c r="BU53">
        <f>MIN(W52*(1+W$6/Setup!$C$13),W$7)</f>
        <v/>
      </c>
      <c r="BV53">
        <f>MIN(X52*(1+X$6/Setup!$C$13),X$7)</f>
        <v/>
      </c>
      <c r="BW53">
        <f>MIN(Y52*(1+Y$6/Setup!$C$13),Y$7)</f>
        <v/>
      </c>
      <c r="BX53">
        <f>MIN(Z52*(1+Z$6/Setup!$C$13),Z$7)</f>
        <v/>
      </c>
      <c r="BY53">
        <f>MIN(AA52*(1+AA$6/Setup!$C$13),AA$7)</f>
        <v/>
      </c>
      <c r="BZ53">
        <f>MIN(AB52*(1+AB$6/Setup!$C$13),AB$7)</f>
        <v/>
      </c>
      <c r="CA53">
        <f>MIN(AC52*(1+AC$6/Setup!$C$13),AC$7)</f>
        <v/>
      </c>
      <c r="CB53">
        <f>MIN(AD52*(1+AD$6/Setup!$C$13),AD$7)</f>
        <v/>
      </c>
      <c r="CC53">
        <f>MIN(AE52*(1+AE$6/Setup!$C$13),AE$7)</f>
        <v/>
      </c>
      <c r="CD53">
        <f>MIN(AF52*(1+AF$6/Setup!$C$13),AF$7)</f>
        <v/>
      </c>
      <c r="CE53">
        <f>MIN(AG52*(1+AG$6/Setup!$C$13),AG$7)</f>
        <v/>
      </c>
      <c r="CF53">
        <f>MIN(AH52*(1+AH$6/Setup!$C$13),AH$7)</f>
        <v/>
      </c>
      <c r="CG53">
        <f>MIN(AI52*(1+AI$6/Setup!$C$13),AI$7)</f>
        <v/>
      </c>
      <c r="CH53">
        <f>MIN(AJ52*(1+AJ$6/Setup!$C$13),AJ$7)</f>
        <v/>
      </c>
      <c r="CI53">
        <f>MIN(AK52*(1+AK$6/Setup!$C$13),AK$7)</f>
        <v/>
      </c>
      <c r="CJ53">
        <f>MIN(AL52*(1+AL$6/Setup!$C$13),AL$7)</f>
        <v/>
      </c>
      <c r="CK53">
        <f>MIN(AM52*(1+AM$6/Setup!$C$13),AM$7)</f>
        <v/>
      </c>
      <c r="CL53">
        <f>MIN(AN52*(1+AN$6/Setup!$C$13),AN$7)</f>
        <v/>
      </c>
      <c r="CM53">
        <f>MIN(AO52*(1+AO$6/Setup!$C$13),AO$7)</f>
        <v/>
      </c>
      <c r="CN53">
        <f>MIN(AP52*(1+AP$6/Setup!$C$13),AP$7)</f>
        <v/>
      </c>
      <c r="CO53">
        <f>MIN(AQ52*(1+AQ$6/Setup!$C$13),AQ$7)</f>
        <v/>
      </c>
      <c r="CP53">
        <f>MIN(AR52*(1+AR$6/Setup!$C$13),AR$7)</f>
        <v/>
      </c>
      <c r="CQ53">
        <f>MIN(AS52*(1+AS$6/Setup!$C$13),AS$7)</f>
        <v/>
      </c>
      <c r="CR53">
        <f>MIN(AT52*(1+AT$6/Setup!$C$13),AT$7)</f>
        <v/>
      </c>
      <c r="CS53">
        <f>MIN(AU52*(1+AU$6/Setup!$C$13),AU$7)</f>
        <v/>
      </c>
      <c r="CT53">
        <f>MIN(AV52*(1+AV$6/Setup!$C$13),AV$7)</f>
        <v/>
      </c>
      <c r="CU53">
        <f>MIN(AW52*(1+AW$6/Setup!$C$13),AW$7)</f>
        <v/>
      </c>
      <c r="CV53">
        <f>MIN(AX52*(1+AX$6/Setup!$C$13),AX$7)</f>
        <v/>
      </c>
      <c r="CW53">
        <f>MIN(AY52*(1+AY$6/Setup!$C$13),AY$7)</f>
        <v/>
      </c>
      <c r="CX53">
        <f>MIN(AZ52*(1+AZ$6/Setup!$C$13),AZ$7)</f>
        <v/>
      </c>
      <c r="CY53">
        <f>MIN(BA52*(1+BA$6/Setup!$C$13),BA$7)</f>
        <v/>
      </c>
      <c r="CZ53">
        <f>MIN(BB52*(1+BB$6/Setup!$C$13),BB$7)</f>
        <v/>
      </c>
      <c r="DA53">
        <f>MIN(BC52*(1+BC$6/Setup!$C$13),BC$7)</f>
        <v/>
      </c>
      <c r="DB53">
        <f>MIN(BD52*(1+BD$6/Setup!$C$13),BD$7)</f>
        <v/>
      </c>
      <c r="DC53">
        <f>MIN(BE52*(1+BE$6/Setup!$C$13),BE$7)</f>
        <v/>
      </c>
      <c r="DD53">
        <f>MIN(BF52*(1+BF$6/Setup!$C$13),BF$7)</f>
        <v/>
      </c>
      <c r="DE53">
        <f>MIN(BG52*(1+BG$6/Setup!$C$13),BG$7)</f>
        <v/>
      </c>
      <c r="DF53">
        <f>MIN(BH52*(1+BH$6/Setup!$C$13),BH$7)</f>
        <v/>
      </c>
      <c r="DG53">
        <f>MIN(BI52*(1+BI$6/Setup!$C$13),BI$7)</f>
        <v/>
      </c>
      <c r="DH53">
        <f>MIN(BJ52*(1+BJ$6/Setup!$C$13),BJ$7)</f>
        <v/>
      </c>
      <c r="DI53">
        <f>MIN(BK52*(1+BK$6/Setup!$C$13),BK$7)</f>
        <v/>
      </c>
      <c r="DJ53">
        <f>MIN(BL52*(1+BL$6/Setup!$C$13),BL$7)</f>
        <v/>
      </c>
      <c r="DK53">
        <f>MIN(BM52*(1+BM$6/Setup!$C$13),BM$7)</f>
        <v/>
      </c>
      <c r="DL53">
        <f>MIN(BN52*(1+BN$6/Setup!$C$13),BN$7)</f>
        <v/>
      </c>
      <c r="DM53">
        <f>MIN(BO52*(1+BO$6/Setup!$C$13),BO$7)</f>
        <v/>
      </c>
      <c r="DN53">
        <f>MIN(BP52*(1+BP$6/Setup!$C$13),BP$7)</f>
        <v/>
      </c>
      <c r="DO53">
        <f>MIN(BQ52*(1+BQ$6/Setup!$C$13),BQ$7)</f>
        <v/>
      </c>
      <c r="DP53">
        <f>MIN(T52*(1+T$6/Setup!$C$13)-BR53,$H53)</f>
        <v/>
      </c>
      <c r="DQ53">
        <f>MIN(U52*(1+U$6/Setup!$C$13)-BS53,MAX(0,$H53-SUM($DP53:DP53)))</f>
        <v/>
      </c>
      <c r="DR53">
        <f>MIN(V52*(1+V$6/Setup!$C$13)-BT53,MAX(0,$H53-SUM($DP53:DQ53)))</f>
        <v/>
      </c>
      <c r="DS53">
        <f>MIN(W52*(1+W$6/Setup!$C$13)-BU53,MAX(0,$H53-SUM($DP53:DR53)))</f>
        <v/>
      </c>
      <c r="DT53">
        <f>MIN(X52*(1+X$6/Setup!$C$13)-BV53,MAX(0,$H53-SUM($DP53:DS53)))</f>
        <v/>
      </c>
      <c r="DU53">
        <f>MIN(Y52*(1+Y$6/Setup!$C$13)-BW53,MAX(0,$H53-SUM($DP53:DT53)))</f>
        <v/>
      </c>
      <c r="DV53">
        <f>MIN(Z52*(1+Z$6/Setup!$C$13)-BX53,MAX(0,$H53-SUM($DP53:DU53)))</f>
        <v/>
      </c>
      <c r="DW53">
        <f>MIN(AA52*(1+AA$6/Setup!$C$13)-BY53,MAX(0,$H53-SUM($DP53:DV53)))</f>
        <v/>
      </c>
      <c r="DX53">
        <f>MIN(AB52*(1+AB$6/Setup!$C$13)-BZ53,MAX(0,$H53-SUM($DP53:DW53)))</f>
        <v/>
      </c>
      <c r="DY53">
        <f>MIN(AC52*(1+AC$6/Setup!$C$13)-CA53,MAX(0,$H53-SUM($DP53:DX53)))</f>
        <v/>
      </c>
      <c r="DZ53">
        <f>MIN(AD52*(1+AD$6/Setup!$C$13)-CB53,MAX(0,$H53-SUM($DP53:DY53)))</f>
        <v/>
      </c>
      <c r="EA53">
        <f>MIN(AE52*(1+AE$6/Setup!$C$13)-CC53,MAX(0,$H53-SUM($DP53:DZ53)))</f>
        <v/>
      </c>
      <c r="EB53">
        <f>MIN(AF52*(1+AF$6/Setup!$C$13)-CD53,MAX(0,$H53-SUM($DP53:EA53)))</f>
        <v/>
      </c>
      <c r="EC53">
        <f>MIN(AG52*(1+AG$6/Setup!$C$13)-CE53,MAX(0,$H53-SUM($DP53:EB53)))</f>
        <v/>
      </c>
      <c r="ED53">
        <f>MIN(AH52*(1+AH$6/Setup!$C$13)-CF53,MAX(0,$H53-SUM($DP53:EC53)))</f>
        <v/>
      </c>
      <c r="EE53">
        <f>MIN(AI52*(1+AI$6/Setup!$C$13)-CG53,MAX(0,$H53-SUM($DP53:ED53)))</f>
        <v/>
      </c>
      <c r="EF53">
        <f>MIN(AJ52*(1+AJ$6/Setup!$C$13)-CH53,MAX(0,$H53-SUM($DP53:EE53)))</f>
        <v/>
      </c>
      <c r="EG53">
        <f>MIN(AK52*(1+AK$6/Setup!$C$13)-CI53,MAX(0,$H53-SUM($DP53:EF53)))</f>
        <v/>
      </c>
      <c r="EH53">
        <f>MIN(AL52*(1+AL$6/Setup!$C$13)-CJ53,MAX(0,$H53-SUM($DP53:EG53)))</f>
        <v/>
      </c>
      <c r="EI53">
        <f>MIN(AM52*(1+AM$6/Setup!$C$13)-CK53,MAX(0,$H53-SUM($DP53:EH53)))</f>
        <v/>
      </c>
      <c r="EJ53">
        <f>MIN(AN52*(1+AN$6/Setup!$C$13)-CL53,MAX(0,$H53-SUM($DP53:EI53)))</f>
        <v/>
      </c>
      <c r="EK53">
        <f>MIN(AO52*(1+AO$6/Setup!$C$13)-CM53,MAX(0,$H53-SUM($DP53:EJ53)))</f>
        <v/>
      </c>
      <c r="EL53">
        <f>MIN(AP52*(1+AP$6/Setup!$C$13)-CN53,MAX(0,$H53-SUM($DP53:EK53)))</f>
        <v/>
      </c>
      <c r="EM53">
        <f>MIN(AQ52*(1+AQ$6/Setup!$C$13)-CO53,MAX(0,$H53-SUM($DP53:EL53)))</f>
        <v/>
      </c>
      <c r="EN53">
        <f>MIN(AR52*(1+AR$6/Setup!$C$13)-CP53,MAX(0,$H53-SUM($DP53:EM53)))</f>
        <v/>
      </c>
      <c r="EO53">
        <f>MIN(AS52*(1+AS$6/Setup!$C$13)-CQ53,MAX(0,$H53-SUM($DP53:EN53)))</f>
        <v/>
      </c>
      <c r="EP53">
        <f>MIN(AT52*(1+AT$6/Setup!$C$13)-CR53,MAX(0,$H53-SUM($DP53:EO53)))</f>
        <v/>
      </c>
      <c r="EQ53">
        <f>MIN(AU52*(1+AU$6/Setup!$C$13)-CS53,MAX(0,$H53-SUM($DP53:EP53)))</f>
        <v/>
      </c>
      <c r="ER53">
        <f>MIN(AV52*(1+AV$6/Setup!$C$13)-CT53,MAX(0,$H53-SUM($DP53:EQ53)))</f>
        <v/>
      </c>
      <c r="ES53">
        <f>MIN(AW52*(1+AW$6/Setup!$C$13)-CU53,MAX(0,$H53-SUM($DP53:ER53)))</f>
        <v/>
      </c>
      <c r="ET53">
        <f>MIN(AX52*(1+AX$6/Setup!$C$13)-CV53,MAX(0,$H53-SUM($DP53:ES53)))</f>
        <v/>
      </c>
      <c r="EU53">
        <f>MIN(AY52*(1+AY$6/Setup!$C$13)-CW53,MAX(0,$H53-SUM($DP53:ET53)))</f>
        <v/>
      </c>
      <c r="EV53">
        <f>MIN(AZ52*(1+AZ$6/Setup!$C$13)-CX53,MAX(0,$H53-SUM($DP53:EU53)))</f>
        <v/>
      </c>
      <c r="EW53">
        <f>MIN(BA52*(1+BA$6/Setup!$C$13)-CY53,MAX(0,$H53-SUM($DP53:EV53)))</f>
        <v/>
      </c>
      <c r="EX53">
        <f>MIN(BB52*(1+BB$6/Setup!$C$13)-CZ53,MAX(0,$H53-SUM($DP53:EW53)))</f>
        <v/>
      </c>
      <c r="EY53">
        <f>MIN(BC52*(1+BC$6/Setup!$C$13)-DA53,MAX(0,$H53-SUM($DP53:EX53)))</f>
        <v/>
      </c>
      <c r="EZ53">
        <f>MIN(BD52*(1+BD$6/Setup!$C$13)-DB53,MAX(0,$H53-SUM($DP53:EY53)))</f>
        <v/>
      </c>
      <c r="FA53">
        <f>MIN(BE52*(1+BE$6/Setup!$C$13)-DC53,MAX(0,$H53-SUM($DP53:EZ53)))</f>
        <v/>
      </c>
      <c r="FB53">
        <f>MIN(BF52*(1+BF$6/Setup!$C$13)-DD53,MAX(0,$H53-SUM($DP53:FA53)))</f>
        <v/>
      </c>
      <c r="FC53">
        <f>MIN(BG52*(1+BG$6/Setup!$C$13)-DE53,MAX(0,$H53-SUM($DP53:FB53)))</f>
        <v/>
      </c>
      <c r="FD53">
        <f>MIN(BH52*(1+BH$6/Setup!$C$13)-DF53,MAX(0,$H53-SUM($DP53:FC53)))</f>
        <v/>
      </c>
      <c r="FE53">
        <f>MIN(BI52*(1+BI$6/Setup!$C$13)-DG53,MAX(0,$H53-SUM($DP53:FD53)))</f>
        <v/>
      </c>
      <c r="FF53">
        <f>MIN(BJ52*(1+BJ$6/Setup!$C$13)-DH53,MAX(0,$H53-SUM($DP53:FE53)))</f>
        <v/>
      </c>
      <c r="FG53">
        <f>MIN(BK52*(1+BK$6/Setup!$C$13)-DI53,MAX(0,$H53-SUM($DP53:FF53)))</f>
        <v/>
      </c>
      <c r="FH53">
        <f>MIN(BL52*(1+BL$6/Setup!$C$13)-DJ53,MAX(0,$H53-SUM($DP53:FG53)))</f>
        <v/>
      </c>
      <c r="FI53">
        <f>MIN(BM52*(1+BM$6/Setup!$C$13)-DK53,MAX(0,$H53-SUM($DP53:FH53)))</f>
        <v/>
      </c>
      <c r="FJ53">
        <f>MIN(BN52*(1+BN$6/Setup!$C$13)-DL53,MAX(0,$H53-SUM($DP53:FI53)))</f>
        <v/>
      </c>
      <c r="FK53">
        <f>MIN(BO52*(1+BO$6/Setup!$C$13)-DM53,MAX(0,$H53-SUM($DP53:FJ53)))</f>
        <v/>
      </c>
      <c r="FL53">
        <f>MIN(BP52*(1+BP$6/Setup!$C$13)-DN53,MAX(0,$H53-SUM($DP53:FK53)))</f>
        <v/>
      </c>
      <c r="FM53">
        <f>MIN(BQ52*(1+BQ$6/Setup!$C$13)-DO53,MAX(0,$H53-SUM($DP53:FL53)))</f>
        <v/>
      </c>
    </row>
    <row r="54">
      <c r="A54">
        <f>A53+1</f>
        <v/>
      </c>
      <c r="B54">
        <f>IF(Setup!$C$6="Every week",Setup!$C$7+7*(A54-1),IF(Setup!$C$6="Every 2 weeks",Setup!$C$7+14*(A54-1),IF(Setup!$C$6="Every month",EDATE(Setup!$C$7,A54-1),EOMONTH(Setup!$C$7,INT((A54-1+Setup!$C$20)/2)-1)+MIN(IF(MOD(A54-1+Setup!$C$20,2)=0,Setup!$C$18,Setup!$C$19),DAY(EOMONTH(Setup!$C$7,INT((A54-1+Setup!$C$20)/2)))))))</f>
        <v/>
      </c>
      <c r="C54">
        <f>N('Paycheck Plan'!J50)</f>
        <v/>
      </c>
      <c r="D54">
        <f>N('Paycheck Plan'!K50)</f>
        <v/>
      </c>
      <c r="E54">
        <f>MIN(MAX(0,Setup!$C$10-F53),MAX(0,Setup!$C$8+C54-G54))</f>
        <v/>
      </c>
      <c r="F54">
        <f>F53+E54</f>
        <v/>
      </c>
      <c r="G54">
        <f>MIN(Setup!$C$14,MAX(0,Setup!$C$8+C54))</f>
        <v/>
      </c>
      <c r="H54">
        <f>MAX(0,Setup!$C$8+C54-G54-E54)+SUM($T$7:$BQ$7)-SUM(BR54:DO54)</f>
        <v/>
      </c>
      <c r="I54">
        <f>SUMPRODUCT(T53:BQ53,$T$6:$BQ$6)/Setup!$C$13</f>
        <v/>
      </c>
      <c r="J54">
        <f>SUM(T54:BQ54)</f>
        <v/>
      </c>
      <c r="K54">
        <f>IF(MAX(DP54:FM54)&gt;0,MATCH(MAX(DP54:FM54),DP54:FM54,0),1)</f>
        <v/>
      </c>
      <c r="T54">
        <f>MAX(0,T53*(1+T$6/Setup!$C$13)-BR54-DP54)+IF($K54=1,$D54,0)</f>
        <v/>
      </c>
      <c r="U54">
        <f>MAX(0,U53*(1+U$6/Setup!$C$13)-BS54-DQ54)+IF($K54=2,$D54,0)</f>
        <v/>
      </c>
      <c r="V54">
        <f>MAX(0,V53*(1+V$6/Setup!$C$13)-BT54-DR54)+IF($K54=3,$D54,0)</f>
        <v/>
      </c>
      <c r="W54">
        <f>MAX(0,W53*(1+W$6/Setup!$C$13)-BU54-DS54)+IF($K54=4,$D54,0)</f>
        <v/>
      </c>
      <c r="X54">
        <f>MAX(0,X53*(1+X$6/Setup!$C$13)-BV54-DT54)+IF($K54=5,$D54,0)</f>
        <v/>
      </c>
      <c r="Y54">
        <f>MAX(0,Y53*(1+Y$6/Setup!$C$13)-BW54-DU54)+IF($K54=6,$D54,0)</f>
        <v/>
      </c>
      <c r="Z54">
        <f>MAX(0,Z53*(1+Z$6/Setup!$C$13)-BX54-DV54)+IF($K54=7,$D54,0)</f>
        <v/>
      </c>
      <c r="AA54">
        <f>MAX(0,AA53*(1+AA$6/Setup!$C$13)-BY54-DW54)+IF($K54=8,$D54,0)</f>
        <v/>
      </c>
      <c r="AB54">
        <f>MAX(0,AB53*(1+AB$6/Setup!$C$13)-BZ54-DX54)+IF($K54=9,$D54,0)</f>
        <v/>
      </c>
      <c r="AC54">
        <f>MAX(0,AC53*(1+AC$6/Setup!$C$13)-CA54-DY54)+IF($K54=10,$D54,0)</f>
        <v/>
      </c>
      <c r="AD54">
        <f>MAX(0,AD53*(1+AD$6/Setup!$C$13)-CB54-DZ54)+IF($K54=11,$D54,0)</f>
        <v/>
      </c>
      <c r="AE54">
        <f>MAX(0,AE53*(1+AE$6/Setup!$C$13)-CC54-EA54)+IF($K54=12,$D54,0)</f>
        <v/>
      </c>
      <c r="AF54">
        <f>MAX(0,AF53*(1+AF$6/Setup!$C$13)-CD54-EB54)+IF($K54=13,$D54,0)</f>
        <v/>
      </c>
      <c r="AG54">
        <f>MAX(0,AG53*(1+AG$6/Setup!$C$13)-CE54-EC54)+IF($K54=14,$D54,0)</f>
        <v/>
      </c>
      <c r="AH54">
        <f>MAX(0,AH53*(1+AH$6/Setup!$C$13)-CF54-ED54)+IF($K54=15,$D54,0)</f>
        <v/>
      </c>
      <c r="AI54">
        <f>MAX(0,AI53*(1+AI$6/Setup!$C$13)-CG54-EE54)+IF($K54=16,$D54,0)</f>
        <v/>
      </c>
      <c r="AJ54">
        <f>MAX(0,AJ53*(1+AJ$6/Setup!$C$13)-CH54-EF54)+IF($K54=17,$D54,0)</f>
        <v/>
      </c>
      <c r="AK54">
        <f>MAX(0,AK53*(1+AK$6/Setup!$C$13)-CI54-EG54)+IF($K54=18,$D54,0)</f>
        <v/>
      </c>
      <c r="AL54">
        <f>MAX(0,AL53*(1+AL$6/Setup!$C$13)-CJ54-EH54)+IF($K54=19,$D54,0)</f>
        <v/>
      </c>
      <c r="AM54">
        <f>MAX(0,AM53*(1+AM$6/Setup!$C$13)-CK54-EI54)+IF($K54=20,$D54,0)</f>
        <v/>
      </c>
      <c r="AN54">
        <f>MAX(0,AN53*(1+AN$6/Setup!$C$13)-CL54-EJ54)+IF($K54=21,$D54,0)</f>
        <v/>
      </c>
      <c r="AO54">
        <f>MAX(0,AO53*(1+AO$6/Setup!$C$13)-CM54-EK54)+IF($K54=22,$D54,0)</f>
        <v/>
      </c>
      <c r="AP54">
        <f>MAX(0,AP53*(1+AP$6/Setup!$C$13)-CN54-EL54)+IF($K54=23,$D54,0)</f>
        <v/>
      </c>
      <c r="AQ54">
        <f>MAX(0,AQ53*(1+AQ$6/Setup!$C$13)-CO54-EM54)+IF($K54=24,$D54,0)</f>
        <v/>
      </c>
      <c r="AR54">
        <f>MAX(0,AR53*(1+AR$6/Setup!$C$13)-CP54-EN54)+IF($K54=25,$D54,0)</f>
        <v/>
      </c>
      <c r="AS54">
        <f>MAX(0,AS53*(1+AS$6/Setup!$C$13)-CQ54-EO54)+IF($K54=26,$D54,0)</f>
        <v/>
      </c>
      <c r="AT54">
        <f>MAX(0,AT53*(1+AT$6/Setup!$C$13)-CR54-EP54)+IF($K54=27,$D54,0)</f>
        <v/>
      </c>
      <c r="AU54">
        <f>MAX(0,AU53*(1+AU$6/Setup!$C$13)-CS54-EQ54)+IF($K54=28,$D54,0)</f>
        <v/>
      </c>
      <c r="AV54">
        <f>MAX(0,AV53*(1+AV$6/Setup!$C$13)-CT54-ER54)+IF($K54=29,$D54,0)</f>
        <v/>
      </c>
      <c r="AW54">
        <f>MAX(0,AW53*(1+AW$6/Setup!$C$13)-CU54-ES54)+IF($K54=30,$D54,0)</f>
        <v/>
      </c>
      <c r="AX54">
        <f>MAX(0,AX53*(1+AX$6/Setup!$C$13)-CV54-ET54)+IF($K54=31,$D54,0)</f>
        <v/>
      </c>
      <c r="AY54">
        <f>MAX(0,AY53*(1+AY$6/Setup!$C$13)-CW54-EU54)+IF($K54=32,$D54,0)</f>
        <v/>
      </c>
      <c r="AZ54">
        <f>MAX(0,AZ53*(1+AZ$6/Setup!$C$13)-CX54-EV54)+IF($K54=33,$D54,0)</f>
        <v/>
      </c>
      <c r="BA54">
        <f>MAX(0,BA53*(1+BA$6/Setup!$C$13)-CY54-EW54)+IF($K54=34,$D54,0)</f>
        <v/>
      </c>
      <c r="BB54">
        <f>MAX(0,BB53*(1+BB$6/Setup!$C$13)-CZ54-EX54)+IF($K54=35,$D54,0)</f>
        <v/>
      </c>
      <c r="BC54">
        <f>MAX(0,BC53*(1+BC$6/Setup!$C$13)-DA54-EY54)+IF($K54=36,$D54,0)</f>
        <v/>
      </c>
      <c r="BD54">
        <f>MAX(0,BD53*(1+BD$6/Setup!$C$13)-DB54-EZ54)+IF($K54=37,$D54,0)</f>
        <v/>
      </c>
      <c r="BE54">
        <f>MAX(0,BE53*(1+BE$6/Setup!$C$13)-DC54-FA54)+IF($K54=38,$D54,0)</f>
        <v/>
      </c>
      <c r="BF54">
        <f>MAX(0,BF53*(1+BF$6/Setup!$C$13)-DD54-FB54)+IF($K54=39,$D54,0)</f>
        <v/>
      </c>
      <c r="BG54">
        <f>MAX(0,BG53*(1+BG$6/Setup!$C$13)-DE54-FC54)+IF($K54=40,$D54,0)</f>
        <v/>
      </c>
      <c r="BH54">
        <f>MAX(0,BH53*(1+BH$6/Setup!$C$13)-DF54-FD54)+IF($K54=41,$D54,0)</f>
        <v/>
      </c>
      <c r="BI54">
        <f>MAX(0,BI53*(1+BI$6/Setup!$C$13)-DG54-FE54)+IF($K54=42,$D54,0)</f>
        <v/>
      </c>
      <c r="BJ54">
        <f>MAX(0,BJ53*(1+BJ$6/Setup!$C$13)-DH54-FF54)+IF($K54=43,$D54,0)</f>
        <v/>
      </c>
      <c r="BK54">
        <f>MAX(0,BK53*(1+BK$6/Setup!$C$13)-DI54-FG54)+IF($K54=44,$D54,0)</f>
        <v/>
      </c>
      <c r="BL54">
        <f>MAX(0,BL53*(1+BL$6/Setup!$C$13)-DJ54-FH54)+IF($K54=45,$D54,0)</f>
        <v/>
      </c>
      <c r="BM54">
        <f>MAX(0,BM53*(1+BM$6/Setup!$C$13)-DK54-FI54)+IF($K54=46,$D54,0)</f>
        <v/>
      </c>
      <c r="BN54">
        <f>MAX(0,BN53*(1+BN$6/Setup!$C$13)-DL54-FJ54)+IF($K54=47,$D54,0)</f>
        <v/>
      </c>
      <c r="BO54">
        <f>MAX(0,BO53*(1+BO$6/Setup!$C$13)-DM54-FK54)+IF($K54=48,$D54,0)</f>
        <v/>
      </c>
      <c r="BP54">
        <f>MAX(0,BP53*(1+BP$6/Setup!$C$13)-DN54-FL54)+IF($K54=49,$D54,0)</f>
        <v/>
      </c>
      <c r="BQ54">
        <f>MAX(0,BQ53*(1+BQ$6/Setup!$C$13)-DO54-FM54)+IF($K54=50,$D54,0)</f>
        <v/>
      </c>
      <c r="BR54">
        <f>MIN(T53*(1+T$6/Setup!$C$13),T$7)</f>
        <v/>
      </c>
      <c r="BS54">
        <f>MIN(U53*(1+U$6/Setup!$C$13),U$7)</f>
        <v/>
      </c>
      <c r="BT54">
        <f>MIN(V53*(1+V$6/Setup!$C$13),V$7)</f>
        <v/>
      </c>
      <c r="BU54">
        <f>MIN(W53*(1+W$6/Setup!$C$13),W$7)</f>
        <v/>
      </c>
      <c r="BV54">
        <f>MIN(X53*(1+X$6/Setup!$C$13),X$7)</f>
        <v/>
      </c>
      <c r="BW54">
        <f>MIN(Y53*(1+Y$6/Setup!$C$13),Y$7)</f>
        <v/>
      </c>
      <c r="BX54">
        <f>MIN(Z53*(1+Z$6/Setup!$C$13),Z$7)</f>
        <v/>
      </c>
      <c r="BY54">
        <f>MIN(AA53*(1+AA$6/Setup!$C$13),AA$7)</f>
        <v/>
      </c>
      <c r="BZ54">
        <f>MIN(AB53*(1+AB$6/Setup!$C$13),AB$7)</f>
        <v/>
      </c>
      <c r="CA54">
        <f>MIN(AC53*(1+AC$6/Setup!$C$13),AC$7)</f>
        <v/>
      </c>
      <c r="CB54">
        <f>MIN(AD53*(1+AD$6/Setup!$C$13),AD$7)</f>
        <v/>
      </c>
      <c r="CC54">
        <f>MIN(AE53*(1+AE$6/Setup!$C$13),AE$7)</f>
        <v/>
      </c>
      <c r="CD54">
        <f>MIN(AF53*(1+AF$6/Setup!$C$13),AF$7)</f>
        <v/>
      </c>
      <c r="CE54">
        <f>MIN(AG53*(1+AG$6/Setup!$C$13),AG$7)</f>
        <v/>
      </c>
      <c r="CF54">
        <f>MIN(AH53*(1+AH$6/Setup!$C$13),AH$7)</f>
        <v/>
      </c>
      <c r="CG54">
        <f>MIN(AI53*(1+AI$6/Setup!$C$13),AI$7)</f>
        <v/>
      </c>
      <c r="CH54">
        <f>MIN(AJ53*(1+AJ$6/Setup!$C$13),AJ$7)</f>
        <v/>
      </c>
      <c r="CI54">
        <f>MIN(AK53*(1+AK$6/Setup!$C$13),AK$7)</f>
        <v/>
      </c>
      <c r="CJ54">
        <f>MIN(AL53*(1+AL$6/Setup!$C$13),AL$7)</f>
        <v/>
      </c>
      <c r="CK54">
        <f>MIN(AM53*(1+AM$6/Setup!$C$13),AM$7)</f>
        <v/>
      </c>
      <c r="CL54">
        <f>MIN(AN53*(1+AN$6/Setup!$C$13),AN$7)</f>
        <v/>
      </c>
      <c r="CM54">
        <f>MIN(AO53*(1+AO$6/Setup!$C$13),AO$7)</f>
        <v/>
      </c>
      <c r="CN54">
        <f>MIN(AP53*(1+AP$6/Setup!$C$13),AP$7)</f>
        <v/>
      </c>
      <c r="CO54">
        <f>MIN(AQ53*(1+AQ$6/Setup!$C$13),AQ$7)</f>
        <v/>
      </c>
      <c r="CP54">
        <f>MIN(AR53*(1+AR$6/Setup!$C$13),AR$7)</f>
        <v/>
      </c>
      <c r="CQ54">
        <f>MIN(AS53*(1+AS$6/Setup!$C$13),AS$7)</f>
        <v/>
      </c>
      <c r="CR54">
        <f>MIN(AT53*(1+AT$6/Setup!$C$13),AT$7)</f>
        <v/>
      </c>
      <c r="CS54">
        <f>MIN(AU53*(1+AU$6/Setup!$C$13),AU$7)</f>
        <v/>
      </c>
      <c r="CT54">
        <f>MIN(AV53*(1+AV$6/Setup!$C$13),AV$7)</f>
        <v/>
      </c>
      <c r="CU54">
        <f>MIN(AW53*(1+AW$6/Setup!$C$13),AW$7)</f>
        <v/>
      </c>
      <c r="CV54">
        <f>MIN(AX53*(1+AX$6/Setup!$C$13),AX$7)</f>
        <v/>
      </c>
      <c r="CW54">
        <f>MIN(AY53*(1+AY$6/Setup!$C$13),AY$7)</f>
        <v/>
      </c>
      <c r="CX54">
        <f>MIN(AZ53*(1+AZ$6/Setup!$C$13),AZ$7)</f>
        <v/>
      </c>
      <c r="CY54">
        <f>MIN(BA53*(1+BA$6/Setup!$C$13),BA$7)</f>
        <v/>
      </c>
      <c r="CZ54">
        <f>MIN(BB53*(1+BB$6/Setup!$C$13),BB$7)</f>
        <v/>
      </c>
      <c r="DA54">
        <f>MIN(BC53*(1+BC$6/Setup!$C$13),BC$7)</f>
        <v/>
      </c>
      <c r="DB54">
        <f>MIN(BD53*(1+BD$6/Setup!$C$13),BD$7)</f>
        <v/>
      </c>
      <c r="DC54">
        <f>MIN(BE53*(1+BE$6/Setup!$C$13),BE$7)</f>
        <v/>
      </c>
      <c r="DD54">
        <f>MIN(BF53*(1+BF$6/Setup!$C$13),BF$7)</f>
        <v/>
      </c>
      <c r="DE54">
        <f>MIN(BG53*(1+BG$6/Setup!$C$13),BG$7)</f>
        <v/>
      </c>
      <c r="DF54">
        <f>MIN(BH53*(1+BH$6/Setup!$C$13),BH$7)</f>
        <v/>
      </c>
      <c r="DG54">
        <f>MIN(BI53*(1+BI$6/Setup!$C$13),BI$7)</f>
        <v/>
      </c>
      <c r="DH54">
        <f>MIN(BJ53*(1+BJ$6/Setup!$C$13),BJ$7)</f>
        <v/>
      </c>
      <c r="DI54">
        <f>MIN(BK53*(1+BK$6/Setup!$C$13),BK$7)</f>
        <v/>
      </c>
      <c r="DJ54">
        <f>MIN(BL53*(1+BL$6/Setup!$C$13),BL$7)</f>
        <v/>
      </c>
      <c r="DK54">
        <f>MIN(BM53*(1+BM$6/Setup!$C$13),BM$7)</f>
        <v/>
      </c>
      <c r="DL54">
        <f>MIN(BN53*(1+BN$6/Setup!$C$13),BN$7)</f>
        <v/>
      </c>
      <c r="DM54">
        <f>MIN(BO53*(1+BO$6/Setup!$C$13),BO$7)</f>
        <v/>
      </c>
      <c r="DN54">
        <f>MIN(BP53*(1+BP$6/Setup!$C$13),BP$7)</f>
        <v/>
      </c>
      <c r="DO54">
        <f>MIN(BQ53*(1+BQ$6/Setup!$C$13),BQ$7)</f>
        <v/>
      </c>
      <c r="DP54">
        <f>MIN(T53*(1+T$6/Setup!$C$13)-BR54,$H54)</f>
        <v/>
      </c>
      <c r="DQ54">
        <f>MIN(U53*(1+U$6/Setup!$C$13)-BS54,MAX(0,$H54-SUM($DP54:DP54)))</f>
        <v/>
      </c>
      <c r="DR54">
        <f>MIN(V53*(1+V$6/Setup!$C$13)-BT54,MAX(0,$H54-SUM($DP54:DQ54)))</f>
        <v/>
      </c>
      <c r="DS54">
        <f>MIN(W53*(1+W$6/Setup!$C$13)-BU54,MAX(0,$H54-SUM($DP54:DR54)))</f>
        <v/>
      </c>
      <c r="DT54">
        <f>MIN(X53*(1+X$6/Setup!$C$13)-BV54,MAX(0,$H54-SUM($DP54:DS54)))</f>
        <v/>
      </c>
      <c r="DU54">
        <f>MIN(Y53*(1+Y$6/Setup!$C$13)-BW54,MAX(0,$H54-SUM($DP54:DT54)))</f>
        <v/>
      </c>
      <c r="DV54">
        <f>MIN(Z53*(1+Z$6/Setup!$C$13)-BX54,MAX(0,$H54-SUM($DP54:DU54)))</f>
        <v/>
      </c>
      <c r="DW54">
        <f>MIN(AA53*(1+AA$6/Setup!$C$13)-BY54,MAX(0,$H54-SUM($DP54:DV54)))</f>
        <v/>
      </c>
      <c r="DX54">
        <f>MIN(AB53*(1+AB$6/Setup!$C$13)-BZ54,MAX(0,$H54-SUM($DP54:DW54)))</f>
        <v/>
      </c>
      <c r="DY54">
        <f>MIN(AC53*(1+AC$6/Setup!$C$13)-CA54,MAX(0,$H54-SUM($DP54:DX54)))</f>
        <v/>
      </c>
      <c r="DZ54">
        <f>MIN(AD53*(1+AD$6/Setup!$C$13)-CB54,MAX(0,$H54-SUM($DP54:DY54)))</f>
        <v/>
      </c>
      <c r="EA54">
        <f>MIN(AE53*(1+AE$6/Setup!$C$13)-CC54,MAX(0,$H54-SUM($DP54:DZ54)))</f>
        <v/>
      </c>
      <c r="EB54">
        <f>MIN(AF53*(1+AF$6/Setup!$C$13)-CD54,MAX(0,$H54-SUM($DP54:EA54)))</f>
        <v/>
      </c>
      <c r="EC54">
        <f>MIN(AG53*(1+AG$6/Setup!$C$13)-CE54,MAX(0,$H54-SUM($DP54:EB54)))</f>
        <v/>
      </c>
      <c r="ED54">
        <f>MIN(AH53*(1+AH$6/Setup!$C$13)-CF54,MAX(0,$H54-SUM($DP54:EC54)))</f>
        <v/>
      </c>
      <c r="EE54">
        <f>MIN(AI53*(1+AI$6/Setup!$C$13)-CG54,MAX(0,$H54-SUM($DP54:ED54)))</f>
        <v/>
      </c>
      <c r="EF54">
        <f>MIN(AJ53*(1+AJ$6/Setup!$C$13)-CH54,MAX(0,$H54-SUM($DP54:EE54)))</f>
        <v/>
      </c>
      <c r="EG54">
        <f>MIN(AK53*(1+AK$6/Setup!$C$13)-CI54,MAX(0,$H54-SUM($DP54:EF54)))</f>
        <v/>
      </c>
      <c r="EH54">
        <f>MIN(AL53*(1+AL$6/Setup!$C$13)-CJ54,MAX(0,$H54-SUM($DP54:EG54)))</f>
        <v/>
      </c>
      <c r="EI54">
        <f>MIN(AM53*(1+AM$6/Setup!$C$13)-CK54,MAX(0,$H54-SUM($DP54:EH54)))</f>
        <v/>
      </c>
      <c r="EJ54">
        <f>MIN(AN53*(1+AN$6/Setup!$C$13)-CL54,MAX(0,$H54-SUM($DP54:EI54)))</f>
        <v/>
      </c>
      <c r="EK54">
        <f>MIN(AO53*(1+AO$6/Setup!$C$13)-CM54,MAX(0,$H54-SUM($DP54:EJ54)))</f>
        <v/>
      </c>
      <c r="EL54">
        <f>MIN(AP53*(1+AP$6/Setup!$C$13)-CN54,MAX(0,$H54-SUM($DP54:EK54)))</f>
        <v/>
      </c>
      <c r="EM54">
        <f>MIN(AQ53*(1+AQ$6/Setup!$C$13)-CO54,MAX(0,$H54-SUM($DP54:EL54)))</f>
        <v/>
      </c>
      <c r="EN54">
        <f>MIN(AR53*(1+AR$6/Setup!$C$13)-CP54,MAX(0,$H54-SUM($DP54:EM54)))</f>
        <v/>
      </c>
      <c r="EO54">
        <f>MIN(AS53*(1+AS$6/Setup!$C$13)-CQ54,MAX(0,$H54-SUM($DP54:EN54)))</f>
        <v/>
      </c>
      <c r="EP54">
        <f>MIN(AT53*(1+AT$6/Setup!$C$13)-CR54,MAX(0,$H54-SUM($DP54:EO54)))</f>
        <v/>
      </c>
      <c r="EQ54">
        <f>MIN(AU53*(1+AU$6/Setup!$C$13)-CS54,MAX(0,$H54-SUM($DP54:EP54)))</f>
        <v/>
      </c>
      <c r="ER54">
        <f>MIN(AV53*(1+AV$6/Setup!$C$13)-CT54,MAX(0,$H54-SUM($DP54:EQ54)))</f>
        <v/>
      </c>
      <c r="ES54">
        <f>MIN(AW53*(1+AW$6/Setup!$C$13)-CU54,MAX(0,$H54-SUM($DP54:ER54)))</f>
        <v/>
      </c>
      <c r="ET54">
        <f>MIN(AX53*(1+AX$6/Setup!$C$13)-CV54,MAX(0,$H54-SUM($DP54:ES54)))</f>
        <v/>
      </c>
      <c r="EU54">
        <f>MIN(AY53*(1+AY$6/Setup!$C$13)-CW54,MAX(0,$H54-SUM($DP54:ET54)))</f>
        <v/>
      </c>
      <c r="EV54">
        <f>MIN(AZ53*(1+AZ$6/Setup!$C$13)-CX54,MAX(0,$H54-SUM($DP54:EU54)))</f>
        <v/>
      </c>
      <c r="EW54">
        <f>MIN(BA53*(1+BA$6/Setup!$C$13)-CY54,MAX(0,$H54-SUM($DP54:EV54)))</f>
        <v/>
      </c>
      <c r="EX54">
        <f>MIN(BB53*(1+BB$6/Setup!$C$13)-CZ54,MAX(0,$H54-SUM($DP54:EW54)))</f>
        <v/>
      </c>
      <c r="EY54">
        <f>MIN(BC53*(1+BC$6/Setup!$C$13)-DA54,MAX(0,$H54-SUM($DP54:EX54)))</f>
        <v/>
      </c>
      <c r="EZ54">
        <f>MIN(BD53*(1+BD$6/Setup!$C$13)-DB54,MAX(0,$H54-SUM($DP54:EY54)))</f>
        <v/>
      </c>
      <c r="FA54">
        <f>MIN(BE53*(1+BE$6/Setup!$C$13)-DC54,MAX(0,$H54-SUM($DP54:EZ54)))</f>
        <v/>
      </c>
      <c r="FB54">
        <f>MIN(BF53*(1+BF$6/Setup!$C$13)-DD54,MAX(0,$H54-SUM($DP54:FA54)))</f>
        <v/>
      </c>
      <c r="FC54">
        <f>MIN(BG53*(1+BG$6/Setup!$C$13)-DE54,MAX(0,$H54-SUM($DP54:FB54)))</f>
        <v/>
      </c>
      <c r="FD54">
        <f>MIN(BH53*(1+BH$6/Setup!$C$13)-DF54,MAX(0,$H54-SUM($DP54:FC54)))</f>
        <v/>
      </c>
      <c r="FE54">
        <f>MIN(BI53*(1+BI$6/Setup!$C$13)-DG54,MAX(0,$H54-SUM($DP54:FD54)))</f>
        <v/>
      </c>
      <c r="FF54">
        <f>MIN(BJ53*(1+BJ$6/Setup!$C$13)-DH54,MAX(0,$H54-SUM($DP54:FE54)))</f>
        <v/>
      </c>
      <c r="FG54">
        <f>MIN(BK53*(1+BK$6/Setup!$C$13)-DI54,MAX(0,$H54-SUM($DP54:FF54)))</f>
        <v/>
      </c>
      <c r="FH54">
        <f>MIN(BL53*(1+BL$6/Setup!$C$13)-DJ54,MAX(0,$H54-SUM($DP54:FG54)))</f>
        <v/>
      </c>
      <c r="FI54">
        <f>MIN(BM53*(1+BM$6/Setup!$C$13)-DK54,MAX(0,$H54-SUM($DP54:FH54)))</f>
        <v/>
      </c>
      <c r="FJ54">
        <f>MIN(BN53*(1+BN$6/Setup!$C$13)-DL54,MAX(0,$H54-SUM($DP54:FI54)))</f>
        <v/>
      </c>
      <c r="FK54">
        <f>MIN(BO53*(1+BO$6/Setup!$C$13)-DM54,MAX(0,$H54-SUM($DP54:FJ54)))</f>
        <v/>
      </c>
      <c r="FL54">
        <f>MIN(BP53*(1+BP$6/Setup!$C$13)-DN54,MAX(0,$H54-SUM($DP54:FK54)))</f>
        <v/>
      </c>
      <c r="FM54">
        <f>MIN(BQ53*(1+BQ$6/Setup!$C$13)-DO54,MAX(0,$H54-SUM($DP54:FL54)))</f>
        <v/>
      </c>
    </row>
    <row r="55">
      <c r="A55">
        <f>A54+1</f>
        <v/>
      </c>
      <c r="B55">
        <f>IF(Setup!$C$6="Every week",Setup!$C$7+7*(A55-1),IF(Setup!$C$6="Every 2 weeks",Setup!$C$7+14*(A55-1),IF(Setup!$C$6="Every month",EDATE(Setup!$C$7,A55-1),EOMONTH(Setup!$C$7,INT((A55-1+Setup!$C$20)/2)-1)+MIN(IF(MOD(A55-1+Setup!$C$20,2)=0,Setup!$C$18,Setup!$C$19),DAY(EOMONTH(Setup!$C$7,INT((A55-1+Setup!$C$20)/2)))))))</f>
        <v/>
      </c>
      <c r="C55">
        <f>N('Paycheck Plan'!J51)</f>
        <v/>
      </c>
      <c r="D55">
        <f>N('Paycheck Plan'!K51)</f>
        <v/>
      </c>
      <c r="E55">
        <f>MIN(MAX(0,Setup!$C$10-F54),MAX(0,Setup!$C$8+C55-G55))</f>
        <v/>
      </c>
      <c r="F55">
        <f>F54+E55</f>
        <v/>
      </c>
      <c r="G55">
        <f>MIN(Setup!$C$14,MAX(0,Setup!$C$8+C55))</f>
        <v/>
      </c>
      <c r="H55">
        <f>MAX(0,Setup!$C$8+C55-G55-E55)+SUM($T$7:$BQ$7)-SUM(BR55:DO55)</f>
        <v/>
      </c>
      <c r="I55">
        <f>SUMPRODUCT(T54:BQ54,$T$6:$BQ$6)/Setup!$C$13</f>
        <v/>
      </c>
      <c r="J55">
        <f>SUM(T55:BQ55)</f>
        <v/>
      </c>
      <c r="K55">
        <f>IF(MAX(DP55:FM55)&gt;0,MATCH(MAX(DP55:FM55),DP55:FM55,0),1)</f>
        <v/>
      </c>
      <c r="T55">
        <f>MAX(0,T54*(1+T$6/Setup!$C$13)-BR55-DP55)+IF($K55=1,$D55,0)</f>
        <v/>
      </c>
      <c r="U55">
        <f>MAX(0,U54*(1+U$6/Setup!$C$13)-BS55-DQ55)+IF($K55=2,$D55,0)</f>
        <v/>
      </c>
      <c r="V55">
        <f>MAX(0,V54*(1+V$6/Setup!$C$13)-BT55-DR55)+IF($K55=3,$D55,0)</f>
        <v/>
      </c>
      <c r="W55">
        <f>MAX(0,W54*(1+W$6/Setup!$C$13)-BU55-DS55)+IF($K55=4,$D55,0)</f>
        <v/>
      </c>
      <c r="X55">
        <f>MAX(0,X54*(1+X$6/Setup!$C$13)-BV55-DT55)+IF($K55=5,$D55,0)</f>
        <v/>
      </c>
      <c r="Y55">
        <f>MAX(0,Y54*(1+Y$6/Setup!$C$13)-BW55-DU55)+IF($K55=6,$D55,0)</f>
        <v/>
      </c>
      <c r="Z55">
        <f>MAX(0,Z54*(1+Z$6/Setup!$C$13)-BX55-DV55)+IF($K55=7,$D55,0)</f>
        <v/>
      </c>
      <c r="AA55">
        <f>MAX(0,AA54*(1+AA$6/Setup!$C$13)-BY55-DW55)+IF($K55=8,$D55,0)</f>
        <v/>
      </c>
      <c r="AB55">
        <f>MAX(0,AB54*(1+AB$6/Setup!$C$13)-BZ55-DX55)+IF($K55=9,$D55,0)</f>
        <v/>
      </c>
      <c r="AC55">
        <f>MAX(0,AC54*(1+AC$6/Setup!$C$13)-CA55-DY55)+IF($K55=10,$D55,0)</f>
        <v/>
      </c>
      <c r="AD55">
        <f>MAX(0,AD54*(1+AD$6/Setup!$C$13)-CB55-DZ55)+IF($K55=11,$D55,0)</f>
        <v/>
      </c>
      <c r="AE55">
        <f>MAX(0,AE54*(1+AE$6/Setup!$C$13)-CC55-EA55)+IF($K55=12,$D55,0)</f>
        <v/>
      </c>
      <c r="AF55">
        <f>MAX(0,AF54*(1+AF$6/Setup!$C$13)-CD55-EB55)+IF($K55=13,$D55,0)</f>
        <v/>
      </c>
      <c r="AG55">
        <f>MAX(0,AG54*(1+AG$6/Setup!$C$13)-CE55-EC55)+IF($K55=14,$D55,0)</f>
        <v/>
      </c>
      <c r="AH55">
        <f>MAX(0,AH54*(1+AH$6/Setup!$C$13)-CF55-ED55)+IF($K55=15,$D55,0)</f>
        <v/>
      </c>
      <c r="AI55">
        <f>MAX(0,AI54*(1+AI$6/Setup!$C$13)-CG55-EE55)+IF($K55=16,$D55,0)</f>
        <v/>
      </c>
      <c r="AJ55">
        <f>MAX(0,AJ54*(1+AJ$6/Setup!$C$13)-CH55-EF55)+IF($K55=17,$D55,0)</f>
        <v/>
      </c>
      <c r="AK55">
        <f>MAX(0,AK54*(1+AK$6/Setup!$C$13)-CI55-EG55)+IF($K55=18,$D55,0)</f>
        <v/>
      </c>
      <c r="AL55">
        <f>MAX(0,AL54*(1+AL$6/Setup!$C$13)-CJ55-EH55)+IF($K55=19,$D55,0)</f>
        <v/>
      </c>
      <c r="AM55">
        <f>MAX(0,AM54*(1+AM$6/Setup!$C$13)-CK55-EI55)+IF($K55=20,$D55,0)</f>
        <v/>
      </c>
      <c r="AN55">
        <f>MAX(0,AN54*(1+AN$6/Setup!$C$13)-CL55-EJ55)+IF($K55=21,$D55,0)</f>
        <v/>
      </c>
      <c r="AO55">
        <f>MAX(0,AO54*(1+AO$6/Setup!$C$13)-CM55-EK55)+IF($K55=22,$D55,0)</f>
        <v/>
      </c>
      <c r="AP55">
        <f>MAX(0,AP54*(1+AP$6/Setup!$C$13)-CN55-EL55)+IF($K55=23,$D55,0)</f>
        <v/>
      </c>
      <c r="AQ55">
        <f>MAX(0,AQ54*(1+AQ$6/Setup!$C$13)-CO55-EM55)+IF($K55=24,$D55,0)</f>
        <v/>
      </c>
      <c r="AR55">
        <f>MAX(0,AR54*(1+AR$6/Setup!$C$13)-CP55-EN55)+IF($K55=25,$D55,0)</f>
        <v/>
      </c>
      <c r="AS55">
        <f>MAX(0,AS54*(1+AS$6/Setup!$C$13)-CQ55-EO55)+IF($K55=26,$D55,0)</f>
        <v/>
      </c>
      <c r="AT55">
        <f>MAX(0,AT54*(1+AT$6/Setup!$C$13)-CR55-EP55)+IF($K55=27,$D55,0)</f>
        <v/>
      </c>
      <c r="AU55">
        <f>MAX(0,AU54*(1+AU$6/Setup!$C$13)-CS55-EQ55)+IF($K55=28,$D55,0)</f>
        <v/>
      </c>
      <c r="AV55">
        <f>MAX(0,AV54*(1+AV$6/Setup!$C$13)-CT55-ER55)+IF($K55=29,$D55,0)</f>
        <v/>
      </c>
      <c r="AW55">
        <f>MAX(0,AW54*(1+AW$6/Setup!$C$13)-CU55-ES55)+IF($K55=30,$D55,0)</f>
        <v/>
      </c>
      <c r="AX55">
        <f>MAX(0,AX54*(1+AX$6/Setup!$C$13)-CV55-ET55)+IF($K55=31,$D55,0)</f>
        <v/>
      </c>
      <c r="AY55">
        <f>MAX(0,AY54*(1+AY$6/Setup!$C$13)-CW55-EU55)+IF($K55=32,$D55,0)</f>
        <v/>
      </c>
      <c r="AZ55">
        <f>MAX(0,AZ54*(1+AZ$6/Setup!$C$13)-CX55-EV55)+IF($K55=33,$D55,0)</f>
        <v/>
      </c>
      <c r="BA55">
        <f>MAX(0,BA54*(1+BA$6/Setup!$C$13)-CY55-EW55)+IF($K55=34,$D55,0)</f>
        <v/>
      </c>
      <c r="BB55">
        <f>MAX(0,BB54*(1+BB$6/Setup!$C$13)-CZ55-EX55)+IF($K55=35,$D55,0)</f>
        <v/>
      </c>
      <c r="BC55">
        <f>MAX(0,BC54*(1+BC$6/Setup!$C$13)-DA55-EY55)+IF($K55=36,$D55,0)</f>
        <v/>
      </c>
      <c r="BD55">
        <f>MAX(0,BD54*(1+BD$6/Setup!$C$13)-DB55-EZ55)+IF($K55=37,$D55,0)</f>
        <v/>
      </c>
      <c r="BE55">
        <f>MAX(0,BE54*(1+BE$6/Setup!$C$13)-DC55-FA55)+IF($K55=38,$D55,0)</f>
        <v/>
      </c>
      <c r="BF55">
        <f>MAX(0,BF54*(1+BF$6/Setup!$C$13)-DD55-FB55)+IF($K55=39,$D55,0)</f>
        <v/>
      </c>
      <c r="BG55">
        <f>MAX(0,BG54*(1+BG$6/Setup!$C$13)-DE55-FC55)+IF($K55=40,$D55,0)</f>
        <v/>
      </c>
      <c r="BH55">
        <f>MAX(0,BH54*(1+BH$6/Setup!$C$13)-DF55-FD55)+IF($K55=41,$D55,0)</f>
        <v/>
      </c>
      <c r="BI55">
        <f>MAX(0,BI54*(1+BI$6/Setup!$C$13)-DG55-FE55)+IF($K55=42,$D55,0)</f>
        <v/>
      </c>
      <c r="BJ55">
        <f>MAX(0,BJ54*(1+BJ$6/Setup!$C$13)-DH55-FF55)+IF($K55=43,$D55,0)</f>
        <v/>
      </c>
      <c r="BK55">
        <f>MAX(0,BK54*(1+BK$6/Setup!$C$13)-DI55-FG55)+IF($K55=44,$D55,0)</f>
        <v/>
      </c>
      <c r="BL55">
        <f>MAX(0,BL54*(1+BL$6/Setup!$C$13)-DJ55-FH55)+IF($K55=45,$D55,0)</f>
        <v/>
      </c>
      <c r="BM55">
        <f>MAX(0,BM54*(1+BM$6/Setup!$C$13)-DK55-FI55)+IF($K55=46,$D55,0)</f>
        <v/>
      </c>
      <c r="BN55">
        <f>MAX(0,BN54*(1+BN$6/Setup!$C$13)-DL55-FJ55)+IF($K55=47,$D55,0)</f>
        <v/>
      </c>
      <c r="BO55">
        <f>MAX(0,BO54*(1+BO$6/Setup!$C$13)-DM55-FK55)+IF($K55=48,$D55,0)</f>
        <v/>
      </c>
      <c r="BP55">
        <f>MAX(0,BP54*(1+BP$6/Setup!$C$13)-DN55-FL55)+IF($K55=49,$D55,0)</f>
        <v/>
      </c>
      <c r="BQ55">
        <f>MAX(0,BQ54*(1+BQ$6/Setup!$C$13)-DO55-FM55)+IF($K55=50,$D55,0)</f>
        <v/>
      </c>
      <c r="BR55">
        <f>MIN(T54*(1+T$6/Setup!$C$13),T$7)</f>
        <v/>
      </c>
      <c r="BS55">
        <f>MIN(U54*(1+U$6/Setup!$C$13),U$7)</f>
        <v/>
      </c>
      <c r="BT55">
        <f>MIN(V54*(1+V$6/Setup!$C$13),V$7)</f>
        <v/>
      </c>
      <c r="BU55">
        <f>MIN(W54*(1+W$6/Setup!$C$13),W$7)</f>
        <v/>
      </c>
      <c r="BV55">
        <f>MIN(X54*(1+X$6/Setup!$C$13),X$7)</f>
        <v/>
      </c>
      <c r="BW55">
        <f>MIN(Y54*(1+Y$6/Setup!$C$13),Y$7)</f>
        <v/>
      </c>
      <c r="BX55">
        <f>MIN(Z54*(1+Z$6/Setup!$C$13),Z$7)</f>
        <v/>
      </c>
      <c r="BY55">
        <f>MIN(AA54*(1+AA$6/Setup!$C$13),AA$7)</f>
        <v/>
      </c>
      <c r="BZ55">
        <f>MIN(AB54*(1+AB$6/Setup!$C$13),AB$7)</f>
        <v/>
      </c>
      <c r="CA55">
        <f>MIN(AC54*(1+AC$6/Setup!$C$13),AC$7)</f>
        <v/>
      </c>
      <c r="CB55">
        <f>MIN(AD54*(1+AD$6/Setup!$C$13),AD$7)</f>
        <v/>
      </c>
      <c r="CC55">
        <f>MIN(AE54*(1+AE$6/Setup!$C$13),AE$7)</f>
        <v/>
      </c>
      <c r="CD55">
        <f>MIN(AF54*(1+AF$6/Setup!$C$13),AF$7)</f>
        <v/>
      </c>
      <c r="CE55">
        <f>MIN(AG54*(1+AG$6/Setup!$C$13),AG$7)</f>
        <v/>
      </c>
      <c r="CF55">
        <f>MIN(AH54*(1+AH$6/Setup!$C$13),AH$7)</f>
        <v/>
      </c>
      <c r="CG55">
        <f>MIN(AI54*(1+AI$6/Setup!$C$13),AI$7)</f>
        <v/>
      </c>
      <c r="CH55">
        <f>MIN(AJ54*(1+AJ$6/Setup!$C$13),AJ$7)</f>
        <v/>
      </c>
      <c r="CI55">
        <f>MIN(AK54*(1+AK$6/Setup!$C$13),AK$7)</f>
        <v/>
      </c>
      <c r="CJ55">
        <f>MIN(AL54*(1+AL$6/Setup!$C$13),AL$7)</f>
        <v/>
      </c>
      <c r="CK55">
        <f>MIN(AM54*(1+AM$6/Setup!$C$13),AM$7)</f>
        <v/>
      </c>
      <c r="CL55">
        <f>MIN(AN54*(1+AN$6/Setup!$C$13),AN$7)</f>
        <v/>
      </c>
      <c r="CM55">
        <f>MIN(AO54*(1+AO$6/Setup!$C$13),AO$7)</f>
        <v/>
      </c>
      <c r="CN55">
        <f>MIN(AP54*(1+AP$6/Setup!$C$13),AP$7)</f>
        <v/>
      </c>
      <c r="CO55">
        <f>MIN(AQ54*(1+AQ$6/Setup!$C$13),AQ$7)</f>
        <v/>
      </c>
      <c r="CP55">
        <f>MIN(AR54*(1+AR$6/Setup!$C$13),AR$7)</f>
        <v/>
      </c>
      <c r="CQ55">
        <f>MIN(AS54*(1+AS$6/Setup!$C$13),AS$7)</f>
        <v/>
      </c>
      <c r="CR55">
        <f>MIN(AT54*(1+AT$6/Setup!$C$13),AT$7)</f>
        <v/>
      </c>
      <c r="CS55">
        <f>MIN(AU54*(1+AU$6/Setup!$C$13),AU$7)</f>
        <v/>
      </c>
      <c r="CT55">
        <f>MIN(AV54*(1+AV$6/Setup!$C$13),AV$7)</f>
        <v/>
      </c>
      <c r="CU55">
        <f>MIN(AW54*(1+AW$6/Setup!$C$13),AW$7)</f>
        <v/>
      </c>
      <c r="CV55">
        <f>MIN(AX54*(1+AX$6/Setup!$C$13),AX$7)</f>
        <v/>
      </c>
      <c r="CW55">
        <f>MIN(AY54*(1+AY$6/Setup!$C$13),AY$7)</f>
        <v/>
      </c>
      <c r="CX55">
        <f>MIN(AZ54*(1+AZ$6/Setup!$C$13),AZ$7)</f>
        <v/>
      </c>
      <c r="CY55">
        <f>MIN(BA54*(1+BA$6/Setup!$C$13),BA$7)</f>
        <v/>
      </c>
      <c r="CZ55">
        <f>MIN(BB54*(1+BB$6/Setup!$C$13),BB$7)</f>
        <v/>
      </c>
      <c r="DA55">
        <f>MIN(BC54*(1+BC$6/Setup!$C$13),BC$7)</f>
        <v/>
      </c>
      <c r="DB55">
        <f>MIN(BD54*(1+BD$6/Setup!$C$13),BD$7)</f>
        <v/>
      </c>
      <c r="DC55">
        <f>MIN(BE54*(1+BE$6/Setup!$C$13),BE$7)</f>
        <v/>
      </c>
      <c r="DD55">
        <f>MIN(BF54*(1+BF$6/Setup!$C$13),BF$7)</f>
        <v/>
      </c>
      <c r="DE55">
        <f>MIN(BG54*(1+BG$6/Setup!$C$13),BG$7)</f>
        <v/>
      </c>
      <c r="DF55">
        <f>MIN(BH54*(1+BH$6/Setup!$C$13),BH$7)</f>
        <v/>
      </c>
      <c r="DG55">
        <f>MIN(BI54*(1+BI$6/Setup!$C$13),BI$7)</f>
        <v/>
      </c>
      <c r="DH55">
        <f>MIN(BJ54*(1+BJ$6/Setup!$C$13),BJ$7)</f>
        <v/>
      </c>
      <c r="DI55">
        <f>MIN(BK54*(1+BK$6/Setup!$C$13),BK$7)</f>
        <v/>
      </c>
      <c r="DJ55">
        <f>MIN(BL54*(1+BL$6/Setup!$C$13),BL$7)</f>
        <v/>
      </c>
      <c r="DK55">
        <f>MIN(BM54*(1+BM$6/Setup!$C$13),BM$7)</f>
        <v/>
      </c>
      <c r="DL55">
        <f>MIN(BN54*(1+BN$6/Setup!$C$13),BN$7)</f>
        <v/>
      </c>
      <c r="DM55">
        <f>MIN(BO54*(1+BO$6/Setup!$C$13),BO$7)</f>
        <v/>
      </c>
      <c r="DN55">
        <f>MIN(BP54*(1+BP$6/Setup!$C$13),BP$7)</f>
        <v/>
      </c>
      <c r="DO55">
        <f>MIN(BQ54*(1+BQ$6/Setup!$C$13),BQ$7)</f>
        <v/>
      </c>
      <c r="DP55">
        <f>MIN(T54*(1+T$6/Setup!$C$13)-BR55,$H55)</f>
        <v/>
      </c>
      <c r="DQ55">
        <f>MIN(U54*(1+U$6/Setup!$C$13)-BS55,MAX(0,$H55-SUM($DP55:DP55)))</f>
        <v/>
      </c>
      <c r="DR55">
        <f>MIN(V54*(1+V$6/Setup!$C$13)-BT55,MAX(0,$H55-SUM($DP55:DQ55)))</f>
        <v/>
      </c>
      <c r="DS55">
        <f>MIN(W54*(1+W$6/Setup!$C$13)-BU55,MAX(0,$H55-SUM($DP55:DR55)))</f>
        <v/>
      </c>
      <c r="DT55">
        <f>MIN(X54*(1+X$6/Setup!$C$13)-BV55,MAX(0,$H55-SUM($DP55:DS55)))</f>
        <v/>
      </c>
      <c r="DU55">
        <f>MIN(Y54*(1+Y$6/Setup!$C$13)-BW55,MAX(0,$H55-SUM($DP55:DT55)))</f>
        <v/>
      </c>
      <c r="DV55">
        <f>MIN(Z54*(1+Z$6/Setup!$C$13)-BX55,MAX(0,$H55-SUM($DP55:DU55)))</f>
        <v/>
      </c>
      <c r="DW55">
        <f>MIN(AA54*(1+AA$6/Setup!$C$13)-BY55,MAX(0,$H55-SUM($DP55:DV55)))</f>
        <v/>
      </c>
      <c r="DX55">
        <f>MIN(AB54*(1+AB$6/Setup!$C$13)-BZ55,MAX(0,$H55-SUM($DP55:DW55)))</f>
        <v/>
      </c>
      <c r="DY55">
        <f>MIN(AC54*(1+AC$6/Setup!$C$13)-CA55,MAX(0,$H55-SUM($DP55:DX55)))</f>
        <v/>
      </c>
      <c r="DZ55">
        <f>MIN(AD54*(1+AD$6/Setup!$C$13)-CB55,MAX(0,$H55-SUM($DP55:DY55)))</f>
        <v/>
      </c>
      <c r="EA55">
        <f>MIN(AE54*(1+AE$6/Setup!$C$13)-CC55,MAX(0,$H55-SUM($DP55:DZ55)))</f>
        <v/>
      </c>
      <c r="EB55">
        <f>MIN(AF54*(1+AF$6/Setup!$C$13)-CD55,MAX(0,$H55-SUM($DP55:EA55)))</f>
        <v/>
      </c>
      <c r="EC55">
        <f>MIN(AG54*(1+AG$6/Setup!$C$13)-CE55,MAX(0,$H55-SUM($DP55:EB55)))</f>
        <v/>
      </c>
      <c r="ED55">
        <f>MIN(AH54*(1+AH$6/Setup!$C$13)-CF55,MAX(0,$H55-SUM($DP55:EC55)))</f>
        <v/>
      </c>
      <c r="EE55">
        <f>MIN(AI54*(1+AI$6/Setup!$C$13)-CG55,MAX(0,$H55-SUM($DP55:ED55)))</f>
        <v/>
      </c>
      <c r="EF55">
        <f>MIN(AJ54*(1+AJ$6/Setup!$C$13)-CH55,MAX(0,$H55-SUM($DP55:EE55)))</f>
        <v/>
      </c>
      <c r="EG55">
        <f>MIN(AK54*(1+AK$6/Setup!$C$13)-CI55,MAX(0,$H55-SUM($DP55:EF55)))</f>
        <v/>
      </c>
      <c r="EH55">
        <f>MIN(AL54*(1+AL$6/Setup!$C$13)-CJ55,MAX(0,$H55-SUM($DP55:EG55)))</f>
        <v/>
      </c>
      <c r="EI55">
        <f>MIN(AM54*(1+AM$6/Setup!$C$13)-CK55,MAX(0,$H55-SUM($DP55:EH55)))</f>
        <v/>
      </c>
      <c r="EJ55">
        <f>MIN(AN54*(1+AN$6/Setup!$C$13)-CL55,MAX(0,$H55-SUM($DP55:EI55)))</f>
        <v/>
      </c>
      <c r="EK55">
        <f>MIN(AO54*(1+AO$6/Setup!$C$13)-CM55,MAX(0,$H55-SUM($DP55:EJ55)))</f>
        <v/>
      </c>
      <c r="EL55">
        <f>MIN(AP54*(1+AP$6/Setup!$C$13)-CN55,MAX(0,$H55-SUM($DP55:EK55)))</f>
        <v/>
      </c>
      <c r="EM55">
        <f>MIN(AQ54*(1+AQ$6/Setup!$C$13)-CO55,MAX(0,$H55-SUM($DP55:EL55)))</f>
        <v/>
      </c>
      <c r="EN55">
        <f>MIN(AR54*(1+AR$6/Setup!$C$13)-CP55,MAX(0,$H55-SUM($DP55:EM55)))</f>
        <v/>
      </c>
      <c r="EO55">
        <f>MIN(AS54*(1+AS$6/Setup!$C$13)-CQ55,MAX(0,$H55-SUM($DP55:EN55)))</f>
        <v/>
      </c>
      <c r="EP55">
        <f>MIN(AT54*(1+AT$6/Setup!$C$13)-CR55,MAX(0,$H55-SUM($DP55:EO55)))</f>
        <v/>
      </c>
      <c r="EQ55">
        <f>MIN(AU54*(1+AU$6/Setup!$C$13)-CS55,MAX(0,$H55-SUM($DP55:EP55)))</f>
        <v/>
      </c>
      <c r="ER55">
        <f>MIN(AV54*(1+AV$6/Setup!$C$13)-CT55,MAX(0,$H55-SUM($DP55:EQ55)))</f>
        <v/>
      </c>
      <c r="ES55">
        <f>MIN(AW54*(1+AW$6/Setup!$C$13)-CU55,MAX(0,$H55-SUM($DP55:ER55)))</f>
        <v/>
      </c>
      <c r="ET55">
        <f>MIN(AX54*(1+AX$6/Setup!$C$13)-CV55,MAX(0,$H55-SUM($DP55:ES55)))</f>
        <v/>
      </c>
      <c r="EU55">
        <f>MIN(AY54*(1+AY$6/Setup!$C$13)-CW55,MAX(0,$H55-SUM($DP55:ET55)))</f>
        <v/>
      </c>
      <c r="EV55">
        <f>MIN(AZ54*(1+AZ$6/Setup!$C$13)-CX55,MAX(0,$H55-SUM($DP55:EU55)))</f>
        <v/>
      </c>
      <c r="EW55">
        <f>MIN(BA54*(1+BA$6/Setup!$C$13)-CY55,MAX(0,$H55-SUM($DP55:EV55)))</f>
        <v/>
      </c>
      <c r="EX55">
        <f>MIN(BB54*(1+BB$6/Setup!$C$13)-CZ55,MAX(0,$H55-SUM($DP55:EW55)))</f>
        <v/>
      </c>
      <c r="EY55">
        <f>MIN(BC54*(1+BC$6/Setup!$C$13)-DA55,MAX(0,$H55-SUM($DP55:EX55)))</f>
        <v/>
      </c>
      <c r="EZ55">
        <f>MIN(BD54*(1+BD$6/Setup!$C$13)-DB55,MAX(0,$H55-SUM($DP55:EY55)))</f>
        <v/>
      </c>
      <c r="FA55">
        <f>MIN(BE54*(1+BE$6/Setup!$C$13)-DC55,MAX(0,$H55-SUM($DP55:EZ55)))</f>
        <v/>
      </c>
      <c r="FB55">
        <f>MIN(BF54*(1+BF$6/Setup!$C$13)-DD55,MAX(0,$H55-SUM($DP55:FA55)))</f>
        <v/>
      </c>
      <c r="FC55">
        <f>MIN(BG54*(1+BG$6/Setup!$C$13)-DE55,MAX(0,$H55-SUM($DP55:FB55)))</f>
        <v/>
      </c>
      <c r="FD55">
        <f>MIN(BH54*(1+BH$6/Setup!$C$13)-DF55,MAX(0,$H55-SUM($DP55:FC55)))</f>
        <v/>
      </c>
      <c r="FE55">
        <f>MIN(BI54*(1+BI$6/Setup!$C$13)-DG55,MAX(0,$H55-SUM($DP55:FD55)))</f>
        <v/>
      </c>
      <c r="FF55">
        <f>MIN(BJ54*(1+BJ$6/Setup!$C$13)-DH55,MAX(0,$H55-SUM($DP55:FE55)))</f>
        <v/>
      </c>
      <c r="FG55">
        <f>MIN(BK54*(1+BK$6/Setup!$C$13)-DI55,MAX(0,$H55-SUM($DP55:FF55)))</f>
        <v/>
      </c>
      <c r="FH55">
        <f>MIN(BL54*(1+BL$6/Setup!$C$13)-DJ55,MAX(0,$H55-SUM($DP55:FG55)))</f>
        <v/>
      </c>
      <c r="FI55">
        <f>MIN(BM54*(1+BM$6/Setup!$C$13)-DK55,MAX(0,$H55-SUM($DP55:FH55)))</f>
        <v/>
      </c>
      <c r="FJ55">
        <f>MIN(BN54*(1+BN$6/Setup!$C$13)-DL55,MAX(0,$H55-SUM($DP55:FI55)))</f>
        <v/>
      </c>
      <c r="FK55">
        <f>MIN(BO54*(1+BO$6/Setup!$C$13)-DM55,MAX(0,$H55-SUM($DP55:FJ55)))</f>
        <v/>
      </c>
      <c r="FL55">
        <f>MIN(BP54*(1+BP$6/Setup!$C$13)-DN55,MAX(0,$H55-SUM($DP55:FK55)))</f>
        <v/>
      </c>
      <c r="FM55">
        <f>MIN(BQ54*(1+BQ$6/Setup!$C$13)-DO55,MAX(0,$H55-SUM($DP55:FL55)))</f>
        <v/>
      </c>
    </row>
    <row r="56">
      <c r="A56">
        <f>A55+1</f>
        <v/>
      </c>
      <c r="B56">
        <f>IF(Setup!$C$6="Every week",Setup!$C$7+7*(A56-1),IF(Setup!$C$6="Every 2 weeks",Setup!$C$7+14*(A56-1),IF(Setup!$C$6="Every month",EDATE(Setup!$C$7,A56-1),EOMONTH(Setup!$C$7,INT((A56-1+Setup!$C$20)/2)-1)+MIN(IF(MOD(A56-1+Setup!$C$20,2)=0,Setup!$C$18,Setup!$C$19),DAY(EOMONTH(Setup!$C$7,INT((A56-1+Setup!$C$20)/2)))))))</f>
        <v/>
      </c>
      <c r="C56">
        <f>N('Paycheck Plan'!J52)</f>
        <v/>
      </c>
      <c r="D56">
        <f>N('Paycheck Plan'!K52)</f>
        <v/>
      </c>
      <c r="E56">
        <f>MIN(MAX(0,Setup!$C$10-F55),MAX(0,Setup!$C$8+C56-G56))</f>
        <v/>
      </c>
      <c r="F56">
        <f>F55+E56</f>
        <v/>
      </c>
      <c r="G56">
        <f>MIN(Setup!$C$14,MAX(0,Setup!$C$8+C56))</f>
        <v/>
      </c>
      <c r="H56">
        <f>MAX(0,Setup!$C$8+C56-G56-E56)+SUM($T$7:$BQ$7)-SUM(BR56:DO56)</f>
        <v/>
      </c>
      <c r="I56">
        <f>SUMPRODUCT(T55:BQ55,$T$6:$BQ$6)/Setup!$C$13</f>
        <v/>
      </c>
      <c r="J56">
        <f>SUM(T56:BQ56)</f>
        <v/>
      </c>
      <c r="K56">
        <f>IF(MAX(DP56:FM56)&gt;0,MATCH(MAX(DP56:FM56),DP56:FM56,0),1)</f>
        <v/>
      </c>
      <c r="T56">
        <f>MAX(0,T55*(1+T$6/Setup!$C$13)-BR56-DP56)+IF($K56=1,$D56,0)</f>
        <v/>
      </c>
      <c r="U56">
        <f>MAX(0,U55*(1+U$6/Setup!$C$13)-BS56-DQ56)+IF($K56=2,$D56,0)</f>
        <v/>
      </c>
      <c r="V56">
        <f>MAX(0,V55*(1+V$6/Setup!$C$13)-BT56-DR56)+IF($K56=3,$D56,0)</f>
        <v/>
      </c>
      <c r="W56">
        <f>MAX(0,W55*(1+W$6/Setup!$C$13)-BU56-DS56)+IF($K56=4,$D56,0)</f>
        <v/>
      </c>
      <c r="X56">
        <f>MAX(0,X55*(1+X$6/Setup!$C$13)-BV56-DT56)+IF($K56=5,$D56,0)</f>
        <v/>
      </c>
      <c r="Y56">
        <f>MAX(0,Y55*(1+Y$6/Setup!$C$13)-BW56-DU56)+IF($K56=6,$D56,0)</f>
        <v/>
      </c>
      <c r="Z56">
        <f>MAX(0,Z55*(1+Z$6/Setup!$C$13)-BX56-DV56)+IF($K56=7,$D56,0)</f>
        <v/>
      </c>
      <c r="AA56">
        <f>MAX(0,AA55*(1+AA$6/Setup!$C$13)-BY56-DW56)+IF($K56=8,$D56,0)</f>
        <v/>
      </c>
      <c r="AB56">
        <f>MAX(0,AB55*(1+AB$6/Setup!$C$13)-BZ56-DX56)+IF($K56=9,$D56,0)</f>
        <v/>
      </c>
      <c r="AC56">
        <f>MAX(0,AC55*(1+AC$6/Setup!$C$13)-CA56-DY56)+IF($K56=10,$D56,0)</f>
        <v/>
      </c>
      <c r="AD56">
        <f>MAX(0,AD55*(1+AD$6/Setup!$C$13)-CB56-DZ56)+IF($K56=11,$D56,0)</f>
        <v/>
      </c>
      <c r="AE56">
        <f>MAX(0,AE55*(1+AE$6/Setup!$C$13)-CC56-EA56)+IF($K56=12,$D56,0)</f>
        <v/>
      </c>
      <c r="AF56">
        <f>MAX(0,AF55*(1+AF$6/Setup!$C$13)-CD56-EB56)+IF($K56=13,$D56,0)</f>
        <v/>
      </c>
      <c r="AG56">
        <f>MAX(0,AG55*(1+AG$6/Setup!$C$13)-CE56-EC56)+IF($K56=14,$D56,0)</f>
        <v/>
      </c>
      <c r="AH56">
        <f>MAX(0,AH55*(1+AH$6/Setup!$C$13)-CF56-ED56)+IF($K56=15,$D56,0)</f>
        <v/>
      </c>
      <c r="AI56">
        <f>MAX(0,AI55*(1+AI$6/Setup!$C$13)-CG56-EE56)+IF($K56=16,$D56,0)</f>
        <v/>
      </c>
      <c r="AJ56">
        <f>MAX(0,AJ55*(1+AJ$6/Setup!$C$13)-CH56-EF56)+IF($K56=17,$D56,0)</f>
        <v/>
      </c>
      <c r="AK56">
        <f>MAX(0,AK55*(1+AK$6/Setup!$C$13)-CI56-EG56)+IF($K56=18,$D56,0)</f>
        <v/>
      </c>
      <c r="AL56">
        <f>MAX(0,AL55*(1+AL$6/Setup!$C$13)-CJ56-EH56)+IF($K56=19,$D56,0)</f>
        <v/>
      </c>
      <c r="AM56">
        <f>MAX(0,AM55*(1+AM$6/Setup!$C$13)-CK56-EI56)+IF($K56=20,$D56,0)</f>
        <v/>
      </c>
      <c r="AN56">
        <f>MAX(0,AN55*(1+AN$6/Setup!$C$13)-CL56-EJ56)+IF($K56=21,$D56,0)</f>
        <v/>
      </c>
      <c r="AO56">
        <f>MAX(0,AO55*(1+AO$6/Setup!$C$13)-CM56-EK56)+IF($K56=22,$D56,0)</f>
        <v/>
      </c>
      <c r="AP56">
        <f>MAX(0,AP55*(1+AP$6/Setup!$C$13)-CN56-EL56)+IF($K56=23,$D56,0)</f>
        <v/>
      </c>
      <c r="AQ56">
        <f>MAX(0,AQ55*(1+AQ$6/Setup!$C$13)-CO56-EM56)+IF($K56=24,$D56,0)</f>
        <v/>
      </c>
      <c r="AR56">
        <f>MAX(0,AR55*(1+AR$6/Setup!$C$13)-CP56-EN56)+IF($K56=25,$D56,0)</f>
        <v/>
      </c>
      <c r="AS56">
        <f>MAX(0,AS55*(1+AS$6/Setup!$C$13)-CQ56-EO56)+IF($K56=26,$D56,0)</f>
        <v/>
      </c>
      <c r="AT56">
        <f>MAX(0,AT55*(1+AT$6/Setup!$C$13)-CR56-EP56)+IF($K56=27,$D56,0)</f>
        <v/>
      </c>
      <c r="AU56">
        <f>MAX(0,AU55*(1+AU$6/Setup!$C$13)-CS56-EQ56)+IF($K56=28,$D56,0)</f>
        <v/>
      </c>
      <c r="AV56">
        <f>MAX(0,AV55*(1+AV$6/Setup!$C$13)-CT56-ER56)+IF($K56=29,$D56,0)</f>
        <v/>
      </c>
      <c r="AW56">
        <f>MAX(0,AW55*(1+AW$6/Setup!$C$13)-CU56-ES56)+IF($K56=30,$D56,0)</f>
        <v/>
      </c>
      <c r="AX56">
        <f>MAX(0,AX55*(1+AX$6/Setup!$C$13)-CV56-ET56)+IF($K56=31,$D56,0)</f>
        <v/>
      </c>
      <c r="AY56">
        <f>MAX(0,AY55*(1+AY$6/Setup!$C$13)-CW56-EU56)+IF($K56=32,$D56,0)</f>
        <v/>
      </c>
      <c r="AZ56">
        <f>MAX(0,AZ55*(1+AZ$6/Setup!$C$13)-CX56-EV56)+IF($K56=33,$D56,0)</f>
        <v/>
      </c>
      <c r="BA56">
        <f>MAX(0,BA55*(1+BA$6/Setup!$C$13)-CY56-EW56)+IF($K56=34,$D56,0)</f>
        <v/>
      </c>
      <c r="BB56">
        <f>MAX(0,BB55*(1+BB$6/Setup!$C$13)-CZ56-EX56)+IF($K56=35,$D56,0)</f>
        <v/>
      </c>
      <c r="BC56">
        <f>MAX(0,BC55*(1+BC$6/Setup!$C$13)-DA56-EY56)+IF($K56=36,$D56,0)</f>
        <v/>
      </c>
      <c r="BD56">
        <f>MAX(0,BD55*(1+BD$6/Setup!$C$13)-DB56-EZ56)+IF($K56=37,$D56,0)</f>
        <v/>
      </c>
      <c r="BE56">
        <f>MAX(0,BE55*(1+BE$6/Setup!$C$13)-DC56-FA56)+IF($K56=38,$D56,0)</f>
        <v/>
      </c>
      <c r="BF56">
        <f>MAX(0,BF55*(1+BF$6/Setup!$C$13)-DD56-FB56)+IF($K56=39,$D56,0)</f>
        <v/>
      </c>
      <c r="BG56">
        <f>MAX(0,BG55*(1+BG$6/Setup!$C$13)-DE56-FC56)+IF($K56=40,$D56,0)</f>
        <v/>
      </c>
      <c r="BH56">
        <f>MAX(0,BH55*(1+BH$6/Setup!$C$13)-DF56-FD56)+IF($K56=41,$D56,0)</f>
        <v/>
      </c>
      <c r="BI56">
        <f>MAX(0,BI55*(1+BI$6/Setup!$C$13)-DG56-FE56)+IF($K56=42,$D56,0)</f>
        <v/>
      </c>
      <c r="BJ56">
        <f>MAX(0,BJ55*(1+BJ$6/Setup!$C$13)-DH56-FF56)+IF($K56=43,$D56,0)</f>
        <v/>
      </c>
      <c r="BK56">
        <f>MAX(0,BK55*(1+BK$6/Setup!$C$13)-DI56-FG56)+IF($K56=44,$D56,0)</f>
        <v/>
      </c>
      <c r="BL56">
        <f>MAX(0,BL55*(1+BL$6/Setup!$C$13)-DJ56-FH56)+IF($K56=45,$D56,0)</f>
        <v/>
      </c>
      <c r="BM56">
        <f>MAX(0,BM55*(1+BM$6/Setup!$C$13)-DK56-FI56)+IF($K56=46,$D56,0)</f>
        <v/>
      </c>
      <c r="BN56">
        <f>MAX(0,BN55*(1+BN$6/Setup!$C$13)-DL56-FJ56)+IF($K56=47,$D56,0)</f>
        <v/>
      </c>
      <c r="BO56">
        <f>MAX(0,BO55*(1+BO$6/Setup!$C$13)-DM56-FK56)+IF($K56=48,$D56,0)</f>
        <v/>
      </c>
      <c r="BP56">
        <f>MAX(0,BP55*(1+BP$6/Setup!$C$13)-DN56-FL56)+IF($K56=49,$D56,0)</f>
        <v/>
      </c>
      <c r="BQ56">
        <f>MAX(0,BQ55*(1+BQ$6/Setup!$C$13)-DO56-FM56)+IF($K56=50,$D56,0)</f>
        <v/>
      </c>
      <c r="BR56">
        <f>MIN(T55*(1+T$6/Setup!$C$13),T$7)</f>
        <v/>
      </c>
      <c r="BS56">
        <f>MIN(U55*(1+U$6/Setup!$C$13),U$7)</f>
        <v/>
      </c>
      <c r="BT56">
        <f>MIN(V55*(1+V$6/Setup!$C$13),V$7)</f>
        <v/>
      </c>
      <c r="BU56">
        <f>MIN(W55*(1+W$6/Setup!$C$13),W$7)</f>
        <v/>
      </c>
      <c r="BV56">
        <f>MIN(X55*(1+X$6/Setup!$C$13),X$7)</f>
        <v/>
      </c>
      <c r="BW56">
        <f>MIN(Y55*(1+Y$6/Setup!$C$13),Y$7)</f>
        <v/>
      </c>
      <c r="BX56">
        <f>MIN(Z55*(1+Z$6/Setup!$C$13),Z$7)</f>
        <v/>
      </c>
      <c r="BY56">
        <f>MIN(AA55*(1+AA$6/Setup!$C$13),AA$7)</f>
        <v/>
      </c>
      <c r="BZ56">
        <f>MIN(AB55*(1+AB$6/Setup!$C$13),AB$7)</f>
        <v/>
      </c>
      <c r="CA56">
        <f>MIN(AC55*(1+AC$6/Setup!$C$13),AC$7)</f>
        <v/>
      </c>
      <c r="CB56">
        <f>MIN(AD55*(1+AD$6/Setup!$C$13),AD$7)</f>
        <v/>
      </c>
      <c r="CC56">
        <f>MIN(AE55*(1+AE$6/Setup!$C$13),AE$7)</f>
        <v/>
      </c>
      <c r="CD56">
        <f>MIN(AF55*(1+AF$6/Setup!$C$13),AF$7)</f>
        <v/>
      </c>
      <c r="CE56">
        <f>MIN(AG55*(1+AG$6/Setup!$C$13),AG$7)</f>
        <v/>
      </c>
      <c r="CF56">
        <f>MIN(AH55*(1+AH$6/Setup!$C$13),AH$7)</f>
        <v/>
      </c>
      <c r="CG56">
        <f>MIN(AI55*(1+AI$6/Setup!$C$13),AI$7)</f>
        <v/>
      </c>
      <c r="CH56">
        <f>MIN(AJ55*(1+AJ$6/Setup!$C$13),AJ$7)</f>
        <v/>
      </c>
      <c r="CI56">
        <f>MIN(AK55*(1+AK$6/Setup!$C$13),AK$7)</f>
        <v/>
      </c>
      <c r="CJ56">
        <f>MIN(AL55*(1+AL$6/Setup!$C$13),AL$7)</f>
        <v/>
      </c>
      <c r="CK56">
        <f>MIN(AM55*(1+AM$6/Setup!$C$13),AM$7)</f>
        <v/>
      </c>
      <c r="CL56">
        <f>MIN(AN55*(1+AN$6/Setup!$C$13),AN$7)</f>
        <v/>
      </c>
      <c r="CM56">
        <f>MIN(AO55*(1+AO$6/Setup!$C$13),AO$7)</f>
        <v/>
      </c>
      <c r="CN56">
        <f>MIN(AP55*(1+AP$6/Setup!$C$13),AP$7)</f>
        <v/>
      </c>
      <c r="CO56">
        <f>MIN(AQ55*(1+AQ$6/Setup!$C$13),AQ$7)</f>
        <v/>
      </c>
      <c r="CP56">
        <f>MIN(AR55*(1+AR$6/Setup!$C$13),AR$7)</f>
        <v/>
      </c>
      <c r="CQ56">
        <f>MIN(AS55*(1+AS$6/Setup!$C$13),AS$7)</f>
        <v/>
      </c>
      <c r="CR56">
        <f>MIN(AT55*(1+AT$6/Setup!$C$13),AT$7)</f>
        <v/>
      </c>
      <c r="CS56">
        <f>MIN(AU55*(1+AU$6/Setup!$C$13),AU$7)</f>
        <v/>
      </c>
      <c r="CT56">
        <f>MIN(AV55*(1+AV$6/Setup!$C$13),AV$7)</f>
        <v/>
      </c>
      <c r="CU56">
        <f>MIN(AW55*(1+AW$6/Setup!$C$13),AW$7)</f>
        <v/>
      </c>
      <c r="CV56">
        <f>MIN(AX55*(1+AX$6/Setup!$C$13),AX$7)</f>
        <v/>
      </c>
      <c r="CW56">
        <f>MIN(AY55*(1+AY$6/Setup!$C$13),AY$7)</f>
        <v/>
      </c>
      <c r="CX56">
        <f>MIN(AZ55*(1+AZ$6/Setup!$C$13),AZ$7)</f>
        <v/>
      </c>
      <c r="CY56">
        <f>MIN(BA55*(1+BA$6/Setup!$C$13),BA$7)</f>
        <v/>
      </c>
      <c r="CZ56">
        <f>MIN(BB55*(1+BB$6/Setup!$C$13),BB$7)</f>
        <v/>
      </c>
      <c r="DA56">
        <f>MIN(BC55*(1+BC$6/Setup!$C$13),BC$7)</f>
        <v/>
      </c>
      <c r="DB56">
        <f>MIN(BD55*(1+BD$6/Setup!$C$13),BD$7)</f>
        <v/>
      </c>
      <c r="DC56">
        <f>MIN(BE55*(1+BE$6/Setup!$C$13),BE$7)</f>
        <v/>
      </c>
      <c r="DD56">
        <f>MIN(BF55*(1+BF$6/Setup!$C$13),BF$7)</f>
        <v/>
      </c>
      <c r="DE56">
        <f>MIN(BG55*(1+BG$6/Setup!$C$13),BG$7)</f>
        <v/>
      </c>
      <c r="DF56">
        <f>MIN(BH55*(1+BH$6/Setup!$C$13),BH$7)</f>
        <v/>
      </c>
      <c r="DG56">
        <f>MIN(BI55*(1+BI$6/Setup!$C$13),BI$7)</f>
        <v/>
      </c>
      <c r="DH56">
        <f>MIN(BJ55*(1+BJ$6/Setup!$C$13),BJ$7)</f>
        <v/>
      </c>
      <c r="DI56">
        <f>MIN(BK55*(1+BK$6/Setup!$C$13),BK$7)</f>
        <v/>
      </c>
      <c r="DJ56">
        <f>MIN(BL55*(1+BL$6/Setup!$C$13),BL$7)</f>
        <v/>
      </c>
      <c r="DK56">
        <f>MIN(BM55*(1+BM$6/Setup!$C$13),BM$7)</f>
        <v/>
      </c>
      <c r="DL56">
        <f>MIN(BN55*(1+BN$6/Setup!$C$13),BN$7)</f>
        <v/>
      </c>
      <c r="DM56">
        <f>MIN(BO55*(1+BO$6/Setup!$C$13),BO$7)</f>
        <v/>
      </c>
      <c r="DN56">
        <f>MIN(BP55*(1+BP$6/Setup!$C$13),BP$7)</f>
        <v/>
      </c>
      <c r="DO56">
        <f>MIN(BQ55*(1+BQ$6/Setup!$C$13),BQ$7)</f>
        <v/>
      </c>
      <c r="DP56">
        <f>MIN(T55*(1+T$6/Setup!$C$13)-BR56,$H56)</f>
        <v/>
      </c>
      <c r="DQ56">
        <f>MIN(U55*(1+U$6/Setup!$C$13)-BS56,MAX(0,$H56-SUM($DP56:DP56)))</f>
        <v/>
      </c>
      <c r="DR56">
        <f>MIN(V55*(1+V$6/Setup!$C$13)-BT56,MAX(0,$H56-SUM($DP56:DQ56)))</f>
        <v/>
      </c>
      <c r="DS56">
        <f>MIN(W55*(1+W$6/Setup!$C$13)-BU56,MAX(0,$H56-SUM($DP56:DR56)))</f>
        <v/>
      </c>
      <c r="DT56">
        <f>MIN(X55*(1+X$6/Setup!$C$13)-BV56,MAX(0,$H56-SUM($DP56:DS56)))</f>
        <v/>
      </c>
      <c r="DU56">
        <f>MIN(Y55*(1+Y$6/Setup!$C$13)-BW56,MAX(0,$H56-SUM($DP56:DT56)))</f>
        <v/>
      </c>
      <c r="DV56">
        <f>MIN(Z55*(1+Z$6/Setup!$C$13)-BX56,MAX(0,$H56-SUM($DP56:DU56)))</f>
        <v/>
      </c>
      <c r="DW56">
        <f>MIN(AA55*(1+AA$6/Setup!$C$13)-BY56,MAX(0,$H56-SUM($DP56:DV56)))</f>
        <v/>
      </c>
      <c r="DX56">
        <f>MIN(AB55*(1+AB$6/Setup!$C$13)-BZ56,MAX(0,$H56-SUM($DP56:DW56)))</f>
        <v/>
      </c>
      <c r="DY56">
        <f>MIN(AC55*(1+AC$6/Setup!$C$13)-CA56,MAX(0,$H56-SUM($DP56:DX56)))</f>
        <v/>
      </c>
      <c r="DZ56">
        <f>MIN(AD55*(1+AD$6/Setup!$C$13)-CB56,MAX(0,$H56-SUM($DP56:DY56)))</f>
        <v/>
      </c>
      <c r="EA56">
        <f>MIN(AE55*(1+AE$6/Setup!$C$13)-CC56,MAX(0,$H56-SUM($DP56:DZ56)))</f>
        <v/>
      </c>
      <c r="EB56">
        <f>MIN(AF55*(1+AF$6/Setup!$C$13)-CD56,MAX(0,$H56-SUM($DP56:EA56)))</f>
        <v/>
      </c>
      <c r="EC56">
        <f>MIN(AG55*(1+AG$6/Setup!$C$13)-CE56,MAX(0,$H56-SUM($DP56:EB56)))</f>
        <v/>
      </c>
      <c r="ED56">
        <f>MIN(AH55*(1+AH$6/Setup!$C$13)-CF56,MAX(0,$H56-SUM($DP56:EC56)))</f>
        <v/>
      </c>
      <c r="EE56">
        <f>MIN(AI55*(1+AI$6/Setup!$C$13)-CG56,MAX(0,$H56-SUM($DP56:ED56)))</f>
        <v/>
      </c>
      <c r="EF56">
        <f>MIN(AJ55*(1+AJ$6/Setup!$C$13)-CH56,MAX(0,$H56-SUM($DP56:EE56)))</f>
        <v/>
      </c>
      <c r="EG56">
        <f>MIN(AK55*(1+AK$6/Setup!$C$13)-CI56,MAX(0,$H56-SUM($DP56:EF56)))</f>
        <v/>
      </c>
      <c r="EH56">
        <f>MIN(AL55*(1+AL$6/Setup!$C$13)-CJ56,MAX(0,$H56-SUM($DP56:EG56)))</f>
        <v/>
      </c>
      <c r="EI56">
        <f>MIN(AM55*(1+AM$6/Setup!$C$13)-CK56,MAX(0,$H56-SUM($DP56:EH56)))</f>
        <v/>
      </c>
      <c r="EJ56">
        <f>MIN(AN55*(1+AN$6/Setup!$C$13)-CL56,MAX(0,$H56-SUM($DP56:EI56)))</f>
        <v/>
      </c>
      <c r="EK56">
        <f>MIN(AO55*(1+AO$6/Setup!$C$13)-CM56,MAX(0,$H56-SUM($DP56:EJ56)))</f>
        <v/>
      </c>
      <c r="EL56">
        <f>MIN(AP55*(1+AP$6/Setup!$C$13)-CN56,MAX(0,$H56-SUM($DP56:EK56)))</f>
        <v/>
      </c>
      <c r="EM56">
        <f>MIN(AQ55*(1+AQ$6/Setup!$C$13)-CO56,MAX(0,$H56-SUM($DP56:EL56)))</f>
        <v/>
      </c>
      <c r="EN56">
        <f>MIN(AR55*(1+AR$6/Setup!$C$13)-CP56,MAX(0,$H56-SUM($DP56:EM56)))</f>
        <v/>
      </c>
      <c r="EO56">
        <f>MIN(AS55*(1+AS$6/Setup!$C$13)-CQ56,MAX(0,$H56-SUM($DP56:EN56)))</f>
        <v/>
      </c>
      <c r="EP56">
        <f>MIN(AT55*(1+AT$6/Setup!$C$13)-CR56,MAX(0,$H56-SUM($DP56:EO56)))</f>
        <v/>
      </c>
      <c r="EQ56">
        <f>MIN(AU55*(1+AU$6/Setup!$C$13)-CS56,MAX(0,$H56-SUM($DP56:EP56)))</f>
        <v/>
      </c>
      <c r="ER56">
        <f>MIN(AV55*(1+AV$6/Setup!$C$13)-CT56,MAX(0,$H56-SUM($DP56:EQ56)))</f>
        <v/>
      </c>
      <c r="ES56">
        <f>MIN(AW55*(1+AW$6/Setup!$C$13)-CU56,MAX(0,$H56-SUM($DP56:ER56)))</f>
        <v/>
      </c>
      <c r="ET56">
        <f>MIN(AX55*(1+AX$6/Setup!$C$13)-CV56,MAX(0,$H56-SUM($DP56:ES56)))</f>
        <v/>
      </c>
      <c r="EU56">
        <f>MIN(AY55*(1+AY$6/Setup!$C$13)-CW56,MAX(0,$H56-SUM($DP56:ET56)))</f>
        <v/>
      </c>
      <c r="EV56">
        <f>MIN(AZ55*(1+AZ$6/Setup!$C$13)-CX56,MAX(0,$H56-SUM($DP56:EU56)))</f>
        <v/>
      </c>
      <c r="EW56">
        <f>MIN(BA55*(1+BA$6/Setup!$C$13)-CY56,MAX(0,$H56-SUM($DP56:EV56)))</f>
        <v/>
      </c>
      <c r="EX56">
        <f>MIN(BB55*(1+BB$6/Setup!$C$13)-CZ56,MAX(0,$H56-SUM($DP56:EW56)))</f>
        <v/>
      </c>
      <c r="EY56">
        <f>MIN(BC55*(1+BC$6/Setup!$C$13)-DA56,MAX(0,$H56-SUM($DP56:EX56)))</f>
        <v/>
      </c>
      <c r="EZ56">
        <f>MIN(BD55*(1+BD$6/Setup!$C$13)-DB56,MAX(0,$H56-SUM($DP56:EY56)))</f>
        <v/>
      </c>
      <c r="FA56">
        <f>MIN(BE55*(1+BE$6/Setup!$C$13)-DC56,MAX(0,$H56-SUM($DP56:EZ56)))</f>
        <v/>
      </c>
      <c r="FB56">
        <f>MIN(BF55*(1+BF$6/Setup!$C$13)-DD56,MAX(0,$H56-SUM($DP56:FA56)))</f>
        <v/>
      </c>
      <c r="FC56">
        <f>MIN(BG55*(1+BG$6/Setup!$C$13)-DE56,MAX(0,$H56-SUM($DP56:FB56)))</f>
        <v/>
      </c>
      <c r="FD56">
        <f>MIN(BH55*(1+BH$6/Setup!$C$13)-DF56,MAX(0,$H56-SUM($DP56:FC56)))</f>
        <v/>
      </c>
      <c r="FE56">
        <f>MIN(BI55*(1+BI$6/Setup!$C$13)-DG56,MAX(0,$H56-SUM($DP56:FD56)))</f>
        <v/>
      </c>
      <c r="FF56">
        <f>MIN(BJ55*(1+BJ$6/Setup!$C$13)-DH56,MAX(0,$H56-SUM($DP56:FE56)))</f>
        <v/>
      </c>
      <c r="FG56">
        <f>MIN(BK55*(1+BK$6/Setup!$C$13)-DI56,MAX(0,$H56-SUM($DP56:FF56)))</f>
        <v/>
      </c>
      <c r="FH56">
        <f>MIN(BL55*(1+BL$6/Setup!$C$13)-DJ56,MAX(0,$H56-SUM($DP56:FG56)))</f>
        <v/>
      </c>
      <c r="FI56">
        <f>MIN(BM55*(1+BM$6/Setup!$C$13)-DK56,MAX(0,$H56-SUM($DP56:FH56)))</f>
        <v/>
      </c>
      <c r="FJ56">
        <f>MIN(BN55*(1+BN$6/Setup!$C$13)-DL56,MAX(0,$H56-SUM($DP56:FI56)))</f>
        <v/>
      </c>
      <c r="FK56">
        <f>MIN(BO55*(1+BO$6/Setup!$C$13)-DM56,MAX(0,$H56-SUM($DP56:FJ56)))</f>
        <v/>
      </c>
      <c r="FL56">
        <f>MIN(BP55*(1+BP$6/Setup!$C$13)-DN56,MAX(0,$H56-SUM($DP56:FK56)))</f>
        <v/>
      </c>
      <c r="FM56">
        <f>MIN(BQ55*(1+BQ$6/Setup!$C$13)-DO56,MAX(0,$H56-SUM($DP56:FL56)))</f>
        <v/>
      </c>
    </row>
    <row r="57">
      <c r="A57">
        <f>A56+1</f>
        <v/>
      </c>
      <c r="B57">
        <f>IF(Setup!$C$6="Every week",Setup!$C$7+7*(A57-1),IF(Setup!$C$6="Every 2 weeks",Setup!$C$7+14*(A57-1),IF(Setup!$C$6="Every month",EDATE(Setup!$C$7,A57-1),EOMONTH(Setup!$C$7,INT((A57-1+Setup!$C$20)/2)-1)+MIN(IF(MOD(A57-1+Setup!$C$20,2)=0,Setup!$C$18,Setup!$C$19),DAY(EOMONTH(Setup!$C$7,INT((A57-1+Setup!$C$20)/2)))))))</f>
        <v/>
      </c>
      <c r="C57">
        <f>N('Paycheck Plan'!J53)</f>
        <v/>
      </c>
      <c r="D57">
        <f>N('Paycheck Plan'!K53)</f>
        <v/>
      </c>
      <c r="E57">
        <f>MIN(MAX(0,Setup!$C$10-F56),MAX(0,Setup!$C$8+C57-G57))</f>
        <v/>
      </c>
      <c r="F57">
        <f>F56+E57</f>
        <v/>
      </c>
      <c r="G57">
        <f>MIN(Setup!$C$14,MAX(0,Setup!$C$8+C57))</f>
        <v/>
      </c>
      <c r="H57">
        <f>MAX(0,Setup!$C$8+C57-G57-E57)+SUM($T$7:$BQ$7)-SUM(BR57:DO57)</f>
        <v/>
      </c>
      <c r="I57">
        <f>SUMPRODUCT(T56:BQ56,$T$6:$BQ$6)/Setup!$C$13</f>
        <v/>
      </c>
      <c r="J57">
        <f>SUM(T57:BQ57)</f>
        <v/>
      </c>
      <c r="K57">
        <f>IF(MAX(DP57:FM57)&gt;0,MATCH(MAX(DP57:FM57),DP57:FM57,0),1)</f>
        <v/>
      </c>
      <c r="T57">
        <f>MAX(0,T56*(1+T$6/Setup!$C$13)-BR57-DP57)+IF($K57=1,$D57,0)</f>
        <v/>
      </c>
      <c r="U57">
        <f>MAX(0,U56*(1+U$6/Setup!$C$13)-BS57-DQ57)+IF($K57=2,$D57,0)</f>
        <v/>
      </c>
      <c r="V57">
        <f>MAX(0,V56*(1+V$6/Setup!$C$13)-BT57-DR57)+IF($K57=3,$D57,0)</f>
        <v/>
      </c>
      <c r="W57">
        <f>MAX(0,W56*(1+W$6/Setup!$C$13)-BU57-DS57)+IF($K57=4,$D57,0)</f>
        <v/>
      </c>
      <c r="X57">
        <f>MAX(0,X56*(1+X$6/Setup!$C$13)-BV57-DT57)+IF($K57=5,$D57,0)</f>
        <v/>
      </c>
      <c r="Y57">
        <f>MAX(0,Y56*(1+Y$6/Setup!$C$13)-BW57-DU57)+IF($K57=6,$D57,0)</f>
        <v/>
      </c>
      <c r="Z57">
        <f>MAX(0,Z56*(1+Z$6/Setup!$C$13)-BX57-DV57)+IF($K57=7,$D57,0)</f>
        <v/>
      </c>
      <c r="AA57">
        <f>MAX(0,AA56*(1+AA$6/Setup!$C$13)-BY57-DW57)+IF($K57=8,$D57,0)</f>
        <v/>
      </c>
      <c r="AB57">
        <f>MAX(0,AB56*(1+AB$6/Setup!$C$13)-BZ57-DX57)+IF($K57=9,$D57,0)</f>
        <v/>
      </c>
      <c r="AC57">
        <f>MAX(0,AC56*(1+AC$6/Setup!$C$13)-CA57-DY57)+IF($K57=10,$D57,0)</f>
        <v/>
      </c>
      <c r="AD57">
        <f>MAX(0,AD56*(1+AD$6/Setup!$C$13)-CB57-DZ57)+IF($K57=11,$D57,0)</f>
        <v/>
      </c>
      <c r="AE57">
        <f>MAX(0,AE56*(1+AE$6/Setup!$C$13)-CC57-EA57)+IF($K57=12,$D57,0)</f>
        <v/>
      </c>
      <c r="AF57">
        <f>MAX(0,AF56*(1+AF$6/Setup!$C$13)-CD57-EB57)+IF($K57=13,$D57,0)</f>
        <v/>
      </c>
      <c r="AG57">
        <f>MAX(0,AG56*(1+AG$6/Setup!$C$13)-CE57-EC57)+IF($K57=14,$D57,0)</f>
        <v/>
      </c>
      <c r="AH57">
        <f>MAX(0,AH56*(1+AH$6/Setup!$C$13)-CF57-ED57)+IF($K57=15,$D57,0)</f>
        <v/>
      </c>
      <c r="AI57">
        <f>MAX(0,AI56*(1+AI$6/Setup!$C$13)-CG57-EE57)+IF($K57=16,$D57,0)</f>
        <v/>
      </c>
      <c r="AJ57">
        <f>MAX(0,AJ56*(1+AJ$6/Setup!$C$13)-CH57-EF57)+IF($K57=17,$D57,0)</f>
        <v/>
      </c>
      <c r="AK57">
        <f>MAX(0,AK56*(1+AK$6/Setup!$C$13)-CI57-EG57)+IF($K57=18,$D57,0)</f>
        <v/>
      </c>
      <c r="AL57">
        <f>MAX(0,AL56*(1+AL$6/Setup!$C$13)-CJ57-EH57)+IF($K57=19,$D57,0)</f>
        <v/>
      </c>
      <c r="AM57">
        <f>MAX(0,AM56*(1+AM$6/Setup!$C$13)-CK57-EI57)+IF($K57=20,$D57,0)</f>
        <v/>
      </c>
      <c r="AN57">
        <f>MAX(0,AN56*(1+AN$6/Setup!$C$13)-CL57-EJ57)+IF($K57=21,$D57,0)</f>
        <v/>
      </c>
      <c r="AO57">
        <f>MAX(0,AO56*(1+AO$6/Setup!$C$13)-CM57-EK57)+IF($K57=22,$D57,0)</f>
        <v/>
      </c>
      <c r="AP57">
        <f>MAX(0,AP56*(1+AP$6/Setup!$C$13)-CN57-EL57)+IF($K57=23,$D57,0)</f>
        <v/>
      </c>
      <c r="AQ57">
        <f>MAX(0,AQ56*(1+AQ$6/Setup!$C$13)-CO57-EM57)+IF($K57=24,$D57,0)</f>
        <v/>
      </c>
      <c r="AR57">
        <f>MAX(0,AR56*(1+AR$6/Setup!$C$13)-CP57-EN57)+IF($K57=25,$D57,0)</f>
        <v/>
      </c>
      <c r="AS57">
        <f>MAX(0,AS56*(1+AS$6/Setup!$C$13)-CQ57-EO57)+IF($K57=26,$D57,0)</f>
        <v/>
      </c>
      <c r="AT57">
        <f>MAX(0,AT56*(1+AT$6/Setup!$C$13)-CR57-EP57)+IF($K57=27,$D57,0)</f>
        <v/>
      </c>
      <c r="AU57">
        <f>MAX(0,AU56*(1+AU$6/Setup!$C$13)-CS57-EQ57)+IF($K57=28,$D57,0)</f>
        <v/>
      </c>
      <c r="AV57">
        <f>MAX(0,AV56*(1+AV$6/Setup!$C$13)-CT57-ER57)+IF($K57=29,$D57,0)</f>
        <v/>
      </c>
      <c r="AW57">
        <f>MAX(0,AW56*(1+AW$6/Setup!$C$13)-CU57-ES57)+IF($K57=30,$D57,0)</f>
        <v/>
      </c>
      <c r="AX57">
        <f>MAX(0,AX56*(1+AX$6/Setup!$C$13)-CV57-ET57)+IF($K57=31,$D57,0)</f>
        <v/>
      </c>
      <c r="AY57">
        <f>MAX(0,AY56*(1+AY$6/Setup!$C$13)-CW57-EU57)+IF($K57=32,$D57,0)</f>
        <v/>
      </c>
      <c r="AZ57">
        <f>MAX(0,AZ56*(1+AZ$6/Setup!$C$13)-CX57-EV57)+IF($K57=33,$D57,0)</f>
        <v/>
      </c>
      <c r="BA57">
        <f>MAX(0,BA56*(1+BA$6/Setup!$C$13)-CY57-EW57)+IF($K57=34,$D57,0)</f>
        <v/>
      </c>
      <c r="BB57">
        <f>MAX(0,BB56*(1+BB$6/Setup!$C$13)-CZ57-EX57)+IF($K57=35,$D57,0)</f>
        <v/>
      </c>
      <c r="BC57">
        <f>MAX(0,BC56*(1+BC$6/Setup!$C$13)-DA57-EY57)+IF($K57=36,$D57,0)</f>
        <v/>
      </c>
      <c r="BD57">
        <f>MAX(0,BD56*(1+BD$6/Setup!$C$13)-DB57-EZ57)+IF($K57=37,$D57,0)</f>
        <v/>
      </c>
      <c r="BE57">
        <f>MAX(0,BE56*(1+BE$6/Setup!$C$13)-DC57-FA57)+IF($K57=38,$D57,0)</f>
        <v/>
      </c>
      <c r="BF57">
        <f>MAX(0,BF56*(1+BF$6/Setup!$C$13)-DD57-FB57)+IF($K57=39,$D57,0)</f>
        <v/>
      </c>
      <c r="BG57">
        <f>MAX(0,BG56*(1+BG$6/Setup!$C$13)-DE57-FC57)+IF($K57=40,$D57,0)</f>
        <v/>
      </c>
      <c r="BH57">
        <f>MAX(0,BH56*(1+BH$6/Setup!$C$13)-DF57-FD57)+IF($K57=41,$D57,0)</f>
        <v/>
      </c>
      <c r="BI57">
        <f>MAX(0,BI56*(1+BI$6/Setup!$C$13)-DG57-FE57)+IF($K57=42,$D57,0)</f>
        <v/>
      </c>
      <c r="BJ57">
        <f>MAX(0,BJ56*(1+BJ$6/Setup!$C$13)-DH57-FF57)+IF($K57=43,$D57,0)</f>
        <v/>
      </c>
      <c r="BK57">
        <f>MAX(0,BK56*(1+BK$6/Setup!$C$13)-DI57-FG57)+IF($K57=44,$D57,0)</f>
        <v/>
      </c>
      <c r="BL57">
        <f>MAX(0,BL56*(1+BL$6/Setup!$C$13)-DJ57-FH57)+IF($K57=45,$D57,0)</f>
        <v/>
      </c>
      <c r="BM57">
        <f>MAX(0,BM56*(1+BM$6/Setup!$C$13)-DK57-FI57)+IF($K57=46,$D57,0)</f>
        <v/>
      </c>
      <c r="BN57">
        <f>MAX(0,BN56*(1+BN$6/Setup!$C$13)-DL57-FJ57)+IF($K57=47,$D57,0)</f>
        <v/>
      </c>
      <c r="BO57">
        <f>MAX(0,BO56*(1+BO$6/Setup!$C$13)-DM57-FK57)+IF($K57=48,$D57,0)</f>
        <v/>
      </c>
      <c r="BP57">
        <f>MAX(0,BP56*(1+BP$6/Setup!$C$13)-DN57-FL57)+IF($K57=49,$D57,0)</f>
        <v/>
      </c>
      <c r="BQ57">
        <f>MAX(0,BQ56*(1+BQ$6/Setup!$C$13)-DO57-FM57)+IF($K57=50,$D57,0)</f>
        <v/>
      </c>
      <c r="BR57">
        <f>MIN(T56*(1+T$6/Setup!$C$13),T$7)</f>
        <v/>
      </c>
      <c r="BS57">
        <f>MIN(U56*(1+U$6/Setup!$C$13),U$7)</f>
        <v/>
      </c>
      <c r="BT57">
        <f>MIN(V56*(1+V$6/Setup!$C$13),V$7)</f>
        <v/>
      </c>
      <c r="BU57">
        <f>MIN(W56*(1+W$6/Setup!$C$13),W$7)</f>
        <v/>
      </c>
      <c r="BV57">
        <f>MIN(X56*(1+X$6/Setup!$C$13),X$7)</f>
        <v/>
      </c>
      <c r="BW57">
        <f>MIN(Y56*(1+Y$6/Setup!$C$13),Y$7)</f>
        <v/>
      </c>
      <c r="BX57">
        <f>MIN(Z56*(1+Z$6/Setup!$C$13),Z$7)</f>
        <v/>
      </c>
      <c r="BY57">
        <f>MIN(AA56*(1+AA$6/Setup!$C$13),AA$7)</f>
        <v/>
      </c>
      <c r="BZ57">
        <f>MIN(AB56*(1+AB$6/Setup!$C$13),AB$7)</f>
        <v/>
      </c>
      <c r="CA57">
        <f>MIN(AC56*(1+AC$6/Setup!$C$13),AC$7)</f>
        <v/>
      </c>
      <c r="CB57">
        <f>MIN(AD56*(1+AD$6/Setup!$C$13),AD$7)</f>
        <v/>
      </c>
      <c r="CC57">
        <f>MIN(AE56*(1+AE$6/Setup!$C$13),AE$7)</f>
        <v/>
      </c>
      <c r="CD57">
        <f>MIN(AF56*(1+AF$6/Setup!$C$13),AF$7)</f>
        <v/>
      </c>
      <c r="CE57">
        <f>MIN(AG56*(1+AG$6/Setup!$C$13),AG$7)</f>
        <v/>
      </c>
      <c r="CF57">
        <f>MIN(AH56*(1+AH$6/Setup!$C$13),AH$7)</f>
        <v/>
      </c>
      <c r="CG57">
        <f>MIN(AI56*(1+AI$6/Setup!$C$13),AI$7)</f>
        <v/>
      </c>
      <c r="CH57">
        <f>MIN(AJ56*(1+AJ$6/Setup!$C$13),AJ$7)</f>
        <v/>
      </c>
      <c r="CI57">
        <f>MIN(AK56*(1+AK$6/Setup!$C$13),AK$7)</f>
        <v/>
      </c>
      <c r="CJ57">
        <f>MIN(AL56*(1+AL$6/Setup!$C$13),AL$7)</f>
        <v/>
      </c>
      <c r="CK57">
        <f>MIN(AM56*(1+AM$6/Setup!$C$13),AM$7)</f>
        <v/>
      </c>
      <c r="CL57">
        <f>MIN(AN56*(1+AN$6/Setup!$C$13),AN$7)</f>
        <v/>
      </c>
      <c r="CM57">
        <f>MIN(AO56*(1+AO$6/Setup!$C$13),AO$7)</f>
        <v/>
      </c>
      <c r="CN57">
        <f>MIN(AP56*(1+AP$6/Setup!$C$13),AP$7)</f>
        <v/>
      </c>
      <c r="CO57">
        <f>MIN(AQ56*(1+AQ$6/Setup!$C$13),AQ$7)</f>
        <v/>
      </c>
      <c r="CP57">
        <f>MIN(AR56*(1+AR$6/Setup!$C$13),AR$7)</f>
        <v/>
      </c>
      <c r="CQ57">
        <f>MIN(AS56*(1+AS$6/Setup!$C$13),AS$7)</f>
        <v/>
      </c>
      <c r="CR57">
        <f>MIN(AT56*(1+AT$6/Setup!$C$13),AT$7)</f>
        <v/>
      </c>
      <c r="CS57">
        <f>MIN(AU56*(1+AU$6/Setup!$C$13),AU$7)</f>
        <v/>
      </c>
      <c r="CT57">
        <f>MIN(AV56*(1+AV$6/Setup!$C$13),AV$7)</f>
        <v/>
      </c>
      <c r="CU57">
        <f>MIN(AW56*(1+AW$6/Setup!$C$13),AW$7)</f>
        <v/>
      </c>
      <c r="CV57">
        <f>MIN(AX56*(1+AX$6/Setup!$C$13),AX$7)</f>
        <v/>
      </c>
      <c r="CW57">
        <f>MIN(AY56*(1+AY$6/Setup!$C$13),AY$7)</f>
        <v/>
      </c>
      <c r="CX57">
        <f>MIN(AZ56*(1+AZ$6/Setup!$C$13),AZ$7)</f>
        <v/>
      </c>
      <c r="CY57">
        <f>MIN(BA56*(1+BA$6/Setup!$C$13),BA$7)</f>
        <v/>
      </c>
      <c r="CZ57">
        <f>MIN(BB56*(1+BB$6/Setup!$C$13),BB$7)</f>
        <v/>
      </c>
      <c r="DA57">
        <f>MIN(BC56*(1+BC$6/Setup!$C$13),BC$7)</f>
        <v/>
      </c>
      <c r="DB57">
        <f>MIN(BD56*(1+BD$6/Setup!$C$13),BD$7)</f>
        <v/>
      </c>
      <c r="DC57">
        <f>MIN(BE56*(1+BE$6/Setup!$C$13),BE$7)</f>
        <v/>
      </c>
      <c r="DD57">
        <f>MIN(BF56*(1+BF$6/Setup!$C$13),BF$7)</f>
        <v/>
      </c>
      <c r="DE57">
        <f>MIN(BG56*(1+BG$6/Setup!$C$13),BG$7)</f>
        <v/>
      </c>
      <c r="DF57">
        <f>MIN(BH56*(1+BH$6/Setup!$C$13),BH$7)</f>
        <v/>
      </c>
      <c r="DG57">
        <f>MIN(BI56*(1+BI$6/Setup!$C$13),BI$7)</f>
        <v/>
      </c>
      <c r="DH57">
        <f>MIN(BJ56*(1+BJ$6/Setup!$C$13),BJ$7)</f>
        <v/>
      </c>
      <c r="DI57">
        <f>MIN(BK56*(1+BK$6/Setup!$C$13),BK$7)</f>
        <v/>
      </c>
      <c r="DJ57">
        <f>MIN(BL56*(1+BL$6/Setup!$C$13),BL$7)</f>
        <v/>
      </c>
      <c r="DK57">
        <f>MIN(BM56*(1+BM$6/Setup!$C$13),BM$7)</f>
        <v/>
      </c>
      <c r="DL57">
        <f>MIN(BN56*(1+BN$6/Setup!$C$13),BN$7)</f>
        <v/>
      </c>
      <c r="DM57">
        <f>MIN(BO56*(1+BO$6/Setup!$C$13),BO$7)</f>
        <v/>
      </c>
      <c r="DN57">
        <f>MIN(BP56*(1+BP$6/Setup!$C$13),BP$7)</f>
        <v/>
      </c>
      <c r="DO57">
        <f>MIN(BQ56*(1+BQ$6/Setup!$C$13),BQ$7)</f>
        <v/>
      </c>
      <c r="DP57">
        <f>MIN(T56*(1+T$6/Setup!$C$13)-BR57,$H57)</f>
        <v/>
      </c>
      <c r="DQ57">
        <f>MIN(U56*(1+U$6/Setup!$C$13)-BS57,MAX(0,$H57-SUM($DP57:DP57)))</f>
        <v/>
      </c>
      <c r="DR57">
        <f>MIN(V56*(1+V$6/Setup!$C$13)-BT57,MAX(0,$H57-SUM($DP57:DQ57)))</f>
        <v/>
      </c>
      <c r="DS57">
        <f>MIN(W56*(1+W$6/Setup!$C$13)-BU57,MAX(0,$H57-SUM($DP57:DR57)))</f>
        <v/>
      </c>
      <c r="DT57">
        <f>MIN(X56*(1+X$6/Setup!$C$13)-BV57,MAX(0,$H57-SUM($DP57:DS57)))</f>
        <v/>
      </c>
      <c r="DU57">
        <f>MIN(Y56*(1+Y$6/Setup!$C$13)-BW57,MAX(0,$H57-SUM($DP57:DT57)))</f>
        <v/>
      </c>
      <c r="DV57">
        <f>MIN(Z56*(1+Z$6/Setup!$C$13)-BX57,MAX(0,$H57-SUM($DP57:DU57)))</f>
        <v/>
      </c>
      <c r="DW57">
        <f>MIN(AA56*(1+AA$6/Setup!$C$13)-BY57,MAX(0,$H57-SUM($DP57:DV57)))</f>
        <v/>
      </c>
      <c r="DX57">
        <f>MIN(AB56*(1+AB$6/Setup!$C$13)-BZ57,MAX(0,$H57-SUM($DP57:DW57)))</f>
        <v/>
      </c>
      <c r="DY57">
        <f>MIN(AC56*(1+AC$6/Setup!$C$13)-CA57,MAX(0,$H57-SUM($DP57:DX57)))</f>
        <v/>
      </c>
      <c r="DZ57">
        <f>MIN(AD56*(1+AD$6/Setup!$C$13)-CB57,MAX(0,$H57-SUM($DP57:DY57)))</f>
        <v/>
      </c>
      <c r="EA57">
        <f>MIN(AE56*(1+AE$6/Setup!$C$13)-CC57,MAX(0,$H57-SUM($DP57:DZ57)))</f>
        <v/>
      </c>
      <c r="EB57">
        <f>MIN(AF56*(1+AF$6/Setup!$C$13)-CD57,MAX(0,$H57-SUM($DP57:EA57)))</f>
        <v/>
      </c>
      <c r="EC57">
        <f>MIN(AG56*(1+AG$6/Setup!$C$13)-CE57,MAX(0,$H57-SUM($DP57:EB57)))</f>
        <v/>
      </c>
      <c r="ED57">
        <f>MIN(AH56*(1+AH$6/Setup!$C$13)-CF57,MAX(0,$H57-SUM($DP57:EC57)))</f>
        <v/>
      </c>
      <c r="EE57">
        <f>MIN(AI56*(1+AI$6/Setup!$C$13)-CG57,MAX(0,$H57-SUM($DP57:ED57)))</f>
        <v/>
      </c>
      <c r="EF57">
        <f>MIN(AJ56*(1+AJ$6/Setup!$C$13)-CH57,MAX(0,$H57-SUM($DP57:EE57)))</f>
        <v/>
      </c>
      <c r="EG57">
        <f>MIN(AK56*(1+AK$6/Setup!$C$13)-CI57,MAX(0,$H57-SUM($DP57:EF57)))</f>
        <v/>
      </c>
      <c r="EH57">
        <f>MIN(AL56*(1+AL$6/Setup!$C$13)-CJ57,MAX(0,$H57-SUM($DP57:EG57)))</f>
        <v/>
      </c>
      <c r="EI57">
        <f>MIN(AM56*(1+AM$6/Setup!$C$13)-CK57,MAX(0,$H57-SUM($DP57:EH57)))</f>
        <v/>
      </c>
      <c r="EJ57">
        <f>MIN(AN56*(1+AN$6/Setup!$C$13)-CL57,MAX(0,$H57-SUM($DP57:EI57)))</f>
        <v/>
      </c>
      <c r="EK57">
        <f>MIN(AO56*(1+AO$6/Setup!$C$13)-CM57,MAX(0,$H57-SUM($DP57:EJ57)))</f>
        <v/>
      </c>
      <c r="EL57">
        <f>MIN(AP56*(1+AP$6/Setup!$C$13)-CN57,MAX(0,$H57-SUM($DP57:EK57)))</f>
        <v/>
      </c>
      <c r="EM57">
        <f>MIN(AQ56*(1+AQ$6/Setup!$C$13)-CO57,MAX(0,$H57-SUM($DP57:EL57)))</f>
        <v/>
      </c>
      <c r="EN57">
        <f>MIN(AR56*(1+AR$6/Setup!$C$13)-CP57,MAX(0,$H57-SUM($DP57:EM57)))</f>
        <v/>
      </c>
      <c r="EO57">
        <f>MIN(AS56*(1+AS$6/Setup!$C$13)-CQ57,MAX(0,$H57-SUM($DP57:EN57)))</f>
        <v/>
      </c>
      <c r="EP57">
        <f>MIN(AT56*(1+AT$6/Setup!$C$13)-CR57,MAX(0,$H57-SUM($DP57:EO57)))</f>
        <v/>
      </c>
      <c r="EQ57">
        <f>MIN(AU56*(1+AU$6/Setup!$C$13)-CS57,MAX(0,$H57-SUM($DP57:EP57)))</f>
        <v/>
      </c>
      <c r="ER57">
        <f>MIN(AV56*(1+AV$6/Setup!$C$13)-CT57,MAX(0,$H57-SUM($DP57:EQ57)))</f>
        <v/>
      </c>
      <c r="ES57">
        <f>MIN(AW56*(1+AW$6/Setup!$C$13)-CU57,MAX(0,$H57-SUM($DP57:ER57)))</f>
        <v/>
      </c>
      <c r="ET57">
        <f>MIN(AX56*(1+AX$6/Setup!$C$13)-CV57,MAX(0,$H57-SUM($DP57:ES57)))</f>
        <v/>
      </c>
      <c r="EU57">
        <f>MIN(AY56*(1+AY$6/Setup!$C$13)-CW57,MAX(0,$H57-SUM($DP57:ET57)))</f>
        <v/>
      </c>
      <c r="EV57">
        <f>MIN(AZ56*(1+AZ$6/Setup!$C$13)-CX57,MAX(0,$H57-SUM($DP57:EU57)))</f>
        <v/>
      </c>
      <c r="EW57">
        <f>MIN(BA56*(1+BA$6/Setup!$C$13)-CY57,MAX(0,$H57-SUM($DP57:EV57)))</f>
        <v/>
      </c>
      <c r="EX57">
        <f>MIN(BB56*(1+BB$6/Setup!$C$13)-CZ57,MAX(0,$H57-SUM($DP57:EW57)))</f>
        <v/>
      </c>
      <c r="EY57">
        <f>MIN(BC56*(1+BC$6/Setup!$C$13)-DA57,MAX(0,$H57-SUM($DP57:EX57)))</f>
        <v/>
      </c>
      <c r="EZ57">
        <f>MIN(BD56*(1+BD$6/Setup!$C$13)-DB57,MAX(0,$H57-SUM($DP57:EY57)))</f>
        <v/>
      </c>
      <c r="FA57">
        <f>MIN(BE56*(1+BE$6/Setup!$C$13)-DC57,MAX(0,$H57-SUM($DP57:EZ57)))</f>
        <v/>
      </c>
      <c r="FB57">
        <f>MIN(BF56*(1+BF$6/Setup!$C$13)-DD57,MAX(0,$H57-SUM($DP57:FA57)))</f>
        <v/>
      </c>
      <c r="FC57">
        <f>MIN(BG56*(1+BG$6/Setup!$C$13)-DE57,MAX(0,$H57-SUM($DP57:FB57)))</f>
        <v/>
      </c>
      <c r="FD57">
        <f>MIN(BH56*(1+BH$6/Setup!$C$13)-DF57,MAX(0,$H57-SUM($DP57:FC57)))</f>
        <v/>
      </c>
      <c r="FE57">
        <f>MIN(BI56*(1+BI$6/Setup!$C$13)-DG57,MAX(0,$H57-SUM($DP57:FD57)))</f>
        <v/>
      </c>
      <c r="FF57">
        <f>MIN(BJ56*(1+BJ$6/Setup!$C$13)-DH57,MAX(0,$H57-SUM($DP57:FE57)))</f>
        <v/>
      </c>
      <c r="FG57">
        <f>MIN(BK56*(1+BK$6/Setup!$C$13)-DI57,MAX(0,$H57-SUM($DP57:FF57)))</f>
        <v/>
      </c>
      <c r="FH57">
        <f>MIN(BL56*(1+BL$6/Setup!$C$13)-DJ57,MAX(0,$H57-SUM($DP57:FG57)))</f>
        <v/>
      </c>
      <c r="FI57">
        <f>MIN(BM56*(1+BM$6/Setup!$C$13)-DK57,MAX(0,$H57-SUM($DP57:FH57)))</f>
        <v/>
      </c>
      <c r="FJ57">
        <f>MIN(BN56*(1+BN$6/Setup!$C$13)-DL57,MAX(0,$H57-SUM($DP57:FI57)))</f>
        <v/>
      </c>
      <c r="FK57">
        <f>MIN(BO56*(1+BO$6/Setup!$C$13)-DM57,MAX(0,$H57-SUM($DP57:FJ57)))</f>
        <v/>
      </c>
      <c r="FL57">
        <f>MIN(BP56*(1+BP$6/Setup!$C$13)-DN57,MAX(0,$H57-SUM($DP57:FK57)))</f>
        <v/>
      </c>
      <c r="FM57">
        <f>MIN(BQ56*(1+BQ$6/Setup!$C$13)-DO57,MAX(0,$H57-SUM($DP57:FL57)))</f>
        <v/>
      </c>
    </row>
    <row r="58">
      <c r="A58">
        <f>A57+1</f>
        <v/>
      </c>
      <c r="B58">
        <f>IF(Setup!$C$6="Every week",Setup!$C$7+7*(A58-1),IF(Setup!$C$6="Every 2 weeks",Setup!$C$7+14*(A58-1),IF(Setup!$C$6="Every month",EDATE(Setup!$C$7,A58-1),EOMONTH(Setup!$C$7,INT((A58-1+Setup!$C$20)/2)-1)+MIN(IF(MOD(A58-1+Setup!$C$20,2)=0,Setup!$C$18,Setup!$C$19),DAY(EOMONTH(Setup!$C$7,INT((A58-1+Setup!$C$20)/2)))))))</f>
        <v/>
      </c>
      <c r="C58">
        <f>N('Paycheck Plan'!J54)</f>
        <v/>
      </c>
      <c r="D58">
        <f>N('Paycheck Plan'!K54)</f>
        <v/>
      </c>
      <c r="E58">
        <f>MIN(MAX(0,Setup!$C$10-F57),MAX(0,Setup!$C$8+C58-G58))</f>
        <v/>
      </c>
      <c r="F58">
        <f>F57+E58</f>
        <v/>
      </c>
      <c r="G58">
        <f>MIN(Setup!$C$14,MAX(0,Setup!$C$8+C58))</f>
        <v/>
      </c>
      <c r="H58">
        <f>MAX(0,Setup!$C$8+C58-G58-E58)+SUM($T$7:$BQ$7)-SUM(BR58:DO58)</f>
        <v/>
      </c>
      <c r="I58">
        <f>SUMPRODUCT(T57:BQ57,$T$6:$BQ$6)/Setup!$C$13</f>
        <v/>
      </c>
      <c r="J58">
        <f>SUM(T58:BQ58)</f>
        <v/>
      </c>
      <c r="K58">
        <f>IF(MAX(DP58:FM58)&gt;0,MATCH(MAX(DP58:FM58),DP58:FM58,0),1)</f>
        <v/>
      </c>
      <c r="T58">
        <f>MAX(0,T57*(1+T$6/Setup!$C$13)-BR58-DP58)+IF($K58=1,$D58,0)</f>
        <v/>
      </c>
      <c r="U58">
        <f>MAX(0,U57*(1+U$6/Setup!$C$13)-BS58-DQ58)+IF($K58=2,$D58,0)</f>
        <v/>
      </c>
      <c r="V58">
        <f>MAX(0,V57*(1+V$6/Setup!$C$13)-BT58-DR58)+IF($K58=3,$D58,0)</f>
        <v/>
      </c>
      <c r="W58">
        <f>MAX(0,W57*(1+W$6/Setup!$C$13)-BU58-DS58)+IF($K58=4,$D58,0)</f>
        <v/>
      </c>
      <c r="X58">
        <f>MAX(0,X57*(1+X$6/Setup!$C$13)-BV58-DT58)+IF($K58=5,$D58,0)</f>
        <v/>
      </c>
      <c r="Y58">
        <f>MAX(0,Y57*(1+Y$6/Setup!$C$13)-BW58-DU58)+IF($K58=6,$D58,0)</f>
        <v/>
      </c>
      <c r="Z58">
        <f>MAX(0,Z57*(1+Z$6/Setup!$C$13)-BX58-DV58)+IF($K58=7,$D58,0)</f>
        <v/>
      </c>
      <c r="AA58">
        <f>MAX(0,AA57*(1+AA$6/Setup!$C$13)-BY58-DW58)+IF($K58=8,$D58,0)</f>
        <v/>
      </c>
      <c r="AB58">
        <f>MAX(0,AB57*(1+AB$6/Setup!$C$13)-BZ58-DX58)+IF($K58=9,$D58,0)</f>
        <v/>
      </c>
      <c r="AC58">
        <f>MAX(0,AC57*(1+AC$6/Setup!$C$13)-CA58-DY58)+IF($K58=10,$D58,0)</f>
        <v/>
      </c>
      <c r="AD58">
        <f>MAX(0,AD57*(1+AD$6/Setup!$C$13)-CB58-DZ58)+IF($K58=11,$D58,0)</f>
        <v/>
      </c>
      <c r="AE58">
        <f>MAX(0,AE57*(1+AE$6/Setup!$C$13)-CC58-EA58)+IF($K58=12,$D58,0)</f>
        <v/>
      </c>
      <c r="AF58">
        <f>MAX(0,AF57*(1+AF$6/Setup!$C$13)-CD58-EB58)+IF($K58=13,$D58,0)</f>
        <v/>
      </c>
      <c r="AG58">
        <f>MAX(0,AG57*(1+AG$6/Setup!$C$13)-CE58-EC58)+IF($K58=14,$D58,0)</f>
        <v/>
      </c>
      <c r="AH58">
        <f>MAX(0,AH57*(1+AH$6/Setup!$C$13)-CF58-ED58)+IF($K58=15,$D58,0)</f>
        <v/>
      </c>
      <c r="AI58">
        <f>MAX(0,AI57*(1+AI$6/Setup!$C$13)-CG58-EE58)+IF($K58=16,$D58,0)</f>
        <v/>
      </c>
      <c r="AJ58">
        <f>MAX(0,AJ57*(1+AJ$6/Setup!$C$13)-CH58-EF58)+IF($K58=17,$D58,0)</f>
        <v/>
      </c>
      <c r="AK58">
        <f>MAX(0,AK57*(1+AK$6/Setup!$C$13)-CI58-EG58)+IF($K58=18,$D58,0)</f>
        <v/>
      </c>
      <c r="AL58">
        <f>MAX(0,AL57*(1+AL$6/Setup!$C$13)-CJ58-EH58)+IF($K58=19,$D58,0)</f>
        <v/>
      </c>
      <c r="AM58">
        <f>MAX(0,AM57*(1+AM$6/Setup!$C$13)-CK58-EI58)+IF($K58=20,$D58,0)</f>
        <v/>
      </c>
      <c r="AN58">
        <f>MAX(0,AN57*(1+AN$6/Setup!$C$13)-CL58-EJ58)+IF($K58=21,$D58,0)</f>
        <v/>
      </c>
      <c r="AO58">
        <f>MAX(0,AO57*(1+AO$6/Setup!$C$13)-CM58-EK58)+IF($K58=22,$D58,0)</f>
        <v/>
      </c>
      <c r="AP58">
        <f>MAX(0,AP57*(1+AP$6/Setup!$C$13)-CN58-EL58)+IF($K58=23,$D58,0)</f>
        <v/>
      </c>
      <c r="AQ58">
        <f>MAX(0,AQ57*(1+AQ$6/Setup!$C$13)-CO58-EM58)+IF($K58=24,$D58,0)</f>
        <v/>
      </c>
      <c r="AR58">
        <f>MAX(0,AR57*(1+AR$6/Setup!$C$13)-CP58-EN58)+IF($K58=25,$D58,0)</f>
        <v/>
      </c>
      <c r="AS58">
        <f>MAX(0,AS57*(1+AS$6/Setup!$C$13)-CQ58-EO58)+IF($K58=26,$D58,0)</f>
        <v/>
      </c>
      <c r="AT58">
        <f>MAX(0,AT57*(1+AT$6/Setup!$C$13)-CR58-EP58)+IF($K58=27,$D58,0)</f>
        <v/>
      </c>
      <c r="AU58">
        <f>MAX(0,AU57*(1+AU$6/Setup!$C$13)-CS58-EQ58)+IF($K58=28,$D58,0)</f>
        <v/>
      </c>
      <c r="AV58">
        <f>MAX(0,AV57*(1+AV$6/Setup!$C$13)-CT58-ER58)+IF($K58=29,$D58,0)</f>
        <v/>
      </c>
      <c r="AW58">
        <f>MAX(0,AW57*(1+AW$6/Setup!$C$13)-CU58-ES58)+IF($K58=30,$D58,0)</f>
        <v/>
      </c>
      <c r="AX58">
        <f>MAX(0,AX57*(1+AX$6/Setup!$C$13)-CV58-ET58)+IF($K58=31,$D58,0)</f>
        <v/>
      </c>
      <c r="AY58">
        <f>MAX(0,AY57*(1+AY$6/Setup!$C$13)-CW58-EU58)+IF($K58=32,$D58,0)</f>
        <v/>
      </c>
      <c r="AZ58">
        <f>MAX(0,AZ57*(1+AZ$6/Setup!$C$13)-CX58-EV58)+IF($K58=33,$D58,0)</f>
        <v/>
      </c>
      <c r="BA58">
        <f>MAX(0,BA57*(1+BA$6/Setup!$C$13)-CY58-EW58)+IF($K58=34,$D58,0)</f>
        <v/>
      </c>
      <c r="BB58">
        <f>MAX(0,BB57*(1+BB$6/Setup!$C$13)-CZ58-EX58)+IF($K58=35,$D58,0)</f>
        <v/>
      </c>
      <c r="BC58">
        <f>MAX(0,BC57*(1+BC$6/Setup!$C$13)-DA58-EY58)+IF($K58=36,$D58,0)</f>
        <v/>
      </c>
      <c r="BD58">
        <f>MAX(0,BD57*(1+BD$6/Setup!$C$13)-DB58-EZ58)+IF($K58=37,$D58,0)</f>
        <v/>
      </c>
      <c r="BE58">
        <f>MAX(0,BE57*(1+BE$6/Setup!$C$13)-DC58-FA58)+IF($K58=38,$D58,0)</f>
        <v/>
      </c>
      <c r="BF58">
        <f>MAX(0,BF57*(1+BF$6/Setup!$C$13)-DD58-FB58)+IF($K58=39,$D58,0)</f>
        <v/>
      </c>
      <c r="BG58">
        <f>MAX(0,BG57*(1+BG$6/Setup!$C$13)-DE58-FC58)+IF($K58=40,$D58,0)</f>
        <v/>
      </c>
      <c r="BH58">
        <f>MAX(0,BH57*(1+BH$6/Setup!$C$13)-DF58-FD58)+IF($K58=41,$D58,0)</f>
        <v/>
      </c>
      <c r="BI58">
        <f>MAX(0,BI57*(1+BI$6/Setup!$C$13)-DG58-FE58)+IF($K58=42,$D58,0)</f>
        <v/>
      </c>
      <c r="BJ58">
        <f>MAX(0,BJ57*(1+BJ$6/Setup!$C$13)-DH58-FF58)+IF($K58=43,$D58,0)</f>
        <v/>
      </c>
      <c r="BK58">
        <f>MAX(0,BK57*(1+BK$6/Setup!$C$13)-DI58-FG58)+IF($K58=44,$D58,0)</f>
        <v/>
      </c>
      <c r="BL58">
        <f>MAX(0,BL57*(1+BL$6/Setup!$C$13)-DJ58-FH58)+IF($K58=45,$D58,0)</f>
        <v/>
      </c>
      <c r="BM58">
        <f>MAX(0,BM57*(1+BM$6/Setup!$C$13)-DK58-FI58)+IF($K58=46,$D58,0)</f>
        <v/>
      </c>
      <c r="BN58">
        <f>MAX(0,BN57*(1+BN$6/Setup!$C$13)-DL58-FJ58)+IF($K58=47,$D58,0)</f>
        <v/>
      </c>
      <c r="BO58">
        <f>MAX(0,BO57*(1+BO$6/Setup!$C$13)-DM58-FK58)+IF($K58=48,$D58,0)</f>
        <v/>
      </c>
      <c r="BP58">
        <f>MAX(0,BP57*(1+BP$6/Setup!$C$13)-DN58-FL58)+IF($K58=49,$D58,0)</f>
        <v/>
      </c>
      <c r="BQ58">
        <f>MAX(0,BQ57*(1+BQ$6/Setup!$C$13)-DO58-FM58)+IF($K58=50,$D58,0)</f>
        <v/>
      </c>
      <c r="BR58">
        <f>MIN(T57*(1+T$6/Setup!$C$13),T$7)</f>
        <v/>
      </c>
      <c r="BS58">
        <f>MIN(U57*(1+U$6/Setup!$C$13),U$7)</f>
        <v/>
      </c>
      <c r="BT58">
        <f>MIN(V57*(1+V$6/Setup!$C$13),V$7)</f>
        <v/>
      </c>
      <c r="BU58">
        <f>MIN(W57*(1+W$6/Setup!$C$13),W$7)</f>
        <v/>
      </c>
      <c r="BV58">
        <f>MIN(X57*(1+X$6/Setup!$C$13),X$7)</f>
        <v/>
      </c>
      <c r="BW58">
        <f>MIN(Y57*(1+Y$6/Setup!$C$13),Y$7)</f>
        <v/>
      </c>
      <c r="BX58">
        <f>MIN(Z57*(1+Z$6/Setup!$C$13),Z$7)</f>
        <v/>
      </c>
      <c r="BY58">
        <f>MIN(AA57*(1+AA$6/Setup!$C$13),AA$7)</f>
        <v/>
      </c>
      <c r="BZ58">
        <f>MIN(AB57*(1+AB$6/Setup!$C$13),AB$7)</f>
        <v/>
      </c>
      <c r="CA58">
        <f>MIN(AC57*(1+AC$6/Setup!$C$13),AC$7)</f>
        <v/>
      </c>
      <c r="CB58">
        <f>MIN(AD57*(1+AD$6/Setup!$C$13),AD$7)</f>
        <v/>
      </c>
      <c r="CC58">
        <f>MIN(AE57*(1+AE$6/Setup!$C$13),AE$7)</f>
        <v/>
      </c>
      <c r="CD58">
        <f>MIN(AF57*(1+AF$6/Setup!$C$13),AF$7)</f>
        <v/>
      </c>
      <c r="CE58">
        <f>MIN(AG57*(1+AG$6/Setup!$C$13),AG$7)</f>
        <v/>
      </c>
      <c r="CF58">
        <f>MIN(AH57*(1+AH$6/Setup!$C$13),AH$7)</f>
        <v/>
      </c>
      <c r="CG58">
        <f>MIN(AI57*(1+AI$6/Setup!$C$13),AI$7)</f>
        <v/>
      </c>
      <c r="CH58">
        <f>MIN(AJ57*(1+AJ$6/Setup!$C$13),AJ$7)</f>
        <v/>
      </c>
      <c r="CI58">
        <f>MIN(AK57*(1+AK$6/Setup!$C$13),AK$7)</f>
        <v/>
      </c>
      <c r="CJ58">
        <f>MIN(AL57*(1+AL$6/Setup!$C$13),AL$7)</f>
        <v/>
      </c>
      <c r="CK58">
        <f>MIN(AM57*(1+AM$6/Setup!$C$13),AM$7)</f>
        <v/>
      </c>
      <c r="CL58">
        <f>MIN(AN57*(1+AN$6/Setup!$C$13),AN$7)</f>
        <v/>
      </c>
      <c r="CM58">
        <f>MIN(AO57*(1+AO$6/Setup!$C$13),AO$7)</f>
        <v/>
      </c>
      <c r="CN58">
        <f>MIN(AP57*(1+AP$6/Setup!$C$13),AP$7)</f>
        <v/>
      </c>
      <c r="CO58">
        <f>MIN(AQ57*(1+AQ$6/Setup!$C$13),AQ$7)</f>
        <v/>
      </c>
      <c r="CP58">
        <f>MIN(AR57*(1+AR$6/Setup!$C$13),AR$7)</f>
        <v/>
      </c>
      <c r="CQ58">
        <f>MIN(AS57*(1+AS$6/Setup!$C$13),AS$7)</f>
        <v/>
      </c>
      <c r="CR58">
        <f>MIN(AT57*(1+AT$6/Setup!$C$13),AT$7)</f>
        <v/>
      </c>
      <c r="CS58">
        <f>MIN(AU57*(1+AU$6/Setup!$C$13),AU$7)</f>
        <v/>
      </c>
      <c r="CT58">
        <f>MIN(AV57*(1+AV$6/Setup!$C$13),AV$7)</f>
        <v/>
      </c>
      <c r="CU58">
        <f>MIN(AW57*(1+AW$6/Setup!$C$13),AW$7)</f>
        <v/>
      </c>
      <c r="CV58">
        <f>MIN(AX57*(1+AX$6/Setup!$C$13),AX$7)</f>
        <v/>
      </c>
      <c r="CW58">
        <f>MIN(AY57*(1+AY$6/Setup!$C$13),AY$7)</f>
        <v/>
      </c>
      <c r="CX58">
        <f>MIN(AZ57*(1+AZ$6/Setup!$C$13),AZ$7)</f>
        <v/>
      </c>
      <c r="CY58">
        <f>MIN(BA57*(1+BA$6/Setup!$C$13),BA$7)</f>
        <v/>
      </c>
      <c r="CZ58">
        <f>MIN(BB57*(1+BB$6/Setup!$C$13),BB$7)</f>
        <v/>
      </c>
      <c r="DA58">
        <f>MIN(BC57*(1+BC$6/Setup!$C$13),BC$7)</f>
        <v/>
      </c>
      <c r="DB58">
        <f>MIN(BD57*(1+BD$6/Setup!$C$13),BD$7)</f>
        <v/>
      </c>
      <c r="DC58">
        <f>MIN(BE57*(1+BE$6/Setup!$C$13),BE$7)</f>
        <v/>
      </c>
      <c r="DD58">
        <f>MIN(BF57*(1+BF$6/Setup!$C$13),BF$7)</f>
        <v/>
      </c>
      <c r="DE58">
        <f>MIN(BG57*(1+BG$6/Setup!$C$13),BG$7)</f>
        <v/>
      </c>
      <c r="DF58">
        <f>MIN(BH57*(1+BH$6/Setup!$C$13),BH$7)</f>
        <v/>
      </c>
      <c r="DG58">
        <f>MIN(BI57*(1+BI$6/Setup!$C$13),BI$7)</f>
        <v/>
      </c>
      <c r="DH58">
        <f>MIN(BJ57*(1+BJ$6/Setup!$C$13),BJ$7)</f>
        <v/>
      </c>
      <c r="DI58">
        <f>MIN(BK57*(1+BK$6/Setup!$C$13),BK$7)</f>
        <v/>
      </c>
      <c r="DJ58">
        <f>MIN(BL57*(1+BL$6/Setup!$C$13),BL$7)</f>
        <v/>
      </c>
      <c r="DK58">
        <f>MIN(BM57*(1+BM$6/Setup!$C$13),BM$7)</f>
        <v/>
      </c>
      <c r="DL58">
        <f>MIN(BN57*(1+BN$6/Setup!$C$13),BN$7)</f>
        <v/>
      </c>
      <c r="DM58">
        <f>MIN(BO57*(1+BO$6/Setup!$C$13),BO$7)</f>
        <v/>
      </c>
      <c r="DN58">
        <f>MIN(BP57*(1+BP$6/Setup!$C$13),BP$7)</f>
        <v/>
      </c>
      <c r="DO58">
        <f>MIN(BQ57*(1+BQ$6/Setup!$C$13),BQ$7)</f>
        <v/>
      </c>
      <c r="DP58">
        <f>MIN(T57*(1+T$6/Setup!$C$13)-BR58,$H58)</f>
        <v/>
      </c>
      <c r="DQ58">
        <f>MIN(U57*(1+U$6/Setup!$C$13)-BS58,MAX(0,$H58-SUM($DP58:DP58)))</f>
        <v/>
      </c>
      <c r="DR58">
        <f>MIN(V57*(1+V$6/Setup!$C$13)-BT58,MAX(0,$H58-SUM($DP58:DQ58)))</f>
        <v/>
      </c>
      <c r="DS58">
        <f>MIN(W57*(1+W$6/Setup!$C$13)-BU58,MAX(0,$H58-SUM($DP58:DR58)))</f>
        <v/>
      </c>
      <c r="DT58">
        <f>MIN(X57*(1+X$6/Setup!$C$13)-BV58,MAX(0,$H58-SUM($DP58:DS58)))</f>
        <v/>
      </c>
      <c r="DU58">
        <f>MIN(Y57*(1+Y$6/Setup!$C$13)-BW58,MAX(0,$H58-SUM($DP58:DT58)))</f>
        <v/>
      </c>
      <c r="DV58">
        <f>MIN(Z57*(1+Z$6/Setup!$C$13)-BX58,MAX(0,$H58-SUM($DP58:DU58)))</f>
        <v/>
      </c>
      <c r="DW58">
        <f>MIN(AA57*(1+AA$6/Setup!$C$13)-BY58,MAX(0,$H58-SUM($DP58:DV58)))</f>
        <v/>
      </c>
      <c r="DX58">
        <f>MIN(AB57*(1+AB$6/Setup!$C$13)-BZ58,MAX(0,$H58-SUM($DP58:DW58)))</f>
        <v/>
      </c>
      <c r="DY58">
        <f>MIN(AC57*(1+AC$6/Setup!$C$13)-CA58,MAX(0,$H58-SUM($DP58:DX58)))</f>
        <v/>
      </c>
      <c r="DZ58">
        <f>MIN(AD57*(1+AD$6/Setup!$C$13)-CB58,MAX(0,$H58-SUM($DP58:DY58)))</f>
        <v/>
      </c>
      <c r="EA58">
        <f>MIN(AE57*(1+AE$6/Setup!$C$13)-CC58,MAX(0,$H58-SUM($DP58:DZ58)))</f>
        <v/>
      </c>
      <c r="EB58">
        <f>MIN(AF57*(1+AF$6/Setup!$C$13)-CD58,MAX(0,$H58-SUM($DP58:EA58)))</f>
        <v/>
      </c>
      <c r="EC58">
        <f>MIN(AG57*(1+AG$6/Setup!$C$13)-CE58,MAX(0,$H58-SUM($DP58:EB58)))</f>
        <v/>
      </c>
      <c r="ED58">
        <f>MIN(AH57*(1+AH$6/Setup!$C$13)-CF58,MAX(0,$H58-SUM($DP58:EC58)))</f>
        <v/>
      </c>
      <c r="EE58">
        <f>MIN(AI57*(1+AI$6/Setup!$C$13)-CG58,MAX(0,$H58-SUM($DP58:ED58)))</f>
        <v/>
      </c>
      <c r="EF58">
        <f>MIN(AJ57*(1+AJ$6/Setup!$C$13)-CH58,MAX(0,$H58-SUM($DP58:EE58)))</f>
        <v/>
      </c>
      <c r="EG58">
        <f>MIN(AK57*(1+AK$6/Setup!$C$13)-CI58,MAX(0,$H58-SUM($DP58:EF58)))</f>
        <v/>
      </c>
      <c r="EH58">
        <f>MIN(AL57*(1+AL$6/Setup!$C$13)-CJ58,MAX(0,$H58-SUM($DP58:EG58)))</f>
        <v/>
      </c>
      <c r="EI58">
        <f>MIN(AM57*(1+AM$6/Setup!$C$13)-CK58,MAX(0,$H58-SUM($DP58:EH58)))</f>
        <v/>
      </c>
      <c r="EJ58">
        <f>MIN(AN57*(1+AN$6/Setup!$C$13)-CL58,MAX(0,$H58-SUM($DP58:EI58)))</f>
        <v/>
      </c>
      <c r="EK58">
        <f>MIN(AO57*(1+AO$6/Setup!$C$13)-CM58,MAX(0,$H58-SUM($DP58:EJ58)))</f>
        <v/>
      </c>
      <c r="EL58">
        <f>MIN(AP57*(1+AP$6/Setup!$C$13)-CN58,MAX(0,$H58-SUM($DP58:EK58)))</f>
        <v/>
      </c>
      <c r="EM58">
        <f>MIN(AQ57*(1+AQ$6/Setup!$C$13)-CO58,MAX(0,$H58-SUM($DP58:EL58)))</f>
        <v/>
      </c>
      <c r="EN58">
        <f>MIN(AR57*(1+AR$6/Setup!$C$13)-CP58,MAX(0,$H58-SUM($DP58:EM58)))</f>
        <v/>
      </c>
      <c r="EO58">
        <f>MIN(AS57*(1+AS$6/Setup!$C$13)-CQ58,MAX(0,$H58-SUM($DP58:EN58)))</f>
        <v/>
      </c>
      <c r="EP58">
        <f>MIN(AT57*(1+AT$6/Setup!$C$13)-CR58,MAX(0,$H58-SUM($DP58:EO58)))</f>
        <v/>
      </c>
      <c r="EQ58">
        <f>MIN(AU57*(1+AU$6/Setup!$C$13)-CS58,MAX(0,$H58-SUM($DP58:EP58)))</f>
        <v/>
      </c>
      <c r="ER58">
        <f>MIN(AV57*(1+AV$6/Setup!$C$13)-CT58,MAX(0,$H58-SUM($DP58:EQ58)))</f>
        <v/>
      </c>
      <c r="ES58">
        <f>MIN(AW57*(1+AW$6/Setup!$C$13)-CU58,MAX(0,$H58-SUM($DP58:ER58)))</f>
        <v/>
      </c>
      <c r="ET58">
        <f>MIN(AX57*(1+AX$6/Setup!$C$13)-CV58,MAX(0,$H58-SUM($DP58:ES58)))</f>
        <v/>
      </c>
      <c r="EU58">
        <f>MIN(AY57*(1+AY$6/Setup!$C$13)-CW58,MAX(0,$H58-SUM($DP58:ET58)))</f>
        <v/>
      </c>
      <c r="EV58">
        <f>MIN(AZ57*(1+AZ$6/Setup!$C$13)-CX58,MAX(0,$H58-SUM($DP58:EU58)))</f>
        <v/>
      </c>
      <c r="EW58">
        <f>MIN(BA57*(1+BA$6/Setup!$C$13)-CY58,MAX(0,$H58-SUM($DP58:EV58)))</f>
        <v/>
      </c>
      <c r="EX58">
        <f>MIN(BB57*(1+BB$6/Setup!$C$13)-CZ58,MAX(0,$H58-SUM($DP58:EW58)))</f>
        <v/>
      </c>
      <c r="EY58">
        <f>MIN(BC57*(1+BC$6/Setup!$C$13)-DA58,MAX(0,$H58-SUM($DP58:EX58)))</f>
        <v/>
      </c>
      <c r="EZ58">
        <f>MIN(BD57*(1+BD$6/Setup!$C$13)-DB58,MAX(0,$H58-SUM($DP58:EY58)))</f>
        <v/>
      </c>
      <c r="FA58">
        <f>MIN(BE57*(1+BE$6/Setup!$C$13)-DC58,MAX(0,$H58-SUM($DP58:EZ58)))</f>
        <v/>
      </c>
      <c r="FB58">
        <f>MIN(BF57*(1+BF$6/Setup!$C$13)-DD58,MAX(0,$H58-SUM($DP58:FA58)))</f>
        <v/>
      </c>
      <c r="FC58">
        <f>MIN(BG57*(1+BG$6/Setup!$C$13)-DE58,MAX(0,$H58-SUM($DP58:FB58)))</f>
        <v/>
      </c>
      <c r="FD58">
        <f>MIN(BH57*(1+BH$6/Setup!$C$13)-DF58,MAX(0,$H58-SUM($DP58:FC58)))</f>
        <v/>
      </c>
      <c r="FE58">
        <f>MIN(BI57*(1+BI$6/Setup!$C$13)-DG58,MAX(0,$H58-SUM($DP58:FD58)))</f>
        <v/>
      </c>
      <c r="FF58">
        <f>MIN(BJ57*(1+BJ$6/Setup!$C$13)-DH58,MAX(0,$H58-SUM($DP58:FE58)))</f>
        <v/>
      </c>
      <c r="FG58">
        <f>MIN(BK57*(1+BK$6/Setup!$C$13)-DI58,MAX(0,$H58-SUM($DP58:FF58)))</f>
        <v/>
      </c>
      <c r="FH58">
        <f>MIN(BL57*(1+BL$6/Setup!$C$13)-DJ58,MAX(0,$H58-SUM($DP58:FG58)))</f>
        <v/>
      </c>
      <c r="FI58">
        <f>MIN(BM57*(1+BM$6/Setup!$C$13)-DK58,MAX(0,$H58-SUM($DP58:FH58)))</f>
        <v/>
      </c>
      <c r="FJ58">
        <f>MIN(BN57*(1+BN$6/Setup!$C$13)-DL58,MAX(0,$H58-SUM($DP58:FI58)))</f>
        <v/>
      </c>
      <c r="FK58">
        <f>MIN(BO57*(1+BO$6/Setup!$C$13)-DM58,MAX(0,$H58-SUM($DP58:FJ58)))</f>
        <v/>
      </c>
      <c r="FL58">
        <f>MIN(BP57*(1+BP$6/Setup!$C$13)-DN58,MAX(0,$H58-SUM($DP58:FK58)))</f>
        <v/>
      </c>
      <c r="FM58">
        <f>MIN(BQ57*(1+BQ$6/Setup!$C$13)-DO58,MAX(0,$H58-SUM($DP58:FL58)))</f>
        <v/>
      </c>
    </row>
    <row r="59">
      <c r="A59">
        <f>A58+1</f>
        <v/>
      </c>
      <c r="B59">
        <f>IF(Setup!$C$6="Every week",Setup!$C$7+7*(A59-1),IF(Setup!$C$6="Every 2 weeks",Setup!$C$7+14*(A59-1),IF(Setup!$C$6="Every month",EDATE(Setup!$C$7,A59-1),EOMONTH(Setup!$C$7,INT((A59-1+Setup!$C$20)/2)-1)+MIN(IF(MOD(A59-1+Setup!$C$20,2)=0,Setup!$C$18,Setup!$C$19),DAY(EOMONTH(Setup!$C$7,INT((A59-1+Setup!$C$20)/2)))))))</f>
        <v/>
      </c>
      <c r="C59">
        <f>N('Paycheck Plan'!J55)</f>
        <v/>
      </c>
      <c r="D59">
        <f>N('Paycheck Plan'!K55)</f>
        <v/>
      </c>
      <c r="E59">
        <f>MIN(MAX(0,Setup!$C$10-F58),MAX(0,Setup!$C$8+C59-G59))</f>
        <v/>
      </c>
      <c r="F59">
        <f>F58+E59</f>
        <v/>
      </c>
      <c r="G59">
        <f>MIN(Setup!$C$14,MAX(0,Setup!$C$8+C59))</f>
        <v/>
      </c>
      <c r="H59">
        <f>MAX(0,Setup!$C$8+C59-G59-E59)+SUM($T$7:$BQ$7)-SUM(BR59:DO59)</f>
        <v/>
      </c>
      <c r="I59">
        <f>SUMPRODUCT(T58:BQ58,$T$6:$BQ$6)/Setup!$C$13</f>
        <v/>
      </c>
      <c r="J59">
        <f>SUM(T59:BQ59)</f>
        <v/>
      </c>
      <c r="K59">
        <f>IF(MAX(DP59:FM59)&gt;0,MATCH(MAX(DP59:FM59),DP59:FM59,0),1)</f>
        <v/>
      </c>
      <c r="T59">
        <f>MAX(0,T58*(1+T$6/Setup!$C$13)-BR59-DP59)+IF($K59=1,$D59,0)</f>
        <v/>
      </c>
      <c r="U59">
        <f>MAX(0,U58*(1+U$6/Setup!$C$13)-BS59-DQ59)+IF($K59=2,$D59,0)</f>
        <v/>
      </c>
      <c r="V59">
        <f>MAX(0,V58*(1+V$6/Setup!$C$13)-BT59-DR59)+IF($K59=3,$D59,0)</f>
        <v/>
      </c>
      <c r="W59">
        <f>MAX(0,W58*(1+W$6/Setup!$C$13)-BU59-DS59)+IF($K59=4,$D59,0)</f>
        <v/>
      </c>
      <c r="X59">
        <f>MAX(0,X58*(1+X$6/Setup!$C$13)-BV59-DT59)+IF($K59=5,$D59,0)</f>
        <v/>
      </c>
      <c r="Y59">
        <f>MAX(0,Y58*(1+Y$6/Setup!$C$13)-BW59-DU59)+IF($K59=6,$D59,0)</f>
        <v/>
      </c>
      <c r="Z59">
        <f>MAX(0,Z58*(1+Z$6/Setup!$C$13)-BX59-DV59)+IF($K59=7,$D59,0)</f>
        <v/>
      </c>
      <c r="AA59">
        <f>MAX(0,AA58*(1+AA$6/Setup!$C$13)-BY59-DW59)+IF($K59=8,$D59,0)</f>
        <v/>
      </c>
      <c r="AB59">
        <f>MAX(0,AB58*(1+AB$6/Setup!$C$13)-BZ59-DX59)+IF($K59=9,$D59,0)</f>
        <v/>
      </c>
      <c r="AC59">
        <f>MAX(0,AC58*(1+AC$6/Setup!$C$13)-CA59-DY59)+IF($K59=10,$D59,0)</f>
        <v/>
      </c>
      <c r="AD59">
        <f>MAX(0,AD58*(1+AD$6/Setup!$C$13)-CB59-DZ59)+IF($K59=11,$D59,0)</f>
        <v/>
      </c>
      <c r="AE59">
        <f>MAX(0,AE58*(1+AE$6/Setup!$C$13)-CC59-EA59)+IF($K59=12,$D59,0)</f>
        <v/>
      </c>
      <c r="AF59">
        <f>MAX(0,AF58*(1+AF$6/Setup!$C$13)-CD59-EB59)+IF($K59=13,$D59,0)</f>
        <v/>
      </c>
      <c r="AG59">
        <f>MAX(0,AG58*(1+AG$6/Setup!$C$13)-CE59-EC59)+IF($K59=14,$D59,0)</f>
        <v/>
      </c>
      <c r="AH59">
        <f>MAX(0,AH58*(1+AH$6/Setup!$C$13)-CF59-ED59)+IF($K59=15,$D59,0)</f>
        <v/>
      </c>
      <c r="AI59">
        <f>MAX(0,AI58*(1+AI$6/Setup!$C$13)-CG59-EE59)+IF($K59=16,$D59,0)</f>
        <v/>
      </c>
      <c r="AJ59">
        <f>MAX(0,AJ58*(1+AJ$6/Setup!$C$13)-CH59-EF59)+IF($K59=17,$D59,0)</f>
        <v/>
      </c>
      <c r="AK59">
        <f>MAX(0,AK58*(1+AK$6/Setup!$C$13)-CI59-EG59)+IF($K59=18,$D59,0)</f>
        <v/>
      </c>
      <c r="AL59">
        <f>MAX(0,AL58*(1+AL$6/Setup!$C$13)-CJ59-EH59)+IF($K59=19,$D59,0)</f>
        <v/>
      </c>
      <c r="AM59">
        <f>MAX(0,AM58*(1+AM$6/Setup!$C$13)-CK59-EI59)+IF($K59=20,$D59,0)</f>
        <v/>
      </c>
      <c r="AN59">
        <f>MAX(0,AN58*(1+AN$6/Setup!$C$13)-CL59-EJ59)+IF($K59=21,$D59,0)</f>
        <v/>
      </c>
      <c r="AO59">
        <f>MAX(0,AO58*(1+AO$6/Setup!$C$13)-CM59-EK59)+IF($K59=22,$D59,0)</f>
        <v/>
      </c>
      <c r="AP59">
        <f>MAX(0,AP58*(1+AP$6/Setup!$C$13)-CN59-EL59)+IF($K59=23,$D59,0)</f>
        <v/>
      </c>
      <c r="AQ59">
        <f>MAX(0,AQ58*(1+AQ$6/Setup!$C$13)-CO59-EM59)+IF($K59=24,$D59,0)</f>
        <v/>
      </c>
      <c r="AR59">
        <f>MAX(0,AR58*(1+AR$6/Setup!$C$13)-CP59-EN59)+IF($K59=25,$D59,0)</f>
        <v/>
      </c>
      <c r="AS59">
        <f>MAX(0,AS58*(1+AS$6/Setup!$C$13)-CQ59-EO59)+IF($K59=26,$D59,0)</f>
        <v/>
      </c>
      <c r="AT59">
        <f>MAX(0,AT58*(1+AT$6/Setup!$C$13)-CR59-EP59)+IF($K59=27,$D59,0)</f>
        <v/>
      </c>
      <c r="AU59">
        <f>MAX(0,AU58*(1+AU$6/Setup!$C$13)-CS59-EQ59)+IF($K59=28,$D59,0)</f>
        <v/>
      </c>
      <c r="AV59">
        <f>MAX(0,AV58*(1+AV$6/Setup!$C$13)-CT59-ER59)+IF($K59=29,$D59,0)</f>
        <v/>
      </c>
      <c r="AW59">
        <f>MAX(0,AW58*(1+AW$6/Setup!$C$13)-CU59-ES59)+IF($K59=30,$D59,0)</f>
        <v/>
      </c>
      <c r="AX59">
        <f>MAX(0,AX58*(1+AX$6/Setup!$C$13)-CV59-ET59)+IF($K59=31,$D59,0)</f>
        <v/>
      </c>
      <c r="AY59">
        <f>MAX(0,AY58*(1+AY$6/Setup!$C$13)-CW59-EU59)+IF($K59=32,$D59,0)</f>
        <v/>
      </c>
      <c r="AZ59">
        <f>MAX(0,AZ58*(1+AZ$6/Setup!$C$13)-CX59-EV59)+IF($K59=33,$D59,0)</f>
        <v/>
      </c>
      <c r="BA59">
        <f>MAX(0,BA58*(1+BA$6/Setup!$C$13)-CY59-EW59)+IF($K59=34,$D59,0)</f>
        <v/>
      </c>
      <c r="BB59">
        <f>MAX(0,BB58*(1+BB$6/Setup!$C$13)-CZ59-EX59)+IF($K59=35,$D59,0)</f>
        <v/>
      </c>
      <c r="BC59">
        <f>MAX(0,BC58*(1+BC$6/Setup!$C$13)-DA59-EY59)+IF($K59=36,$D59,0)</f>
        <v/>
      </c>
      <c r="BD59">
        <f>MAX(0,BD58*(1+BD$6/Setup!$C$13)-DB59-EZ59)+IF($K59=37,$D59,0)</f>
        <v/>
      </c>
      <c r="BE59">
        <f>MAX(0,BE58*(1+BE$6/Setup!$C$13)-DC59-FA59)+IF($K59=38,$D59,0)</f>
        <v/>
      </c>
      <c r="BF59">
        <f>MAX(0,BF58*(1+BF$6/Setup!$C$13)-DD59-FB59)+IF($K59=39,$D59,0)</f>
        <v/>
      </c>
      <c r="BG59">
        <f>MAX(0,BG58*(1+BG$6/Setup!$C$13)-DE59-FC59)+IF($K59=40,$D59,0)</f>
        <v/>
      </c>
      <c r="BH59">
        <f>MAX(0,BH58*(1+BH$6/Setup!$C$13)-DF59-FD59)+IF($K59=41,$D59,0)</f>
        <v/>
      </c>
      <c r="BI59">
        <f>MAX(0,BI58*(1+BI$6/Setup!$C$13)-DG59-FE59)+IF($K59=42,$D59,0)</f>
        <v/>
      </c>
      <c r="BJ59">
        <f>MAX(0,BJ58*(1+BJ$6/Setup!$C$13)-DH59-FF59)+IF($K59=43,$D59,0)</f>
        <v/>
      </c>
      <c r="BK59">
        <f>MAX(0,BK58*(1+BK$6/Setup!$C$13)-DI59-FG59)+IF($K59=44,$D59,0)</f>
        <v/>
      </c>
      <c r="BL59">
        <f>MAX(0,BL58*(1+BL$6/Setup!$C$13)-DJ59-FH59)+IF($K59=45,$D59,0)</f>
        <v/>
      </c>
      <c r="BM59">
        <f>MAX(0,BM58*(1+BM$6/Setup!$C$13)-DK59-FI59)+IF($K59=46,$D59,0)</f>
        <v/>
      </c>
      <c r="BN59">
        <f>MAX(0,BN58*(1+BN$6/Setup!$C$13)-DL59-FJ59)+IF($K59=47,$D59,0)</f>
        <v/>
      </c>
      <c r="BO59">
        <f>MAX(0,BO58*(1+BO$6/Setup!$C$13)-DM59-FK59)+IF($K59=48,$D59,0)</f>
        <v/>
      </c>
      <c r="BP59">
        <f>MAX(0,BP58*(1+BP$6/Setup!$C$13)-DN59-FL59)+IF($K59=49,$D59,0)</f>
        <v/>
      </c>
      <c r="BQ59">
        <f>MAX(0,BQ58*(1+BQ$6/Setup!$C$13)-DO59-FM59)+IF($K59=50,$D59,0)</f>
        <v/>
      </c>
      <c r="BR59">
        <f>MIN(T58*(1+T$6/Setup!$C$13),T$7)</f>
        <v/>
      </c>
      <c r="BS59">
        <f>MIN(U58*(1+U$6/Setup!$C$13),U$7)</f>
        <v/>
      </c>
      <c r="BT59">
        <f>MIN(V58*(1+V$6/Setup!$C$13),V$7)</f>
        <v/>
      </c>
      <c r="BU59">
        <f>MIN(W58*(1+W$6/Setup!$C$13),W$7)</f>
        <v/>
      </c>
      <c r="BV59">
        <f>MIN(X58*(1+X$6/Setup!$C$13),X$7)</f>
        <v/>
      </c>
      <c r="BW59">
        <f>MIN(Y58*(1+Y$6/Setup!$C$13),Y$7)</f>
        <v/>
      </c>
      <c r="BX59">
        <f>MIN(Z58*(1+Z$6/Setup!$C$13),Z$7)</f>
        <v/>
      </c>
      <c r="BY59">
        <f>MIN(AA58*(1+AA$6/Setup!$C$13),AA$7)</f>
        <v/>
      </c>
      <c r="BZ59">
        <f>MIN(AB58*(1+AB$6/Setup!$C$13),AB$7)</f>
        <v/>
      </c>
      <c r="CA59">
        <f>MIN(AC58*(1+AC$6/Setup!$C$13),AC$7)</f>
        <v/>
      </c>
      <c r="CB59">
        <f>MIN(AD58*(1+AD$6/Setup!$C$13),AD$7)</f>
        <v/>
      </c>
      <c r="CC59">
        <f>MIN(AE58*(1+AE$6/Setup!$C$13),AE$7)</f>
        <v/>
      </c>
      <c r="CD59">
        <f>MIN(AF58*(1+AF$6/Setup!$C$13),AF$7)</f>
        <v/>
      </c>
      <c r="CE59">
        <f>MIN(AG58*(1+AG$6/Setup!$C$13),AG$7)</f>
        <v/>
      </c>
      <c r="CF59">
        <f>MIN(AH58*(1+AH$6/Setup!$C$13),AH$7)</f>
        <v/>
      </c>
      <c r="CG59">
        <f>MIN(AI58*(1+AI$6/Setup!$C$13),AI$7)</f>
        <v/>
      </c>
      <c r="CH59">
        <f>MIN(AJ58*(1+AJ$6/Setup!$C$13),AJ$7)</f>
        <v/>
      </c>
      <c r="CI59">
        <f>MIN(AK58*(1+AK$6/Setup!$C$13),AK$7)</f>
        <v/>
      </c>
      <c r="CJ59">
        <f>MIN(AL58*(1+AL$6/Setup!$C$13),AL$7)</f>
        <v/>
      </c>
      <c r="CK59">
        <f>MIN(AM58*(1+AM$6/Setup!$C$13),AM$7)</f>
        <v/>
      </c>
      <c r="CL59">
        <f>MIN(AN58*(1+AN$6/Setup!$C$13),AN$7)</f>
        <v/>
      </c>
      <c r="CM59">
        <f>MIN(AO58*(1+AO$6/Setup!$C$13),AO$7)</f>
        <v/>
      </c>
      <c r="CN59">
        <f>MIN(AP58*(1+AP$6/Setup!$C$13),AP$7)</f>
        <v/>
      </c>
      <c r="CO59">
        <f>MIN(AQ58*(1+AQ$6/Setup!$C$13),AQ$7)</f>
        <v/>
      </c>
      <c r="CP59">
        <f>MIN(AR58*(1+AR$6/Setup!$C$13),AR$7)</f>
        <v/>
      </c>
      <c r="CQ59">
        <f>MIN(AS58*(1+AS$6/Setup!$C$13),AS$7)</f>
        <v/>
      </c>
      <c r="CR59">
        <f>MIN(AT58*(1+AT$6/Setup!$C$13),AT$7)</f>
        <v/>
      </c>
      <c r="CS59">
        <f>MIN(AU58*(1+AU$6/Setup!$C$13),AU$7)</f>
        <v/>
      </c>
      <c r="CT59">
        <f>MIN(AV58*(1+AV$6/Setup!$C$13),AV$7)</f>
        <v/>
      </c>
      <c r="CU59">
        <f>MIN(AW58*(1+AW$6/Setup!$C$13),AW$7)</f>
        <v/>
      </c>
      <c r="CV59">
        <f>MIN(AX58*(1+AX$6/Setup!$C$13),AX$7)</f>
        <v/>
      </c>
      <c r="CW59">
        <f>MIN(AY58*(1+AY$6/Setup!$C$13),AY$7)</f>
        <v/>
      </c>
      <c r="CX59">
        <f>MIN(AZ58*(1+AZ$6/Setup!$C$13),AZ$7)</f>
        <v/>
      </c>
      <c r="CY59">
        <f>MIN(BA58*(1+BA$6/Setup!$C$13),BA$7)</f>
        <v/>
      </c>
      <c r="CZ59">
        <f>MIN(BB58*(1+BB$6/Setup!$C$13),BB$7)</f>
        <v/>
      </c>
      <c r="DA59">
        <f>MIN(BC58*(1+BC$6/Setup!$C$13),BC$7)</f>
        <v/>
      </c>
      <c r="DB59">
        <f>MIN(BD58*(1+BD$6/Setup!$C$13),BD$7)</f>
        <v/>
      </c>
      <c r="DC59">
        <f>MIN(BE58*(1+BE$6/Setup!$C$13),BE$7)</f>
        <v/>
      </c>
      <c r="DD59">
        <f>MIN(BF58*(1+BF$6/Setup!$C$13),BF$7)</f>
        <v/>
      </c>
      <c r="DE59">
        <f>MIN(BG58*(1+BG$6/Setup!$C$13),BG$7)</f>
        <v/>
      </c>
      <c r="DF59">
        <f>MIN(BH58*(1+BH$6/Setup!$C$13),BH$7)</f>
        <v/>
      </c>
      <c r="DG59">
        <f>MIN(BI58*(1+BI$6/Setup!$C$13),BI$7)</f>
        <v/>
      </c>
      <c r="DH59">
        <f>MIN(BJ58*(1+BJ$6/Setup!$C$13),BJ$7)</f>
        <v/>
      </c>
      <c r="DI59">
        <f>MIN(BK58*(1+BK$6/Setup!$C$13),BK$7)</f>
        <v/>
      </c>
      <c r="DJ59">
        <f>MIN(BL58*(1+BL$6/Setup!$C$13),BL$7)</f>
        <v/>
      </c>
      <c r="DK59">
        <f>MIN(BM58*(1+BM$6/Setup!$C$13),BM$7)</f>
        <v/>
      </c>
      <c r="DL59">
        <f>MIN(BN58*(1+BN$6/Setup!$C$13),BN$7)</f>
        <v/>
      </c>
      <c r="DM59">
        <f>MIN(BO58*(1+BO$6/Setup!$C$13),BO$7)</f>
        <v/>
      </c>
      <c r="DN59">
        <f>MIN(BP58*(1+BP$6/Setup!$C$13),BP$7)</f>
        <v/>
      </c>
      <c r="DO59">
        <f>MIN(BQ58*(1+BQ$6/Setup!$C$13),BQ$7)</f>
        <v/>
      </c>
      <c r="DP59">
        <f>MIN(T58*(1+T$6/Setup!$C$13)-BR59,$H59)</f>
        <v/>
      </c>
      <c r="DQ59">
        <f>MIN(U58*(1+U$6/Setup!$C$13)-BS59,MAX(0,$H59-SUM($DP59:DP59)))</f>
        <v/>
      </c>
      <c r="DR59">
        <f>MIN(V58*(1+V$6/Setup!$C$13)-BT59,MAX(0,$H59-SUM($DP59:DQ59)))</f>
        <v/>
      </c>
      <c r="DS59">
        <f>MIN(W58*(1+W$6/Setup!$C$13)-BU59,MAX(0,$H59-SUM($DP59:DR59)))</f>
        <v/>
      </c>
      <c r="DT59">
        <f>MIN(X58*(1+X$6/Setup!$C$13)-BV59,MAX(0,$H59-SUM($DP59:DS59)))</f>
        <v/>
      </c>
      <c r="DU59">
        <f>MIN(Y58*(1+Y$6/Setup!$C$13)-BW59,MAX(0,$H59-SUM($DP59:DT59)))</f>
        <v/>
      </c>
      <c r="DV59">
        <f>MIN(Z58*(1+Z$6/Setup!$C$13)-BX59,MAX(0,$H59-SUM($DP59:DU59)))</f>
        <v/>
      </c>
      <c r="DW59">
        <f>MIN(AA58*(1+AA$6/Setup!$C$13)-BY59,MAX(0,$H59-SUM($DP59:DV59)))</f>
        <v/>
      </c>
      <c r="DX59">
        <f>MIN(AB58*(1+AB$6/Setup!$C$13)-BZ59,MAX(0,$H59-SUM($DP59:DW59)))</f>
        <v/>
      </c>
      <c r="DY59">
        <f>MIN(AC58*(1+AC$6/Setup!$C$13)-CA59,MAX(0,$H59-SUM($DP59:DX59)))</f>
        <v/>
      </c>
      <c r="DZ59">
        <f>MIN(AD58*(1+AD$6/Setup!$C$13)-CB59,MAX(0,$H59-SUM($DP59:DY59)))</f>
        <v/>
      </c>
      <c r="EA59">
        <f>MIN(AE58*(1+AE$6/Setup!$C$13)-CC59,MAX(0,$H59-SUM($DP59:DZ59)))</f>
        <v/>
      </c>
      <c r="EB59">
        <f>MIN(AF58*(1+AF$6/Setup!$C$13)-CD59,MAX(0,$H59-SUM($DP59:EA59)))</f>
        <v/>
      </c>
      <c r="EC59">
        <f>MIN(AG58*(1+AG$6/Setup!$C$13)-CE59,MAX(0,$H59-SUM($DP59:EB59)))</f>
        <v/>
      </c>
      <c r="ED59">
        <f>MIN(AH58*(1+AH$6/Setup!$C$13)-CF59,MAX(0,$H59-SUM($DP59:EC59)))</f>
        <v/>
      </c>
      <c r="EE59">
        <f>MIN(AI58*(1+AI$6/Setup!$C$13)-CG59,MAX(0,$H59-SUM($DP59:ED59)))</f>
        <v/>
      </c>
      <c r="EF59">
        <f>MIN(AJ58*(1+AJ$6/Setup!$C$13)-CH59,MAX(0,$H59-SUM($DP59:EE59)))</f>
        <v/>
      </c>
      <c r="EG59">
        <f>MIN(AK58*(1+AK$6/Setup!$C$13)-CI59,MAX(0,$H59-SUM($DP59:EF59)))</f>
        <v/>
      </c>
      <c r="EH59">
        <f>MIN(AL58*(1+AL$6/Setup!$C$13)-CJ59,MAX(0,$H59-SUM($DP59:EG59)))</f>
        <v/>
      </c>
      <c r="EI59">
        <f>MIN(AM58*(1+AM$6/Setup!$C$13)-CK59,MAX(0,$H59-SUM($DP59:EH59)))</f>
        <v/>
      </c>
      <c r="EJ59">
        <f>MIN(AN58*(1+AN$6/Setup!$C$13)-CL59,MAX(0,$H59-SUM($DP59:EI59)))</f>
        <v/>
      </c>
      <c r="EK59">
        <f>MIN(AO58*(1+AO$6/Setup!$C$13)-CM59,MAX(0,$H59-SUM($DP59:EJ59)))</f>
        <v/>
      </c>
      <c r="EL59">
        <f>MIN(AP58*(1+AP$6/Setup!$C$13)-CN59,MAX(0,$H59-SUM($DP59:EK59)))</f>
        <v/>
      </c>
      <c r="EM59">
        <f>MIN(AQ58*(1+AQ$6/Setup!$C$13)-CO59,MAX(0,$H59-SUM($DP59:EL59)))</f>
        <v/>
      </c>
      <c r="EN59">
        <f>MIN(AR58*(1+AR$6/Setup!$C$13)-CP59,MAX(0,$H59-SUM($DP59:EM59)))</f>
        <v/>
      </c>
      <c r="EO59">
        <f>MIN(AS58*(1+AS$6/Setup!$C$13)-CQ59,MAX(0,$H59-SUM($DP59:EN59)))</f>
        <v/>
      </c>
      <c r="EP59">
        <f>MIN(AT58*(1+AT$6/Setup!$C$13)-CR59,MAX(0,$H59-SUM($DP59:EO59)))</f>
        <v/>
      </c>
      <c r="EQ59">
        <f>MIN(AU58*(1+AU$6/Setup!$C$13)-CS59,MAX(0,$H59-SUM($DP59:EP59)))</f>
        <v/>
      </c>
      <c r="ER59">
        <f>MIN(AV58*(1+AV$6/Setup!$C$13)-CT59,MAX(0,$H59-SUM($DP59:EQ59)))</f>
        <v/>
      </c>
      <c r="ES59">
        <f>MIN(AW58*(1+AW$6/Setup!$C$13)-CU59,MAX(0,$H59-SUM($DP59:ER59)))</f>
        <v/>
      </c>
      <c r="ET59">
        <f>MIN(AX58*(1+AX$6/Setup!$C$13)-CV59,MAX(0,$H59-SUM($DP59:ES59)))</f>
        <v/>
      </c>
      <c r="EU59">
        <f>MIN(AY58*(1+AY$6/Setup!$C$13)-CW59,MAX(0,$H59-SUM($DP59:ET59)))</f>
        <v/>
      </c>
      <c r="EV59">
        <f>MIN(AZ58*(1+AZ$6/Setup!$C$13)-CX59,MAX(0,$H59-SUM($DP59:EU59)))</f>
        <v/>
      </c>
      <c r="EW59">
        <f>MIN(BA58*(1+BA$6/Setup!$C$13)-CY59,MAX(0,$H59-SUM($DP59:EV59)))</f>
        <v/>
      </c>
      <c r="EX59">
        <f>MIN(BB58*(1+BB$6/Setup!$C$13)-CZ59,MAX(0,$H59-SUM($DP59:EW59)))</f>
        <v/>
      </c>
      <c r="EY59">
        <f>MIN(BC58*(1+BC$6/Setup!$C$13)-DA59,MAX(0,$H59-SUM($DP59:EX59)))</f>
        <v/>
      </c>
      <c r="EZ59">
        <f>MIN(BD58*(1+BD$6/Setup!$C$13)-DB59,MAX(0,$H59-SUM($DP59:EY59)))</f>
        <v/>
      </c>
      <c r="FA59">
        <f>MIN(BE58*(1+BE$6/Setup!$C$13)-DC59,MAX(0,$H59-SUM($DP59:EZ59)))</f>
        <v/>
      </c>
      <c r="FB59">
        <f>MIN(BF58*(1+BF$6/Setup!$C$13)-DD59,MAX(0,$H59-SUM($DP59:FA59)))</f>
        <v/>
      </c>
      <c r="FC59">
        <f>MIN(BG58*(1+BG$6/Setup!$C$13)-DE59,MAX(0,$H59-SUM($DP59:FB59)))</f>
        <v/>
      </c>
      <c r="FD59">
        <f>MIN(BH58*(1+BH$6/Setup!$C$13)-DF59,MAX(0,$H59-SUM($DP59:FC59)))</f>
        <v/>
      </c>
      <c r="FE59">
        <f>MIN(BI58*(1+BI$6/Setup!$C$13)-DG59,MAX(0,$H59-SUM($DP59:FD59)))</f>
        <v/>
      </c>
      <c r="FF59">
        <f>MIN(BJ58*(1+BJ$6/Setup!$C$13)-DH59,MAX(0,$H59-SUM($DP59:FE59)))</f>
        <v/>
      </c>
      <c r="FG59">
        <f>MIN(BK58*(1+BK$6/Setup!$C$13)-DI59,MAX(0,$H59-SUM($DP59:FF59)))</f>
        <v/>
      </c>
      <c r="FH59">
        <f>MIN(BL58*(1+BL$6/Setup!$C$13)-DJ59,MAX(0,$H59-SUM($DP59:FG59)))</f>
        <v/>
      </c>
      <c r="FI59">
        <f>MIN(BM58*(1+BM$6/Setup!$C$13)-DK59,MAX(0,$H59-SUM($DP59:FH59)))</f>
        <v/>
      </c>
      <c r="FJ59">
        <f>MIN(BN58*(1+BN$6/Setup!$C$13)-DL59,MAX(0,$H59-SUM($DP59:FI59)))</f>
        <v/>
      </c>
      <c r="FK59">
        <f>MIN(BO58*(1+BO$6/Setup!$C$13)-DM59,MAX(0,$H59-SUM($DP59:FJ59)))</f>
        <v/>
      </c>
      <c r="FL59">
        <f>MIN(BP58*(1+BP$6/Setup!$C$13)-DN59,MAX(0,$H59-SUM($DP59:FK59)))</f>
        <v/>
      </c>
      <c r="FM59">
        <f>MIN(BQ58*(1+BQ$6/Setup!$C$13)-DO59,MAX(0,$H59-SUM($DP59:FL59)))</f>
        <v/>
      </c>
    </row>
    <row r="60">
      <c r="A60">
        <f>A59+1</f>
        <v/>
      </c>
      <c r="B60">
        <f>IF(Setup!$C$6="Every week",Setup!$C$7+7*(A60-1),IF(Setup!$C$6="Every 2 weeks",Setup!$C$7+14*(A60-1),IF(Setup!$C$6="Every month",EDATE(Setup!$C$7,A60-1),EOMONTH(Setup!$C$7,INT((A60-1+Setup!$C$20)/2)-1)+MIN(IF(MOD(A60-1+Setup!$C$20,2)=0,Setup!$C$18,Setup!$C$19),DAY(EOMONTH(Setup!$C$7,INT((A60-1+Setup!$C$20)/2)))))))</f>
        <v/>
      </c>
      <c r="C60">
        <f>N('Paycheck Plan'!J56)</f>
        <v/>
      </c>
      <c r="D60">
        <f>N('Paycheck Plan'!K56)</f>
        <v/>
      </c>
      <c r="E60">
        <f>MIN(MAX(0,Setup!$C$10-F59),MAX(0,Setup!$C$8+C60-G60))</f>
        <v/>
      </c>
      <c r="F60">
        <f>F59+E60</f>
        <v/>
      </c>
      <c r="G60">
        <f>MIN(Setup!$C$14,MAX(0,Setup!$C$8+C60))</f>
        <v/>
      </c>
      <c r="H60">
        <f>MAX(0,Setup!$C$8+C60-G60-E60)+SUM($T$7:$BQ$7)-SUM(BR60:DO60)</f>
        <v/>
      </c>
      <c r="I60">
        <f>SUMPRODUCT(T59:BQ59,$T$6:$BQ$6)/Setup!$C$13</f>
        <v/>
      </c>
      <c r="J60">
        <f>SUM(T60:BQ60)</f>
        <v/>
      </c>
      <c r="K60">
        <f>IF(MAX(DP60:FM60)&gt;0,MATCH(MAX(DP60:FM60),DP60:FM60,0),1)</f>
        <v/>
      </c>
      <c r="T60">
        <f>MAX(0,T59*(1+T$6/Setup!$C$13)-BR60-DP60)+IF($K60=1,$D60,0)</f>
        <v/>
      </c>
      <c r="U60">
        <f>MAX(0,U59*(1+U$6/Setup!$C$13)-BS60-DQ60)+IF($K60=2,$D60,0)</f>
        <v/>
      </c>
      <c r="V60">
        <f>MAX(0,V59*(1+V$6/Setup!$C$13)-BT60-DR60)+IF($K60=3,$D60,0)</f>
        <v/>
      </c>
      <c r="W60">
        <f>MAX(0,W59*(1+W$6/Setup!$C$13)-BU60-DS60)+IF($K60=4,$D60,0)</f>
        <v/>
      </c>
      <c r="X60">
        <f>MAX(0,X59*(1+X$6/Setup!$C$13)-BV60-DT60)+IF($K60=5,$D60,0)</f>
        <v/>
      </c>
      <c r="Y60">
        <f>MAX(0,Y59*(1+Y$6/Setup!$C$13)-BW60-DU60)+IF($K60=6,$D60,0)</f>
        <v/>
      </c>
      <c r="Z60">
        <f>MAX(0,Z59*(1+Z$6/Setup!$C$13)-BX60-DV60)+IF($K60=7,$D60,0)</f>
        <v/>
      </c>
      <c r="AA60">
        <f>MAX(0,AA59*(1+AA$6/Setup!$C$13)-BY60-DW60)+IF($K60=8,$D60,0)</f>
        <v/>
      </c>
      <c r="AB60">
        <f>MAX(0,AB59*(1+AB$6/Setup!$C$13)-BZ60-DX60)+IF($K60=9,$D60,0)</f>
        <v/>
      </c>
      <c r="AC60">
        <f>MAX(0,AC59*(1+AC$6/Setup!$C$13)-CA60-DY60)+IF($K60=10,$D60,0)</f>
        <v/>
      </c>
      <c r="AD60">
        <f>MAX(0,AD59*(1+AD$6/Setup!$C$13)-CB60-DZ60)+IF($K60=11,$D60,0)</f>
        <v/>
      </c>
      <c r="AE60">
        <f>MAX(0,AE59*(1+AE$6/Setup!$C$13)-CC60-EA60)+IF($K60=12,$D60,0)</f>
        <v/>
      </c>
      <c r="AF60">
        <f>MAX(0,AF59*(1+AF$6/Setup!$C$13)-CD60-EB60)+IF($K60=13,$D60,0)</f>
        <v/>
      </c>
      <c r="AG60">
        <f>MAX(0,AG59*(1+AG$6/Setup!$C$13)-CE60-EC60)+IF($K60=14,$D60,0)</f>
        <v/>
      </c>
      <c r="AH60">
        <f>MAX(0,AH59*(1+AH$6/Setup!$C$13)-CF60-ED60)+IF($K60=15,$D60,0)</f>
        <v/>
      </c>
      <c r="AI60">
        <f>MAX(0,AI59*(1+AI$6/Setup!$C$13)-CG60-EE60)+IF($K60=16,$D60,0)</f>
        <v/>
      </c>
      <c r="AJ60">
        <f>MAX(0,AJ59*(1+AJ$6/Setup!$C$13)-CH60-EF60)+IF($K60=17,$D60,0)</f>
        <v/>
      </c>
      <c r="AK60">
        <f>MAX(0,AK59*(1+AK$6/Setup!$C$13)-CI60-EG60)+IF($K60=18,$D60,0)</f>
        <v/>
      </c>
      <c r="AL60">
        <f>MAX(0,AL59*(1+AL$6/Setup!$C$13)-CJ60-EH60)+IF($K60=19,$D60,0)</f>
        <v/>
      </c>
      <c r="AM60">
        <f>MAX(0,AM59*(1+AM$6/Setup!$C$13)-CK60-EI60)+IF($K60=20,$D60,0)</f>
        <v/>
      </c>
      <c r="AN60">
        <f>MAX(0,AN59*(1+AN$6/Setup!$C$13)-CL60-EJ60)+IF($K60=21,$D60,0)</f>
        <v/>
      </c>
      <c r="AO60">
        <f>MAX(0,AO59*(1+AO$6/Setup!$C$13)-CM60-EK60)+IF($K60=22,$D60,0)</f>
        <v/>
      </c>
      <c r="AP60">
        <f>MAX(0,AP59*(1+AP$6/Setup!$C$13)-CN60-EL60)+IF($K60=23,$D60,0)</f>
        <v/>
      </c>
      <c r="AQ60">
        <f>MAX(0,AQ59*(1+AQ$6/Setup!$C$13)-CO60-EM60)+IF($K60=24,$D60,0)</f>
        <v/>
      </c>
      <c r="AR60">
        <f>MAX(0,AR59*(1+AR$6/Setup!$C$13)-CP60-EN60)+IF($K60=25,$D60,0)</f>
        <v/>
      </c>
      <c r="AS60">
        <f>MAX(0,AS59*(1+AS$6/Setup!$C$13)-CQ60-EO60)+IF($K60=26,$D60,0)</f>
        <v/>
      </c>
      <c r="AT60">
        <f>MAX(0,AT59*(1+AT$6/Setup!$C$13)-CR60-EP60)+IF($K60=27,$D60,0)</f>
        <v/>
      </c>
      <c r="AU60">
        <f>MAX(0,AU59*(1+AU$6/Setup!$C$13)-CS60-EQ60)+IF($K60=28,$D60,0)</f>
        <v/>
      </c>
      <c r="AV60">
        <f>MAX(0,AV59*(1+AV$6/Setup!$C$13)-CT60-ER60)+IF($K60=29,$D60,0)</f>
        <v/>
      </c>
      <c r="AW60">
        <f>MAX(0,AW59*(1+AW$6/Setup!$C$13)-CU60-ES60)+IF($K60=30,$D60,0)</f>
        <v/>
      </c>
      <c r="AX60">
        <f>MAX(0,AX59*(1+AX$6/Setup!$C$13)-CV60-ET60)+IF($K60=31,$D60,0)</f>
        <v/>
      </c>
      <c r="AY60">
        <f>MAX(0,AY59*(1+AY$6/Setup!$C$13)-CW60-EU60)+IF($K60=32,$D60,0)</f>
        <v/>
      </c>
      <c r="AZ60">
        <f>MAX(0,AZ59*(1+AZ$6/Setup!$C$13)-CX60-EV60)+IF($K60=33,$D60,0)</f>
        <v/>
      </c>
      <c r="BA60">
        <f>MAX(0,BA59*(1+BA$6/Setup!$C$13)-CY60-EW60)+IF($K60=34,$D60,0)</f>
        <v/>
      </c>
      <c r="BB60">
        <f>MAX(0,BB59*(1+BB$6/Setup!$C$13)-CZ60-EX60)+IF($K60=35,$D60,0)</f>
        <v/>
      </c>
      <c r="BC60">
        <f>MAX(0,BC59*(1+BC$6/Setup!$C$13)-DA60-EY60)+IF($K60=36,$D60,0)</f>
        <v/>
      </c>
      <c r="BD60">
        <f>MAX(0,BD59*(1+BD$6/Setup!$C$13)-DB60-EZ60)+IF($K60=37,$D60,0)</f>
        <v/>
      </c>
      <c r="BE60">
        <f>MAX(0,BE59*(1+BE$6/Setup!$C$13)-DC60-FA60)+IF($K60=38,$D60,0)</f>
        <v/>
      </c>
      <c r="BF60">
        <f>MAX(0,BF59*(1+BF$6/Setup!$C$13)-DD60-FB60)+IF($K60=39,$D60,0)</f>
        <v/>
      </c>
      <c r="BG60">
        <f>MAX(0,BG59*(1+BG$6/Setup!$C$13)-DE60-FC60)+IF($K60=40,$D60,0)</f>
        <v/>
      </c>
      <c r="BH60">
        <f>MAX(0,BH59*(1+BH$6/Setup!$C$13)-DF60-FD60)+IF($K60=41,$D60,0)</f>
        <v/>
      </c>
      <c r="BI60">
        <f>MAX(0,BI59*(1+BI$6/Setup!$C$13)-DG60-FE60)+IF($K60=42,$D60,0)</f>
        <v/>
      </c>
      <c r="BJ60">
        <f>MAX(0,BJ59*(1+BJ$6/Setup!$C$13)-DH60-FF60)+IF($K60=43,$D60,0)</f>
        <v/>
      </c>
      <c r="BK60">
        <f>MAX(0,BK59*(1+BK$6/Setup!$C$13)-DI60-FG60)+IF($K60=44,$D60,0)</f>
        <v/>
      </c>
      <c r="BL60">
        <f>MAX(0,BL59*(1+BL$6/Setup!$C$13)-DJ60-FH60)+IF($K60=45,$D60,0)</f>
        <v/>
      </c>
      <c r="BM60">
        <f>MAX(0,BM59*(1+BM$6/Setup!$C$13)-DK60-FI60)+IF($K60=46,$D60,0)</f>
        <v/>
      </c>
      <c r="BN60">
        <f>MAX(0,BN59*(1+BN$6/Setup!$C$13)-DL60-FJ60)+IF($K60=47,$D60,0)</f>
        <v/>
      </c>
      <c r="BO60">
        <f>MAX(0,BO59*(1+BO$6/Setup!$C$13)-DM60-FK60)+IF($K60=48,$D60,0)</f>
        <v/>
      </c>
      <c r="BP60">
        <f>MAX(0,BP59*(1+BP$6/Setup!$C$13)-DN60-FL60)+IF($K60=49,$D60,0)</f>
        <v/>
      </c>
      <c r="BQ60">
        <f>MAX(0,BQ59*(1+BQ$6/Setup!$C$13)-DO60-FM60)+IF($K60=50,$D60,0)</f>
        <v/>
      </c>
      <c r="BR60">
        <f>MIN(T59*(1+T$6/Setup!$C$13),T$7)</f>
        <v/>
      </c>
      <c r="BS60">
        <f>MIN(U59*(1+U$6/Setup!$C$13),U$7)</f>
        <v/>
      </c>
      <c r="BT60">
        <f>MIN(V59*(1+V$6/Setup!$C$13),V$7)</f>
        <v/>
      </c>
      <c r="BU60">
        <f>MIN(W59*(1+W$6/Setup!$C$13),W$7)</f>
        <v/>
      </c>
      <c r="BV60">
        <f>MIN(X59*(1+X$6/Setup!$C$13),X$7)</f>
        <v/>
      </c>
      <c r="BW60">
        <f>MIN(Y59*(1+Y$6/Setup!$C$13),Y$7)</f>
        <v/>
      </c>
      <c r="BX60">
        <f>MIN(Z59*(1+Z$6/Setup!$C$13),Z$7)</f>
        <v/>
      </c>
      <c r="BY60">
        <f>MIN(AA59*(1+AA$6/Setup!$C$13),AA$7)</f>
        <v/>
      </c>
      <c r="BZ60">
        <f>MIN(AB59*(1+AB$6/Setup!$C$13),AB$7)</f>
        <v/>
      </c>
      <c r="CA60">
        <f>MIN(AC59*(1+AC$6/Setup!$C$13),AC$7)</f>
        <v/>
      </c>
      <c r="CB60">
        <f>MIN(AD59*(1+AD$6/Setup!$C$13),AD$7)</f>
        <v/>
      </c>
      <c r="CC60">
        <f>MIN(AE59*(1+AE$6/Setup!$C$13),AE$7)</f>
        <v/>
      </c>
      <c r="CD60">
        <f>MIN(AF59*(1+AF$6/Setup!$C$13),AF$7)</f>
        <v/>
      </c>
      <c r="CE60">
        <f>MIN(AG59*(1+AG$6/Setup!$C$13),AG$7)</f>
        <v/>
      </c>
      <c r="CF60">
        <f>MIN(AH59*(1+AH$6/Setup!$C$13),AH$7)</f>
        <v/>
      </c>
      <c r="CG60">
        <f>MIN(AI59*(1+AI$6/Setup!$C$13),AI$7)</f>
        <v/>
      </c>
      <c r="CH60">
        <f>MIN(AJ59*(1+AJ$6/Setup!$C$13),AJ$7)</f>
        <v/>
      </c>
      <c r="CI60">
        <f>MIN(AK59*(1+AK$6/Setup!$C$13),AK$7)</f>
        <v/>
      </c>
      <c r="CJ60">
        <f>MIN(AL59*(1+AL$6/Setup!$C$13),AL$7)</f>
        <v/>
      </c>
      <c r="CK60">
        <f>MIN(AM59*(1+AM$6/Setup!$C$13),AM$7)</f>
        <v/>
      </c>
      <c r="CL60">
        <f>MIN(AN59*(1+AN$6/Setup!$C$13),AN$7)</f>
        <v/>
      </c>
      <c r="CM60">
        <f>MIN(AO59*(1+AO$6/Setup!$C$13),AO$7)</f>
        <v/>
      </c>
      <c r="CN60">
        <f>MIN(AP59*(1+AP$6/Setup!$C$13),AP$7)</f>
        <v/>
      </c>
      <c r="CO60">
        <f>MIN(AQ59*(1+AQ$6/Setup!$C$13),AQ$7)</f>
        <v/>
      </c>
      <c r="CP60">
        <f>MIN(AR59*(1+AR$6/Setup!$C$13),AR$7)</f>
        <v/>
      </c>
      <c r="CQ60">
        <f>MIN(AS59*(1+AS$6/Setup!$C$13),AS$7)</f>
        <v/>
      </c>
      <c r="CR60">
        <f>MIN(AT59*(1+AT$6/Setup!$C$13),AT$7)</f>
        <v/>
      </c>
      <c r="CS60">
        <f>MIN(AU59*(1+AU$6/Setup!$C$13),AU$7)</f>
        <v/>
      </c>
      <c r="CT60">
        <f>MIN(AV59*(1+AV$6/Setup!$C$13),AV$7)</f>
        <v/>
      </c>
      <c r="CU60">
        <f>MIN(AW59*(1+AW$6/Setup!$C$13),AW$7)</f>
        <v/>
      </c>
      <c r="CV60">
        <f>MIN(AX59*(1+AX$6/Setup!$C$13),AX$7)</f>
        <v/>
      </c>
      <c r="CW60">
        <f>MIN(AY59*(1+AY$6/Setup!$C$13),AY$7)</f>
        <v/>
      </c>
      <c r="CX60">
        <f>MIN(AZ59*(1+AZ$6/Setup!$C$13),AZ$7)</f>
        <v/>
      </c>
      <c r="CY60">
        <f>MIN(BA59*(1+BA$6/Setup!$C$13),BA$7)</f>
        <v/>
      </c>
      <c r="CZ60">
        <f>MIN(BB59*(1+BB$6/Setup!$C$13),BB$7)</f>
        <v/>
      </c>
      <c r="DA60">
        <f>MIN(BC59*(1+BC$6/Setup!$C$13),BC$7)</f>
        <v/>
      </c>
      <c r="DB60">
        <f>MIN(BD59*(1+BD$6/Setup!$C$13),BD$7)</f>
        <v/>
      </c>
      <c r="DC60">
        <f>MIN(BE59*(1+BE$6/Setup!$C$13),BE$7)</f>
        <v/>
      </c>
      <c r="DD60">
        <f>MIN(BF59*(1+BF$6/Setup!$C$13),BF$7)</f>
        <v/>
      </c>
      <c r="DE60">
        <f>MIN(BG59*(1+BG$6/Setup!$C$13),BG$7)</f>
        <v/>
      </c>
      <c r="DF60">
        <f>MIN(BH59*(1+BH$6/Setup!$C$13),BH$7)</f>
        <v/>
      </c>
      <c r="DG60">
        <f>MIN(BI59*(1+BI$6/Setup!$C$13),BI$7)</f>
        <v/>
      </c>
      <c r="DH60">
        <f>MIN(BJ59*(1+BJ$6/Setup!$C$13),BJ$7)</f>
        <v/>
      </c>
      <c r="DI60">
        <f>MIN(BK59*(1+BK$6/Setup!$C$13),BK$7)</f>
        <v/>
      </c>
      <c r="DJ60">
        <f>MIN(BL59*(1+BL$6/Setup!$C$13),BL$7)</f>
        <v/>
      </c>
      <c r="DK60">
        <f>MIN(BM59*(1+BM$6/Setup!$C$13),BM$7)</f>
        <v/>
      </c>
      <c r="DL60">
        <f>MIN(BN59*(1+BN$6/Setup!$C$13),BN$7)</f>
        <v/>
      </c>
      <c r="DM60">
        <f>MIN(BO59*(1+BO$6/Setup!$C$13),BO$7)</f>
        <v/>
      </c>
      <c r="DN60">
        <f>MIN(BP59*(1+BP$6/Setup!$C$13),BP$7)</f>
        <v/>
      </c>
      <c r="DO60">
        <f>MIN(BQ59*(1+BQ$6/Setup!$C$13),BQ$7)</f>
        <v/>
      </c>
      <c r="DP60">
        <f>MIN(T59*(1+T$6/Setup!$C$13)-BR60,$H60)</f>
        <v/>
      </c>
      <c r="DQ60">
        <f>MIN(U59*(1+U$6/Setup!$C$13)-BS60,MAX(0,$H60-SUM($DP60:DP60)))</f>
        <v/>
      </c>
      <c r="DR60">
        <f>MIN(V59*(1+V$6/Setup!$C$13)-BT60,MAX(0,$H60-SUM($DP60:DQ60)))</f>
        <v/>
      </c>
      <c r="DS60">
        <f>MIN(W59*(1+W$6/Setup!$C$13)-BU60,MAX(0,$H60-SUM($DP60:DR60)))</f>
        <v/>
      </c>
      <c r="DT60">
        <f>MIN(X59*(1+X$6/Setup!$C$13)-BV60,MAX(0,$H60-SUM($DP60:DS60)))</f>
        <v/>
      </c>
      <c r="DU60">
        <f>MIN(Y59*(1+Y$6/Setup!$C$13)-BW60,MAX(0,$H60-SUM($DP60:DT60)))</f>
        <v/>
      </c>
      <c r="DV60">
        <f>MIN(Z59*(1+Z$6/Setup!$C$13)-BX60,MAX(0,$H60-SUM($DP60:DU60)))</f>
        <v/>
      </c>
      <c r="DW60">
        <f>MIN(AA59*(1+AA$6/Setup!$C$13)-BY60,MAX(0,$H60-SUM($DP60:DV60)))</f>
        <v/>
      </c>
      <c r="DX60">
        <f>MIN(AB59*(1+AB$6/Setup!$C$13)-BZ60,MAX(0,$H60-SUM($DP60:DW60)))</f>
        <v/>
      </c>
      <c r="DY60">
        <f>MIN(AC59*(1+AC$6/Setup!$C$13)-CA60,MAX(0,$H60-SUM($DP60:DX60)))</f>
        <v/>
      </c>
      <c r="DZ60">
        <f>MIN(AD59*(1+AD$6/Setup!$C$13)-CB60,MAX(0,$H60-SUM($DP60:DY60)))</f>
        <v/>
      </c>
      <c r="EA60">
        <f>MIN(AE59*(1+AE$6/Setup!$C$13)-CC60,MAX(0,$H60-SUM($DP60:DZ60)))</f>
        <v/>
      </c>
      <c r="EB60">
        <f>MIN(AF59*(1+AF$6/Setup!$C$13)-CD60,MAX(0,$H60-SUM($DP60:EA60)))</f>
        <v/>
      </c>
      <c r="EC60">
        <f>MIN(AG59*(1+AG$6/Setup!$C$13)-CE60,MAX(0,$H60-SUM($DP60:EB60)))</f>
        <v/>
      </c>
      <c r="ED60">
        <f>MIN(AH59*(1+AH$6/Setup!$C$13)-CF60,MAX(0,$H60-SUM($DP60:EC60)))</f>
        <v/>
      </c>
      <c r="EE60">
        <f>MIN(AI59*(1+AI$6/Setup!$C$13)-CG60,MAX(0,$H60-SUM($DP60:ED60)))</f>
        <v/>
      </c>
      <c r="EF60">
        <f>MIN(AJ59*(1+AJ$6/Setup!$C$13)-CH60,MAX(0,$H60-SUM($DP60:EE60)))</f>
        <v/>
      </c>
      <c r="EG60">
        <f>MIN(AK59*(1+AK$6/Setup!$C$13)-CI60,MAX(0,$H60-SUM($DP60:EF60)))</f>
        <v/>
      </c>
      <c r="EH60">
        <f>MIN(AL59*(1+AL$6/Setup!$C$13)-CJ60,MAX(0,$H60-SUM($DP60:EG60)))</f>
        <v/>
      </c>
      <c r="EI60">
        <f>MIN(AM59*(1+AM$6/Setup!$C$13)-CK60,MAX(0,$H60-SUM($DP60:EH60)))</f>
        <v/>
      </c>
      <c r="EJ60">
        <f>MIN(AN59*(1+AN$6/Setup!$C$13)-CL60,MAX(0,$H60-SUM($DP60:EI60)))</f>
        <v/>
      </c>
      <c r="EK60">
        <f>MIN(AO59*(1+AO$6/Setup!$C$13)-CM60,MAX(0,$H60-SUM($DP60:EJ60)))</f>
        <v/>
      </c>
      <c r="EL60">
        <f>MIN(AP59*(1+AP$6/Setup!$C$13)-CN60,MAX(0,$H60-SUM($DP60:EK60)))</f>
        <v/>
      </c>
      <c r="EM60">
        <f>MIN(AQ59*(1+AQ$6/Setup!$C$13)-CO60,MAX(0,$H60-SUM($DP60:EL60)))</f>
        <v/>
      </c>
      <c r="EN60">
        <f>MIN(AR59*(1+AR$6/Setup!$C$13)-CP60,MAX(0,$H60-SUM($DP60:EM60)))</f>
        <v/>
      </c>
      <c r="EO60">
        <f>MIN(AS59*(1+AS$6/Setup!$C$13)-CQ60,MAX(0,$H60-SUM($DP60:EN60)))</f>
        <v/>
      </c>
      <c r="EP60">
        <f>MIN(AT59*(1+AT$6/Setup!$C$13)-CR60,MAX(0,$H60-SUM($DP60:EO60)))</f>
        <v/>
      </c>
      <c r="EQ60">
        <f>MIN(AU59*(1+AU$6/Setup!$C$13)-CS60,MAX(0,$H60-SUM($DP60:EP60)))</f>
        <v/>
      </c>
      <c r="ER60">
        <f>MIN(AV59*(1+AV$6/Setup!$C$13)-CT60,MAX(0,$H60-SUM($DP60:EQ60)))</f>
        <v/>
      </c>
      <c r="ES60">
        <f>MIN(AW59*(1+AW$6/Setup!$C$13)-CU60,MAX(0,$H60-SUM($DP60:ER60)))</f>
        <v/>
      </c>
      <c r="ET60">
        <f>MIN(AX59*(1+AX$6/Setup!$C$13)-CV60,MAX(0,$H60-SUM($DP60:ES60)))</f>
        <v/>
      </c>
      <c r="EU60">
        <f>MIN(AY59*(1+AY$6/Setup!$C$13)-CW60,MAX(0,$H60-SUM($DP60:ET60)))</f>
        <v/>
      </c>
      <c r="EV60">
        <f>MIN(AZ59*(1+AZ$6/Setup!$C$13)-CX60,MAX(0,$H60-SUM($DP60:EU60)))</f>
        <v/>
      </c>
      <c r="EW60">
        <f>MIN(BA59*(1+BA$6/Setup!$C$13)-CY60,MAX(0,$H60-SUM($DP60:EV60)))</f>
        <v/>
      </c>
      <c r="EX60">
        <f>MIN(BB59*(1+BB$6/Setup!$C$13)-CZ60,MAX(0,$H60-SUM($DP60:EW60)))</f>
        <v/>
      </c>
      <c r="EY60">
        <f>MIN(BC59*(1+BC$6/Setup!$C$13)-DA60,MAX(0,$H60-SUM($DP60:EX60)))</f>
        <v/>
      </c>
      <c r="EZ60">
        <f>MIN(BD59*(1+BD$6/Setup!$C$13)-DB60,MAX(0,$H60-SUM($DP60:EY60)))</f>
        <v/>
      </c>
      <c r="FA60">
        <f>MIN(BE59*(1+BE$6/Setup!$C$13)-DC60,MAX(0,$H60-SUM($DP60:EZ60)))</f>
        <v/>
      </c>
      <c r="FB60">
        <f>MIN(BF59*(1+BF$6/Setup!$C$13)-DD60,MAX(0,$H60-SUM($DP60:FA60)))</f>
        <v/>
      </c>
      <c r="FC60">
        <f>MIN(BG59*(1+BG$6/Setup!$C$13)-DE60,MAX(0,$H60-SUM($DP60:FB60)))</f>
        <v/>
      </c>
      <c r="FD60">
        <f>MIN(BH59*(1+BH$6/Setup!$C$13)-DF60,MAX(0,$H60-SUM($DP60:FC60)))</f>
        <v/>
      </c>
      <c r="FE60">
        <f>MIN(BI59*(1+BI$6/Setup!$C$13)-DG60,MAX(0,$H60-SUM($DP60:FD60)))</f>
        <v/>
      </c>
      <c r="FF60">
        <f>MIN(BJ59*(1+BJ$6/Setup!$C$13)-DH60,MAX(0,$H60-SUM($DP60:FE60)))</f>
        <v/>
      </c>
      <c r="FG60">
        <f>MIN(BK59*(1+BK$6/Setup!$C$13)-DI60,MAX(0,$H60-SUM($DP60:FF60)))</f>
        <v/>
      </c>
      <c r="FH60">
        <f>MIN(BL59*(1+BL$6/Setup!$C$13)-DJ60,MAX(0,$H60-SUM($DP60:FG60)))</f>
        <v/>
      </c>
      <c r="FI60">
        <f>MIN(BM59*(1+BM$6/Setup!$C$13)-DK60,MAX(0,$H60-SUM($DP60:FH60)))</f>
        <v/>
      </c>
      <c r="FJ60">
        <f>MIN(BN59*(1+BN$6/Setup!$C$13)-DL60,MAX(0,$H60-SUM($DP60:FI60)))</f>
        <v/>
      </c>
      <c r="FK60">
        <f>MIN(BO59*(1+BO$6/Setup!$C$13)-DM60,MAX(0,$H60-SUM($DP60:FJ60)))</f>
        <v/>
      </c>
      <c r="FL60">
        <f>MIN(BP59*(1+BP$6/Setup!$C$13)-DN60,MAX(0,$H60-SUM($DP60:FK60)))</f>
        <v/>
      </c>
      <c r="FM60">
        <f>MIN(BQ59*(1+BQ$6/Setup!$C$13)-DO60,MAX(0,$H60-SUM($DP60:FL60)))</f>
        <v/>
      </c>
    </row>
    <row r="61">
      <c r="A61">
        <f>A60+1</f>
        <v/>
      </c>
      <c r="B61">
        <f>IF(Setup!$C$6="Every week",Setup!$C$7+7*(A61-1),IF(Setup!$C$6="Every 2 weeks",Setup!$C$7+14*(A61-1),IF(Setup!$C$6="Every month",EDATE(Setup!$C$7,A61-1),EOMONTH(Setup!$C$7,INT((A61-1+Setup!$C$20)/2)-1)+MIN(IF(MOD(A61-1+Setup!$C$20,2)=0,Setup!$C$18,Setup!$C$19),DAY(EOMONTH(Setup!$C$7,INT((A61-1+Setup!$C$20)/2)))))))</f>
        <v/>
      </c>
      <c r="C61">
        <f>N('Paycheck Plan'!J57)</f>
        <v/>
      </c>
      <c r="D61">
        <f>N('Paycheck Plan'!K57)</f>
        <v/>
      </c>
      <c r="E61">
        <f>MIN(MAX(0,Setup!$C$10-F60),MAX(0,Setup!$C$8+C61-G61))</f>
        <v/>
      </c>
      <c r="F61">
        <f>F60+E61</f>
        <v/>
      </c>
      <c r="G61">
        <f>MIN(Setup!$C$14,MAX(0,Setup!$C$8+C61))</f>
        <v/>
      </c>
      <c r="H61">
        <f>MAX(0,Setup!$C$8+C61-G61-E61)+SUM($T$7:$BQ$7)-SUM(BR61:DO61)</f>
        <v/>
      </c>
      <c r="I61">
        <f>SUMPRODUCT(T60:BQ60,$T$6:$BQ$6)/Setup!$C$13</f>
        <v/>
      </c>
      <c r="J61">
        <f>SUM(T61:BQ61)</f>
        <v/>
      </c>
      <c r="K61">
        <f>IF(MAX(DP61:FM61)&gt;0,MATCH(MAX(DP61:FM61),DP61:FM61,0),1)</f>
        <v/>
      </c>
      <c r="T61">
        <f>MAX(0,T60*(1+T$6/Setup!$C$13)-BR61-DP61)+IF($K61=1,$D61,0)</f>
        <v/>
      </c>
      <c r="U61">
        <f>MAX(0,U60*(1+U$6/Setup!$C$13)-BS61-DQ61)+IF($K61=2,$D61,0)</f>
        <v/>
      </c>
      <c r="V61">
        <f>MAX(0,V60*(1+V$6/Setup!$C$13)-BT61-DR61)+IF($K61=3,$D61,0)</f>
        <v/>
      </c>
      <c r="W61">
        <f>MAX(0,W60*(1+W$6/Setup!$C$13)-BU61-DS61)+IF($K61=4,$D61,0)</f>
        <v/>
      </c>
      <c r="X61">
        <f>MAX(0,X60*(1+X$6/Setup!$C$13)-BV61-DT61)+IF($K61=5,$D61,0)</f>
        <v/>
      </c>
      <c r="Y61">
        <f>MAX(0,Y60*(1+Y$6/Setup!$C$13)-BW61-DU61)+IF($K61=6,$D61,0)</f>
        <v/>
      </c>
      <c r="Z61">
        <f>MAX(0,Z60*(1+Z$6/Setup!$C$13)-BX61-DV61)+IF($K61=7,$D61,0)</f>
        <v/>
      </c>
      <c r="AA61">
        <f>MAX(0,AA60*(1+AA$6/Setup!$C$13)-BY61-DW61)+IF($K61=8,$D61,0)</f>
        <v/>
      </c>
      <c r="AB61">
        <f>MAX(0,AB60*(1+AB$6/Setup!$C$13)-BZ61-DX61)+IF($K61=9,$D61,0)</f>
        <v/>
      </c>
      <c r="AC61">
        <f>MAX(0,AC60*(1+AC$6/Setup!$C$13)-CA61-DY61)+IF($K61=10,$D61,0)</f>
        <v/>
      </c>
      <c r="AD61">
        <f>MAX(0,AD60*(1+AD$6/Setup!$C$13)-CB61-DZ61)+IF($K61=11,$D61,0)</f>
        <v/>
      </c>
      <c r="AE61">
        <f>MAX(0,AE60*(1+AE$6/Setup!$C$13)-CC61-EA61)+IF($K61=12,$D61,0)</f>
        <v/>
      </c>
      <c r="AF61">
        <f>MAX(0,AF60*(1+AF$6/Setup!$C$13)-CD61-EB61)+IF($K61=13,$D61,0)</f>
        <v/>
      </c>
      <c r="AG61">
        <f>MAX(0,AG60*(1+AG$6/Setup!$C$13)-CE61-EC61)+IF($K61=14,$D61,0)</f>
        <v/>
      </c>
      <c r="AH61">
        <f>MAX(0,AH60*(1+AH$6/Setup!$C$13)-CF61-ED61)+IF($K61=15,$D61,0)</f>
        <v/>
      </c>
      <c r="AI61">
        <f>MAX(0,AI60*(1+AI$6/Setup!$C$13)-CG61-EE61)+IF($K61=16,$D61,0)</f>
        <v/>
      </c>
      <c r="AJ61">
        <f>MAX(0,AJ60*(1+AJ$6/Setup!$C$13)-CH61-EF61)+IF($K61=17,$D61,0)</f>
        <v/>
      </c>
      <c r="AK61">
        <f>MAX(0,AK60*(1+AK$6/Setup!$C$13)-CI61-EG61)+IF($K61=18,$D61,0)</f>
        <v/>
      </c>
      <c r="AL61">
        <f>MAX(0,AL60*(1+AL$6/Setup!$C$13)-CJ61-EH61)+IF($K61=19,$D61,0)</f>
        <v/>
      </c>
      <c r="AM61">
        <f>MAX(0,AM60*(1+AM$6/Setup!$C$13)-CK61-EI61)+IF($K61=20,$D61,0)</f>
        <v/>
      </c>
      <c r="AN61">
        <f>MAX(0,AN60*(1+AN$6/Setup!$C$13)-CL61-EJ61)+IF($K61=21,$D61,0)</f>
        <v/>
      </c>
      <c r="AO61">
        <f>MAX(0,AO60*(1+AO$6/Setup!$C$13)-CM61-EK61)+IF($K61=22,$D61,0)</f>
        <v/>
      </c>
      <c r="AP61">
        <f>MAX(0,AP60*(1+AP$6/Setup!$C$13)-CN61-EL61)+IF($K61=23,$D61,0)</f>
        <v/>
      </c>
      <c r="AQ61">
        <f>MAX(0,AQ60*(1+AQ$6/Setup!$C$13)-CO61-EM61)+IF($K61=24,$D61,0)</f>
        <v/>
      </c>
      <c r="AR61">
        <f>MAX(0,AR60*(1+AR$6/Setup!$C$13)-CP61-EN61)+IF($K61=25,$D61,0)</f>
        <v/>
      </c>
      <c r="AS61">
        <f>MAX(0,AS60*(1+AS$6/Setup!$C$13)-CQ61-EO61)+IF($K61=26,$D61,0)</f>
        <v/>
      </c>
      <c r="AT61">
        <f>MAX(0,AT60*(1+AT$6/Setup!$C$13)-CR61-EP61)+IF($K61=27,$D61,0)</f>
        <v/>
      </c>
      <c r="AU61">
        <f>MAX(0,AU60*(1+AU$6/Setup!$C$13)-CS61-EQ61)+IF($K61=28,$D61,0)</f>
        <v/>
      </c>
      <c r="AV61">
        <f>MAX(0,AV60*(1+AV$6/Setup!$C$13)-CT61-ER61)+IF($K61=29,$D61,0)</f>
        <v/>
      </c>
      <c r="AW61">
        <f>MAX(0,AW60*(1+AW$6/Setup!$C$13)-CU61-ES61)+IF($K61=30,$D61,0)</f>
        <v/>
      </c>
      <c r="AX61">
        <f>MAX(0,AX60*(1+AX$6/Setup!$C$13)-CV61-ET61)+IF($K61=31,$D61,0)</f>
        <v/>
      </c>
      <c r="AY61">
        <f>MAX(0,AY60*(1+AY$6/Setup!$C$13)-CW61-EU61)+IF($K61=32,$D61,0)</f>
        <v/>
      </c>
      <c r="AZ61">
        <f>MAX(0,AZ60*(1+AZ$6/Setup!$C$13)-CX61-EV61)+IF($K61=33,$D61,0)</f>
        <v/>
      </c>
      <c r="BA61">
        <f>MAX(0,BA60*(1+BA$6/Setup!$C$13)-CY61-EW61)+IF($K61=34,$D61,0)</f>
        <v/>
      </c>
      <c r="BB61">
        <f>MAX(0,BB60*(1+BB$6/Setup!$C$13)-CZ61-EX61)+IF($K61=35,$D61,0)</f>
        <v/>
      </c>
      <c r="BC61">
        <f>MAX(0,BC60*(1+BC$6/Setup!$C$13)-DA61-EY61)+IF($K61=36,$D61,0)</f>
        <v/>
      </c>
      <c r="BD61">
        <f>MAX(0,BD60*(1+BD$6/Setup!$C$13)-DB61-EZ61)+IF($K61=37,$D61,0)</f>
        <v/>
      </c>
      <c r="BE61">
        <f>MAX(0,BE60*(1+BE$6/Setup!$C$13)-DC61-FA61)+IF($K61=38,$D61,0)</f>
        <v/>
      </c>
      <c r="BF61">
        <f>MAX(0,BF60*(1+BF$6/Setup!$C$13)-DD61-FB61)+IF($K61=39,$D61,0)</f>
        <v/>
      </c>
      <c r="BG61">
        <f>MAX(0,BG60*(1+BG$6/Setup!$C$13)-DE61-FC61)+IF($K61=40,$D61,0)</f>
        <v/>
      </c>
      <c r="BH61">
        <f>MAX(0,BH60*(1+BH$6/Setup!$C$13)-DF61-FD61)+IF($K61=41,$D61,0)</f>
        <v/>
      </c>
      <c r="BI61">
        <f>MAX(0,BI60*(1+BI$6/Setup!$C$13)-DG61-FE61)+IF($K61=42,$D61,0)</f>
        <v/>
      </c>
      <c r="BJ61">
        <f>MAX(0,BJ60*(1+BJ$6/Setup!$C$13)-DH61-FF61)+IF($K61=43,$D61,0)</f>
        <v/>
      </c>
      <c r="BK61">
        <f>MAX(0,BK60*(1+BK$6/Setup!$C$13)-DI61-FG61)+IF($K61=44,$D61,0)</f>
        <v/>
      </c>
      <c r="BL61">
        <f>MAX(0,BL60*(1+BL$6/Setup!$C$13)-DJ61-FH61)+IF($K61=45,$D61,0)</f>
        <v/>
      </c>
      <c r="BM61">
        <f>MAX(0,BM60*(1+BM$6/Setup!$C$13)-DK61-FI61)+IF($K61=46,$D61,0)</f>
        <v/>
      </c>
      <c r="BN61">
        <f>MAX(0,BN60*(1+BN$6/Setup!$C$13)-DL61-FJ61)+IF($K61=47,$D61,0)</f>
        <v/>
      </c>
      <c r="BO61">
        <f>MAX(0,BO60*(1+BO$6/Setup!$C$13)-DM61-FK61)+IF($K61=48,$D61,0)</f>
        <v/>
      </c>
      <c r="BP61">
        <f>MAX(0,BP60*(1+BP$6/Setup!$C$13)-DN61-FL61)+IF($K61=49,$D61,0)</f>
        <v/>
      </c>
      <c r="BQ61">
        <f>MAX(0,BQ60*(1+BQ$6/Setup!$C$13)-DO61-FM61)+IF($K61=50,$D61,0)</f>
        <v/>
      </c>
      <c r="BR61">
        <f>MIN(T60*(1+T$6/Setup!$C$13),T$7)</f>
        <v/>
      </c>
      <c r="BS61">
        <f>MIN(U60*(1+U$6/Setup!$C$13),U$7)</f>
        <v/>
      </c>
      <c r="BT61">
        <f>MIN(V60*(1+V$6/Setup!$C$13),V$7)</f>
        <v/>
      </c>
      <c r="BU61">
        <f>MIN(W60*(1+W$6/Setup!$C$13),W$7)</f>
        <v/>
      </c>
      <c r="BV61">
        <f>MIN(X60*(1+X$6/Setup!$C$13),X$7)</f>
        <v/>
      </c>
      <c r="BW61">
        <f>MIN(Y60*(1+Y$6/Setup!$C$13),Y$7)</f>
        <v/>
      </c>
      <c r="BX61">
        <f>MIN(Z60*(1+Z$6/Setup!$C$13),Z$7)</f>
        <v/>
      </c>
      <c r="BY61">
        <f>MIN(AA60*(1+AA$6/Setup!$C$13),AA$7)</f>
        <v/>
      </c>
      <c r="BZ61">
        <f>MIN(AB60*(1+AB$6/Setup!$C$13),AB$7)</f>
        <v/>
      </c>
      <c r="CA61">
        <f>MIN(AC60*(1+AC$6/Setup!$C$13),AC$7)</f>
        <v/>
      </c>
      <c r="CB61">
        <f>MIN(AD60*(1+AD$6/Setup!$C$13),AD$7)</f>
        <v/>
      </c>
      <c r="CC61">
        <f>MIN(AE60*(1+AE$6/Setup!$C$13),AE$7)</f>
        <v/>
      </c>
      <c r="CD61">
        <f>MIN(AF60*(1+AF$6/Setup!$C$13),AF$7)</f>
        <v/>
      </c>
      <c r="CE61">
        <f>MIN(AG60*(1+AG$6/Setup!$C$13),AG$7)</f>
        <v/>
      </c>
      <c r="CF61">
        <f>MIN(AH60*(1+AH$6/Setup!$C$13),AH$7)</f>
        <v/>
      </c>
      <c r="CG61">
        <f>MIN(AI60*(1+AI$6/Setup!$C$13),AI$7)</f>
        <v/>
      </c>
      <c r="CH61">
        <f>MIN(AJ60*(1+AJ$6/Setup!$C$13),AJ$7)</f>
        <v/>
      </c>
      <c r="CI61">
        <f>MIN(AK60*(1+AK$6/Setup!$C$13),AK$7)</f>
        <v/>
      </c>
      <c r="CJ61">
        <f>MIN(AL60*(1+AL$6/Setup!$C$13),AL$7)</f>
        <v/>
      </c>
      <c r="CK61">
        <f>MIN(AM60*(1+AM$6/Setup!$C$13),AM$7)</f>
        <v/>
      </c>
      <c r="CL61">
        <f>MIN(AN60*(1+AN$6/Setup!$C$13),AN$7)</f>
        <v/>
      </c>
      <c r="CM61">
        <f>MIN(AO60*(1+AO$6/Setup!$C$13),AO$7)</f>
        <v/>
      </c>
      <c r="CN61">
        <f>MIN(AP60*(1+AP$6/Setup!$C$13),AP$7)</f>
        <v/>
      </c>
      <c r="CO61">
        <f>MIN(AQ60*(1+AQ$6/Setup!$C$13),AQ$7)</f>
        <v/>
      </c>
      <c r="CP61">
        <f>MIN(AR60*(1+AR$6/Setup!$C$13),AR$7)</f>
        <v/>
      </c>
      <c r="CQ61">
        <f>MIN(AS60*(1+AS$6/Setup!$C$13),AS$7)</f>
        <v/>
      </c>
      <c r="CR61">
        <f>MIN(AT60*(1+AT$6/Setup!$C$13),AT$7)</f>
        <v/>
      </c>
      <c r="CS61">
        <f>MIN(AU60*(1+AU$6/Setup!$C$13),AU$7)</f>
        <v/>
      </c>
      <c r="CT61">
        <f>MIN(AV60*(1+AV$6/Setup!$C$13),AV$7)</f>
        <v/>
      </c>
      <c r="CU61">
        <f>MIN(AW60*(1+AW$6/Setup!$C$13),AW$7)</f>
        <v/>
      </c>
      <c r="CV61">
        <f>MIN(AX60*(1+AX$6/Setup!$C$13),AX$7)</f>
        <v/>
      </c>
      <c r="CW61">
        <f>MIN(AY60*(1+AY$6/Setup!$C$13),AY$7)</f>
        <v/>
      </c>
      <c r="CX61">
        <f>MIN(AZ60*(1+AZ$6/Setup!$C$13),AZ$7)</f>
        <v/>
      </c>
      <c r="CY61">
        <f>MIN(BA60*(1+BA$6/Setup!$C$13),BA$7)</f>
        <v/>
      </c>
      <c r="CZ61">
        <f>MIN(BB60*(1+BB$6/Setup!$C$13),BB$7)</f>
        <v/>
      </c>
      <c r="DA61">
        <f>MIN(BC60*(1+BC$6/Setup!$C$13),BC$7)</f>
        <v/>
      </c>
      <c r="DB61">
        <f>MIN(BD60*(1+BD$6/Setup!$C$13),BD$7)</f>
        <v/>
      </c>
      <c r="DC61">
        <f>MIN(BE60*(1+BE$6/Setup!$C$13),BE$7)</f>
        <v/>
      </c>
      <c r="DD61">
        <f>MIN(BF60*(1+BF$6/Setup!$C$13),BF$7)</f>
        <v/>
      </c>
      <c r="DE61">
        <f>MIN(BG60*(1+BG$6/Setup!$C$13),BG$7)</f>
        <v/>
      </c>
      <c r="DF61">
        <f>MIN(BH60*(1+BH$6/Setup!$C$13),BH$7)</f>
        <v/>
      </c>
      <c r="DG61">
        <f>MIN(BI60*(1+BI$6/Setup!$C$13),BI$7)</f>
        <v/>
      </c>
      <c r="DH61">
        <f>MIN(BJ60*(1+BJ$6/Setup!$C$13),BJ$7)</f>
        <v/>
      </c>
      <c r="DI61">
        <f>MIN(BK60*(1+BK$6/Setup!$C$13),BK$7)</f>
        <v/>
      </c>
      <c r="DJ61">
        <f>MIN(BL60*(1+BL$6/Setup!$C$13),BL$7)</f>
        <v/>
      </c>
      <c r="DK61">
        <f>MIN(BM60*(1+BM$6/Setup!$C$13),BM$7)</f>
        <v/>
      </c>
      <c r="DL61">
        <f>MIN(BN60*(1+BN$6/Setup!$C$13),BN$7)</f>
        <v/>
      </c>
      <c r="DM61">
        <f>MIN(BO60*(1+BO$6/Setup!$C$13),BO$7)</f>
        <v/>
      </c>
      <c r="DN61">
        <f>MIN(BP60*(1+BP$6/Setup!$C$13),BP$7)</f>
        <v/>
      </c>
      <c r="DO61">
        <f>MIN(BQ60*(1+BQ$6/Setup!$C$13),BQ$7)</f>
        <v/>
      </c>
      <c r="DP61">
        <f>MIN(T60*(1+T$6/Setup!$C$13)-BR61,$H61)</f>
        <v/>
      </c>
      <c r="DQ61">
        <f>MIN(U60*(1+U$6/Setup!$C$13)-BS61,MAX(0,$H61-SUM($DP61:DP61)))</f>
        <v/>
      </c>
      <c r="DR61">
        <f>MIN(V60*(1+V$6/Setup!$C$13)-BT61,MAX(0,$H61-SUM($DP61:DQ61)))</f>
        <v/>
      </c>
      <c r="DS61">
        <f>MIN(W60*(1+W$6/Setup!$C$13)-BU61,MAX(0,$H61-SUM($DP61:DR61)))</f>
        <v/>
      </c>
      <c r="DT61">
        <f>MIN(X60*(1+X$6/Setup!$C$13)-BV61,MAX(0,$H61-SUM($DP61:DS61)))</f>
        <v/>
      </c>
      <c r="DU61">
        <f>MIN(Y60*(1+Y$6/Setup!$C$13)-BW61,MAX(0,$H61-SUM($DP61:DT61)))</f>
        <v/>
      </c>
      <c r="DV61">
        <f>MIN(Z60*(1+Z$6/Setup!$C$13)-BX61,MAX(0,$H61-SUM($DP61:DU61)))</f>
        <v/>
      </c>
      <c r="DW61">
        <f>MIN(AA60*(1+AA$6/Setup!$C$13)-BY61,MAX(0,$H61-SUM($DP61:DV61)))</f>
        <v/>
      </c>
      <c r="DX61">
        <f>MIN(AB60*(1+AB$6/Setup!$C$13)-BZ61,MAX(0,$H61-SUM($DP61:DW61)))</f>
        <v/>
      </c>
      <c r="DY61">
        <f>MIN(AC60*(1+AC$6/Setup!$C$13)-CA61,MAX(0,$H61-SUM($DP61:DX61)))</f>
        <v/>
      </c>
      <c r="DZ61">
        <f>MIN(AD60*(1+AD$6/Setup!$C$13)-CB61,MAX(0,$H61-SUM($DP61:DY61)))</f>
        <v/>
      </c>
      <c r="EA61">
        <f>MIN(AE60*(1+AE$6/Setup!$C$13)-CC61,MAX(0,$H61-SUM($DP61:DZ61)))</f>
        <v/>
      </c>
      <c r="EB61">
        <f>MIN(AF60*(1+AF$6/Setup!$C$13)-CD61,MAX(0,$H61-SUM($DP61:EA61)))</f>
        <v/>
      </c>
      <c r="EC61">
        <f>MIN(AG60*(1+AG$6/Setup!$C$13)-CE61,MAX(0,$H61-SUM($DP61:EB61)))</f>
        <v/>
      </c>
      <c r="ED61">
        <f>MIN(AH60*(1+AH$6/Setup!$C$13)-CF61,MAX(0,$H61-SUM($DP61:EC61)))</f>
        <v/>
      </c>
      <c r="EE61">
        <f>MIN(AI60*(1+AI$6/Setup!$C$13)-CG61,MAX(0,$H61-SUM($DP61:ED61)))</f>
        <v/>
      </c>
      <c r="EF61">
        <f>MIN(AJ60*(1+AJ$6/Setup!$C$13)-CH61,MAX(0,$H61-SUM($DP61:EE61)))</f>
        <v/>
      </c>
      <c r="EG61">
        <f>MIN(AK60*(1+AK$6/Setup!$C$13)-CI61,MAX(0,$H61-SUM($DP61:EF61)))</f>
        <v/>
      </c>
      <c r="EH61">
        <f>MIN(AL60*(1+AL$6/Setup!$C$13)-CJ61,MAX(0,$H61-SUM($DP61:EG61)))</f>
        <v/>
      </c>
      <c r="EI61">
        <f>MIN(AM60*(1+AM$6/Setup!$C$13)-CK61,MAX(0,$H61-SUM($DP61:EH61)))</f>
        <v/>
      </c>
      <c r="EJ61">
        <f>MIN(AN60*(1+AN$6/Setup!$C$13)-CL61,MAX(0,$H61-SUM($DP61:EI61)))</f>
        <v/>
      </c>
      <c r="EK61">
        <f>MIN(AO60*(1+AO$6/Setup!$C$13)-CM61,MAX(0,$H61-SUM($DP61:EJ61)))</f>
        <v/>
      </c>
      <c r="EL61">
        <f>MIN(AP60*(1+AP$6/Setup!$C$13)-CN61,MAX(0,$H61-SUM($DP61:EK61)))</f>
        <v/>
      </c>
      <c r="EM61">
        <f>MIN(AQ60*(1+AQ$6/Setup!$C$13)-CO61,MAX(0,$H61-SUM($DP61:EL61)))</f>
        <v/>
      </c>
      <c r="EN61">
        <f>MIN(AR60*(1+AR$6/Setup!$C$13)-CP61,MAX(0,$H61-SUM($DP61:EM61)))</f>
        <v/>
      </c>
      <c r="EO61">
        <f>MIN(AS60*(1+AS$6/Setup!$C$13)-CQ61,MAX(0,$H61-SUM($DP61:EN61)))</f>
        <v/>
      </c>
      <c r="EP61">
        <f>MIN(AT60*(1+AT$6/Setup!$C$13)-CR61,MAX(0,$H61-SUM($DP61:EO61)))</f>
        <v/>
      </c>
      <c r="EQ61">
        <f>MIN(AU60*(1+AU$6/Setup!$C$13)-CS61,MAX(0,$H61-SUM($DP61:EP61)))</f>
        <v/>
      </c>
      <c r="ER61">
        <f>MIN(AV60*(1+AV$6/Setup!$C$13)-CT61,MAX(0,$H61-SUM($DP61:EQ61)))</f>
        <v/>
      </c>
      <c r="ES61">
        <f>MIN(AW60*(1+AW$6/Setup!$C$13)-CU61,MAX(0,$H61-SUM($DP61:ER61)))</f>
        <v/>
      </c>
      <c r="ET61">
        <f>MIN(AX60*(1+AX$6/Setup!$C$13)-CV61,MAX(0,$H61-SUM($DP61:ES61)))</f>
        <v/>
      </c>
      <c r="EU61">
        <f>MIN(AY60*(1+AY$6/Setup!$C$13)-CW61,MAX(0,$H61-SUM($DP61:ET61)))</f>
        <v/>
      </c>
      <c r="EV61">
        <f>MIN(AZ60*(1+AZ$6/Setup!$C$13)-CX61,MAX(0,$H61-SUM($DP61:EU61)))</f>
        <v/>
      </c>
      <c r="EW61">
        <f>MIN(BA60*(1+BA$6/Setup!$C$13)-CY61,MAX(0,$H61-SUM($DP61:EV61)))</f>
        <v/>
      </c>
      <c r="EX61">
        <f>MIN(BB60*(1+BB$6/Setup!$C$13)-CZ61,MAX(0,$H61-SUM($DP61:EW61)))</f>
        <v/>
      </c>
      <c r="EY61">
        <f>MIN(BC60*(1+BC$6/Setup!$C$13)-DA61,MAX(0,$H61-SUM($DP61:EX61)))</f>
        <v/>
      </c>
      <c r="EZ61">
        <f>MIN(BD60*(1+BD$6/Setup!$C$13)-DB61,MAX(0,$H61-SUM($DP61:EY61)))</f>
        <v/>
      </c>
      <c r="FA61">
        <f>MIN(BE60*(1+BE$6/Setup!$C$13)-DC61,MAX(0,$H61-SUM($DP61:EZ61)))</f>
        <v/>
      </c>
      <c r="FB61">
        <f>MIN(BF60*(1+BF$6/Setup!$C$13)-DD61,MAX(0,$H61-SUM($DP61:FA61)))</f>
        <v/>
      </c>
      <c r="FC61">
        <f>MIN(BG60*(1+BG$6/Setup!$C$13)-DE61,MAX(0,$H61-SUM($DP61:FB61)))</f>
        <v/>
      </c>
      <c r="FD61">
        <f>MIN(BH60*(1+BH$6/Setup!$C$13)-DF61,MAX(0,$H61-SUM($DP61:FC61)))</f>
        <v/>
      </c>
      <c r="FE61">
        <f>MIN(BI60*(1+BI$6/Setup!$C$13)-DG61,MAX(0,$H61-SUM($DP61:FD61)))</f>
        <v/>
      </c>
      <c r="FF61">
        <f>MIN(BJ60*(1+BJ$6/Setup!$C$13)-DH61,MAX(0,$H61-SUM($DP61:FE61)))</f>
        <v/>
      </c>
      <c r="FG61">
        <f>MIN(BK60*(1+BK$6/Setup!$C$13)-DI61,MAX(0,$H61-SUM($DP61:FF61)))</f>
        <v/>
      </c>
      <c r="FH61">
        <f>MIN(BL60*(1+BL$6/Setup!$C$13)-DJ61,MAX(0,$H61-SUM($DP61:FG61)))</f>
        <v/>
      </c>
      <c r="FI61">
        <f>MIN(BM60*(1+BM$6/Setup!$C$13)-DK61,MAX(0,$H61-SUM($DP61:FH61)))</f>
        <v/>
      </c>
      <c r="FJ61">
        <f>MIN(BN60*(1+BN$6/Setup!$C$13)-DL61,MAX(0,$H61-SUM($DP61:FI61)))</f>
        <v/>
      </c>
      <c r="FK61">
        <f>MIN(BO60*(1+BO$6/Setup!$C$13)-DM61,MAX(0,$H61-SUM($DP61:FJ61)))</f>
        <v/>
      </c>
      <c r="FL61">
        <f>MIN(BP60*(1+BP$6/Setup!$C$13)-DN61,MAX(0,$H61-SUM($DP61:FK61)))</f>
        <v/>
      </c>
      <c r="FM61">
        <f>MIN(BQ60*(1+BQ$6/Setup!$C$13)-DO61,MAX(0,$H61-SUM($DP61:FL61)))</f>
        <v/>
      </c>
    </row>
    <row r="62">
      <c r="A62">
        <f>A61+1</f>
        <v/>
      </c>
      <c r="B62">
        <f>IF(Setup!$C$6="Every week",Setup!$C$7+7*(A62-1),IF(Setup!$C$6="Every 2 weeks",Setup!$C$7+14*(A62-1),IF(Setup!$C$6="Every month",EDATE(Setup!$C$7,A62-1),EOMONTH(Setup!$C$7,INT((A62-1+Setup!$C$20)/2)-1)+MIN(IF(MOD(A62-1+Setup!$C$20,2)=0,Setup!$C$18,Setup!$C$19),DAY(EOMONTH(Setup!$C$7,INT((A62-1+Setup!$C$20)/2)))))))</f>
        <v/>
      </c>
      <c r="C62">
        <f>N('Paycheck Plan'!J58)</f>
        <v/>
      </c>
      <c r="D62">
        <f>N('Paycheck Plan'!K58)</f>
        <v/>
      </c>
      <c r="E62">
        <f>MIN(MAX(0,Setup!$C$10-F61),MAX(0,Setup!$C$8+C62-G62))</f>
        <v/>
      </c>
      <c r="F62">
        <f>F61+E62</f>
        <v/>
      </c>
      <c r="G62">
        <f>MIN(Setup!$C$14,MAX(0,Setup!$C$8+C62))</f>
        <v/>
      </c>
      <c r="H62">
        <f>MAX(0,Setup!$C$8+C62-G62-E62)+SUM($T$7:$BQ$7)-SUM(BR62:DO62)</f>
        <v/>
      </c>
      <c r="I62">
        <f>SUMPRODUCT(T61:BQ61,$T$6:$BQ$6)/Setup!$C$13</f>
        <v/>
      </c>
      <c r="J62">
        <f>SUM(T62:BQ62)</f>
        <v/>
      </c>
      <c r="K62">
        <f>IF(MAX(DP62:FM62)&gt;0,MATCH(MAX(DP62:FM62),DP62:FM62,0),1)</f>
        <v/>
      </c>
      <c r="T62">
        <f>MAX(0,T61*(1+T$6/Setup!$C$13)-BR62-DP62)+IF($K62=1,$D62,0)</f>
        <v/>
      </c>
      <c r="U62">
        <f>MAX(0,U61*(1+U$6/Setup!$C$13)-BS62-DQ62)+IF($K62=2,$D62,0)</f>
        <v/>
      </c>
      <c r="V62">
        <f>MAX(0,V61*(1+V$6/Setup!$C$13)-BT62-DR62)+IF($K62=3,$D62,0)</f>
        <v/>
      </c>
      <c r="W62">
        <f>MAX(0,W61*(1+W$6/Setup!$C$13)-BU62-DS62)+IF($K62=4,$D62,0)</f>
        <v/>
      </c>
      <c r="X62">
        <f>MAX(0,X61*(1+X$6/Setup!$C$13)-BV62-DT62)+IF($K62=5,$D62,0)</f>
        <v/>
      </c>
      <c r="Y62">
        <f>MAX(0,Y61*(1+Y$6/Setup!$C$13)-BW62-DU62)+IF($K62=6,$D62,0)</f>
        <v/>
      </c>
      <c r="Z62">
        <f>MAX(0,Z61*(1+Z$6/Setup!$C$13)-BX62-DV62)+IF($K62=7,$D62,0)</f>
        <v/>
      </c>
      <c r="AA62">
        <f>MAX(0,AA61*(1+AA$6/Setup!$C$13)-BY62-DW62)+IF($K62=8,$D62,0)</f>
        <v/>
      </c>
      <c r="AB62">
        <f>MAX(0,AB61*(1+AB$6/Setup!$C$13)-BZ62-DX62)+IF($K62=9,$D62,0)</f>
        <v/>
      </c>
      <c r="AC62">
        <f>MAX(0,AC61*(1+AC$6/Setup!$C$13)-CA62-DY62)+IF($K62=10,$D62,0)</f>
        <v/>
      </c>
      <c r="AD62">
        <f>MAX(0,AD61*(1+AD$6/Setup!$C$13)-CB62-DZ62)+IF($K62=11,$D62,0)</f>
        <v/>
      </c>
      <c r="AE62">
        <f>MAX(0,AE61*(1+AE$6/Setup!$C$13)-CC62-EA62)+IF($K62=12,$D62,0)</f>
        <v/>
      </c>
      <c r="AF62">
        <f>MAX(0,AF61*(1+AF$6/Setup!$C$13)-CD62-EB62)+IF($K62=13,$D62,0)</f>
        <v/>
      </c>
      <c r="AG62">
        <f>MAX(0,AG61*(1+AG$6/Setup!$C$13)-CE62-EC62)+IF($K62=14,$D62,0)</f>
        <v/>
      </c>
      <c r="AH62">
        <f>MAX(0,AH61*(1+AH$6/Setup!$C$13)-CF62-ED62)+IF($K62=15,$D62,0)</f>
        <v/>
      </c>
      <c r="AI62">
        <f>MAX(0,AI61*(1+AI$6/Setup!$C$13)-CG62-EE62)+IF($K62=16,$D62,0)</f>
        <v/>
      </c>
      <c r="AJ62">
        <f>MAX(0,AJ61*(1+AJ$6/Setup!$C$13)-CH62-EF62)+IF($K62=17,$D62,0)</f>
        <v/>
      </c>
      <c r="AK62">
        <f>MAX(0,AK61*(1+AK$6/Setup!$C$13)-CI62-EG62)+IF($K62=18,$D62,0)</f>
        <v/>
      </c>
      <c r="AL62">
        <f>MAX(0,AL61*(1+AL$6/Setup!$C$13)-CJ62-EH62)+IF($K62=19,$D62,0)</f>
        <v/>
      </c>
      <c r="AM62">
        <f>MAX(0,AM61*(1+AM$6/Setup!$C$13)-CK62-EI62)+IF($K62=20,$D62,0)</f>
        <v/>
      </c>
      <c r="AN62">
        <f>MAX(0,AN61*(1+AN$6/Setup!$C$13)-CL62-EJ62)+IF($K62=21,$D62,0)</f>
        <v/>
      </c>
      <c r="AO62">
        <f>MAX(0,AO61*(1+AO$6/Setup!$C$13)-CM62-EK62)+IF($K62=22,$D62,0)</f>
        <v/>
      </c>
      <c r="AP62">
        <f>MAX(0,AP61*(1+AP$6/Setup!$C$13)-CN62-EL62)+IF($K62=23,$D62,0)</f>
        <v/>
      </c>
      <c r="AQ62">
        <f>MAX(0,AQ61*(1+AQ$6/Setup!$C$13)-CO62-EM62)+IF($K62=24,$D62,0)</f>
        <v/>
      </c>
      <c r="AR62">
        <f>MAX(0,AR61*(1+AR$6/Setup!$C$13)-CP62-EN62)+IF($K62=25,$D62,0)</f>
        <v/>
      </c>
      <c r="AS62">
        <f>MAX(0,AS61*(1+AS$6/Setup!$C$13)-CQ62-EO62)+IF($K62=26,$D62,0)</f>
        <v/>
      </c>
      <c r="AT62">
        <f>MAX(0,AT61*(1+AT$6/Setup!$C$13)-CR62-EP62)+IF($K62=27,$D62,0)</f>
        <v/>
      </c>
      <c r="AU62">
        <f>MAX(0,AU61*(1+AU$6/Setup!$C$13)-CS62-EQ62)+IF($K62=28,$D62,0)</f>
        <v/>
      </c>
      <c r="AV62">
        <f>MAX(0,AV61*(1+AV$6/Setup!$C$13)-CT62-ER62)+IF($K62=29,$D62,0)</f>
        <v/>
      </c>
      <c r="AW62">
        <f>MAX(0,AW61*(1+AW$6/Setup!$C$13)-CU62-ES62)+IF($K62=30,$D62,0)</f>
        <v/>
      </c>
      <c r="AX62">
        <f>MAX(0,AX61*(1+AX$6/Setup!$C$13)-CV62-ET62)+IF($K62=31,$D62,0)</f>
        <v/>
      </c>
      <c r="AY62">
        <f>MAX(0,AY61*(1+AY$6/Setup!$C$13)-CW62-EU62)+IF($K62=32,$D62,0)</f>
        <v/>
      </c>
      <c r="AZ62">
        <f>MAX(0,AZ61*(1+AZ$6/Setup!$C$13)-CX62-EV62)+IF($K62=33,$D62,0)</f>
        <v/>
      </c>
      <c r="BA62">
        <f>MAX(0,BA61*(1+BA$6/Setup!$C$13)-CY62-EW62)+IF($K62=34,$D62,0)</f>
        <v/>
      </c>
      <c r="BB62">
        <f>MAX(0,BB61*(1+BB$6/Setup!$C$13)-CZ62-EX62)+IF($K62=35,$D62,0)</f>
        <v/>
      </c>
      <c r="BC62">
        <f>MAX(0,BC61*(1+BC$6/Setup!$C$13)-DA62-EY62)+IF($K62=36,$D62,0)</f>
        <v/>
      </c>
      <c r="BD62">
        <f>MAX(0,BD61*(1+BD$6/Setup!$C$13)-DB62-EZ62)+IF($K62=37,$D62,0)</f>
        <v/>
      </c>
      <c r="BE62">
        <f>MAX(0,BE61*(1+BE$6/Setup!$C$13)-DC62-FA62)+IF($K62=38,$D62,0)</f>
        <v/>
      </c>
      <c r="BF62">
        <f>MAX(0,BF61*(1+BF$6/Setup!$C$13)-DD62-FB62)+IF($K62=39,$D62,0)</f>
        <v/>
      </c>
      <c r="BG62">
        <f>MAX(0,BG61*(1+BG$6/Setup!$C$13)-DE62-FC62)+IF($K62=40,$D62,0)</f>
        <v/>
      </c>
      <c r="BH62">
        <f>MAX(0,BH61*(1+BH$6/Setup!$C$13)-DF62-FD62)+IF($K62=41,$D62,0)</f>
        <v/>
      </c>
      <c r="BI62">
        <f>MAX(0,BI61*(1+BI$6/Setup!$C$13)-DG62-FE62)+IF($K62=42,$D62,0)</f>
        <v/>
      </c>
      <c r="BJ62">
        <f>MAX(0,BJ61*(1+BJ$6/Setup!$C$13)-DH62-FF62)+IF($K62=43,$D62,0)</f>
        <v/>
      </c>
      <c r="BK62">
        <f>MAX(0,BK61*(1+BK$6/Setup!$C$13)-DI62-FG62)+IF($K62=44,$D62,0)</f>
        <v/>
      </c>
      <c r="BL62">
        <f>MAX(0,BL61*(1+BL$6/Setup!$C$13)-DJ62-FH62)+IF($K62=45,$D62,0)</f>
        <v/>
      </c>
      <c r="BM62">
        <f>MAX(0,BM61*(1+BM$6/Setup!$C$13)-DK62-FI62)+IF($K62=46,$D62,0)</f>
        <v/>
      </c>
      <c r="BN62">
        <f>MAX(0,BN61*(1+BN$6/Setup!$C$13)-DL62-FJ62)+IF($K62=47,$D62,0)</f>
        <v/>
      </c>
      <c r="BO62">
        <f>MAX(0,BO61*(1+BO$6/Setup!$C$13)-DM62-FK62)+IF($K62=48,$D62,0)</f>
        <v/>
      </c>
      <c r="BP62">
        <f>MAX(0,BP61*(1+BP$6/Setup!$C$13)-DN62-FL62)+IF($K62=49,$D62,0)</f>
        <v/>
      </c>
      <c r="BQ62">
        <f>MAX(0,BQ61*(1+BQ$6/Setup!$C$13)-DO62-FM62)+IF($K62=50,$D62,0)</f>
        <v/>
      </c>
      <c r="BR62">
        <f>MIN(T61*(1+T$6/Setup!$C$13),T$7)</f>
        <v/>
      </c>
      <c r="BS62">
        <f>MIN(U61*(1+U$6/Setup!$C$13),U$7)</f>
        <v/>
      </c>
      <c r="BT62">
        <f>MIN(V61*(1+V$6/Setup!$C$13),V$7)</f>
        <v/>
      </c>
      <c r="BU62">
        <f>MIN(W61*(1+W$6/Setup!$C$13),W$7)</f>
        <v/>
      </c>
      <c r="BV62">
        <f>MIN(X61*(1+X$6/Setup!$C$13),X$7)</f>
        <v/>
      </c>
      <c r="BW62">
        <f>MIN(Y61*(1+Y$6/Setup!$C$13),Y$7)</f>
        <v/>
      </c>
      <c r="BX62">
        <f>MIN(Z61*(1+Z$6/Setup!$C$13),Z$7)</f>
        <v/>
      </c>
      <c r="BY62">
        <f>MIN(AA61*(1+AA$6/Setup!$C$13),AA$7)</f>
        <v/>
      </c>
      <c r="BZ62">
        <f>MIN(AB61*(1+AB$6/Setup!$C$13),AB$7)</f>
        <v/>
      </c>
      <c r="CA62">
        <f>MIN(AC61*(1+AC$6/Setup!$C$13),AC$7)</f>
        <v/>
      </c>
      <c r="CB62">
        <f>MIN(AD61*(1+AD$6/Setup!$C$13),AD$7)</f>
        <v/>
      </c>
      <c r="CC62">
        <f>MIN(AE61*(1+AE$6/Setup!$C$13),AE$7)</f>
        <v/>
      </c>
      <c r="CD62">
        <f>MIN(AF61*(1+AF$6/Setup!$C$13),AF$7)</f>
        <v/>
      </c>
      <c r="CE62">
        <f>MIN(AG61*(1+AG$6/Setup!$C$13),AG$7)</f>
        <v/>
      </c>
      <c r="CF62">
        <f>MIN(AH61*(1+AH$6/Setup!$C$13),AH$7)</f>
        <v/>
      </c>
      <c r="CG62">
        <f>MIN(AI61*(1+AI$6/Setup!$C$13),AI$7)</f>
        <v/>
      </c>
      <c r="CH62">
        <f>MIN(AJ61*(1+AJ$6/Setup!$C$13),AJ$7)</f>
        <v/>
      </c>
      <c r="CI62">
        <f>MIN(AK61*(1+AK$6/Setup!$C$13),AK$7)</f>
        <v/>
      </c>
      <c r="CJ62">
        <f>MIN(AL61*(1+AL$6/Setup!$C$13),AL$7)</f>
        <v/>
      </c>
      <c r="CK62">
        <f>MIN(AM61*(1+AM$6/Setup!$C$13),AM$7)</f>
        <v/>
      </c>
      <c r="CL62">
        <f>MIN(AN61*(1+AN$6/Setup!$C$13),AN$7)</f>
        <v/>
      </c>
      <c r="CM62">
        <f>MIN(AO61*(1+AO$6/Setup!$C$13),AO$7)</f>
        <v/>
      </c>
      <c r="CN62">
        <f>MIN(AP61*(1+AP$6/Setup!$C$13),AP$7)</f>
        <v/>
      </c>
      <c r="CO62">
        <f>MIN(AQ61*(1+AQ$6/Setup!$C$13),AQ$7)</f>
        <v/>
      </c>
      <c r="CP62">
        <f>MIN(AR61*(1+AR$6/Setup!$C$13),AR$7)</f>
        <v/>
      </c>
      <c r="CQ62">
        <f>MIN(AS61*(1+AS$6/Setup!$C$13),AS$7)</f>
        <v/>
      </c>
      <c r="CR62">
        <f>MIN(AT61*(1+AT$6/Setup!$C$13),AT$7)</f>
        <v/>
      </c>
      <c r="CS62">
        <f>MIN(AU61*(1+AU$6/Setup!$C$13),AU$7)</f>
        <v/>
      </c>
      <c r="CT62">
        <f>MIN(AV61*(1+AV$6/Setup!$C$13),AV$7)</f>
        <v/>
      </c>
      <c r="CU62">
        <f>MIN(AW61*(1+AW$6/Setup!$C$13),AW$7)</f>
        <v/>
      </c>
      <c r="CV62">
        <f>MIN(AX61*(1+AX$6/Setup!$C$13),AX$7)</f>
        <v/>
      </c>
      <c r="CW62">
        <f>MIN(AY61*(1+AY$6/Setup!$C$13),AY$7)</f>
        <v/>
      </c>
      <c r="CX62">
        <f>MIN(AZ61*(1+AZ$6/Setup!$C$13),AZ$7)</f>
        <v/>
      </c>
      <c r="CY62">
        <f>MIN(BA61*(1+BA$6/Setup!$C$13),BA$7)</f>
        <v/>
      </c>
      <c r="CZ62">
        <f>MIN(BB61*(1+BB$6/Setup!$C$13),BB$7)</f>
        <v/>
      </c>
      <c r="DA62">
        <f>MIN(BC61*(1+BC$6/Setup!$C$13),BC$7)</f>
        <v/>
      </c>
      <c r="DB62">
        <f>MIN(BD61*(1+BD$6/Setup!$C$13),BD$7)</f>
        <v/>
      </c>
      <c r="DC62">
        <f>MIN(BE61*(1+BE$6/Setup!$C$13),BE$7)</f>
        <v/>
      </c>
      <c r="DD62">
        <f>MIN(BF61*(1+BF$6/Setup!$C$13),BF$7)</f>
        <v/>
      </c>
      <c r="DE62">
        <f>MIN(BG61*(1+BG$6/Setup!$C$13),BG$7)</f>
        <v/>
      </c>
      <c r="DF62">
        <f>MIN(BH61*(1+BH$6/Setup!$C$13),BH$7)</f>
        <v/>
      </c>
      <c r="DG62">
        <f>MIN(BI61*(1+BI$6/Setup!$C$13),BI$7)</f>
        <v/>
      </c>
      <c r="DH62">
        <f>MIN(BJ61*(1+BJ$6/Setup!$C$13),BJ$7)</f>
        <v/>
      </c>
      <c r="DI62">
        <f>MIN(BK61*(1+BK$6/Setup!$C$13),BK$7)</f>
        <v/>
      </c>
      <c r="DJ62">
        <f>MIN(BL61*(1+BL$6/Setup!$C$13),BL$7)</f>
        <v/>
      </c>
      <c r="DK62">
        <f>MIN(BM61*(1+BM$6/Setup!$C$13),BM$7)</f>
        <v/>
      </c>
      <c r="DL62">
        <f>MIN(BN61*(1+BN$6/Setup!$C$13),BN$7)</f>
        <v/>
      </c>
      <c r="DM62">
        <f>MIN(BO61*(1+BO$6/Setup!$C$13),BO$7)</f>
        <v/>
      </c>
      <c r="DN62">
        <f>MIN(BP61*(1+BP$6/Setup!$C$13),BP$7)</f>
        <v/>
      </c>
      <c r="DO62">
        <f>MIN(BQ61*(1+BQ$6/Setup!$C$13),BQ$7)</f>
        <v/>
      </c>
      <c r="DP62">
        <f>MIN(T61*(1+T$6/Setup!$C$13)-BR62,$H62)</f>
        <v/>
      </c>
      <c r="DQ62">
        <f>MIN(U61*(1+U$6/Setup!$C$13)-BS62,MAX(0,$H62-SUM($DP62:DP62)))</f>
        <v/>
      </c>
      <c r="DR62">
        <f>MIN(V61*(1+V$6/Setup!$C$13)-BT62,MAX(0,$H62-SUM($DP62:DQ62)))</f>
        <v/>
      </c>
      <c r="DS62">
        <f>MIN(W61*(1+W$6/Setup!$C$13)-BU62,MAX(0,$H62-SUM($DP62:DR62)))</f>
        <v/>
      </c>
      <c r="DT62">
        <f>MIN(X61*(1+X$6/Setup!$C$13)-BV62,MAX(0,$H62-SUM($DP62:DS62)))</f>
        <v/>
      </c>
      <c r="DU62">
        <f>MIN(Y61*(1+Y$6/Setup!$C$13)-BW62,MAX(0,$H62-SUM($DP62:DT62)))</f>
        <v/>
      </c>
      <c r="DV62">
        <f>MIN(Z61*(1+Z$6/Setup!$C$13)-BX62,MAX(0,$H62-SUM($DP62:DU62)))</f>
        <v/>
      </c>
      <c r="DW62">
        <f>MIN(AA61*(1+AA$6/Setup!$C$13)-BY62,MAX(0,$H62-SUM($DP62:DV62)))</f>
        <v/>
      </c>
      <c r="DX62">
        <f>MIN(AB61*(1+AB$6/Setup!$C$13)-BZ62,MAX(0,$H62-SUM($DP62:DW62)))</f>
        <v/>
      </c>
      <c r="DY62">
        <f>MIN(AC61*(1+AC$6/Setup!$C$13)-CA62,MAX(0,$H62-SUM($DP62:DX62)))</f>
        <v/>
      </c>
      <c r="DZ62">
        <f>MIN(AD61*(1+AD$6/Setup!$C$13)-CB62,MAX(0,$H62-SUM($DP62:DY62)))</f>
        <v/>
      </c>
      <c r="EA62">
        <f>MIN(AE61*(1+AE$6/Setup!$C$13)-CC62,MAX(0,$H62-SUM($DP62:DZ62)))</f>
        <v/>
      </c>
      <c r="EB62">
        <f>MIN(AF61*(1+AF$6/Setup!$C$13)-CD62,MAX(0,$H62-SUM($DP62:EA62)))</f>
        <v/>
      </c>
      <c r="EC62">
        <f>MIN(AG61*(1+AG$6/Setup!$C$13)-CE62,MAX(0,$H62-SUM($DP62:EB62)))</f>
        <v/>
      </c>
      <c r="ED62">
        <f>MIN(AH61*(1+AH$6/Setup!$C$13)-CF62,MAX(0,$H62-SUM($DP62:EC62)))</f>
        <v/>
      </c>
      <c r="EE62">
        <f>MIN(AI61*(1+AI$6/Setup!$C$13)-CG62,MAX(0,$H62-SUM($DP62:ED62)))</f>
        <v/>
      </c>
      <c r="EF62">
        <f>MIN(AJ61*(1+AJ$6/Setup!$C$13)-CH62,MAX(0,$H62-SUM($DP62:EE62)))</f>
        <v/>
      </c>
      <c r="EG62">
        <f>MIN(AK61*(1+AK$6/Setup!$C$13)-CI62,MAX(0,$H62-SUM($DP62:EF62)))</f>
        <v/>
      </c>
      <c r="EH62">
        <f>MIN(AL61*(1+AL$6/Setup!$C$13)-CJ62,MAX(0,$H62-SUM($DP62:EG62)))</f>
        <v/>
      </c>
      <c r="EI62">
        <f>MIN(AM61*(1+AM$6/Setup!$C$13)-CK62,MAX(0,$H62-SUM($DP62:EH62)))</f>
        <v/>
      </c>
      <c r="EJ62">
        <f>MIN(AN61*(1+AN$6/Setup!$C$13)-CL62,MAX(0,$H62-SUM($DP62:EI62)))</f>
        <v/>
      </c>
      <c r="EK62">
        <f>MIN(AO61*(1+AO$6/Setup!$C$13)-CM62,MAX(0,$H62-SUM($DP62:EJ62)))</f>
        <v/>
      </c>
      <c r="EL62">
        <f>MIN(AP61*(1+AP$6/Setup!$C$13)-CN62,MAX(0,$H62-SUM($DP62:EK62)))</f>
        <v/>
      </c>
      <c r="EM62">
        <f>MIN(AQ61*(1+AQ$6/Setup!$C$13)-CO62,MAX(0,$H62-SUM($DP62:EL62)))</f>
        <v/>
      </c>
      <c r="EN62">
        <f>MIN(AR61*(1+AR$6/Setup!$C$13)-CP62,MAX(0,$H62-SUM($DP62:EM62)))</f>
        <v/>
      </c>
      <c r="EO62">
        <f>MIN(AS61*(1+AS$6/Setup!$C$13)-CQ62,MAX(0,$H62-SUM($DP62:EN62)))</f>
        <v/>
      </c>
      <c r="EP62">
        <f>MIN(AT61*(1+AT$6/Setup!$C$13)-CR62,MAX(0,$H62-SUM($DP62:EO62)))</f>
        <v/>
      </c>
      <c r="EQ62">
        <f>MIN(AU61*(1+AU$6/Setup!$C$13)-CS62,MAX(0,$H62-SUM($DP62:EP62)))</f>
        <v/>
      </c>
      <c r="ER62">
        <f>MIN(AV61*(1+AV$6/Setup!$C$13)-CT62,MAX(0,$H62-SUM($DP62:EQ62)))</f>
        <v/>
      </c>
      <c r="ES62">
        <f>MIN(AW61*(1+AW$6/Setup!$C$13)-CU62,MAX(0,$H62-SUM($DP62:ER62)))</f>
        <v/>
      </c>
      <c r="ET62">
        <f>MIN(AX61*(1+AX$6/Setup!$C$13)-CV62,MAX(0,$H62-SUM($DP62:ES62)))</f>
        <v/>
      </c>
      <c r="EU62">
        <f>MIN(AY61*(1+AY$6/Setup!$C$13)-CW62,MAX(0,$H62-SUM($DP62:ET62)))</f>
        <v/>
      </c>
      <c r="EV62">
        <f>MIN(AZ61*(1+AZ$6/Setup!$C$13)-CX62,MAX(0,$H62-SUM($DP62:EU62)))</f>
        <v/>
      </c>
      <c r="EW62">
        <f>MIN(BA61*(1+BA$6/Setup!$C$13)-CY62,MAX(0,$H62-SUM($DP62:EV62)))</f>
        <v/>
      </c>
      <c r="EX62">
        <f>MIN(BB61*(1+BB$6/Setup!$C$13)-CZ62,MAX(0,$H62-SUM($DP62:EW62)))</f>
        <v/>
      </c>
      <c r="EY62">
        <f>MIN(BC61*(1+BC$6/Setup!$C$13)-DA62,MAX(0,$H62-SUM($DP62:EX62)))</f>
        <v/>
      </c>
      <c r="EZ62">
        <f>MIN(BD61*(1+BD$6/Setup!$C$13)-DB62,MAX(0,$H62-SUM($DP62:EY62)))</f>
        <v/>
      </c>
      <c r="FA62">
        <f>MIN(BE61*(1+BE$6/Setup!$C$13)-DC62,MAX(0,$H62-SUM($DP62:EZ62)))</f>
        <v/>
      </c>
      <c r="FB62">
        <f>MIN(BF61*(1+BF$6/Setup!$C$13)-DD62,MAX(0,$H62-SUM($DP62:FA62)))</f>
        <v/>
      </c>
      <c r="FC62">
        <f>MIN(BG61*(1+BG$6/Setup!$C$13)-DE62,MAX(0,$H62-SUM($DP62:FB62)))</f>
        <v/>
      </c>
      <c r="FD62">
        <f>MIN(BH61*(1+BH$6/Setup!$C$13)-DF62,MAX(0,$H62-SUM($DP62:FC62)))</f>
        <v/>
      </c>
      <c r="FE62">
        <f>MIN(BI61*(1+BI$6/Setup!$C$13)-DG62,MAX(0,$H62-SUM($DP62:FD62)))</f>
        <v/>
      </c>
      <c r="FF62">
        <f>MIN(BJ61*(1+BJ$6/Setup!$C$13)-DH62,MAX(0,$H62-SUM($DP62:FE62)))</f>
        <v/>
      </c>
      <c r="FG62">
        <f>MIN(BK61*(1+BK$6/Setup!$C$13)-DI62,MAX(0,$H62-SUM($DP62:FF62)))</f>
        <v/>
      </c>
      <c r="FH62">
        <f>MIN(BL61*(1+BL$6/Setup!$C$13)-DJ62,MAX(0,$H62-SUM($DP62:FG62)))</f>
        <v/>
      </c>
      <c r="FI62">
        <f>MIN(BM61*(1+BM$6/Setup!$C$13)-DK62,MAX(0,$H62-SUM($DP62:FH62)))</f>
        <v/>
      </c>
      <c r="FJ62">
        <f>MIN(BN61*(1+BN$6/Setup!$C$13)-DL62,MAX(0,$H62-SUM($DP62:FI62)))</f>
        <v/>
      </c>
      <c r="FK62">
        <f>MIN(BO61*(1+BO$6/Setup!$C$13)-DM62,MAX(0,$H62-SUM($DP62:FJ62)))</f>
        <v/>
      </c>
      <c r="FL62">
        <f>MIN(BP61*(1+BP$6/Setup!$C$13)-DN62,MAX(0,$H62-SUM($DP62:FK62)))</f>
        <v/>
      </c>
      <c r="FM62">
        <f>MIN(BQ61*(1+BQ$6/Setup!$C$13)-DO62,MAX(0,$H62-SUM($DP62:FL62)))</f>
        <v/>
      </c>
    </row>
    <row r="63">
      <c r="A63">
        <f>A62+1</f>
        <v/>
      </c>
      <c r="B63">
        <f>IF(Setup!$C$6="Every week",Setup!$C$7+7*(A63-1),IF(Setup!$C$6="Every 2 weeks",Setup!$C$7+14*(A63-1),IF(Setup!$C$6="Every month",EDATE(Setup!$C$7,A63-1),EOMONTH(Setup!$C$7,INT((A63-1+Setup!$C$20)/2)-1)+MIN(IF(MOD(A63-1+Setup!$C$20,2)=0,Setup!$C$18,Setup!$C$19),DAY(EOMONTH(Setup!$C$7,INT((A63-1+Setup!$C$20)/2)))))))</f>
        <v/>
      </c>
      <c r="C63">
        <f>N('Paycheck Plan'!J59)</f>
        <v/>
      </c>
      <c r="D63">
        <f>N('Paycheck Plan'!K59)</f>
        <v/>
      </c>
      <c r="E63">
        <f>MIN(MAX(0,Setup!$C$10-F62),MAX(0,Setup!$C$8+C63-G63))</f>
        <v/>
      </c>
      <c r="F63">
        <f>F62+E63</f>
        <v/>
      </c>
      <c r="G63">
        <f>MIN(Setup!$C$14,MAX(0,Setup!$C$8+C63))</f>
        <v/>
      </c>
      <c r="H63">
        <f>MAX(0,Setup!$C$8+C63-G63-E63)+SUM($T$7:$BQ$7)-SUM(BR63:DO63)</f>
        <v/>
      </c>
      <c r="I63">
        <f>SUMPRODUCT(T62:BQ62,$T$6:$BQ$6)/Setup!$C$13</f>
        <v/>
      </c>
      <c r="J63">
        <f>SUM(T63:BQ63)</f>
        <v/>
      </c>
      <c r="K63">
        <f>IF(MAX(DP63:FM63)&gt;0,MATCH(MAX(DP63:FM63),DP63:FM63,0),1)</f>
        <v/>
      </c>
      <c r="T63">
        <f>MAX(0,T62*(1+T$6/Setup!$C$13)-BR63-DP63)+IF($K63=1,$D63,0)</f>
        <v/>
      </c>
      <c r="U63">
        <f>MAX(0,U62*(1+U$6/Setup!$C$13)-BS63-DQ63)+IF($K63=2,$D63,0)</f>
        <v/>
      </c>
      <c r="V63">
        <f>MAX(0,V62*(1+V$6/Setup!$C$13)-BT63-DR63)+IF($K63=3,$D63,0)</f>
        <v/>
      </c>
      <c r="W63">
        <f>MAX(0,W62*(1+W$6/Setup!$C$13)-BU63-DS63)+IF($K63=4,$D63,0)</f>
        <v/>
      </c>
      <c r="X63">
        <f>MAX(0,X62*(1+X$6/Setup!$C$13)-BV63-DT63)+IF($K63=5,$D63,0)</f>
        <v/>
      </c>
      <c r="Y63">
        <f>MAX(0,Y62*(1+Y$6/Setup!$C$13)-BW63-DU63)+IF($K63=6,$D63,0)</f>
        <v/>
      </c>
      <c r="Z63">
        <f>MAX(0,Z62*(1+Z$6/Setup!$C$13)-BX63-DV63)+IF($K63=7,$D63,0)</f>
        <v/>
      </c>
      <c r="AA63">
        <f>MAX(0,AA62*(1+AA$6/Setup!$C$13)-BY63-DW63)+IF($K63=8,$D63,0)</f>
        <v/>
      </c>
      <c r="AB63">
        <f>MAX(0,AB62*(1+AB$6/Setup!$C$13)-BZ63-DX63)+IF($K63=9,$D63,0)</f>
        <v/>
      </c>
      <c r="AC63">
        <f>MAX(0,AC62*(1+AC$6/Setup!$C$13)-CA63-DY63)+IF($K63=10,$D63,0)</f>
        <v/>
      </c>
      <c r="AD63">
        <f>MAX(0,AD62*(1+AD$6/Setup!$C$13)-CB63-DZ63)+IF($K63=11,$D63,0)</f>
        <v/>
      </c>
      <c r="AE63">
        <f>MAX(0,AE62*(1+AE$6/Setup!$C$13)-CC63-EA63)+IF($K63=12,$D63,0)</f>
        <v/>
      </c>
      <c r="AF63">
        <f>MAX(0,AF62*(1+AF$6/Setup!$C$13)-CD63-EB63)+IF($K63=13,$D63,0)</f>
        <v/>
      </c>
      <c r="AG63">
        <f>MAX(0,AG62*(1+AG$6/Setup!$C$13)-CE63-EC63)+IF($K63=14,$D63,0)</f>
        <v/>
      </c>
      <c r="AH63">
        <f>MAX(0,AH62*(1+AH$6/Setup!$C$13)-CF63-ED63)+IF($K63=15,$D63,0)</f>
        <v/>
      </c>
      <c r="AI63">
        <f>MAX(0,AI62*(1+AI$6/Setup!$C$13)-CG63-EE63)+IF($K63=16,$D63,0)</f>
        <v/>
      </c>
      <c r="AJ63">
        <f>MAX(0,AJ62*(1+AJ$6/Setup!$C$13)-CH63-EF63)+IF($K63=17,$D63,0)</f>
        <v/>
      </c>
      <c r="AK63">
        <f>MAX(0,AK62*(1+AK$6/Setup!$C$13)-CI63-EG63)+IF($K63=18,$D63,0)</f>
        <v/>
      </c>
      <c r="AL63">
        <f>MAX(0,AL62*(1+AL$6/Setup!$C$13)-CJ63-EH63)+IF($K63=19,$D63,0)</f>
        <v/>
      </c>
      <c r="AM63">
        <f>MAX(0,AM62*(1+AM$6/Setup!$C$13)-CK63-EI63)+IF($K63=20,$D63,0)</f>
        <v/>
      </c>
      <c r="AN63">
        <f>MAX(0,AN62*(1+AN$6/Setup!$C$13)-CL63-EJ63)+IF($K63=21,$D63,0)</f>
        <v/>
      </c>
      <c r="AO63">
        <f>MAX(0,AO62*(1+AO$6/Setup!$C$13)-CM63-EK63)+IF($K63=22,$D63,0)</f>
        <v/>
      </c>
      <c r="AP63">
        <f>MAX(0,AP62*(1+AP$6/Setup!$C$13)-CN63-EL63)+IF($K63=23,$D63,0)</f>
        <v/>
      </c>
      <c r="AQ63">
        <f>MAX(0,AQ62*(1+AQ$6/Setup!$C$13)-CO63-EM63)+IF($K63=24,$D63,0)</f>
        <v/>
      </c>
      <c r="AR63">
        <f>MAX(0,AR62*(1+AR$6/Setup!$C$13)-CP63-EN63)+IF($K63=25,$D63,0)</f>
        <v/>
      </c>
      <c r="AS63">
        <f>MAX(0,AS62*(1+AS$6/Setup!$C$13)-CQ63-EO63)+IF($K63=26,$D63,0)</f>
        <v/>
      </c>
      <c r="AT63">
        <f>MAX(0,AT62*(1+AT$6/Setup!$C$13)-CR63-EP63)+IF($K63=27,$D63,0)</f>
        <v/>
      </c>
      <c r="AU63">
        <f>MAX(0,AU62*(1+AU$6/Setup!$C$13)-CS63-EQ63)+IF($K63=28,$D63,0)</f>
        <v/>
      </c>
      <c r="AV63">
        <f>MAX(0,AV62*(1+AV$6/Setup!$C$13)-CT63-ER63)+IF($K63=29,$D63,0)</f>
        <v/>
      </c>
      <c r="AW63">
        <f>MAX(0,AW62*(1+AW$6/Setup!$C$13)-CU63-ES63)+IF($K63=30,$D63,0)</f>
        <v/>
      </c>
      <c r="AX63">
        <f>MAX(0,AX62*(1+AX$6/Setup!$C$13)-CV63-ET63)+IF($K63=31,$D63,0)</f>
        <v/>
      </c>
      <c r="AY63">
        <f>MAX(0,AY62*(1+AY$6/Setup!$C$13)-CW63-EU63)+IF($K63=32,$D63,0)</f>
        <v/>
      </c>
      <c r="AZ63">
        <f>MAX(0,AZ62*(1+AZ$6/Setup!$C$13)-CX63-EV63)+IF($K63=33,$D63,0)</f>
        <v/>
      </c>
      <c r="BA63">
        <f>MAX(0,BA62*(1+BA$6/Setup!$C$13)-CY63-EW63)+IF($K63=34,$D63,0)</f>
        <v/>
      </c>
      <c r="BB63">
        <f>MAX(0,BB62*(1+BB$6/Setup!$C$13)-CZ63-EX63)+IF($K63=35,$D63,0)</f>
        <v/>
      </c>
      <c r="BC63">
        <f>MAX(0,BC62*(1+BC$6/Setup!$C$13)-DA63-EY63)+IF($K63=36,$D63,0)</f>
        <v/>
      </c>
      <c r="BD63">
        <f>MAX(0,BD62*(1+BD$6/Setup!$C$13)-DB63-EZ63)+IF($K63=37,$D63,0)</f>
        <v/>
      </c>
      <c r="BE63">
        <f>MAX(0,BE62*(1+BE$6/Setup!$C$13)-DC63-FA63)+IF($K63=38,$D63,0)</f>
        <v/>
      </c>
      <c r="BF63">
        <f>MAX(0,BF62*(1+BF$6/Setup!$C$13)-DD63-FB63)+IF($K63=39,$D63,0)</f>
        <v/>
      </c>
      <c r="BG63">
        <f>MAX(0,BG62*(1+BG$6/Setup!$C$13)-DE63-FC63)+IF($K63=40,$D63,0)</f>
        <v/>
      </c>
      <c r="BH63">
        <f>MAX(0,BH62*(1+BH$6/Setup!$C$13)-DF63-FD63)+IF($K63=41,$D63,0)</f>
        <v/>
      </c>
      <c r="BI63">
        <f>MAX(0,BI62*(1+BI$6/Setup!$C$13)-DG63-FE63)+IF($K63=42,$D63,0)</f>
        <v/>
      </c>
      <c r="BJ63">
        <f>MAX(0,BJ62*(1+BJ$6/Setup!$C$13)-DH63-FF63)+IF($K63=43,$D63,0)</f>
        <v/>
      </c>
      <c r="BK63">
        <f>MAX(0,BK62*(1+BK$6/Setup!$C$13)-DI63-FG63)+IF($K63=44,$D63,0)</f>
        <v/>
      </c>
      <c r="BL63">
        <f>MAX(0,BL62*(1+BL$6/Setup!$C$13)-DJ63-FH63)+IF($K63=45,$D63,0)</f>
        <v/>
      </c>
      <c r="BM63">
        <f>MAX(0,BM62*(1+BM$6/Setup!$C$13)-DK63-FI63)+IF($K63=46,$D63,0)</f>
        <v/>
      </c>
      <c r="BN63">
        <f>MAX(0,BN62*(1+BN$6/Setup!$C$13)-DL63-FJ63)+IF($K63=47,$D63,0)</f>
        <v/>
      </c>
      <c r="BO63">
        <f>MAX(0,BO62*(1+BO$6/Setup!$C$13)-DM63-FK63)+IF($K63=48,$D63,0)</f>
        <v/>
      </c>
      <c r="BP63">
        <f>MAX(0,BP62*(1+BP$6/Setup!$C$13)-DN63-FL63)+IF($K63=49,$D63,0)</f>
        <v/>
      </c>
      <c r="BQ63">
        <f>MAX(0,BQ62*(1+BQ$6/Setup!$C$13)-DO63-FM63)+IF($K63=50,$D63,0)</f>
        <v/>
      </c>
      <c r="BR63">
        <f>MIN(T62*(1+T$6/Setup!$C$13),T$7)</f>
        <v/>
      </c>
      <c r="BS63">
        <f>MIN(U62*(1+U$6/Setup!$C$13),U$7)</f>
        <v/>
      </c>
      <c r="BT63">
        <f>MIN(V62*(1+V$6/Setup!$C$13),V$7)</f>
        <v/>
      </c>
      <c r="BU63">
        <f>MIN(W62*(1+W$6/Setup!$C$13),W$7)</f>
        <v/>
      </c>
      <c r="BV63">
        <f>MIN(X62*(1+X$6/Setup!$C$13),X$7)</f>
        <v/>
      </c>
      <c r="BW63">
        <f>MIN(Y62*(1+Y$6/Setup!$C$13),Y$7)</f>
        <v/>
      </c>
      <c r="BX63">
        <f>MIN(Z62*(1+Z$6/Setup!$C$13),Z$7)</f>
        <v/>
      </c>
      <c r="BY63">
        <f>MIN(AA62*(1+AA$6/Setup!$C$13),AA$7)</f>
        <v/>
      </c>
      <c r="BZ63">
        <f>MIN(AB62*(1+AB$6/Setup!$C$13),AB$7)</f>
        <v/>
      </c>
      <c r="CA63">
        <f>MIN(AC62*(1+AC$6/Setup!$C$13),AC$7)</f>
        <v/>
      </c>
      <c r="CB63">
        <f>MIN(AD62*(1+AD$6/Setup!$C$13),AD$7)</f>
        <v/>
      </c>
      <c r="CC63">
        <f>MIN(AE62*(1+AE$6/Setup!$C$13),AE$7)</f>
        <v/>
      </c>
      <c r="CD63">
        <f>MIN(AF62*(1+AF$6/Setup!$C$13),AF$7)</f>
        <v/>
      </c>
      <c r="CE63">
        <f>MIN(AG62*(1+AG$6/Setup!$C$13),AG$7)</f>
        <v/>
      </c>
      <c r="CF63">
        <f>MIN(AH62*(1+AH$6/Setup!$C$13),AH$7)</f>
        <v/>
      </c>
      <c r="CG63">
        <f>MIN(AI62*(1+AI$6/Setup!$C$13),AI$7)</f>
        <v/>
      </c>
      <c r="CH63">
        <f>MIN(AJ62*(1+AJ$6/Setup!$C$13),AJ$7)</f>
        <v/>
      </c>
      <c r="CI63">
        <f>MIN(AK62*(1+AK$6/Setup!$C$13),AK$7)</f>
        <v/>
      </c>
      <c r="CJ63">
        <f>MIN(AL62*(1+AL$6/Setup!$C$13),AL$7)</f>
        <v/>
      </c>
      <c r="CK63">
        <f>MIN(AM62*(1+AM$6/Setup!$C$13),AM$7)</f>
        <v/>
      </c>
      <c r="CL63">
        <f>MIN(AN62*(1+AN$6/Setup!$C$13),AN$7)</f>
        <v/>
      </c>
      <c r="CM63">
        <f>MIN(AO62*(1+AO$6/Setup!$C$13),AO$7)</f>
        <v/>
      </c>
      <c r="CN63">
        <f>MIN(AP62*(1+AP$6/Setup!$C$13),AP$7)</f>
        <v/>
      </c>
      <c r="CO63">
        <f>MIN(AQ62*(1+AQ$6/Setup!$C$13),AQ$7)</f>
        <v/>
      </c>
      <c r="CP63">
        <f>MIN(AR62*(1+AR$6/Setup!$C$13),AR$7)</f>
        <v/>
      </c>
      <c r="CQ63">
        <f>MIN(AS62*(1+AS$6/Setup!$C$13),AS$7)</f>
        <v/>
      </c>
      <c r="CR63">
        <f>MIN(AT62*(1+AT$6/Setup!$C$13),AT$7)</f>
        <v/>
      </c>
      <c r="CS63">
        <f>MIN(AU62*(1+AU$6/Setup!$C$13),AU$7)</f>
        <v/>
      </c>
      <c r="CT63">
        <f>MIN(AV62*(1+AV$6/Setup!$C$13),AV$7)</f>
        <v/>
      </c>
      <c r="CU63">
        <f>MIN(AW62*(1+AW$6/Setup!$C$13),AW$7)</f>
        <v/>
      </c>
      <c r="CV63">
        <f>MIN(AX62*(1+AX$6/Setup!$C$13),AX$7)</f>
        <v/>
      </c>
      <c r="CW63">
        <f>MIN(AY62*(1+AY$6/Setup!$C$13),AY$7)</f>
        <v/>
      </c>
      <c r="CX63">
        <f>MIN(AZ62*(1+AZ$6/Setup!$C$13),AZ$7)</f>
        <v/>
      </c>
      <c r="CY63">
        <f>MIN(BA62*(1+BA$6/Setup!$C$13),BA$7)</f>
        <v/>
      </c>
      <c r="CZ63">
        <f>MIN(BB62*(1+BB$6/Setup!$C$13),BB$7)</f>
        <v/>
      </c>
      <c r="DA63">
        <f>MIN(BC62*(1+BC$6/Setup!$C$13),BC$7)</f>
        <v/>
      </c>
      <c r="DB63">
        <f>MIN(BD62*(1+BD$6/Setup!$C$13),BD$7)</f>
        <v/>
      </c>
      <c r="DC63">
        <f>MIN(BE62*(1+BE$6/Setup!$C$13),BE$7)</f>
        <v/>
      </c>
      <c r="DD63">
        <f>MIN(BF62*(1+BF$6/Setup!$C$13),BF$7)</f>
        <v/>
      </c>
      <c r="DE63">
        <f>MIN(BG62*(1+BG$6/Setup!$C$13),BG$7)</f>
        <v/>
      </c>
      <c r="DF63">
        <f>MIN(BH62*(1+BH$6/Setup!$C$13),BH$7)</f>
        <v/>
      </c>
      <c r="DG63">
        <f>MIN(BI62*(1+BI$6/Setup!$C$13),BI$7)</f>
        <v/>
      </c>
      <c r="DH63">
        <f>MIN(BJ62*(1+BJ$6/Setup!$C$13),BJ$7)</f>
        <v/>
      </c>
      <c r="DI63">
        <f>MIN(BK62*(1+BK$6/Setup!$C$13),BK$7)</f>
        <v/>
      </c>
      <c r="DJ63">
        <f>MIN(BL62*(1+BL$6/Setup!$C$13),BL$7)</f>
        <v/>
      </c>
      <c r="DK63">
        <f>MIN(BM62*(1+BM$6/Setup!$C$13),BM$7)</f>
        <v/>
      </c>
      <c r="DL63">
        <f>MIN(BN62*(1+BN$6/Setup!$C$13),BN$7)</f>
        <v/>
      </c>
      <c r="DM63">
        <f>MIN(BO62*(1+BO$6/Setup!$C$13),BO$7)</f>
        <v/>
      </c>
      <c r="DN63">
        <f>MIN(BP62*(1+BP$6/Setup!$C$13),BP$7)</f>
        <v/>
      </c>
      <c r="DO63">
        <f>MIN(BQ62*(1+BQ$6/Setup!$C$13),BQ$7)</f>
        <v/>
      </c>
      <c r="DP63">
        <f>MIN(T62*(1+T$6/Setup!$C$13)-BR63,$H63)</f>
        <v/>
      </c>
      <c r="DQ63">
        <f>MIN(U62*(1+U$6/Setup!$C$13)-BS63,MAX(0,$H63-SUM($DP63:DP63)))</f>
        <v/>
      </c>
      <c r="DR63">
        <f>MIN(V62*(1+V$6/Setup!$C$13)-BT63,MAX(0,$H63-SUM($DP63:DQ63)))</f>
        <v/>
      </c>
      <c r="DS63">
        <f>MIN(W62*(1+W$6/Setup!$C$13)-BU63,MAX(0,$H63-SUM($DP63:DR63)))</f>
        <v/>
      </c>
      <c r="DT63">
        <f>MIN(X62*(1+X$6/Setup!$C$13)-BV63,MAX(0,$H63-SUM($DP63:DS63)))</f>
        <v/>
      </c>
      <c r="DU63">
        <f>MIN(Y62*(1+Y$6/Setup!$C$13)-BW63,MAX(0,$H63-SUM($DP63:DT63)))</f>
        <v/>
      </c>
      <c r="DV63">
        <f>MIN(Z62*(1+Z$6/Setup!$C$13)-BX63,MAX(0,$H63-SUM($DP63:DU63)))</f>
        <v/>
      </c>
      <c r="DW63">
        <f>MIN(AA62*(1+AA$6/Setup!$C$13)-BY63,MAX(0,$H63-SUM($DP63:DV63)))</f>
        <v/>
      </c>
      <c r="DX63">
        <f>MIN(AB62*(1+AB$6/Setup!$C$13)-BZ63,MAX(0,$H63-SUM($DP63:DW63)))</f>
        <v/>
      </c>
      <c r="DY63">
        <f>MIN(AC62*(1+AC$6/Setup!$C$13)-CA63,MAX(0,$H63-SUM($DP63:DX63)))</f>
        <v/>
      </c>
      <c r="DZ63">
        <f>MIN(AD62*(1+AD$6/Setup!$C$13)-CB63,MAX(0,$H63-SUM($DP63:DY63)))</f>
        <v/>
      </c>
      <c r="EA63">
        <f>MIN(AE62*(1+AE$6/Setup!$C$13)-CC63,MAX(0,$H63-SUM($DP63:DZ63)))</f>
        <v/>
      </c>
      <c r="EB63">
        <f>MIN(AF62*(1+AF$6/Setup!$C$13)-CD63,MAX(0,$H63-SUM($DP63:EA63)))</f>
        <v/>
      </c>
      <c r="EC63">
        <f>MIN(AG62*(1+AG$6/Setup!$C$13)-CE63,MAX(0,$H63-SUM($DP63:EB63)))</f>
        <v/>
      </c>
      <c r="ED63">
        <f>MIN(AH62*(1+AH$6/Setup!$C$13)-CF63,MAX(0,$H63-SUM($DP63:EC63)))</f>
        <v/>
      </c>
      <c r="EE63">
        <f>MIN(AI62*(1+AI$6/Setup!$C$13)-CG63,MAX(0,$H63-SUM($DP63:ED63)))</f>
        <v/>
      </c>
      <c r="EF63">
        <f>MIN(AJ62*(1+AJ$6/Setup!$C$13)-CH63,MAX(0,$H63-SUM($DP63:EE63)))</f>
        <v/>
      </c>
      <c r="EG63">
        <f>MIN(AK62*(1+AK$6/Setup!$C$13)-CI63,MAX(0,$H63-SUM($DP63:EF63)))</f>
        <v/>
      </c>
      <c r="EH63">
        <f>MIN(AL62*(1+AL$6/Setup!$C$13)-CJ63,MAX(0,$H63-SUM($DP63:EG63)))</f>
        <v/>
      </c>
      <c r="EI63">
        <f>MIN(AM62*(1+AM$6/Setup!$C$13)-CK63,MAX(0,$H63-SUM($DP63:EH63)))</f>
        <v/>
      </c>
      <c r="EJ63">
        <f>MIN(AN62*(1+AN$6/Setup!$C$13)-CL63,MAX(0,$H63-SUM($DP63:EI63)))</f>
        <v/>
      </c>
      <c r="EK63">
        <f>MIN(AO62*(1+AO$6/Setup!$C$13)-CM63,MAX(0,$H63-SUM($DP63:EJ63)))</f>
        <v/>
      </c>
      <c r="EL63">
        <f>MIN(AP62*(1+AP$6/Setup!$C$13)-CN63,MAX(0,$H63-SUM($DP63:EK63)))</f>
        <v/>
      </c>
      <c r="EM63">
        <f>MIN(AQ62*(1+AQ$6/Setup!$C$13)-CO63,MAX(0,$H63-SUM($DP63:EL63)))</f>
        <v/>
      </c>
      <c r="EN63">
        <f>MIN(AR62*(1+AR$6/Setup!$C$13)-CP63,MAX(0,$H63-SUM($DP63:EM63)))</f>
        <v/>
      </c>
      <c r="EO63">
        <f>MIN(AS62*(1+AS$6/Setup!$C$13)-CQ63,MAX(0,$H63-SUM($DP63:EN63)))</f>
        <v/>
      </c>
      <c r="EP63">
        <f>MIN(AT62*(1+AT$6/Setup!$C$13)-CR63,MAX(0,$H63-SUM($DP63:EO63)))</f>
        <v/>
      </c>
      <c r="EQ63">
        <f>MIN(AU62*(1+AU$6/Setup!$C$13)-CS63,MAX(0,$H63-SUM($DP63:EP63)))</f>
        <v/>
      </c>
      <c r="ER63">
        <f>MIN(AV62*(1+AV$6/Setup!$C$13)-CT63,MAX(0,$H63-SUM($DP63:EQ63)))</f>
        <v/>
      </c>
      <c r="ES63">
        <f>MIN(AW62*(1+AW$6/Setup!$C$13)-CU63,MAX(0,$H63-SUM($DP63:ER63)))</f>
        <v/>
      </c>
      <c r="ET63">
        <f>MIN(AX62*(1+AX$6/Setup!$C$13)-CV63,MAX(0,$H63-SUM($DP63:ES63)))</f>
        <v/>
      </c>
      <c r="EU63">
        <f>MIN(AY62*(1+AY$6/Setup!$C$13)-CW63,MAX(0,$H63-SUM($DP63:ET63)))</f>
        <v/>
      </c>
      <c r="EV63">
        <f>MIN(AZ62*(1+AZ$6/Setup!$C$13)-CX63,MAX(0,$H63-SUM($DP63:EU63)))</f>
        <v/>
      </c>
      <c r="EW63">
        <f>MIN(BA62*(1+BA$6/Setup!$C$13)-CY63,MAX(0,$H63-SUM($DP63:EV63)))</f>
        <v/>
      </c>
      <c r="EX63">
        <f>MIN(BB62*(1+BB$6/Setup!$C$13)-CZ63,MAX(0,$H63-SUM($DP63:EW63)))</f>
        <v/>
      </c>
      <c r="EY63">
        <f>MIN(BC62*(1+BC$6/Setup!$C$13)-DA63,MAX(0,$H63-SUM($DP63:EX63)))</f>
        <v/>
      </c>
      <c r="EZ63">
        <f>MIN(BD62*(1+BD$6/Setup!$C$13)-DB63,MAX(0,$H63-SUM($DP63:EY63)))</f>
        <v/>
      </c>
      <c r="FA63">
        <f>MIN(BE62*(1+BE$6/Setup!$C$13)-DC63,MAX(0,$H63-SUM($DP63:EZ63)))</f>
        <v/>
      </c>
      <c r="FB63">
        <f>MIN(BF62*(1+BF$6/Setup!$C$13)-DD63,MAX(0,$H63-SUM($DP63:FA63)))</f>
        <v/>
      </c>
      <c r="FC63">
        <f>MIN(BG62*(1+BG$6/Setup!$C$13)-DE63,MAX(0,$H63-SUM($DP63:FB63)))</f>
        <v/>
      </c>
      <c r="FD63">
        <f>MIN(BH62*(1+BH$6/Setup!$C$13)-DF63,MAX(0,$H63-SUM($DP63:FC63)))</f>
        <v/>
      </c>
      <c r="FE63">
        <f>MIN(BI62*(1+BI$6/Setup!$C$13)-DG63,MAX(0,$H63-SUM($DP63:FD63)))</f>
        <v/>
      </c>
      <c r="FF63">
        <f>MIN(BJ62*(1+BJ$6/Setup!$C$13)-DH63,MAX(0,$H63-SUM($DP63:FE63)))</f>
        <v/>
      </c>
      <c r="FG63">
        <f>MIN(BK62*(1+BK$6/Setup!$C$13)-DI63,MAX(0,$H63-SUM($DP63:FF63)))</f>
        <v/>
      </c>
      <c r="FH63">
        <f>MIN(BL62*(1+BL$6/Setup!$C$13)-DJ63,MAX(0,$H63-SUM($DP63:FG63)))</f>
        <v/>
      </c>
      <c r="FI63">
        <f>MIN(BM62*(1+BM$6/Setup!$C$13)-DK63,MAX(0,$H63-SUM($DP63:FH63)))</f>
        <v/>
      </c>
      <c r="FJ63">
        <f>MIN(BN62*(1+BN$6/Setup!$C$13)-DL63,MAX(0,$H63-SUM($DP63:FI63)))</f>
        <v/>
      </c>
      <c r="FK63">
        <f>MIN(BO62*(1+BO$6/Setup!$C$13)-DM63,MAX(0,$H63-SUM($DP63:FJ63)))</f>
        <v/>
      </c>
      <c r="FL63">
        <f>MIN(BP62*(1+BP$6/Setup!$C$13)-DN63,MAX(0,$H63-SUM($DP63:FK63)))</f>
        <v/>
      </c>
      <c r="FM63">
        <f>MIN(BQ62*(1+BQ$6/Setup!$C$13)-DO63,MAX(0,$H63-SUM($DP63:FL63)))</f>
        <v/>
      </c>
    </row>
    <row r="64">
      <c r="A64">
        <f>A63+1</f>
        <v/>
      </c>
      <c r="B64">
        <f>IF(Setup!$C$6="Every week",Setup!$C$7+7*(A64-1),IF(Setup!$C$6="Every 2 weeks",Setup!$C$7+14*(A64-1),IF(Setup!$C$6="Every month",EDATE(Setup!$C$7,A64-1),EOMONTH(Setup!$C$7,INT((A64-1+Setup!$C$20)/2)-1)+MIN(IF(MOD(A64-1+Setup!$C$20,2)=0,Setup!$C$18,Setup!$C$19),DAY(EOMONTH(Setup!$C$7,INT((A64-1+Setup!$C$20)/2)))))))</f>
        <v/>
      </c>
      <c r="C64">
        <f>N('Paycheck Plan'!J60)</f>
        <v/>
      </c>
      <c r="D64">
        <f>N('Paycheck Plan'!K60)</f>
        <v/>
      </c>
      <c r="E64">
        <f>MIN(MAX(0,Setup!$C$10-F63),MAX(0,Setup!$C$8+C64-G64))</f>
        <v/>
      </c>
      <c r="F64">
        <f>F63+E64</f>
        <v/>
      </c>
      <c r="G64">
        <f>MIN(Setup!$C$14,MAX(0,Setup!$C$8+C64))</f>
        <v/>
      </c>
      <c r="H64">
        <f>MAX(0,Setup!$C$8+C64-G64-E64)+SUM($T$7:$BQ$7)-SUM(BR64:DO64)</f>
        <v/>
      </c>
      <c r="I64">
        <f>SUMPRODUCT(T63:BQ63,$T$6:$BQ$6)/Setup!$C$13</f>
        <v/>
      </c>
      <c r="J64">
        <f>SUM(T64:BQ64)</f>
        <v/>
      </c>
      <c r="K64">
        <f>IF(MAX(DP64:FM64)&gt;0,MATCH(MAX(DP64:FM64),DP64:FM64,0),1)</f>
        <v/>
      </c>
      <c r="T64">
        <f>MAX(0,T63*(1+T$6/Setup!$C$13)-BR64-DP64)+IF($K64=1,$D64,0)</f>
        <v/>
      </c>
      <c r="U64">
        <f>MAX(0,U63*(1+U$6/Setup!$C$13)-BS64-DQ64)+IF($K64=2,$D64,0)</f>
        <v/>
      </c>
      <c r="V64">
        <f>MAX(0,V63*(1+V$6/Setup!$C$13)-BT64-DR64)+IF($K64=3,$D64,0)</f>
        <v/>
      </c>
      <c r="W64">
        <f>MAX(0,W63*(1+W$6/Setup!$C$13)-BU64-DS64)+IF($K64=4,$D64,0)</f>
        <v/>
      </c>
      <c r="X64">
        <f>MAX(0,X63*(1+X$6/Setup!$C$13)-BV64-DT64)+IF($K64=5,$D64,0)</f>
        <v/>
      </c>
      <c r="Y64">
        <f>MAX(0,Y63*(1+Y$6/Setup!$C$13)-BW64-DU64)+IF($K64=6,$D64,0)</f>
        <v/>
      </c>
      <c r="Z64">
        <f>MAX(0,Z63*(1+Z$6/Setup!$C$13)-BX64-DV64)+IF($K64=7,$D64,0)</f>
        <v/>
      </c>
      <c r="AA64">
        <f>MAX(0,AA63*(1+AA$6/Setup!$C$13)-BY64-DW64)+IF($K64=8,$D64,0)</f>
        <v/>
      </c>
      <c r="AB64">
        <f>MAX(0,AB63*(1+AB$6/Setup!$C$13)-BZ64-DX64)+IF($K64=9,$D64,0)</f>
        <v/>
      </c>
      <c r="AC64">
        <f>MAX(0,AC63*(1+AC$6/Setup!$C$13)-CA64-DY64)+IF($K64=10,$D64,0)</f>
        <v/>
      </c>
      <c r="AD64">
        <f>MAX(0,AD63*(1+AD$6/Setup!$C$13)-CB64-DZ64)+IF($K64=11,$D64,0)</f>
        <v/>
      </c>
      <c r="AE64">
        <f>MAX(0,AE63*(1+AE$6/Setup!$C$13)-CC64-EA64)+IF($K64=12,$D64,0)</f>
        <v/>
      </c>
      <c r="AF64">
        <f>MAX(0,AF63*(1+AF$6/Setup!$C$13)-CD64-EB64)+IF($K64=13,$D64,0)</f>
        <v/>
      </c>
      <c r="AG64">
        <f>MAX(0,AG63*(1+AG$6/Setup!$C$13)-CE64-EC64)+IF($K64=14,$D64,0)</f>
        <v/>
      </c>
      <c r="AH64">
        <f>MAX(0,AH63*(1+AH$6/Setup!$C$13)-CF64-ED64)+IF($K64=15,$D64,0)</f>
        <v/>
      </c>
      <c r="AI64">
        <f>MAX(0,AI63*(1+AI$6/Setup!$C$13)-CG64-EE64)+IF($K64=16,$D64,0)</f>
        <v/>
      </c>
      <c r="AJ64">
        <f>MAX(0,AJ63*(1+AJ$6/Setup!$C$13)-CH64-EF64)+IF($K64=17,$D64,0)</f>
        <v/>
      </c>
      <c r="AK64">
        <f>MAX(0,AK63*(1+AK$6/Setup!$C$13)-CI64-EG64)+IF($K64=18,$D64,0)</f>
        <v/>
      </c>
      <c r="AL64">
        <f>MAX(0,AL63*(1+AL$6/Setup!$C$13)-CJ64-EH64)+IF($K64=19,$D64,0)</f>
        <v/>
      </c>
      <c r="AM64">
        <f>MAX(0,AM63*(1+AM$6/Setup!$C$13)-CK64-EI64)+IF($K64=20,$D64,0)</f>
        <v/>
      </c>
      <c r="AN64">
        <f>MAX(0,AN63*(1+AN$6/Setup!$C$13)-CL64-EJ64)+IF($K64=21,$D64,0)</f>
        <v/>
      </c>
      <c r="AO64">
        <f>MAX(0,AO63*(1+AO$6/Setup!$C$13)-CM64-EK64)+IF($K64=22,$D64,0)</f>
        <v/>
      </c>
      <c r="AP64">
        <f>MAX(0,AP63*(1+AP$6/Setup!$C$13)-CN64-EL64)+IF($K64=23,$D64,0)</f>
        <v/>
      </c>
      <c r="AQ64">
        <f>MAX(0,AQ63*(1+AQ$6/Setup!$C$13)-CO64-EM64)+IF($K64=24,$D64,0)</f>
        <v/>
      </c>
      <c r="AR64">
        <f>MAX(0,AR63*(1+AR$6/Setup!$C$13)-CP64-EN64)+IF($K64=25,$D64,0)</f>
        <v/>
      </c>
      <c r="AS64">
        <f>MAX(0,AS63*(1+AS$6/Setup!$C$13)-CQ64-EO64)+IF($K64=26,$D64,0)</f>
        <v/>
      </c>
      <c r="AT64">
        <f>MAX(0,AT63*(1+AT$6/Setup!$C$13)-CR64-EP64)+IF($K64=27,$D64,0)</f>
        <v/>
      </c>
      <c r="AU64">
        <f>MAX(0,AU63*(1+AU$6/Setup!$C$13)-CS64-EQ64)+IF($K64=28,$D64,0)</f>
        <v/>
      </c>
      <c r="AV64">
        <f>MAX(0,AV63*(1+AV$6/Setup!$C$13)-CT64-ER64)+IF($K64=29,$D64,0)</f>
        <v/>
      </c>
      <c r="AW64">
        <f>MAX(0,AW63*(1+AW$6/Setup!$C$13)-CU64-ES64)+IF($K64=30,$D64,0)</f>
        <v/>
      </c>
      <c r="AX64">
        <f>MAX(0,AX63*(1+AX$6/Setup!$C$13)-CV64-ET64)+IF($K64=31,$D64,0)</f>
        <v/>
      </c>
      <c r="AY64">
        <f>MAX(0,AY63*(1+AY$6/Setup!$C$13)-CW64-EU64)+IF($K64=32,$D64,0)</f>
        <v/>
      </c>
      <c r="AZ64">
        <f>MAX(0,AZ63*(1+AZ$6/Setup!$C$13)-CX64-EV64)+IF($K64=33,$D64,0)</f>
        <v/>
      </c>
      <c r="BA64">
        <f>MAX(0,BA63*(1+BA$6/Setup!$C$13)-CY64-EW64)+IF($K64=34,$D64,0)</f>
        <v/>
      </c>
      <c r="BB64">
        <f>MAX(0,BB63*(1+BB$6/Setup!$C$13)-CZ64-EX64)+IF($K64=35,$D64,0)</f>
        <v/>
      </c>
      <c r="BC64">
        <f>MAX(0,BC63*(1+BC$6/Setup!$C$13)-DA64-EY64)+IF($K64=36,$D64,0)</f>
        <v/>
      </c>
      <c r="BD64">
        <f>MAX(0,BD63*(1+BD$6/Setup!$C$13)-DB64-EZ64)+IF($K64=37,$D64,0)</f>
        <v/>
      </c>
      <c r="BE64">
        <f>MAX(0,BE63*(1+BE$6/Setup!$C$13)-DC64-FA64)+IF($K64=38,$D64,0)</f>
        <v/>
      </c>
      <c r="BF64">
        <f>MAX(0,BF63*(1+BF$6/Setup!$C$13)-DD64-FB64)+IF($K64=39,$D64,0)</f>
        <v/>
      </c>
      <c r="BG64">
        <f>MAX(0,BG63*(1+BG$6/Setup!$C$13)-DE64-FC64)+IF($K64=40,$D64,0)</f>
        <v/>
      </c>
      <c r="BH64">
        <f>MAX(0,BH63*(1+BH$6/Setup!$C$13)-DF64-FD64)+IF($K64=41,$D64,0)</f>
        <v/>
      </c>
      <c r="BI64">
        <f>MAX(0,BI63*(1+BI$6/Setup!$C$13)-DG64-FE64)+IF($K64=42,$D64,0)</f>
        <v/>
      </c>
      <c r="BJ64">
        <f>MAX(0,BJ63*(1+BJ$6/Setup!$C$13)-DH64-FF64)+IF($K64=43,$D64,0)</f>
        <v/>
      </c>
      <c r="BK64">
        <f>MAX(0,BK63*(1+BK$6/Setup!$C$13)-DI64-FG64)+IF($K64=44,$D64,0)</f>
        <v/>
      </c>
      <c r="BL64">
        <f>MAX(0,BL63*(1+BL$6/Setup!$C$13)-DJ64-FH64)+IF($K64=45,$D64,0)</f>
        <v/>
      </c>
      <c r="BM64">
        <f>MAX(0,BM63*(1+BM$6/Setup!$C$13)-DK64-FI64)+IF($K64=46,$D64,0)</f>
        <v/>
      </c>
      <c r="BN64">
        <f>MAX(0,BN63*(1+BN$6/Setup!$C$13)-DL64-FJ64)+IF($K64=47,$D64,0)</f>
        <v/>
      </c>
      <c r="BO64">
        <f>MAX(0,BO63*(1+BO$6/Setup!$C$13)-DM64-FK64)+IF($K64=48,$D64,0)</f>
        <v/>
      </c>
      <c r="BP64">
        <f>MAX(0,BP63*(1+BP$6/Setup!$C$13)-DN64-FL64)+IF($K64=49,$D64,0)</f>
        <v/>
      </c>
      <c r="BQ64">
        <f>MAX(0,BQ63*(1+BQ$6/Setup!$C$13)-DO64-FM64)+IF($K64=50,$D64,0)</f>
        <v/>
      </c>
      <c r="BR64">
        <f>MIN(T63*(1+T$6/Setup!$C$13),T$7)</f>
        <v/>
      </c>
      <c r="BS64">
        <f>MIN(U63*(1+U$6/Setup!$C$13),U$7)</f>
        <v/>
      </c>
      <c r="BT64">
        <f>MIN(V63*(1+V$6/Setup!$C$13),V$7)</f>
        <v/>
      </c>
      <c r="BU64">
        <f>MIN(W63*(1+W$6/Setup!$C$13),W$7)</f>
        <v/>
      </c>
      <c r="BV64">
        <f>MIN(X63*(1+X$6/Setup!$C$13),X$7)</f>
        <v/>
      </c>
      <c r="BW64">
        <f>MIN(Y63*(1+Y$6/Setup!$C$13),Y$7)</f>
        <v/>
      </c>
      <c r="BX64">
        <f>MIN(Z63*(1+Z$6/Setup!$C$13),Z$7)</f>
        <v/>
      </c>
      <c r="BY64">
        <f>MIN(AA63*(1+AA$6/Setup!$C$13),AA$7)</f>
        <v/>
      </c>
      <c r="BZ64">
        <f>MIN(AB63*(1+AB$6/Setup!$C$13),AB$7)</f>
        <v/>
      </c>
      <c r="CA64">
        <f>MIN(AC63*(1+AC$6/Setup!$C$13),AC$7)</f>
        <v/>
      </c>
      <c r="CB64">
        <f>MIN(AD63*(1+AD$6/Setup!$C$13),AD$7)</f>
        <v/>
      </c>
      <c r="CC64">
        <f>MIN(AE63*(1+AE$6/Setup!$C$13),AE$7)</f>
        <v/>
      </c>
      <c r="CD64">
        <f>MIN(AF63*(1+AF$6/Setup!$C$13),AF$7)</f>
        <v/>
      </c>
      <c r="CE64">
        <f>MIN(AG63*(1+AG$6/Setup!$C$13),AG$7)</f>
        <v/>
      </c>
      <c r="CF64">
        <f>MIN(AH63*(1+AH$6/Setup!$C$13),AH$7)</f>
        <v/>
      </c>
      <c r="CG64">
        <f>MIN(AI63*(1+AI$6/Setup!$C$13),AI$7)</f>
        <v/>
      </c>
      <c r="CH64">
        <f>MIN(AJ63*(1+AJ$6/Setup!$C$13),AJ$7)</f>
        <v/>
      </c>
      <c r="CI64">
        <f>MIN(AK63*(1+AK$6/Setup!$C$13),AK$7)</f>
        <v/>
      </c>
      <c r="CJ64">
        <f>MIN(AL63*(1+AL$6/Setup!$C$13),AL$7)</f>
        <v/>
      </c>
      <c r="CK64">
        <f>MIN(AM63*(1+AM$6/Setup!$C$13),AM$7)</f>
        <v/>
      </c>
      <c r="CL64">
        <f>MIN(AN63*(1+AN$6/Setup!$C$13),AN$7)</f>
        <v/>
      </c>
      <c r="CM64">
        <f>MIN(AO63*(1+AO$6/Setup!$C$13),AO$7)</f>
        <v/>
      </c>
      <c r="CN64">
        <f>MIN(AP63*(1+AP$6/Setup!$C$13),AP$7)</f>
        <v/>
      </c>
      <c r="CO64">
        <f>MIN(AQ63*(1+AQ$6/Setup!$C$13),AQ$7)</f>
        <v/>
      </c>
      <c r="CP64">
        <f>MIN(AR63*(1+AR$6/Setup!$C$13),AR$7)</f>
        <v/>
      </c>
      <c r="CQ64">
        <f>MIN(AS63*(1+AS$6/Setup!$C$13),AS$7)</f>
        <v/>
      </c>
      <c r="CR64">
        <f>MIN(AT63*(1+AT$6/Setup!$C$13),AT$7)</f>
        <v/>
      </c>
      <c r="CS64">
        <f>MIN(AU63*(1+AU$6/Setup!$C$13),AU$7)</f>
        <v/>
      </c>
      <c r="CT64">
        <f>MIN(AV63*(1+AV$6/Setup!$C$13),AV$7)</f>
        <v/>
      </c>
      <c r="CU64">
        <f>MIN(AW63*(1+AW$6/Setup!$C$13),AW$7)</f>
        <v/>
      </c>
      <c r="CV64">
        <f>MIN(AX63*(1+AX$6/Setup!$C$13),AX$7)</f>
        <v/>
      </c>
      <c r="CW64">
        <f>MIN(AY63*(1+AY$6/Setup!$C$13),AY$7)</f>
        <v/>
      </c>
      <c r="CX64">
        <f>MIN(AZ63*(1+AZ$6/Setup!$C$13),AZ$7)</f>
        <v/>
      </c>
      <c r="CY64">
        <f>MIN(BA63*(1+BA$6/Setup!$C$13),BA$7)</f>
        <v/>
      </c>
      <c r="CZ64">
        <f>MIN(BB63*(1+BB$6/Setup!$C$13),BB$7)</f>
        <v/>
      </c>
      <c r="DA64">
        <f>MIN(BC63*(1+BC$6/Setup!$C$13),BC$7)</f>
        <v/>
      </c>
      <c r="DB64">
        <f>MIN(BD63*(1+BD$6/Setup!$C$13),BD$7)</f>
        <v/>
      </c>
      <c r="DC64">
        <f>MIN(BE63*(1+BE$6/Setup!$C$13),BE$7)</f>
        <v/>
      </c>
      <c r="DD64">
        <f>MIN(BF63*(1+BF$6/Setup!$C$13),BF$7)</f>
        <v/>
      </c>
      <c r="DE64">
        <f>MIN(BG63*(1+BG$6/Setup!$C$13),BG$7)</f>
        <v/>
      </c>
      <c r="DF64">
        <f>MIN(BH63*(1+BH$6/Setup!$C$13),BH$7)</f>
        <v/>
      </c>
      <c r="DG64">
        <f>MIN(BI63*(1+BI$6/Setup!$C$13),BI$7)</f>
        <v/>
      </c>
      <c r="DH64">
        <f>MIN(BJ63*(1+BJ$6/Setup!$C$13),BJ$7)</f>
        <v/>
      </c>
      <c r="DI64">
        <f>MIN(BK63*(1+BK$6/Setup!$C$13),BK$7)</f>
        <v/>
      </c>
      <c r="DJ64">
        <f>MIN(BL63*(1+BL$6/Setup!$C$13),BL$7)</f>
        <v/>
      </c>
      <c r="DK64">
        <f>MIN(BM63*(1+BM$6/Setup!$C$13),BM$7)</f>
        <v/>
      </c>
      <c r="DL64">
        <f>MIN(BN63*(1+BN$6/Setup!$C$13),BN$7)</f>
        <v/>
      </c>
      <c r="DM64">
        <f>MIN(BO63*(1+BO$6/Setup!$C$13),BO$7)</f>
        <v/>
      </c>
      <c r="DN64">
        <f>MIN(BP63*(1+BP$6/Setup!$C$13),BP$7)</f>
        <v/>
      </c>
      <c r="DO64">
        <f>MIN(BQ63*(1+BQ$6/Setup!$C$13),BQ$7)</f>
        <v/>
      </c>
      <c r="DP64">
        <f>MIN(T63*(1+T$6/Setup!$C$13)-BR64,$H64)</f>
        <v/>
      </c>
      <c r="DQ64">
        <f>MIN(U63*(1+U$6/Setup!$C$13)-BS64,MAX(0,$H64-SUM($DP64:DP64)))</f>
        <v/>
      </c>
      <c r="DR64">
        <f>MIN(V63*(1+V$6/Setup!$C$13)-BT64,MAX(0,$H64-SUM($DP64:DQ64)))</f>
        <v/>
      </c>
      <c r="DS64">
        <f>MIN(W63*(1+W$6/Setup!$C$13)-BU64,MAX(0,$H64-SUM($DP64:DR64)))</f>
        <v/>
      </c>
      <c r="DT64">
        <f>MIN(X63*(1+X$6/Setup!$C$13)-BV64,MAX(0,$H64-SUM($DP64:DS64)))</f>
        <v/>
      </c>
      <c r="DU64">
        <f>MIN(Y63*(1+Y$6/Setup!$C$13)-BW64,MAX(0,$H64-SUM($DP64:DT64)))</f>
        <v/>
      </c>
      <c r="DV64">
        <f>MIN(Z63*(1+Z$6/Setup!$C$13)-BX64,MAX(0,$H64-SUM($DP64:DU64)))</f>
        <v/>
      </c>
      <c r="DW64">
        <f>MIN(AA63*(1+AA$6/Setup!$C$13)-BY64,MAX(0,$H64-SUM($DP64:DV64)))</f>
        <v/>
      </c>
      <c r="DX64">
        <f>MIN(AB63*(1+AB$6/Setup!$C$13)-BZ64,MAX(0,$H64-SUM($DP64:DW64)))</f>
        <v/>
      </c>
      <c r="DY64">
        <f>MIN(AC63*(1+AC$6/Setup!$C$13)-CA64,MAX(0,$H64-SUM($DP64:DX64)))</f>
        <v/>
      </c>
      <c r="DZ64">
        <f>MIN(AD63*(1+AD$6/Setup!$C$13)-CB64,MAX(0,$H64-SUM($DP64:DY64)))</f>
        <v/>
      </c>
      <c r="EA64">
        <f>MIN(AE63*(1+AE$6/Setup!$C$13)-CC64,MAX(0,$H64-SUM($DP64:DZ64)))</f>
        <v/>
      </c>
      <c r="EB64">
        <f>MIN(AF63*(1+AF$6/Setup!$C$13)-CD64,MAX(0,$H64-SUM($DP64:EA64)))</f>
        <v/>
      </c>
      <c r="EC64">
        <f>MIN(AG63*(1+AG$6/Setup!$C$13)-CE64,MAX(0,$H64-SUM($DP64:EB64)))</f>
        <v/>
      </c>
      <c r="ED64">
        <f>MIN(AH63*(1+AH$6/Setup!$C$13)-CF64,MAX(0,$H64-SUM($DP64:EC64)))</f>
        <v/>
      </c>
      <c r="EE64">
        <f>MIN(AI63*(1+AI$6/Setup!$C$13)-CG64,MAX(0,$H64-SUM($DP64:ED64)))</f>
        <v/>
      </c>
      <c r="EF64">
        <f>MIN(AJ63*(1+AJ$6/Setup!$C$13)-CH64,MAX(0,$H64-SUM($DP64:EE64)))</f>
        <v/>
      </c>
      <c r="EG64">
        <f>MIN(AK63*(1+AK$6/Setup!$C$13)-CI64,MAX(0,$H64-SUM($DP64:EF64)))</f>
        <v/>
      </c>
      <c r="EH64">
        <f>MIN(AL63*(1+AL$6/Setup!$C$13)-CJ64,MAX(0,$H64-SUM($DP64:EG64)))</f>
        <v/>
      </c>
      <c r="EI64">
        <f>MIN(AM63*(1+AM$6/Setup!$C$13)-CK64,MAX(0,$H64-SUM($DP64:EH64)))</f>
        <v/>
      </c>
      <c r="EJ64">
        <f>MIN(AN63*(1+AN$6/Setup!$C$13)-CL64,MAX(0,$H64-SUM($DP64:EI64)))</f>
        <v/>
      </c>
      <c r="EK64">
        <f>MIN(AO63*(1+AO$6/Setup!$C$13)-CM64,MAX(0,$H64-SUM($DP64:EJ64)))</f>
        <v/>
      </c>
      <c r="EL64">
        <f>MIN(AP63*(1+AP$6/Setup!$C$13)-CN64,MAX(0,$H64-SUM($DP64:EK64)))</f>
        <v/>
      </c>
      <c r="EM64">
        <f>MIN(AQ63*(1+AQ$6/Setup!$C$13)-CO64,MAX(0,$H64-SUM($DP64:EL64)))</f>
        <v/>
      </c>
      <c r="EN64">
        <f>MIN(AR63*(1+AR$6/Setup!$C$13)-CP64,MAX(0,$H64-SUM($DP64:EM64)))</f>
        <v/>
      </c>
      <c r="EO64">
        <f>MIN(AS63*(1+AS$6/Setup!$C$13)-CQ64,MAX(0,$H64-SUM($DP64:EN64)))</f>
        <v/>
      </c>
      <c r="EP64">
        <f>MIN(AT63*(1+AT$6/Setup!$C$13)-CR64,MAX(0,$H64-SUM($DP64:EO64)))</f>
        <v/>
      </c>
      <c r="EQ64">
        <f>MIN(AU63*(1+AU$6/Setup!$C$13)-CS64,MAX(0,$H64-SUM($DP64:EP64)))</f>
        <v/>
      </c>
      <c r="ER64">
        <f>MIN(AV63*(1+AV$6/Setup!$C$13)-CT64,MAX(0,$H64-SUM($DP64:EQ64)))</f>
        <v/>
      </c>
      <c r="ES64">
        <f>MIN(AW63*(1+AW$6/Setup!$C$13)-CU64,MAX(0,$H64-SUM($DP64:ER64)))</f>
        <v/>
      </c>
      <c r="ET64">
        <f>MIN(AX63*(1+AX$6/Setup!$C$13)-CV64,MAX(0,$H64-SUM($DP64:ES64)))</f>
        <v/>
      </c>
      <c r="EU64">
        <f>MIN(AY63*(1+AY$6/Setup!$C$13)-CW64,MAX(0,$H64-SUM($DP64:ET64)))</f>
        <v/>
      </c>
      <c r="EV64">
        <f>MIN(AZ63*(1+AZ$6/Setup!$C$13)-CX64,MAX(0,$H64-SUM($DP64:EU64)))</f>
        <v/>
      </c>
      <c r="EW64">
        <f>MIN(BA63*(1+BA$6/Setup!$C$13)-CY64,MAX(0,$H64-SUM($DP64:EV64)))</f>
        <v/>
      </c>
      <c r="EX64">
        <f>MIN(BB63*(1+BB$6/Setup!$C$13)-CZ64,MAX(0,$H64-SUM($DP64:EW64)))</f>
        <v/>
      </c>
      <c r="EY64">
        <f>MIN(BC63*(1+BC$6/Setup!$C$13)-DA64,MAX(0,$H64-SUM($DP64:EX64)))</f>
        <v/>
      </c>
      <c r="EZ64">
        <f>MIN(BD63*(1+BD$6/Setup!$C$13)-DB64,MAX(0,$H64-SUM($DP64:EY64)))</f>
        <v/>
      </c>
      <c r="FA64">
        <f>MIN(BE63*(1+BE$6/Setup!$C$13)-DC64,MAX(0,$H64-SUM($DP64:EZ64)))</f>
        <v/>
      </c>
      <c r="FB64">
        <f>MIN(BF63*(1+BF$6/Setup!$C$13)-DD64,MAX(0,$H64-SUM($DP64:FA64)))</f>
        <v/>
      </c>
      <c r="FC64">
        <f>MIN(BG63*(1+BG$6/Setup!$C$13)-DE64,MAX(0,$H64-SUM($DP64:FB64)))</f>
        <v/>
      </c>
      <c r="FD64">
        <f>MIN(BH63*(1+BH$6/Setup!$C$13)-DF64,MAX(0,$H64-SUM($DP64:FC64)))</f>
        <v/>
      </c>
      <c r="FE64">
        <f>MIN(BI63*(1+BI$6/Setup!$C$13)-DG64,MAX(0,$H64-SUM($DP64:FD64)))</f>
        <v/>
      </c>
      <c r="FF64">
        <f>MIN(BJ63*(1+BJ$6/Setup!$C$13)-DH64,MAX(0,$H64-SUM($DP64:FE64)))</f>
        <v/>
      </c>
      <c r="FG64">
        <f>MIN(BK63*(1+BK$6/Setup!$C$13)-DI64,MAX(0,$H64-SUM($DP64:FF64)))</f>
        <v/>
      </c>
      <c r="FH64">
        <f>MIN(BL63*(1+BL$6/Setup!$C$13)-DJ64,MAX(0,$H64-SUM($DP64:FG64)))</f>
        <v/>
      </c>
      <c r="FI64">
        <f>MIN(BM63*(1+BM$6/Setup!$C$13)-DK64,MAX(0,$H64-SUM($DP64:FH64)))</f>
        <v/>
      </c>
      <c r="FJ64">
        <f>MIN(BN63*(1+BN$6/Setup!$C$13)-DL64,MAX(0,$H64-SUM($DP64:FI64)))</f>
        <v/>
      </c>
      <c r="FK64">
        <f>MIN(BO63*(1+BO$6/Setup!$C$13)-DM64,MAX(0,$H64-SUM($DP64:FJ64)))</f>
        <v/>
      </c>
      <c r="FL64">
        <f>MIN(BP63*(1+BP$6/Setup!$C$13)-DN64,MAX(0,$H64-SUM($DP64:FK64)))</f>
        <v/>
      </c>
      <c r="FM64">
        <f>MIN(BQ63*(1+BQ$6/Setup!$C$13)-DO64,MAX(0,$H64-SUM($DP64:FL64)))</f>
        <v/>
      </c>
    </row>
    <row r="65">
      <c r="A65">
        <f>A64+1</f>
        <v/>
      </c>
      <c r="B65">
        <f>IF(Setup!$C$6="Every week",Setup!$C$7+7*(A65-1),IF(Setup!$C$6="Every 2 weeks",Setup!$C$7+14*(A65-1),IF(Setup!$C$6="Every month",EDATE(Setup!$C$7,A65-1),EOMONTH(Setup!$C$7,INT((A65-1+Setup!$C$20)/2)-1)+MIN(IF(MOD(A65-1+Setup!$C$20,2)=0,Setup!$C$18,Setup!$C$19),DAY(EOMONTH(Setup!$C$7,INT((A65-1+Setup!$C$20)/2)))))))</f>
        <v/>
      </c>
      <c r="C65">
        <f>N('Paycheck Plan'!J61)</f>
        <v/>
      </c>
      <c r="D65">
        <f>N('Paycheck Plan'!K61)</f>
        <v/>
      </c>
      <c r="E65">
        <f>MIN(MAX(0,Setup!$C$10-F64),MAX(0,Setup!$C$8+C65-G65))</f>
        <v/>
      </c>
      <c r="F65">
        <f>F64+E65</f>
        <v/>
      </c>
      <c r="G65">
        <f>MIN(Setup!$C$14,MAX(0,Setup!$C$8+C65))</f>
        <v/>
      </c>
      <c r="H65">
        <f>MAX(0,Setup!$C$8+C65-G65-E65)+SUM($T$7:$BQ$7)-SUM(BR65:DO65)</f>
        <v/>
      </c>
      <c r="I65">
        <f>SUMPRODUCT(T64:BQ64,$T$6:$BQ$6)/Setup!$C$13</f>
        <v/>
      </c>
      <c r="J65">
        <f>SUM(T65:BQ65)</f>
        <v/>
      </c>
      <c r="K65">
        <f>IF(MAX(DP65:FM65)&gt;0,MATCH(MAX(DP65:FM65),DP65:FM65,0),1)</f>
        <v/>
      </c>
      <c r="T65">
        <f>MAX(0,T64*(1+T$6/Setup!$C$13)-BR65-DP65)+IF($K65=1,$D65,0)</f>
        <v/>
      </c>
      <c r="U65">
        <f>MAX(0,U64*(1+U$6/Setup!$C$13)-BS65-DQ65)+IF($K65=2,$D65,0)</f>
        <v/>
      </c>
      <c r="V65">
        <f>MAX(0,V64*(1+V$6/Setup!$C$13)-BT65-DR65)+IF($K65=3,$D65,0)</f>
        <v/>
      </c>
      <c r="W65">
        <f>MAX(0,W64*(1+W$6/Setup!$C$13)-BU65-DS65)+IF($K65=4,$D65,0)</f>
        <v/>
      </c>
      <c r="X65">
        <f>MAX(0,X64*(1+X$6/Setup!$C$13)-BV65-DT65)+IF($K65=5,$D65,0)</f>
        <v/>
      </c>
      <c r="Y65">
        <f>MAX(0,Y64*(1+Y$6/Setup!$C$13)-BW65-DU65)+IF($K65=6,$D65,0)</f>
        <v/>
      </c>
      <c r="Z65">
        <f>MAX(0,Z64*(1+Z$6/Setup!$C$13)-BX65-DV65)+IF($K65=7,$D65,0)</f>
        <v/>
      </c>
      <c r="AA65">
        <f>MAX(0,AA64*(1+AA$6/Setup!$C$13)-BY65-DW65)+IF($K65=8,$D65,0)</f>
        <v/>
      </c>
      <c r="AB65">
        <f>MAX(0,AB64*(1+AB$6/Setup!$C$13)-BZ65-DX65)+IF($K65=9,$D65,0)</f>
        <v/>
      </c>
      <c r="AC65">
        <f>MAX(0,AC64*(1+AC$6/Setup!$C$13)-CA65-DY65)+IF($K65=10,$D65,0)</f>
        <v/>
      </c>
      <c r="AD65">
        <f>MAX(0,AD64*(1+AD$6/Setup!$C$13)-CB65-DZ65)+IF($K65=11,$D65,0)</f>
        <v/>
      </c>
      <c r="AE65">
        <f>MAX(0,AE64*(1+AE$6/Setup!$C$13)-CC65-EA65)+IF($K65=12,$D65,0)</f>
        <v/>
      </c>
      <c r="AF65">
        <f>MAX(0,AF64*(1+AF$6/Setup!$C$13)-CD65-EB65)+IF($K65=13,$D65,0)</f>
        <v/>
      </c>
      <c r="AG65">
        <f>MAX(0,AG64*(1+AG$6/Setup!$C$13)-CE65-EC65)+IF($K65=14,$D65,0)</f>
        <v/>
      </c>
      <c r="AH65">
        <f>MAX(0,AH64*(1+AH$6/Setup!$C$13)-CF65-ED65)+IF($K65=15,$D65,0)</f>
        <v/>
      </c>
      <c r="AI65">
        <f>MAX(0,AI64*(1+AI$6/Setup!$C$13)-CG65-EE65)+IF($K65=16,$D65,0)</f>
        <v/>
      </c>
      <c r="AJ65">
        <f>MAX(0,AJ64*(1+AJ$6/Setup!$C$13)-CH65-EF65)+IF($K65=17,$D65,0)</f>
        <v/>
      </c>
      <c r="AK65">
        <f>MAX(0,AK64*(1+AK$6/Setup!$C$13)-CI65-EG65)+IF($K65=18,$D65,0)</f>
        <v/>
      </c>
      <c r="AL65">
        <f>MAX(0,AL64*(1+AL$6/Setup!$C$13)-CJ65-EH65)+IF($K65=19,$D65,0)</f>
        <v/>
      </c>
      <c r="AM65">
        <f>MAX(0,AM64*(1+AM$6/Setup!$C$13)-CK65-EI65)+IF($K65=20,$D65,0)</f>
        <v/>
      </c>
      <c r="AN65">
        <f>MAX(0,AN64*(1+AN$6/Setup!$C$13)-CL65-EJ65)+IF($K65=21,$D65,0)</f>
        <v/>
      </c>
      <c r="AO65">
        <f>MAX(0,AO64*(1+AO$6/Setup!$C$13)-CM65-EK65)+IF($K65=22,$D65,0)</f>
        <v/>
      </c>
      <c r="AP65">
        <f>MAX(0,AP64*(1+AP$6/Setup!$C$13)-CN65-EL65)+IF($K65=23,$D65,0)</f>
        <v/>
      </c>
      <c r="AQ65">
        <f>MAX(0,AQ64*(1+AQ$6/Setup!$C$13)-CO65-EM65)+IF($K65=24,$D65,0)</f>
        <v/>
      </c>
      <c r="AR65">
        <f>MAX(0,AR64*(1+AR$6/Setup!$C$13)-CP65-EN65)+IF($K65=25,$D65,0)</f>
        <v/>
      </c>
      <c r="AS65">
        <f>MAX(0,AS64*(1+AS$6/Setup!$C$13)-CQ65-EO65)+IF($K65=26,$D65,0)</f>
        <v/>
      </c>
      <c r="AT65">
        <f>MAX(0,AT64*(1+AT$6/Setup!$C$13)-CR65-EP65)+IF($K65=27,$D65,0)</f>
        <v/>
      </c>
      <c r="AU65">
        <f>MAX(0,AU64*(1+AU$6/Setup!$C$13)-CS65-EQ65)+IF($K65=28,$D65,0)</f>
        <v/>
      </c>
      <c r="AV65">
        <f>MAX(0,AV64*(1+AV$6/Setup!$C$13)-CT65-ER65)+IF($K65=29,$D65,0)</f>
        <v/>
      </c>
      <c r="AW65">
        <f>MAX(0,AW64*(1+AW$6/Setup!$C$13)-CU65-ES65)+IF($K65=30,$D65,0)</f>
        <v/>
      </c>
      <c r="AX65">
        <f>MAX(0,AX64*(1+AX$6/Setup!$C$13)-CV65-ET65)+IF($K65=31,$D65,0)</f>
        <v/>
      </c>
      <c r="AY65">
        <f>MAX(0,AY64*(1+AY$6/Setup!$C$13)-CW65-EU65)+IF($K65=32,$D65,0)</f>
        <v/>
      </c>
      <c r="AZ65">
        <f>MAX(0,AZ64*(1+AZ$6/Setup!$C$13)-CX65-EV65)+IF($K65=33,$D65,0)</f>
        <v/>
      </c>
      <c r="BA65">
        <f>MAX(0,BA64*(1+BA$6/Setup!$C$13)-CY65-EW65)+IF($K65=34,$D65,0)</f>
        <v/>
      </c>
      <c r="BB65">
        <f>MAX(0,BB64*(1+BB$6/Setup!$C$13)-CZ65-EX65)+IF($K65=35,$D65,0)</f>
        <v/>
      </c>
      <c r="BC65">
        <f>MAX(0,BC64*(1+BC$6/Setup!$C$13)-DA65-EY65)+IF($K65=36,$D65,0)</f>
        <v/>
      </c>
      <c r="BD65">
        <f>MAX(0,BD64*(1+BD$6/Setup!$C$13)-DB65-EZ65)+IF($K65=37,$D65,0)</f>
        <v/>
      </c>
      <c r="BE65">
        <f>MAX(0,BE64*(1+BE$6/Setup!$C$13)-DC65-FA65)+IF($K65=38,$D65,0)</f>
        <v/>
      </c>
      <c r="BF65">
        <f>MAX(0,BF64*(1+BF$6/Setup!$C$13)-DD65-FB65)+IF($K65=39,$D65,0)</f>
        <v/>
      </c>
      <c r="BG65">
        <f>MAX(0,BG64*(1+BG$6/Setup!$C$13)-DE65-FC65)+IF($K65=40,$D65,0)</f>
        <v/>
      </c>
      <c r="BH65">
        <f>MAX(0,BH64*(1+BH$6/Setup!$C$13)-DF65-FD65)+IF($K65=41,$D65,0)</f>
        <v/>
      </c>
      <c r="BI65">
        <f>MAX(0,BI64*(1+BI$6/Setup!$C$13)-DG65-FE65)+IF($K65=42,$D65,0)</f>
        <v/>
      </c>
      <c r="BJ65">
        <f>MAX(0,BJ64*(1+BJ$6/Setup!$C$13)-DH65-FF65)+IF($K65=43,$D65,0)</f>
        <v/>
      </c>
      <c r="BK65">
        <f>MAX(0,BK64*(1+BK$6/Setup!$C$13)-DI65-FG65)+IF($K65=44,$D65,0)</f>
        <v/>
      </c>
      <c r="BL65">
        <f>MAX(0,BL64*(1+BL$6/Setup!$C$13)-DJ65-FH65)+IF($K65=45,$D65,0)</f>
        <v/>
      </c>
      <c r="BM65">
        <f>MAX(0,BM64*(1+BM$6/Setup!$C$13)-DK65-FI65)+IF($K65=46,$D65,0)</f>
        <v/>
      </c>
      <c r="BN65">
        <f>MAX(0,BN64*(1+BN$6/Setup!$C$13)-DL65-FJ65)+IF($K65=47,$D65,0)</f>
        <v/>
      </c>
      <c r="BO65">
        <f>MAX(0,BO64*(1+BO$6/Setup!$C$13)-DM65-FK65)+IF($K65=48,$D65,0)</f>
        <v/>
      </c>
      <c r="BP65">
        <f>MAX(0,BP64*(1+BP$6/Setup!$C$13)-DN65-FL65)+IF($K65=49,$D65,0)</f>
        <v/>
      </c>
      <c r="BQ65">
        <f>MAX(0,BQ64*(1+BQ$6/Setup!$C$13)-DO65-FM65)+IF($K65=50,$D65,0)</f>
        <v/>
      </c>
      <c r="BR65">
        <f>MIN(T64*(1+T$6/Setup!$C$13),T$7)</f>
        <v/>
      </c>
      <c r="BS65">
        <f>MIN(U64*(1+U$6/Setup!$C$13),U$7)</f>
        <v/>
      </c>
      <c r="BT65">
        <f>MIN(V64*(1+V$6/Setup!$C$13),V$7)</f>
        <v/>
      </c>
      <c r="BU65">
        <f>MIN(W64*(1+W$6/Setup!$C$13),W$7)</f>
        <v/>
      </c>
      <c r="BV65">
        <f>MIN(X64*(1+X$6/Setup!$C$13),X$7)</f>
        <v/>
      </c>
      <c r="BW65">
        <f>MIN(Y64*(1+Y$6/Setup!$C$13),Y$7)</f>
        <v/>
      </c>
      <c r="BX65">
        <f>MIN(Z64*(1+Z$6/Setup!$C$13),Z$7)</f>
        <v/>
      </c>
      <c r="BY65">
        <f>MIN(AA64*(1+AA$6/Setup!$C$13),AA$7)</f>
        <v/>
      </c>
      <c r="BZ65">
        <f>MIN(AB64*(1+AB$6/Setup!$C$13),AB$7)</f>
        <v/>
      </c>
      <c r="CA65">
        <f>MIN(AC64*(1+AC$6/Setup!$C$13),AC$7)</f>
        <v/>
      </c>
      <c r="CB65">
        <f>MIN(AD64*(1+AD$6/Setup!$C$13),AD$7)</f>
        <v/>
      </c>
      <c r="CC65">
        <f>MIN(AE64*(1+AE$6/Setup!$C$13),AE$7)</f>
        <v/>
      </c>
      <c r="CD65">
        <f>MIN(AF64*(1+AF$6/Setup!$C$13),AF$7)</f>
        <v/>
      </c>
      <c r="CE65">
        <f>MIN(AG64*(1+AG$6/Setup!$C$13),AG$7)</f>
        <v/>
      </c>
      <c r="CF65">
        <f>MIN(AH64*(1+AH$6/Setup!$C$13),AH$7)</f>
        <v/>
      </c>
      <c r="CG65">
        <f>MIN(AI64*(1+AI$6/Setup!$C$13),AI$7)</f>
        <v/>
      </c>
      <c r="CH65">
        <f>MIN(AJ64*(1+AJ$6/Setup!$C$13),AJ$7)</f>
        <v/>
      </c>
      <c r="CI65">
        <f>MIN(AK64*(1+AK$6/Setup!$C$13),AK$7)</f>
        <v/>
      </c>
      <c r="CJ65">
        <f>MIN(AL64*(1+AL$6/Setup!$C$13),AL$7)</f>
        <v/>
      </c>
      <c r="CK65">
        <f>MIN(AM64*(1+AM$6/Setup!$C$13),AM$7)</f>
        <v/>
      </c>
      <c r="CL65">
        <f>MIN(AN64*(1+AN$6/Setup!$C$13),AN$7)</f>
        <v/>
      </c>
      <c r="CM65">
        <f>MIN(AO64*(1+AO$6/Setup!$C$13),AO$7)</f>
        <v/>
      </c>
      <c r="CN65">
        <f>MIN(AP64*(1+AP$6/Setup!$C$13),AP$7)</f>
        <v/>
      </c>
      <c r="CO65">
        <f>MIN(AQ64*(1+AQ$6/Setup!$C$13),AQ$7)</f>
        <v/>
      </c>
      <c r="CP65">
        <f>MIN(AR64*(1+AR$6/Setup!$C$13),AR$7)</f>
        <v/>
      </c>
      <c r="CQ65">
        <f>MIN(AS64*(1+AS$6/Setup!$C$13),AS$7)</f>
        <v/>
      </c>
      <c r="CR65">
        <f>MIN(AT64*(1+AT$6/Setup!$C$13),AT$7)</f>
        <v/>
      </c>
      <c r="CS65">
        <f>MIN(AU64*(1+AU$6/Setup!$C$13),AU$7)</f>
        <v/>
      </c>
      <c r="CT65">
        <f>MIN(AV64*(1+AV$6/Setup!$C$13),AV$7)</f>
        <v/>
      </c>
      <c r="CU65">
        <f>MIN(AW64*(1+AW$6/Setup!$C$13),AW$7)</f>
        <v/>
      </c>
      <c r="CV65">
        <f>MIN(AX64*(1+AX$6/Setup!$C$13),AX$7)</f>
        <v/>
      </c>
      <c r="CW65">
        <f>MIN(AY64*(1+AY$6/Setup!$C$13),AY$7)</f>
        <v/>
      </c>
      <c r="CX65">
        <f>MIN(AZ64*(1+AZ$6/Setup!$C$13),AZ$7)</f>
        <v/>
      </c>
      <c r="CY65">
        <f>MIN(BA64*(1+BA$6/Setup!$C$13),BA$7)</f>
        <v/>
      </c>
      <c r="CZ65">
        <f>MIN(BB64*(1+BB$6/Setup!$C$13),BB$7)</f>
        <v/>
      </c>
      <c r="DA65">
        <f>MIN(BC64*(1+BC$6/Setup!$C$13),BC$7)</f>
        <v/>
      </c>
      <c r="DB65">
        <f>MIN(BD64*(1+BD$6/Setup!$C$13),BD$7)</f>
        <v/>
      </c>
      <c r="DC65">
        <f>MIN(BE64*(1+BE$6/Setup!$C$13),BE$7)</f>
        <v/>
      </c>
      <c r="DD65">
        <f>MIN(BF64*(1+BF$6/Setup!$C$13),BF$7)</f>
        <v/>
      </c>
      <c r="DE65">
        <f>MIN(BG64*(1+BG$6/Setup!$C$13),BG$7)</f>
        <v/>
      </c>
      <c r="DF65">
        <f>MIN(BH64*(1+BH$6/Setup!$C$13),BH$7)</f>
        <v/>
      </c>
      <c r="DG65">
        <f>MIN(BI64*(1+BI$6/Setup!$C$13),BI$7)</f>
        <v/>
      </c>
      <c r="DH65">
        <f>MIN(BJ64*(1+BJ$6/Setup!$C$13),BJ$7)</f>
        <v/>
      </c>
      <c r="DI65">
        <f>MIN(BK64*(1+BK$6/Setup!$C$13),BK$7)</f>
        <v/>
      </c>
      <c r="DJ65">
        <f>MIN(BL64*(1+BL$6/Setup!$C$13),BL$7)</f>
        <v/>
      </c>
      <c r="DK65">
        <f>MIN(BM64*(1+BM$6/Setup!$C$13),BM$7)</f>
        <v/>
      </c>
      <c r="DL65">
        <f>MIN(BN64*(1+BN$6/Setup!$C$13),BN$7)</f>
        <v/>
      </c>
      <c r="DM65">
        <f>MIN(BO64*(1+BO$6/Setup!$C$13),BO$7)</f>
        <v/>
      </c>
      <c r="DN65">
        <f>MIN(BP64*(1+BP$6/Setup!$C$13),BP$7)</f>
        <v/>
      </c>
      <c r="DO65">
        <f>MIN(BQ64*(1+BQ$6/Setup!$C$13),BQ$7)</f>
        <v/>
      </c>
      <c r="DP65">
        <f>MIN(T64*(1+T$6/Setup!$C$13)-BR65,$H65)</f>
        <v/>
      </c>
      <c r="DQ65">
        <f>MIN(U64*(1+U$6/Setup!$C$13)-BS65,MAX(0,$H65-SUM($DP65:DP65)))</f>
        <v/>
      </c>
      <c r="DR65">
        <f>MIN(V64*(1+V$6/Setup!$C$13)-BT65,MAX(0,$H65-SUM($DP65:DQ65)))</f>
        <v/>
      </c>
      <c r="DS65">
        <f>MIN(W64*(1+W$6/Setup!$C$13)-BU65,MAX(0,$H65-SUM($DP65:DR65)))</f>
        <v/>
      </c>
      <c r="DT65">
        <f>MIN(X64*(1+X$6/Setup!$C$13)-BV65,MAX(0,$H65-SUM($DP65:DS65)))</f>
        <v/>
      </c>
      <c r="DU65">
        <f>MIN(Y64*(1+Y$6/Setup!$C$13)-BW65,MAX(0,$H65-SUM($DP65:DT65)))</f>
        <v/>
      </c>
      <c r="DV65">
        <f>MIN(Z64*(1+Z$6/Setup!$C$13)-BX65,MAX(0,$H65-SUM($DP65:DU65)))</f>
        <v/>
      </c>
      <c r="DW65">
        <f>MIN(AA64*(1+AA$6/Setup!$C$13)-BY65,MAX(0,$H65-SUM($DP65:DV65)))</f>
        <v/>
      </c>
      <c r="DX65">
        <f>MIN(AB64*(1+AB$6/Setup!$C$13)-BZ65,MAX(0,$H65-SUM($DP65:DW65)))</f>
        <v/>
      </c>
      <c r="DY65">
        <f>MIN(AC64*(1+AC$6/Setup!$C$13)-CA65,MAX(0,$H65-SUM($DP65:DX65)))</f>
        <v/>
      </c>
      <c r="DZ65">
        <f>MIN(AD64*(1+AD$6/Setup!$C$13)-CB65,MAX(0,$H65-SUM($DP65:DY65)))</f>
        <v/>
      </c>
      <c r="EA65">
        <f>MIN(AE64*(1+AE$6/Setup!$C$13)-CC65,MAX(0,$H65-SUM($DP65:DZ65)))</f>
        <v/>
      </c>
      <c r="EB65">
        <f>MIN(AF64*(1+AF$6/Setup!$C$13)-CD65,MAX(0,$H65-SUM($DP65:EA65)))</f>
        <v/>
      </c>
      <c r="EC65">
        <f>MIN(AG64*(1+AG$6/Setup!$C$13)-CE65,MAX(0,$H65-SUM($DP65:EB65)))</f>
        <v/>
      </c>
      <c r="ED65">
        <f>MIN(AH64*(1+AH$6/Setup!$C$13)-CF65,MAX(0,$H65-SUM($DP65:EC65)))</f>
        <v/>
      </c>
      <c r="EE65">
        <f>MIN(AI64*(1+AI$6/Setup!$C$13)-CG65,MAX(0,$H65-SUM($DP65:ED65)))</f>
        <v/>
      </c>
      <c r="EF65">
        <f>MIN(AJ64*(1+AJ$6/Setup!$C$13)-CH65,MAX(0,$H65-SUM($DP65:EE65)))</f>
        <v/>
      </c>
      <c r="EG65">
        <f>MIN(AK64*(1+AK$6/Setup!$C$13)-CI65,MAX(0,$H65-SUM($DP65:EF65)))</f>
        <v/>
      </c>
      <c r="EH65">
        <f>MIN(AL64*(1+AL$6/Setup!$C$13)-CJ65,MAX(0,$H65-SUM($DP65:EG65)))</f>
        <v/>
      </c>
      <c r="EI65">
        <f>MIN(AM64*(1+AM$6/Setup!$C$13)-CK65,MAX(0,$H65-SUM($DP65:EH65)))</f>
        <v/>
      </c>
      <c r="EJ65">
        <f>MIN(AN64*(1+AN$6/Setup!$C$13)-CL65,MAX(0,$H65-SUM($DP65:EI65)))</f>
        <v/>
      </c>
      <c r="EK65">
        <f>MIN(AO64*(1+AO$6/Setup!$C$13)-CM65,MAX(0,$H65-SUM($DP65:EJ65)))</f>
        <v/>
      </c>
      <c r="EL65">
        <f>MIN(AP64*(1+AP$6/Setup!$C$13)-CN65,MAX(0,$H65-SUM($DP65:EK65)))</f>
        <v/>
      </c>
      <c r="EM65">
        <f>MIN(AQ64*(1+AQ$6/Setup!$C$13)-CO65,MAX(0,$H65-SUM($DP65:EL65)))</f>
        <v/>
      </c>
      <c r="EN65">
        <f>MIN(AR64*(1+AR$6/Setup!$C$13)-CP65,MAX(0,$H65-SUM($DP65:EM65)))</f>
        <v/>
      </c>
      <c r="EO65">
        <f>MIN(AS64*(1+AS$6/Setup!$C$13)-CQ65,MAX(0,$H65-SUM($DP65:EN65)))</f>
        <v/>
      </c>
      <c r="EP65">
        <f>MIN(AT64*(1+AT$6/Setup!$C$13)-CR65,MAX(0,$H65-SUM($DP65:EO65)))</f>
        <v/>
      </c>
      <c r="EQ65">
        <f>MIN(AU64*(1+AU$6/Setup!$C$13)-CS65,MAX(0,$H65-SUM($DP65:EP65)))</f>
        <v/>
      </c>
      <c r="ER65">
        <f>MIN(AV64*(1+AV$6/Setup!$C$13)-CT65,MAX(0,$H65-SUM($DP65:EQ65)))</f>
        <v/>
      </c>
      <c r="ES65">
        <f>MIN(AW64*(1+AW$6/Setup!$C$13)-CU65,MAX(0,$H65-SUM($DP65:ER65)))</f>
        <v/>
      </c>
      <c r="ET65">
        <f>MIN(AX64*(1+AX$6/Setup!$C$13)-CV65,MAX(0,$H65-SUM($DP65:ES65)))</f>
        <v/>
      </c>
      <c r="EU65">
        <f>MIN(AY64*(1+AY$6/Setup!$C$13)-CW65,MAX(0,$H65-SUM($DP65:ET65)))</f>
        <v/>
      </c>
      <c r="EV65">
        <f>MIN(AZ64*(1+AZ$6/Setup!$C$13)-CX65,MAX(0,$H65-SUM($DP65:EU65)))</f>
        <v/>
      </c>
      <c r="EW65">
        <f>MIN(BA64*(1+BA$6/Setup!$C$13)-CY65,MAX(0,$H65-SUM($DP65:EV65)))</f>
        <v/>
      </c>
      <c r="EX65">
        <f>MIN(BB64*(1+BB$6/Setup!$C$13)-CZ65,MAX(0,$H65-SUM($DP65:EW65)))</f>
        <v/>
      </c>
      <c r="EY65">
        <f>MIN(BC64*(1+BC$6/Setup!$C$13)-DA65,MAX(0,$H65-SUM($DP65:EX65)))</f>
        <v/>
      </c>
      <c r="EZ65">
        <f>MIN(BD64*(1+BD$6/Setup!$C$13)-DB65,MAX(0,$H65-SUM($DP65:EY65)))</f>
        <v/>
      </c>
      <c r="FA65">
        <f>MIN(BE64*(1+BE$6/Setup!$C$13)-DC65,MAX(0,$H65-SUM($DP65:EZ65)))</f>
        <v/>
      </c>
      <c r="FB65">
        <f>MIN(BF64*(1+BF$6/Setup!$C$13)-DD65,MAX(0,$H65-SUM($DP65:FA65)))</f>
        <v/>
      </c>
      <c r="FC65">
        <f>MIN(BG64*(1+BG$6/Setup!$C$13)-DE65,MAX(0,$H65-SUM($DP65:FB65)))</f>
        <v/>
      </c>
      <c r="FD65">
        <f>MIN(BH64*(1+BH$6/Setup!$C$13)-DF65,MAX(0,$H65-SUM($DP65:FC65)))</f>
        <v/>
      </c>
      <c r="FE65">
        <f>MIN(BI64*(1+BI$6/Setup!$C$13)-DG65,MAX(0,$H65-SUM($DP65:FD65)))</f>
        <v/>
      </c>
      <c r="FF65">
        <f>MIN(BJ64*(1+BJ$6/Setup!$C$13)-DH65,MAX(0,$H65-SUM($DP65:FE65)))</f>
        <v/>
      </c>
      <c r="FG65">
        <f>MIN(BK64*(1+BK$6/Setup!$C$13)-DI65,MAX(0,$H65-SUM($DP65:FF65)))</f>
        <v/>
      </c>
      <c r="FH65">
        <f>MIN(BL64*(1+BL$6/Setup!$C$13)-DJ65,MAX(0,$H65-SUM($DP65:FG65)))</f>
        <v/>
      </c>
      <c r="FI65">
        <f>MIN(BM64*(1+BM$6/Setup!$C$13)-DK65,MAX(0,$H65-SUM($DP65:FH65)))</f>
        <v/>
      </c>
      <c r="FJ65">
        <f>MIN(BN64*(1+BN$6/Setup!$C$13)-DL65,MAX(0,$H65-SUM($DP65:FI65)))</f>
        <v/>
      </c>
      <c r="FK65">
        <f>MIN(BO64*(1+BO$6/Setup!$C$13)-DM65,MAX(0,$H65-SUM($DP65:FJ65)))</f>
        <v/>
      </c>
      <c r="FL65">
        <f>MIN(BP64*(1+BP$6/Setup!$C$13)-DN65,MAX(0,$H65-SUM($DP65:FK65)))</f>
        <v/>
      </c>
      <c r="FM65">
        <f>MIN(BQ64*(1+BQ$6/Setup!$C$13)-DO65,MAX(0,$H65-SUM($DP65:FL65)))</f>
        <v/>
      </c>
    </row>
    <row r="66">
      <c r="A66">
        <f>A65+1</f>
        <v/>
      </c>
      <c r="B66">
        <f>IF(Setup!$C$6="Every week",Setup!$C$7+7*(A66-1),IF(Setup!$C$6="Every 2 weeks",Setup!$C$7+14*(A66-1),IF(Setup!$C$6="Every month",EDATE(Setup!$C$7,A66-1),EOMONTH(Setup!$C$7,INT((A66-1+Setup!$C$20)/2)-1)+MIN(IF(MOD(A66-1+Setup!$C$20,2)=0,Setup!$C$18,Setup!$C$19),DAY(EOMONTH(Setup!$C$7,INT((A66-1+Setup!$C$20)/2)))))))</f>
        <v/>
      </c>
      <c r="C66">
        <f>N('Paycheck Plan'!J62)</f>
        <v/>
      </c>
      <c r="D66">
        <f>N('Paycheck Plan'!K62)</f>
        <v/>
      </c>
      <c r="E66">
        <f>MIN(MAX(0,Setup!$C$10-F65),MAX(0,Setup!$C$8+C66-G66))</f>
        <v/>
      </c>
      <c r="F66">
        <f>F65+E66</f>
        <v/>
      </c>
      <c r="G66">
        <f>MIN(Setup!$C$14,MAX(0,Setup!$C$8+C66))</f>
        <v/>
      </c>
      <c r="H66">
        <f>MAX(0,Setup!$C$8+C66-G66-E66)+SUM($T$7:$BQ$7)-SUM(BR66:DO66)</f>
        <v/>
      </c>
      <c r="I66">
        <f>SUMPRODUCT(T65:BQ65,$T$6:$BQ$6)/Setup!$C$13</f>
        <v/>
      </c>
      <c r="J66">
        <f>SUM(T66:BQ66)</f>
        <v/>
      </c>
      <c r="K66">
        <f>IF(MAX(DP66:FM66)&gt;0,MATCH(MAX(DP66:FM66),DP66:FM66,0),1)</f>
        <v/>
      </c>
      <c r="T66">
        <f>MAX(0,T65*(1+T$6/Setup!$C$13)-BR66-DP66)+IF($K66=1,$D66,0)</f>
        <v/>
      </c>
      <c r="U66">
        <f>MAX(0,U65*(1+U$6/Setup!$C$13)-BS66-DQ66)+IF($K66=2,$D66,0)</f>
        <v/>
      </c>
      <c r="V66">
        <f>MAX(0,V65*(1+V$6/Setup!$C$13)-BT66-DR66)+IF($K66=3,$D66,0)</f>
        <v/>
      </c>
      <c r="W66">
        <f>MAX(0,W65*(1+W$6/Setup!$C$13)-BU66-DS66)+IF($K66=4,$D66,0)</f>
        <v/>
      </c>
      <c r="X66">
        <f>MAX(0,X65*(1+X$6/Setup!$C$13)-BV66-DT66)+IF($K66=5,$D66,0)</f>
        <v/>
      </c>
      <c r="Y66">
        <f>MAX(0,Y65*(1+Y$6/Setup!$C$13)-BW66-DU66)+IF($K66=6,$D66,0)</f>
        <v/>
      </c>
      <c r="Z66">
        <f>MAX(0,Z65*(1+Z$6/Setup!$C$13)-BX66-DV66)+IF($K66=7,$D66,0)</f>
        <v/>
      </c>
      <c r="AA66">
        <f>MAX(0,AA65*(1+AA$6/Setup!$C$13)-BY66-DW66)+IF($K66=8,$D66,0)</f>
        <v/>
      </c>
      <c r="AB66">
        <f>MAX(0,AB65*(1+AB$6/Setup!$C$13)-BZ66-DX66)+IF($K66=9,$D66,0)</f>
        <v/>
      </c>
      <c r="AC66">
        <f>MAX(0,AC65*(1+AC$6/Setup!$C$13)-CA66-DY66)+IF($K66=10,$D66,0)</f>
        <v/>
      </c>
      <c r="AD66">
        <f>MAX(0,AD65*(1+AD$6/Setup!$C$13)-CB66-DZ66)+IF($K66=11,$D66,0)</f>
        <v/>
      </c>
      <c r="AE66">
        <f>MAX(0,AE65*(1+AE$6/Setup!$C$13)-CC66-EA66)+IF($K66=12,$D66,0)</f>
        <v/>
      </c>
      <c r="AF66">
        <f>MAX(0,AF65*(1+AF$6/Setup!$C$13)-CD66-EB66)+IF($K66=13,$D66,0)</f>
        <v/>
      </c>
      <c r="AG66">
        <f>MAX(0,AG65*(1+AG$6/Setup!$C$13)-CE66-EC66)+IF($K66=14,$D66,0)</f>
        <v/>
      </c>
      <c r="AH66">
        <f>MAX(0,AH65*(1+AH$6/Setup!$C$13)-CF66-ED66)+IF($K66=15,$D66,0)</f>
        <v/>
      </c>
      <c r="AI66">
        <f>MAX(0,AI65*(1+AI$6/Setup!$C$13)-CG66-EE66)+IF($K66=16,$D66,0)</f>
        <v/>
      </c>
      <c r="AJ66">
        <f>MAX(0,AJ65*(1+AJ$6/Setup!$C$13)-CH66-EF66)+IF($K66=17,$D66,0)</f>
        <v/>
      </c>
      <c r="AK66">
        <f>MAX(0,AK65*(1+AK$6/Setup!$C$13)-CI66-EG66)+IF($K66=18,$D66,0)</f>
        <v/>
      </c>
      <c r="AL66">
        <f>MAX(0,AL65*(1+AL$6/Setup!$C$13)-CJ66-EH66)+IF($K66=19,$D66,0)</f>
        <v/>
      </c>
      <c r="AM66">
        <f>MAX(0,AM65*(1+AM$6/Setup!$C$13)-CK66-EI66)+IF($K66=20,$D66,0)</f>
        <v/>
      </c>
      <c r="AN66">
        <f>MAX(0,AN65*(1+AN$6/Setup!$C$13)-CL66-EJ66)+IF($K66=21,$D66,0)</f>
        <v/>
      </c>
      <c r="AO66">
        <f>MAX(0,AO65*(1+AO$6/Setup!$C$13)-CM66-EK66)+IF($K66=22,$D66,0)</f>
        <v/>
      </c>
      <c r="AP66">
        <f>MAX(0,AP65*(1+AP$6/Setup!$C$13)-CN66-EL66)+IF($K66=23,$D66,0)</f>
        <v/>
      </c>
      <c r="AQ66">
        <f>MAX(0,AQ65*(1+AQ$6/Setup!$C$13)-CO66-EM66)+IF($K66=24,$D66,0)</f>
        <v/>
      </c>
      <c r="AR66">
        <f>MAX(0,AR65*(1+AR$6/Setup!$C$13)-CP66-EN66)+IF($K66=25,$D66,0)</f>
        <v/>
      </c>
      <c r="AS66">
        <f>MAX(0,AS65*(1+AS$6/Setup!$C$13)-CQ66-EO66)+IF($K66=26,$D66,0)</f>
        <v/>
      </c>
      <c r="AT66">
        <f>MAX(0,AT65*(1+AT$6/Setup!$C$13)-CR66-EP66)+IF($K66=27,$D66,0)</f>
        <v/>
      </c>
      <c r="AU66">
        <f>MAX(0,AU65*(1+AU$6/Setup!$C$13)-CS66-EQ66)+IF($K66=28,$D66,0)</f>
        <v/>
      </c>
      <c r="AV66">
        <f>MAX(0,AV65*(1+AV$6/Setup!$C$13)-CT66-ER66)+IF($K66=29,$D66,0)</f>
        <v/>
      </c>
      <c r="AW66">
        <f>MAX(0,AW65*(1+AW$6/Setup!$C$13)-CU66-ES66)+IF($K66=30,$D66,0)</f>
        <v/>
      </c>
      <c r="AX66">
        <f>MAX(0,AX65*(1+AX$6/Setup!$C$13)-CV66-ET66)+IF($K66=31,$D66,0)</f>
        <v/>
      </c>
      <c r="AY66">
        <f>MAX(0,AY65*(1+AY$6/Setup!$C$13)-CW66-EU66)+IF($K66=32,$D66,0)</f>
        <v/>
      </c>
      <c r="AZ66">
        <f>MAX(0,AZ65*(1+AZ$6/Setup!$C$13)-CX66-EV66)+IF($K66=33,$D66,0)</f>
        <v/>
      </c>
      <c r="BA66">
        <f>MAX(0,BA65*(1+BA$6/Setup!$C$13)-CY66-EW66)+IF($K66=34,$D66,0)</f>
        <v/>
      </c>
      <c r="BB66">
        <f>MAX(0,BB65*(1+BB$6/Setup!$C$13)-CZ66-EX66)+IF($K66=35,$D66,0)</f>
        <v/>
      </c>
      <c r="BC66">
        <f>MAX(0,BC65*(1+BC$6/Setup!$C$13)-DA66-EY66)+IF($K66=36,$D66,0)</f>
        <v/>
      </c>
      <c r="BD66">
        <f>MAX(0,BD65*(1+BD$6/Setup!$C$13)-DB66-EZ66)+IF($K66=37,$D66,0)</f>
        <v/>
      </c>
      <c r="BE66">
        <f>MAX(0,BE65*(1+BE$6/Setup!$C$13)-DC66-FA66)+IF($K66=38,$D66,0)</f>
        <v/>
      </c>
      <c r="BF66">
        <f>MAX(0,BF65*(1+BF$6/Setup!$C$13)-DD66-FB66)+IF($K66=39,$D66,0)</f>
        <v/>
      </c>
      <c r="BG66">
        <f>MAX(0,BG65*(1+BG$6/Setup!$C$13)-DE66-FC66)+IF($K66=40,$D66,0)</f>
        <v/>
      </c>
      <c r="BH66">
        <f>MAX(0,BH65*(1+BH$6/Setup!$C$13)-DF66-FD66)+IF($K66=41,$D66,0)</f>
        <v/>
      </c>
      <c r="BI66">
        <f>MAX(0,BI65*(1+BI$6/Setup!$C$13)-DG66-FE66)+IF($K66=42,$D66,0)</f>
        <v/>
      </c>
      <c r="BJ66">
        <f>MAX(0,BJ65*(1+BJ$6/Setup!$C$13)-DH66-FF66)+IF($K66=43,$D66,0)</f>
        <v/>
      </c>
      <c r="BK66">
        <f>MAX(0,BK65*(1+BK$6/Setup!$C$13)-DI66-FG66)+IF($K66=44,$D66,0)</f>
        <v/>
      </c>
      <c r="BL66">
        <f>MAX(0,BL65*(1+BL$6/Setup!$C$13)-DJ66-FH66)+IF($K66=45,$D66,0)</f>
        <v/>
      </c>
      <c r="BM66">
        <f>MAX(0,BM65*(1+BM$6/Setup!$C$13)-DK66-FI66)+IF($K66=46,$D66,0)</f>
        <v/>
      </c>
      <c r="BN66">
        <f>MAX(0,BN65*(1+BN$6/Setup!$C$13)-DL66-FJ66)+IF($K66=47,$D66,0)</f>
        <v/>
      </c>
      <c r="BO66">
        <f>MAX(0,BO65*(1+BO$6/Setup!$C$13)-DM66-FK66)+IF($K66=48,$D66,0)</f>
        <v/>
      </c>
      <c r="BP66">
        <f>MAX(0,BP65*(1+BP$6/Setup!$C$13)-DN66-FL66)+IF($K66=49,$D66,0)</f>
        <v/>
      </c>
      <c r="BQ66">
        <f>MAX(0,BQ65*(1+BQ$6/Setup!$C$13)-DO66-FM66)+IF($K66=50,$D66,0)</f>
        <v/>
      </c>
      <c r="BR66">
        <f>MIN(T65*(1+T$6/Setup!$C$13),T$7)</f>
        <v/>
      </c>
      <c r="BS66">
        <f>MIN(U65*(1+U$6/Setup!$C$13),U$7)</f>
        <v/>
      </c>
      <c r="BT66">
        <f>MIN(V65*(1+V$6/Setup!$C$13),V$7)</f>
        <v/>
      </c>
      <c r="BU66">
        <f>MIN(W65*(1+W$6/Setup!$C$13),W$7)</f>
        <v/>
      </c>
      <c r="BV66">
        <f>MIN(X65*(1+X$6/Setup!$C$13),X$7)</f>
        <v/>
      </c>
      <c r="BW66">
        <f>MIN(Y65*(1+Y$6/Setup!$C$13),Y$7)</f>
        <v/>
      </c>
      <c r="BX66">
        <f>MIN(Z65*(1+Z$6/Setup!$C$13),Z$7)</f>
        <v/>
      </c>
      <c r="BY66">
        <f>MIN(AA65*(1+AA$6/Setup!$C$13),AA$7)</f>
        <v/>
      </c>
      <c r="BZ66">
        <f>MIN(AB65*(1+AB$6/Setup!$C$13),AB$7)</f>
        <v/>
      </c>
      <c r="CA66">
        <f>MIN(AC65*(1+AC$6/Setup!$C$13),AC$7)</f>
        <v/>
      </c>
      <c r="CB66">
        <f>MIN(AD65*(1+AD$6/Setup!$C$13),AD$7)</f>
        <v/>
      </c>
      <c r="CC66">
        <f>MIN(AE65*(1+AE$6/Setup!$C$13),AE$7)</f>
        <v/>
      </c>
      <c r="CD66">
        <f>MIN(AF65*(1+AF$6/Setup!$C$13),AF$7)</f>
        <v/>
      </c>
      <c r="CE66">
        <f>MIN(AG65*(1+AG$6/Setup!$C$13),AG$7)</f>
        <v/>
      </c>
      <c r="CF66">
        <f>MIN(AH65*(1+AH$6/Setup!$C$13),AH$7)</f>
        <v/>
      </c>
      <c r="CG66">
        <f>MIN(AI65*(1+AI$6/Setup!$C$13),AI$7)</f>
        <v/>
      </c>
      <c r="CH66">
        <f>MIN(AJ65*(1+AJ$6/Setup!$C$13),AJ$7)</f>
        <v/>
      </c>
      <c r="CI66">
        <f>MIN(AK65*(1+AK$6/Setup!$C$13),AK$7)</f>
        <v/>
      </c>
      <c r="CJ66">
        <f>MIN(AL65*(1+AL$6/Setup!$C$13),AL$7)</f>
        <v/>
      </c>
      <c r="CK66">
        <f>MIN(AM65*(1+AM$6/Setup!$C$13),AM$7)</f>
        <v/>
      </c>
      <c r="CL66">
        <f>MIN(AN65*(1+AN$6/Setup!$C$13),AN$7)</f>
        <v/>
      </c>
      <c r="CM66">
        <f>MIN(AO65*(1+AO$6/Setup!$C$13),AO$7)</f>
        <v/>
      </c>
      <c r="CN66">
        <f>MIN(AP65*(1+AP$6/Setup!$C$13),AP$7)</f>
        <v/>
      </c>
      <c r="CO66">
        <f>MIN(AQ65*(1+AQ$6/Setup!$C$13),AQ$7)</f>
        <v/>
      </c>
      <c r="CP66">
        <f>MIN(AR65*(1+AR$6/Setup!$C$13),AR$7)</f>
        <v/>
      </c>
      <c r="CQ66">
        <f>MIN(AS65*(1+AS$6/Setup!$C$13),AS$7)</f>
        <v/>
      </c>
      <c r="CR66">
        <f>MIN(AT65*(1+AT$6/Setup!$C$13),AT$7)</f>
        <v/>
      </c>
      <c r="CS66">
        <f>MIN(AU65*(1+AU$6/Setup!$C$13),AU$7)</f>
        <v/>
      </c>
      <c r="CT66">
        <f>MIN(AV65*(1+AV$6/Setup!$C$13),AV$7)</f>
        <v/>
      </c>
      <c r="CU66">
        <f>MIN(AW65*(1+AW$6/Setup!$C$13),AW$7)</f>
        <v/>
      </c>
      <c r="CV66">
        <f>MIN(AX65*(1+AX$6/Setup!$C$13),AX$7)</f>
        <v/>
      </c>
      <c r="CW66">
        <f>MIN(AY65*(1+AY$6/Setup!$C$13),AY$7)</f>
        <v/>
      </c>
      <c r="CX66">
        <f>MIN(AZ65*(1+AZ$6/Setup!$C$13),AZ$7)</f>
        <v/>
      </c>
      <c r="CY66">
        <f>MIN(BA65*(1+BA$6/Setup!$C$13),BA$7)</f>
        <v/>
      </c>
      <c r="CZ66">
        <f>MIN(BB65*(1+BB$6/Setup!$C$13),BB$7)</f>
        <v/>
      </c>
      <c r="DA66">
        <f>MIN(BC65*(1+BC$6/Setup!$C$13),BC$7)</f>
        <v/>
      </c>
      <c r="DB66">
        <f>MIN(BD65*(1+BD$6/Setup!$C$13),BD$7)</f>
        <v/>
      </c>
      <c r="DC66">
        <f>MIN(BE65*(1+BE$6/Setup!$C$13),BE$7)</f>
        <v/>
      </c>
      <c r="DD66">
        <f>MIN(BF65*(1+BF$6/Setup!$C$13),BF$7)</f>
        <v/>
      </c>
      <c r="DE66">
        <f>MIN(BG65*(1+BG$6/Setup!$C$13),BG$7)</f>
        <v/>
      </c>
      <c r="DF66">
        <f>MIN(BH65*(1+BH$6/Setup!$C$13),BH$7)</f>
        <v/>
      </c>
      <c r="DG66">
        <f>MIN(BI65*(1+BI$6/Setup!$C$13),BI$7)</f>
        <v/>
      </c>
      <c r="DH66">
        <f>MIN(BJ65*(1+BJ$6/Setup!$C$13),BJ$7)</f>
        <v/>
      </c>
      <c r="DI66">
        <f>MIN(BK65*(1+BK$6/Setup!$C$13),BK$7)</f>
        <v/>
      </c>
      <c r="DJ66">
        <f>MIN(BL65*(1+BL$6/Setup!$C$13),BL$7)</f>
        <v/>
      </c>
      <c r="DK66">
        <f>MIN(BM65*(1+BM$6/Setup!$C$13),BM$7)</f>
        <v/>
      </c>
      <c r="DL66">
        <f>MIN(BN65*(1+BN$6/Setup!$C$13),BN$7)</f>
        <v/>
      </c>
      <c r="DM66">
        <f>MIN(BO65*(1+BO$6/Setup!$C$13),BO$7)</f>
        <v/>
      </c>
      <c r="DN66">
        <f>MIN(BP65*(1+BP$6/Setup!$C$13),BP$7)</f>
        <v/>
      </c>
      <c r="DO66">
        <f>MIN(BQ65*(1+BQ$6/Setup!$C$13),BQ$7)</f>
        <v/>
      </c>
      <c r="DP66">
        <f>MIN(T65*(1+T$6/Setup!$C$13)-BR66,$H66)</f>
        <v/>
      </c>
      <c r="DQ66">
        <f>MIN(U65*(1+U$6/Setup!$C$13)-BS66,MAX(0,$H66-SUM($DP66:DP66)))</f>
        <v/>
      </c>
      <c r="DR66">
        <f>MIN(V65*(1+V$6/Setup!$C$13)-BT66,MAX(0,$H66-SUM($DP66:DQ66)))</f>
        <v/>
      </c>
      <c r="DS66">
        <f>MIN(W65*(1+W$6/Setup!$C$13)-BU66,MAX(0,$H66-SUM($DP66:DR66)))</f>
        <v/>
      </c>
      <c r="DT66">
        <f>MIN(X65*(1+X$6/Setup!$C$13)-BV66,MAX(0,$H66-SUM($DP66:DS66)))</f>
        <v/>
      </c>
      <c r="DU66">
        <f>MIN(Y65*(1+Y$6/Setup!$C$13)-BW66,MAX(0,$H66-SUM($DP66:DT66)))</f>
        <v/>
      </c>
      <c r="DV66">
        <f>MIN(Z65*(1+Z$6/Setup!$C$13)-BX66,MAX(0,$H66-SUM($DP66:DU66)))</f>
        <v/>
      </c>
      <c r="DW66">
        <f>MIN(AA65*(1+AA$6/Setup!$C$13)-BY66,MAX(0,$H66-SUM($DP66:DV66)))</f>
        <v/>
      </c>
      <c r="DX66">
        <f>MIN(AB65*(1+AB$6/Setup!$C$13)-BZ66,MAX(0,$H66-SUM($DP66:DW66)))</f>
        <v/>
      </c>
      <c r="DY66">
        <f>MIN(AC65*(1+AC$6/Setup!$C$13)-CA66,MAX(0,$H66-SUM($DP66:DX66)))</f>
        <v/>
      </c>
      <c r="DZ66">
        <f>MIN(AD65*(1+AD$6/Setup!$C$13)-CB66,MAX(0,$H66-SUM($DP66:DY66)))</f>
        <v/>
      </c>
      <c r="EA66">
        <f>MIN(AE65*(1+AE$6/Setup!$C$13)-CC66,MAX(0,$H66-SUM($DP66:DZ66)))</f>
        <v/>
      </c>
      <c r="EB66">
        <f>MIN(AF65*(1+AF$6/Setup!$C$13)-CD66,MAX(0,$H66-SUM($DP66:EA66)))</f>
        <v/>
      </c>
      <c r="EC66">
        <f>MIN(AG65*(1+AG$6/Setup!$C$13)-CE66,MAX(0,$H66-SUM($DP66:EB66)))</f>
        <v/>
      </c>
      <c r="ED66">
        <f>MIN(AH65*(1+AH$6/Setup!$C$13)-CF66,MAX(0,$H66-SUM($DP66:EC66)))</f>
        <v/>
      </c>
      <c r="EE66">
        <f>MIN(AI65*(1+AI$6/Setup!$C$13)-CG66,MAX(0,$H66-SUM($DP66:ED66)))</f>
        <v/>
      </c>
      <c r="EF66">
        <f>MIN(AJ65*(1+AJ$6/Setup!$C$13)-CH66,MAX(0,$H66-SUM($DP66:EE66)))</f>
        <v/>
      </c>
      <c r="EG66">
        <f>MIN(AK65*(1+AK$6/Setup!$C$13)-CI66,MAX(0,$H66-SUM($DP66:EF66)))</f>
        <v/>
      </c>
      <c r="EH66">
        <f>MIN(AL65*(1+AL$6/Setup!$C$13)-CJ66,MAX(0,$H66-SUM($DP66:EG66)))</f>
        <v/>
      </c>
      <c r="EI66">
        <f>MIN(AM65*(1+AM$6/Setup!$C$13)-CK66,MAX(0,$H66-SUM($DP66:EH66)))</f>
        <v/>
      </c>
      <c r="EJ66">
        <f>MIN(AN65*(1+AN$6/Setup!$C$13)-CL66,MAX(0,$H66-SUM($DP66:EI66)))</f>
        <v/>
      </c>
      <c r="EK66">
        <f>MIN(AO65*(1+AO$6/Setup!$C$13)-CM66,MAX(0,$H66-SUM($DP66:EJ66)))</f>
        <v/>
      </c>
      <c r="EL66">
        <f>MIN(AP65*(1+AP$6/Setup!$C$13)-CN66,MAX(0,$H66-SUM($DP66:EK66)))</f>
        <v/>
      </c>
      <c r="EM66">
        <f>MIN(AQ65*(1+AQ$6/Setup!$C$13)-CO66,MAX(0,$H66-SUM($DP66:EL66)))</f>
        <v/>
      </c>
      <c r="EN66">
        <f>MIN(AR65*(1+AR$6/Setup!$C$13)-CP66,MAX(0,$H66-SUM($DP66:EM66)))</f>
        <v/>
      </c>
      <c r="EO66">
        <f>MIN(AS65*(1+AS$6/Setup!$C$13)-CQ66,MAX(0,$H66-SUM($DP66:EN66)))</f>
        <v/>
      </c>
      <c r="EP66">
        <f>MIN(AT65*(1+AT$6/Setup!$C$13)-CR66,MAX(0,$H66-SUM($DP66:EO66)))</f>
        <v/>
      </c>
      <c r="EQ66">
        <f>MIN(AU65*(1+AU$6/Setup!$C$13)-CS66,MAX(0,$H66-SUM($DP66:EP66)))</f>
        <v/>
      </c>
      <c r="ER66">
        <f>MIN(AV65*(1+AV$6/Setup!$C$13)-CT66,MAX(0,$H66-SUM($DP66:EQ66)))</f>
        <v/>
      </c>
      <c r="ES66">
        <f>MIN(AW65*(1+AW$6/Setup!$C$13)-CU66,MAX(0,$H66-SUM($DP66:ER66)))</f>
        <v/>
      </c>
      <c r="ET66">
        <f>MIN(AX65*(1+AX$6/Setup!$C$13)-CV66,MAX(0,$H66-SUM($DP66:ES66)))</f>
        <v/>
      </c>
      <c r="EU66">
        <f>MIN(AY65*(1+AY$6/Setup!$C$13)-CW66,MAX(0,$H66-SUM($DP66:ET66)))</f>
        <v/>
      </c>
      <c r="EV66">
        <f>MIN(AZ65*(1+AZ$6/Setup!$C$13)-CX66,MAX(0,$H66-SUM($DP66:EU66)))</f>
        <v/>
      </c>
      <c r="EW66">
        <f>MIN(BA65*(1+BA$6/Setup!$C$13)-CY66,MAX(0,$H66-SUM($DP66:EV66)))</f>
        <v/>
      </c>
      <c r="EX66">
        <f>MIN(BB65*(1+BB$6/Setup!$C$13)-CZ66,MAX(0,$H66-SUM($DP66:EW66)))</f>
        <v/>
      </c>
      <c r="EY66">
        <f>MIN(BC65*(1+BC$6/Setup!$C$13)-DA66,MAX(0,$H66-SUM($DP66:EX66)))</f>
        <v/>
      </c>
      <c r="EZ66">
        <f>MIN(BD65*(1+BD$6/Setup!$C$13)-DB66,MAX(0,$H66-SUM($DP66:EY66)))</f>
        <v/>
      </c>
      <c r="FA66">
        <f>MIN(BE65*(1+BE$6/Setup!$C$13)-DC66,MAX(0,$H66-SUM($DP66:EZ66)))</f>
        <v/>
      </c>
      <c r="FB66">
        <f>MIN(BF65*(1+BF$6/Setup!$C$13)-DD66,MAX(0,$H66-SUM($DP66:FA66)))</f>
        <v/>
      </c>
      <c r="FC66">
        <f>MIN(BG65*(1+BG$6/Setup!$C$13)-DE66,MAX(0,$H66-SUM($DP66:FB66)))</f>
        <v/>
      </c>
      <c r="FD66">
        <f>MIN(BH65*(1+BH$6/Setup!$C$13)-DF66,MAX(0,$H66-SUM($DP66:FC66)))</f>
        <v/>
      </c>
      <c r="FE66">
        <f>MIN(BI65*(1+BI$6/Setup!$C$13)-DG66,MAX(0,$H66-SUM($DP66:FD66)))</f>
        <v/>
      </c>
      <c r="FF66">
        <f>MIN(BJ65*(1+BJ$6/Setup!$C$13)-DH66,MAX(0,$H66-SUM($DP66:FE66)))</f>
        <v/>
      </c>
      <c r="FG66">
        <f>MIN(BK65*(1+BK$6/Setup!$C$13)-DI66,MAX(0,$H66-SUM($DP66:FF66)))</f>
        <v/>
      </c>
      <c r="FH66">
        <f>MIN(BL65*(1+BL$6/Setup!$C$13)-DJ66,MAX(0,$H66-SUM($DP66:FG66)))</f>
        <v/>
      </c>
      <c r="FI66">
        <f>MIN(BM65*(1+BM$6/Setup!$C$13)-DK66,MAX(0,$H66-SUM($DP66:FH66)))</f>
        <v/>
      </c>
      <c r="FJ66">
        <f>MIN(BN65*(1+BN$6/Setup!$C$13)-DL66,MAX(0,$H66-SUM($DP66:FI66)))</f>
        <v/>
      </c>
      <c r="FK66">
        <f>MIN(BO65*(1+BO$6/Setup!$C$13)-DM66,MAX(0,$H66-SUM($DP66:FJ66)))</f>
        <v/>
      </c>
      <c r="FL66">
        <f>MIN(BP65*(1+BP$6/Setup!$C$13)-DN66,MAX(0,$H66-SUM($DP66:FK66)))</f>
        <v/>
      </c>
      <c r="FM66">
        <f>MIN(BQ65*(1+BQ$6/Setup!$C$13)-DO66,MAX(0,$H66-SUM($DP66:FL66)))</f>
        <v/>
      </c>
    </row>
    <row r="67">
      <c r="A67">
        <f>A66+1</f>
        <v/>
      </c>
      <c r="B67">
        <f>IF(Setup!$C$6="Every week",Setup!$C$7+7*(A67-1),IF(Setup!$C$6="Every 2 weeks",Setup!$C$7+14*(A67-1),IF(Setup!$C$6="Every month",EDATE(Setup!$C$7,A67-1),EOMONTH(Setup!$C$7,INT((A67-1+Setup!$C$20)/2)-1)+MIN(IF(MOD(A67-1+Setup!$C$20,2)=0,Setup!$C$18,Setup!$C$19),DAY(EOMONTH(Setup!$C$7,INT((A67-1+Setup!$C$20)/2)))))))</f>
        <v/>
      </c>
      <c r="C67">
        <f>N('Paycheck Plan'!J63)</f>
        <v/>
      </c>
      <c r="D67">
        <f>N('Paycheck Plan'!K63)</f>
        <v/>
      </c>
      <c r="E67">
        <f>MIN(MAX(0,Setup!$C$10-F66),MAX(0,Setup!$C$8+C67-G67))</f>
        <v/>
      </c>
      <c r="F67">
        <f>F66+E67</f>
        <v/>
      </c>
      <c r="G67">
        <f>MIN(Setup!$C$14,MAX(0,Setup!$C$8+C67))</f>
        <v/>
      </c>
      <c r="H67">
        <f>MAX(0,Setup!$C$8+C67-G67-E67)+SUM($T$7:$BQ$7)-SUM(BR67:DO67)</f>
        <v/>
      </c>
      <c r="I67">
        <f>SUMPRODUCT(T66:BQ66,$T$6:$BQ$6)/Setup!$C$13</f>
        <v/>
      </c>
      <c r="J67">
        <f>SUM(T67:BQ67)</f>
        <v/>
      </c>
      <c r="K67">
        <f>IF(MAX(DP67:FM67)&gt;0,MATCH(MAX(DP67:FM67),DP67:FM67,0),1)</f>
        <v/>
      </c>
      <c r="T67">
        <f>MAX(0,T66*(1+T$6/Setup!$C$13)-BR67-DP67)+IF($K67=1,$D67,0)</f>
        <v/>
      </c>
      <c r="U67">
        <f>MAX(0,U66*(1+U$6/Setup!$C$13)-BS67-DQ67)+IF($K67=2,$D67,0)</f>
        <v/>
      </c>
      <c r="V67">
        <f>MAX(0,V66*(1+V$6/Setup!$C$13)-BT67-DR67)+IF($K67=3,$D67,0)</f>
        <v/>
      </c>
      <c r="W67">
        <f>MAX(0,W66*(1+W$6/Setup!$C$13)-BU67-DS67)+IF($K67=4,$D67,0)</f>
        <v/>
      </c>
      <c r="X67">
        <f>MAX(0,X66*(1+X$6/Setup!$C$13)-BV67-DT67)+IF($K67=5,$D67,0)</f>
        <v/>
      </c>
      <c r="Y67">
        <f>MAX(0,Y66*(1+Y$6/Setup!$C$13)-BW67-DU67)+IF($K67=6,$D67,0)</f>
        <v/>
      </c>
      <c r="Z67">
        <f>MAX(0,Z66*(1+Z$6/Setup!$C$13)-BX67-DV67)+IF($K67=7,$D67,0)</f>
        <v/>
      </c>
      <c r="AA67">
        <f>MAX(0,AA66*(1+AA$6/Setup!$C$13)-BY67-DW67)+IF($K67=8,$D67,0)</f>
        <v/>
      </c>
      <c r="AB67">
        <f>MAX(0,AB66*(1+AB$6/Setup!$C$13)-BZ67-DX67)+IF($K67=9,$D67,0)</f>
        <v/>
      </c>
      <c r="AC67">
        <f>MAX(0,AC66*(1+AC$6/Setup!$C$13)-CA67-DY67)+IF($K67=10,$D67,0)</f>
        <v/>
      </c>
      <c r="AD67">
        <f>MAX(0,AD66*(1+AD$6/Setup!$C$13)-CB67-DZ67)+IF($K67=11,$D67,0)</f>
        <v/>
      </c>
      <c r="AE67">
        <f>MAX(0,AE66*(1+AE$6/Setup!$C$13)-CC67-EA67)+IF($K67=12,$D67,0)</f>
        <v/>
      </c>
      <c r="AF67">
        <f>MAX(0,AF66*(1+AF$6/Setup!$C$13)-CD67-EB67)+IF($K67=13,$D67,0)</f>
        <v/>
      </c>
      <c r="AG67">
        <f>MAX(0,AG66*(1+AG$6/Setup!$C$13)-CE67-EC67)+IF($K67=14,$D67,0)</f>
        <v/>
      </c>
      <c r="AH67">
        <f>MAX(0,AH66*(1+AH$6/Setup!$C$13)-CF67-ED67)+IF($K67=15,$D67,0)</f>
        <v/>
      </c>
      <c r="AI67">
        <f>MAX(0,AI66*(1+AI$6/Setup!$C$13)-CG67-EE67)+IF($K67=16,$D67,0)</f>
        <v/>
      </c>
      <c r="AJ67">
        <f>MAX(0,AJ66*(1+AJ$6/Setup!$C$13)-CH67-EF67)+IF($K67=17,$D67,0)</f>
        <v/>
      </c>
      <c r="AK67">
        <f>MAX(0,AK66*(1+AK$6/Setup!$C$13)-CI67-EG67)+IF($K67=18,$D67,0)</f>
        <v/>
      </c>
      <c r="AL67">
        <f>MAX(0,AL66*(1+AL$6/Setup!$C$13)-CJ67-EH67)+IF($K67=19,$D67,0)</f>
        <v/>
      </c>
      <c r="AM67">
        <f>MAX(0,AM66*(1+AM$6/Setup!$C$13)-CK67-EI67)+IF($K67=20,$D67,0)</f>
        <v/>
      </c>
      <c r="AN67">
        <f>MAX(0,AN66*(1+AN$6/Setup!$C$13)-CL67-EJ67)+IF($K67=21,$D67,0)</f>
        <v/>
      </c>
      <c r="AO67">
        <f>MAX(0,AO66*(1+AO$6/Setup!$C$13)-CM67-EK67)+IF($K67=22,$D67,0)</f>
        <v/>
      </c>
      <c r="AP67">
        <f>MAX(0,AP66*(1+AP$6/Setup!$C$13)-CN67-EL67)+IF($K67=23,$D67,0)</f>
        <v/>
      </c>
      <c r="AQ67">
        <f>MAX(0,AQ66*(1+AQ$6/Setup!$C$13)-CO67-EM67)+IF($K67=24,$D67,0)</f>
        <v/>
      </c>
      <c r="AR67">
        <f>MAX(0,AR66*(1+AR$6/Setup!$C$13)-CP67-EN67)+IF($K67=25,$D67,0)</f>
        <v/>
      </c>
      <c r="AS67">
        <f>MAX(0,AS66*(1+AS$6/Setup!$C$13)-CQ67-EO67)+IF($K67=26,$D67,0)</f>
        <v/>
      </c>
      <c r="AT67">
        <f>MAX(0,AT66*(1+AT$6/Setup!$C$13)-CR67-EP67)+IF($K67=27,$D67,0)</f>
        <v/>
      </c>
      <c r="AU67">
        <f>MAX(0,AU66*(1+AU$6/Setup!$C$13)-CS67-EQ67)+IF($K67=28,$D67,0)</f>
        <v/>
      </c>
      <c r="AV67">
        <f>MAX(0,AV66*(1+AV$6/Setup!$C$13)-CT67-ER67)+IF($K67=29,$D67,0)</f>
        <v/>
      </c>
      <c r="AW67">
        <f>MAX(0,AW66*(1+AW$6/Setup!$C$13)-CU67-ES67)+IF($K67=30,$D67,0)</f>
        <v/>
      </c>
      <c r="AX67">
        <f>MAX(0,AX66*(1+AX$6/Setup!$C$13)-CV67-ET67)+IF($K67=31,$D67,0)</f>
        <v/>
      </c>
      <c r="AY67">
        <f>MAX(0,AY66*(1+AY$6/Setup!$C$13)-CW67-EU67)+IF($K67=32,$D67,0)</f>
        <v/>
      </c>
      <c r="AZ67">
        <f>MAX(0,AZ66*(1+AZ$6/Setup!$C$13)-CX67-EV67)+IF($K67=33,$D67,0)</f>
        <v/>
      </c>
      <c r="BA67">
        <f>MAX(0,BA66*(1+BA$6/Setup!$C$13)-CY67-EW67)+IF($K67=34,$D67,0)</f>
        <v/>
      </c>
      <c r="BB67">
        <f>MAX(0,BB66*(1+BB$6/Setup!$C$13)-CZ67-EX67)+IF($K67=35,$D67,0)</f>
        <v/>
      </c>
      <c r="BC67">
        <f>MAX(0,BC66*(1+BC$6/Setup!$C$13)-DA67-EY67)+IF($K67=36,$D67,0)</f>
        <v/>
      </c>
      <c r="BD67">
        <f>MAX(0,BD66*(1+BD$6/Setup!$C$13)-DB67-EZ67)+IF($K67=37,$D67,0)</f>
        <v/>
      </c>
      <c r="BE67">
        <f>MAX(0,BE66*(1+BE$6/Setup!$C$13)-DC67-FA67)+IF($K67=38,$D67,0)</f>
        <v/>
      </c>
      <c r="BF67">
        <f>MAX(0,BF66*(1+BF$6/Setup!$C$13)-DD67-FB67)+IF($K67=39,$D67,0)</f>
        <v/>
      </c>
      <c r="BG67">
        <f>MAX(0,BG66*(1+BG$6/Setup!$C$13)-DE67-FC67)+IF($K67=40,$D67,0)</f>
        <v/>
      </c>
      <c r="BH67">
        <f>MAX(0,BH66*(1+BH$6/Setup!$C$13)-DF67-FD67)+IF($K67=41,$D67,0)</f>
        <v/>
      </c>
      <c r="BI67">
        <f>MAX(0,BI66*(1+BI$6/Setup!$C$13)-DG67-FE67)+IF($K67=42,$D67,0)</f>
        <v/>
      </c>
      <c r="BJ67">
        <f>MAX(0,BJ66*(1+BJ$6/Setup!$C$13)-DH67-FF67)+IF($K67=43,$D67,0)</f>
        <v/>
      </c>
      <c r="BK67">
        <f>MAX(0,BK66*(1+BK$6/Setup!$C$13)-DI67-FG67)+IF($K67=44,$D67,0)</f>
        <v/>
      </c>
      <c r="BL67">
        <f>MAX(0,BL66*(1+BL$6/Setup!$C$13)-DJ67-FH67)+IF($K67=45,$D67,0)</f>
        <v/>
      </c>
      <c r="BM67">
        <f>MAX(0,BM66*(1+BM$6/Setup!$C$13)-DK67-FI67)+IF($K67=46,$D67,0)</f>
        <v/>
      </c>
      <c r="BN67">
        <f>MAX(0,BN66*(1+BN$6/Setup!$C$13)-DL67-FJ67)+IF($K67=47,$D67,0)</f>
        <v/>
      </c>
      <c r="BO67">
        <f>MAX(0,BO66*(1+BO$6/Setup!$C$13)-DM67-FK67)+IF($K67=48,$D67,0)</f>
        <v/>
      </c>
      <c r="BP67">
        <f>MAX(0,BP66*(1+BP$6/Setup!$C$13)-DN67-FL67)+IF($K67=49,$D67,0)</f>
        <v/>
      </c>
      <c r="BQ67">
        <f>MAX(0,BQ66*(1+BQ$6/Setup!$C$13)-DO67-FM67)+IF($K67=50,$D67,0)</f>
        <v/>
      </c>
      <c r="BR67">
        <f>MIN(T66*(1+T$6/Setup!$C$13),T$7)</f>
        <v/>
      </c>
      <c r="BS67">
        <f>MIN(U66*(1+U$6/Setup!$C$13),U$7)</f>
        <v/>
      </c>
      <c r="BT67">
        <f>MIN(V66*(1+V$6/Setup!$C$13),V$7)</f>
        <v/>
      </c>
      <c r="BU67">
        <f>MIN(W66*(1+W$6/Setup!$C$13),W$7)</f>
        <v/>
      </c>
      <c r="BV67">
        <f>MIN(X66*(1+X$6/Setup!$C$13),X$7)</f>
        <v/>
      </c>
      <c r="BW67">
        <f>MIN(Y66*(1+Y$6/Setup!$C$13),Y$7)</f>
        <v/>
      </c>
      <c r="BX67">
        <f>MIN(Z66*(1+Z$6/Setup!$C$13),Z$7)</f>
        <v/>
      </c>
      <c r="BY67">
        <f>MIN(AA66*(1+AA$6/Setup!$C$13),AA$7)</f>
        <v/>
      </c>
      <c r="BZ67">
        <f>MIN(AB66*(1+AB$6/Setup!$C$13),AB$7)</f>
        <v/>
      </c>
      <c r="CA67">
        <f>MIN(AC66*(1+AC$6/Setup!$C$13),AC$7)</f>
        <v/>
      </c>
      <c r="CB67">
        <f>MIN(AD66*(1+AD$6/Setup!$C$13),AD$7)</f>
        <v/>
      </c>
      <c r="CC67">
        <f>MIN(AE66*(1+AE$6/Setup!$C$13),AE$7)</f>
        <v/>
      </c>
      <c r="CD67">
        <f>MIN(AF66*(1+AF$6/Setup!$C$13),AF$7)</f>
        <v/>
      </c>
      <c r="CE67">
        <f>MIN(AG66*(1+AG$6/Setup!$C$13),AG$7)</f>
        <v/>
      </c>
      <c r="CF67">
        <f>MIN(AH66*(1+AH$6/Setup!$C$13),AH$7)</f>
        <v/>
      </c>
      <c r="CG67">
        <f>MIN(AI66*(1+AI$6/Setup!$C$13),AI$7)</f>
        <v/>
      </c>
      <c r="CH67">
        <f>MIN(AJ66*(1+AJ$6/Setup!$C$13),AJ$7)</f>
        <v/>
      </c>
      <c r="CI67">
        <f>MIN(AK66*(1+AK$6/Setup!$C$13),AK$7)</f>
        <v/>
      </c>
      <c r="CJ67">
        <f>MIN(AL66*(1+AL$6/Setup!$C$13),AL$7)</f>
        <v/>
      </c>
      <c r="CK67">
        <f>MIN(AM66*(1+AM$6/Setup!$C$13),AM$7)</f>
        <v/>
      </c>
      <c r="CL67">
        <f>MIN(AN66*(1+AN$6/Setup!$C$13),AN$7)</f>
        <v/>
      </c>
      <c r="CM67">
        <f>MIN(AO66*(1+AO$6/Setup!$C$13),AO$7)</f>
        <v/>
      </c>
      <c r="CN67">
        <f>MIN(AP66*(1+AP$6/Setup!$C$13),AP$7)</f>
        <v/>
      </c>
      <c r="CO67">
        <f>MIN(AQ66*(1+AQ$6/Setup!$C$13),AQ$7)</f>
        <v/>
      </c>
      <c r="CP67">
        <f>MIN(AR66*(1+AR$6/Setup!$C$13),AR$7)</f>
        <v/>
      </c>
      <c r="CQ67">
        <f>MIN(AS66*(1+AS$6/Setup!$C$13),AS$7)</f>
        <v/>
      </c>
      <c r="CR67">
        <f>MIN(AT66*(1+AT$6/Setup!$C$13),AT$7)</f>
        <v/>
      </c>
      <c r="CS67">
        <f>MIN(AU66*(1+AU$6/Setup!$C$13),AU$7)</f>
        <v/>
      </c>
      <c r="CT67">
        <f>MIN(AV66*(1+AV$6/Setup!$C$13),AV$7)</f>
        <v/>
      </c>
      <c r="CU67">
        <f>MIN(AW66*(1+AW$6/Setup!$C$13),AW$7)</f>
        <v/>
      </c>
      <c r="CV67">
        <f>MIN(AX66*(1+AX$6/Setup!$C$13),AX$7)</f>
        <v/>
      </c>
      <c r="CW67">
        <f>MIN(AY66*(1+AY$6/Setup!$C$13),AY$7)</f>
        <v/>
      </c>
      <c r="CX67">
        <f>MIN(AZ66*(1+AZ$6/Setup!$C$13),AZ$7)</f>
        <v/>
      </c>
      <c r="CY67">
        <f>MIN(BA66*(1+BA$6/Setup!$C$13),BA$7)</f>
        <v/>
      </c>
      <c r="CZ67">
        <f>MIN(BB66*(1+BB$6/Setup!$C$13),BB$7)</f>
        <v/>
      </c>
      <c r="DA67">
        <f>MIN(BC66*(1+BC$6/Setup!$C$13),BC$7)</f>
        <v/>
      </c>
      <c r="DB67">
        <f>MIN(BD66*(1+BD$6/Setup!$C$13),BD$7)</f>
        <v/>
      </c>
      <c r="DC67">
        <f>MIN(BE66*(1+BE$6/Setup!$C$13),BE$7)</f>
        <v/>
      </c>
      <c r="DD67">
        <f>MIN(BF66*(1+BF$6/Setup!$C$13),BF$7)</f>
        <v/>
      </c>
      <c r="DE67">
        <f>MIN(BG66*(1+BG$6/Setup!$C$13),BG$7)</f>
        <v/>
      </c>
      <c r="DF67">
        <f>MIN(BH66*(1+BH$6/Setup!$C$13),BH$7)</f>
        <v/>
      </c>
      <c r="DG67">
        <f>MIN(BI66*(1+BI$6/Setup!$C$13),BI$7)</f>
        <v/>
      </c>
      <c r="DH67">
        <f>MIN(BJ66*(1+BJ$6/Setup!$C$13),BJ$7)</f>
        <v/>
      </c>
      <c r="DI67">
        <f>MIN(BK66*(1+BK$6/Setup!$C$13),BK$7)</f>
        <v/>
      </c>
      <c r="DJ67">
        <f>MIN(BL66*(1+BL$6/Setup!$C$13),BL$7)</f>
        <v/>
      </c>
      <c r="DK67">
        <f>MIN(BM66*(1+BM$6/Setup!$C$13),BM$7)</f>
        <v/>
      </c>
      <c r="DL67">
        <f>MIN(BN66*(1+BN$6/Setup!$C$13),BN$7)</f>
        <v/>
      </c>
      <c r="DM67">
        <f>MIN(BO66*(1+BO$6/Setup!$C$13),BO$7)</f>
        <v/>
      </c>
      <c r="DN67">
        <f>MIN(BP66*(1+BP$6/Setup!$C$13),BP$7)</f>
        <v/>
      </c>
      <c r="DO67">
        <f>MIN(BQ66*(1+BQ$6/Setup!$C$13),BQ$7)</f>
        <v/>
      </c>
      <c r="DP67">
        <f>MIN(T66*(1+T$6/Setup!$C$13)-BR67,$H67)</f>
        <v/>
      </c>
      <c r="DQ67">
        <f>MIN(U66*(1+U$6/Setup!$C$13)-BS67,MAX(0,$H67-SUM($DP67:DP67)))</f>
        <v/>
      </c>
      <c r="DR67">
        <f>MIN(V66*(1+V$6/Setup!$C$13)-BT67,MAX(0,$H67-SUM($DP67:DQ67)))</f>
        <v/>
      </c>
      <c r="DS67">
        <f>MIN(W66*(1+W$6/Setup!$C$13)-BU67,MAX(0,$H67-SUM($DP67:DR67)))</f>
        <v/>
      </c>
      <c r="DT67">
        <f>MIN(X66*(1+X$6/Setup!$C$13)-BV67,MAX(0,$H67-SUM($DP67:DS67)))</f>
        <v/>
      </c>
      <c r="DU67">
        <f>MIN(Y66*(1+Y$6/Setup!$C$13)-BW67,MAX(0,$H67-SUM($DP67:DT67)))</f>
        <v/>
      </c>
      <c r="DV67">
        <f>MIN(Z66*(1+Z$6/Setup!$C$13)-BX67,MAX(0,$H67-SUM($DP67:DU67)))</f>
        <v/>
      </c>
      <c r="DW67">
        <f>MIN(AA66*(1+AA$6/Setup!$C$13)-BY67,MAX(0,$H67-SUM($DP67:DV67)))</f>
        <v/>
      </c>
      <c r="DX67">
        <f>MIN(AB66*(1+AB$6/Setup!$C$13)-BZ67,MAX(0,$H67-SUM($DP67:DW67)))</f>
        <v/>
      </c>
      <c r="DY67">
        <f>MIN(AC66*(1+AC$6/Setup!$C$13)-CA67,MAX(0,$H67-SUM($DP67:DX67)))</f>
        <v/>
      </c>
      <c r="DZ67">
        <f>MIN(AD66*(1+AD$6/Setup!$C$13)-CB67,MAX(0,$H67-SUM($DP67:DY67)))</f>
        <v/>
      </c>
      <c r="EA67">
        <f>MIN(AE66*(1+AE$6/Setup!$C$13)-CC67,MAX(0,$H67-SUM($DP67:DZ67)))</f>
        <v/>
      </c>
      <c r="EB67">
        <f>MIN(AF66*(1+AF$6/Setup!$C$13)-CD67,MAX(0,$H67-SUM($DP67:EA67)))</f>
        <v/>
      </c>
      <c r="EC67">
        <f>MIN(AG66*(1+AG$6/Setup!$C$13)-CE67,MAX(0,$H67-SUM($DP67:EB67)))</f>
        <v/>
      </c>
      <c r="ED67">
        <f>MIN(AH66*(1+AH$6/Setup!$C$13)-CF67,MAX(0,$H67-SUM($DP67:EC67)))</f>
        <v/>
      </c>
      <c r="EE67">
        <f>MIN(AI66*(1+AI$6/Setup!$C$13)-CG67,MAX(0,$H67-SUM($DP67:ED67)))</f>
        <v/>
      </c>
      <c r="EF67">
        <f>MIN(AJ66*(1+AJ$6/Setup!$C$13)-CH67,MAX(0,$H67-SUM($DP67:EE67)))</f>
        <v/>
      </c>
      <c r="EG67">
        <f>MIN(AK66*(1+AK$6/Setup!$C$13)-CI67,MAX(0,$H67-SUM($DP67:EF67)))</f>
        <v/>
      </c>
      <c r="EH67">
        <f>MIN(AL66*(1+AL$6/Setup!$C$13)-CJ67,MAX(0,$H67-SUM($DP67:EG67)))</f>
        <v/>
      </c>
      <c r="EI67">
        <f>MIN(AM66*(1+AM$6/Setup!$C$13)-CK67,MAX(0,$H67-SUM($DP67:EH67)))</f>
        <v/>
      </c>
      <c r="EJ67">
        <f>MIN(AN66*(1+AN$6/Setup!$C$13)-CL67,MAX(0,$H67-SUM($DP67:EI67)))</f>
        <v/>
      </c>
      <c r="EK67">
        <f>MIN(AO66*(1+AO$6/Setup!$C$13)-CM67,MAX(0,$H67-SUM($DP67:EJ67)))</f>
        <v/>
      </c>
      <c r="EL67">
        <f>MIN(AP66*(1+AP$6/Setup!$C$13)-CN67,MAX(0,$H67-SUM($DP67:EK67)))</f>
        <v/>
      </c>
      <c r="EM67">
        <f>MIN(AQ66*(1+AQ$6/Setup!$C$13)-CO67,MAX(0,$H67-SUM($DP67:EL67)))</f>
        <v/>
      </c>
      <c r="EN67">
        <f>MIN(AR66*(1+AR$6/Setup!$C$13)-CP67,MAX(0,$H67-SUM($DP67:EM67)))</f>
        <v/>
      </c>
      <c r="EO67">
        <f>MIN(AS66*(1+AS$6/Setup!$C$13)-CQ67,MAX(0,$H67-SUM($DP67:EN67)))</f>
        <v/>
      </c>
      <c r="EP67">
        <f>MIN(AT66*(1+AT$6/Setup!$C$13)-CR67,MAX(0,$H67-SUM($DP67:EO67)))</f>
        <v/>
      </c>
      <c r="EQ67">
        <f>MIN(AU66*(1+AU$6/Setup!$C$13)-CS67,MAX(0,$H67-SUM($DP67:EP67)))</f>
        <v/>
      </c>
      <c r="ER67">
        <f>MIN(AV66*(1+AV$6/Setup!$C$13)-CT67,MAX(0,$H67-SUM($DP67:EQ67)))</f>
        <v/>
      </c>
      <c r="ES67">
        <f>MIN(AW66*(1+AW$6/Setup!$C$13)-CU67,MAX(0,$H67-SUM($DP67:ER67)))</f>
        <v/>
      </c>
      <c r="ET67">
        <f>MIN(AX66*(1+AX$6/Setup!$C$13)-CV67,MAX(0,$H67-SUM($DP67:ES67)))</f>
        <v/>
      </c>
      <c r="EU67">
        <f>MIN(AY66*(1+AY$6/Setup!$C$13)-CW67,MAX(0,$H67-SUM($DP67:ET67)))</f>
        <v/>
      </c>
      <c r="EV67">
        <f>MIN(AZ66*(1+AZ$6/Setup!$C$13)-CX67,MAX(0,$H67-SUM($DP67:EU67)))</f>
        <v/>
      </c>
      <c r="EW67">
        <f>MIN(BA66*(1+BA$6/Setup!$C$13)-CY67,MAX(0,$H67-SUM($DP67:EV67)))</f>
        <v/>
      </c>
      <c r="EX67">
        <f>MIN(BB66*(1+BB$6/Setup!$C$13)-CZ67,MAX(0,$H67-SUM($DP67:EW67)))</f>
        <v/>
      </c>
      <c r="EY67">
        <f>MIN(BC66*(1+BC$6/Setup!$C$13)-DA67,MAX(0,$H67-SUM($DP67:EX67)))</f>
        <v/>
      </c>
      <c r="EZ67">
        <f>MIN(BD66*(1+BD$6/Setup!$C$13)-DB67,MAX(0,$H67-SUM($DP67:EY67)))</f>
        <v/>
      </c>
      <c r="FA67">
        <f>MIN(BE66*(1+BE$6/Setup!$C$13)-DC67,MAX(0,$H67-SUM($DP67:EZ67)))</f>
        <v/>
      </c>
      <c r="FB67">
        <f>MIN(BF66*(1+BF$6/Setup!$C$13)-DD67,MAX(0,$H67-SUM($DP67:FA67)))</f>
        <v/>
      </c>
      <c r="FC67">
        <f>MIN(BG66*(1+BG$6/Setup!$C$13)-DE67,MAX(0,$H67-SUM($DP67:FB67)))</f>
        <v/>
      </c>
      <c r="FD67">
        <f>MIN(BH66*(1+BH$6/Setup!$C$13)-DF67,MAX(0,$H67-SUM($DP67:FC67)))</f>
        <v/>
      </c>
      <c r="FE67">
        <f>MIN(BI66*(1+BI$6/Setup!$C$13)-DG67,MAX(0,$H67-SUM($DP67:FD67)))</f>
        <v/>
      </c>
      <c r="FF67">
        <f>MIN(BJ66*(1+BJ$6/Setup!$C$13)-DH67,MAX(0,$H67-SUM($DP67:FE67)))</f>
        <v/>
      </c>
      <c r="FG67">
        <f>MIN(BK66*(1+BK$6/Setup!$C$13)-DI67,MAX(0,$H67-SUM($DP67:FF67)))</f>
        <v/>
      </c>
      <c r="FH67">
        <f>MIN(BL66*(1+BL$6/Setup!$C$13)-DJ67,MAX(0,$H67-SUM($DP67:FG67)))</f>
        <v/>
      </c>
      <c r="FI67">
        <f>MIN(BM66*(1+BM$6/Setup!$C$13)-DK67,MAX(0,$H67-SUM($DP67:FH67)))</f>
        <v/>
      </c>
      <c r="FJ67">
        <f>MIN(BN66*(1+BN$6/Setup!$C$13)-DL67,MAX(0,$H67-SUM($DP67:FI67)))</f>
        <v/>
      </c>
      <c r="FK67">
        <f>MIN(BO66*(1+BO$6/Setup!$C$13)-DM67,MAX(0,$H67-SUM($DP67:FJ67)))</f>
        <v/>
      </c>
      <c r="FL67">
        <f>MIN(BP66*(1+BP$6/Setup!$C$13)-DN67,MAX(0,$H67-SUM($DP67:FK67)))</f>
        <v/>
      </c>
      <c r="FM67">
        <f>MIN(BQ66*(1+BQ$6/Setup!$C$13)-DO67,MAX(0,$H67-SUM($DP67:FL67)))</f>
        <v/>
      </c>
    </row>
    <row r="68">
      <c r="A68">
        <f>A67+1</f>
        <v/>
      </c>
      <c r="B68">
        <f>IF(Setup!$C$6="Every week",Setup!$C$7+7*(A68-1),IF(Setup!$C$6="Every 2 weeks",Setup!$C$7+14*(A68-1),IF(Setup!$C$6="Every month",EDATE(Setup!$C$7,A68-1),EOMONTH(Setup!$C$7,INT((A68-1+Setup!$C$20)/2)-1)+MIN(IF(MOD(A68-1+Setup!$C$20,2)=0,Setup!$C$18,Setup!$C$19),DAY(EOMONTH(Setup!$C$7,INT((A68-1+Setup!$C$20)/2)))))))</f>
        <v/>
      </c>
      <c r="C68">
        <f>N('Paycheck Plan'!J64)</f>
        <v/>
      </c>
      <c r="D68">
        <f>N('Paycheck Plan'!K64)</f>
        <v/>
      </c>
      <c r="E68">
        <f>MIN(MAX(0,Setup!$C$10-F67),MAX(0,Setup!$C$8+C68-G68))</f>
        <v/>
      </c>
      <c r="F68">
        <f>F67+E68</f>
        <v/>
      </c>
      <c r="G68">
        <f>MIN(Setup!$C$14,MAX(0,Setup!$C$8+C68))</f>
        <v/>
      </c>
      <c r="H68">
        <f>MAX(0,Setup!$C$8+C68-G68-E68)+SUM($T$7:$BQ$7)-SUM(BR68:DO68)</f>
        <v/>
      </c>
      <c r="I68">
        <f>SUMPRODUCT(T67:BQ67,$T$6:$BQ$6)/Setup!$C$13</f>
        <v/>
      </c>
      <c r="J68">
        <f>SUM(T68:BQ68)</f>
        <v/>
      </c>
      <c r="K68">
        <f>IF(MAX(DP68:FM68)&gt;0,MATCH(MAX(DP68:FM68),DP68:FM68,0),1)</f>
        <v/>
      </c>
      <c r="T68">
        <f>MAX(0,T67*(1+T$6/Setup!$C$13)-BR68-DP68)+IF($K68=1,$D68,0)</f>
        <v/>
      </c>
      <c r="U68">
        <f>MAX(0,U67*(1+U$6/Setup!$C$13)-BS68-DQ68)+IF($K68=2,$D68,0)</f>
        <v/>
      </c>
      <c r="V68">
        <f>MAX(0,V67*(1+V$6/Setup!$C$13)-BT68-DR68)+IF($K68=3,$D68,0)</f>
        <v/>
      </c>
      <c r="W68">
        <f>MAX(0,W67*(1+W$6/Setup!$C$13)-BU68-DS68)+IF($K68=4,$D68,0)</f>
        <v/>
      </c>
      <c r="X68">
        <f>MAX(0,X67*(1+X$6/Setup!$C$13)-BV68-DT68)+IF($K68=5,$D68,0)</f>
        <v/>
      </c>
      <c r="Y68">
        <f>MAX(0,Y67*(1+Y$6/Setup!$C$13)-BW68-DU68)+IF($K68=6,$D68,0)</f>
        <v/>
      </c>
      <c r="Z68">
        <f>MAX(0,Z67*(1+Z$6/Setup!$C$13)-BX68-DV68)+IF($K68=7,$D68,0)</f>
        <v/>
      </c>
      <c r="AA68">
        <f>MAX(0,AA67*(1+AA$6/Setup!$C$13)-BY68-DW68)+IF($K68=8,$D68,0)</f>
        <v/>
      </c>
      <c r="AB68">
        <f>MAX(0,AB67*(1+AB$6/Setup!$C$13)-BZ68-DX68)+IF($K68=9,$D68,0)</f>
        <v/>
      </c>
      <c r="AC68">
        <f>MAX(0,AC67*(1+AC$6/Setup!$C$13)-CA68-DY68)+IF($K68=10,$D68,0)</f>
        <v/>
      </c>
      <c r="AD68">
        <f>MAX(0,AD67*(1+AD$6/Setup!$C$13)-CB68-DZ68)+IF($K68=11,$D68,0)</f>
        <v/>
      </c>
      <c r="AE68">
        <f>MAX(0,AE67*(1+AE$6/Setup!$C$13)-CC68-EA68)+IF($K68=12,$D68,0)</f>
        <v/>
      </c>
      <c r="AF68">
        <f>MAX(0,AF67*(1+AF$6/Setup!$C$13)-CD68-EB68)+IF($K68=13,$D68,0)</f>
        <v/>
      </c>
      <c r="AG68">
        <f>MAX(0,AG67*(1+AG$6/Setup!$C$13)-CE68-EC68)+IF($K68=14,$D68,0)</f>
        <v/>
      </c>
      <c r="AH68">
        <f>MAX(0,AH67*(1+AH$6/Setup!$C$13)-CF68-ED68)+IF($K68=15,$D68,0)</f>
        <v/>
      </c>
      <c r="AI68">
        <f>MAX(0,AI67*(1+AI$6/Setup!$C$13)-CG68-EE68)+IF($K68=16,$D68,0)</f>
        <v/>
      </c>
      <c r="AJ68">
        <f>MAX(0,AJ67*(1+AJ$6/Setup!$C$13)-CH68-EF68)+IF($K68=17,$D68,0)</f>
        <v/>
      </c>
      <c r="AK68">
        <f>MAX(0,AK67*(1+AK$6/Setup!$C$13)-CI68-EG68)+IF($K68=18,$D68,0)</f>
        <v/>
      </c>
      <c r="AL68">
        <f>MAX(0,AL67*(1+AL$6/Setup!$C$13)-CJ68-EH68)+IF($K68=19,$D68,0)</f>
        <v/>
      </c>
      <c r="AM68">
        <f>MAX(0,AM67*(1+AM$6/Setup!$C$13)-CK68-EI68)+IF($K68=20,$D68,0)</f>
        <v/>
      </c>
      <c r="AN68">
        <f>MAX(0,AN67*(1+AN$6/Setup!$C$13)-CL68-EJ68)+IF($K68=21,$D68,0)</f>
        <v/>
      </c>
      <c r="AO68">
        <f>MAX(0,AO67*(1+AO$6/Setup!$C$13)-CM68-EK68)+IF($K68=22,$D68,0)</f>
        <v/>
      </c>
      <c r="AP68">
        <f>MAX(0,AP67*(1+AP$6/Setup!$C$13)-CN68-EL68)+IF($K68=23,$D68,0)</f>
        <v/>
      </c>
      <c r="AQ68">
        <f>MAX(0,AQ67*(1+AQ$6/Setup!$C$13)-CO68-EM68)+IF($K68=24,$D68,0)</f>
        <v/>
      </c>
      <c r="AR68">
        <f>MAX(0,AR67*(1+AR$6/Setup!$C$13)-CP68-EN68)+IF($K68=25,$D68,0)</f>
        <v/>
      </c>
      <c r="AS68">
        <f>MAX(0,AS67*(1+AS$6/Setup!$C$13)-CQ68-EO68)+IF($K68=26,$D68,0)</f>
        <v/>
      </c>
      <c r="AT68">
        <f>MAX(0,AT67*(1+AT$6/Setup!$C$13)-CR68-EP68)+IF($K68=27,$D68,0)</f>
        <v/>
      </c>
      <c r="AU68">
        <f>MAX(0,AU67*(1+AU$6/Setup!$C$13)-CS68-EQ68)+IF($K68=28,$D68,0)</f>
        <v/>
      </c>
      <c r="AV68">
        <f>MAX(0,AV67*(1+AV$6/Setup!$C$13)-CT68-ER68)+IF($K68=29,$D68,0)</f>
        <v/>
      </c>
      <c r="AW68">
        <f>MAX(0,AW67*(1+AW$6/Setup!$C$13)-CU68-ES68)+IF($K68=30,$D68,0)</f>
        <v/>
      </c>
      <c r="AX68">
        <f>MAX(0,AX67*(1+AX$6/Setup!$C$13)-CV68-ET68)+IF($K68=31,$D68,0)</f>
        <v/>
      </c>
      <c r="AY68">
        <f>MAX(0,AY67*(1+AY$6/Setup!$C$13)-CW68-EU68)+IF($K68=32,$D68,0)</f>
        <v/>
      </c>
      <c r="AZ68">
        <f>MAX(0,AZ67*(1+AZ$6/Setup!$C$13)-CX68-EV68)+IF($K68=33,$D68,0)</f>
        <v/>
      </c>
      <c r="BA68">
        <f>MAX(0,BA67*(1+BA$6/Setup!$C$13)-CY68-EW68)+IF($K68=34,$D68,0)</f>
        <v/>
      </c>
      <c r="BB68">
        <f>MAX(0,BB67*(1+BB$6/Setup!$C$13)-CZ68-EX68)+IF($K68=35,$D68,0)</f>
        <v/>
      </c>
      <c r="BC68">
        <f>MAX(0,BC67*(1+BC$6/Setup!$C$13)-DA68-EY68)+IF($K68=36,$D68,0)</f>
        <v/>
      </c>
      <c r="BD68">
        <f>MAX(0,BD67*(1+BD$6/Setup!$C$13)-DB68-EZ68)+IF($K68=37,$D68,0)</f>
        <v/>
      </c>
      <c r="BE68">
        <f>MAX(0,BE67*(1+BE$6/Setup!$C$13)-DC68-FA68)+IF($K68=38,$D68,0)</f>
        <v/>
      </c>
      <c r="BF68">
        <f>MAX(0,BF67*(1+BF$6/Setup!$C$13)-DD68-FB68)+IF($K68=39,$D68,0)</f>
        <v/>
      </c>
      <c r="BG68">
        <f>MAX(0,BG67*(1+BG$6/Setup!$C$13)-DE68-FC68)+IF($K68=40,$D68,0)</f>
        <v/>
      </c>
      <c r="BH68">
        <f>MAX(0,BH67*(1+BH$6/Setup!$C$13)-DF68-FD68)+IF($K68=41,$D68,0)</f>
        <v/>
      </c>
      <c r="BI68">
        <f>MAX(0,BI67*(1+BI$6/Setup!$C$13)-DG68-FE68)+IF($K68=42,$D68,0)</f>
        <v/>
      </c>
      <c r="BJ68">
        <f>MAX(0,BJ67*(1+BJ$6/Setup!$C$13)-DH68-FF68)+IF($K68=43,$D68,0)</f>
        <v/>
      </c>
      <c r="BK68">
        <f>MAX(0,BK67*(1+BK$6/Setup!$C$13)-DI68-FG68)+IF($K68=44,$D68,0)</f>
        <v/>
      </c>
      <c r="BL68">
        <f>MAX(0,BL67*(1+BL$6/Setup!$C$13)-DJ68-FH68)+IF($K68=45,$D68,0)</f>
        <v/>
      </c>
      <c r="BM68">
        <f>MAX(0,BM67*(1+BM$6/Setup!$C$13)-DK68-FI68)+IF($K68=46,$D68,0)</f>
        <v/>
      </c>
      <c r="BN68">
        <f>MAX(0,BN67*(1+BN$6/Setup!$C$13)-DL68-FJ68)+IF($K68=47,$D68,0)</f>
        <v/>
      </c>
      <c r="BO68">
        <f>MAX(0,BO67*(1+BO$6/Setup!$C$13)-DM68-FK68)+IF($K68=48,$D68,0)</f>
        <v/>
      </c>
      <c r="BP68">
        <f>MAX(0,BP67*(1+BP$6/Setup!$C$13)-DN68-FL68)+IF($K68=49,$D68,0)</f>
        <v/>
      </c>
      <c r="BQ68">
        <f>MAX(0,BQ67*(1+BQ$6/Setup!$C$13)-DO68-FM68)+IF($K68=50,$D68,0)</f>
        <v/>
      </c>
      <c r="BR68">
        <f>MIN(T67*(1+T$6/Setup!$C$13),T$7)</f>
        <v/>
      </c>
      <c r="BS68">
        <f>MIN(U67*(1+U$6/Setup!$C$13),U$7)</f>
        <v/>
      </c>
      <c r="BT68">
        <f>MIN(V67*(1+V$6/Setup!$C$13),V$7)</f>
        <v/>
      </c>
      <c r="BU68">
        <f>MIN(W67*(1+W$6/Setup!$C$13),W$7)</f>
        <v/>
      </c>
      <c r="BV68">
        <f>MIN(X67*(1+X$6/Setup!$C$13),X$7)</f>
        <v/>
      </c>
      <c r="BW68">
        <f>MIN(Y67*(1+Y$6/Setup!$C$13),Y$7)</f>
        <v/>
      </c>
      <c r="BX68">
        <f>MIN(Z67*(1+Z$6/Setup!$C$13),Z$7)</f>
        <v/>
      </c>
      <c r="BY68">
        <f>MIN(AA67*(1+AA$6/Setup!$C$13),AA$7)</f>
        <v/>
      </c>
      <c r="BZ68">
        <f>MIN(AB67*(1+AB$6/Setup!$C$13),AB$7)</f>
        <v/>
      </c>
      <c r="CA68">
        <f>MIN(AC67*(1+AC$6/Setup!$C$13),AC$7)</f>
        <v/>
      </c>
      <c r="CB68">
        <f>MIN(AD67*(1+AD$6/Setup!$C$13),AD$7)</f>
        <v/>
      </c>
      <c r="CC68">
        <f>MIN(AE67*(1+AE$6/Setup!$C$13),AE$7)</f>
        <v/>
      </c>
      <c r="CD68">
        <f>MIN(AF67*(1+AF$6/Setup!$C$13),AF$7)</f>
        <v/>
      </c>
      <c r="CE68">
        <f>MIN(AG67*(1+AG$6/Setup!$C$13),AG$7)</f>
        <v/>
      </c>
      <c r="CF68">
        <f>MIN(AH67*(1+AH$6/Setup!$C$13),AH$7)</f>
        <v/>
      </c>
      <c r="CG68">
        <f>MIN(AI67*(1+AI$6/Setup!$C$13),AI$7)</f>
        <v/>
      </c>
      <c r="CH68">
        <f>MIN(AJ67*(1+AJ$6/Setup!$C$13),AJ$7)</f>
        <v/>
      </c>
      <c r="CI68">
        <f>MIN(AK67*(1+AK$6/Setup!$C$13),AK$7)</f>
        <v/>
      </c>
      <c r="CJ68">
        <f>MIN(AL67*(1+AL$6/Setup!$C$13),AL$7)</f>
        <v/>
      </c>
      <c r="CK68">
        <f>MIN(AM67*(1+AM$6/Setup!$C$13),AM$7)</f>
        <v/>
      </c>
      <c r="CL68">
        <f>MIN(AN67*(1+AN$6/Setup!$C$13),AN$7)</f>
        <v/>
      </c>
      <c r="CM68">
        <f>MIN(AO67*(1+AO$6/Setup!$C$13),AO$7)</f>
        <v/>
      </c>
      <c r="CN68">
        <f>MIN(AP67*(1+AP$6/Setup!$C$13),AP$7)</f>
        <v/>
      </c>
      <c r="CO68">
        <f>MIN(AQ67*(1+AQ$6/Setup!$C$13),AQ$7)</f>
        <v/>
      </c>
      <c r="CP68">
        <f>MIN(AR67*(1+AR$6/Setup!$C$13),AR$7)</f>
        <v/>
      </c>
      <c r="CQ68">
        <f>MIN(AS67*(1+AS$6/Setup!$C$13),AS$7)</f>
        <v/>
      </c>
      <c r="CR68">
        <f>MIN(AT67*(1+AT$6/Setup!$C$13),AT$7)</f>
        <v/>
      </c>
      <c r="CS68">
        <f>MIN(AU67*(1+AU$6/Setup!$C$13),AU$7)</f>
        <v/>
      </c>
      <c r="CT68">
        <f>MIN(AV67*(1+AV$6/Setup!$C$13),AV$7)</f>
        <v/>
      </c>
      <c r="CU68">
        <f>MIN(AW67*(1+AW$6/Setup!$C$13),AW$7)</f>
        <v/>
      </c>
      <c r="CV68">
        <f>MIN(AX67*(1+AX$6/Setup!$C$13),AX$7)</f>
        <v/>
      </c>
      <c r="CW68">
        <f>MIN(AY67*(1+AY$6/Setup!$C$13),AY$7)</f>
        <v/>
      </c>
      <c r="CX68">
        <f>MIN(AZ67*(1+AZ$6/Setup!$C$13),AZ$7)</f>
        <v/>
      </c>
      <c r="CY68">
        <f>MIN(BA67*(1+BA$6/Setup!$C$13),BA$7)</f>
        <v/>
      </c>
      <c r="CZ68">
        <f>MIN(BB67*(1+BB$6/Setup!$C$13),BB$7)</f>
        <v/>
      </c>
      <c r="DA68">
        <f>MIN(BC67*(1+BC$6/Setup!$C$13),BC$7)</f>
        <v/>
      </c>
      <c r="DB68">
        <f>MIN(BD67*(1+BD$6/Setup!$C$13),BD$7)</f>
        <v/>
      </c>
      <c r="DC68">
        <f>MIN(BE67*(1+BE$6/Setup!$C$13),BE$7)</f>
        <v/>
      </c>
      <c r="DD68">
        <f>MIN(BF67*(1+BF$6/Setup!$C$13),BF$7)</f>
        <v/>
      </c>
      <c r="DE68">
        <f>MIN(BG67*(1+BG$6/Setup!$C$13),BG$7)</f>
        <v/>
      </c>
      <c r="DF68">
        <f>MIN(BH67*(1+BH$6/Setup!$C$13),BH$7)</f>
        <v/>
      </c>
      <c r="DG68">
        <f>MIN(BI67*(1+BI$6/Setup!$C$13),BI$7)</f>
        <v/>
      </c>
      <c r="DH68">
        <f>MIN(BJ67*(1+BJ$6/Setup!$C$13),BJ$7)</f>
        <v/>
      </c>
      <c r="DI68">
        <f>MIN(BK67*(1+BK$6/Setup!$C$13),BK$7)</f>
        <v/>
      </c>
      <c r="DJ68">
        <f>MIN(BL67*(1+BL$6/Setup!$C$13),BL$7)</f>
        <v/>
      </c>
      <c r="DK68">
        <f>MIN(BM67*(1+BM$6/Setup!$C$13),BM$7)</f>
        <v/>
      </c>
      <c r="DL68">
        <f>MIN(BN67*(1+BN$6/Setup!$C$13),BN$7)</f>
        <v/>
      </c>
      <c r="DM68">
        <f>MIN(BO67*(1+BO$6/Setup!$C$13),BO$7)</f>
        <v/>
      </c>
      <c r="DN68">
        <f>MIN(BP67*(1+BP$6/Setup!$C$13),BP$7)</f>
        <v/>
      </c>
      <c r="DO68">
        <f>MIN(BQ67*(1+BQ$6/Setup!$C$13),BQ$7)</f>
        <v/>
      </c>
      <c r="DP68">
        <f>MIN(T67*(1+T$6/Setup!$C$13)-BR68,$H68)</f>
        <v/>
      </c>
      <c r="DQ68">
        <f>MIN(U67*(1+U$6/Setup!$C$13)-BS68,MAX(0,$H68-SUM($DP68:DP68)))</f>
        <v/>
      </c>
      <c r="DR68">
        <f>MIN(V67*(1+V$6/Setup!$C$13)-BT68,MAX(0,$H68-SUM($DP68:DQ68)))</f>
        <v/>
      </c>
      <c r="DS68">
        <f>MIN(W67*(1+W$6/Setup!$C$13)-BU68,MAX(0,$H68-SUM($DP68:DR68)))</f>
        <v/>
      </c>
      <c r="DT68">
        <f>MIN(X67*(1+X$6/Setup!$C$13)-BV68,MAX(0,$H68-SUM($DP68:DS68)))</f>
        <v/>
      </c>
      <c r="DU68">
        <f>MIN(Y67*(1+Y$6/Setup!$C$13)-BW68,MAX(0,$H68-SUM($DP68:DT68)))</f>
        <v/>
      </c>
      <c r="DV68">
        <f>MIN(Z67*(1+Z$6/Setup!$C$13)-BX68,MAX(0,$H68-SUM($DP68:DU68)))</f>
        <v/>
      </c>
      <c r="DW68">
        <f>MIN(AA67*(1+AA$6/Setup!$C$13)-BY68,MAX(0,$H68-SUM($DP68:DV68)))</f>
        <v/>
      </c>
      <c r="DX68">
        <f>MIN(AB67*(1+AB$6/Setup!$C$13)-BZ68,MAX(0,$H68-SUM($DP68:DW68)))</f>
        <v/>
      </c>
      <c r="DY68">
        <f>MIN(AC67*(1+AC$6/Setup!$C$13)-CA68,MAX(0,$H68-SUM($DP68:DX68)))</f>
        <v/>
      </c>
      <c r="DZ68">
        <f>MIN(AD67*(1+AD$6/Setup!$C$13)-CB68,MAX(0,$H68-SUM($DP68:DY68)))</f>
        <v/>
      </c>
      <c r="EA68">
        <f>MIN(AE67*(1+AE$6/Setup!$C$13)-CC68,MAX(0,$H68-SUM($DP68:DZ68)))</f>
        <v/>
      </c>
      <c r="EB68">
        <f>MIN(AF67*(1+AF$6/Setup!$C$13)-CD68,MAX(0,$H68-SUM($DP68:EA68)))</f>
        <v/>
      </c>
      <c r="EC68">
        <f>MIN(AG67*(1+AG$6/Setup!$C$13)-CE68,MAX(0,$H68-SUM($DP68:EB68)))</f>
        <v/>
      </c>
      <c r="ED68">
        <f>MIN(AH67*(1+AH$6/Setup!$C$13)-CF68,MAX(0,$H68-SUM($DP68:EC68)))</f>
        <v/>
      </c>
      <c r="EE68">
        <f>MIN(AI67*(1+AI$6/Setup!$C$13)-CG68,MAX(0,$H68-SUM($DP68:ED68)))</f>
        <v/>
      </c>
      <c r="EF68">
        <f>MIN(AJ67*(1+AJ$6/Setup!$C$13)-CH68,MAX(0,$H68-SUM($DP68:EE68)))</f>
        <v/>
      </c>
      <c r="EG68">
        <f>MIN(AK67*(1+AK$6/Setup!$C$13)-CI68,MAX(0,$H68-SUM($DP68:EF68)))</f>
        <v/>
      </c>
      <c r="EH68">
        <f>MIN(AL67*(1+AL$6/Setup!$C$13)-CJ68,MAX(0,$H68-SUM($DP68:EG68)))</f>
        <v/>
      </c>
      <c r="EI68">
        <f>MIN(AM67*(1+AM$6/Setup!$C$13)-CK68,MAX(0,$H68-SUM($DP68:EH68)))</f>
        <v/>
      </c>
      <c r="EJ68">
        <f>MIN(AN67*(1+AN$6/Setup!$C$13)-CL68,MAX(0,$H68-SUM($DP68:EI68)))</f>
        <v/>
      </c>
      <c r="EK68">
        <f>MIN(AO67*(1+AO$6/Setup!$C$13)-CM68,MAX(0,$H68-SUM($DP68:EJ68)))</f>
        <v/>
      </c>
      <c r="EL68">
        <f>MIN(AP67*(1+AP$6/Setup!$C$13)-CN68,MAX(0,$H68-SUM($DP68:EK68)))</f>
        <v/>
      </c>
      <c r="EM68">
        <f>MIN(AQ67*(1+AQ$6/Setup!$C$13)-CO68,MAX(0,$H68-SUM($DP68:EL68)))</f>
        <v/>
      </c>
      <c r="EN68">
        <f>MIN(AR67*(1+AR$6/Setup!$C$13)-CP68,MAX(0,$H68-SUM($DP68:EM68)))</f>
        <v/>
      </c>
      <c r="EO68">
        <f>MIN(AS67*(1+AS$6/Setup!$C$13)-CQ68,MAX(0,$H68-SUM($DP68:EN68)))</f>
        <v/>
      </c>
      <c r="EP68">
        <f>MIN(AT67*(1+AT$6/Setup!$C$13)-CR68,MAX(0,$H68-SUM($DP68:EO68)))</f>
        <v/>
      </c>
      <c r="EQ68">
        <f>MIN(AU67*(1+AU$6/Setup!$C$13)-CS68,MAX(0,$H68-SUM($DP68:EP68)))</f>
        <v/>
      </c>
      <c r="ER68">
        <f>MIN(AV67*(1+AV$6/Setup!$C$13)-CT68,MAX(0,$H68-SUM($DP68:EQ68)))</f>
        <v/>
      </c>
      <c r="ES68">
        <f>MIN(AW67*(1+AW$6/Setup!$C$13)-CU68,MAX(0,$H68-SUM($DP68:ER68)))</f>
        <v/>
      </c>
      <c r="ET68">
        <f>MIN(AX67*(1+AX$6/Setup!$C$13)-CV68,MAX(0,$H68-SUM($DP68:ES68)))</f>
        <v/>
      </c>
      <c r="EU68">
        <f>MIN(AY67*(1+AY$6/Setup!$C$13)-CW68,MAX(0,$H68-SUM($DP68:ET68)))</f>
        <v/>
      </c>
      <c r="EV68">
        <f>MIN(AZ67*(1+AZ$6/Setup!$C$13)-CX68,MAX(0,$H68-SUM($DP68:EU68)))</f>
        <v/>
      </c>
      <c r="EW68">
        <f>MIN(BA67*(1+BA$6/Setup!$C$13)-CY68,MAX(0,$H68-SUM($DP68:EV68)))</f>
        <v/>
      </c>
      <c r="EX68">
        <f>MIN(BB67*(1+BB$6/Setup!$C$13)-CZ68,MAX(0,$H68-SUM($DP68:EW68)))</f>
        <v/>
      </c>
      <c r="EY68">
        <f>MIN(BC67*(1+BC$6/Setup!$C$13)-DA68,MAX(0,$H68-SUM($DP68:EX68)))</f>
        <v/>
      </c>
      <c r="EZ68">
        <f>MIN(BD67*(1+BD$6/Setup!$C$13)-DB68,MAX(0,$H68-SUM($DP68:EY68)))</f>
        <v/>
      </c>
      <c r="FA68">
        <f>MIN(BE67*(1+BE$6/Setup!$C$13)-DC68,MAX(0,$H68-SUM($DP68:EZ68)))</f>
        <v/>
      </c>
      <c r="FB68">
        <f>MIN(BF67*(1+BF$6/Setup!$C$13)-DD68,MAX(0,$H68-SUM($DP68:FA68)))</f>
        <v/>
      </c>
      <c r="FC68">
        <f>MIN(BG67*(1+BG$6/Setup!$C$13)-DE68,MAX(0,$H68-SUM($DP68:FB68)))</f>
        <v/>
      </c>
      <c r="FD68">
        <f>MIN(BH67*(1+BH$6/Setup!$C$13)-DF68,MAX(0,$H68-SUM($DP68:FC68)))</f>
        <v/>
      </c>
      <c r="FE68">
        <f>MIN(BI67*(1+BI$6/Setup!$C$13)-DG68,MAX(0,$H68-SUM($DP68:FD68)))</f>
        <v/>
      </c>
      <c r="FF68">
        <f>MIN(BJ67*(1+BJ$6/Setup!$C$13)-DH68,MAX(0,$H68-SUM($DP68:FE68)))</f>
        <v/>
      </c>
      <c r="FG68">
        <f>MIN(BK67*(1+BK$6/Setup!$C$13)-DI68,MAX(0,$H68-SUM($DP68:FF68)))</f>
        <v/>
      </c>
      <c r="FH68">
        <f>MIN(BL67*(1+BL$6/Setup!$C$13)-DJ68,MAX(0,$H68-SUM($DP68:FG68)))</f>
        <v/>
      </c>
      <c r="FI68">
        <f>MIN(BM67*(1+BM$6/Setup!$C$13)-DK68,MAX(0,$H68-SUM($DP68:FH68)))</f>
        <v/>
      </c>
      <c r="FJ68">
        <f>MIN(BN67*(1+BN$6/Setup!$C$13)-DL68,MAX(0,$H68-SUM($DP68:FI68)))</f>
        <v/>
      </c>
      <c r="FK68">
        <f>MIN(BO67*(1+BO$6/Setup!$C$13)-DM68,MAX(0,$H68-SUM($DP68:FJ68)))</f>
        <v/>
      </c>
      <c r="FL68">
        <f>MIN(BP67*(1+BP$6/Setup!$C$13)-DN68,MAX(0,$H68-SUM($DP68:FK68)))</f>
        <v/>
      </c>
      <c r="FM68">
        <f>MIN(BQ67*(1+BQ$6/Setup!$C$13)-DO68,MAX(0,$H68-SUM($DP68:FL68)))</f>
        <v/>
      </c>
    </row>
    <row r="69">
      <c r="A69">
        <f>A68+1</f>
        <v/>
      </c>
      <c r="B69">
        <f>IF(Setup!$C$6="Every week",Setup!$C$7+7*(A69-1),IF(Setup!$C$6="Every 2 weeks",Setup!$C$7+14*(A69-1),IF(Setup!$C$6="Every month",EDATE(Setup!$C$7,A69-1),EOMONTH(Setup!$C$7,INT((A69-1+Setup!$C$20)/2)-1)+MIN(IF(MOD(A69-1+Setup!$C$20,2)=0,Setup!$C$18,Setup!$C$19),DAY(EOMONTH(Setup!$C$7,INT((A69-1+Setup!$C$20)/2)))))))</f>
        <v/>
      </c>
      <c r="C69">
        <f>N('Paycheck Plan'!J65)</f>
        <v/>
      </c>
      <c r="D69">
        <f>N('Paycheck Plan'!K65)</f>
        <v/>
      </c>
      <c r="E69">
        <f>MIN(MAX(0,Setup!$C$10-F68),MAX(0,Setup!$C$8+C69-G69))</f>
        <v/>
      </c>
      <c r="F69">
        <f>F68+E69</f>
        <v/>
      </c>
      <c r="G69">
        <f>MIN(Setup!$C$14,MAX(0,Setup!$C$8+C69))</f>
        <v/>
      </c>
      <c r="H69">
        <f>MAX(0,Setup!$C$8+C69-G69-E69)+SUM($T$7:$BQ$7)-SUM(BR69:DO69)</f>
        <v/>
      </c>
      <c r="I69">
        <f>SUMPRODUCT(T68:BQ68,$T$6:$BQ$6)/Setup!$C$13</f>
        <v/>
      </c>
      <c r="J69">
        <f>SUM(T69:BQ69)</f>
        <v/>
      </c>
      <c r="K69">
        <f>IF(MAX(DP69:FM69)&gt;0,MATCH(MAX(DP69:FM69),DP69:FM69,0),1)</f>
        <v/>
      </c>
      <c r="T69">
        <f>MAX(0,T68*(1+T$6/Setup!$C$13)-BR69-DP69)+IF($K69=1,$D69,0)</f>
        <v/>
      </c>
      <c r="U69">
        <f>MAX(0,U68*(1+U$6/Setup!$C$13)-BS69-DQ69)+IF($K69=2,$D69,0)</f>
        <v/>
      </c>
      <c r="V69">
        <f>MAX(0,V68*(1+V$6/Setup!$C$13)-BT69-DR69)+IF($K69=3,$D69,0)</f>
        <v/>
      </c>
      <c r="W69">
        <f>MAX(0,W68*(1+W$6/Setup!$C$13)-BU69-DS69)+IF($K69=4,$D69,0)</f>
        <v/>
      </c>
      <c r="X69">
        <f>MAX(0,X68*(1+X$6/Setup!$C$13)-BV69-DT69)+IF($K69=5,$D69,0)</f>
        <v/>
      </c>
      <c r="Y69">
        <f>MAX(0,Y68*(1+Y$6/Setup!$C$13)-BW69-DU69)+IF($K69=6,$D69,0)</f>
        <v/>
      </c>
      <c r="Z69">
        <f>MAX(0,Z68*(1+Z$6/Setup!$C$13)-BX69-DV69)+IF($K69=7,$D69,0)</f>
        <v/>
      </c>
      <c r="AA69">
        <f>MAX(0,AA68*(1+AA$6/Setup!$C$13)-BY69-DW69)+IF($K69=8,$D69,0)</f>
        <v/>
      </c>
      <c r="AB69">
        <f>MAX(0,AB68*(1+AB$6/Setup!$C$13)-BZ69-DX69)+IF($K69=9,$D69,0)</f>
        <v/>
      </c>
      <c r="AC69">
        <f>MAX(0,AC68*(1+AC$6/Setup!$C$13)-CA69-DY69)+IF($K69=10,$D69,0)</f>
        <v/>
      </c>
      <c r="AD69">
        <f>MAX(0,AD68*(1+AD$6/Setup!$C$13)-CB69-DZ69)+IF($K69=11,$D69,0)</f>
        <v/>
      </c>
      <c r="AE69">
        <f>MAX(0,AE68*(1+AE$6/Setup!$C$13)-CC69-EA69)+IF($K69=12,$D69,0)</f>
        <v/>
      </c>
      <c r="AF69">
        <f>MAX(0,AF68*(1+AF$6/Setup!$C$13)-CD69-EB69)+IF($K69=13,$D69,0)</f>
        <v/>
      </c>
      <c r="AG69">
        <f>MAX(0,AG68*(1+AG$6/Setup!$C$13)-CE69-EC69)+IF($K69=14,$D69,0)</f>
        <v/>
      </c>
      <c r="AH69">
        <f>MAX(0,AH68*(1+AH$6/Setup!$C$13)-CF69-ED69)+IF($K69=15,$D69,0)</f>
        <v/>
      </c>
      <c r="AI69">
        <f>MAX(0,AI68*(1+AI$6/Setup!$C$13)-CG69-EE69)+IF($K69=16,$D69,0)</f>
        <v/>
      </c>
      <c r="AJ69">
        <f>MAX(0,AJ68*(1+AJ$6/Setup!$C$13)-CH69-EF69)+IF($K69=17,$D69,0)</f>
        <v/>
      </c>
      <c r="AK69">
        <f>MAX(0,AK68*(1+AK$6/Setup!$C$13)-CI69-EG69)+IF($K69=18,$D69,0)</f>
        <v/>
      </c>
      <c r="AL69">
        <f>MAX(0,AL68*(1+AL$6/Setup!$C$13)-CJ69-EH69)+IF($K69=19,$D69,0)</f>
        <v/>
      </c>
      <c r="AM69">
        <f>MAX(0,AM68*(1+AM$6/Setup!$C$13)-CK69-EI69)+IF($K69=20,$D69,0)</f>
        <v/>
      </c>
      <c r="AN69">
        <f>MAX(0,AN68*(1+AN$6/Setup!$C$13)-CL69-EJ69)+IF($K69=21,$D69,0)</f>
        <v/>
      </c>
      <c r="AO69">
        <f>MAX(0,AO68*(1+AO$6/Setup!$C$13)-CM69-EK69)+IF($K69=22,$D69,0)</f>
        <v/>
      </c>
      <c r="AP69">
        <f>MAX(0,AP68*(1+AP$6/Setup!$C$13)-CN69-EL69)+IF($K69=23,$D69,0)</f>
        <v/>
      </c>
      <c r="AQ69">
        <f>MAX(0,AQ68*(1+AQ$6/Setup!$C$13)-CO69-EM69)+IF($K69=24,$D69,0)</f>
        <v/>
      </c>
      <c r="AR69">
        <f>MAX(0,AR68*(1+AR$6/Setup!$C$13)-CP69-EN69)+IF($K69=25,$D69,0)</f>
        <v/>
      </c>
      <c r="AS69">
        <f>MAX(0,AS68*(1+AS$6/Setup!$C$13)-CQ69-EO69)+IF($K69=26,$D69,0)</f>
        <v/>
      </c>
      <c r="AT69">
        <f>MAX(0,AT68*(1+AT$6/Setup!$C$13)-CR69-EP69)+IF($K69=27,$D69,0)</f>
        <v/>
      </c>
      <c r="AU69">
        <f>MAX(0,AU68*(1+AU$6/Setup!$C$13)-CS69-EQ69)+IF($K69=28,$D69,0)</f>
        <v/>
      </c>
      <c r="AV69">
        <f>MAX(0,AV68*(1+AV$6/Setup!$C$13)-CT69-ER69)+IF($K69=29,$D69,0)</f>
        <v/>
      </c>
      <c r="AW69">
        <f>MAX(0,AW68*(1+AW$6/Setup!$C$13)-CU69-ES69)+IF($K69=30,$D69,0)</f>
        <v/>
      </c>
      <c r="AX69">
        <f>MAX(0,AX68*(1+AX$6/Setup!$C$13)-CV69-ET69)+IF($K69=31,$D69,0)</f>
        <v/>
      </c>
      <c r="AY69">
        <f>MAX(0,AY68*(1+AY$6/Setup!$C$13)-CW69-EU69)+IF($K69=32,$D69,0)</f>
        <v/>
      </c>
      <c r="AZ69">
        <f>MAX(0,AZ68*(1+AZ$6/Setup!$C$13)-CX69-EV69)+IF($K69=33,$D69,0)</f>
        <v/>
      </c>
      <c r="BA69">
        <f>MAX(0,BA68*(1+BA$6/Setup!$C$13)-CY69-EW69)+IF($K69=34,$D69,0)</f>
        <v/>
      </c>
      <c r="BB69">
        <f>MAX(0,BB68*(1+BB$6/Setup!$C$13)-CZ69-EX69)+IF($K69=35,$D69,0)</f>
        <v/>
      </c>
      <c r="BC69">
        <f>MAX(0,BC68*(1+BC$6/Setup!$C$13)-DA69-EY69)+IF($K69=36,$D69,0)</f>
        <v/>
      </c>
      <c r="BD69">
        <f>MAX(0,BD68*(1+BD$6/Setup!$C$13)-DB69-EZ69)+IF($K69=37,$D69,0)</f>
        <v/>
      </c>
      <c r="BE69">
        <f>MAX(0,BE68*(1+BE$6/Setup!$C$13)-DC69-FA69)+IF($K69=38,$D69,0)</f>
        <v/>
      </c>
      <c r="BF69">
        <f>MAX(0,BF68*(1+BF$6/Setup!$C$13)-DD69-FB69)+IF($K69=39,$D69,0)</f>
        <v/>
      </c>
      <c r="BG69">
        <f>MAX(0,BG68*(1+BG$6/Setup!$C$13)-DE69-FC69)+IF($K69=40,$D69,0)</f>
        <v/>
      </c>
      <c r="BH69">
        <f>MAX(0,BH68*(1+BH$6/Setup!$C$13)-DF69-FD69)+IF($K69=41,$D69,0)</f>
        <v/>
      </c>
      <c r="BI69">
        <f>MAX(0,BI68*(1+BI$6/Setup!$C$13)-DG69-FE69)+IF($K69=42,$D69,0)</f>
        <v/>
      </c>
      <c r="BJ69">
        <f>MAX(0,BJ68*(1+BJ$6/Setup!$C$13)-DH69-FF69)+IF($K69=43,$D69,0)</f>
        <v/>
      </c>
      <c r="BK69">
        <f>MAX(0,BK68*(1+BK$6/Setup!$C$13)-DI69-FG69)+IF($K69=44,$D69,0)</f>
        <v/>
      </c>
      <c r="BL69">
        <f>MAX(0,BL68*(1+BL$6/Setup!$C$13)-DJ69-FH69)+IF($K69=45,$D69,0)</f>
        <v/>
      </c>
      <c r="BM69">
        <f>MAX(0,BM68*(1+BM$6/Setup!$C$13)-DK69-FI69)+IF($K69=46,$D69,0)</f>
        <v/>
      </c>
      <c r="BN69">
        <f>MAX(0,BN68*(1+BN$6/Setup!$C$13)-DL69-FJ69)+IF($K69=47,$D69,0)</f>
        <v/>
      </c>
      <c r="BO69">
        <f>MAX(0,BO68*(1+BO$6/Setup!$C$13)-DM69-FK69)+IF($K69=48,$D69,0)</f>
        <v/>
      </c>
      <c r="BP69">
        <f>MAX(0,BP68*(1+BP$6/Setup!$C$13)-DN69-FL69)+IF($K69=49,$D69,0)</f>
        <v/>
      </c>
      <c r="BQ69">
        <f>MAX(0,BQ68*(1+BQ$6/Setup!$C$13)-DO69-FM69)+IF($K69=50,$D69,0)</f>
        <v/>
      </c>
      <c r="BR69">
        <f>MIN(T68*(1+T$6/Setup!$C$13),T$7)</f>
        <v/>
      </c>
      <c r="BS69">
        <f>MIN(U68*(1+U$6/Setup!$C$13),U$7)</f>
        <v/>
      </c>
      <c r="BT69">
        <f>MIN(V68*(1+V$6/Setup!$C$13),V$7)</f>
        <v/>
      </c>
      <c r="BU69">
        <f>MIN(W68*(1+W$6/Setup!$C$13),W$7)</f>
        <v/>
      </c>
      <c r="BV69">
        <f>MIN(X68*(1+X$6/Setup!$C$13),X$7)</f>
        <v/>
      </c>
      <c r="BW69">
        <f>MIN(Y68*(1+Y$6/Setup!$C$13),Y$7)</f>
        <v/>
      </c>
      <c r="BX69">
        <f>MIN(Z68*(1+Z$6/Setup!$C$13),Z$7)</f>
        <v/>
      </c>
      <c r="BY69">
        <f>MIN(AA68*(1+AA$6/Setup!$C$13),AA$7)</f>
        <v/>
      </c>
      <c r="BZ69">
        <f>MIN(AB68*(1+AB$6/Setup!$C$13),AB$7)</f>
        <v/>
      </c>
      <c r="CA69">
        <f>MIN(AC68*(1+AC$6/Setup!$C$13),AC$7)</f>
        <v/>
      </c>
      <c r="CB69">
        <f>MIN(AD68*(1+AD$6/Setup!$C$13),AD$7)</f>
        <v/>
      </c>
      <c r="CC69">
        <f>MIN(AE68*(1+AE$6/Setup!$C$13),AE$7)</f>
        <v/>
      </c>
      <c r="CD69">
        <f>MIN(AF68*(1+AF$6/Setup!$C$13),AF$7)</f>
        <v/>
      </c>
      <c r="CE69">
        <f>MIN(AG68*(1+AG$6/Setup!$C$13),AG$7)</f>
        <v/>
      </c>
      <c r="CF69">
        <f>MIN(AH68*(1+AH$6/Setup!$C$13),AH$7)</f>
        <v/>
      </c>
      <c r="CG69">
        <f>MIN(AI68*(1+AI$6/Setup!$C$13),AI$7)</f>
        <v/>
      </c>
      <c r="CH69">
        <f>MIN(AJ68*(1+AJ$6/Setup!$C$13),AJ$7)</f>
        <v/>
      </c>
      <c r="CI69">
        <f>MIN(AK68*(1+AK$6/Setup!$C$13),AK$7)</f>
        <v/>
      </c>
      <c r="CJ69">
        <f>MIN(AL68*(1+AL$6/Setup!$C$13),AL$7)</f>
        <v/>
      </c>
      <c r="CK69">
        <f>MIN(AM68*(1+AM$6/Setup!$C$13),AM$7)</f>
        <v/>
      </c>
      <c r="CL69">
        <f>MIN(AN68*(1+AN$6/Setup!$C$13),AN$7)</f>
        <v/>
      </c>
      <c r="CM69">
        <f>MIN(AO68*(1+AO$6/Setup!$C$13),AO$7)</f>
        <v/>
      </c>
      <c r="CN69">
        <f>MIN(AP68*(1+AP$6/Setup!$C$13),AP$7)</f>
        <v/>
      </c>
      <c r="CO69">
        <f>MIN(AQ68*(1+AQ$6/Setup!$C$13),AQ$7)</f>
        <v/>
      </c>
      <c r="CP69">
        <f>MIN(AR68*(1+AR$6/Setup!$C$13),AR$7)</f>
        <v/>
      </c>
      <c r="CQ69">
        <f>MIN(AS68*(1+AS$6/Setup!$C$13),AS$7)</f>
        <v/>
      </c>
      <c r="CR69">
        <f>MIN(AT68*(1+AT$6/Setup!$C$13),AT$7)</f>
        <v/>
      </c>
      <c r="CS69">
        <f>MIN(AU68*(1+AU$6/Setup!$C$13),AU$7)</f>
        <v/>
      </c>
      <c r="CT69">
        <f>MIN(AV68*(1+AV$6/Setup!$C$13),AV$7)</f>
        <v/>
      </c>
      <c r="CU69">
        <f>MIN(AW68*(1+AW$6/Setup!$C$13),AW$7)</f>
        <v/>
      </c>
      <c r="CV69">
        <f>MIN(AX68*(1+AX$6/Setup!$C$13),AX$7)</f>
        <v/>
      </c>
      <c r="CW69">
        <f>MIN(AY68*(1+AY$6/Setup!$C$13),AY$7)</f>
        <v/>
      </c>
      <c r="CX69">
        <f>MIN(AZ68*(1+AZ$6/Setup!$C$13),AZ$7)</f>
        <v/>
      </c>
      <c r="CY69">
        <f>MIN(BA68*(1+BA$6/Setup!$C$13),BA$7)</f>
        <v/>
      </c>
      <c r="CZ69">
        <f>MIN(BB68*(1+BB$6/Setup!$C$13),BB$7)</f>
        <v/>
      </c>
      <c r="DA69">
        <f>MIN(BC68*(1+BC$6/Setup!$C$13),BC$7)</f>
        <v/>
      </c>
      <c r="DB69">
        <f>MIN(BD68*(1+BD$6/Setup!$C$13),BD$7)</f>
        <v/>
      </c>
      <c r="DC69">
        <f>MIN(BE68*(1+BE$6/Setup!$C$13),BE$7)</f>
        <v/>
      </c>
      <c r="DD69">
        <f>MIN(BF68*(1+BF$6/Setup!$C$13),BF$7)</f>
        <v/>
      </c>
      <c r="DE69">
        <f>MIN(BG68*(1+BG$6/Setup!$C$13),BG$7)</f>
        <v/>
      </c>
      <c r="DF69">
        <f>MIN(BH68*(1+BH$6/Setup!$C$13),BH$7)</f>
        <v/>
      </c>
      <c r="DG69">
        <f>MIN(BI68*(1+BI$6/Setup!$C$13),BI$7)</f>
        <v/>
      </c>
      <c r="DH69">
        <f>MIN(BJ68*(1+BJ$6/Setup!$C$13),BJ$7)</f>
        <v/>
      </c>
      <c r="DI69">
        <f>MIN(BK68*(1+BK$6/Setup!$C$13),BK$7)</f>
        <v/>
      </c>
      <c r="DJ69">
        <f>MIN(BL68*(1+BL$6/Setup!$C$13),BL$7)</f>
        <v/>
      </c>
      <c r="DK69">
        <f>MIN(BM68*(1+BM$6/Setup!$C$13),BM$7)</f>
        <v/>
      </c>
      <c r="DL69">
        <f>MIN(BN68*(1+BN$6/Setup!$C$13),BN$7)</f>
        <v/>
      </c>
      <c r="DM69">
        <f>MIN(BO68*(1+BO$6/Setup!$C$13),BO$7)</f>
        <v/>
      </c>
      <c r="DN69">
        <f>MIN(BP68*(1+BP$6/Setup!$C$13),BP$7)</f>
        <v/>
      </c>
      <c r="DO69">
        <f>MIN(BQ68*(1+BQ$6/Setup!$C$13),BQ$7)</f>
        <v/>
      </c>
      <c r="DP69">
        <f>MIN(T68*(1+T$6/Setup!$C$13)-BR69,$H69)</f>
        <v/>
      </c>
      <c r="DQ69">
        <f>MIN(U68*(1+U$6/Setup!$C$13)-BS69,MAX(0,$H69-SUM($DP69:DP69)))</f>
        <v/>
      </c>
      <c r="DR69">
        <f>MIN(V68*(1+V$6/Setup!$C$13)-BT69,MAX(0,$H69-SUM($DP69:DQ69)))</f>
        <v/>
      </c>
      <c r="DS69">
        <f>MIN(W68*(1+W$6/Setup!$C$13)-BU69,MAX(0,$H69-SUM($DP69:DR69)))</f>
        <v/>
      </c>
      <c r="DT69">
        <f>MIN(X68*(1+X$6/Setup!$C$13)-BV69,MAX(0,$H69-SUM($DP69:DS69)))</f>
        <v/>
      </c>
      <c r="DU69">
        <f>MIN(Y68*(1+Y$6/Setup!$C$13)-BW69,MAX(0,$H69-SUM($DP69:DT69)))</f>
        <v/>
      </c>
      <c r="DV69">
        <f>MIN(Z68*(1+Z$6/Setup!$C$13)-BX69,MAX(0,$H69-SUM($DP69:DU69)))</f>
        <v/>
      </c>
      <c r="DW69">
        <f>MIN(AA68*(1+AA$6/Setup!$C$13)-BY69,MAX(0,$H69-SUM($DP69:DV69)))</f>
        <v/>
      </c>
      <c r="DX69">
        <f>MIN(AB68*(1+AB$6/Setup!$C$13)-BZ69,MAX(0,$H69-SUM($DP69:DW69)))</f>
        <v/>
      </c>
      <c r="DY69">
        <f>MIN(AC68*(1+AC$6/Setup!$C$13)-CA69,MAX(0,$H69-SUM($DP69:DX69)))</f>
        <v/>
      </c>
      <c r="DZ69">
        <f>MIN(AD68*(1+AD$6/Setup!$C$13)-CB69,MAX(0,$H69-SUM($DP69:DY69)))</f>
        <v/>
      </c>
      <c r="EA69">
        <f>MIN(AE68*(1+AE$6/Setup!$C$13)-CC69,MAX(0,$H69-SUM($DP69:DZ69)))</f>
        <v/>
      </c>
      <c r="EB69">
        <f>MIN(AF68*(1+AF$6/Setup!$C$13)-CD69,MAX(0,$H69-SUM($DP69:EA69)))</f>
        <v/>
      </c>
      <c r="EC69">
        <f>MIN(AG68*(1+AG$6/Setup!$C$13)-CE69,MAX(0,$H69-SUM($DP69:EB69)))</f>
        <v/>
      </c>
      <c r="ED69">
        <f>MIN(AH68*(1+AH$6/Setup!$C$13)-CF69,MAX(0,$H69-SUM($DP69:EC69)))</f>
        <v/>
      </c>
      <c r="EE69">
        <f>MIN(AI68*(1+AI$6/Setup!$C$13)-CG69,MAX(0,$H69-SUM($DP69:ED69)))</f>
        <v/>
      </c>
      <c r="EF69">
        <f>MIN(AJ68*(1+AJ$6/Setup!$C$13)-CH69,MAX(0,$H69-SUM($DP69:EE69)))</f>
        <v/>
      </c>
      <c r="EG69">
        <f>MIN(AK68*(1+AK$6/Setup!$C$13)-CI69,MAX(0,$H69-SUM($DP69:EF69)))</f>
        <v/>
      </c>
      <c r="EH69">
        <f>MIN(AL68*(1+AL$6/Setup!$C$13)-CJ69,MAX(0,$H69-SUM($DP69:EG69)))</f>
        <v/>
      </c>
      <c r="EI69">
        <f>MIN(AM68*(1+AM$6/Setup!$C$13)-CK69,MAX(0,$H69-SUM($DP69:EH69)))</f>
        <v/>
      </c>
      <c r="EJ69">
        <f>MIN(AN68*(1+AN$6/Setup!$C$13)-CL69,MAX(0,$H69-SUM($DP69:EI69)))</f>
        <v/>
      </c>
      <c r="EK69">
        <f>MIN(AO68*(1+AO$6/Setup!$C$13)-CM69,MAX(0,$H69-SUM($DP69:EJ69)))</f>
        <v/>
      </c>
      <c r="EL69">
        <f>MIN(AP68*(1+AP$6/Setup!$C$13)-CN69,MAX(0,$H69-SUM($DP69:EK69)))</f>
        <v/>
      </c>
      <c r="EM69">
        <f>MIN(AQ68*(1+AQ$6/Setup!$C$13)-CO69,MAX(0,$H69-SUM($DP69:EL69)))</f>
        <v/>
      </c>
      <c r="EN69">
        <f>MIN(AR68*(1+AR$6/Setup!$C$13)-CP69,MAX(0,$H69-SUM($DP69:EM69)))</f>
        <v/>
      </c>
      <c r="EO69">
        <f>MIN(AS68*(1+AS$6/Setup!$C$13)-CQ69,MAX(0,$H69-SUM($DP69:EN69)))</f>
        <v/>
      </c>
      <c r="EP69">
        <f>MIN(AT68*(1+AT$6/Setup!$C$13)-CR69,MAX(0,$H69-SUM($DP69:EO69)))</f>
        <v/>
      </c>
      <c r="EQ69">
        <f>MIN(AU68*(1+AU$6/Setup!$C$13)-CS69,MAX(0,$H69-SUM($DP69:EP69)))</f>
        <v/>
      </c>
      <c r="ER69">
        <f>MIN(AV68*(1+AV$6/Setup!$C$13)-CT69,MAX(0,$H69-SUM($DP69:EQ69)))</f>
        <v/>
      </c>
      <c r="ES69">
        <f>MIN(AW68*(1+AW$6/Setup!$C$13)-CU69,MAX(0,$H69-SUM($DP69:ER69)))</f>
        <v/>
      </c>
      <c r="ET69">
        <f>MIN(AX68*(1+AX$6/Setup!$C$13)-CV69,MAX(0,$H69-SUM($DP69:ES69)))</f>
        <v/>
      </c>
      <c r="EU69">
        <f>MIN(AY68*(1+AY$6/Setup!$C$13)-CW69,MAX(0,$H69-SUM($DP69:ET69)))</f>
        <v/>
      </c>
      <c r="EV69">
        <f>MIN(AZ68*(1+AZ$6/Setup!$C$13)-CX69,MAX(0,$H69-SUM($DP69:EU69)))</f>
        <v/>
      </c>
      <c r="EW69">
        <f>MIN(BA68*(1+BA$6/Setup!$C$13)-CY69,MAX(0,$H69-SUM($DP69:EV69)))</f>
        <v/>
      </c>
      <c r="EX69">
        <f>MIN(BB68*(1+BB$6/Setup!$C$13)-CZ69,MAX(0,$H69-SUM($DP69:EW69)))</f>
        <v/>
      </c>
      <c r="EY69">
        <f>MIN(BC68*(1+BC$6/Setup!$C$13)-DA69,MAX(0,$H69-SUM($DP69:EX69)))</f>
        <v/>
      </c>
      <c r="EZ69">
        <f>MIN(BD68*(1+BD$6/Setup!$C$13)-DB69,MAX(0,$H69-SUM($DP69:EY69)))</f>
        <v/>
      </c>
      <c r="FA69">
        <f>MIN(BE68*(1+BE$6/Setup!$C$13)-DC69,MAX(0,$H69-SUM($DP69:EZ69)))</f>
        <v/>
      </c>
      <c r="FB69">
        <f>MIN(BF68*(1+BF$6/Setup!$C$13)-DD69,MAX(0,$H69-SUM($DP69:FA69)))</f>
        <v/>
      </c>
      <c r="FC69">
        <f>MIN(BG68*(1+BG$6/Setup!$C$13)-DE69,MAX(0,$H69-SUM($DP69:FB69)))</f>
        <v/>
      </c>
      <c r="FD69">
        <f>MIN(BH68*(1+BH$6/Setup!$C$13)-DF69,MAX(0,$H69-SUM($DP69:FC69)))</f>
        <v/>
      </c>
      <c r="FE69">
        <f>MIN(BI68*(1+BI$6/Setup!$C$13)-DG69,MAX(0,$H69-SUM($DP69:FD69)))</f>
        <v/>
      </c>
      <c r="FF69">
        <f>MIN(BJ68*(1+BJ$6/Setup!$C$13)-DH69,MAX(0,$H69-SUM($DP69:FE69)))</f>
        <v/>
      </c>
      <c r="FG69">
        <f>MIN(BK68*(1+BK$6/Setup!$C$13)-DI69,MAX(0,$H69-SUM($DP69:FF69)))</f>
        <v/>
      </c>
      <c r="FH69">
        <f>MIN(BL68*(1+BL$6/Setup!$C$13)-DJ69,MAX(0,$H69-SUM($DP69:FG69)))</f>
        <v/>
      </c>
      <c r="FI69">
        <f>MIN(BM68*(1+BM$6/Setup!$C$13)-DK69,MAX(0,$H69-SUM($DP69:FH69)))</f>
        <v/>
      </c>
      <c r="FJ69">
        <f>MIN(BN68*(1+BN$6/Setup!$C$13)-DL69,MAX(0,$H69-SUM($DP69:FI69)))</f>
        <v/>
      </c>
      <c r="FK69">
        <f>MIN(BO68*(1+BO$6/Setup!$C$13)-DM69,MAX(0,$H69-SUM($DP69:FJ69)))</f>
        <v/>
      </c>
      <c r="FL69">
        <f>MIN(BP68*(1+BP$6/Setup!$C$13)-DN69,MAX(0,$H69-SUM($DP69:FK69)))</f>
        <v/>
      </c>
      <c r="FM69">
        <f>MIN(BQ68*(1+BQ$6/Setup!$C$13)-DO69,MAX(0,$H69-SUM($DP69:FL69)))</f>
        <v/>
      </c>
    </row>
    <row r="70">
      <c r="A70">
        <f>A69+1</f>
        <v/>
      </c>
      <c r="B70">
        <f>IF(Setup!$C$6="Every week",Setup!$C$7+7*(A70-1),IF(Setup!$C$6="Every 2 weeks",Setup!$C$7+14*(A70-1),IF(Setup!$C$6="Every month",EDATE(Setup!$C$7,A70-1),EOMONTH(Setup!$C$7,INT((A70-1+Setup!$C$20)/2)-1)+MIN(IF(MOD(A70-1+Setup!$C$20,2)=0,Setup!$C$18,Setup!$C$19),DAY(EOMONTH(Setup!$C$7,INT((A70-1+Setup!$C$20)/2)))))))</f>
        <v/>
      </c>
      <c r="C70">
        <f>N('Paycheck Plan'!J66)</f>
        <v/>
      </c>
      <c r="D70">
        <f>N('Paycheck Plan'!K66)</f>
        <v/>
      </c>
      <c r="E70">
        <f>MIN(MAX(0,Setup!$C$10-F69),MAX(0,Setup!$C$8+C70-G70))</f>
        <v/>
      </c>
      <c r="F70">
        <f>F69+E70</f>
        <v/>
      </c>
      <c r="G70">
        <f>MIN(Setup!$C$14,MAX(0,Setup!$C$8+C70))</f>
        <v/>
      </c>
      <c r="H70">
        <f>MAX(0,Setup!$C$8+C70-G70-E70)+SUM($T$7:$BQ$7)-SUM(BR70:DO70)</f>
        <v/>
      </c>
      <c r="I70">
        <f>SUMPRODUCT(T69:BQ69,$T$6:$BQ$6)/Setup!$C$13</f>
        <v/>
      </c>
      <c r="J70">
        <f>SUM(T70:BQ70)</f>
        <v/>
      </c>
      <c r="K70">
        <f>IF(MAX(DP70:FM70)&gt;0,MATCH(MAX(DP70:FM70),DP70:FM70,0),1)</f>
        <v/>
      </c>
      <c r="T70">
        <f>MAX(0,T69*(1+T$6/Setup!$C$13)-BR70-DP70)+IF($K70=1,$D70,0)</f>
        <v/>
      </c>
      <c r="U70">
        <f>MAX(0,U69*(1+U$6/Setup!$C$13)-BS70-DQ70)+IF($K70=2,$D70,0)</f>
        <v/>
      </c>
      <c r="V70">
        <f>MAX(0,V69*(1+V$6/Setup!$C$13)-BT70-DR70)+IF($K70=3,$D70,0)</f>
        <v/>
      </c>
      <c r="W70">
        <f>MAX(0,W69*(1+W$6/Setup!$C$13)-BU70-DS70)+IF($K70=4,$D70,0)</f>
        <v/>
      </c>
      <c r="X70">
        <f>MAX(0,X69*(1+X$6/Setup!$C$13)-BV70-DT70)+IF($K70=5,$D70,0)</f>
        <v/>
      </c>
      <c r="Y70">
        <f>MAX(0,Y69*(1+Y$6/Setup!$C$13)-BW70-DU70)+IF($K70=6,$D70,0)</f>
        <v/>
      </c>
      <c r="Z70">
        <f>MAX(0,Z69*(1+Z$6/Setup!$C$13)-BX70-DV70)+IF($K70=7,$D70,0)</f>
        <v/>
      </c>
      <c r="AA70">
        <f>MAX(0,AA69*(1+AA$6/Setup!$C$13)-BY70-DW70)+IF($K70=8,$D70,0)</f>
        <v/>
      </c>
      <c r="AB70">
        <f>MAX(0,AB69*(1+AB$6/Setup!$C$13)-BZ70-DX70)+IF($K70=9,$D70,0)</f>
        <v/>
      </c>
      <c r="AC70">
        <f>MAX(0,AC69*(1+AC$6/Setup!$C$13)-CA70-DY70)+IF($K70=10,$D70,0)</f>
        <v/>
      </c>
      <c r="AD70">
        <f>MAX(0,AD69*(1+AD$6/Setup!$C$13)-CB70-DZ70)+IF($K70=11,$D70,0)</f>
        <v/>
      </c>
      <c r="AE70">
        <f>MAX(0,AE69*(1+AE$6/Setup!$C$13)-CC70-EA70)+IF($K70=12,$D70,0)</f>
        <v/>
      </c>
      <c r="AF70">
        <f>MAX(0,AF69*(1+AF$6/Setup!$C$13)-CD70-EB70)+IF($K70=13,$D70,0)</f>
        <v/>
      </c>
      <c r="AG70">
        <f>MAX(0,AG69*(1+AG$6/Setup!$C$13)-CE70-EC70)+IF($K70=14,$D70,0)</f>
        <v/>
      </c>
      <c r="AH70">
        <f>MAX(0,AH69*(1+AH$6/Setup!$C$13)-CF70-ED70)+IF($K70=15,$D70,0)</f>
        <v/>
      </c>
      <c r="AI70">
        <f>MAX(0,AI69*(1+AI$6/Setup!$C$13)-CG70-EE70)+IF($K70=16,$D70,0)</f>
        <v/>
      </c>
      <c r="AJ70">
        <f>MAX(0,AJ69*(1+AJ$6/Setup!$C$13)-CH70-EF70)+IF($K70=17,$D70,0)</f>
        <v/>
      </c>
      <c r="AK70">
        <f>MAX(0,AK69*(1+AK$6/Setup!$C$13)-CI70-EG70)+IF($K70=18,$D70,0)</f>
        <v/>
      </c>
      <c r="AL70">
        <f>MAX(0,AL69*(1+AL$6/Setup!$C$13)-CJ70-EH70)+IF($K70=19,$D70,0)</f>
        <v/>
      </c>
      <c r="AM70">
        <f>MAX(0,AM69*(1+AM$6/Setup!$C$13)-CK70-EI70)+IF($K70=20,$D70,0)</f>
        <v/>
      </c>
      <c r="AN70">
        <f>MAX(0,AN69*(1+AN$6/Setup!$C$13)-CL70-EJ70)+IF($K70=21,$D70,0)</f>
        <v/>
      </c>
      <c r="AO70">
        <f>MAX(0,AO69*(1+AO$6/Setup!$C$13)-CM70-EK70)+IF($K70=22,$D70,0)</f>
        <v/>
      </c>
      <c r="AP70">
        <f>MAX(0,AP69*(1+AP$6/Setup!$C$13)-CN70-EL70)+IF($K70=23,$D70,0)</f>
        <v/>
      </c>
      <c r="AQ70">
        <f>MAX(0,AQ69*(1+AQ$6/Setup!$C$13)-CO70-EM70)+IF($K70=24,$D70,0)</f>
        <v/>
      </c>
      <c r="AR70">
        <f>MAX(0,AR69*(1+AR$6/Setup!$C$13)-CP70-EN70)+IF($K70=25,$D70,0)</f>
        <v/>
      </c>
      <c r="AS70">
        <f>MAX(0,AS69*(1+AS$6/Setup!$C$13)-CQ70-EO70)+IF($K70=26,$D70,0)</f>
        <v/>
      </c>
      <c r="AT70">
        <f>MAX(0,AT69*(1+AT$6/Setup!$C$13)-CR70-EP70)+IF($K70=27,$D70,0)</f>
        <v/>
      </c>
      <c r="AU70">
        <f>MAX(0,AU69*(1+AU$6/Setup!$C$13)-CS70-EQ70)+IF($K70=28,$D70,0)</f>
        <v/>
      </c>
      <c r="AV70">
        <f>MAX(0,AV69*(1+AV$6/Setup!$C$13)-CT70-ER70)+IF($K70=29,$D70,0)</f>
        <v/>
      </c>
      <c r="AW70">
        <f>MAX(0,AW69*(1+AW$6/Setup!$C$13)-CU70-ES70)+IF($K70=30,$D70,0)</f>
        <v/>
      </c>
      <c r="AX70">
        <f>MAX(0,AX69*(1+AX$6/Setup!$C$13)-CV70-ET70)+IF($K70=31,$D70,0)</f>
        <v/>
      </c>
      <c r="AY70">
        <f>MAX(0,AY69*(1+AY$6/Setup!$C$13)-CW70-EU70)+IF($K70=32,$D70,0)</f>
        <v/>
      </c>
      <c r="AZ70">
        <f>MAX(0,AZ69*(1+AZ$6/Setup!$C$13)-CX70-EV70)+IF($K70=33,$D70,0)</f>
        <v/>
      </c>
      <c r="BA70">
        <f>MAX(0,BA69*(1+BA$6/Setup!$C$13)-CY70-EW70)+IF($K70=34,$D70,0)</f>
        <v/>
      </c>
      <c r="BB70">
        <f>MAX(0,BB69*(1+BB$6/Setup!$C$13)-CZ70-EX70)+IF($K70=35,$D70,0)</f>
        <v/>
      </c>
      <c r="BC70">
        <f>MAX(0,BC69*(1+BC$6/Setup!$C$13)-DA70-EY70)+IF($K70=36,$D70,0)</f>
        <v/>
      </c>
      <c r="BD70">
        <f>MAX(0,BD69*(1+BD$6/Setup!$C$13)-DB70-EZ70)+IF($K70=37,$D70,0)</f>
        <v/>
      </c>
      <c r="BE70">
        <f>MAX(0,BE69*(1+BE$6/Setup!$C$13)-DC70-FA70)+IF($K70=38,$D70,0)</f>
        <v/>
      </c>
      <c r="BF70">
        <f>MAX(0,BF69*(1+BF$6/Setup!$C$13)-DD70-FB70)+IF($K70=39,$D70,0)</f>
        <v/>
      </c>
      <c r="BG70">
        <f>MAX(0,BG69*(1+BG$6/Setup!$C$13)-DE70-FC70)+IF($K70=40,$D70,0)</f>
        <v/>
      </c>
      <c r="BH70">
        <f>MAX(0,BH69*(1+BH$6/Setup!$C$13)-DF70-FD70)+IF($K70=41,$D70,0)</f>
        <v/>
      </c>
      <c r="BI70">
        <f>MAX(0,BI69*(1+BI$6/Setup!$C$13)-DG70-FE70)+IF($K70=42,$D70,0)</f>
        <v/>
      </c>
      <c r="BJ70">
        <f>MAX(0,BJ69*(1+BJ$6/Setup!$C$13)-DH70-FF70)+IF($K70=43,$D70,0)</f>
        <v/>
      </c>
      <c r="BK70">
        <f>MAX(0,BK69*(1+BK$6/Setup!$C$13)-DI70-FG70)+IF($K70=44,$D70,0)</f>
        <v/>
      </c>
      <c r="BL70">
        <f>MAX(0,BL69*(1+BL$6/Setup!$C$13)-DJ70-FH70)+IF($K70=45,$D70,0)</f>
        <v/>
      </c>
      <c r="BM70">
        <f>MAX(0,BM69*(1+BM$6/Setup!$C$13)-DK70-FI70)+IF($K70=46,$D70,0)</f>
        <v/>
      </c>
      <c r="BN70">
        <f>MAX(0,BN69*(1+BN$6/Setup!$C$13)-DL70-FJ70)+IF($K70=47,$D70,0)</f>
        <v/>
      </c>
      <c r="BO70">
        <f>MAX(0,BO69*(1+BO$6/Setup!$C$13)-DM70-FK70)+IF($K70=48,$D70,0)</f>
        <v/>
      </c>
      <c r="BP70">
        <f>MAX(0,BP69*(1+BP$6/Setup!$C$13)-DN70-FL70)+IF($K70=49,$D70,0)</f>
        <v/>
      </c>
      <c r="BQ70">
        <f>MAX(0,BQ69*(1+BQ$6/Setup!$C$13)-DO70-FM70)+IF($K70=50,$D70,0)</f>
        <v/>
      </c>
      <c r="BR70">
        <f>MIN(T69*(1+T$6/Setup!$C$13),T$7)</f>
        <v/>
      </c>
      <c r="BS70">
        <f>MIN(U69*(1+U$6/Setup!$C$13),U$7)</f>
        <v/>
      </c>
      <c r="BT70">
        <f>MIN(V69*(1+V$6/Setup!$C$13),V$7)</f>
        <v/>
      </c>
      <c r="BU70">
        <f>MIN(W69*(1+W$6/Setup!$C$13),W$7)</f>
        <v/>
      </c>
      <c r="BV70">
        <f>MIN(X69*(1+X$6/Setup!$C$13),X$7)</f>
        <v/>
      </c>
      <c r="BW70">
        <f>MIN(Y69*(1+Y$6/Setup!$C$13),Y$7)</f>
        <v/>
      </c>
      <c r="BX70">
        <f>MIN(Z69*(1+Z$6/Setup!$C$13),Z$7)</f>
        <v/>
      </c>
      <c r="BY70">
        <f>MIN(AA69*(1+AA$6/Setup!$C$13),AA$7)</f>
        <v/>
      </c>
      <c r="BZ70">
        <f>MIN(AB69*(1+AB$6/Setup!$C$13),AB$7)</f>
        <v/>
      </c>
      <c r="CA70">
        <f>MIN(AC69*(1+AC$6/Setup!$C$13),AC$7)</f>
        <v/>
      </c>
      <c r="CB70">
        <f>MIN(AD69*(1+AD$6/Setup!$C$13),AD$7)</f>
        <v/>
      </c>
      <c r="CC70">
        <f>MIN(AE69*(1+AE$6/Setup!$C$13),AE$7)</f>
        <v/>
      </c>
      <c r="CD70">
        <f>MIN(AF69*(1+AF$6/Setup!$C$13),AF$7)</f>
        <v/>
      </c>
      <c r="CE70">
        <f>MIN(AG69*(1+AG$6/Setup!$C$13),AG$7)</f>
        <v/>
      </c>
      <c r="CF70">
        <f>MIN(AH69*(1+AH$6/Setup!$C$13),AH$7)</f>
        <v/>
      </c>
      <c r="CG70">
        <f>MIN(AI69*(1+AI$6/Setup!$C$13),AI$7)</f>
        <v/>
      </c>
      <c r="CH70">
        <f>MIN(AJ69*(1+AJ$6/Setup!$C$13),AJ$7)</f>
        <v/>
      </c>
      <c r="CI70">
        <f>MIN(AK69*(1+AK$6/Setup!$C$13),AK$7)</f>
        <v/>
      </c>
      <c r="CJ70">
        <f>MIN(AL69*(1+AL$6/Setup!$C$13),AL$7)</f>
        <v/>
      </c>
      <c r="CK70">
        <f>MIN(AM69*(1+AM$6/Setup!$C$13),AM$7)</f>
        <v/>
      </c>
      <c r="CL70">
        <f>MIN(AN69*(1+AN$6/Setup!$C$13),AN$7)</f>
        <v/>
      </c>
      <c r="CM70">
        <f>MIN(AO69*(1+AO$6/Setup!$C$13),AO$7)</f>
        <v/>
      </c>
      <c r="CN70">
        <f>MIN(AP69*(1+AP$6/Setup!$C$13),AP$7)</f>
        <v/>
      </c>
      <c r="CO70">
        <f>MIN(AQ69*(1+AQ$6/Setup!$C$13),AQ$7)</f>
        <v/>
      </c>
      <c r="CP70">
        <f>MIN(AR69*(1+AR$6/Setup!$C$13),AR$7)</f>
        <v/>
      </c>
      <c r="CQ70">
        <f>MIN(AS69*(1+AS$6/Setup!$C$13),AS$7)</f>
        <v/>
      </c>
      <c r="CR70">
        <f>MIN(AT69*(1+AT$6/Setup!$C$13),AT$7)</f>
        <v/>
      </c>
      <c r="CS70">
        <f>MIN(AU69*(1+AU$6/Setup!$C$13),AU$7)</f>
        <v/>
      </c>
      <c r="CT70">
        <f>MIN(AV69*(1+AV$6/Setup!$C$13),AV$7)</f>
        <v/>
      </c>
      <c r="CU70">
        <f>MIN(AW69*(1+AW$6/Setup!$C$13),AW$7)</f>
        <v/>
      </c>
      <c r="CV70">
        <f>MIN(AX69*(1+AX$6/Setup!$C$13),AX$7)</f>
        <v/>
      </c>
      <c r="CW70">
        <f>MIN(AY69*(1+AY$6/Setup!$C$13),AY$7)</f>
        <v/>
      </c>
      <c r="CX70">
        <f>MIN(AZ69*(1+AZ$6/Setup!$C$13),AZ$7)</f>
        <v/>
      </c>
      <c r="CY70">
        <f>MIN(BA69*(1+BA$6/Setup!$C$13),BA$7)</f>
        <v/>
      </c>
      <c r="CZ70">
        <f>MIN(BB69*(1+BB$6/Setup!$C$13),BB$7)</f>
        <v/>
      </c>
      <c r="DA70">
        <f>MIN(BC69*(1+BC$6/Setup!$C$13),BC$7)</f>
        <v/>
      </c>
      <c r="DB70">
        <f>MIN(BD69*(1+BD$6/Setup!$C$13),BD$7)</f>
        <v/>
      </c>
      <c r="DC70">
        <f>MIN(BE69*(1+BE$6/Setup!$C$13),BE$7)</f>
        <v/>
      </c>
      <c r="DD70">
        <f>MIN(BF69*(1+BF$6/Setup!$C$13),BF$7)</f>
        <v/>
      </c>
      <c r="DE70">
        <f>MIN(BG69*(1+BG$6/Setup!$C$13),BG$7)</f>
        <v/>
      </c>
      <c r="DF70">
        <f>MIN(BH69*(1+BH$6/Setup!$C$13),BH$7)</f>
        <v/>
      </c>
      <c r="DG70">
        <f>MIN(BI69*(1+BI$6/Setup!$C$13),BI$7)</f>
        <v/>
      </c>
      <c r="DH70">
        <f>MIN(BJ69*(1+BJ$6/Setup!$C$13),BJ$7)</f>
        <v/>
      </c>
      <c r="DI70">
        <f>MIN(BK69*(1+BK$6/Setup!$C$13),BK$7)</f>
        <v/>
      </c>
      <c r="DJ70">
        <f>MIN(BL69*(1+BL$6/Setup!$C$13),BL$7)</f>
        <v/>
      </c>
      <c r="DK70">
        <f>MIN(BM69*(1+BM$6/Setup!$C$13),BM$7)</f>
        <v/>
      </c>
      <c r="DL70">
        <f>MIN(BN69*(1+BN$6/Setup!$C$13),BN$7)</f>
        <v/>
      </c>
      <c r="DM70">
        <f>MIN(BO69*(1+BO$6/Setup!$C$13),BO$7)</f>
        <v/>
      </c>
      <c r="DN70">
        <f>MIN(BP69*(1+BP$6/Setup!$C$13),BP$7)</f>
        <v/>
      </c>
      <c r="DO70">
        <f>MIN(BQ69*(1+BQ$6/Setup!$C$13),BQ$7)</f>
        <v/>
      </c>
      <c r="DP70">
        <f>MIN(T69*(1+T$6/Setup!$C$13)-BR70,$H70)</f>
        <v/>
      </c>
      <c r="DQ70">
        <f>MIN(U69*(1+U$6/Setup!$C$13)-BS70,MAX(0,$H70-SUM($DP70:DP70)))</f>
        <v/>
      </c>
      <c r="DR70">
        <f>MIN(V69*(1+V$6/Setup!$C$13)-BT70,MAX(0,$H70-SUM($DP70:DQ70)))</f>
        <v/>
      </c>
      <c r="DS70">
        <f>MIN(W69*(1+W$6/Setup!$C$13)-BU70,MAX(0,$H70-SUM($DP70:DR70)))</f>
        <v/>
      </c>
      <c r="DT70">
        <f>MIN(X69*(1+X$6/Setup!$C$13)-BV70,MAX(0,$H70-SUM($DP70:DS70)))</f>
        <v/>
      </c>
      <c r="DU70">
        <f>MIN(Y69*(1+Y$6/Setup!$C$13)-BW70,MAX(0,$H70-SUM($DP70:DT70)))</f>
        <v/>
      </c>
      <c r="DV70">
        <f>MIN(Z69*(1+Z$6/Setup!$C$13)-BX70,MAX(0,$H70-SUM($DP70:DU70)))</f>
        <v/>
      </c>
      <c r="DW70">
        <f>MIN(AA69*(1+AA$6/Setup!$C$13)-BY70,MAX(0,$H70-SUM($DP70:DV70)))</f>
        <v/>
      </c>
      <c r="DX70">
        <f>MIN(AB69*(1+AB$6/Setup!$C$13)-BZ70,MAX(0,$H70-SUM($DP70:DW70)))</f>
        <v/>
      </c>
      <c r="DY70">
        <f>MIN(AC69*(1+AC$6/Setup!$C$13)-CA70,MAX(0,$H70-SUM($DP70:DX70)))</f>
        <v/>
      </c>
      <c r="DZ70">
        <f>MIN(AD69*(1+AD$6/Setup!$C$13)-CB70,MAX(0,$H70-SUM($DP70:DY70)))</f>
        <v/>
      </c>
      <c r="EA70">
        <f>MIN(AE69*(1+AE$6/Setup!$C$13)-CC70,MAX(0,$H70-SUM($DP70:DZ70)))</f>
        <v/>
      </c>
      <c r="EB70">
        <f>MIN(AF69*(1+AF$6/Setup!$C$13)-CD70,MAX(0,$H70-SUM($DP70:EA70)))</f>
        <v/>
      </c>
      <c r="EC70">
        <f>MIN(AG69*(1+AG$6/Setup!$C$13)-CE70,MAX(0,$H70-SUM($DP70:EB70)))</f>
        <v/>
      </c>
      <c r="ED70">
        <f>MIN(AH69*(1+AH$6/Setup!$C$13)-CF70,MAX(0,$H70-SUM($DP70:EC70)))</f>
        <v/>
      </c>
      <c r="EE70">
        <f>MIN(AI69*(1+AI$6/Setup!$C$13)-CG70,MAX(0,$H70-SUM($DP70:ED70)))</f>
        <v/>
      </c>
      <c r="EF70">
        <f>MIN(AJ69*(1+AJ$6/Setup!$C$13)-CH70,MAX(0,$H70-SUM($DP70:EE70)))</f>
        <v/>
      </c>
      <c r="EG70">
        <f>MIN(AK69*(1+AK$6/Setup!$C$13)-CI70,MAX(0,$H70-SUM($DP70:EF70)))</f>
        <v/>
      </c>
      <c r="EH70">
        <f>MIN(AL69*(1+AL$6/Setup!$C$13)-CJ70,MAX(0,$H70-SUM($DP70:EG70)))</f>
        <v/>
      </c>
      <c r="EI70">
        <f>MIN(AM69*(1+AM$6/Setup!$C$13)-CK70,MAX(0,$H70-SUM($DP70:EH70)))</f>
        <v/>
      </c>
      <c r="EJ70">
        <f>MIN(AN69*(1+AN$6/Setup!$C$13)-CL70,MAX(0,$H70-SUM($DP70:EI70)))</f>
        <v/>
      </c>
      <c r="EK70">
        <f>MIN(AO69*(1+AO$6/Setup!$C$13)-CM70,MAX(0,$H70-SUM($DP70:EJ70)))</f>
        <v/>
      </c>
      <c r="EL70">
        <f>MIN(AP69*(1+AP$6/Setup!$C$13)-CN70,MAX(0,$H70-SUM($DP70:EK70)))</f>
        <v/>
      </c>
      <c r="EM70">
        <f>MIN(AQ69*(1+AQ$6/Setup!$C$13)-CO70,MAX(0,$H70-SUM($DP70:EL70)))</f>
        <v/>
      </c>
      <c r="EN70">
        <f>MIN(AR69*(1+AR$6/Setup!$C$13)-CP70,MAX(0,$H70-SUM($DP70:EM70)))</f>
        <v/>
      </c>
      <c r="EO70">
        <f>MIN(AS69*(1+AS$6/Setup!$C$13)-CQ70,MAX(0,$H70-SUM($DP70:EN70)))</f>
        <v/>
      </c>
      <c r="EP70">
        <f>MIN(AT69*(1+AT$6/Setup!$C$13)-CR70,MAX(0,$H70-SUM($DP70:EO70)))</f>
        <v/>
      </c>
      <c r="EQ70">
        <f>MIN(AU69*(1+AU$6/Setup!$C$13)-CS70,MAX(0,$H70-SUM($DP70:EP70)))</f>
        <v/>
      </c>
      <c r="ER70">
        <f>MIN(AV69*(1+AV$6/Setup!$C$13)-CT70,MAX(0,$H70-SUM($DP70:EQ70)))</f>
        <v/>
      </c>
      <c r="ES70">
        <f>MIN(AW69*(1+AW$6/Setup!$C$13)-CU70,MAX(0,$H70-SUM($DP70:ER70)))</f>
        <v/>
      </c>
      <c r="ET70">
        <f>MIN(AX69*(1+AX$6/Setup!$C$13)-CV70,MAX(0,$H70-SUM($DP70:ES70)))</f>
        <v/>
      </c>
      <c r="EU70">
        <f>MIN(AY69*(1+AY$6/Setup!$C$13)-CW70,MAX(0,$H70-SUM($DP70:ET70)))</f>
        <v/>
      </c>
      <c r="EV70">
        <f>MIN(AZ69*(1+AZ$6/Setup!$C$13)-CX70,MAX(0,$H70-SUM($DP70:EU70)))</f>
        <v/>
      </c>
      <c r="EW70">
        <f>MIN(BA69*(1+BA$6/Setup!$C$13)-CY70,MAX(0,$H70-SUM($DP70:EV70)))</f>
        <v/>
      </c>
      <c r="EX70">
        <f>MIN(BB69*(1+BB$6/Setup!$C$13)-CZ70,MAX(0,$H70-SUM($DP70:EW70)))</f>
        <v/>
      </c>
      <c r="EY70">
        <f>MIN(BC69*(1+BC$6/Setup!$C$13)-DA70,MAX(0,$H70-SUM($DP70:EX70)))</f>
        <v/>
      </c>
      <c r="EZ70">
        <f>MIN(BD69*(1+BD$6/Setup!$C$13)-DB70,MAX(0,$H70-SUM($DP70:EY70)))</f>
        <v/>
      </c>
      <c r="FA70">
        <f>MIN(BE69*(1+BE$6/Setup!$C$13)-DC70,MAX(0,$H70-SUM($DP70:EZ70)))</f>
        <v/>
      </c>
      <c r="FB70">
        <f>MIN(BF69*(1+BF$6/Setup!$C$13)-DD70,MAX(0,$H70-SUM($DP70:FA70)))</f>
        <v/>
      </c>
      <c r="FC70">
        <f>MIN(BG69*(1+BG$6/Setup!$C$13)-DE70,MAX(0,$H70-SUM($DP70:FB70)))</f>
        <v/>
      </c>
      <c r="FD70">
        <f>MIN(BH69*(1+BH$6/Setup!$C$13)-DF70,MAX(0,$H70-SUM($DP70:FC70)))</f>
        <v/>
      </c>
      <c r="FE70">
        <f>MIN(BI69*(1+BI$6/Setup!$C$13)-DG70,MAX(0,$H70-SUM($DP70:FD70)))</f>
        <v/>
      </c>
      <c r="FF70">
        <f>MIN(BJ69*(1+BJ$6/Setup!$C$13)-DH70,MAX(0,$H70-SUM($DP70:FE70)))</f>
        <v/>
      </c>
      <c r="FG70">
        <f>MIN(BK69*(1+BK$6/Setup!$C$13)-DI70,MAX(0,$H70-SUM($DP70:FF70)))</f>
        <v/>
      </c>
      <c r="FH70">
        <f>MIN(BL69*(1+BL$6/Setup!$C$13)-DJ70,MAX(0,$H70-SUM($DP70:FG70)))</f>
        <v/>
      </c>
      <c r="FI70">
        <f>MIN(BM69*(1+BM$6/Setup!$C$13)-DK70,MAX(0,$H70-SUM($DP70:FH70)))</f>
        <v/>
      </c>
      <c r="FJ70">
        <f>MIN(BN69*(1+BN$6/Setup!$C$13)-DL70,MAX(0,$H70-SUM($DP70:FI70)))</f>
        <v/>
      </c>
      <c r="FK70">
        <f>MIN(BO69*(1+BO$6/Setup!$C$13)-DM70,MAX(0,$H70-SUM($DP70:FJ70)))</f>
        <v/>
      </c>
      <c r="FL70">
        <f>MIN(BP69*(1+BP$6/Setup!$C$13)-DN70,MAX(0,$H70-SUM($DP70:FK70)))</f>
        <v/>
      </c>
      <c r="FM70">
        <f>MIN(BQ69*(1+BQ$6/Setup!$C$13)-DO70,MAX(0,$H70-SUM($DP70:FL70)))</f>
        <v/>
      </c>
    </row>
    <row r="71">
      <c r="A71">
        <f>A70+1</f>
        <v/>
      </c>
      <c r="B71">
        <f>IF(Setup!$C$6="Every week",Setup!$C$7+7*(A71-1),IF(Setup!$C$6="Every 2 weeks",Setup!$C$7+14*(A71-1),IF(Setup!$C$6="Every month",EDATE(Setup!$C$7,A71-1),EOMONTH(Setup!$C$7,INT((A71-1+Setup!$C$20)/2)-1)+MIN(IF(MOD(A71-1+Setup!$C$20,2)=0,Setup!$C$18,Setup!$C$19),DAY(EOMONTH(Setup!$C$7,INT((A71-1+Setup!$C$20)/2)))))))</f>
        <v/>
      </c>
      <c r="C71">
        <f>N('Paycheck Plan'!J67)</f>
        <v/>
      </c>
      <c r="D71">
        <f>N('Paycheck Plan'!K67)</f>
        <v/>
      </c>
      <c r="E71">
        <f>MIN(MAX(0,Setup!$C$10-F70),MAX(0,Setup!$C$8+C71-G71))</f>
        <v/>
      </c>
      <c r="F71">
        <f>F70+E71</f>
        <v/>
      </c>
      <c r="G71">
        <f>MIN(Setup!$C$14,MAX(0,Setup!$C$8+C71))</f>
        <v/>
      </c>
      <c r="H71">
        <f>MAX(0,Setup!$C$8+C71-G71-E71)+SUM($T$7:$BQ$7)-SUM(BR71:DO71)</f>
        <v/>
      </c>
      <c r="I71">
        <f>SUMPRODUCT(T70:BQ70,$T$6:$BQ$6)/Setup!$C$13</f>
        <v/>
      </c>
      <c r="J71">
        <f>SUM(T71:BQ71)</f>
        <v/>
      </c>
      <c r="K71">
        <f>IF(MAX(DP71:FM71)&gt;0,MATCH(MAX(DP71:FM71),DP71:FM71,0),1)</f>
        <v/>
      </c>
      <c r="T71">
        <f>MAX(0,T70*(1+T$6/Setup!$C$13)-BR71-DP71)+IF($K71=1,$D71,0)</f>
        <v/>
      </c>
      <c r="U71">
        <f>MAX(0,U70*(1+U$6/Setup!$C$13)-BS71-DQ71)+IF($K71=2,$D71,0)</f>
        <v/>
      </c>
      <c r="V71">
        <f>MAX(0,V70*(1+V$6/Setup!$C$13)-BT71-DR71)+IF($K71=3,$D71,0)</f>
        <v/>
      </c>
      <c r="W71">
        <f>MAX(0,W70*(1+W$6/Setup!$C$13)-BU71-DS71)+IF($K71=4,$D71,0)</f>
        <v/>
      </c>
      <c r="X71">
        <f>MAX(0,X70*(1+X$6/Setup!$C$13)-BV71-DT71)+IF($K71=5,$D71,0)</f>
        <v/>
      </c>
      <c r="Y71">
        <f>MAX(0,Y70*(1+Y$6/Setup!$C$13)-BW71-DU71)+IF($K71=6,$D71,0)</f>
        <v/>
      </c>
      <c r="Z71">
        <f>MAX(0,Z70*(1+Z$6/Setup!$C$13)-BX71-DV71)+IF($K71=7,$D71,0)</f>
        <v/>
      </c>
      <c r="AA71">
        <f>MAX(0,AA70*(1+AA$6/Setup!$C$13)-BY71-DW71)+IF($K71=8,$D71,0)</f>
        <v/>
      </c>
      <c r="AB71">
        <f>MAX(0,AB70*(1+AB$6/Setup!$C$13)-BZ71-DX71)+IF($K71=9,$D71,0)</f>
        <v/>
      </c>
      <c r="AC71">
        <f>MAX(0,AC70*(1+AC$6/Setup!$C$13)-CA71-DY71)+IF($K71=10,$D71,0)</f>
        <v/>
      </c>
      <c r="AD71">
        <f>MAX(0,AD70*(1+AD$6/Setup!$C$13)-CB71-DZ71)+IF($K71=11,$D71,0)</f>
        <v/>
      </c>
      <c r="AE71">
        <f>MAX(0,AE70*(1+AE$6/Setup!$C$13)-CC71-EA71)+IF($K71=12,$D71,0)</f>
        <v/>
      </c>
      <c r="AF71">
        <f>MAX(0,AF70*(1+AF$6/Setup!$C$13)-CD71-EB71)+IF($K71=13,$D71,0)</f>
        <v/>
      </c>
      <c r="AG71">
        <f>MAX(0,AG70*(1+AG$6/Setup!$C$13)-CE71-EC71)+IF($K71=14,$D71,0)</f>
        <v/>
      </c>
      <c r="AH71">
        <f>MAX(0,AH70*(1+AH$6/Setup!$C$13)-CF71-ED71)+IF($K71=15,$D71,0)</f>
        <v/>
      </c>
      <c r="AI71">
        <f>MAX(0,AI70*(1+AI$6/Setup!$C$13)-CG71-EE71)+IF($K71=16,$D71,0)</f>
        <v/>
      </c>
      <c r="AJ71">
        <f>MAX(0,AJ70*(1+AJ$6/Setup!$C$13)-CH71-EF71)+IF($K71=17,$D71,0)</f>
        <v/>
      </c>
      <c r="AK71">
        <f>MAX(0,AK70*(1+AK$6/Setup!$C$13)-CI71-EG71)+IF($K71=18,$D71,0)</f>
        <v/>
      </c>
      <c r="AL71">
        <f>MAX(0,AL70*(1+AL$6/Setup!$C$13)-CJ71-EH71)+IF($K71=19,$D71,0)</f>
        <v/>
      </c>
      <c r="AM71">
        <f>MAX(0,AM70*(1+AM$6/Setup!$C$13)-CK71-EI71)+IF($K71=20,$D71,0)</f>
        <v/>
      </c>
      <c r="AN71">
        <f>MAX(0,AN70*(1+AN$6/Setup!$C$13)-CL71-EJ71)+IF($K71=21,$D71,0)</f>
        <v/>
      </c>
      <c r="AO71">
        <f>MAX(0,AO70*(1+AO$6/Setup!$C$13)-CM71-EK71)+IF($K71=22,$D71,0)</f>
        <v/>
      </c>
      <c r="AP71">
        <f>MAX(0,AP70*(1+AP$6/Setup!$C$13)-CN71-EL71)+IF($K71=23,$D71,0)</f>
        <v/>
      </c>
      <c r="AQ71">
        <f>MAX(0,AQ70*(1+AQ$6/Setup!$C$13)-CO71-EM71)+IF($K71=24,$D71,0)</f>
        <v/>
      </c>
      <c r="AR71">
        <f>MAX(0,AR70*(1+AR$6/Setup!$C$13)-CP71-EN71)+IF($K71=25,$D71,0)</f>
        <v/>
      </c>
      <c r="AS71">
        <f>MAX(0,AS70*(1+AS$6/Setup!$C$13)-CQ71-EO71)+IF($K71=26,$D71,0)</f>
        <v/>
      </c>
      <c r="AT71">
        <f>MAX(0,AT70*(1+AT$6/Setup!$C$13)-CR71-EP71)+IF($K71=27,$D71,0)</f>
        <v/>
      </c>
      <c r="AU71">
        <f>MAX(0,AU70*(1+AU$6/Setup!$C$13)-CS71-EQ71)+IF($K71=28,$D71,0)</f>
        <v/>
      </c>
      <c r="AV71">
        <f>MAX(0,AV70*(1+AV$6/Setup!$C$13)-CT71-ER71)+IF($K71=29,$D71,0)</f>
        <v/>
      </c>
      <c r="AW71">
        <f>MAX(0,AW70*(1+AW$6/Setup!$C$13)-CU71-ES71)+IF($K71=30,$D71,0)</f>
        <v/>
      </c>
      <c r="AX71">
        <f>MAX(0,AX70*(1+AX$6/Setup!$C$13)-CV71-ET71)+IF($K71=31,$D71,0)</f>
        <v/>
      </c>
      <c r="AY71">
        <f>MAX(0,AY70*(1+AY$6/Setup!$C$13)-CW71-EU71)+IF($K71=32,$D71,0)</f>
        <v/>
      </c>
      <c r="AZ71">
        <f>MAX(0,AZ70*(1+AZ$6/Setup!$C$13)-CX71-EV71)+IF($K71=33,$D71,0)</f>
        <v/>
      </c>
      <c r="BA71">
        <f>MAX(0,BA70*(1+BA$6/Setup!$C$13)-CY71-EW71)+IF($K71=34,$D71,0)</f>
        <v/>
      </c>
      <c r="BB71">
        <f>MAX(0,BB70*(1+BB$6/Setup!$C$13)-CZ71-EX71)+IF($K71=35,$D71,0)</f>
        <v/>
      </c>
      <c r="BC71">
        <f>MAX(0,BC70*(1+BC$6/Setup!$C$13)-DA71-EY71)+IF($K71=36,$D71,0)</f>
        <v/>
      </c>
      <c r="BD71">
        <f>MAX(0,BD70*(1+BD$6/Setup!$C$13)-DB71-EZ71)+IF($K71=37,$D71,0)</f>
        <v/>
      </c>
      <c r="BE71">
        <f>MAX(0,BE70*(1+BE$6/Setup!$C$13)-DC71-FA71)+IF($K71=38,$D71,0)</f>
        <v/>
      </c>
      <c r="BF71">
        <f>MAX(0,BF70*(1+BF$6/Setup!$C$13)-DD71-FB71)+IF($K71=39,$D71,0)</f>
        <v/>
      </c>
      <c r="BG71">
        <f>MAX(0,BG70*(1+BG$6/Setup!$C$13)-DE71-FC71)+IF($K71=40,$D71,0)</f>
        <v/>
      </c>
      <c r="BH71">
        <f>MAX(0,BH70*(1+BH$6/Setup!$C$13)-DF71-FD71)+IF($K71=41,$D71,0)</f>
        <v/>
      </c>
      <c r="BI71">
        <f>MAX(0,BI70*(1+BI$6/Setup!$C$13)-DG71-FE71)+IF($K71=42,$D71,0)</f>
        <v/>
      </c>
      <c r="BJ71">
        <f>MAX(0,BJ70*(1+BJ$6/Setup!$C$13)-DH71-FF71)+IF($K71=43,$D71,0)</f>
        <v/>
      </c>
      <c r="BK71">
        <f>MAX(0,BK70*(1+BK$6/Setup!$C$13)-DI71-FG71)+IF($K71=44,$D71,0)</f>
        <v/>
      </c>
      <c r="BL71">
        <f>MAX(0,BL70*(1+BL$6/Setup!$C$13)-DJ71-FH71)+IF($K71=45,$D71,0)</f>
        <v/>
      </c>
      <c r="BM71">
        <f>MAX(0,BM70*(1+BM$6/Setup!$C$13)-DK71-FI71)+IF($K71=46,$D71,0)</f>
        <v/>
      </c>
      <c r="BN71">
        <f>MAX(0,BN70*(1+BN$6/Setup!$C$13)-DL71-FJ71)+IF($K71=47,$D71,0)</f>
        <v/>
      </c>
      <c r="BO71">
        <f>MAX(0,BO70*(1+BO$6/Setup!$C$13)-DM71-FK71)+IF($K71=48,$D71,0)</f>
        <v/>
      </c>
      <c r="BP71">
        <f>MAX(0,BP70*(1+BP$6/Setup!$C$13)-DN71-FL71)+IF($K71=49,$D71,0)</f>
        <v/>
      </c>
      <c r="BQ71">
        <f>MAX(0,BQ70*(1+BQ$6/Setup!$C$13)-DO71-FM71)+IF($K71=50,$D71,0)</f>
        <v/>
      </c>
      <c r="BR71">
        <f>MIN(T70*(1+T$6/Setup!$C$13),T$7)</f>
        <v/>
      </c>
      <c r="BS71">
        <f>MIN(U70*(1+U$6/Setup!$C$13),U$7)</f>
        <v/>
      </c>
      <c r="BT71">
        <f>MIN(V70*(1+V$6/Setup!$C$13),V$7)</f>
        <v/>
      </c>
      <c r="BU71">
        <f>MIN(W70*(1+W$6/Setup!$C$13),W$7)</f>
        <v/>
      </c>
      <c r="BV71">
        <f>MIN(X70*(1+X$6/Setup!$C$13),X$7)</f>
        <v/>
      </c>
      <c r="BW71">
        <f>MIN(Y70*(1+Y$6/Setup!$C$13),Y$7)</f>
        <v/>
      </c>
      <c r="BX71">
        <f>MIN(Z70*(1+Z$6/Setup!$C$13),Z$7)</f>
        <v/>
      </c>
      <c r="BY71">
        <f>MIN(AA70*(1+AA$6/Setup!$C$13),AA$7)</f>
        <v/>
      </c>
      <c r="BZ71">
        <f>MIN(AB70*(1+AB$6/Setup!$C$13),AB$7)</f>
        <v/>
      </c>
      <c r="CA71">
        <f>MIN(AC70*(1+AC$6/Setup!$C$13),AC$7)</f>
        <v/>
      </c>
      <c r="CB71">
        <f>MIN(AD70*(1+AD$6/Setup!$C$13),AD$7)</f>
        <v/>
      </c>
      <c r="CC71">
        <f>MIN(AE70*(1+AE$6/Setup!$C$13),AE$7)</f>
        <v/>
      </c>
      <c r="CD71">
        <f>MIN(AF70*(1+AF$6/Setup!$C$13),AF$7)</f>
        <v/>
      </c>
      <c r="CE71">
        <f>MIN(AG70*(1+AG$6/Setup!$C$13),AG$7)</f>
        <v/>
      </c>
      <c r="CF71">
        <f>MIN(AH70*(1+AH$6/Setup!$C$13),AH$7)</f>
        <v/>
      </c>
      <c r="CG71">
        <f>MIN(AI70*(1+AI$6/Setup!$C$13),AI$7)</f>
        <v/>
      </c>
      <c r="CH71">
        <f>MIN(AJ70*(1+AJ$6/Setup!$C$13),AJ$7)</f>
        <v/>
      </c>
      <c r="CI71">
        <f>MIN(AK70*(1+AK$6/Setup!$C$13),AK$7)</f>
        <v/>
      </c>
      <c r="CJ71">
        <f>MIN(AL70*(1+AL$6/Setup!$C$13),AL$7)</f>
        <v/>
      </c>
      <c r="CK71">
        <f>MIN(AM70*(1+AM$6/Setup!$C$13),AM$7)</f>
        <v/>
      </c>
      <c r="CL71">
        <f>MIN(AN70*(1+AN$6/Setup!$C$13),AN$7)</f>
        <v/>
      </c>
      <c r="CM71">
        <f>MIN(AO70*(1+AO$6/Setup!$C$13),AO$7)</f>
        <v/>
      </c>
      <c r="CN71">
        <f>MIN(AP70*(1+AP$6/Setup!$C$13),AP$7)</f>
        <v/>
      </c>
      <c r="CO71">
        <f>MIN(AQ70*(1+AQ$6/Setup!$C$13),AQ$7)</f>
        <v/>
      </c>
      <c r="CP71">
        <f>MIN(AR70*(1+AR$6/Setup!$C$13),AR$7)</f>
        <v/>
      </c>
      <c r="CQ71">
        <f>MIN(AS70*(1+AS$6/Setup!$C$13),AS$7)</f>
        <v/>
      </c>
      <c r="CR71">
        <f>MIN(AT70*(1+AT$6/Setup!$C$13),AT$7)</f>
        <v/>
      </c>
      <c r="CS71">
        <f>MIN(AU70*(1+AU$6/Setup!$C$13),AU$7)</f>
        <v/>
      </c>
      <c r="CT71">
        <f>MIN(AV70*(1+AV$6/Setup!$C$13),AV$7)</f>
        <v/>
      </c>
      <c r="CU71">
        <f>MIN(AW70*(1+AW$6/Setup!$C$13),AW$7)</f>
        <v/>
      </c>
      <c r="CV71">
        <f>MIN(AX70*(1+AX$6/Setup!$C$13),AX$7)</f>
        <v/>
      </c>
      <c r="CW71">
        <f>MIN(AY70*(1+AY$6/Setup!$C$13),AY$7)</f>
        <v/>
      </c>
      <c r="CX71">
        <f>MIN(AZ70*(1+AZ$6/Setup!$C$13),AZ$7)</f>
        <v/>
      </c>
      <c r="CY71">
        <f>MIN(BA70*(1+BA$6/Setup!$C$13),BA$7)</f>
        <v/>
      </c>
      <c r="CZ71">
        <f>MIN(BB70*(1+BB$6/Setup!$C$13),BB$7)</f>
        <v/>
      </c>
      <c r="DA71">
        <f>MIN(BC70*(1+BC$6/Setup!$C$13),BC$7)</f>
        <v/>
      </c>
      <c r="DB71">
        <f>MIN(BD70*(1+BD$6/Setup!$C$13),BD$7)</f>
        <v/>
      </c>
      <c r="DC71">
        <f>MIN(BE70*(1+BE$6/Setup!$C$13),BE$7)</f>
        <v/>
      </c>
      <c r="DD71">
        <f>MIN(BF70*(1+BF$6/Setup!$C$13),BF$7)</f>
        <v/>
      </c>
      <c r="DE71">
        <f>MIN(BG70*(1+BG$6/Setup!$C$13),BG$7)</f>
        <v/>
      </c>
      <c r="DF71">
        <f>MIN(BH70*(1+BH$6/Setup!$C$13),BH$7)</f>
        <v/>
      </c>
      <c r="DG71">
        <f>MIN(BI70*(1+BI$6/Setup!$C$13),BI$7)</f>
        <v/>
      </c>
      <c r="DH71">
        <f>MIN(BJ70*(1+BJ$6/Setup!$C$13),BJ$7)</f>
        <v/>
      </c>
      <c r="DI71">
        <f>MIN(BK70*(1+BK$6/Setup!$C$13),BK$7)</f>
        <v/>
      </c>
      <c r="DJ71">
        <f>MIN(BL70*(1+BL$6/Setup!$C$13),BL$7)</f>
        <v/>
      </c>
      <c r="DK71">
        <f>MIN(BM70*(1+BM$6/Setup!$C$13),BM$7)</f>
        <v/>
      </c>
      <c r="DL71">
        <f>MIN(BN70*(1+BN$6/Setup!$C$13),BN$7)</f>
        <v/>
      </c>
      <c r="DM71">
        <f>MIN(BO70*(1+BO$6/Setup!$C$13),BO$7)</f>
        <v/>
      </c>
      <c r="DN71">
        <f>MIN(BP70*(1+BP$6/Setup!$C$13),BP$7)</f>
        <v/>
      </c>
      <c r="DO71">
        <f>MIN(BQ70*(1+BQ$6/Setup!$C$13),BQ$7)</f>
        <v/>
      </c>
      <c r="DP71">
        <f>MIN(T70*(1+T$6/Setup!$C$13)-BR71,$H71)</f>
        <v/>
      </c>
      <c r="DQ71">
        <f>MIN(U70*(1+U$6/Setup!$C$13)-BS71,MAX(0,$H71-SUM($DP71:DP71)))</f>
        <v/>
      </c>
      <c r="DR71">
        <f>MIN(V70*(1+V$6/Setup!$C$13)-BT71,MAX(0,$H71-SUM($DP71:DQ71)))</f>
        <v/>
      </c>
      <c r="DS71">
        <f>MIN(W70*(1+W$6/Setup!$C$13)-BU71,MAX(0,$H71-SUM($DP71:DR71)))</f>
        <v/>
      </c>
      <c r="DT71">
        <f>MIN(X70*(1+X$6/Setup!$C$13)-BV71,MAX(0,$H71-SUM($DP71:DS71)))</f>
        <v/>
      </c>
      <c r="DU71">
        <f>MIN(Y70*(1+Y$6/Setup!$C$13)-BW71,MAX(0,$H71-SUM($DP71:DT71)))</f>
        <v/>
      </c>
      <c r="DV71">
        <f>MIN(Z70*(1+Z$6/Setup!$C$13)-BX71,MAX(0,$H71-SUM($DP71:DU71)))</f>
        <v/>
      </c>
      <c r="DW71">
        <f>MIN(AA70*(1+AA$6/Setup!$C$13)-BY71,MAX(0,$H71-SUM($DP71:DV71)))</f>
        <v/>
      </c>
      <c r="DX71">
        <f>MIN(AB70*(1+AB$6/Setup!$C$13)-BZ71,MAX(0,$H71-SUM($DP71:DW71)))</f>
        <v/>
      </c>
      <c r="DY71">
        <f>MIN(AC70*(1+AC$6/Setup!$C$13)-CA71,MAX(0,$H71-SUM($DP71:DX71)))</f>
        <v/>
      </c>
      <c r="DZ71">
        <f>MIN(AD70*(1+AD$6/Setup!$C$13)-CB71,MAX(0,$H71-SUM($DP71:DY71)))</f>
        <v/>
      </c>
      <c r="EA71">
        <f>MIN(AE70*(1+AE$6/Setup!$C$13)-CC71,MAX(0,$H71-SUM($DP71:DZ71)))</f>
        <v/>
      </c>
      <c r="EB71">
        <f>MIN(AF70*(1+AF$6/Setup!$C$13)-CD71,MAX(0,$H71-SUM($DP71:EA71)))</f>
        <v/>
      </c>
      <c r="EC71">
        <f>MIN(AG70*(1+AG$6/Setup!$C$13)-CE71,MAX(0,$H71-SUM($DP71:EB71)))</f>
        <v/>
      </c>
      <c r="ED71">
        <f>MIN(AH70*(1+AH$6/Setup!$C$13)-CF71,MAX(0,$H71-SUM($DP71:EC71)))</f>
        <v/>
      </c>
      <c r="EE71">
        <f>MIN(AI70*(1+AI$6/Setup!$C$13)-CG71,MAX(0,$H71-SUM($DP71:ED71)))</f>
        <v/>
      </c>
      <c r="EF71">
        <f>MIN(AJ70*(1+AJ$6/Setup!$C$13)-CH71,MAX(0,$H71-SUM($DP71:EE71)))</f>
        <v/>
      </c>
      <c r="EG71">
        <f>MIN(AK70*(1+AK$6/Setup!$C$13)-CI71,MAX(0,$H71-SUM($DP71:EF71)))</f>
        <v/>
      </c>
      <c r="EH71">
        <f>MIN(AL70*(1+AL$6/Setup!$C$13)-CJ71,MAX(0,$H71-SUM($DP71:EG71)))</f>
        <v/>
      </c>
      <c r="EI71">
        <f>MIN(AM70*(1+AM$6/Setup!$C$13)-CK71,MAX(0,$H71-SUM($DP71:EH71)))</f>
        <v/>
      </c>
      <c r="EJ71">
        <f>MIN(AN70*(1+AN$6/Setup!$C$13)-CL71,MAX(0,$H71-SUM($DP71:EI71)))</f>
        <v/>
      </c>
      <c r="EK71">
        <f>MIN(AO70*(1+AO$6/Setup!$C$13)-CM71,MAX(0,$H71-SUM($DP71:EJ71)))</f>
        <v/>
      </c>
      <c r="EL71">
        <f>MIN(AP70*(1+AP$6/Setup!$C$13)-CN71,MAX(0,$H71-SUM($DP71:EK71)))</f>
        <v/>
      </c>
      <c r="EM71">
        <f>MIN(AQ70*(1+AQ$6/Setup!$C$13)-CO71,MAX(0,$H71-SUM($DP71:EL71)))</f>
        <v/>
      </c>
      <c r="EN71">
        <f>MIN(AR70*(1+AR$6/Setup!$C$13)-CP71,MAX(0,$H71-SUM($DP71:EM71)))</f>
        <v/>
      </c>
      <c r="EO71">
        <f>MIN(AS70*(1+AS$6/Setup!$C$13)-CQ71,MAX(0,$H71-SUM($DP71:EN71)))</f>
        <v/>
      </c>
      <c r="EP71">
        <f>MIN(AT70*(1+AT$6/Setup!$C$13)-CR71,MAX(0,$H71-SUM($DP71:EO71)))</f>
        <v/>
      </c>
      <c r="EQ71">
        <f>MIN(AU70*(1+AU$6/Setup!$C$13)-CS71,MAX(0,$H71-SUM($DP71:EP71)))</f>
        <v/>
      </c>
      <c r="ER71">
        <f>MIN(AV70*(1+AV$6/Setup!$C$13)-CT71,MAX(0,$H71-SUM($DP71:EQ71)))</f>
        <v/>
      </c>
      <c r="ES71">
        <f>MIN(AW70*(1+AW$6/Setup!$C$13)-CU71,MAX(0,$H71-SUM($DP71:ER71)))</f>
        <v/>
      </c>
      <c r="ET71">
        <f>MIN(AX70*(1+AX$6/Setup!$C$13)-CV71,MAX(0,$H71-SUM($DP71:ES71)))</f>
        <v/>
      </c>
      <c r="EU71">
        <f>MIN(AY70*(1+AY$6/Setup!$C$13)-CW71,MAX(0,$H71-SUM($DP71:ET71)))</f>
        <v/>
      </c>
      <c r="EV71">
        <f>MIN(AZ70*(1+AZ$6/Setup!$C$13)-CX71,MAX(0,$H71-SUM($DP71:EU71)))</f>
        <v/>
      </c>
      <c r="EW71">
        <f>MIN(BA70*(1+BA$6/Setup!$C$13)-CY71,MAX(0,$H71-SUM($DP71:EV71)))</f>
        <v/>
      </c>
      <c r="EX71">
        <f>MIN(BB70*(1+BB$6/Setup!$C$13)-CZ71,MAX(0,$H71-SUM($DP71:EW71)))</f>
        <v/>
      </c>
      <c r="EY71">
        <f>MIN(BC70*(1+BC$6/Setup!$C$13)-DA71,MAX(0,$H71-SUM($DP71:EX71)))</f>
        <v/>
      </c>
      <c r="EZ71">
        <f>MIN(BD70*(1+BD$6/Setup!$C$13)-DB71,MAX(0,$H71-SUM($DP71:EY71)))</f>
        <v/>
      </c>
      <c r="FA71">
        <f>MIN(BE70*(1+BE$6/Setup!$C$13)-DC71,MAX(0,$H71-SUM($DP71:EZ71)))</f>
        <v/>
      </c>
      <c r="FB71">
        <f>MIN(BF70*(1+BF$6/Setup!$C$13)-DD71,MAX(0,$H71-SUM($DP71:FA71)))</f>
        <v/>
      </c>
      <c r="FC71">
        <f>MIN(BG70*(1+BG$6/Setup!$C$13)-DE71,MAX(0,$H71-SUM($DP71:FB71)))</f>
        <v/>
      </c>
      <c r="FD71">
        <f>MIN(BH70*(1+BH$6/Setup!$C$13)-DF71,MAX(0,$H71-SUM($DP71:FC71)))</f>
        <v/>
      </c>
      <c r="FE71">
        <f>MIN(BI70*(1+BI$6/Setup!$C$13)-DG71,MAX(0,$H71-SUM($DP71:FD71)))</f>
        <v/>
      </c>
      <c r="FF71">
        <f>MIN(BJ70*(1+BJ$6/Setup!$C$13)-DH71,MAX(0,$H71-SUM($DP71:FE71)))</f>
        <v/>
      </c>
      <c r="FG71">
        <f>MIN(BK70*(1+BK$6/Setup!$C$13)-DI71,MAX(0,$H71-SUM($DP71:FF71)))</f>
        <v/>
      </c>
      <c r="FH71">
        <f>MIN(BL70*(1+BL$6/Setup!$C$13)-DJ71,MAX(0,$H71-SUM($DP71:FG71)))</f>
        <v/>
      </c>
      <c r="FI71">
        <f>MIN(BM70*(1+BM$6/Setup!$C$13)-DK71,MAX(0,$H71-SUM($DP71:FH71)))</f>
        <v/>
      </c>
      <c r="FJ71">
        <f>MIN(BN70*(1+BN$6/Setup!$C$13)-DL71,MAX(0,$H71-SUM($DP71:FI71)))</f>
        <v/>
      </c>
      <c r="FK71">
        <f>MIN(BO70*(1+BO$6/Setup!$C$13)-DM71,MAX(0,$H71-SUM($DP71:FJ71)))</f>
        <v/>
      </c>
      <c r="FL71">
        <f>MIN(BP70*(1+BP$6/Setup!$C$13)-DN71,MAX(0,$H71-SUM($DP71:FK71)))</f>
        <v/>
      </c>
      <c r="FM71">
        <f>MIN(BQ70*(1+BQ$6/Setup!$C$13)-DO71,MAX(0,$H71-SUM($DP71:FL71)))</f>
        <v/>
      </c>
    </row>
    <row r="72">
      <c r="A72">
        <f>A71+1</f>
        <v/>
      </c>
      <c r="B72">
        <f>IF(Setup!$C$6="Every week",Setup!$C$7+7*(A72-1),IF(Setup!$C$6="Every 2 weeks",Setup!$C$7+14*(A72-1),IF(Setup!$C$6="Every month",EDATE(Setup!$C$7,A72-1),EOMONTH(Setup!$C$7,INT((A72-1+Setup!$C$20)/2)-1)+MIN(IF(MOD(A72-1+Setup!$C$20,2)=0,Setup!$C$18,Setup!$C$19),DAY(EOMONTH(Setup!$C$7,INT((A72-1+Setup!$C$20)/2)))))))</f>
        <v/>
      </c>
      <c r="C72">
        <f>N('Paycheck Plan'!J68)</f>
        <v/>
      </c>
      <c r="D72">
        <f>N('Paycheck Plan'!K68)</f>
        <v/>
      </c>
      <c r="E72">
        <f>MIN(MAX(0,Setup!$C$10-F71),MAX(0,Setup!$C$8+C72-G72))</f>
        <v/>
      </c>
      <c r="F72">
        <f>F71+E72</f>
        <v/>
      </c>
      <c r="G72">
        <f>MIN(Setup!$C$14,MAX(0,Setup!$C$8+C72))</f>
        <v/>
      </c>
      <c r="H72">
        <f>MAX(0,Setup!$C$8+C72-G72-E72)+SUM($T$7:$BQ$7)-SUM(BR72:DO72)</f>
        <v/>
      </c>
      <c r="I72">
        <f>SUMPRODUCT(T71:BQ71,$T$6:$BQ$6)/Setup!$C$13</f>
        <v/>
      </c>
      <c r="J72">
        <f>SUM(T72:BQ72)</f>
        <v/>
      </c>
      <c r="K72">
        <f>IF(MAX(DP72:FM72)&gt;0,MATCH(MAX(DP72:FM72),DP72:FM72,0),1)</f>
        <v/>
      </c>
      <c r="T72">
        <f>MAX(0,T71*(1+T$6/Setup!$C$13)-BR72-DP72)+IF($K72=1,$D72,0)</f>
        <v/>
      </c>
      <c r="U72">
        <f>MAX(0,U71*(1+U$6/Setup!$C$13)-BS72-DQ72)+IF($K72=2,$D72,0)</f>
        <v/>
      </c>
      <c r="V72">
        <f>MAX(0,V71*(1+V$6/Setup!$C$13)-BT72-DR72)+IF($K72=3,$D72,0)</f>
        <v/>
      </c>
      <c r="W72">
        <f>MAX(0,W71*(1+W$6/Setup!$C$13)-BU72-DS72)+IF($K72=4,$D72,0)</f>
        <v/>
      </c>
      <c r="X72">
        <f>MAX(0,X71*(1+X$6/Setup!$C$13)-BV72-DT72)+IF($K72=5,$D72,0)</f>
        <v/>
      </c>
      <c r="Y72">
        <f>MAX(0,Y71*(1+Y$6/Setup!$C$13)-BW72-DU72)+IF($K72=6,$D72,0)</f>
        <v/>
      </c>
      <c r="Z72">
        <f>MAX(0,Z71*(1+Z$6/Setup!$C$13)-BX72-DV72)+IF($K72=7,$D72,0)</f>
        <v/>
      </c>
      <c r="AA72">
        <f>MAX(0,AA71*(1+AA$6/Setup!$C$13)-BY72-DW72)+IF($K72=8,$D72,0)</f>
        <v/>
      </c>
      <c r="AB72">
        <f>MAX(0,AB71*(1+AB$6/Setup!$C$13)-BZ72-DX72)+IF($K72=9,$D72,0)</f>
        <v/>
      </c>
      <c r="AC72">
        <f>MAX(0,AC71*(1+AC$6/Setup!$C$13)-CA72-DY72)+IF($K72=10,$D72,0)</f>
        <v/>
      </c>
      <c r="AD72">
        <f>MAX(0,AD71*(1+AD$6/Setup!$C$13)-CB72-DZ72)+IF($K72=11,$D72,0)</f>
        <v/>
      </c>
      <c r="AE72">
        <f>MAX(0,AE71*(1+AE$6/Setup!$C$13)-CC72-EA72)+IF($K72=12,$D72,0)</f>
        <v/>
      </c>
      <c r="AF72">
        <f>MAX(0,AF71*(1+AF$6/Setup!$C$13)-CD72-EB72)+IF($K72=13,$D72,0)</f>
        <v/>
      </c>
      <c r="AG72">
        <f>MAX(0,AG71*(1+AG$6/Setup!$C$13)-CE72-EC72)+IF($K72=14,$D72,0)</f>
        <v/>
      </c>
      <c r="AH72">
        <f>MAX(0,AH71*(1+AH$6/Setup!$C$13)-CF72-ED72)+IF($K72=15,$D72,0)</f>
        <v/>
      </c>
      <c r="AI72">
        <f>MAX(0,AI71*(1+AI$6/Setup!$C$13)-CG72-EE72)+IF($K72=16,$D72,0)</f>
        <v/>
      </c>
      <c r="AJ72">
        <f>MAX(0,AJ71*(1+AJ$6/Setup!$C$13)-CH72-EF72)+IF($K72=17,$D72,0)</f>
        <v/>
      </c>
      <c r="AK72">
        <f>MAX(0,AK71*(1+AK$6/Setup!$C$13)-CI72-EG72)+IF($K72=18,$D72,0)</f>
        <v/>
      </c>
      <c r="AL72">
        <f>MAX(0,AL71*(1+AL$6/Setup!$C$13)-CJ72-EH72)+IF($K72=19,$D72,0)</f>
        <v/>
      </c>
      <c r="AM72">
        <f>MAX(0,AM71*(1+AM$6/Setup!$C$13)-CK72-EI72)+IF($K72=20,$D72,0)</f>
        <v/>
      </c>
      <c r="AN72">
        <f>MAX(0,AN71*(1+AN$6/Setup!$C$13)-CL72-EJ72)+IF($K72=21,$D72,0)</f>
        <v/>
      </c>
      <c r="AO72">
        <f>MAX(0,AO71*(1+AO$6/Setup!$C$13)-CM72-EK72)+IF($K72=22,$D72,0)</f>
        <v/>
      </c>
      <c r="AP72">
        <f>MAX(0,AP71*(1+AP$6/Setup!$C$13)-CN72-EL72)+IF($K72=23,$D72,0)</f>
        <v/>
      </c>
      <c r="AQ72">
        <f>MAX(0,AQ71*(1+AQ$6/Setup!$C$13)-CO72-EM72)+IF($K72=24,$D72,0)</f>
        <v/>
      </c>
      <c r="AR72">
        <f>MAX(0,AR71*(1+AR$6/Setup!$C$13)-CP72-EN72)+IF($K72=25,$D72,0)</f>
        <v/>
      </c>
      <c r="AS72">
        <f>MAX(0,AS71*(1+AS$6/Setup!$C$13)-CQ72-EO72)+IF($K72=26,$D72,0)</f>
        <v/>
      </c>
      <c r="AT72">
        <f>MAX(0,AT71*(1+AT$6/Setup!$C$13)-CR72-EP72)+IF($K72=27,$D72,0)</f>
        <v/>
      </c>
      <c r="AU72">
        <f>MAX(0,AU71*(1+AU$6/Setup!$C$13)-CS72-EQ72)+IF($K72=28,$D72,0)</f>
        <v/>
      </c>
      <c r="AV72">
        <f>MAX(0,AV71*(1+AV$6/Setup!$C$13)-CT72-ER72)+IF($K72=29,$D72,0)</f>
        <v/>
      </c>
      <c r="AW72">
        <f>MAX(0,AW71*(1+AW$6/Setup!$C$13)-CU72-ES72)+IF($K72=30,$D72,0)</f>
        <v/>
      </c>
      <c r="AX72">
        <f>MAX(0,AX71*(1+AX$6/Setup!$C$13)-CV72-ET72)+IF($K72=31,$D72,0)</f>
        <v/>
      </c>
      <c r="AY72">
        <f>MAX(0,AY71*(1+AY$6/Setup!$C$13)-CW72-EU72)+IF($K72=32,$D72,0)</f>
        <v/>
      </c>
      <c r="AZ72">
        <f>MAX(0,AZ71*(1+AZ$6/Setup!$C$13)-CX72-EV72)+IF($K72=33,$D72,0)</f>
        <v/>
      </c>
      <c r="BA72">
        <f>MAX(0,BA71*(1+BA$6/Setup!$C$13)-CY72-EW72)+IF($K72=34,$D72,0)</f>
        <v/>
      </c>
      <c r="BB72">
        <f>MAX(0,BB71*(1+BB$6/Setup!$C$13)-CZ72-EX72)+IF($K72=35,$D72,0)</f>
        <v/>
      </c>
      <c r="BC72">
        <f>MAX(0,BC71*(1+BC$6/Setup!$C$13)-DA72-EY72)+IF($K72=36,$D72,0)</f>
        <v/>
      </c>
      <c r="BD72">
        <f>MAX(0,BD71*(1+BD$6/Setup!$C$13)-DB72-EZ72)+IF($K72=37,$D72,0)</f>
        <v/>
      </c>
      <c r="BE72">
        <f>MAX(0,BE71*(1+BE$6/Setup!$C$13)-DC72-FA72)+IF($K72=38,$D72,0)</f>
        <v/>
      </c>
      <c r="BF72">
        <f>MAX(0,BF71*(1+BF$6/Setup!$C$13)-DD72-FB72)+IF($K72=39,$D72,0)</f>
        <v/>
      </c>
      <c r="BG72">
        <f>MAX(0,BG71*(1+BG$6/Setup!$C$13)-DE72-FC72)+IF($K72=40,$D72,0)</f>
        <v/>
      </c>
      <c r="BH72">
        <f>MAX(0,BH71*(1+BH$6/Setup!$C$13)-DF72-FD72)+IF($K72=41,$D72,0)</f>
        <v/>
      </c>
      <c r="BI72">
        <f>MAX(0,BI71*(1+BI$6/Setup!$C$13)-DG72-FE72)+IF($K72=42,$D72,0)</f>
        <v/>
      </c>
      <c r="BJ72">
        <f>MAX(0,BJ71*(1+BJ$6/Setup!$C$13)-DH72-FF72)+IF($K72=43,$D72,0)</f>
        <v/>
      </c>
      <c r="BK72">
        <f>MAX(0,BK71*(1+BK$6/Setup!$C$13)-DI72-FG72)+IF($K72=44,$D72,0)</f>
        <v/>
      </c>
      <c r="BL72">
        <f>MAX(0,BL71*(1+BL$6/Setup!$C$13)-DJ72-FH72)+IF($K72=45,$D72,0)</f>
        <v/>
      </c>
      <c r="BM72">
        <f>MAX(0,BM71*(1+BM$6/Setup!$C$13)-DK72-FI72)+IF($K72=46,$D72,0)</f>
        <v/>
      </c>
      <c r="BN72">
        <f>MAX(0,BN71*(1+BN$6/Setup!$C$13)-DL72-FJ72)+IF($K72=47,$D72,0)</f>
        <v/>
      </c>
      <c r="BO72">
        <f>MAX(0,BO71*(1+BO$6/Setup!$C$13)-DM72-FK72)+IF($K72=48,$D72,0)</f>
        <v/>
      </c>
      <c r="BP72">
        <f>MAX(0,BP71*(1+BP$6/Setup!$C$13)-DN72-FL72)+IF($K72=49,$D72,0)</f>
        <v/>
      </c>
      <c r="BQ72">
        <f>MAX(0,BQ71*(1+BQ$6/Setup!$C$13)-DO72-FM72)+IF($K72=50,$D72,0)</f>
        <v/>
      </c>
      <c r="BR72">
        <f>MIN(T71*(1+T$6/Setup!$C$13),T$7)</f>
        <v/>
      </c>
      <c r="BS72">
        <f>MIN(U71*(1+U$6/Setup!$C$13),U$7)</f>
        <v/>
      </c>
      <c r="BT72">
        <f>MIN(V71*(1+V$6/Setup!$C$13),V$7)</f>
        <v/>
      </c>
      <c r="BU72">
        <f>MIN(W71*(1+W$6/Setup!$C$13),W$7)</f>
        <v/>
      </c>
      <c r="BV72">
        <f>MIN(X71*(1+X$6/Setup!$C$13),X$7)</f>
        <v/>
      </c>
      <c r="BW72">
        <f>MIN(Y71*(1+Y$6/Setup!$C$13),Y$7)</f>
        <v/>
      </c>
      <c r="BX72">
        <f>MIN(Z71*(1+Z$6/Setup!$C$13),Z$7)</f>
        <v/>
      </c>
      <c r="BY72">
        <f>MIN(AA71*(1+AA$6/Setup!$C$13),AA$7)</f>
        <v/>
      </c>
      <c r="BZ72">
        <f>MIN(AB71*(1+AB$6/Setup!$C$13),AB$7)</f>
        <v/>
      </c>
      <c r="CA72">
        <f>MIN(AC71*(1+AC$6/Setup!$C$13),AC$7)</f>
        <v/>
      </c>
      <c r="CB72">
        <f>MIN(AD71*(1+AD$6/Setup!$C$13),AD$7)</f>
        <v/>
      </c>
      <c r="CC72">
        <f>MIN(AE71*(1+AE$6/Setup!$C$13),AE$7)</f>
        <v/>
      </c>
      <c r="CD72">
        <f>MIN(AF71*(1+AF$6/Setup!$C$13),AF$7)</f>
        <v/>
      </c>
      <c r="CE72">
        <f>MIN(AG71*(1+AG$6/Setup!$C$13),AG$7)</f>
        <v/>
      </c>
      <c r="CF72">
        <f>MIN(AH71*(1+AH$6/Setup!$C$13),AH$7)</f>
        <v/>
      </c>
      <c r="CG72">
        <f>MIN(AI71*(1+AI$6/Setup!$C$13),AI$7)</f>
        <v/>
      </c>
      <c r="CH72">
        <f>MIN(AJ71*(1+AJ$6/Setup!$C$13),AJ$7)</f>
        <v/>
      </c>
      <c r="CI72">
        <f>MIN(AK71*(1+AK$6/Setup!$C$13),AK$7)</f>
        <v/>
      </c>
      <c r="CJ72">
        <f>MIN(AL71*(1+AL$6/Setup!$C$13),AL$7)</f>
        <v/>
      </c>
      <c r="CK72">
        <f>MIN(AM71*(1+AM$6/Setup!$C$13),AM$7)</f>
        <v/>
      </c>
      <c r="CL72">
        <f>MIN(AN71*(1+AN$6/Setup!$C$13),AN$7)</f>
        <v/>
      </c>
      <c r="CM72">
        <f>MIN(AO71*(1+AO$6/Setup!$C$13),AO$7)</f>
        <v/>
      </c>
      <c r="CN72">
        <f>MIN(AP71*(1+AP$6/Setup!$C$13),AP$7)</f>
        <v/>
      </c>
      <c r="CO72">
        <f>MIN(AQ71*(1+AQ$6/Setup!$C$13),AQ$7)</f>
        <v/>
      </c>
      <c r="CP72">
        <f>MIN(AR71*(1+AR$6/Setup!$C$13),AR$7)</f>
        <v/>
      </c>
      <c r="CQ72">
        <f>MIN(AS71*(1+AS$6/Setup!$C$13),AS$7)</f>
        <v/>
      </c>
      <c r="CR72">
        <f>MIN(AT71*(1+AT$6/Setup!$C$13),AT$7)</f>
        <v/>
      </c>
      <c r="CS72">
        <f>MIN(AU71*(1+AU$6/Setup!$C$13),AU$7)</f>
        <v/>
      </c>
      <c r="CT72">
        <f>MIN(AV71*(1+AV$6/Setup!$C$13),AV$7)</f>
        <v/>
      </c>
      <c r="CU72">
        <f>MIN(AW71*(1+AW$6/Setup!$C$13),AW$7)</f>
        <v/>
      </c>
      <c r="CV72">
        <f>MIN(AX71*(1+AX$6/Setup!$C$13),AX$7)</f>
        <v/>
      </c>
      <c r="CW72">
        <f>MIN(AY71*(1+AY$6/Setup!$C$13),AY$7)</f>
        <v/>
      </c>
      <c r="CX72">
        <f>MIN(AZ71*(1+AZ$6/Setup!$C$13),AZ$7)</f>
        <v/>
      </c>
      <c r="CY72">
        <f>MIN(BA71*(1+BA$6/Setup!$C$13),BA$7)</f>
        <v/>
      </c>
      <c r="CZ72">
        <f>MIN(BB71*(1+BB$6/Setup!$C$13),BB$7)</f>
        <v/>
      </c>
      <c r="DA72">
        <f>MIN(BC71*(1+BC$6/Setup!$C$13),BC$7)</f>
        <v/>
      </c>
      <c r="DB72">
        <f>MIN(BD71*(1+BD$6/Setup!$C$13),BD$7)</f>
        <v/>
      </c>
      <c r="DC72">
        <f>MIN(BE71*(1+BE$6/Setup!$C$13),BE$7)</f>
        <v/>
      </c>
      <c r="DD72">
        <f>MIN(BF71*(1+BF$6/Setup!$C$13),BF$7)</f>
        <v/>
      </c>
      <c r="DE72">
        <f>MIN(BG71*(1+BG$6/Setup!$C$13),BG$7)</f>
        <v/>
      </c>
      <c r="DF72">
        <f>MIN(BH71*(1+BH$6/Setup!$C$13),BH$7)</f>
        <v/>
      </c>
      <c r="DG72">
        <f>MIN(BI71*(1+BI$6/Setup!$C$13),BI$7)</f>
        <v/>
      </c>
      <c r="DH72">
        <f>MIN(BJ71*(1+BJ$6/Setup!$C$13),BJ$7)</f>
        <v/>
      </c>
      <c r="DI72">
        <f>MIN(BK71*(1+BK$6/Setup!$C$13),BK$7)</f>
        <v/>
      </c>
      <c r="DJ72">
        <f>MIN(BL71*(1+BL$6/Setup!$C$13),BL$7)</f>
        <v/>
      </c>
      <c r="DK72">
        <f>MIN(BM71*(1+BM$6/Setup!$C$13),BM$7)</f>
        <v/>
      </c>
      <c r="DL72">
        <f>MIN(BN71*(1+BN$6/Setup!$C$13),BN$7)</f>
        <v/>
      </c>
      <c r="DM72">
        <f>MIN(BO71*(1+BO$6/Setup!$C$13),BO$7)</f>
        <v/>
      </c>
      <c r="DN72">
        <f>MIN(BP71*(1+BP$6/Setup!$C$13),BP$7)</f>
        <v/>
      </c>
      <c r="DO72">
        <f>MIN(BQ71*(1+BQ$6/Setup!$C$13),BQ$7)</f>
        <v/>
      </c>
      <c r="DP72">
        <f>MIN(T71*(1+T$6/Setup!$C$13)-BR72,$H72)</f>
        <v/>
      </c>
      <c r="DQ72">
        <f>MIN(U71*(1+U$6/Setup!$C$13)-BS72,MAX(0,$H72-SUM($DP72:DP72)))</f>
        <v/>
      </c>
      <c r="DR72">
        <f>MIN(V71*(1+V$6/Setup!$C$13)-BT72,MAX(0,$H72-SUM($DP72:DQ72)))</f>
        <v/>
      </c>
      <c r="DS72">
        <f>MIN(W71*(1+W$6/Setup!$C$13)-BU72,MAX(0,$H72-SUM($DP72:DR72)))</f>
        <v/>
      </c>
      <c r="DT72">
        <f>MIN(X71*(1+X$6/Setup!$C$13)-BV72,MAX(0,$H72-SUM($DP72:DS72)))</f>
        <v/>
      </c>
      <c r="DU72">
        <f>MIN(Y71*(1+Y$6/Setup!$C$13)-BW72,MAX(0,$H72-SUM($DP72:DT72)))</f>
        <v/>
      </c>
      <c r="DV72">
        <f>MIN(Z71*(1+Z$6/Setup!$C$13)-BX72,MAX(0,$H72-SUM($DP72:DU72)))</f>
        <v/>
      </c>
      <c r="DW72">
        <f>MIN(AA71*(1+AA$6/Setup!$C$13)-BY72,MAX(0,$H72-SUM($DP72:DV72)))</f>
        <v/>
      </c>
      <c r="DX72">
        <f>MIN(AB71*(1+AB$6/Setup!$C$13)-BZ72,MAX(0,$H72-SUM($DP72:DW72)))</f>
        <v/>
      </c>
      <c r="DY72">
        <f>MIN(AC71*(1+AC$6/Setup!$C$13)-CA72,MAX(0,$H72-SUM($DP72:DX72)))</f>
        <v/>
      </c>
      <c r="DZ72">
        <f>MIN(AD71*(1+AD$6/Setup!$C$13)-CB72,MAX(0,$H72-SUM($DP72:DY72)))</f>
        <v/>
      </c>
      <c r="EA72">
        <f>MIN(AE71*(1+AE$6/Setup!$C$13)-CC72,MAX(0,$H72-SUM($DP72:DZ72)))</f>
        <v/>
      </c>
      <c r="EB72">
        <f>MIN(AF71*(1+AF$6/Setup!$C$13)-CD72,MAX(0,$H72-SUM($DP72:EA72)))</f>
        <v/>
      </c>
      <c r="EC72">
        <f>MIN(AG71*(1+AG$6/Setup!$C$13)-CE72,MAX(0,$H72-SUM($DP72:EB72)))</f>
        <v/>
      </c>
      <c r="ED72">
        <f>MIN(AH71*(1+AH$6/Setup!$C$13)-CF72,MAX(0,$H72-SUM($DP72:EC72)))</f>
        <v/>
      </c>
      <c r="EE72">
        <f>MIN(AI71*(1+AI$6/Setup!$C$13)-CG72,MAX(0,$H72-SUM($DP72:ED72)))</f>
        <v/>
      </c>
      <c r="EF72">
        <f>MIN(AJ71*(1+AJ$6/Setup!$C$13)-CH72,MAX(0,$H72-SUM($DP72:EE72)))</f>
        <v/>
      </c>
      <c r="EG72">
        <f>MIN(AK71*(1+AK$6/Setup!$C$13)-CI72,MAX(0,$H72-SUM($DP72:EF72)))</f>
        <v/>
      </c>
      <c r="EH72">
        <f>MIN(AL71*(1+AL$6/Setup!$C$13)-CJ72,MAX(0,$H72-SUM($DP72:EG72)))</f>
        <v/>
      </c>
      <c r="EI72">
        <f>MIN(AM71*(1+AM$6/Setup!$C$13)-CK72,MAX(0,$H72-SUM($DP72:EH72)))</f>
        <v/>
      </c>
      <c r="EJ72">
        <f>MIN(AN71*(1+AN$6/Setup!$C$13)-CL72,MAX(0,$H72-SUM($DP72:EI72)))</f>
        <v/>
      </c>
      <c r="EK72">
        <f>MIN(AO71*(1+AO$6/Setup!$C$13)-CM72,MAX(0,$H72-SUM($DP72:EJ72)))</f>
        <v/>
      </c>
      <c r="EL72">
        <f>MIN(AP71*(1+AP$6/Setup!$C$13)-CN72,MAX(0,$H72-SUM($DP72:EK72)))</f>
        <v/>
      </c>
      <c r="EM72">
        <f>MIN(AQ71*(1+AQ$6/Setup!$C$13)-CO72,MAX(0,$H72-SUM($DP72:EL72)))</f>
        <v/>
      </c>
      <c r="EN72">
        <f>MIN(AR71*(1+AR$6/Setup!$C$13)-CP72,MAX(0,$H72-SUM($DP72:EM72)))</f>
        <v/>
      </c>
      <c r="EO72">
        <f>MIN(AS71*(1+AS$6/Setup!$C$13)-CQ72,MAX(0,$H72-SUM($DP72:EN72)))</f>
        <v/>
      </c>
      <c r="EP72">
        <f>MIN(AT71*(1+AT$6/Setup!$C$13)-CR72,MAX(0,$H72-SUM($DP72:EO72)))</f>
        <v/>
      </c>
      <c r="EQ72">
        <f>MIN(AU71*(1+AU$6/Setup!$C$13)-CS72,MAX(0,$H72-SUM($DP72:EP72)))</f>
        <v/>
      </c>
      <c r="ER72">
        <f>MIN(AV71*(1+AV$6/Setup!$C$13)-CT72,MAX(0,$H72-SUM($DP72:EQ72)))</f>
        <v/>
      </c>
      <c r="ES72">
        <f>MIN(AW71*(1+AW$6/Setup!$C$13)-CU72,MAX(0,$H72-SUM($DP72:ER72)))</f>
        <v/>
      </c>
      <c r="ET72">
        <f>MIN(AX71*(1+AX$6/Setup!$C$13)-CV72,MAX(0,$H72-SUM($DP72:ES72)))</f>
        <v/>
      </c>
      <c r="EU72">
        <f>MIN(AY71*(1+AY$6/Setup!$C$13)-CW72,MAX(0,$H72-SUM($DP72:ET72)))</f>
        <v/>
      </c>
      <c r="EV72">
        <f>MIN(AZ71*(1+AZ$6/Setup!$C$13)-CX72,MAX(0,$H72-SUM($DP72:EU72)))</f>
        <v/>
      </c>
      <c r="EW72">
        <f>MIN(BA71*(1+BA$6/Setup!$C$13)-CY72,MAX(0,$H72-SUM($DP72:EV72)))</f>
        <v/>
      </c>
      <c r="EX72">
        <f>MIN(BB71*(1+BB$6/Setup!$C$13)-CZ72,MAX(0,$H72-SUM($DP72:EW72)))</f>
        <v/>
      </c>
      <c r="EY72">
        <f>MIN(BC71*(1+BC$6/Setup!$C$13)-DA72,MAX(0,$H72-SUM($DP72:EX72)))</f>
        <v/>
      </c>
      <c r="EZ72">
        <f>MIN(BD71*(1+BD$6/Setup!$C$13)-DB72,MAX(0,$H72-SUM($DP72:EY72)))</f>
        <v/>
      </c>
      <c r="FA72">
        <f>MIN(BE71*(1+BE$6/Setup!$C$13)-DC72,MAX(0,$H72-SUM($DP72:EZ72)))</f>
        <v/>
      </c>
      <c r="FB72">
        <f>MIN(BF71*(1+BF$6/Setup!$C$13)-DD72,MAX(0,$H72-SUM($DP72:FA72)))</f>
        <v/>
      </c>
      <c r="FC72">
        <f>MIN(BG71*(1+BG$6/Setup!$C$13)-DE72,MAX(0,$H72-SUM($DP72:FB72)))</f>
        <v/>
      </c>
      <c r="FD72">
        <f>MIN(BH71*(1+BH$6/Setup!$C$13)-DF72,MAX(0,$H72-SUM($DP72:FC72)))</f>
        <v/>
      </c>
      <c r="FE72">
        <f>MIN(BI71*(1+BI$6/Setup!$C$13)-DG72,MAX(0,$H72-SUM($DP72:FD72)))</f>
        <v/>
      </c>
      <c r="FF72">
        <f>MIN(BJ71*(1+BJ$6/Setup!$C$13)-DH72,MAX(0,$H72-SUM($DP72:FE72)))</f>
        <v/>
      </c>
      <c r="FG72">
        <f>MIN(BK71*(1+BK$6/Setup!$C$13)-DI72,MAX(0,$H72-SUM($DP72:FF72)))</f>
        <v/>
      </c>
      <c r="FH72">
        <f>MIN(BL71*(1+BL$6/Setup!$C$13)-DJ72,MAX(0,$H72-SUM($DP72:FG72)))</f>
        <v/>
      </c>
      <c r="FI72">
        <f>MIN(BM71*(1+BM$6/Setup!$C$13)-DK72,MAX(0,$H72-SUM($DP72:FH72)))</f>
        <v/>
      </c>
      <c r="FJ72">
        <f>MIN(BN71*(1+BN$6/Setup!$C$13)-DL72,MAX(0,$H72-SUM($DP72:FI72)))</f>
        <v/>
      </c>
      <c r="FK72">
        <f>MIN(BO71*(1+BO$6/Setup!$C$13)-DM72,MAX(0,$H72-SUM($DP72:FJ72)))</f>
        <v/>
      </c>
      <c r="FL72">
        <f>MIN(BP71*(1+BP$6/Setup!$C$13)-DN72,MAX(0,$H72-SUM($DP72:FK72)))</f>
        <v/>
      </c>
      <c r="FM72">
        <f>MIN(BQ71*(1+BQ$6/Setup!$C$13)-DO72,MAX(0,$H72-SUM($DP72:FL72)))</f>
        <v/>
      </c>
    </row>
    <row r="73">
      <c r="A73">
        <f>A72+1</f>
        <v/>
      </c>
      <c r="B73">
        <f>IF(Setup!$C$6="Every week",Setup!$C$7+7*(A73-1),IF(Setup!$C$6="Every 2 weeks",Setup!$C$7+14*(A73-1),IF(Setup!$C$6="Every month",EDATE(Setup!$C$7,A73-1),EOMONTH(Setup!$C$7,INT((A73-1+Setup!$C$20)/2)-1)+MIN(IF(MOD(A73-1+Setup!$C$20,2)=0,Setup!$C$18,Setup!$C$19),DAY(EOMONTH(Setup!$C$7,INT((A73-1+Setup!$C$20)/2)))))))</f>
        <v/>
      </c>
      <c r="C73">
        <f>N('Paycheck Plan'!J69)</f>
        <v/>
      </c>
      <c r="D73">
        <f>N('Paycheck Plan'!K69)</f>
        <v/>
      </c>
      <c r="E73">
        <f>MIN(MAX(0,Setup!$C$10-F72),MAX(0,Setup!$C$8+C73-G73))</f>
        <v/>
      </c>
      <c r="F73">
        <f>F72+E73</f>
        <v/>
      </c>
      <c r="G73">
        <f>MIN(Setup!$C$14,MAX(0,Setup!$C$8+C73))</f>
        <v/>
      </c>
      <c r="H73">
        <f>MAX(0,Setup!$C$8+C73-G73-E73)+SUM($T$7:$BQ$7)-SUM(BR73:DO73)</f>
        <v/>
      </c>
      <c r="I73">
        <f>SUMPRODUCT(T72:BQ72,$T$6:$BQ$6)/Setup!$C$13</f>
        <v/>
      </c>
      <c r="J73">
        <f>SUM(T73:BQ73)</f>
        <v/>
      </c>
      <c r="K73">
        <f>IF(MAX(DP73:FM73)&gt;0,MATCH(MAX(DP73:FM73),DP73:FM73,0),1)</f>
        <v/>
      </c>
      <c r="T73">
        <f>MAX(0,T72*(1+T$6/Setup!$C$13)-BR73-DP73)+IF($K73=1,$D73,0)</f>
        <v/>
      </c>
      <c r="U73">
        <f>MAX(0,U72*(1+U$6/Setup!$C$13)-BS73-DQ73)+IF($K73=2,$D73,0)</f>
        <v/>
      </c>
      <c r="V73">
        <f>MAX(0,V72*(1+V$6/Setup!$C$13)-BT73-DR73)+IF($K73=3,$D73,0)</f>
        <v/>
      </c>
      <c r="W73">
        <f>MAX(0,W72*(1+W$6/Setup!$C$13)-BU73-DS73)+IF($K73=4,$D73,0)</f>
        <v/>
      </c>
      <c r="X73">
        <f>MAX(0,X72*(1+X$6/Setup!$C$13)-BV73-DT73)+IF($K73=5,$D73,0)</f>
        <v/>
      </c>
      <c r="Y73">
        <f>MAX(0,Y72*(1+Y$6/Setup!$C$13)-BW73-DU73)+IF($K73=6,$D73,0)</f>
        <v/>
      </c>
      <c r="Z73">
        <f>MAX(0,Z72*(1+Z$6/Setup!$C$13)-BX73-DV73)+IF($K73=7,$D73,0)</f>
        <v/>
      </c>
      <c r="AA73">
        <f>MAX(0,AA72*(1+AA$6/Setup!$C$13)-BY73-DW73)+IF($K73=8,$D73,0)</f>
        <v/>
      </c>
      <c r="AB73">
        <f>MAX(0,AB72*(1+AB$6/Setup!$C$13)-BZ73-DX73)+IF($K73=9,$D73,0)</f>
        <v/>
      </c>
      <c r="AC73">
        <f>MAX(0,AC72*(1+AC$6/Setup!$C$13)-CA73-DY73)+IF($K73=10,$D73,0)</f>
        <v/>
      </c>
      <c r="AD73">
        <f>MAX(0,AD72*(1+AD$6/Setup!$C$13)-CB73-DZ73)+IF($K73=11,$D73,0)</f>
        <v/>
      </c>
      <c r="AE73">
        <f>MAX(0,AE72*(1+AE$6/Setup!$C$13)-CC73-EA73)+IF($K73=12,$D73,0)</f>
        <v/>
      </c>
      <c r="AF73">
        <f>MAX(0,AF72*(1+AF$6/Setup!$C$13)-CD73-EB73)+IF($K73=13,$D73,0)</f>
        <v/>
      </c>
      <c r="AG73">
        <f>MAX(0,AG72*(1+AG$6/Setup!$C$13)-CE73-EC73)+IF($K73=14,$D73,0)</f>
        <v/>
      </c>
      <c r="AH73">
        <f>MAX(0,AH72*(1+AH$6/Setup!$C$13)-CF73-ED73)+IF($K73=15,$D73,0)</f>
        <v/>
      </c>
      <c r="AI73">
        <f>MAX(0,AI72*(1+AI$6/Setup!$C$13)-CG73-EE73)+IF($K73=16,$D73,0)</f>
        <v/>
      </c>
      <c r="AJ73">
        <f>MAX(0,AJ72*(1+AJ$6/Setup!$C$13)-CH73-EF73)+IF($K73=17,$D73,0)</f>
        <v/>
      </c>
      <c r="AK73">
        <f>MAX(0,AK72*(1+AK$6/Setup!$C$13)-CI73-EG73)+IF($K73=18,$D73,0)</f>
        <v/>
      </c>
      <c r="AL73">
        <f>MAX(0,AL72*(1+AL$6/Setup!$C$13)-CJ73-EH73)+IF($K73=19,$D73,0)</f>
        <v/>
      </c>
      <c r="AM73">
        <f>MAX(0,AM72*(1+AM$6/Setup!$C$13)-CK73-EI73)+IF($K73=20,$D73,0)</f>
        <v/>
      </c>
      <c r="AN73">
        <f>MAX(0,AN72*(1+AN$6/Setup!$C$13)-CL73-EJ73)+IF($K73=21,$D73,0)</f>
        <v/>
      </c>
      <c r="AO73">
        <f>MAX(0,AO72*(1+AO$6/Setup!$C$13)-CM73-EK73)+IF($K73=22,$D73,0)</f>
        <v/>
      </c>
      <c r="AP73">
        <f>MAX(0,AP72*(1+AP$6/Setup!$C$13)-CN73-EL73)+IF($K73=23,$D73,0)</f>
        <v/>
      </c>
      <c r="AQ73">
        <f>MAX(0,AQ72*(1+AQ$6/Setup!$C$13)-CO73-EM73)+IF($K73=24,$D73,0)</f>
        <v/>
      </c>
      <c r="AR73">
        <f>MAX(0,AR72*(1+AR$6/Setup!$C$13)-CP73-EN73)+IF($K73=25,$D73,0)</f>
        <v/>
      </c>
      <c r="AS73">
        <f>MAX(0,AS72*(1+AS$6/Setup!$C$13)-CQ73-EO73)+IF($K73=26,$D73,0)</f>
        <v/>
      </c>
      <c r="AT73">
        <f>MAX(0,AT72*(1+AT$6/Setup!$C$13)-CR73-EP73)+IF($K73=27,$D73,0)</f>
        <v/>
      </c>
      <c r="AU73">
        <f>MAX(0,AU72*(1+AU$6/Setup!$C$13)-CS73-EQ73)+IF($K73=28,$D73,0)</f>
        <v/>
      </c>
      <c r="AV73">
        <f>MAX(0,AV72*(1+AV$6/Setup!$C$13)-CT73-ER73)+IF($K73=29,$D73,0)</f>
        <v/>
      </c>
      <c r="AW73">
        <f>MAX(0,AW72*(1+AW$6/Setup!$C$13)-CU73-ES73)+IF($K73=30,$D73,0)</f>
        <v/>
      </c>
      <c r="AX73">
        <f>MAX(0,AX72*(1+AX$6/Setup!$C$13)-CV73-ET73)+IF($K73=31,$D73,0)</f>
        <v/>
      </c>
      <c r="AY73">
        <f>MAX(0,AY72*(1+AY$6/Setup!$C$13)-CW73-EU73)+IF($K73=32,$D73,0)</f>
        <v/>
      </c>
      <c r="AZ73">
        <f>MAX(0,AZ72*(1+AZ$6/Setup!$C$13)-CX73-EV73)+IF($K73=33,$D73,0)</f>
        <v/>
      </c>
      <c r="BA73">
        <f>MAX(0,BA72*(1+BA$6/Setup!$C$13)-CY73-EW73)+IF($K73=34,$D73,0)</f>
        <v/>
      </c>
      <c r="BB73">
        <f>MAX(0,BB72*(1+BB$6/Setup!$C$13)-CZ73-EX73)+IF($K73=35,$D73,0)</f>
        <v/>
      </c>
      <c r="BC73">
        <f>MAX(0,BC72*(1+BC$6/Setup!$C$13)-DA73-EY73)+IF($K73=36,$D73,0)</f>
        <v/>
      </c>
      <c r="BD73">
        <f>MAX(0,BD72*(1+BD$6/Setup!$C$13)-DB73-EZ73)+IF($K73=37,$D73,0)</f>
        <v/>
      </c>
      <c r="BE73">
        <f>MAX(0,BE72*(1+BE$6/Setup!$C$13)-DC73-FA73)+IF($K73=38,$D73,0)</f>
        <v/>
      </c>
      <c r="BF73">
        <f>MAX(0,BF72*(1+BF$6/Setup!$C$13)-DD73-FB73)+IF($K73=39,$D73,0)</f>
        <v/>
      </c>
      <c r="BG73">
        <f>MAX(0,BG72*(1+BG$6/Setup!$C$13)-DE73-FC73)+IF($K73=40,$D73,0)</f>
        <v/>
      </c>
      <c r="BH73">
        <f>MAX(0,BH72*(1+BH$6/Setup!$C$13)-DF73-FD73)+IF($K73=41,$D73,0)</f>
        <v/>
      </c>
      <c r="BI73">
        <f>MAX(0,BI72*(1+BI$6/Setup!$C$13)-DG73-FE73)+IF($K73=42,$D73,0)</f>
        <v/>
      </c>
      <c r="BJ73">
        <f>MAX(0,BJ72*(1+BJ$6/Setup!$C$13)-DH73-FF73)+IF($K73=43,$D73,0)</f>
        <v/>
      </c>
      <c r="BK73">
        <f>MAX(0,BK72*(1+BK$6/Setup!$C$13)-DI73-FG73)+IF($K73=44,$D73,0)</f>
        <v/>
      </c>
      <c r="BL73">
        <f>MAX(0,BL72*(1+BL$6/Setup!$C$13)-DJ73-FH73)+IF($K73=45,$D73,0)</f>
        <v/>
      </c>
      <c r="BM73">
        <f>MAX(0,BM72*(1+BM$6/Setup!$C$13)-DK73-FI73)+IF($K73=46,$D73,0)</f>
        <v/>
      </c>
      <c r="BN73">
        <f>MAX(0,BN72*(1+BN$6/Setup!$C$13)-DL73-FJ73)+IF($K73=47,$D73,0)</f>
        <v/>
      </c>
      <c r="BO73">
        <f>MAX(0,BO72*(1+BO$6/Setup!$C$13)-DM73-FK73)+IF($K73=48,$D73,0)</f>
        <v/>
      </c>
      <c r="BP73">
        <f>MAX(0,BP72*(1+BP$6/Setup!$C$13)-DN73-FL73)+IF($K73=49,$D73,0)</f>
        <v/>
      </c>
      <c r="BQ73">
        <f>MAX(0,BQ72*(1+BQ$6/Setup!$C$13)-DO73-FM73)+IF($K73=50,$D73,0)</f>
        <v/>
      </c>
      <c r="BR73">
        <f>MIN(T72*(1+T$6/Setup!$C$13),T$7)</f>
        <v/>
      </c>
      <c r="BS73">
        <f>MIN(U72*(1+U$6/Setup!$C$13),U$7)</f>
        <v/>
      </c>
      <c r="BT73">
        <f>MIN(V72*(1+V$6/Setup!$C$13),V$7)</f>
        <v/>
      </c>
      <c r="BU73">
        <f>MIN(W72*(1+W$6/Setup!$C$13),W$7)</f>
        <v/>
      </c>
      <c r="BV73">
        <f>MIN(X72*(1+X$6/Setup!$C$13),X$7)</f>
        <v/>
      </c>
      <c r="BW73">
        <f>MIN(Y72*(1+Y$6/Setup!$C$13),Y$7)</f>
        <v/>
      </c>
      <c r="BX73">
        <f>MIN(Z72*(1+Z$6/Setup!$C$13),Z$7)</f>
        <v/>
      </c>
      <c r="BY73">
        <f>MIN(AA72*(1+AA$6/Setup!$C$13),AA$7)</f>
        <v/>
      </c>
      <c r="BZ73">
        <f>MIN(AB72*(1+AB$6/Setup!$C$13),AB$7)</f>
        <v/>
      </c>
      <c r="CA73">
        <f>MIN(AC72*(1+AC$6/Setup!$C$13),AC$7)</f>
        <v/>
      </c>
      <c r="CB73">
        <f>MIN(AD72*(1+AD$6/Setup!$C$13),AD$7)</f>
        <v/>
      </c>
      <c r="CC73">
        <f>MIN(AE72*(1+AE$6/Setup!$C$13),AE$7)</f>
        <v/>
      </c>
      <c r="CD73">
        <f>MIN(AF72*(1+AF$6/Setup!$C$13),AF$7)</f>
        <v/>
      </c>
      <c r="CE73">
        <f>MIN(AG72*(1+AG$6/Setup!$C$13),AG$7)</f>
        <v/>
      </c>
      <c r="CF73">
        <f>MIN(AH72*(1+AH$6/Setup!$C$13),AH$7)</f>
        <v/>
      </c>
      <c r="CG73">
        <f>MIN(AI72*(1+AI$6/Setup!$C$13),AI$7)</f>
        <v/>
      </c>
      <c r="CH73">
        <f>MIN(AJ72*(1+AJ$6/Setup!$C$13),AJ$7)</f>
        <v/>
      </c>
      <c r="CI73">
        <f>MIN(AK72*(1+AK$6/Setup!$C$13),AK$7)</f>
        <v/>
      </c>
      <c r="CJ73">
        <f>MIN(AL72*(1+AL$6/Setup!$C$13),AL$7)</f>
        <v/>
      </c>
      <c r="CK73">
        <f>MIN(AM72*(1+AM$6/Setup!$C$13),AM$7)</f>
        <v/>
      </c>
      <c r="CL73">
        <f>MIN(AN72*(1+AN$6/Setup!$C$13),AN$7)</f>
        <v/>
      </c>
      <c r="CM73">
        <f>MIN(AO72*(1+AO$6/Setup!$C$13),AO$7)</f>
        <v/>
      </c>
      <c r="CN73">
        <f>MIN(AP72*(1+AP$6/Setup!$C$13),AP$7)</f>
        <v/>
      </c>
      <c r="CO73">
        <f>MIN(AQ72*(1+AQ$6/Setup!$C$13),AQ$7)</f>
        <v/>
      </c>
      <c r="CP73">
        <f>MIN(AR72*(1+AR$6/Setup!$C$13),AR$7)</f>
        <v/>
      </c>
      <c r="CQ73">
        <f>MIN(AS72*(1+AS$6/Setup!$C$13),AS$7)</f>
        <v/>
      </c>
      <c r="CR73">
        <f>MIN(AT72*(1+AT$6/Setup!$C$13),AT$7)</f>
        <v/>
      </c>
      <c r="CS73">
        <f>MIN(AU72*(1+AU$6/Setup!$C$13),AU$7)</f>
        <v/>
      </c>
      <c r="CT73">
        <f>MIN(AV72*(1+AV$6/Setup!$C$13),AV$7)</f>
        <v/>
      </c>
      <c r="CU73">
        <f>MIN(AW72*(1+AW$6/Setup!$C$13),AW$7)</f>
        <v/>
      </c>
      <c r="CV73">
        <f>MIN(AX72*(1+AX$6/Setup!$C$13),AX$7)</f>
        <v/>
      </c>
      <c r="CW73">
        <f>MIN(AY72*(1+AY$6/Setup!$C$13),AY$7)</f>
        <v/>
      </c>
      <c r="CX73">
        <f>MIN(AZ72*(1+AZ$6/Setup!$C$13),AZ$7)</f>
        <v/>
      </c>
      <c r="CY73">
        <f>MIN(BA72*(1+BA$6/Setup!$C$13),BA$7)</f>
        <v/>
      </c>
      <c r="CZ73">
        <f>MIN(BB72*(1+BB$6/Setup!$C$13),BB$7)</f>
        <v/>
      </c>
      <c r="DA73">
        <f>MIN(BC72*(1+BC$6/Setup!$C$13),BC$7)</f>
        <v/>
      </c>
      <c r="DB73">
        <f>MIN(BD72*(1+BD$6/Setup!$C$13),BD$7)</f>
        <v/>
      </c>
      <c r="DC73">
        <f>MIN(BE72*(1+BE$6/Setup!$C$13),BE$7)</f>
        <v/>
      </c>
      <c r="DD73">
        <f>MIN(BF72*(1+BF$6/Setup!$C$13),BF$7)</f>
        <v/>
      </c>
      <c r="DE73">
        <f>MIN(BG72*(1+BG$6/Setup!$C$13),BG$7)</f>
        <v/>
      </c>
      <c r="DF73">
        <f>MIN(BH72*(1+BH$6/Setup!$C$13),BH$7)</f>
        <v/>
      </c>
      <c r="DG73">
        <f>MIN(BI72*(1+BI$6/Setup!$C$13),BI$7)</f>
        <v/>
      </c>
      <c r="DH73">
        <f>MIN(BJ72*(1+BJ$6/Setup!$C$13),BJ$7)</f>
        <v/>
      </c>
      <c r="DI73">
        <f>MIN(BK72*(1+BK$6/Setup!$C$13),BK$7)</f>
        <v/>
      </c>
      <c r="DJ73">
        <f>MIN(BL72*(1+BL$6/Setup!$C$13),BL$7)</f>
        <v/>
      </c>
      <c r="DK73">
        <f>MIN(BM72*(1+BM$6/Setup!$C$13),BM$7)</f>
        <v/>
      </c>
      <c r="DL73">
        <f>MIN(BN72*(1+BN$6/Setup!$C$13),BN$7)</f>
        <v/>
      </c>
      <c r="DM73">
        <f>MIN(BO72*(1+BO$6/Setup!$C$13),BO$7)</f>
        <v/>
      </c>
      <c r="DN73">
        <f>MIN(BP72*(1+BP$6/Setup!$C$13),BP$7)</f>
        <v/>
      </c>
      <c r="DO73">
        <f>MIN(BQ72*(1+BQ$6/Setup!$C$13),BQ$7)</f>
        <v/>
      </c>
      <c r="DP73">
        <f>MIN(T72*(1+T$6/Setup!$C$13)-BR73,$H73)</f>
        <v/>
      </c>
      <c r="DQ73">
        <f>MIN(U72*(1+U$6/Setup!$C$13)-BS73,MAX(0,$H73-SUM($DP73:DP73)))</f>
        <v/>
      </c>
      <c r="DR73">
        <f>MIN(V72*(1+V$6/Setup!$C$13)-BT73,MAX(0,$H73-SUM($DP73:DQ73)))</f>
        <v/>
      </c>
      <c r="DS73">
        <f>MIN(W72*(1+W$6/Setup!$C$13)-BU73,MAX(0,$H73-SUM($DP73:DR73)))</f>
        <v/>
      </c>
      <c r="DT73">
        <f>MIN(X72*(1+X$6/Setup!$C$13)-BV73,MAX(0,$H73-SUM($DP73:DS73)))</f>
        <v/>
      </c>
      <c r="DU73">
        <f>MIN(Y72*(1+Y$6/Setup!$C$13)-BW73,MAX(0,$H73-SUM($DP73:DT73)))</f>
        <v/>
      </c>
      <c r="DV73">
        <f>MIN(Z72*(1+Z$6/Setup!$C$13)-BX73,MAX(0,$H73-SUM($DP73:DU73)))</f>
        <v/>
      </c>
      <c r="DW73">
        <f>MIN(AA72*(1+AA$6/Setup!$C$13)-BY73,MAX(0,$H73-SUM($DP73:DV73)))</f>
        <v/>
      </c>
      <c r="DX73">
        <f>MIN(AB72*(1+AB$6/Setup!$C$13)-BZ73,MAX(0,$H73-SUM($DP73:DW73)))</f>
        <v/>
      </c>
      <c r="DY73">
        <f>MIN(AC72*(1+AC$6/Setup!$C$13)-CA73,MAX(0,$H73-SUM($DP73:DX73)))</f>
        <v/>
      </c>
      <c r="DZ73">
        <f>MIN(AD72*(1+AD$6/Setup!$C$13)-CB73,MAX(0,$H73-SUM($DP73:DY73)))</f>
        <v/>
      </c>
      <c r="EA73">
        <f>MIN(AE72*(1+AE$6/Setup!$C$13)-CC73,MAX(0,$H73-SUM($DP73:DZ73)))</f>
        <v/>
      </c>
      <c r="EB73">
        <f>MIN(AF72*(1+AF$6/Setup!$C$13)-CD73,MAX(0,$H73-SUM($DP73:EA73)))</f>
        <v/>
      </c>
      <c r="EC73">
        <f>MIN(AG72*(1+AG$6/Setup!$C$13)-CE73,MAX(0,$H73-SUM($DP73:EB73)))</f>
        <v/>
      </c>
      <c r="ED73">
        <f>MIN(AH72*(1+AH$6/Setup!$C$13)-CF73,MAX(0,$H73-SUM($DP73:EC73)))</f>
        <v/>
      </c>
      <c r="EE73">
        <f>MIN(AI72*(1+AI$6/Setup!$C$13)-CG73,MAX(0,$H73-SUM($DP73:ED73)))</f>
        <v/>
      </c>
      <c r="EF73">
        <f>MIN(AJ72*(1+AJ$6/Setup!$C$13)-CH73,MAX(0,$H73-SUM($DP73:EE73)))</f>
        <v/>
      </c>
      <c r="EG73">
        <f>MIN(AK72*(1+AK$6/Setup!$C$13)-CI73,MAX(0,$H73-SUM($DP73:EF73)))</f>
        <v/>
      </c>
      <c r="EH73">
        <f>MIN(AL72*(1+AL$6/Setup!$C$13)-CJ73,MAX(0,$H73-SUM($DP73:EG73)))</f>
        <v/>
      </c>
      <c r="EI73">
        <f>MIN(AM72*(1+AM$6/Setup!$C$13)-CK73,MAX(0,$H73-SUM($DP73:EH73)))</f>
        <v/>
      </c>
      <c r="EJ73">
        <f>MIN(AN72*(1+AN$6/Setup!$C$13)-CL73,MAX(0,$H73-SUM($DP73:EI73)))</f>
        <v/>
      </c>
      <c r="EK73">
        <f>MIN(AO72*(1+AO$6/Setup!$C$13)-CM73,MAX(0,$H73-SUM($DP73:EJ73)))</f>
        <v/>
      </c>
      <c r="EL73">
        <f>MIN(AP72*(1+AP$6/Setup!$C$13)-CN73,MAX(0,$H73-SUM($DP73:EK73)))</f>
        <v/>
      </c>
      <c r="EM73">
        <f>MIN(AQ72*(1+AQ$6/Setup!$C$13)-CO73,MAX(0,$H73-SUM($DP73:EL73)))</f>
        <v/>
      </c>
      <c r="EN73">
        <f>MIN(AR72*(1+AR$6/Setup!$C$13)-CP73,MAX(0,$H73-SUM($DP73:EM73)))</f>
        <v/>
      </c>
      <c r="EO73">
        <f>MIN(AS72*(1+AS$6/Setup!$C$13)-CQ73,MAX(0,$H73-SUM($DP73:EN73)))</f>
        <v/>
      </c>
      <c r="EP73">
        <f>MIN(AT72*(1+AT$6/Setup!$C$13)-CR73,MAX(0,$H73-SUM($DP73:EO73)))</f>
        <v/>
      </c>
      <c r="EQ73">
        <f>MIN(AU72*(1+AU$6/Setup!$C$13)-CS73,MAX(0,$H73-SUM($DP73:EP73)))</f>
        <v/>
      </c>
      <c r="ER73">
        <f>MIN(AV72*(1+AV$6/Setup!$C$13)-CT73,MAX(0,$H73-SUM($DP73:EQ73)))</f>
        <v/>
      </c>
      <c r="ES73">
        <f>MIN(AW72*(1+AW$6/Setup!$C$13)-CU73,MAX(0,$H73-SUM($DP73:ER73)))</f>
        <v/>
      </c>
      <c r="ET73">
        <f>MIN(AX72*(1+AX$6/Setup!$C$13)-CV73,MAX(0,$H73-SUM($DP73:ES73)))</f>
        <v/>
      </c>
      <c r="EU73">
        <f>MIN(AY72*(1+AY$6/Setup!$C$13)-CW73,MAX(0,$H73-SUM($DP73:ET73)))</f>
        <v/>
      </c>
      <c r="EV73">
        <f>MIN(AZ72*(1+AZ$6/Setup!$C$13)-CX73,MAX(0,$H73-SUM($DP73:EU73)))</f>
        <v/>
      </c>
      <c r="EW73">
        <f>MIN(BA72*(1+BA$6/Setup!$C$13)-CY73,MAX(0,$H73-SUM($DP73:EV73)))</f>
        <v/>
      </c>
      <c r="EX73">
        <f>MIN(BB72*(1+BB$6/Setup!$C$13)-CZ73,MAX(0,$H73-SUM($DP73:EW73)))</f>
        <v/>
      </c>
      <c r="EY73">
        <f>MIN(BC72*(1+BC$6/Setup!$C$13)-DA73,MAX(0,$H73-SUM($DP73:EX73)))</f>
        <v/>
      </c>
      <c r="EZ73">
        <f>MIN(BD72*(1+BD$6/Setup!$C$13)-DB73,MAX(0,$H73-SUM($DP73:EY73)))</f>
        <v/>
      </c>
      <c r="FA73">
        <f>MIN(BE72*(1+BE$6/Setup!$C$13)-DC73,MAX(0,$H73-SUM($DP73:EZ73)))</f>
        <v/>
      </c>
      <c r="FB73">
        <f>MIN(BF72*(1+BF$6/Setup!$C$13)-DD73,MAX(0,$H73-SUM($DP73:FA73)))</f>
        <v/>
      </c>
      <c r="FC73">
        <f>MIN(BG72*(1+BG$6/Setup!$C$13)-DE73,MAX(0,$H73-SUM($DP73:FB73)))</f>
        <v/>
      </c>
      <c r="FD73">
        <f>MIN(BH72*(1+BH$6/Setup!$C$13)-DF73,MAX(0,$H73-SUM($DP73:FC73)))</f>
        <v/>
      </c>
      <c r="FE73">
        <f>MIN(BI72*(1+BI$6/Setup!$C$13)-DG73,MAX(0,$H73-SUM($DP73:FD73)))</f>
        <v/>
      </c>
      <c r="FF73">
        <f>MIN(BJ72*(1+BJ$6/Setup!$C$13)-DH73,MAX(0,$H73-SUM($DP73:FE73)))</f>
        <v/>
      </c>
      <c r="FG73">
        <f>MIN(BK72*(1+BK$6/Setup!$C$13)-DI73,MAX(0,$H73-SUM($DP73:FF73)))</f>
        <v/>
      </c>
      <c r="FH73">
        <f>MIN(BL72*(1+BL$6/Setup!$C$13)-DJ73,MAX(0,$H73-SUM($DP73:FG73)))</f>
        <v/>
      </c>
      <c r="FI73">
        <f>MIN(BM72*(1+BM$6/Setup!$C$13)-DK73,MAX(0,$H73-SUM($DP73:FH73)))</f>
        <v/>
      </c>
      <c r="FJ73">
        <f>MIN(BN72*(1+BN$6/Setup!$C$13)-DL73,MAX(0,$H73-SUM($DP73:FI73)))</f>
        <v/>
      </c>
      <c r="FK73">
        <f>MIN(BO72*(1+BO$6/Setup!$C$13)-DM73,MAX(0,$H73-SUM($DP73:FJ73)))</f>
        <v/>
      </c>
      <c r="FL73">
        <f>MIN(BP72*(1+BP$6/Setup!$C$13)-DN73,MAX(0,$H73-SUM($DP73:FK73)))</f>
        <v/>
      </c>
      <c r="FM73">
        <f>MIN(BQ72*(1+BQ$6/Setup!$C$13)-DO73,MAX(0,$H73-SUM($DP73:FL73)))</f>
        <v/>
      </c>
    </row>
    <row r="74">
      <c r="A74">
        <f>A73+1</f>
        <v/>
      </c>
      <c r="B74">
        <f>IF(Setup!$C$6="Every week",Setup!$C$7+7*(A74-1),IF(Setup!$C$6="Every 2 weeks",Setup!$C$7+14*(A74-1),IF(Setup!$C$6="Every month",EDATE(Setup!$C$7,A74-1),EOMONTH(Setup!$C$7,INT((A74-1+Setup!$C$20)/2)-1)+MIN(IF(MOD(A74-1+Setup!$C$20,2)=0,Setup!$C$18,Setup!$C$19),DAY(EOMONTH(Setup!$C$7,INT((A74-1+Setup!$C$20)/2)))))))</f>
        <v/>
      </c>
      <c r="C74">
        <f>N('Paycheck Plan'!J70)</f>
        <v/>
      </c>
      <c r="D74">
        <f>N('Paycheck Plan'!K70)</f>
        <v/>
      </c>
      <c r="E74">
        <f>MIN(MAX(0,Setup!$C$10-F73),MAX(0,Setup!$C$8+C74-G74))</f>
        <v/>
      </c>
      <c r="F74">
        <f>F73+E74</f>
        <v/>
      </c>
      <c r="G74">
        <f>MIN(Setup!$C$14,MAX(0,Setup!$C$8+C74))</f>
        <v/>
      </c>
      <c r="H74">
        <f>MAX(0,Setup!$C$8+C74-G74-E74)+SUM($T$7:$BQ$7)-SUM(BR74:DO74)</f>
        <v/>
      </c>
      <c r="I74">
        <f>SUMPRODUCT(T73:BQ73,$T$6:$BQ$6)/Setup!$C$13</f>
        <v/>
      </c>
      <c r="J74">
        <f>SUM(T74:BQ74)</f>
        <v/>
      </c>
      <c r="K74">
        <f>IF(MAX(DP74:FM74)&gt;0,MATCH(MAX(DP74:FM74),DP74:FM74,0),1)</f>
        <v/>
      </c>
      <c r="T74">
        <f>MAX(0,T73*(1+T$6/Setup!$C$13)-BR74-DP74)+IF($K74=1,$D74,0)</f>
        <v/>
      </c>
      <c r="U74">
        <f>MAX(0,U73*(1+U$6/Setup!$C$13)-BS74-DQ74)+IF($K74=2,$D74,0)</f>
        <v/>
      </c>
      <c r="V74">
        <f>MAX(0,V73*(1+V$6/Setup!$C$13)-BT74-DR74)+IF($K74=3,$D74,0)</f>
        <v/>
      </c>
      <c r="W74">
        <f>MAX(0,W73*(1+W$6/Setup!$C$13)-BU74-DS74)+IF($K74=4,$D74,0)</f>
        <v/>
      </c>
      <c r="X74">
        <f>MAX(0,X73*(1+X$6/Setup!$C$13)-BV74-DT74)+IF($K74=5,$D74,0)</f>
        <v/>
      </c>
      <c r="Y74">
        <f>MAX(0,Y73*(1+Y$6/Setup!$C$13)-BW74-DU74)+IF($K74=6,$D74,0)</f>
        <v/>
      </c>
      <c r="Z74">
        <f>MAX(0,Z73*(1+Z$6/Setup!$C$13)-BX74-DV74)+IF($K74=7,$D74,0)</f>
        <v/>
      </c>
      <c r="AA74">
        <f>MAX(0,AA73*(1+AA$6/Setup!$C$13)-BY74-DW74)+IF($K74=8,$D74,0)</f>
        <v/>
      </c>
      <c r="AB74">
        <f>MAX(0,AB73*(1+AB$6/Setup!$C$13)-BZ74-DX74)+IF($K74=9,$D74,0)</f>
        <v/>
      </c>
      <c r="AC74">
        <f>MAX(0,AC73*(1+AC$6/Setup!$C$13)-CA74-DY74)+IF($K74=10,$D74,0)</f>
        <v/>
      </c>
      <c r="AD74">
        <f>MAX(0,AD73*(1+AD$6/Setup!$C$13)-CB74-DZ74)+IF($K74=11,$D74,0)</f>
        <v/>
      </c>
      <c r="AE74">
        <f>MAX(0,AE73*(1+AE$6/Setup!$C$13)-CC74-EA74)+IF($K74=12,$D74,0)</f>
        <v/>
      </c>
      <c r="AF74">
        <f>MAX(0,AF73*(1+AF$6/Setup!$C$13)-CD74-EB74)+IF($K74=13,$D74,0)</f>
        <v/>
      </c>
      <c r="AG74">
        <f>MAX(0,AG73*(1+AG$6/Setup!$C$13)-CE74-EC74)+IF($K74=14,$D74,0)</f>
        <v/>
      </c>
      <c r="AH74">
        <f>MAX(0,AH73*(1+AH$6/Setup!$C$13)-CF74-ED74)+IF($K74=15,$D74,0)</f>
        <v/>
      </c>
      <c r="AI74">
        <f>MAX(0,AI73*(1+AI$6/Setup!$C$13)-CG74-EE74)+IF($K74=16,$D74,0)</f>
        <v/>
      </c>
      <c r="AJ74">
        <f>MAX(0,AJ73*(1+AJ$6/Setup!$C$13)-CH74-EF74)+IF($K74=17,$D74,0)</f>
        <v/>
      </c>
      <c r="AK74">
        <f>MAX(0,AK73*(1+AK$6/Setup!$C$13)-CI74-EG74)+IF($K74=18,$D74,0)</f>
        <v/>
      </c>
      <c r="AL74">
        <f>MAX(0,AL73*(1+AL$6/Setup!$C$13)-CJ74-EH74)+IF($K74=19,$D74,0)</f>
        <v/>
      </c>
      <c r="AM74">
        <f>MAX(0,AM73*(1+AM$6/Setup!$C$13)-CK74-EI74)+IF($K74=20,$D74,0)</f>
        <v/>
      </c>
      <c r="AN74">
        <f>MAX(0,AN73*(1+AN$6/Setup!$C$13)-CL74-EJ74)+IF($K74=21,$D74,0)</f>
        <v/>
      </c>
      <c r="AO74">
        <f>MAX(0,AO73*(1+AO$6/Setup!$C$13)-CM74-EK74)+IF($K74=22,$D74,0)</f>
        <v/>
      </c>
      <c r="AP74">
        <f>MAX(0,AP73*(1+AP$6/Setup!$C$13)-CN74-EL74)+IF($K74=23,$D74,0)</f>
        <v/>
      </c>
      <c r="AQ74">
        <f>MAX(0,AQ73*(1+AQ$6/Setup!$C$13)-CO74-EM74)+IF($K74=24,$D74,0)</f>
        <v/>
      </c>
      <c r="AR74">
        <f>MAX(0,AR73*(1+AR$6/Setup!$C$13)-CP74-EN74)+IF($K74=25,$D74,0)</f>
        <v/>
      </c>
      <c r="AS74">
        <f>MAX(0,AS73*(1+AS$6/Setup!$C$13)-CQ74-EO74)+IF($K74=26,$D74,0)</f>
        <v/>
      </c>
      <c r="AT74">
        <f>MAX(0,AT73*(1+AT$6/Setup!$C$13)-CR74-EP74)+IF($K74=27,$D74,0)</f>
        <v/>
      </c>
      <c r="AU74">
        <f>MAX(0,AU73*(1+AU$6/Setup!$C$13)-CS74-EQ74)+IF($K74=28,$D74,0)</f>
        <v/>
      </c>
      <c r="AV74">
        <f>MAX(0,AV73*(1+AV$6/Setup!$C$13)-CT74-ER74)+IF($K74=29,$D74,0)</f>
        <v/>
      </c>
      <c r="AW74">
        <f>MAX(0,AW73*(1+AW$6/Setup!$C$13)-CU74-ES74)+IF($K74=30,$D74,0)</f>
        <v/>
      </c>
      <c r="AX74">
        <f>MAX(0,AX73*(1+AX$6/Setup!$C$13)-CV74-ET74)+IF($K74=31,$D74,0)</f>
        <v/>
      </c>
      <c r="AY74">
        <f>MAX(0,AY73*(1+AY$6/Setup!$C$13)-CW74-EU74)+IF($K74=32,$D74,0)</f>
        <v/>
      </c>
      <c r="AZ74">
        <f>MAX(0,AZ73*(1+AZ$6/Setup!$C$13)-CX74-EV74)+IF($K74=33,$D74,0)</f>
        <v/>
      </c>
      <c r="BA74">
        <f>MAX(0,BA73*(1+BA$6/Setup!$C$13)-CY74-EW74)+IF($K74=34,$D74,0)</f>
        <v/>
      </c>
      <c r="BB74">
        <f>MAX(0,BB73*(1+BB$6/Setup!$C$13)-CZ74-EX74)+IF($K74=35,$D74,0)</f>
        <v/>
      </c>
      <c r="BC74">
        <f>MAX(0,BC73*(1+BC$6/Setup!$C$13)-DA74-EY74)+IF($K74=36,$D74,0)</f>
        <v/>
      </c>
      <c r="BD74">
        <f>MAX(0,BD73*(1+BD$6/Setup!$C$13)-DB74-EZ74)+IF($K74=37,$D74,0)</f>
        <v/>
      </c>
      <c r="BE74">
        <f>MAX(0,BE73*(1+BE$6/Setup!$C$13)-DC74-FA74)+IF($K74=38,$D74,0)</f>
        <v/>
      </c>
      <c r="BF74">
        <f>MAX(0,BF73*(1+BF$6/Setup!$C$13)-DD74-FB74)+IF($K74=39,$D74,0)</f>
        <v/>
      </c>
      <c r="BG74">
        <f>MAX(0,BG73*(1+BG$6/Setup!$C$13)-DE74-FC74)+IF($K74=40,$D74,0)</f>
        <v/>
      </c>
      <c r="BH74">
        <f>MAX(0,BH73*(1+BH$6/Setup!$C$13)-DF74-FD74)+IF($K74=41,$D74,0)</f>
        <v/>
      </c>
      <c r="BI74">
        <f>MAX(0,BI73*(1+BI$6/Setup!$C$13)-DG74-FE74)+IF($K74=42,$D74,0)</f>
        <v/>
      </c>
      <c r="BJ74">
        <f>MAX(0,BJ73*(1+BJ$6/Setup!$C$13)-DH74-FF74)+IF($K74=43,$D74,0)</f>
        <v/>
      </c>
      <c r="BK74">
        <f>MAX(0,BK73*(1+BK$6/Setup!$C$13)-DI74-FG74)+IF($K74=44,$D74,0)</f>
        <v/>
      </c>
      <c r="BL74">
        <f>MAX(0,BL73*(1+BL$6/Setup!$C$13)-DJ74-FH74)+IF($K74=45,$D74,0)</f>
        <v/>
      </c>
      <c r="BM74">
        <f>MAX(0,BM73*(1+BM$6/Setup!$C$13)-DK74-FI74)+IF($K74=46,$D74,0)</f>
        <v/>
      </c>
      <c r="BN74">
        <f>MAX(0,BN73*(1+BN$6/Setup!$C$13)-DL74-FJ74)+IF($K74=47,$D74,0)</f>
        <v/>
      </c>
      <c r="BO74">
        <f>MAX(0,BO73*(1+BO$6/Setup!$C$13)-DM74-FK74)+IF($K74=48,$D74,0)</f>
        <v/>
      </c>
      <c r="BP74">
        <f>MAX(0,BP73*(1+BP$6/Setup!$C$13)-DN74-FL74)+IF($K74=49,$D74,0)</f>
        <v/>
      </c>
      <c r="BQ74">
        <f>MAX(0,BQ73*(1+BQ$6/Setup!$C$13)-DO74-FM74)+IF($K74=50,$D74,0)</f>
        <v/>
      </c>
      <c r="BR74">
        <f>MIN(T73*(1+T$6/Setup!$C$13),T$7)</f>
        <v/>
      </c>
      <c r="BS74">
        <f>MIN(U73*(1+U$6/Setup!$C$13),U$7)</f>
        <v/>
      </c>
      <c r="BT74">
        <f>MIN(V73*(1+V$6/Setup!$C$13),V$7)</f>
        <v/>
      </c>
      <c r="BU74">
        <f>MIN(W73*(1+W$6/Setup!$C$13),W$7)</f>
        <v/>
      </c>
      <c r="BV74">
        <f>MIN(X73*(1+X$6/Setup!$C$13),X$7)</f>
        <v/>
      </c>
      <c r="BW74">
        <f>MIN(Y73*(1+Y$6/Setup!$C$13),Y$7)</f>
        <v/>
      </c>
      <c r="BX74">
        <f>MIN(Z73*(1+Z$6/Setup!$C$13),Z$7)</f>
        <v/>
      </c>
      <c r="BY74">
        <f>MIN(AA73*(1+AA$6/Setup!$C$13),AA$7)</f>
        <v/>
      </c>
      <c r="BZ74">
        <f>MIN(AB73*(1+AB$6/Setup!$C$13),AB$7)</f>
        <v/>
      </c>
      <c r="CA74">
        <f>MIN(AC73*(1+AC$6/Setup!$C$13),AC$7)</f>
        <v/>
      </c>
      <c r="CB74">
        <f>MIN(AD73*(1+AD$6/Setup!$C$13),AD$7)</f>
        <v/>
      </c>
      <c r="CC74">
        <f>MIN(AE73*(1+AE$6/Setup!$C$13),AE$7)</f>
        <v/>
      </c>
      <c r="CD74">
        <f>MIN(AF73*(1+AF$6/Setup!$C$13),AF$7)</f>
        <v/>
      </c>
      <c r="CE74">
        <f>MIN(AG73*(1+AG$6/Setup!$C$13),AG$7)</f>
        <v/>
      </c>
      <c r="CF74">
        <f>MIN(AH73*(1+AH$6/Setup!$C$13),AH$7)</f>
        <v/>
      </c>
      <c r="CG74">
        <f>MIN(AI73*(1+AI$6/Setup!$C$13),AI$7)</f>
        <v/>
      </c>
      <c r="CH74">
        <f>MIN(AJ73*(1+AJ$6/Setup!$C$13),AJ$7)</f>
        <v/>
      </c>
      <c r="CI74">
        <f>MIN(AK73*(1+AK$6/Setup!$C$13),AK$7)</f>
        <v/>
      </c>
      <c r="CJ74">
        <f>MIN(AL73*(1+AL$6/Setup!$C$13),AL$7)</f>
        <v/>
      </c>
      <c r="CK74">
        <f>MIN(AM73*(1+AM$6/Setup!$C$13),AM$7)</f>
        <v/>
      </c>
      <c r="CL74">
        <f>MIN(AN73*(1+AN$6/Setup!$C$13),AN$7)</f>
        <v/>
      </c>
      <c r="CM74">
        <f>MIN(AO73*(1+AO$6/Setup!$C$13),AO$7)</f>
        <v/>
      </c>
      <c r="CN74">
        <f>MIN(AP73*(1+AP$6/Setup!$C$13),AP$7)</f>
        <v/>
      </c>
      <c r="CO74">
        <f>MIN(AQ73*(1+AQ$6/Setup!$C$13),AQ$7)</f>
        <v/>
      </c>
      <c r="CP74">
        <f>MIN(AR73*(1+AR$6/Setup!$C$13),AR$7)</f>
        <v/>
      </c>
      <c r="CQ74">
        <f>MIN(AS73*(1+AS$6/Setup!$C$13),AS$7)</f>
        <v/>
      </c>
      <c r="CR74">
        <f>MIN(AT73*(1+AT$6/Setup!$C$13),AT$7)</f>
        <v/>
      </c>
      <c r="CS74">
        <f>MIN(AU73*(1+AU$6/Setup!$C$13),AU$7)</f>
        <v/>
      </c>
      <c r="CT74">
        <f>MIN(AV73*(1+AV$6/Setup!$C$13),AV$7)</f>
        <v/>
      </c>
      <c r="CU74">
        <f>MIN(AW73*(1+AW$6/Setup!$C$13),AW$7)</f>
        <v/>
      </c>
      <c r="CV74">
        <f>MIN(AX73*(1+AX$6/Setup!$C$13),AX$7)</f>
        <v/>
      </c>
      <c r="CW74">
        <f>MIN(AY73*(1+AY$6/Setup!$C$13),AY$7)</f>
        <v/>
      </c>
      <c r="CX74">
        <f>MIN(AZ73*(1+AZ$6/Setup!$C$13),AZ$7)</f>
        <v/>
      </c>
      <c r="CY74">
        <f>MIN(BA73*(1+BA$6/Setup!$C$13),BA$7)</f>
        <v/>
      </c>
      <c r="CZ74">
        <f>MIN(BB73*(1+BB$6/Setup!$C$13),BB$7)</f>
        <v/>
      </c>
      <c r="DA74">
        <f>MIN(BC73*(1+BC$6/Setup!$C$13),BC$7)</f>
        <v/>
      </c>
      <c r="DB74">
        <f>MIN(BD73*(1+BD$6/Setup!$C$13),BD$7)</f>
        <v/>
      </c>
      <c r="DC74">
        <f>MIN(BE73*(1+BE$6/Setup!$C$13),BE$7)</f>
        <v/>
      </c>
      <c r="DD74">
        <f>MIN(BF73*(1+BF$6/Setup!$C$13),BF$7)</f>
        <v/>
      </c>
      <c r="DE74">
        <f>MIN(BG73*(1+BG$6/Setup!$C$13),BG$7)</f>
        <v/>
      </c>
      <c r="DF74">
        <f>MIN(BH73*(1+BH$6/Setup!$C$13),BH$7)</f>
        <v/>
      </c>
      <c r="DG74">
        <f>MIN(BI73*(1+BI$6/Setup!$C$13),BI$7)</f>
        <v/>
      </c>
      <c r="DH74">
        <f>MIN(BJ73*(1+BJ$6/Setup!$C$13),BJ$7)</f>
        <v/>
      </c>
      <c r="DI74">
        <f>MIN(BK73*(1+BK$6/Setup!$C$13),BK$7)</f>
        <v/>
      </c>
      <c r="DJ74">
        <f>MIN(BL73*(1+BL$6/Setup!$C$13),BL$7)</f>
        <v/>
      </c>
      <c r="DK74">
        <f>MIN(BM73*(1+BM$6/Setup!$C$13),BM$7)</f>
        <v/>
      </c>
      <c r="DL74">
        <f>MIN(BN73*(1+BN$6/Setup!$C$13),BN$7)</f>
        <v/>
      </c>
      <c r="DM74">
        <f>MIN(BO73*(1+BO$6/Setup!$C$13),BO$7)</f>
        <v/>
      </c>
      <c r="DN74">
        <f>MIN(BP73*(1+BP$6/Setup!$C$13),BP$7)</f>
        <v/>
      </c>
      <c r="DO74">
        <f>MIN(BQ73*(1+BQ$6/Setup!$C$13),BQ$7)</f>
        <v/>
      </c>
      <c r="DP74">
        <f>MIN(T73*(1+T$6/Setup!$C$13)-BR74,$H74)</f>
        <v/>
      </c>
      <c r="DQ74">
        <f>MIN(U73*(1+U$6/Setup!$C$13)-BS74,MAX(0,$H74-SUM($DP74:DP74)))</f>
        <v/>
      </c>
      <c r="DR74">
        <f>MIN(V73*(1+V$6/Setup!$C$13)-BT74,MAX(0,$H74-SUM($DP74:DQ74)))</f>
        <v/>
      </c>
      <c r="DS74">
        <f>MIN(W73*(1+W$6/Setup!$C$13)-BU74,MAX(0,$H74-SUM($DP74:DR74)))</f>
        <v/>
      </c>
      <c r="DT74">
        <f>MIN(X73*(1+X$6/Setup!$C$13)-BV74,MAX(0,$H74-SUM($DP74:DS74)))</f>
        <v/>
      </c>
      <c r="DU74">
        <f>MIN(Y73*(1+Y$6/Setup!$C$13)-BW74,MAX(0,$H74-SUM($DP74:DT74)))</f>
        <v/>
      </c>
      <c r="DV74">
        <f>MIN(Z73*(1+Z$6/Setup!$C$13)-BX74,MAX(0,$H74-SUM($DP74:DU74)))</f>
        <v/>
      </c>
      <c r="DW74">
        <f>MIN(AA73*(1+AA$6/Setup!$C$13)-BY74,MAX(0,$H74-SUM($DP74:DV74)))</f>
        <v/>
      </c>
      <c r="DX74">
        <f>MIN(AB73*(1+AB$6/Setup!$C$13)-BZ74,MAX(0,$H74-SUM($DP74:DW74)))</f>
        <v/>
      </c>
      <c r="DY74">
        <f>MIN(AC73*(1+AC$6/Setup!$C$13)-CA74,MAX(0,$H74-SUM($DP74:DX74)))</f>
        <v/>
      </c>
      <c r="DZ74">
        <f>MIN(AD73*(1+AD$6/Setup!$C$13)-CB74,MAX(0,$H74-SUM($DP74:DY74)))</f>
        <v/>
      </c>
      <c r="EA74">
        <f>MIN(AE73*(1+AE$6/Setup!$C$13)-CC74,MAX(0,$H74-SUM($DP74:DZ74)))</f>
        <v/>
      </c>
      <c r="EB74">
        <f>MIN(AF73*(1+AF$6/Setup!$C$13)-CD74,MAX(0,$H74-SUM($DP74:EA74)))</f>
        <v/>
      </c>
      <c r="EC74">
        <f>MIN(AG73*(1+AG$6/Setup!$C$13)-CE74,MAX(0,$H74-SUM($DP74:EB74)))</f>
        <v/>
      </c>
      <c r="ED74">
        <f>MIN(AH73*(1+AH$6/Setup!$C$13)-CF74,MAX(0,$H74-SUM($DP74:EC74)))</f>
        <v/>
      </c>
      <c r="EE74">
        <f>MIN(AI73*(1+AI$6/Setup!$C$13)-CG74,MAX(0,$H74-SUM($DP74:ED74)))</f>
        <v/>
      </c>
      <c r="EF74">
        <f>MIN(AJ73*(1+AJ$6/Setup!$C$13)-CH74,MAX(0,$H74-SUM($DP74:EE74)))</f>
        <v/>
      </c>
      <c r="EG74">
        <f>MIN(AK73*(1+AK$6/Setup!$C$13)-CI74,MAX(0,$H74-SUM($DP74:EF74)))</f>
        <v/>
      </c>
      <c r="EH74">
        <f>MIN(AL73*(1+AL$6/Setup!$C$13)-CJ74,MAX(0,$H74-SUM($DP74:EG74)))</f>
        <v/>
      </c>
      <c r="EI74">
        <f>MIN(AM73*(1+AM$6/Setup!$C$13)-CK74,MAX(0,$H74-SUM($DP74:EH74)))</f>
        <v/>
      </c>
      <c r="EJ74">
        <f>MIN(AN73*(1+AN$6/Setup!$C$13)-CL74,MAX(0,$H74-SUM($DP74:EI74)))</f>
        <v/>
      </c>
      <c r="EK74">
        <f>MIN(AO73*(1+AO$6/Setup!$C$13)-CM74,MAX(0,$H74-SUM($DP74:EJ74)))</f>
        <v/>
      </c>
      <c r="EL74">
        <f>MIN(AP73*(1+AP$6/Setup!$C$13)-CN74,MAX(0,$H74-SUM($DP74:EK74)))</f>
        <v/>
      </c>
      <c r="EM74">
        <f>MIN(AQ73*(1+AQ$6/Setup!$C$13)-CO74,MAX(0,$H74-SUM($DP74:EL74)))</f>
        <v/>
      </c>
      <c r="EN74">
        <f>MIN(AR73*(1+AR$6/Setup!$C$13)-CP74,MAX(0,$H74-SUM($DP74:EM74)))</f>
        <v/>
      </c>
      <c r="EO74">
        <f>MIN(AS73*(1+AS$6/Setup!$C$13)-CQ74,MAX(0,$H74-SUM($DP74:EN74)))</f>
        <v/>
      </c>
      <c r="EP74">
        <f>MIN(AT73*(1+AT$6/Setup!$C$13)-CR74,MAX(0,$H74-SUM($DP74:EO74)))</f>
        <v/>
      </c>
      <c r="EQ74">
        <f>MIN(AU73*(1+AU$6/Setup!$C$13)-CS74,MAX(0,$H74-SUM($DP74:EP74)))</f>
        <v/>
      </c>
      <c r="ER74">
        <f>MIN(AV73*(1+AV$6/Setup!$C$13)-CT74,MAX(0,$H74-SUM($DP74:EQ74)))</f>
        <v/>
      </c>
      <c r="ES74">
        <f>MIN(AW73*(1+AW$6/Setup!$C$13)-CU74,MAX(0,$H74-SUM($DP74:ER74)))</f>
        <v/>
      </c>
      <c r="ET74">
        <f>MIN(AX73*(1+AX$6/Setup!$C$13)-CV74,MAX(0,$H74-SUM($DP74:ES74)))</f>
        <v/>
      </c>
      <c r="EU74">
        <f>MIN(AY73*(1+AY$6/Setup!$C$13)-CW74,MAX(0,$H74-SUM($DP74:ET74)))</f>
        <v/>
      </c>
      <c r="EV74">
        <f>MIN(AZ73*(1+AZ$6/Setup!$C$13)-CX74,MAX(0,$H74-SUM($DP74:EU74)))</f>
        <v/>
      </c>
      <c r="EW74">
        <f>MIN(BA73*(1+BA$6/Setup!$C$13)-CY74,MAX(0,$H74-SUM($DP74:EV74)))</f>
        <v/>
      </c>
      <c r="EX74">
        <f>MIN(BB73*(1+BB$6/Setup!$C$13)-CZ74,MAX(0,$H74-SUM($DP74:EW74)))</f>
        <v/>
      </c>
      <c r="EY74">
        <f>MIN(BC73*(1+BC$6/Setup!$C$13)-DA74,MAX(0,$H74-SUM($DP74:EX74)))</f>
        <v/>
      </c>
      <c r="EZ74">
        <f>MIN(BD73*(1+BD$6/Setup!$C$13)-DB74,MAX(0,$H74-SUM($DP74:EY74)))</f>
        <v/>
      </c>
      <c r="FA74">
        <f>MIN(BE73*(1+BE$6/Setup!$C$13)-DC74,MAX(0,$H74-SUM($DP74:EZ74)))</f>
        <v/>
      </c>
      <c r="FB74">
        <f>MIN(BF73*(1+BF$6/Setup!$C$13)-DD74,MAX(0,$H74-SUM($DP74:FA74)))</f>
        <v/>
      </c>
      <c r="FC74">
        <f>MIN(BG73*(1+BG$6/Setup!$C$13)-DE74,MAX(0,$H74-SUM($DP74:FB74)))</f>
        <v/>
      </c>
      <c r="FD74">
        <f>MIN(BH73*(1+BH$6/Setup!$C$13)-DF74,MAX(0,$H74-SUM($DP74:FC74)))</f>
        <v/>
      </c>
      <c r="FE74">
        <f>MIN(BI73*(1+BI$6/Setup!$C$13)-DG74,MAX(0,$H74-SUM($DP74:FD74)))</f>
        <v/>
      </c>
      <c r="FF74">
        <f>MIN(BJ73*(1+BJ$6/Setup!$C$13)-DH74,MAX(0,$H74-SUM($DP74:FE74)))</f>
        <v/>
      </c>
      <c r="FG74">
        <f>MIN(BK73*(1+BK$6/Setup!$C$13)-DI74,MAX(0,$H74-SUM($DP74:FF74)))</f>
        <v/>
      </c>
      <c r="FH74">
        <f>MIN(BL73*(1+BL$6/Setup!$C$13)-DJ74,MAX(0,$H74-SUM($DP74:FG74)))</f>
        <v/>
      </c>
      <c r="FI74">
        <f>MIN(BM73*(1+BM$6/Setup!$C$13)-DK74,MAX(0,$H74-SUM($DP74:FH74)))</f>
        <v/>
      </c>
      <c r="FJ74">
        <f>MIN(BN73*(1+BN$6/Setup!$C$13)-DL74,MAX(0,$H74-SUM($DP74:FI74)))</f>
        <v/>
      </c>
      <c r="FK74">
        <f>MIN(BO73*(1+BO$6/Setup!$C$13)-DM74,MAX(0,$H74-SUM($DP74:FJ74)))</f>
        <v/>
      </c>
      <c r="FL74">
        <f>MIN(BP73*(1+BP$6/Setup!$C$13)-DN74,MAX(0,$H74-SUM($DP74:FK74)))</f>
        <v/>
      </c>
      <c r="FM74">
        <f>MIN(BQ73*(1+BQ$6/Setup!$C$13)-DO74,MAX(0,$H74-SUM($DP74:FL74)))</f>
        <v/>
      </c>
    </row>
    <row r="75">
      <c r="A75">
        <f>A74+1</f>
        <v/>
      </c>
      <c r="B75">
        <f>IF(Setup!$C$6="Every week",Setup!$C$7+7*(A75-1),IF(Setup!$C$6="Every 2 weeks",Setup!$C$7+14*(A75-1),IF(Setup!$C$6="Every month",EDATE(Setup!$C$7,A75-1),EOMONTH(Setup!$C$7,INT((A75-1+Setup!$C$20)/2)-1)+MIN(IF(MOD(A75-1+Setup!$C$20,2)=0,Setup!$C$18,Setup!$C$19),DAY(EOMONTH(Setup!$C$7,INT((A75-1+Setup!$C$20)/2)))))))</f>
        <v/>
      </c>
      <c r="C75">
        <f>N('Paycheck Plan'!J71)</f>
        <v/>
      </c>
      <c r="D75">
        <f>N('Paycheck Plan'!K71)</f>
        <v/>
      </c>
      <c r="E75">
        <f>MIN(MAX(0,Setup!$C$10-F74),MAX(0,Setup!$C$8+C75-G75))</f>
        <v/>
      </c>
      <c r="F75">
        <f>F74+E75</f>
        <v/>
      </c>
      <c r="G75">
        <f>MIN(Setup!$C$14,MAX(0,Setup!$C$8+C75))</f>
        <v/>
      </c>
      <c r="H75">
        <f>MAX(0,Setup!$C$8+C75-G75-E75)+SUM($T$7:$BQ$7)-SUM(BR75:DO75)</f>
        <v/>
      </c>
      <c r="I75">
        <f>SUMPRODUCT(T74:BQ74,$T$6:$BQ$6)/Setup!$C$13</f>
        <v/>
      </c>
      <c r="J75">
        <f>SUM(T75:BQ75)</f>
        <v/>
      </c>
      <c r="K75">
        <f>IF(MAX(DP75:FM75)&gt;0,MATCH(MAX(DP75:FM75),DP75:FM75,0),1)</f>
        <v/>
      </c>
      <c r="T75">
        <f>MAX(0,T74*(1+T$6/Setup!$C$13)-BR75-DP75)+IF($K75=1,$D75,0)</f>
        <v/>
      </c>
      <c r="U75">
        <f>MAX(0,U74*(1+U$6/Setup!$C$13)-BS75-DQ75)+IF($K75=2,$D75,0)</f>
        <v/>
      </c>
      <c r="V75">
        <f>MAX(0,V74*(1+V$6/Setup!$C$13)-BT75-DR75)+IF($K75=3,$D75,0)</f>
        <v/>
      </c>
      <c r="W75">
        <f>MAX(0,W74*(1+W$6/Setup!$C$13)-BU75-DS75)+IF($K75=4,$D75,0)</f>
        <v/>
      </c>
      <c r="X75">
        <f>MAX(0,X74*(1+X$6/Setup!$C$13)-BV75-DT75)+IF($K75=5,$D75,0)</f>
        <v/>
      </c>
      <c r="Y75">
        <f>MAX(0,Y74*(1+Y$6/Setup!$C$13)-BW75-DU75)+IF($K75=6,$D75,0)</f>
        <v/>
      </c>
      <c r="Z75">
        <f>MAX(0,Z74*(1+Z$6/Setup!$C$13)-BX75-DV75)+IF($K75=7,$D75,0)</f>
        <v/>
      </c>
      <c r="AA75">
        <f>MAX(0,AA74*(1+AA$6/Setup!$C$13)-BY75-DW75)+IF($K75=8,$D75,0)</f>
        <v/>
      </c>
      <c r="AB75">
        <f>MAX(0,AB74*(1+AB$6/Setup!$C$13)-BZ75-DX75)+IF($K75=9,$D75,0)</f>
        <v/>
      </c>
      <c r="AC75">
        <f>MAX(0,AC74*(1+AC$6/Setup!$C$13)-CA75-DY75)+IF($K75=10,$D75,0)</f>
        <v/>
      </c>
      <c r="AD75">
        <f>MAX(0,AD74*(1+AD$6/Setup!$C$13)-CB75-DZ75)+IF($K75=11,$D75,0)</f>
        <v/>
      </c>
      <c r="AE75">
        <f>MAX(0,AE74*(1+AE$6/Setup!$C$13)-CC75-EA75)+IF($K75=12,$D75,0)</f>
        <v/>
      </c>
      <c r="AF75">
        <f>MAX(0,AF74*(1+AF$6/Setup!$C$13)-CD75-EB75)+IF($K75=13,$D75,0)</f>
        <v/>
      </c>
      <c r="AG75">
        <f>MAX(0,AG74*(1+AG$6/Setup!$C$13)-CE75-EC75)+IF($K75=14,$D75,0)</f>
        <v/>
      </c>
      <c r="AH75">
        <f>MAX(0,AH74*(1+AH$6/Setup!$C$13)-CF75-ED75)+IF($K75=15,$D75,0)</f>
        <v/>
      </c>
      <c r="AI75">
        <f>MAX(0,AI74*(1+AI$6/Setup!$C$13)-CG75-EE75)+IF($K75=16,$D75,0)</f>
        <v/>
      </c>
      <c r="AJ75">
        <f>MAX(0,AJ74*(1+AJ$6/Setup!$C$13)-CH75-EF75)+IF($K75=17,$D75,0)</f>
        <v/>
      </c>
      <c r="AK75">
        <f>MAX(0,AK74*(1+AK$6/Setup!$C$13)-CI75-EG75)+IF($K75=18,$D75,0)</f>
        <v/>
      </c>
      <c r="AL75">
        <f>MAX(0,AL74*(1+AL$6/Setup!$C$13)-CJ75-EH75)+IF($K75=19,$D75,0)</f>
        <v/>
      </c>
      <c r="AM75">
        <f>MAX(0,AM74*(1+AM$6/Setup!$C$13)-CK75-EI75)+IF($K75=20,$D75,0)</f>
        <v/>
      </c>
      <c r="AN75">
        <f>MAX(0,AN74*(1+AN$6/Setup!$C$13)-CL75-EJ75)+IF($K75=21,$D75,0)</f>
        <v/>
      </c>
      <c r="AO75">
        <f>MAX(0,AO74*(1+AO$6/Setup!$C$13)-CM75-EK75)+IF($K75=22,$D75,0)</f>
        <v/>
      </c>
      <c r="AP75">
        <f>MAX(0,AP74*(1+AP$6/Setup!$C$13)-CN75-EL75)+IF($K75=23,$D75,0)</f>
        <v/>
      </c>
      <c r="AQ75">
        <f>MAX(0,AQ74*(1+AQ$6/Setup!$C$13)-CO75-EM75)+IF($K75=24,$D75,0)</f>
        <v/>
      </c>
      <c r="AR75">
        <f>MAX(0,AR74*(1+AR$6/Setup!$C$13)-CP75-EN75)+IF($K75=25,$D75,0)</f>
        <v/>
      </c>
      <c r="AS75">
        <f>MAX(0,AS74*(1+AS$6/Setup!$C$13)-CQ75-EO75)+IF($K75=26,$D75,0)</f>
        <v/>
      </c>
      <c r="AT75">
        <f>MAX(0,AT74*(1+AT$6/Setup!$C$13)-CR75-EP75)+IF($K75=27,$D75,0)</f>
        <v/>
      </c>
      <c r="AU75">
        <f>MAX(0,AU74*(1+AU$6/Setup!$C$13)-CS75-EQ75)+IF($K75=28,$D75,0)</f>
        <v/>
      </c>
      <c r="AV75">
        <f>MAX(0,AV74*(1+AV$6/Setup!$C$13)-CT75-ER75)+IF($K75=29,$D75,0)</f>
        <v/>
      </c>
      <c r="AW75">
        <f>MAX(0,AW74*(1+AW$6/Setup!$C$13)-CU75-ES75)+IF($K75=30,$D75,0)</f>
        <v/>
      </c>
      <c r="AX75">
        <f>MAX(0,AX74*(1+AX$6/Setup!$C$13)-CV75-ET75)+IF($K75=31,$D75,0)</f>
        <v/>
      </c>
      <c r="AY75">
        <f>MAX(0,AY74*(1+AY$6/Setup!$C$13)-CW75-EU75)+IF($K75=32,$D75,0)</f>
        <v/>
      </c>
      <c r="AZ75">
        <f>MAX(0,AZ74*(1+AZ$6/Setup!$C$13)-CX75-EV75)+IF($K75=33,$D75,0)</f>
        <v/>
      </c>
      <c r="BA75">
        <f>MAX(0,BA74*(1+BA$6/Setup!$C$13)-CY75-EW75)+IF($K75=34,$D75,0)</f>
        <v/>
      </c>
      <c r="BB75">
        <f>MAX(0,BB74*(1+BB$6/Setup!$C$13)-CZ75-EX75)+IF($K75=35,$D75,0)</f>
        <v/>
      </c>
      <c r="BC75">
        <f>MAX(0,BC74*(1+BC$6/Setup!$C$13)-DA75-EY75)+IF($K75=36,$D75,0)</f>
        <v/>
      </c>
      <c r="BD75">
        <f>MAX(0,BD74*(1+BD$6/Setup!$C$13)-DB75-EZ75)+IF($K75=37,$D75,0)</f>
        <v/>
      </c>
      <c r="BE75">
        <f>MAX(0,BE74*(1+BE$6/Setup!$C$13)-DC75-FA75)+IF($K75=38,$D75,0)</f>
        <v/>
      </c>
      <c r="BF75">
        <f>MAX(0,BF74*(1+BF$6/Setup!$C$13)-DD75-FB75)+IF($K75=39,$D75,0)</f>
        <v/>
      </c>
      <c r="BG75">
        <f>MAX(0,BG74*(1+BG$6/Setup!$C$13)-DE75-FC75)+IF($K75=40,$D75,0)</f>
        <v/>
      </c>
      <c r="BH75">
        <f>MAX(0,BH74*(1+BH$6/Setup!$C$13)-DF75-FD75)+IF($K75=41,$D75,0)</f>
        <v/>
      </c>
      <c r="BI75">
        <f>MAX(0,BI74*(1+BI$6/Setup!$C$13)-DG75-FE75)+IF($K75=42,$D75,0)</f>
        <v/>
      </c>
      <c r="BJ75">
        <f>MAX(0,BJ74*(1+BJ$6/Setup!$C$13)-DH75-FF75)+IF($K75=43,$D75,0)</f>
        <v/>
      </c>
      <c r="BK75">
        <f>MAX(0,BK74*(1+BK$6/Setup!$C$13)-DI75-FG75)+IF($K75=44,$D75,0)</f>
        <v/>
      </c>
      <c r="BL75">
        <f>MAX(0,BL74*(1+BL$6/Setup!$C$13)-DJ75-FH75)+IF($K75=45,$D75,0)</f>
        <v/>
      </c>
      <c r="BM75">
        <f>MAX(0,BM74*(1+BM$6/Setup!$C$13)-DK75-FI75)+IF($K75=46,$D75,0)</f>
        <v/>
      </c>
      <c r="BN75">
        <f>MAX(0,BN74*(1+BN$6/Setup!$C$13)-DL75-FJ75)+IF($K75=47,$D75,0)</f>
        <v/>
      </c>
      <c r="BO75">
        <f>MAX(0,BO74*(1+BO$6/Setup!$C$13)-DM75-FK75)+IF($K75=48,$D75,0)</f>
        <v/>
      </c>
      <c r="BP75">
        <f>MAX(0,BP74*(1+BP$6/Setup!$C$13)-DN75-FL75)+IF($K75=49,$D75,0)</f>
        <v/>
      </c>
      <c r="BQ75">
        <f>MAX(0,BQ74*(1+BQ$6/Setup!$C$13)-DO75-FM75)+IF($K75=50,$D75,0)</f>
        <v/>
      </c>
      <c r="BR75">
        <f>MIN(T74*(1+T$6/Setup!$C$13),T$7)</f>
        <v/>
      </c>
      <c r="BS75">
        <f>MIN(U74*(1+U$6/Setup!$C$13),U$7)</f>
        <v/>
      </c>
      <c r="BT75">
        <f>MIN(V74*(1+V$6/Setup!$C$13),V$7)</f>
        <v/>
      </c>
      <c r="BU75">
        <f>MIN(W74*(1+W$6/Setup!$C$13),W$7)</f>
        <v/>
      </c>
      <c r="BV75">
        <f>MIN(X74*(1+X$6/Setup!$C$13),X$7)</f>
        <v/>
      </c>
      <c r="BW75">
        <f>MIN(Y74*(1+Y$6/Setup!$C$13),Y$7)</f>
        <v/>
      </c>
      <c r="BX75">
        <f>MIN(Z74*(1+Z$6/Setup!$C$13),Z$7)</f>
        <v/>
      </c>
      <c r="BY75">
        <f>MIN(AA74*(1+AA$6/Setup!$C$13),AA$7)</f>
        <v/>
      </c>
      <c r="BZ75">
        <f>MIN(AB74*(1+AB$6/Setup!$C$13),AB$7)</f>
        <v/>
      </c>
      <c r="CA75">
        <f>MIN(AC74*(1+AC$6/Setup!$C$13),AC$7)</f>
        <v/>
      </c>
      <c r="CB75">
        <f>MIN(AD74*(1+AD$6/Setup!$C$13),AD$7)</f>
        <v/>
      </c>
      <c r="CC75">
        <f>MIN(AE74*(1+AE$6/Setup!$C$13),AE$7)</f>
        <v/>
      </c>
      <c r="CD75">
        <f>MIN(AF74*(1+AF$6/Setup!$C$13),AF$7)</f>
        <v/>
      </c>
      <c r="CE75">
        <f>MIN(AG74*(1+AG$6/Setup!$C$13),AG$7)</f>
        <v/>
      </c>
      <c r="CF75">
        <f>MIN(AH74*(1+AH$6/Setup!$C$13),AH$7)</f>
        <v/>
      </c>
      <c r="CG75">
        <f>MIN(AI74*(1+AI$6/Setup!$C$13),AI$7)</f>
        <v/>
      </c>
      <c r="CH75">
        <f>MIN(AJ74*(1+AJ$6/Setup!$C$13),AJ$7)</f>
        <v/>
      </c>
      <c r="CI75">
        <f>MIN(AK74*(1+AK$6/Setup!$C$13),AK$7)</f>
        <v/>
      </c>
      <c r="CJ75">
        <f>MIN(AL74*(1+AL$6/Setup!$C$13),AL$7)</f>
        <v/>
      </c>
      <c r="CK75">
        <f>MIN(AM74*(1+AM$6/Setup!$C$13),AM$7)</f>
        <v/>
      </c>
      <c r="CL75">
        <f>MIN(AN74*(1+AN$6/Setup!$C$13),AN$7)</f>
        <v/>
      </c>
      <c r="CM75">
        <f>MIN(AO74*(1+AO$6/Setup!$C$13),AO$7)</f>
        <v/>
      </c>
      <c r="CN75">
        <f>MIN(AP74*(1+AP$6/Setup!$C$13),AP$7)</f>
        <v/>
      </c>
      <c r="CO75">
        <f>MIN(AQ74*(1+AQ$6/Setup!$C$13),AQ$7)</f>
        <v/>
      </c>
      <c r="CP75">
        <f>MIN(AR74*(1+AR$6/Setup!$C$13),AR$7)</f>
        <v/>
      </c>
      <c r="CQ75">
        <f>MIN(AS74*(1+AS$6/Setup!$C$13),AS$7)</f>
        <v/>
      </c>
      <c r="CR75">
        <f>MIN(AT74*(1+AT$6/Setup!$C$13),AT$7)</f>
        <v/>
      </c>
      <c r="CS75">
        <f>MIN(AU74*(1+AU$6/Setup!$C$13),AU$7)</f>
        <v/>
      </c>
      <c r="CT75">
        <f>MIN(AV74*(1+AV$6/Setup!$C$13),AV$7)</f>
        <v/>
      </c>
      <c r="CU75">
        <f>MIN(AW74*(1+AW$6/Setup!$C$13),AW$7)</f>
        <v/>
      </c>
      <c r="CV75">
        <f>MIN(AX74*(1+AX$6/Setup!$C$13),AX$7)</f>
        <v/>
      </c>
      <c r="CW75">
        <f>MIN(AY74*(1+AY$6/Setup!$C$13),AY$7)</f>
        <v/>
      </c>
      <c r="CX75">
        <f>MIN(AZ74*(1+AZ$6/Setup!$C$13),AZ$7)</f>
        <v/>
      </c>
      <c r="CY75">
        <f>MIN(BA74*(1+BA$6/Setup!$C$13),BA$7)</f>
        <v/>
      </c>
      <c r="CZ75">
        <f>MIN(BB74*(1+BB$6/Setup!$C$13),BB$7)</f>
        <v/>
      </c>
      <c r="DA75">
        <f>MIN(BC74*(1+BC$6/Setup!$C$13),BC$7)</f>
        <v/>
      </c>
      <c r="DB75">
        <f>MIN(BD74*(1+BD$6/Setup!$C$13),BD$7)</f>
        <v/>
      </c>
      <c r="DC75">
        <f>MIN(BE74*(1+BE$6/Setup!$C$13),BE$7)</f>
        <v/>
      </c>
      <c r="DD75">
        <f>MIN(BF74*(1+BF$6/Setup!$C$13),BF$7)</f>
        <v/>
      </c>
      <c r="DE75">
        <f>MIN(BG74*(1+BG$6/Setup!$C$13),BG$7)</f>
        <v/>
      </c>
      <c r="DF75">
        <f>MIN(BH74*(1+BH$6/Setup!$C$13),BH$7)</f>
        <v/>
      </c>
      <c r="DG75">
        <f>MIN(BI74*(1+BI$6/Setup!$C$13),BI$7)</f>
        <v/>
      </c>
      <c r="DH75">
        <f>MIN(BJ74*(1+BJ$6/Setup!$C$13),BJ$7)</f>
        <v/>
      </c>
      <c r="DI75">
        <f>MIN(BK74*(1+BK$6/Setup!$C$13),BK$7)</f>
        <v/>
      </c>
      <c r="DJ75">
        <f>MIN(BL74*(1+BL$6/Setup!$C$13),BL$7)</f>
        <v/>
      </c>
      <c r="DK75">
        <f>MIN(BM74*(1+BM$6/Setup!$C$13),BM$7)</f>
        <v/>
      </c>
      <c r="DL75">
        <f>MIN(BN74*(1+BN$6/Setup!$C$13),BN$7)</f>
        <v/>
      </c>
      <c r="DM75">
        <f>MIN(BO74*(1+BO$6/Setup!$C$13),BO$7)</f>
        <v/>
      </c>
      <c r="DN75">
        <f>MIN(BP74*(1+BP$6/Setup!$C$13),BP$7)</f>
        <v/>
      </c>
      <c r="DO75">
        <f>MIN(BQ74*(1+BQ$6/Setup!$C$13),BQ$7)</f>
        <v/>
      </c>
      <c r="DP75">
        <f>MIN(T74*(1+T$6/Setup!$C$13)-BR75,$H75)</f>
        <v/>
      </c>
      <c r="DQ75">
        <f>MIN(U74*(1+U$6/Setup!$C$13)-BS75,MAX(0,$H75-SUM($DP75:DP75)))</f>
        <v/>
      </c>
      <c r="DR75">
        <f>MIN(V74*(1+V$6/Setup!$C$13)-BT75,MAX(0,$H75-SUM($DP75:DQ75)))</f>
        <v/>
      </c>
      <c r="DS75">
        <f>MIN(W74*(1+W$6/Setup!$C$13)-BU75,MAX(0,$H75-SUM($DP75:DR75)))</f>
        <v/>
      </c>
      <c r="DT75">
        <f>MIN(X74*(1+X$6/Setup!$C$13)-BV75,MAX(0,$H75-SUM($DP75:DS75)))</f>
        <v/>
      </c>
      <c r="DU75">
        <f>MIN(Y74*(1+Y$6/Setup!$C$13)-BW75,MAX(0,$H75-SUM($DP75:DT75)))</f>
        <v/>
      </c>
      <c r="DV75">
        <f>MIN(Z74*(1+Z$6/Setup!$C$13)-BX75,MAX(0,$H75-SUM($DP75:DU75)))</f>
        <v/>
      </c>
      <c r="DW75">
        <f>MIN(AA74*(1+AA$6/Setup!$C$13)-BY75,MAX(0,$H75-SUM($DP75:DV75)))</f>
        <v/>
      </c>
      <c r="DX75">
        <f>MIN(AB74*(1+AB$6/Setup!$C$13)-BZ75,MAX(0,$H75-SUM($DP75:DW75)))</f>
        <v/>
      </c>
      <c r="DY75">
        <f>MIN(AC74*(1+AC$6/Setup!$C$13)-CA75,MAX(0,$H75-SUM($DP75:DX75)))</f>
        <v/>
      </c>
      <c r="DZ75">
        <f>MIN(AD74*(1+AD$6/Setup!$C$13)-CB75,MAX(0,$H75-SUM($DP75:DY75)))</f>
        <v/>
      </c>
      <c r="EA75">
        <f>MIN(AE74*(1+AE$6/Setup!$C$13)-CC75,MAX(0,$H75-SUM($DP75:DZ75)))</f>
        <v/>
      </c>
      <c r="EB75">
        <f>MIN(AF74*(1+AF$6/Setup!$C$13)-CD75,MAX(0,$H75-SUM($DP75:EA75)))</f>
        <v/>
      </c>
      <c r="EC75">
        <f>MIN(AG74*(1+AG$6/Setup!$C$13)-CE75,MAX(0,$H75-SUM($DP75:EB75)))</f>
        <v/>
      </c>
      <c r="ED75">
        <f>MIN(AH74*(1+AH$6/Setup!$C$13)-CF75,MAX(0,$H75-SUM($DP75:EC75)))</f>
        <v/>
      </c>
      <c r="EE75">
        <f>MIN(AI74*(1+AI$6/Setup!$C$13)-CG75,MAX(0,$H75-SUM($DP75:ED75)))</f>
        <v/>
      </c>
      <c r="EF75">
        <f>MIN(AJ74*(1+AJ$6/Setup!$C$13)-CH75,MAX(0,$H75-SUM($DP75:EE75)))</f>
        <v/>
      </c>
      <c r="EG75">
        <f>MIN(AK74*(1+AK$6/Setup!$C$13)-CI75,MAX(0,$H75-SUM($DP75:EF75)))</f>
        <v/>
      </c>
      <c r="EH75">
        <f>MIN(AL74*(1+AL$6/Setup!$C$13)-CJ75,MAX(0,$H75-SUM($DP75:EG75)))</f>
        <v/>
      </c>
      <c r="EI75">
        <f>MIN(AM74*(1+AM$6/Setup!$C$13)-CK75,MAX(0,$H75-SUM($DP75:EH75)))</f>
        <v/>
      </c>
      <c r="EJ75">
        <f>MIN(AN74*(1+AN$6/Setup!$C$13)-CL75,MAX(0,$H75-SUM($DP75:EI75)))</f>
        <v/>
      </c>
      <c r="EK75">
        <f>MIN(AO74*(1+AO$6/Setup!$C$13)-CM75,MAX(0,$H75-SUM($DP75:EJ75)))</f>
        <v/>
      </c>
      <c r="EL75">
        <f>MIN(AP74*(1+AP$6/Setup!$C$13)-CN75,MAX(0,$H75-SUM($DP75:EK75)))</f>
        <v/>
      </c>
      <c r="EM75">
        <f>MIN(AQ74*(1+AQ$6/Setup!$C$13)-CO75,MAX(0,$H75-SUM($DP75:EL75)))</f>
        <v/>
      </c>
      <c r="EN75">
        <f>MIN(AR74*(1+AR$6/Setup!$C$13)-CP75,MAX(0,$H75-SUM($DP75:EM75)))</f>
        <v/>
      </c>
      <c r="EO75">
        <f>MIN(AS74*(1+AS$6/Setup!$C$13)-CQ75,MAX(0,$H75-SUM($DP75:EN75)))</f>
        <v/>
      </c>
      <c r="EP75">
        <f>MIN(AT74*(1+AT$6/Setup!$C$13)-CR75,MAX(0,$H75-SUM($DP75:EO75)))</f>
        <v/>
      </c>
      <c r="EQ75">
        <f>MIN(AU74*(1+AU$6/Setup!$C$13)-CS75,MAX(0,$H75-SUM($DP75:EP75)))</f>
        <v/>
      </c>
      <c r="ER75">
        <f>MIN(AV74*(1+AV$6/Setup!$C$13)-CT75,MAX(0,$H75-SUM($DP75:EQ75)))</f>
        <v/>
      </c>
      <c r="ES75">
        <f>MIN(AW74*(1+AW$6/Setup!$C$13)-CU75,MAX(0,$H75-SUM($DP75:ER75)))</f>
        <v/>
      </c>
      <c r="ET75">
        <f>MIN(AX74*(1+AX$6/Setup!$C$13)-CV75,MAX(0,$H75-SUM($DP75:ES75)))</f>
        <v/>
      </c>
      <c r="EU75">
        <f>MIN(AY74*(1+AY$6/Setup!$C$13)-CW75,MAX(0,$H75-SUM($DP75:ET75)))</f>
        <v/>
      </c>
      <c r="EV75">
        <f>MIN(AZ74*(1+AZ$6/Setup!$C$13)-CX75,MAX(0,$H75-SUM($DP75:EU75)))</f>
        <v/>
      </c>
      <c r="EW75">
        <f>MIN(BA74*(1+BA$6/Setup!$C$13)-CY75,MAX(0,$H75-SUM($DP75:EV75)))</f>
        <v/>
      </c>
      <c r="EX75">
        <f>MIN(BB74*(1+BB$6/Setup!$C$13)-CZ75,MAX(0,$H75-SUM($DP75:EW75)))</f>
        <v/>
      </c>
      <c r="EY75">
        <f>MIN(BC74*(1+BC$6/Setup!$C$13)-DA75,MAX(0,$H75-SUM($DP75:EX75)))</f>
        <v/>
      </c>
      <c r="EZ75">
        <f>MIN(BD74*(1+BD$6/Setup!$C$13)-DB75,MAX(0,$H75-SUM($DP75:EY75)))</f>
        <v/>
      </c>
      <c r="FA75">
        <f>MIN(BE74*(1+BE$6/Setup!$C$13)-DC75,MAX(0,$H75-SUM($DP75:EZ75)))</f>
        <v/>
      </c>
      <c r="FB75">
        <f>MIN(BF74*(1+BF$6/Setup!$C$13)-DD75,MAX(0,$H75-SUM($DP75:FA75)))</f>
        <v/>
      </c>
      <c r="FC75">
        <f>MIN(BG74*(1+BG$6/Setup!$C$13)-DE75,MAX(0,$H75-SUM($DP75:FB75)))</f>
        <v/>
      </c>
      <c r="FD75">
        <f>MIN(BH74*(1+BH$6/Setup!$C$13)-DF75,MAX(0,$H75-SUM($DP75:FC75)))</f>
        <v/>
      </c>
      <c r="FE75">
        <f>MIN(BI74*(1+BI$6/Setup!$C$13)-DG75,MAX(0,$H75-SUM($DP75:FD75)))</f>
        <v/>
      </c>
      <c r="FF75">
        <f>MIN(BJ74*(1+BJ$6/Setup!$C$13)-DH75,MAX(0,$H75-SUM($DP75:FE75)))</f>
        <v/>
      </c>
      <c r="FG75">
        <f>MIN(BK74*(1+BK$6/Setup!$C$13)-DI75,MAX(0,$H75-SUM($DP75:FF75)))</f>
        <v/>
      </c>
      <c r="FH75">
        <f>MIN(BL74*(1+BL$6/Setup!$C$13)-DJ75,MAX(0,$H75-SUM($DP75:FG75)))</f>
        <v/>
      </c>
      <c r="FI75">
        <f>MIN(BM74*(1+BM$6/Setup!$C$13)-DK75,MAX(0,$H75-SUM($DP75:FH75)))</f>
        <v/>
      </c>
      <c r="FJ75">
        <f>MIN(BN74*(1+BN$6/Setup!$C$13)-DL75,MAX(0,$H75-SUM($DP75:FI75)))</f>
        <v/>
      </c>
      <c r="FK75">
        <f>MIN(BO74*(1+BO$6/Setup!$C$13)-DM75,MAX(0,$H75-SUM($DP75:FJ75)))</f>
        <v/>
      </c>
      <c r="FL75">
        <f>MIN(BP74*(1+BP$6/Setup!$C$13)-DN75,MAX(0,$H75-SUM($DP75:FK75)))</f>
        <v/>
      </c>
      <c r="FM75">
        <f>MIN(BQ74*(1+BQ$6/Setup!$C$13)-DO75,MAX(0,$H75-SUM($DP75:FL75)))</f>
        <v/>
      </c>
    </row>
    <row r="76">
      <c r="A76">
        <f>A75+1</f>
        <v/>
      </c>
      <c r="B76">
        <f>IF(Setup!$C$6="Every week",Setup!$C$7+7*(A76-1),IF(Setup!$C$6="Every 2 weeks",Setup!$C$7+14*(A76-1),IF(Setup!$C$6="Every month",EDATE(Setup!$C$7,A76-1),EOMONTH(Setup!$C$7,INT((A76-1+Setup!$C$20)/2)-1)+MIN(IF(MOD(A76-1+Setup!$C$20,2)=0,Setup!$C$18,Setup!$C$19),DAY(EOMONTH(Setup!$C$7,INT((A76-1+Setup!$C$20)/2)))))))</f>
        <v/>
      </c>
      <c r="C76">
        <f>N('Paycheck Plan'!J72)</f>
        <v/>
      </c>
      <c r="D76">
        <f>N('Paycheck Plan'!K72)</f>
        <v/>
      </c>
      <c r="E76">
        <f>MIN(MAX(0,Setup!$C$10-F75),MAX(0,Setup!$C$8+C76-G76))</f>
        <v/>
      </c>
      <c r="F76">
        <f>F75+E76</f>
        <v/>
      </c>
      <c r="G76">
        <f>MIN(Setup!$C$14,MAX(0,Setup!$C$8+C76))</f>
        <v/>
      </c>
      <c r="H76">
        <f>MAX(0,Setup!$C$8+C76-G76-E76)+SUM($T$7:$BQ$7)-SUM(BR76:DO76)</f>
        <v/>
      </c>
      <c r="I76">
        <f>SUMPRODUCT(T75:BQ75,$T$6:$BQ$6)/Setup!$C$13</f>
        <v/>
      </c>
      <c r="J76">
        <f>SUM(T76:BQ76)</f>
        <v/>
      </c>
      <c r="K76">
        <f>IF(MAX(DP76:FM76)&gt;0,MATCH(MAX(DP76:FM76),DP76:FM76,0),1)</f>
        <v/>
      </c>
      <c r="T76">
        <f>MAX(0,T75*(1+T$6/Setup!$C$13)-BR76-DP76)+IF($K76=1,$D76,0)</f>
        <v/>
      </c>
      <c r="U76">
        <f>MAX(0,U75*(1+U$6/Setup!$C$13)-BS76-DQ76)+IF($K76=2,$D76,0)</f>
        <v/>
      </c>
      <c r="V76">
        <f>MAX(0,V75*(1+V$6/Setup!$C$13)-BT76-DR76)+IF($K76=3,$D76,0)</f>
        <v/>
      </c>
      <c r="W76">
        <f>MAX(0,W75*(1+W$6/Setup!$C$13)-BU76-DS76)+IF($K76=4,$D76,0)</f>
        <v/>
      </c>
      <c r="X76">
        <f>MAX(0,X75*(1+X$6/Setup!$C$13)-BV76-DT76)+IF($K76=5,$D76,0)</f>
        <v/>
      </c>
      <c r="Y76">
        <f>MAX(0,Y75*(1+Y$6/Setup!$C$13)-BW76-DU76)+IF($K76=6,$D76,0)</f>
        <v/>
      </c>
      <c r="Z76">
        <f>MAX(0,Z75*(1+Z$6/Setup!$C$13)-BX76-DV76)+IF($K76=7,$D76,0)</f>
        <v/>
      </c>
      <c r="AA76">
        <f>MAX(0,AA75*(1+AA$6/Setup!$C$13)-BY76-DW76)+IF($K76=8,$D76,0)</f>
        <v/>
      </c>
      <c r="AB76">
        <f>MAX(0,AB75*(1+AB$6/Setup!$C$13)-BZ76-DX76)+IF($K76=9,$D76,0)</f>
        <v/>
      </c>
      <c r="AC76">
        <f>MAX(0,AC75*(1+AC$6/Setup!$C$13)-CA76-DY76)+IF($K76=10,$D76,0)</f>
        <v/>
      </c>
      <c r="AD76">
        <f>MAX(0,AD75*(1+AD$6/Setup!$C$13)-CB76-DZ76)+IF($K76=11,$D76,0)</f>
        <v/>
      </c>
      <c r="AE76">
        <f>MAX(0,AE75*(1+AE$6/Setup!$C$13)-CC76-EA76)+IF($K76=12,$D76,0)</f>
        <v/>
      </c>
      <c r="AF76">
        <f>MAX(0,AF75*(1+AF$6/Setup!$C$13)-CD76-EB76)+IF($K76=13,$D76,0)</f>
        <v/>
      </c>
      <c r="AG76">
        <f>MAX(0,AG75*(1+AG$6/Setup!$C$13)-CE76-EC76)+IF($K76=14,$D76,0)</f>
        <v/>
      </c>
      <c r="AH76">
        <f>MAX(0,AH75*(1+AH$6/Setup!$C$13)-CF76-ED76)+IF($K76=15,$D76,0)</f>
        <v/>
      </c>
      <c r="AI76">
        <f>MAX(0,AI75*(1+AI$6/Setup!$C$13)-CG76-EE76)+IF($K76=16,$D76,0)</f>
        <v/>
      </c>
      <c r="AJ76">
        <f>MAX(0,AJ75*(1+AJ$6/Setup!$C$13)-CH76-EF76)+IF($K76=17,$D76,0)</f>
        <v/>
      </c>
      <c r="AK76">
        <f>MAX(0,AK75*(1+AK$6/Setup!$C$13)-CI76-EG76)+IF($K76=18,$D76,0)</f>
        <v/>
      </c>
      <c r="AL76">
        <f>MAX(0,AL75*(1+AL$6/Setup!$C$13)-CJ76-EH76)+IF($K76=19,$D76,0)</f>
        <v/>
      </c>
      <c r="AM76">
        <f>MAX(0,AM75*(1+AM$6/Setup!$C$13)-CK76-EI76)+IF($K76=20,$D76,0)</f>
        <v/>
      </c>
      <c r="AN76">
        <f>MAX(0,AN75*(1+AN$6/Setup!$C$13)-CL76-EJ76)+IF($K76=21,$D76,0)</f>
        <v/>
      </c>
      <c r="AO76">
        <f>MAX(0,AO75*(1+AO$6/Setup!$C$13)-CM76-EK76)+IF($K76=22,$D76,0)</f>
        <v/>
      </c>
      <c r="AP76">
        <f>MAX(0,AP75*(1+AP$6/Setup!$C$13)-CN76-EL76)+IF($K76=23,$D76,0)</f>
        <v/>
      </c>
      <c r="AQ76">
        <f>MAX(0,AQ75*(1+AQ$6/Setup!$C$13)-CO76-EM76)+IF($K76=24,$D76,0)</f>
        <v/>
      </c>
      <c r="AR76">
        <f>MAX(0,AR75*(1+AR$6/Setup!$C$13)-CP76-EN76)+IF($K76=25,$D76,0)</f>
        <v/>
      </c>
      <c r="AS76">
        <f>MAX(0,AS75*(1+AS$6/Setup!$C$13)-CQ76-EO76)+IF($K76=26,$D76,0)</f>
        <v/>
      </c>
      <c r="AT76">
        <f>MAX(0,AT75*(1+AT$6/Setup!$C$13)-CR76-EP76)+IF($K76=27,$D76,0)</f>
        <v/>
      </c>
      <c r="AU76">
        <f>MAX(0,AU75*(1+AU$6/Setup!$C$13)-CS76-EQ76)+IF($K76=28,$D76,0)</f>
        <v/>
      </c>
      <c r="AV76">
        <f>MAX(0,AV75*(1+AV$6/Setup!$C$13)-CT76-ER76)+IF($K76=29,$D76,0)</f>
        <v/>
      </c>
      <c r="AW76">
        <f>MAX(0,AW75*(1+AW$6/Setup!$C$13)-CU76-ES76)+IF($K76=30,$D76,0)</f>
        <v/>
      </c>
      <c r="AX76">
        <f>MAX(0,AX75*(1+AX$6/Setup!$C$13)-CV76-ET76)+IF($K76=31,$D76,0)</f>
        <v/>
      </c>
      <c r="AY76">
        <f>MAX(0,AY75*(1+AY$6/Setup!$C$13)-CW76-EU76)+IF($K76=32,$D76,0)</f>
        <v/>
      </c>
      <c r="AZ76">
        <f>MAX(0,AZ75*(1+AZ$6/Setup!$C$13)-CX76-EV76)+IF($K76=33,$D76,0)</f>
        <v/>
      </c>
      <c r="BA76">
        <f>MAX(0,BA75*(1+BA$6/Setup!$C$13)-CY76-EW76)+IF($K76=34,$D76,0)</f>
        <v/>
      </c>
      <c r="BB76">
        <f>MAX(0,BB75*(1+BB$6/Setup!$C$13)-CZ76-EX76)+IF($K76=35,$D76,0)</f>
        <v/>
      </c>
      <c r="BC76">
        <f>MAX(0,BC75*(1+BC$6/Setup!$C$13)-DA76-EY76)+IF($K76=36,$D76,0)</f>
        <v/>
      </c>
      <c r="BD76">
        <f>MAX(0,BD75*(1+BD$6/Setup!$C$13)-DB76-EZ76)+IF($K76=37,$D76,0)</f>
        <v/>
      </c>
      <c r="BE76">
        <f>MAX(0,BE75*(1+BE$6/Setup!$C$13)-DC76-FA76)+IF($K76=38,$D76,0)</f>
        <v/>
      </c>
      <c r="BF76">
        <f>MAX(0,BF75*(1+BF$6/Setup!$C$13)-DD76-FB76)+IF($K76=39,$D76,0)</f>
        <v/>
      </c>
      <c r="BG76">
        <f>MAX(0,BG75*(1+BG$6/Setup!$C$13)-DE76-FC76)+IF($K76=40,$D76,0)</f>
        <v/>
      </c>
      <c r="BH76">
        <f>MAX(0,BH75*(1+BH$6/Setup!$C$13)-DF76-FD76)+IF($K76=41,$D76,0)</f>
        <v/>
      </c>
      <c r="BI76">
        <f>MAX(0,BI75*(1+BI$6/Setup!$C$13)-DG76-FE76)+IF($K76=42,$D76,0)</f>
        <v/>
      </c>
      <c r="BJ76">
        <f>MAX(0,BJ75*(1+BJ$6/Setup!$C$13)-DH76-FF76)+IF($K76=43,$D76,0)</f>
        <v/>
      </c>
      <c r="BK76">
        <f>MAX(0,BK75*(1+BK$6/Setup!$C$13)-DI76-FG76)+IF($K76=44,$D76,0)</f>
        <v/>
      </c>
      <c r="BL76">
        <f>MAX(0,BL75*(1+BL$6/Setup!$C$13)-DJ76-FH76)+IF($K76=45,$D76,0)</f>
        <v/>
      </c>
      <c r="BM76">
        <f>MAX(0,BM75*(1+BM$6/Setup!$C$13)-DK76-FI76)+IF($K76=46,$D76,0)</f>
        <v/>
      </c>
      <c r="BN76">
        <f>MAX(0,BN75*(1+BN$6/Setup!$C$13)-DL76-FJ76)+IF($K76=47,$D76,0)</f>
        <v/>
      </c>
      <c r="BO76">
        <f>MAX(0,BO75*(1+BO$6/Setup!$C$13)-DM76-FK76)+IF($K76=48,$D76,0)</f>
        <v/>
      </c>
      <c r="BP76">
        <f>MAX(0,BP75*(1+BP$6/Setup!$C$13)-DN76-FL76)+IF($K76=49,$D76,0)</f>
        <v/>
      </c>
      <c r="BQ76">
        <f>MAX(0,BQ75*(1+BQ$6/Setup!$C$13)-DO76-FM76)+IF($K76=50,$D76,0)</f>
        <v/>
      </c>
      <c r="BR76">
        <f>MIN(T75*(1+T$6/Setup!$C$13),T$7)</f>
        <v/>
      </c>
      <c r="BS76">
        <f>MIN(U75*(1+U$6/Setup!$C$13),U$7)</f>
        <v/>
      </c>
      <c r="BT76">
        <f>MIN(V75*(1+V$6/Setup!$C$13),V$7)</f>
        <v/>
      </c>
      <c r="BU76">
        <f>MIN(W75*(1+W$6/Setup!$C$13),W$7)</f>
        <v/>
      </c>
      <c r="BV76">
        <f>MIN(X75*(1+X$6/Setup!$C$13),X$7)</f>
        <v/>
      </c>
      <c r="BW76">
        <f>MIN(Y75*(1+Y$6/Setup!$C$13),Y$7)</f>
        <v/>
      </c>
      <c r="BX76">
        <f>MIN(Z75*(1+Z$6/Setup!$C$13),Z$7)</f>
        <v/>
      </c>
      <c r="BY76">
        <f>MIN(AA75*(1+AA$6/Setup!$C$13),AA$7)</f>
        <v/>
      </c>
      <c r="BZ76">
        <f>MIN(AB75*(1+AB$6/Setup!$C$13),AB$7)</f>
        <v/>
      </c>
      <c r="CA76">
        <f>MIN(AC75*(1+AC$6/Setup!$C$13),AC$7)</f>
        <v/>
      </c>
      <c r="CB76">
        <f>MIN(AD75*(1+AD$6/Setup!$C$13),AD$7)</f>
        <v/>
      </c>
      <c r="CC76">
        <f>MIN(AE75*(1+AE$6/Setup!$C$13),AE$7)</f>
        <v/>
      </c>
      <c r="CD76">
        <f>MIN(AF75*(1+AF$6/Setup!$C$13),AF$7)</f>
        <v/>
      </c>
      <c r="CE76">
        <f>MIN(AG75*(1+AG$6/Setup!$C$13),AG$7)</f>
        <v/>
      </c>
      <c r="CF76">
        <f>MIN(AH75*(1+AH$6/Setup!$C$13),AH$7)</f>
        <v/>
      </c>
      <c r="CG76">
        <f>MIN(AI75*(1+AI$6/Setup!$C$13),AI$7)</f>
        <v/>
      </c>
      <c r="CH76">
        <f>MIN(AJ75*(1+AJ$6/Setup!$C$13),AJ$7)</f>
        <v/>
      </c>
      <c r="CI76">
        <f>MIN(AK75*(1+AK$6/Setup!$C$13),AK$7)</f>
        <v/>
      </c>
      <c r="CJ76">
        <f>MIN(AL75*(1+AL$6/Setup!$C$13),AL$7)</f>
        <v/>
      </c>
      <c r="CK76">
        <f>MIN(AM75*(1+AM$6/Setup!$C$13),AM$7)</f>
        <v/>
      </c>
      <c r="CL76">
        <f>MIN(AN75*(1+AN$6/Setup!$C$13),AN$7)</f>
        <v/>
      </c>
      <c r="CM76">
        <f>MIN(AO75*(1+AO$6/Setup!$C$13),AO$7)</f>
        <v/>
      </c>
      <c r="CN76">
        <f>MIN(AP75*(1+AP$6/Setup!$C$13),AP$7)</f>
        <v/>
      </c>
      <c r="CO76">
        <f>MIN(AQ75*(1+AQ$6/Setup!$C$13),AQ$7)</f>
        <v/>
      </c>
      <c r="CP76">
        <f>MIN(AR75*(1+AR$6/Setup!$C$13),AR$7)</f>
        <v/>
      </c>
      <c r="CQ76">
        <f>MIN(AS75*(1+AS$6/Setup!$C$13),AS$7)</f>
        <v/>
      </c>
      <c r="CR76">
        <f>MIN(AT75*(1+AT$6/Setup!$C$13),AT$7)</f>
        <v/>
      </c>
      <c r="CS76">
        <f>MIN(AU75*(1+AU$6/Setup!$C$13),AU$7)</f>
        <v/>
      </c>
      <c r="CT76">
        <f>MIN(AV75*(1+AV$6/Setup!$C$13),AV$7)</f>
        <v/>
      </c>
      <c r="CU76">
        <f>MIN(AW75*(1+AW$6/Setup!$C$13),AW$7)</f>
        <v/>
      </c>
      <c r="CV76">
        <f>MIN(AX75*(1+AX$6/Setup!$C$13),AX$7)</f>
        <v/>
      </c>
      <c r="CW76">
        <f>MIN(AY75*(1+AY$6/Setup!$C$13),AY$7)</f>
        <v/>
      </c>
      <c r="CX76">
        <f>MIN(AZ75*(1+AZ$6/Setup!$C$13),AZ$7)</f>
        <v/>
      </c>
      <c r="CY76">
        <f>MIN(BA75*(1+BA$6/Setup!$C$13),BA$7)</f>
        <v/>
      </c>
      <c r="CZ76">
        <f>MIN(BB75*(1+BB$6/Setup!$C$13),BB$7)</f>
        <v/>
      </c>
      <c r="DA76">
        <f>MIN(BC75*(1+BC$6/Setup!$C$13),BC$7)</f>
        <v/>
      </c>
      <c r="DB76">
        <f>MIN(BD75*(1+BD$6/Setup!$C$13),BD$7)</f>
        <v/>
      </c>
      <c r="DC76">
        <f>MIN(BE75*(1+BE$6/Setup!$C$13),BE$7)</f>
        <v/>
      </c>
      <c r="DD76">
        <f>MIN(BF75*(1+BF$6/Setup!$C$13),BF$7)</f>
        <v/>
      </c>
      <c r="DE76">
        <f>MIN(BG75*(1+BG$6/Setup!$C$13),BG$7)</f>
        <v/>
      </c>
      <c r="DF76">
        <f>MIN(BH75*(1+BH$6/Setup!$C$13),BH$7)</f>
        <v/>
      </c>
      <c r="DG76">
        <f>MIN(BI75*(1+BI$6/Setup!$C$13),BI$7)</f>
        <v/>
      </c>
      <c r="DH76">
        <f>MIN(BJ75*(1+BJ$6/Setup!$C$13),BJ$7)</f>
        <v/>
      </c>
      <c r="DI76">
        <f>MIN(BK75*(1+BK$6/Setup!$C$13),BK$7)</f>
        <v/>
      </c>
      <c r="DJ76">
        <f>MIN(BL75*(1+BL$6/Setup!$C$13),BL$7)</f>
        <v/>
      </c>
      <c r="DK76">
        <f>MIN(BM75*(1+BM$6/Setup!$C$13),BM$7)</f>
        <v/>
      </c>
      <c r="DL76">
        <f>MIN(BN75*(1+BN$6/Setup!$C$13),BN$7)</f>
        <v/>
      </c>
      <c r="DM76">
        <f>MIN(BO75*(1+BO$6/Setup!$C$13),BO$7)</f>
        <v/>
      </c>
      <c r="DN76">
        <f>MIN(BP75*(1+BP$6/Setup!$C$13),BP$7)</f>
        <v/>
      </c>
      <c r="DO76">
        <f>MIN(BQ75*(1+BQ$6/Setup!$C$13),BQ$7)</f>
        <v/>
      </c>
      <c r="DP76">
        <f>MIN(T75*(1+T$6/Setup!$C$13)-BR76,$H76)</f>
        <v/>
      </c>
      <c r="DQ76">
        <f>MIN(U75*(1+U$6/Setup!$C$13)-BS76,MAX(0,$H76-SUM($DP76:DP76)))</f>
        <v/>
      </c>
      <c r="DR76">
        <f>MIN(V75*(1+V$6/Setup!$C$13)-BT76,MAX(0,$H76-SUM($DP76:DQ76)))</f>
        <v/>
      </c>
      <c r="DS76">
        <f>MIN(W75*(1+W$6/Setup!$C$13)-BU76,MAX(0,$H76-SUM($DP76:DR76)))</f>
        <v/>
      </c>
      <c r="DT76">
        <f>MIN(X75*(1+X$6/Setup!$C$13)-BV76,MAX(0,$H76-SUM($DP76:DS76)))</f>
        <v/>
      </c>
      <c r="DU76">
        <f>MIN(Y75*(1+Y$6/Setup!$C$13)-BW76,MAX(0,$H76-SUM($DP76:DT76)))</f>
        <v/>
      </c>
      <c r="DV76">
        <f>MIN(Z75*(1+Z$6/Setup!$C$13)-BX76,MAX(0,$H76-SUM($DP76:DU76)))</f>
        <v/>
      </c>
      <c r="DW76">
        <f>MIN(AA75*(1+AA$6/Setup!$C$13)-BY76,MAX(0,$H76-SUM($DP76:DV76)))</f>
        <v/>
      </c>
      <c r="DX76">
        <f>MIN(AB75*(1+AB$6/Setup!$C$13)-BZ76,MAX(0,$H76-SUM($DP76:DW76)))</f>
        <v/>
      </c>
      <c r="DY76">
        <f>MIN(AC75*(1+AC$6/Setup!$C$13)-CA76,MAX(0,$H76-SUM($DP76:DX76)))</f>
        <v/>
      </c>
      <c r="DZ76">
        <f>MIN(AD75*(1+AD$6/Setup!$C$13)-CB76,MAX(0,$H76-SUM($DP76:DY76)))</f>
        <v/>
      </c>
      <c r="EA76">
        <f>MIN(AE75*(1+AE$6/Setup!$C$13)-CC76,MAX(0,$H76-SUM($DP76:DZ76)))</f>
        <v/>
      </c>
      <c r="EB76">
        <f>MIN(AF75*(1+AF$6/Setup!$C$13)-CD76,MAX(0,$H76-SUM($DP76:EA76)))</f>
        <v/>
      </c>
      <c r="EC76">
        <f>MIN(AG75*(1+AG$6/Setup!$C$13)-CE76,MAX(0,$H76-SUM($DP76:EB76)))</f>
        <v/>
      </c>
      <c r="ED76">
        <f>MIN(AH75*(1+AH$6/Setup!$C$13)-CF76,MAX(0,$H76-SUM($DP76:EC76)))</f>
        <v/>
      </c>
      <c r="EE76">
        <f>MIN(AI75*(1+AI$6/Setup!$C$13)-CG76,MAX(0,$H76-SUM($DP76:ED76)))</f>
        <v/>
      </c>
      <c r="EF76">
        <f>MIN(AJ75*(1+AJ$6/Setup!$C$13)-CH76,MAX(0,$H76-SUM($DP76:EE76)))</f>
        <v/>
      </c>
      <c r="EG76">
        <f>MIN(AK75*(1+AK$6/Setup!$C$13)-CI76,MAX(0,$H76-SUM($DP76:EF76)))</f>
        <v/>
      </c>
      <c r="EH76">
        <f>MIN(AL75*(1+AL$6/Setup!$C$13)-CJ76,MAX(0,$H76-SUM($DP76:EG76)))</f>
        <v/>
      </c>
      <c r="EI76">
        <f>MIN(AM75*(1+AM$6/Setup!$C$13)-CK76,MAX(0,$H76-SUM($DP76:EH76)))</f>
        <v/>
      </c>
      <c r="EJ76">
        <f>MIN(AN75*(1+AN$6/Setup!$C$13)-CL76,MAX(0,$H76-SUM($DP76:EI76)))</f>
        <v/>
      </c>
      <c r="EK76">
        <f>MIN(AO75*(1+AO$6/Setup!$C$13)-CM76,MAX(0,$H76-SUM($DP76:EJ76)))</f>
        <v/>
      </c>
      <c r="EL76">
        <f>MIN(AP75*(1+AP$6/Setup!$C$13)-CN76,MAX(0,$H76-SUM($DP76:EK76)))</f>
        <v/>
      </c>
      <c r="EM76">
        <f>MIN(AQ75*(1+AQ$6/Setup!$C$13)-CO76,MAX(0,$H76-SUM($DP76:EL76)))</f>
        <v/>
      </c>
      <c r="EN76">
        <f>MIN(AR75*(1+AR$6/Setup!$C$13)-CP76,MAX(0,$H76-SUM($DP76:EM76)))</f>
        <v/>
      </c>
      <c r="EO76">
        <f>MIN(AS75*(1+AS$6/Setup!$C$13)-CQ76,MAX(0,$H76-SUM($DP76:EN76)))</f>
        <v/>
      </c>
      <c r="EP76">
        <f>MIN(AT75*(1+AT$6/Setup!$C$13)-CR76,MAX(0,$H76-SUM($DP76:EO76)))</f>
        <v/>
      </c>
      <c r="EQ76">
        <f>MIN(AU75*(1+AU$6/Setup!$C$13)-CS76,MAX(0,$H76-SUM($DP76:EP76)))</f>
        <v/>
      </c>
      <c r="ER76">
        <f>MIN(AV75*(1+AV$6/Setup!$C$13)-CT76,MAX(0,$H76-SUM($DP76:EQ76)))</f>
        <v/>
      </c>
      <c r="ES76">
        <f>MIN(AW75*(1+AW$6/Setup!$C$13)-CU76,MAX(0,$H76-SUM($DP76:ER76)))</f>
        <v/>
      </c>
      <c r="ET76">
        <f>MIN(AX75*(1+AX$6/Setup!$C$13)-CV76,MAX(0,$H76-SUM($DP76:ES76)))</f>
        <v/>
      </c>
      <c r="EU76">
        <f>MIN(AY75*(1+AY$6/Setup!$C$13)-CW76,MAX(0,$H76-SUM($DP76:ET76)))</f>
        <v/>
      </c>
      <c r="EV76">
        <f>MIN(AZ75*(1+AZ$6/Setup!$C$13)-CX76,MAX(0,$H76-SUM($DP76:EU76)))</f>
        <v/>
      </c>
      <c r="EW76">
        <f>MIN(BA75*(1+BA$6/Setup!$C$13)-CY76,MAX(0,$H76-SUM($DP76:EV76)))</f>
        <v/>
      </c>
      <c r="EX76">
        <f>MIN(BB75*(1+BB$6/Setup!$C$13)-CZ76,MAX(0,$H76-SUM($DP76:EW76)))</f>
        <v/>
      </c>
      <c r="EY76">
        <f>MIN(BC75*(1+BC$6/Setup!$C$13)-DA76,MAX(0,$H76-SUM($DP76:EX76)))</f>
        <v/>
      </c>
      <c r="EZ76">
        <f>MIN(BD75*(1+BD$6/Setup!$C$13)-DB76,MAX(0,$H76-SUM($DP76:EY76)))</f>
        <v/>
      </c>
      <c r="FA76">
        <f>MIN(BE75*(1+BE$6/Setup!$C$13)-DC76,MAX(0,$H76-SUM($DP76:EZ76)))</f>
        <v/>
      </c>
      <c r="FB76">
        <f>MIN(BF75*(1+BF$6/Setup!$C$13)-DD76,MAX(0,$H76-SUM($DP76:FA76)))</f>
        <v/>
      </c>
      <c r="FC76">
        <f>MIN(BG75*(1+BG$6/Setup!$C$13)-DE76,MAX(0,$H76-SUM($DP76:FB76)))</f>
        <v/>
      </c>
      <c r="FD76">
        <f>MIN(BH75*(1+BH$6/Setup!$C$13)-DF76,MAX(0,$H76-SUM($DP76:FC76)))</f>
        <v/>
      </c>
      <c r="FE76">
        <f>MIN(BI75*(1+BI$6/Setup!$C$13)-DG76,MAX(0,$H76-SUM($DP76:FD76)))</f>
        <v/>
      </c>
      <c r="FF76">
        <f>MIN(BJ75*(1+BJ$6/Setup!$C$13)-DH76,MAX(0,$H76-SUM($DP76:FE76)))</f>
        <v/>
      </c>
      <c r="FG76">
        <f>MIN(BK75*(1+BK$6/Setup!$C$13)-DI76,MAX(0,$H76-SUM($DP76:FF76)))</f>
        <v/>
      </c>
      <c r="FH76">
        <f>MIN(BL75*(1+BL$6/Setup!$C$13)-DJ76,MAX(0,$H76-SUM($DP76:FG76)))</f>
        <v/>
      </c>
      <c r="FI76">
        <f>MIN(BM75*(1+BM$6/Setup!$C$13)-DK76,MAX(0,$H76-SUM($DP76:FH76)))</f>
        <v/>
      </c>
      <c r="FJ76">
        <f>MIN(BN75*(1+BN$6/Setup!$C$13)-DL76,MAX(0,$H76-SUM($DP76:FI76)))</f>
        <v/>
      </c>
      <c r="FK76">
        <f>MIN(BO75*(1+BO$6/Setup!$C$13)-DM76,MAX(0,$H76-SUM($DP76:FJ76)))</f>
        <v/>
      </c>
      <c r="FL76">
        <f>MIN(BP75*(1+BP$6/Setup!$C$13)-DN76,MAX(0,$H76-SUM($DP76:FK76)))</f>
        <v/>
      </c>
      <c r="FM76">
        <f>MIN(BQ75*(1+BQ$6/Setup!$C$13)-DO76,MAX(0,$H76-SUM($DP76:FL76)))</f>
        <v/>
      </c>
    </row>
    <row r="77">
      <c r="A77">
        <f>A76+1</f>
        <v/>
      </c>
      <c r="B77">
        <f>IF(Setup!$C$6="Every week",Setup!$C$7+7*(A77-1),IF(Setup!$C$6="Every 2 weeks",Setup!$C$7+14*(A77-1),IF(Setup!$C$6="Every month",EDATE(Setup!$C$7,A77-1),EOMONTH(Setup!$C$7,INT((A77-1+Setup!$C$20)/2)-1)+MIN(IF(MOD(A77-1+Setup!$C$20,2)=0,Setup!$C$18,Setup!$C$19),DAY(EOMONTH(Setup!$C$7,INT((A77-1+Setup!$C$20)/2)))))))</f>
        <v/>
      </c>
      <c r="C77">
        <f>N('Paycheck Plan'!J73)</f>
        <v/>
      </c>
      <c r="D77">
        <f>N('Paycheck Plan'!K73)</f>
        <v/>
      </c>
      <c r="E77">
        <f>MIN(MAX(0,Setup!$C$10-F76),MAX(0,Setup!$C$8+C77-G77))</f>
        <v/>
      </c>
      <c r="F77">
        <f>F76+E77</f>
        <v/>
      </c>
      <c r="G77">
        <f>MIN(Setup!$C$14,MAX(0,Setup!$C$8+C77))</f>
        <v/>
      </c>
      <c r="H77">
        <f>MAX(0,Setup!$C$8+C77-G77-E77)+SUM($T$7:$BQ$7)-SUM(BR77:DO77)</f>
        <v/>
      </c>
      <c r="I77">
        <f>SUMPRODUCT(T76:BQ76,$T$6:$BQ$6)/Setup!$C$13</f>
        <v/>
      </c>
      <c r="J77">
        <f>SUM(T77:BQ77)</f>
        <v/>
      </c>
      <c r="K77">
        <f>IF(MAX(DP77:FM77)&gt;0,MATCH(MAX(DP77:FM77),DP77:FM77,0),1)</f>
        <v/>
      </c>
      <c r="T77">
        <f>MAX(0,T76*(1+T$6/Setup!$C$13)-BR77-DP77)+IF($K77=1,$D77,0)</f>
        <v/>
      </c>
      <c r="U77">
        <f>MAX(0,U76*(1+U$6/Setup!$C$13)-BS77-DQ77)+IF($K77=2,$D77,0)</f>
        <v/>
      </c>
      <c r="V77">
        <f>MAX(0,V76*(1+V$6/Setup!$C$13)-BT77-DR77)+IF($K77=3,$D77,0)</f>
        <v/>
      </c>
      <c r="W77">
        <f>MAX(0,W76*(1+W$6/Setup!$C$13)-BU77-DS77)+IF($K77=4,$D77,0)</f>
        <v/>
      </c>
      <c r="X77">
        <f>MAX(0,X76*(1+X$6/Setup!$C$13)-BV77-DT77)+IF($K77=5,$D77,0)</f>
        <v/>
      </c>
      <c r="Y77">
        <f>MAX(0,Y76*(1+Y$6/Setup!$C$13)-BW77-DU77)+IF($K77=6,$D77,0)</f>
        <v/>
      </c>
      <c r="Z77">
        <f>MAX(0,Z76*(1+Z$6/Setup!$C$13)-BX77-DV77)+IF($K77=7,$D77,0)</f>
        <v/>
      </c>
      <c r="AA77">
        <f>MAX(0,AA76*(1+AA$6/Setup!$C$13)-BY77-DW77)+IF($K77=8,$D77,0)</f>
        <v/>
      </c>
      <c r="AB77">
        <f>MAX(0,AB76*(1+AB$6/Setup!$C$13)-BZ77-DX77)+IF($K77=9,$D77,0)</f>
        <v/>
      </c>
      <c r="AC77">
        <f>MAX(0,AC76*(1+AC$6/Setup!$C$13)-CA77-DY77)+IF($K77=10,$D77,0)</f>
        <v/>
      </c>
      <c r="AD77">
        <f>MAX(0,AD76*(1+AD$6/Setup!$C$13)-CB77-DZ77)+IF($K77=11,$D77,0)</f>
        <v/>
      </c>
      <c r="AE77">
        <f>MAX(0,AE76*(1+AE$6/Setup!$C$13)-CC77-EA77)+IF($K77=12,$D77,0)</f>
        <v/>
      </c>
      <c r="AF77">
        <f>MAX(0,AF76*(1+AF$6/Setup!$C$13)-CD77-EB77)+IF($K77=13,$D77,0)</f>
        <v/>
      </c>
      <c r="AG77">
        <f>MAX(0,AG76*(1+AG$6/Setup!$C$13)-CE77-EC77)+IF($K77=14,$D77,0)</f>
        <v/>
      </c>
      <c r="AH77">
        <f>MAX(0,AH76*(1+AH$6/Setup!$C$13)-CF77-ED77)+IF($K77=15,$D77,0)</f>
        <v/>
      </c>
      <c r="AI77">
        <f>MAX(0,AI76*(1+AI$6/Setup!$C$13)-CG77-EE77)+IF($K77=16,$D77,0)</f>
        <v/>
      </c>
      <c r="AJ77">
        <f>MAX(0,AJ76*(1+AJ$6/Setup!$C$13)-CH77-EF77)+IF($K77=17,$D77,0)</f>
        <v/>
      </c>
      <c r="AK77">
        <f>MAX(0,AK76*(1+AK$6/Setup!$C$13)-CI77-EG77)+IF($K77=18,$D77,0)</f>
        <v/>
      </c>
      <c r="AL77">
        <f>MAX(0,AL76*(1+AL$6/Setup!$C$13)-CJ77-EH77)+IF($K77=19,$D77,0)</f>
        <v/>
      </c>
      <c r="AM77">
        <f>MAX(0,AM76*(1+AM$6/Setup!$C$13)-CK77-EI77)+IF($K77=20,$D77,0)</f>
        <v/>
      </c>
      <c r="AN77">
        <f>MAX(0,AN76*(1+AN$6/Setup!$C$13)-CL77-EJ77)+IF($K77=21,$D77,0)</f>
        <v/>
      </c>
      <c r="AO77">
        <f>MAX(0,AO76*(1+AO$6/Setup!$C$13)-CM77-EK77)+IF($K77=22,$D77,0)</f>
        <v/>
      </c>
      <c r="AP77">
        <f>MAX(0,AP76*(1+AP$6/Setup!$C$13)-CN77-EL77)+IF($K77=23,$D77,0)</f>
        <v/>
      </c>
      <c r="AQ77">
        <f>MAX(0,AQ76*(1+AQ$6/Setup!$C$13)-CO77-EM77)+IF($K77=24,$D77,0)</f>
        <v/>
      </c>
      <c r="AR77">
        <f>MAX(0,AR76*(1+AR$6/Setup!$C$13)-CP77-EN77)+IF($K77=25,$D77,0)</f>
        <v/>
      </c>
      <c r="AS77">
        <f>MAX(0,AS76*(1+AS$6/Setup!$C$13)-CQ77-EO77)+IF($K77=26,$D77,0)</f>
        <v/>
      </c>
      <c r="AT77">
        <f>MAX(0,AT76*(1+AT$6/Setup!$C$13)-CR77-EP77)+IF($K77=27,$D77,0)</f>
        <v/>
      </c>
      <c r="AU77">
        <f>MAX(0,AU76*(1+AU$6/Setup!$C$13)-CS77-EQ77)+IF($K77=28,$D77,0)</f>
        <v/>
      </c>
      <c r="AV77">
        <f>MAX(0,AV76*(1+AV$6/Setup!$C$13)-CT77-ER77)+IF($K77=29,$D77,0)</f>
        <v/>
      </c>
      <c r="AW77">
        <f>MAX(0,AW76*(1+AW$6/Setup!$C$13)-CU77-ES77)+IF($K77=30,$D77,0)</f>
        <v/>
      </c>
      <c r="AX77">
        <f>MAX(0,AX76*(1+AX$6/Setup!$C$13)-CV77-ET77)+IF($K77=31,$D77,0)</f>
        <v/>
      </c>
      <c r="AY77">
        <f>MAX(0,AY76*(1+AY$6/Setup!$C$13)-CW77-EU77)+IF($K77=32,$D77,0)</f>
        <v/>
      </c>
      <c r="AZ77">
        <f>MAX(0,AZ76*(1+AZ$6/Setup!$C$13)-CX77-EV77)+IF($K77=33,$D77,0)</f>
        <v/>
      </c>
      <c r="BA77">
        <f>MAX(0,BA76*(1+BA$6/Setup!$C$13)-CY77-EW77)+IF($K77=34,$D77,0)</f>
        <v/>
      </c>
      <c r="BB77">
        <f>MAX(0,BB76*(1+BB$6/Setup!$C$13)-CZ77-EX77)+IF($K77=35,$D77,0)</f>
        <v/>
      </c>
      <c r="BC77">
        <f>MAX(0,BC76*(1+BC$6/Setup!$C$13)-DA77-EY77)+IF($K77=36,$D77,0)</f>
        <v/>
      </c>
      <c r="BD77">
        <f>MAX(0,BD76*(1+BD$6/Setup!$C$13)-DB77-EZ77)+IF($K77=37,$D77,0)</f>
        <v/>
      </c>
      <c r="BE77">
        <f>MAX(0,BE76*(1+BE$6/Setup!$C$13)-DC77-FA77)+IF($K77=38,$D77,0)</f>
        <v/>
      </c>
      <c r="BF77">
        <f>MAX(0,BF76*(1+BF$6/Setup!$C$13)-DD77-FB77)+IF($K77=39,$D77,0)</f>
        <v/>
      </c>
      <c r="BG77">
        <f>MAX(0,BG76*(1+BG$6/Setup!$C$13)-DE77-FC77)+IF($K77=40,$D77,0)</f>
        <v/>
      </c>
      <c r="BH77">
        <f>MAX(0,BH76*(1+BH$6/Setup!$C$13)-DF77-FD77)+IF($K77=41,$D77,0)</f>
        <v/>
      </c>
      <c r="BI77">
        <f>MAX(0,BI76*(1+BI$6/Setup!$C$13)-DG77-FE77)+IF($K77=42,$D77,0)</f>
        <v/>
      </c>
      <c r="BJ77">
        <f>MAX(0,BJ76*(1+BJ$6/Setup!$C$13)-DH77-FF77)+IF($K77=43,$D77,0)</f>
        <v/>
      </c>
      <c r="BK77">
        <f>MAX(0,BK76*(1+BK$6/Setup!$C$13)-DI77-FG77)+IF($K77=44,$D77,0)</f>
        <v/>
      </c>
      <c r="BL77">
        <f>MAX(0,BL76*(1+BL$6/Setup!$C$13)-DJ77-FH77)+IF($K77=45,$D77,0)</f>
        <v/>
      </c>
      <c r="BM77">
        <f>MAX(0,BM76*(1+BM$6/Setup!$C$13)-DK77-FI77)+IF($K77=46,$D77,0)</f>
        <v/>
      </c>
      <c r="BN77">
        <f>MAX(0,BN76*(1+BN$6/Setup!$C$13)-DL77-FJ77)+IF($K77=47,$D77,0)</f>
        <v/>
      </c>
      <c r="BO77">
        <f>MAX(0,BO76*(1+BO$6/Setup!$C$13)-DM77-FK77)+IF($K77=48,$D77,0)</f>
        <v/>
      </c>
      <c r="BP77">
        <f>MAX(0,BP76*(1+BP$6/Setup!$C$13)-DN77-FL77)+IF($K77=49,$D77,0)</f>
        <v/>
      </c>
      <c r="BQ77">
        <f>MAX(0,BQ76*(1+BQ$6/Setup!$C$13)-DO77-FM77)+IF($K77=50,$D77,0)</f>
        <v/>
      </c>
      <c r="BR77">
        <f>MIN(T76*(1+T$6/Setup!$C$13),T$7)</f>
        <v/>
      </c>
      <c r="BS77">
        <f>MIN(U76*(1+U$6/Setup!$C$13),U$7)</f>
        <v/>
      </c>
      <c r="BT77">
        <f>MIN(V76*(1+V$6/Setup!$C$13),V$7)</f>
        <v/>
      </c>
      <c r="BU77">
        <f>MIN(W76*(1+W$6/Setup!$C$13),W$7)</f>
        <v/>
      </c>
      <c r="BV77">
        <f>MIN(X76*(1+X$6/Setup!$C$13),X$7)</f>
        <v/>
      </c>
      <c r="BW77">
        <f>MIN(Y76*(1+Y$6/Setup!$C$13),Y$7)</f>
        <v/>
      </c>
      <c r="BX77">
        <f>MIN(Z76*(1+Z$6/Setup!$C$13),Z$7)</f>
        <v/>
      </c>
      <c r="BY77">
        <f>MIN(AA76*(1+AA$6/Setup!$C$13),AA$7)</f>
        <v/>
      </c>
      <c r="BZ77">
        <f>MIN(AB76*(1+AB$6/Setup!$C$13),AB$7)</f>
        <v/>
      </c>
      <c r="CA77">
        <f>MIN(AC76*(1+AC$6/Setup!$C$13),AC$7)</f>
        <v/>
      </c>
      <c r="CB77">
        <f>MIN(AD76*(1+AD$6/Setup!$C$13),AD$7)</f>
        <v/>
      </c>
      <c r="CC77">
        <f>MIN(AE76*(1+AE$6/Setup!$C$13),AE$7)</f>
        <v/>
      </c>
      <c r="CD77">
        <f>MIN(AF76*(1+AF$6/Setup!$C$13),AF$7)</f>
        <v/>
      </c>
      <c r="CE77">
        <f>MIN(AG76*(1+AG$6/Setup!$C$13),AG$7)</f>
        <v/>
      </c>
      <c r="CF77">
        <f>MIN(AH76*(1+AH$6/Setup!$C$13),AH$7)</f>
        <v/>
      </c>
      <c r="CG77">
        <f>MIN(AI76*(1+AI$6/Setup!$C$13),AI$7)</f>
        <v/>
      </c>
      <c r="CH77">
        <f>MIN(AJ76*(1+AJ$6/Setup!$C$13),AJ$7)</f>
        <v/>
      </c>
      <c r="CI77">
        <f>MIN(AK76*(1+AK$6/Setup!$C$13),AK$7)</f>
        <v/>
      </c>
      <c r="CJ77">
        <f>MIN(AL76*(1+AL$6/Setup!$C$13),AL$7)</f>
        <v/>
      </c>
      <c r="CK77">
        <f>MIN(AM76*(1+AM$6/Setup!$C$13),AM$7)</f>
        <v/>
      </c>
      <c r="CL77">
        <f>MIN(AN76*(1+AN$6/Setup!$C$13),AN$7)</f>
        <v/>
      </c>
      <c r="CM77">
        <f>MIN(AO76*(1+AO$6/Setup!$C$13),AO$7)</f>
        <v/>
      </c>
      <c r="CN77">
        <f>MIN(AP76*(1+AP$6/Setup!$C$13),AP$7)</f>
        <v/>
      </c>
      <c r="CO77">
        <f>MIN(AQ76*(1+AQ$6/Setup!$C$13),AQ$7)</f>
        <v/>
      </c>
      <c r="CP77">
        <f>MIN(AR76*(1+AR$6/Setup!$C$13),AR$7)</f>
        <v/>
      </c>
      <c r="CQ77">
        <f>MIN(AS76*(1+AS$6/Setup!$C$13),AS$7)</f>
        <v/>
      </c>
      <c r="CR77">
        <f>MIN(AT76*(1+AT$6/Setup!$C$13),AT$7)</f>
        <v/>
      </c>
      <c r="CS77">
        <f>MIN(AU76*(1+AU$6/Setup!$C$13),AU$7)</f>
        <v/>
      </c>
      <c r="CT77">
        <f>MIN(AV76*(1+AV$6/Setup!$C$13),AV$7)</f>
        <v/>
      </c>
      <c r="CU77">
        <f>MIN(AW76*(1+AW$6/Setup!$C$13),AW$7)</f>
        <v/>
      </c>
      <c r="CV77">
        <f>MIN(AX76*(1+AX$6/Setup!$C$13),AX$7)</f>
        <v/>
      </c>
      <c r="CW77">
        <f>MIN(AY76*(1+AY$6/Setup!$C$13),AY$7)</f>
        <v/>
      </c>
      <c r="CX77">
        <f>MIN(AZ76*(1+AZ$6/Setup!$C$13),AZ$7)</f>
        <v/>
      </c>
      <c r="CY77">
        <f>MIN(BA76*(1+BA$6/Setup!$C$13),BA$7)</f>
        <v/>
      </c>
      <c r="CZ77">
        <f>MIN(BB76*(1+BB$6/Setup!$C$13),BB$7)</f>
        <v/>
      </c>
      <c r="DA77">
        <f>MIN(BC76*(1+BC$6/Setup!$C$13),BC$7)</f>
        <v/>
      </c>
      <c r="DB77">
        <f>MIN(BD76*(1+BD$6/Setup!$C$13),BD$7)</f>
        <v/>
      </c>
      <c r="DC77">
        <f>MIN(BE76*(1+BE$6/Setup!$C$13),BE$7)</f>
        <v/>
      </c>
      <c r="DD77">
        <f>MIN(BF76*(1+BF$6/Setup!$C$13),BF$7)</f>
        <v/>
      </c>
      <c r="DE77">
        <f>MIN(BG76*(1+BG$6/Setup!$C$13),BG$7)</f>
        <v/>
      </c>
      <c r="DF77">
        <f>MIN(BH76*(1+BH$6/Setup!$C$13),BH$7)</f>
        <v/>
      </c>
      <c r="DG77">
        <f>MIN(BI76*(1+BI$6/Setup!$C$13),BI$7)</f>
        <v/>
      </c>
      <c r="DH77">
        <f>MIN(BJ76*(1+BJ$6/Setup!$C$13),BJ$7)</f>
        <v/>
      </c>
      <c r="DI77">
        <f>MIN(BK76*(1+BK$6/Setup!$C$13),BK$7)</f>
        <v/>
      </c>
      <c r="DJ77">
        <f>MIN(BL76*(1+BL$6/Setup!$C$13),BL$7)</f>
        <v/>
      </c>
      <c r="DK77">
        <f>MIN(BM76*(1+BM$6/Setup!$C$13),BM$7)</f>
        <v/>
      </c>
      <c r="DL77">
        <f>MIN(BN76*(1+BN$6/Setup!$C$13),BN$7)</f>
        <v/>
      </c>
      <c r="DM77">
        <f>MIN(BO76*(1+BO$6/Setup!$C$13),BO$7)</f>
        <v/>
      </c>
      <c r="DN77">
        <f>MIN(BP76*(1+BP$6/Setup!$C$13),BP$7)</f>
        <v/>
      </c>
      <c r="DO77">
        <f>MIN(BQ76*(1+BQ$6/Setup!$C$13),BQ$7)</f>
        <v/>
      </c>
      <c r="DP77">
        <f>MIN(T76*(1+T$6/Setup!$C$13)-BR77,$H77)</f>
        <v/>
      </c>
      <c r="DQ77">
        <f>MIN(U76*(1+U$6/Setup!$C$13)-BS77,MAX(0,$H77-SUM($DP77:DP77)))</f>
        <v/>
      </c>
      <c r="DR77">
        <f>MIN(V76*(1+V$6/Setup!$C$13)-BT77,MAX(0,$H77-SUM($DP77:DQ77)))</f>
        <v/>
      </c>
      <c r="DS77">
        <f>MIN(W76*(1+W$6/Setup!$C$13)-BU77,MAX(0,$H77-SUM($DP77:DR77)))</f>
        <v/>
      </c>
      <c r="DT77">
        <f>MIN(X76*(1+X$6/Setup!$C$13)-BV77,MAX(0,$H77-SUM($DP77:DS77)))</f>
        <v/>
      </c>
      <c r="DU77">
        <f>MIN(Y76*(1+Y$6/Setup!$C$13)-BW77,MAX(0,$H77-SUM($DP77:DT77)))</f>
        <v/>
      </c>
      <c r="DV77">
        <f>MIN(Z76*(1+Z$6/Setup!$C$13)-BX77,MAX(0,$H77-SUM($DP77:DU77)))</f>
        <v/>
      </c>
      <c r="DW77">
        <f>MIN(AA76*(1+AA$6/Setup!$C$13)-BY77,MAX(0,$H77-SUM($DP77:DV77)))</f>
        <v/>
      </c>
      <c r="DX77">
        <f>MIN(AB76*(1+AB$6/Setup!$C$13)-BZ77,MAX(0,$H77-SUM($DP77:DW77)))</f>
        <v/>
      </c>
      <c r="DY77">
        <f>MIN(AC76*(1+AC$6/Setup!$C$13)-CA77,MAX(0,$H77-SUM($DP77:DX77)))</f>
        <v/>
      </c>
      <c r="DZ77">
        <f>MIN(AD76*(1+AD$6/Setup!$C$13)-CB77,MAX(0,$H77-SUM($DP77:DY77)))</f>
        <v/>
      </c>
      <c r="EA77">
        <f>MIN(AE76*(1+AE$6/Setup!$C$13)-CC77,MAX(0,$H77-SUM($DP77:DZ77)))</f>
        <v/>
      </c>
      <c r="EB77">
        <f>MIN(AF76*(1+AF$6/Setup!$C$13)-CD77,MAX(0,$H77-SUM($DP77:EA77)))</f>
        <v/>
      </c>
      <c r="EC77">
        <f>MIN(AG76*(1+AG$6/Setup!$C$13)-CE77,MAX(0,$H77-SUM($DP77:EB77)))</f>
        <v/>
      </c>
      <c r="ED77">
        <f>MIN(AH76*(1+AH$6/Setup!$C$13)-CF77,MAX(0,$H77-SUM($DP77:EC77)))</f>
        <v/>
      </c>
      <c r="EE77">
        <f>MIN(AI76*(1+AI$6/Setup!$C$13)-CG77,MAX(0,$H77-SUM($DP77:ED77)))</f>
        <v/>
      </c>
      <c r="EF77">
        <f>MIN(AJ76*(1+AJ$6/Setup!$C$13)-CH77,MAX(0,$H77-SUM($DP77:EE77)))</f>
        <v/>
      </c>
      <c r="EG77">
        <f>MIN(AK76*(1+AK$6/Setup!$C$13)-CI77,MAX(0,$H77-SUM($DP77:EF77)))</f>
        <v/>
      </c>
      <c r="EH77">
        <f>MIN(AL76*(1+AL$6/Setup!$C$13)-CJ77,MAX(0,$H77-SUM($DP77:EG77)))</f>
        <v/>
      </c>
      <c r="EI77">
        <f>MIN(AM76*(1+AM$6/Setup!$C$13)-CK77,MAX(0,$H77-SUM($DP77:EH77)))</f>
        <v/>
      </c>
      <c r="EJ77">
        <f>MIN(AN76*(1+AN$6/Setup!$C$13)-CL77,MAX(0,$H77-SUM($DP77:EI77)))</f>
        <v/>
      </c>
      <c r="EK77">
        <f>MIN(AO76*(1+AO$6/Setup!$C$13)-CM77,MAX(0,$H77-SUM($DP77:EJ77)))</f>
        <v/>
      </c>
      <c r="EL77">
        <f>MIN(AP76*(1+AP$6/Setup!$C$13)-CN77,MAX(0,$H77-SUM($DP77:EK77)))</f>
        <v/>
      </c>
      <c r="EM77">
        <f>MIN(AQ76*(1+AQ$6/Setup!$C$13)-CO77,MAX(0,$H77-SUM($DP77:EL77)))</f>
        <v/>
      </c>
      <c r="EN77">
        <f>MIN(AR76*(1+AR$6/Setup!$C$13)-CP77,MAX(0,$H77-SUM($DP77:EM77)))</f>
        <v/>
      </c>
      <c r="EO77">
        <f>MIN(AS76*(1+AS$6/Setup!$C$13)-CQ77,MAX(0,$H77-SUM($DP77:EN77)))</f>
        <v/>
      </c>
      <c r="EP77">
        <f>MIN(AT76*(1+AT$6/Setup!$C$13)-CR77,MAX(0,$H77-SUM($DP77:EO77)))</f>
        <v/>
      </c>
      <c r="EQ77">
        <f>MIN(AU76*(1+AU$6/Setup!$C$13)-CS77,MAX(0,$H77-SUM($DP77:EP77)))</f>
        <v/>
      </c>
      <c r="ER77">
        <f>MIN(AV76*(1+AV$6/Setup!$C$13)-CT77,MAX(0,$H77-SUM($DP77:EQ77)))</f>
        <v/>
      </c>
      <c r="ES77">
        <f>MIN(AW76*(1+AW$6/Setup!$C$13)-CU77,MAX(0,$H77-SUM($DP77:ER77)))</f>
        <v/>
      </c>
      <c r="ET77">
        <f>MIN(AX76*(1+AX$6/Setup!$C$13)-CV77,MAX(0,$H77-SUM($DP77:ES77)))</f>
        <v/>
      </c>
      <c r="EU77">
        <f>MIN(AY76*(1+AY$6/Setup!$C$13)-CW77,MAX(0,$H77-SUM($DP77:ET77)))</f>
        <v/>
      </c>
      <c r="EV77">
        <f>MIN(AZ76*(1+AZ$6/Setup!$C$13)-CX77,MAX(0,$H77-SUM($DP77:EU77)))</f>
        <v/>
      </c>
      <c r="EW77">
        <f>MIN(BA76*(1+BA$6/Setup!$C$13)-CY77,MAX(0,$H77-SUM($DP77:EV77)))</f>
        <v/>
      </c>
      <c r="EX77">
        <f>MIN(BB76*(1+BB$6/Setup!$C$13)-CZ77,MAX(0,$H77-SUM($DP77:EW77)))</f>
        <v/>
      </c>
      <c r="EY77">
        <f>MIN(BC76*(1+BC$6/Setup!$C$13)-DA77,MAX(0,$H77-SUM($DP77:EX77)))</f>
        <v/>
      </c>
      <c r="EZ77">
        <f>MIN(BD76*(1+BD$6/Setup!$C$13)-DB77,MAX(0,$H77-SUM($DP77:EY77)))</f>
        <v/>
      </c>
      <c r="FA77">
        <f>MIN(BE76*(1+BE$6/Setup!$C$13)-DC77,MAX(0,$H77-SUM($DP77:EZ77)))</f>
        <v/>
      </c>
      <c r="FB77">
        <f>MIN(BF76*(1+BF$6/Setup!$C$13)-DD77,MAX(0,$H77-SUM($DP77:FA77)))</f>
        <v/>
      </c>
      <c r="FC77">
        <f>MIN(BG76*(1+BG$6/Setup!$C$13)-DE77,MAX(0,$H77-SUM($DP77:FB77)))</f>
        <v/>
      </c>
      <c r="FD77">
        <f>MIN(BH76*(1+BH$6/Setup!$C$13)-DF77,MAX(0,$H77-SUM($DP77:FC77)))</f>
        <v/>
      </c>
      <c r="FE77">
        <f>MIN(BI76*(1+BI$6/Setup!$C$13)-DG77,MAX(0,$H77-SUM($DP77:FD77)))</f>
        <v/>
      </c>
      <c r="FF77">
        <f>MIN(BJ76*(1+BJ$6/Setup!$C$13)-DH77,MAX(0,$H77-SUM($DP77:FE77)))</f>
        <v/>
      </c>
      <c r="FG77">
        <f>MIN(BK76*(1+BK$6/Setup!$C$13)-DI77,MAX(0,$H77-SUM($DP77:FF77)))</f>
        <v/>
      </c>
      <c r="FH77">
        <f>MIN(BL76*(1+BL$6/Setup!$C$13)-DJ77,MAX(0,$H77-SUM($DP77:FG77)))</f>
        <v/>
      </c>
      <c r="FI77">
        <f>MIN(BM76*(1+BM$6/Setup!$C$13)-DK77,MAX(0,$H77-SUM($DP77:FH77)))</f>
        <v/>
      </c>
      <c r="FJ77">
        <f>MIN(BN76*(1+BN$6/Setup!$C$13)-DL77,MAX(0,$H77-SUM($DP77:FI77)))</f>
        <v/>
      </c>
      <c r="FK77">
        <f>MIN(BO76*(1+BO$6/Setup!$C$13)-DM77,MAX(0,$H77-SUM($DP77:FJ77)))</f>
        <v/>
      </c>
      <c r="FL77">
        <f>MIN(BP76*(1+BP$6/Setup!$C$13)-DN77,MAX(0,$H77-SUM($DP77:FK77)))</f>
        <v/>
      </c>
      <c r="FM77">
        <f>MIN(BQ76*(1+BQ$6/Setup!$C$13)-DO77,MAX(0,$H77-SUM($DP77:FL77)))</f>
        <v/>
      </c>
    </row>
    <row r="78">
      <c r="A78">
        <f>A77+1</f>
        <v/>
      </c>
      <c r="B78">
        <f>IF(Setup!$C$6="Every week",Setup!$C$7+7*(A78-1),IF(Setup!$C$6="Every 2 weeks",Setup!$C$7+14*(A78-1),IF(Setup!$C$6="Every month",EDATE(Setup!$C$7,A78-1),EOMONTH(Setup!$C$7,INT((A78-1+Setup!$C$20)/2)-1)+MIN(IF(MOD(A78-1+Setup!$C$20,2)=0,Setup!$C$18,Setup!$C$19),DAY(EOMONTH(Setup!$C$7,INT((A78-1+Setup!$C$20)/2)))))))</f>
        <v/>
      </c>
      <c r="C78">
        <f>N('Paycheck Plan'!J74)</f>
        <v/>
      </c>
      <c r="D78">
        <f>N('Paycheck Plan'!K74)</f>
        <v/>
      </c>
      <c r="E78">
        <f>MIN(MAX(0,Setup!$C$10-F77),MAX(0,Setup!$C$8+C78-G78))</f>
        <v/>
      </c>
      <c r="F78">
        <f>F77+E78</f>
        <v/>
      </c>
      <c r="G78">
        <f>MIN(Setup!$C$14,MAX(0,Setup!$C$8+C78))</f>
        <v/>
      </c>
      <c r="H78">
        <f>MAX(0,Setup!$C$8+C78-G78-E78)+SUM($T$7:$BQ$7)-SUM(BR78:DO78)</f>
        <v/>
      </c>
      <c r="I78">
        <f>SUMPRODUCT(T77:BQ77,$T$6:$BQ$6)/Setup!$C$13</f>
        <v/>
      </c>
      <c r="J78">
        <f>SUM(T78:BQ78)</f>
        <v/>
      </c>
      <c r="K78">
        <f>IF(MAX(DP78:FM78)&gt;0,MATCH(MAX(DP78:FM78),DP78:FM78,0),1)</f>
        <v/>
      </c>
      <c r="T78">
        <f>MAX(0,T77*(1+T$6/Setup!$C$13)-BR78-DP78)+IF($K78=1,$D78,0)</f>
        <v/>
      </c>
      <c r="U78">
        <f>MAX(0,U77*(1+U$6/Setup!$C$13)-BS78-DQ78)+IF($K78=2,$D78,0)</f>
        <v/>
      </c>
      <c r="V78">
        <f>MAX(0,V77*(1+V$6/Setup!$C$13)-BT78-DR78)+IF($K78=3,$D78,0)</f>
        <v/>
      </c>
      <c r="W78">
        <f>MAX(0,W77*(1+W$6/Setup!$C$13)-BU78-DS78)+IF($K78=4,$D78,0)</f>
        <v/>
      </c>
      <c r="X78">
        <f>MAX(0,X77*(1+X$6/Setup!$C$13)-BV78-DT78)+IF($K78=5,$D78,0)</f>
        <v/>
      </c>
      <c r="Y78">
        <f>MAX(0,Y77*(1+Y$6/Setup!$C$13)-BW78-DU78)+IF($K78=6,$D78,0)</f>
        <v/>
      </c>
      <c r="Z78">
        <f>MAX(0,Z77*(1+Z$6/Setup!$C$13)-BX78-DV78)+IF($K78=7,$D78,0)</f>
        <v/>
      </c>
      <c r="AA78">
        <f>MAX(0,AA77*(1+AA$6/Setup!$C$13)-BY78-DW78)+IF($K78=8,$D78,0)</f>
        <v/>
      </c>
      <c r="AB78">
        <f>MAX(0,AB77*(1+AB$6/Setup!$C$13)-BZ78-DX78)+IF($K78=9,$D78,0)</f>
        <v/>
      </c>
      <c r="AC78">
        <f>MAX(0,AC77*(1+AC$6/Setup!$C$13)-CA78-DY78)+IF($K78=10,$D78,0)</f>
        <v/>
      </c>
      <c r="AD78">
        <f>MAX(0,AD77*(1+AD$6/Setup!$C$13)-CB78-DZ78)+IF($K78=11,$D78,0)</f>
        <v/>
      </c>
      <c r="AE78">
        <f>MAX(0,AE77*(1+AE$6/Setup!$C$13)-CC78-EA78)+IF($K78=12,$D78,0)</f>
        <v/>
      </c>
      <c r="AF78">
        <f>MAX(0,AF77*(1+AF$6/Setup!$C$13)-CD78-EB78)+IF($K78=13,$D78,0)</f>
        <v/>
      </c>
      <c r="AG78">
        <f>MAX(0,AG77*(1+AG$6/Setup!$C$13)-CE78-EC78)+IF($K78=14,$D78,0)</f>
        <v/>
      </c>
      <c r="AH78">
        <f>MAX(0,AH77*(1+AH$6/Setup!$C$13)-CF78-ED78)+IF($K78=15,$D78,0)</f>
        <v/>
      </c>
      <c r="AI78">
        <f>MAX(0,AI77*(1+AI$6/Setup!$C$13)-CG78-EE78)+IF($K78=16,$D78,0)</f>
        <v/>
      </c>
      <c r="AJ78">
        <f>MAX(0,AJ77*(1+AJ$6/Setup!$C$13)-CH78-EF78)+IF($K78=17,$D78,0)</f>
        <v/>
      </c>
      <c r="AK78">
        <f>MAX(0,AK77*(1+AK$6/Setup!$C$13)-CI78-EG78)+IF($K78=18,$D78,0)</f>
        <v/>
      </c>
      <c r="AL78">
        <f>MAX(0,AL77*(1+AL$6/Setup!$C$13)-CJ78-EH78)+IF($K78=19,$D78,0)</f>
        <v/>
      </c>
      <c r="AM78">
        <f>MAX(0,AM77*(1+AM$6/Setup!$C$13)-CK78-EI78)+IF($K78=20,$D78,0)</f>
        <v/>
      </c>
      <c r="AN78">
        <f>MAX(0,AN77*(1+AN$6/Setup!$C$13)-CL78-EJ78)+IF($K78=21,$D78,0)</f>
        <v/>
      </c>
      <c r="AO78">
        <f>MAX(0,AO77*(1+AO$6/Setup!$C$13)-CM78-EK78)+IF($K78=22,$D78,0)</f>
        <v/>
      </c>
      <c r="AP78">
        <f>MAX(0,AP77*(1+AP$6/Setup!$C$13)-CN78-EL78)+IF($K78=23,$D78,0)</f>
        <v/>
      </c>
      <c r="AQ78">
        <f>MAX(0,AQ77*(1+AQ$6/Setup!$C$13)-CO78-EM78)+IF($K78=24,$D78,0)</f>
        <v/>
      </c>
      <c r="AR78">
        <f>MAX(0,AR77*(1+AR$6/Setup!$C$13)-CP78-EN78)+IF($K78=25,$D78,0)</f>
        <v/>
      </c>
      <c r="AS78">
        <f>MAX(0,AS77*(1+AS$6/Setup!$C$13)-CQ78-EO78)+IF($K78=26,$D78,0)</f>
        <v/>
      </c>
      <c r="AT78">
        <f>MAX(0,AT77*(1+AT$6/Setup!$C$13)-CR78-EP78)+IF($K78=27,$D78,0)</f>
        <v/>
      </c>
      <c r="AU78">
        <f>MAX(0,AU77*(1+AU$6/Setup!$C$13)-CS78-EQ78)+IF($K78=28,$D78,0)</f>
        <v/>
      </c>
      <c r="AV78">
        <f>MAX(0,AV77*(1+AV$6/Setup!$C$13)-CT78-ER78)+IF($K78=29,$D78,0)</f>
        <v/>
      </c>
      <c r="AW78">
        <f>MAX(0,AW77*(1+AW$6/Setup!$C$13)-CU78-ES78)+IF($K78=30,$D78,0)</f>
        <v/>
      </c>
      <c r="AX78">
        <f>MAX(0,AX77*(1+AX$6/Setup!$C$13)-CV78-ET78)+IF($K78=31,$D78,0)</f>
        <v/>
      </c>
      <c r="AY78">
        <f>MAX(0,AY77*(1+AY$6/Setup!$C$13)-CW78-EU78)+IF($K78=32,$D78,0)</f>
        <v/>
      </c>
      <c r="AZ78">
        <f>MAX(0,AZ77*(1+AZ$6/Setup!$C$13)-CX78-EV78)+IF($K78=33,$D78,0)</f>
        <v/>
      </c>
      <c r="BA78">
        <f>MAX(0,BA77*(1+BA$6/Setup!$C$13)-CY78-EW78)+IF($K78=34,$D78,0)</f>
        <v/>
      </c>
      <c r="BB78">
        <f>MAX(0,BB77*(1+BB$6/Setup!$C$13)-CZ78-EX78)+IF($K78=35,$D78,0)</f>
        <v/>
      </c>
      <c r="BC78">
        <f>MAX(0,BC77*(1+BC$6/Setup!$C$13)-DA78-EY78)+IF($K78=36,$D78,0)</f>
        <v/>
      </c>
      <c r="BD78">
        <f>MAX(0,BD77*(1+BD$6/Setup!$C$13)-DB78-EZ78)+IF($K78=37,$D78,0)</f>
        <v/>
      </c>
      <c r="BE78">
        <f>MAX(0,BE77*(1+BE$6/Setup!$C$13)-DC78-FA78)+IF($K78=38,$D78,0)</f>
        <v/>
      </c>
      <c r="BF78">
        <f>MAX(0,BF77*(1+BF$6/Setup!$C$13)-DD78-FB78)+IF($K78=39,$D78,0)</f>
        <v/>
      </c>
      <c r="BG78">
        <f>MAX(0,BG77*(1+BG$6/Setup!$C$13)-DE78-FC78)+IF($K78=40,$D78,0)</f>
        <v/>
      </c>
      <c r="BH78">
        <f>MAX(0,BH77*(1+BH$6/Setup!$C$13)-DF78-FD78)+IF($K78=41,$D78,0)</f>
        <v/>
      </c>
      <c r="BI78">
        <f>MAX(0,BI77*(1+BI$6/Setup!$C$13)-DG78-FE78)+IF($K78=42,$D78,0)</f>
        <v/>
      </c>
      <c r="BJ78">
        <f>MAX(0,BJ77*(1+BJ$6/Setup!$C$13)-DH78-FF78)+IF($K78=43,$D78,0)</f>
        <v/>
      </c>
      <c r="BK78">
        <f>MAX(0,BK77*(1+BK$6/Setup!$C$13)-DI78-FG78)+IF($K78=44,$D78,0)</f>
        <v/>
      </c>
      <c r="BL78">
        <f>MAX(0,BL77*(1+BL$6/Setup!$C$13)-DJ78-FH78)+IF($K78=45,$D78,0)</f>
        <v/>
      </c>
      <c r="BM78">
        <f>MAX(0,BM77*(1+BM$6/Setup!$C$13)-DK78-FI78)+IF($K78=46,$D78,0)</f>
        <v/>
      </c>
      <c r="BN78">
        <f>MAX(0,BN77*(1+BN$6/Setup!$C$13)-DL78-FJ78)+IF($K78=47,$D78,0)</f>
        <v/>
      </c>
      <c r="BO78">
        <f>MAX(0,BO77*(1+BO$6/Setup!$C$13)-DM78-FK78)+IF($K78=48,$D78,0)</f>
        <v/>
      </c>
      <c r="BP78">
        <f>MAX(0,BP77*(1+BP$6/Setup!$C$13)-DN78-FL78)+IF($K78=49,$D78,0)</f>
        <v/>
      </c>
      <c r="BQ78">
        <f>MAX(0,BQ77*(1+BQ$6/Setup!$C$13)-DO78-FM78)+IF($K78=50,$D78,0)</f>
        <v/>
      </c>
      <c r="BR78">
        <f>MIN(T77*(1+T$6/Setup!$C$13),T$7)</f>
        <v/>
      </c>
      <c r="BS78">
        <f>MIN(U77*(1+U$6/Setup!$C$13),U$7)</f>
        <v/>
      </c>
      <c r="BT78">
        <f>MIN(V77*(1+V$6/Setup!$C$13),V$7)</f>
        <v/>
      </c>
      <c r="BU78">
        <f>MIN(W77*(1+W$6/Setup!$C$13),W$7)</f>
        <v/>
      </c>
      <c r="BV78">
        <f>MIN(X77*(1+X$6/Setup!$C$13),X$7)</f>
        <v/>
      </c>
      <c r="BW78">
        <f>MIN(Y77*(1+Y$6/Setup!$C$13),Y$7)</f>
        <v/>
      </c>
      <c r="BX78">
        <f>MIN(Z77*(1+Z$6/Setup!$C$13),Z$7)</f>
        <v/>
      </c>
      <c r="BY78">
        <f>MIN(AA77*(1+AA$6/Setup!$C$13),AA$7)</f>
        <v/>
      </c>
      <c r="BZ78">
        <f>MIN(AB77*(1+AB$6/Setup!$C$13),AB$7)</f>
        <v/>
      </c>
      <c r="CA78">
        <f>MIN(AC77*(1+AC$6/Setup!$C$13),AC$7)</f>
        <v/>
      </c>
      <c r="CB78">
        <f>MIN(AD77*(1+AD$6/Setup!$C$13),AD$7)</f>
        <v/>
      </c>
      <c r="CC78">
        <f>MIN(AE77*(1+AE$6/Setup!$C$13),AE$7)</f>
        <v/>
      </c>
      <c r="CD78">
        <f>MIN(AF77*(1+AF$6/Setup!$C$13),AF$7)</f>
        <v/>
      </c>
      <c r="CE78">
        <f>MIN(AG77*(1+AG$6/Setup!$C$13),AG$7)</f>
        <v/>
      </c>
      <c r="CF78">
        <f>MIN(AH77*(1+AH$6/Setup!$C$13),AH$7)</f>
        <v/>
      </c>
      <c r="CG78">
        <f>MIN(AI77*(1+AI$6/Setup!$C$13),AI$7)</f>
        <v/>
      </c>
      <c r="CH78">
        <f>MIN(AJ77*(1+AJ$6/Setup!$C$13),AJ$7)</f>
        <v/>
      </c>
      <c r="CI78">
        <f>MIN(AK77*(1+AK$6/Setup!$C$13),AK$7)</f>
        <v/>
      </c>
      <c r="CJ78">
        <f>MIN(AL77*(1+AL$6/Setup!$C$13),AL$7)</f>
        <v/>
      </c>
      <c r="CK78">
        <f>MIN(AM77*(1+AM$6/Setup!$C$13),AM$7)</f>
        <v/>
      </c>
      <c r="CL78">
        <f>MIN(AN77*(1+AN$6/Setup!$C$13),AN$7)</f>
        <v/>
      </c>
      <c r="CM78">
        <f>MIN(AO77*(1+AO$6/Setup!$C$13),AO$7)</f>
        <v/>
      </c>
      <c r="CN78">
        <f>MIN(AP77*(1+AP$6/Setup!$C$13),AP$7)</f>
        <v/>
      </c>
      <c r="CO78">
        <f>MIN(AQ77*(1+AQ$6/Setup!$C$13),AQ$7)</f>
        <v/>
      </c>
      <c r="CP78">
        <f>MIN(AR77*(1+AR$6/Setup!$C$13),AR$7)</f>
        <v/>
      </c>
      <c r="CQ78">
        <f>MIN(AS77*(1+AS$6/Setup!$C$13),AS$7)</f>
        <v/>
      </c>
      <c r="CR78">
        <f>MIN(AT77*(1+AT$6/Setup!$C$13),AT$7)</f>
        <v/>
      </c>
      <c r="CS78">
        <f>MIN(AU77*(1+AU$6/Setup!$C$13),AU$7)</f>
        <v/>
      </c>
      <c r="CT78">
        <f>MIN(AV77*(1+AV$6/Setup!$C$13),AV$7)</f>
        <v/>
      </c>
      <c r="CU78">
        <f>MIN(AW77*(1+AW$6/Setup!$C$13),AW$7)</f>
        <v/>
      </c>
      <c r="CV78">
        <f>MIN(AX77*(1+AX$6/Setup!$C$13),AX$7)</f>
        <v/>
      </c>
      <c r="CW78">
        <f>MIN(AY77*(1+AY$6/Setup!$C$13),AY$7)</f>
        <v/>
      </c>
      <c r="CX78">
        <f>MIN(AZ77*(1+AZ$6/Setup!$C$13),AZ$7)</f>
        <v/>
      </c>
      <c r="CY78">
        <f>MIN(BA77*(1+BA$6/Setup!$C$13),BA$7)</f>
        <v/>
      </c>
      <c r="CZ78">
        <f>MIN(BB77*(1+BB$6/Setup!$C$13),BB$7)</f>
        <v/>
      </c>
      <c r="DA78">
        <f>MIN(BC77*(1+BC$6/Setup!$C$13),BC$7)</f>
        <v/>
      </c>
      <c r="DB78">
        <f>MIN(BD77*(1+BD$6/Setup!$C$13),BD$7)</f>
        <v/>
      </c>
      <c r="DC78">
        <f>MIN(BE77*(1+BE$6/Setup!$C$13),BE$7)</f>
        <v/>
      </c>
      <c r="DD78">
        <f>MIN(BF77*(1+BF$6/Setup!$C$13),BF$7)</f>
        <v/>
      </c>
      <c r="DE78">
        <f>MIN(BG77*(1+BG$6/Setup!$C$13),BG$7)</f>
        <v/>
      </c>
      <c r="DF78">
        <f>MIN(BH77*(1+BH$6/Setup!$C$13),BH$7)</f>
        <v/>
      </c>
      <c r="DG78">
        <f>MIN(BI77*(1+BI$6/Setup!$C$13),BI$7)</f>
        <v/>
      </c>
      <c r="DH78">
        <f>MIN(BJ77*(1+BJ$6/Setup!$C$13),BJ$7)</f>
        <v/>
      </c>
      <c r="DI78">
        <f>MIN(BK77*(1+BK$6/Setup!$C$13),BK$7)</f>
        <v/>
      </c>
      <c r="DJ78">
        <f>MIN(BL77*(1+BL$6/Setup!$C$13),BL$7)</f>
        <v/>
      </c>
      <c r="DK78">
        <f>MIN(BM77*(1+BM$6/Setup!$C$13),BM$7)</f>
        <v/>
      </c>
      <c r="DL78">
        <f>MIN(BN77*(1+BN$6/Setup!$C$13),BN$7)</f>
        <v/>
      </c>
      <c r="DM78">
        <f>MIN(BO77*(1+BO$6/Setup!$C$13),BO$7)</f>
        <v/>
      </c>
      <c r="DN78">
        <f>MIN(BP77*(1+BP$6/Setup!$C$13),BP$7)</f>
        <v/>
      </c>
      <c r="DO78">
        <f>MIN(BQ77*(1+BQ$6/Setup!$C$13),BQ$7)</f>
        <v/>
      </c>
      <c r="DP78">
        <f>MIN(T77*(1+T$6/Setup!$C$13)-BR78,$H78)</f>
        <v/>
      </c>
      <c r="DQ78">
        <f>MIN(U77*(1+U$6/Setup!$C$13)-BS78,MAX(0,$H78-SUM($DP78:DP78)))</f>
        <v/>
      </c>
      <c r="DR78">
        <f>MIN(V77*(1+V$6/Setup!$C$13)-BT78,MAX(0,$H78-SUM($DP78:DQ78)))</f>
        <v/>
      </c>
      <c r="DS78">
        <f>MIN(W77*(1+W$6/Setup!$C$13)-BU78,MAX(0,$H78-SUM($DP78:DR78)))</f>
        <v/>
      </c>
      <c r="DT78">
        <f>MIN(X77*(1+X$6/Setup!$C$13)-BV78,MAX(0,$H78-SUM($DP78:DS78)))</f>
        <v/>
      </c>
      <c r="DU78">
        <f>MIN(Y77*(1+Y$6/Setup!$C$13)-BW78,MAX(0,$H78-SUM($DP78:DT78)))</f>
        <v/>
      </c>
      <c r="DV78">
        <f>MIN(Z77*(1+Z$6/Setup!$C$13)-BX78,MAX(0,$H78-SUM($DP78:DU78)))</f>
        <v/>
      </c>
      <c r="DW78">
        <f>MIN(AA77*(1+AA$6/Setup!$C$13)-BY78,MAX(0,$H78-SUM($DP78:DV78)))</f>
        <v/>
      </c>
      <c r="DX78">
        <f>MIN(AB77*(1+AB$6/Setup!$C$13)-BZ78,MAX(0,$H78-SUM($DP78:DW78)))</f>
        <v/>
      </c>
      <c r="DY78">
        <f>MIN(AC77*(1+AC$6/Setup!$C$13)-CA78,MAX(0,$H78-SUM($DP78:DX78)))</f>
        <v/>
      </c>
      <c r="DZ78">
        <f>MIN(AD77*(1+AD$6/Setup!$C$13)-CB78,MAX(0,$H78-SUM($DP78:DY78)))</f>
        <v/>
      </c>
      <c r="EA78">
        <f>MIN(AE77*(1+AE$6/Setup!$C$13)-CC78,MAX(0,$H78-SUM($DP78:DZ78)))</f>
        <v/>
      </c>
      <c r="EB78">
        <f>MIN(AF77*(1+AF$6/Setup!$C$13)-CD78,MAX(0,$H78-SUM($DP78:EA78)))</f>
        <v/>
      </c>
      <c r="EC78">
        <f>MIN(AG77*(1+AG$6/Setup!$C$13)-CE78,MAX(0,$H78-SUM($DP78:EB78)))</f>
        <v/>
      </c>
      <c r="ED78">
        <f>MIN(AH77*(1+AH$6/Setup!$C$13)-CF78,MAX(0,$H78-SUM($DP78:EC78)))</f>
        <v/>
      </c>
      <c r="EE78">
        <f>MIN(AI77*(1+AI$6/Setup!$C$13)-CG78,MAX(0,$H78-SUM($DP78:ED78)))</f>
        <v/>
      </c>
      <c r="EF78">
        <f>MIN(AJ77*(1+AJ$6/Setup!$C$13)-CH78,MAX(0,$H78-SUM($DP78:EE78)))</f>
        <v/>
      </c>
      <c r="EG78">
        <f>MIN(AK77*(1+AK$6/Setup!$C$13)-CI78,MAX(0,$H78-SUM($DP78:EF78)))</f>
        <v/>
      </c>
      <c r="EH78">
        <f>MIN(AL77*(1+AL$6/Setup!$C$13)-CJ78,MAX(0,$H78-SUM($DP78:EG78)))</f>
        <v/>
      </c>
      <c r="EI78">
        <f>MIN(AM77*(1+AM$6/Setup!$C$13)-CK78,MAX(0,$H78-SUM($DP78:EH78)))</f>
        <v/>
      </c>
      <c r="EJ78">
        <f>MIN(AN77*(1+AN$6/Setup!$C$13)-CL78,MAX(0,$H78-SUM($DP78:EI78)))</f>
        <v/>
      </c>
      <c r="EK78">
        <f>MIN(AO77*(1+AO$6/Setup!$C$13)-CM78,MAX(0,$H78-SUM($DP78:EJ78)))</f>
        <v/>
      </c>
      <c r="EL78">
        <f>MIN(AP77*(1+AP$6/Setup!$C$13)-CN78,MAX(0,$H78-SUM($DP78:EK78)))</f>
        <v/>
      </c>
      <c r="EM78">
        <f>MIN(AQ77*(1+AQ$6/Setup!$C$13)-CO78,MAX(0,$H78-SUM($DP78:EL78)))</f>
        <v/>
      </c>
      <c r="EN78">
        <f>MIN(AR77*(1+AR$6/Setup!$C$13)-CP78,MAX(0,$H78-SUM($DP78:EM78)))</f>
        <v/>
      </c>
      <c r="EO78">
        <f>MIN(AS77*(1+AS$6/Setup!$C$13)-CQ78,MAX(0,$H78-SUM($DP78:EN78)))</f>
        <v/>
      </c>
      <c r="EP78">
        <f>MIN(AT77*(1+AT$6/Setup!$C$13)-CR78,MAX(0,$H78-SUM($DP78:EO78)))</f>
        <v/>
      </c>
      <c r="EQ78">
        <f>MIN(AU77*(1+AU$6/Setup!$C$13)-CS78,MAX(0,$H78-SUM($DP78:EP78)))</f>
        <v/>
      </c>
      <c r="ER78">
        <f>MIN(AV77*(1+AV$6/Setup!$C$13)-CT78,MAX(0,$H78-SUM($DP78:EQ78)))</f>
        <v/>
      </c>
      <c r="ES78">
        <f>MIN(AW77*(1+AW$6/Setup!$C$13)-CU78,MAX(0,$H78-SUM($DP78:ER78)))</f>
        <v/>
      </c>
      <c r="ET78">
        <f>MIN(AX77*(1+AX$6/Setup!$C$13)-CV78,MAX(0,$H78-SUM($DP78:ES78)))</f>
        <v/>
      </c>
      <c r="EU78">
        <f>MIN(AY77*(1+AY$6/Setup!$C$13)-CW78,MAX(0,$H78-SUM($DP78:ET78)))</f>
        <v/>
      </c>
      <c r="EV78">
        <f>MIN(AZ77*(1+AZ$6/Setup!$C$13)-CX78,MAX(0,$H78-SUM($DP78:EU78)))</f>
        <v/>
      </c>
      <c r="EW78">
        <f>MIN(BA77*(1+BA$6/Setup!$C$13)-CY78,MAX(0,$H78-SUM($DP78:EV78)))</f>
        <v/>
      </c>
      <c r="EX78">
        <f>MIN(BB77*(1+BB$6/Setup!$C$13)-CZ78,MAX(0,$H78-SUM($DP78:EW78)))</f>
        <v/>
      </c>
      <c r="EY78">
        <f>MIN(BC77*(1+BC$6/Setup!$C$13)-DA78,MAX(0,$H78-SUM($DP78:EX78)))</f>
        <v/>
      </c>
      <c r="EZ78">
        <f>MIN(BD77*(1+BD$6/Setup!$C$13)-DB78,MAX(0,$H78-SUM($DP78:EY78)))</f>
        <v/>
      </c>
      <c r="FA78">
        <f>MIN(BE77*(1+BE$6/Setup!$C$13)-DC78,MAX(0,$H78-SUM($DP78:EZ78)))</f>
        <v/>
      </c>
      <c r="FB78">
        <f>MIN(BF77*(1+BF$6/Setup!$C$13)-DD78,MAX(0,$H78-SUM($DP78:FA78)))</f>
        <v/>
      </c>
      <c r="FC78">
        <f>MIN(BG77*(1+BG$6/Setup!$C$13)-DE78,MAX(0,$H78-SUM($DP78:FB78)))</f>
        <v/>
      </c>
      <c r="FD78">
        <f>MIN(BH77*(1+BH$6/Setup!$C$13)-DF78,MAX(0,$H78-SUM($DP78:FC78)))</f>
        <v/>
      </c>
      <c r="FE78">
        <f>MIN(BI77*(1+BI$6/Setup!$C$13)-DG78,MAX(0,$H78-SUM($DP78:FD78)))</f>
        <v/>
      </c>
      <c r="FF78">
        <f>MIN(BJ77*(1+BJ$6/Setup!$C$13)-DH78,MAX(0,$H78-SUM($DP78:FE78)))</f>
        <v/>
      </c>
      <c r="FG78">
        <f>MIN(BK77*(1+BK$6/Setup!$C$13)-DI78,MAX(0,$H78-SUM($DP78:FF78)))</f>
        <v/>
      </c>
      <c r="FH78">
        <f>MIN(BL77*(1+BL$6/Setup!$C$13)-DJ78,MAX(0,$H78-SUM($DP78:FG78)))</f>
        <v/>
      </c>
      <c r="FI78">
        <f>MIN(BM77*(1+BM$6/Setup!$C$13)-DK78,MAX(0,$H78-SUM($DP78:FH78)))</f>
        <v/>
      </c>
      <c r="FJ78">
        <f>MIN(BN77*(1+BN$6/Setup!$C$13)-DL78,MAX(0,$H78-SUM($DP78:FI78)))</f>
        <v/>
      </c>
      <c r="FK78">
        <f>MIN(BO77*(1+BO$6/Setup!$C$13)-DM78,MAX(0,$H78-SUM($DP78:FJ78)))</f>
        <v/>
      </c>
      <c r="FL78">
        <f>MIN(BP77*(1+BP$6/Setup!$C$13)-DN78,MAX(0,$H78-SUM($DP78:FK78)))</f>
        <v/>
      </c>
      <c r="FM78">
        <f>MIN(BQ77*(1+BQ$6/Setup!$C$13)-DO78,MAX(0,$H78-SUM($DP78:FL78)))</f>
        <v/>
      </c>
    </row>
    <row r="79">
      <c r="A79">
        <f>A78+1</f>
        <v/>
      </c>
      <c r="B79">
        <f>IF(Setup!$C$6="Every week",Setup!$C$7+7*(A79-1),IF(Setup!$C$6="Every 2 weeks",Setup!$C$7+14*(A79-1),IF(Setup!$C$6="Every month",EDATE(Setup!$C$7,A79-1),EOMONTH(Setup!$C$7,INT((A79-1+Setup!$C$20)/2)-1)+MIN(IF(MOD(A79-1+Setup!$C$20,2)=0,Setup!$C$18,Setup!$C$19),DAY(EOMONTH(Setup!$C$7,INT((A79-1+Setup!$C$20)/2)))))))</f>
        <v/>
      </c>
      <c r="C79">
        <f>N('Paycheck Plan'!J75)</f>
        <v/>
      </c>
      <c r="D79">
        <f>N('Paycheck Plan'!K75)</f>
        <v/>
      </c>
      <c r="E79">
        <f>MIN(MAX(0,Setup!$C$10-F78),MAX(0,Setup!$C$8+C79-G79))</f>
        <v/>
      </c>
      <c r="F79">
        <f>F78+E79</f>
        <v/>
      </c>
      <c r="G79">
        <f>MIN(Setup!$C$14,MAX(0,Setup!$C$8+C79))</f>
        <v/>
      </c>
      <c r="H79">
        <f>MAX(0,Setup!$C$8+C79-G79-E79)+SUM($T$7:$BQ$7)-SUM(BR79:DO79)</f>
        <v/>
      </c>
      <c r="I79">
        <f>SUMPRODUCT(T78:BQ78,$T$6:$BQ$6)/Setup!$C$13</f>
        <v/>
      </c>
      <c r="J79">
        <f>SUM(T79:BQ79)</f>
        <v/>
      </c>
      <c r="K79">
        <f>IF(MAX(DP79:FM79)&gt;0,MATCH(MAX(DP79:FM79),DP79:FM79,0),1)</f>
        <v/>
      </c>
      <c r="T79">
        <f>MAX(0,T78*(1+T$6/Setup!$C$13)-BR79-DP79)+IF($K79=1,$D79,0)</f>
        <v/>
      </c>
      <c r="U79">
        <f>MAX(0,U78*(1+U$6/Setup!$C$13)-BS79-DQ79)+IF($K79=2,$D79,0)</f>
        <v/>
      </c>
      <c r="V79">
        <f>MAX(0,V78*(1+V$6/Setup!$C$13)-BT79-DR79)+IF($K79=3,$D79,0)</f>
        <v/>
      </c>
      <c r="W79">
        <f>MAX(0,W78*(1+W$6/Setup!$C$13)-BU79-DS79)+IF($K79=4,$D79,0)</f>
        <v/>
      </c>
      <c r="X79">
        <f>MAX(0,X78*(1+X$6/Setup!$C$13)-BV79-DT79)+IF($K79=5,$D79,0)</f>
        <v/>
      </c>
      <c r="Y79">
        <f>MAX(0,Y78*(1+Y$6/Setup!$C$13)-BW79-DU79)+IF($K79=6,$D79,0)</f>
        <v/>
      </c>
      <c r="Z79">
        <f>MAX(0,Z78*(1+Z$6/Setup!$C$13)-BX79-DV79)+IF($K79=7,$D79,0)</f>
        <v/>
      </c>
      <c r="AA79">
        <f>MAX(0,AA78*(1+AA$6/Setup!$C$13)-BY79-DW79)+IF($K79=8,$D79,0)</f>
        <v/>
      </c>
      <c r="AB79">
        <f>MAX(0,AB78*(1+AB$6/Setup!$C$13)-BZ79-DX79)+IF($K79=9,$D79,0)</f>
        <v/>
      </c>
      <c r="AC79">
        <f>MAX(0,AC78*(1+AC$6/Setup!$C$13)-CA79-DY79)+IF($K79=10,$D79,0)</f>
        <v/>
      </c>
      <c r="AD79">
        <f>MAX(0,AD78*(1+AD$6/Setup!$C$13)-CB79-DZ79)+IF($K79=11,$D79,0)</f>
        <v/>
      </c>
      <c r="AE79">
        <f>MAX(0,AE78*(1+AE$6/Setup!$C$13)-CC79-EA79)+IF($K79=12,$D79,0)</f>
        <v/>
      </c>
      <c r="AF79">
        <f>MAX(0,AF78*(1+AF$6/Setup!$C$13)-CD79-EB79)+IF($K79=13,$D79,0)</f>
        <v/>
      </c>
      <c r="AG79">
        <f>MAX(0,AG78*(1+AG$6/Setup!$C$13)-CE79-EC79)+IF($K79=14,$D79,0)</f>
        <v/>
      </c>
      <c r="AH79">
        <f>MAX(0,AH78*(1+AH$6/Setup!$C$13)-CF79-ED79)+IF($K79=15,$D79,0)</f>
        <v/>
      </c>
      <c r="AI79">
        <f>MAX(0,AI78*(1+AI$6/Setup!$C$13)-CG79-EE79)+IF($K79=16,$D79,0)</f>
        <v/>
      </c>
      <c r="AJ79">
        <f>MAX(0,AJ78*(1+AJ$6/Setup!$C$13)-CH79-EF79)+IF($K79=17,$D79,0)</f>
        <v/>
      </c>
      <c r="AK79">
        <f>MAX(0,AK78*(1+AK$6/Setup!$C$13)-CI79-EG79)+IF($K79=18,$D79,0)</f>
        <v/>
      </c>
      <c r="AL79">
        <f>MAX(0,AL78*(1+AL$6/Setup!$C$13)-CJ79-EH79)+IF($K79=19,$D79,0)</f>
        <v/>
      </c>
      <c r="AM79">
        <f>MAX(0,AM78*(1+AM$6/Setup!$C$13)-CK79-EI79)+IF($K79=20,$D79,0)</f>
        <v/>
      </c>
      <c r="AN79">
        <f>MAX(0,AN78*(1+AN$6/Setup!$C$13)-CL79-EJ79)+IF($K79=21,$D79,0)</f>
        <v/>
      </c>
      <c r="AO79">
        <f>MAX(0,AO78*(1+AO$6/Setup!$C$13)-CM79-EK79)+IF($K79=22,$D79,0)</f>
        <v/>
      </c>
      <c r="AP79">
        <f>MAX(0,AP78*(1+AP$6/Setup!$C$13)-CN79-EL79)+IF($K79=23,$D79,0)</f>
        <v/>
      </c>
      <c r="AQ79">
        <f>MAX(0,AQ78*(1+AQ$6/Setup!$C$13)-CO79-EM79)+IF($K79=24,$D79,0)</f>
        <v/>
      </c>
      <c r="AR79">
        <f>MAX(0,AR78*(1+AR$6/Setup!$C$13)-CP79-EN79)+IF($K79=25,$D79,0)</f>
        <v/>
      </c>
      <c r="AS79">
        <f>MAX(0,AS78*(1+AS$6/Setup!$C$13)-CQ79-EO79)+IF($K79=26,$D79,0)</f>
        <v/>
      </c>
      <c r="AT79">
        <f>MAX(0,AT78*(1+AT$6/Setup!$C$13)-CR79-EP79)+IF($K79=27,$D79,0)</f>
        <v/>
      </c>
      <c r="AU79">
        <f>MAX(0,AU78*(1+AU$6/Setup!$C$13)-CS79-EQ79)+IF($K79=28,$D79,0)</f>
        <v/>
      </c>
      <c r="AV79">
        <f>MAX(0,AV78*(1+AV$6/Setup!$C$13)-CT79-ER79)+IF($K79=29,$D79,0)</f>
        <v/>
      </c>
      <c r="AW79">
        <f>MAX(0,AW78*(1+AW$6/Setup!$C$13)-CU79-ES79)+IF($K79=30,$D79,0)</f>
        <v/>
      </c>
      <c r="AX79">
        <f>MAX(0,AX78*(1+AX$6/Setup!$C$13)-CV79-ET79)+IF($K79=31,$D79,0)</f>
        <v/>
      </c>
      <c r="AY79">
        <f>MAX(0,AY78*(1+AY$6/Setup!$C$13)-CW79-EU79)+IF($K79=32,$D79,0)</f>
        <v/>
      </c>
      <c r="AZ79">
        <f>MAX(0,AZ78*(1+AZ$6/Setup!$C$13)-CX79-EV79)+IF($K79=33,$D79,0)</f>
        <v/>
      </c>
      <c r="BA79">
        <f>MAX(0,BA78*(1+BA$6/Setup!$C$13)-CY79-EW79)+IF($K79=34,$D79,0)</f>
        <v/>
      </c>
      <c r="BB79">
        <f>MAX(0,BB78*(1+BB$6/Setup!$C$13)-CZ79-EX79)+IF($K79=35,$D79,0)</f>
        <v/>
      </c>
      <c r="BC79">
        <f>MAX(0,BC78*(1+BC$6/Setup!$C$13)-DA79-EY79)+IF($K79=36,$D79,0)</f>
        <v/>
      </c>
      <c r="BD79">
        <f>MAX(0,BD78*(1+BD$6/Setup!$C$13)-DB79-EZ79)+IF($K79=37,$D79,0)</f>
        <v/>
      </c>
      <c r="BE79">
        <f>MAX(0,BE78*(1+BE$6/Setup!$C$13)-DC79-FA79)+IF($K79=38,$D79,0)</f>
        <v/>
      </c>
      <c r="BF79">
        <f>MAX(0,BF78*(1+BF$6/Setup!$C$13)-DD79-FB79)+IF($K79=39,$D79,0)</f>
        <v/>
      </c>
      <c r="BG79">
        <f>MAX(0,BG78*(1+BG$6/Setup!$C$13)-DE79-FC79)+IF($K79=40,$D79,0)</f>
        <v/>
      </c>
      <c r="BH79">
        <f>MAX(0,BH78*(1+BH$6/Setup!$C$13)-DF79-FD79)+IF($K79=41,$D79,0)</f>
        <v/>
      </c>
      <c r="BI79">
        <f>MAX(0,BI78*(1+BI$6/Setup!$C$13)-DG79-FE79)+IF($K79=42,$D79,0)</f>
        <v/>
      </c>
      <c r="BJ79">
        <f>MAX(0,BJ78*(1+BJ$6/Setup!$C$13)-DH79-FF79)+IF($K79=43,$D79,0)</f>
        <v/>
      </c>
      <c r="BK79">
        <f>MAX(0,BK78*(1+BK$6/Setup!$C$13)-DI79-FG79)+IF($K79=44,$D79,0)</f>
        <v/>
      </c>
      <c r="BL79">
        <f>MAX(0,BL78*(1+BL$6/Setup!$C$13)-DJ79-FH79)+IF($K79=45,$D79,0)</f>
        <v/>
      </c>
      <c r="BM79">
        <f>MAX(0,BM78*(1+BM$6/Setup!$C$13)-DK79-FI79)+IF($K79=46,$D79,0)</f>
        <v/>
      </c>
      <c r="BN79">
        <f>MAX(0,BN78*(1+BN$6/Setup!$C$13)-DL79-FJ79)+IF($K79=47,$D79,0)</f>
        <v/>
      </c>
      <c r="BO79">
        <f>MAX(0,BO78*(1+BO$6/Setup!$C$13)-DM79-FK79)+IF($K79=48,$D79,0)</f>
        <v/>
      </c>
      <c r="BP79">
        <f>MAX(0,BP78*(1+BP$6/Setup!$C$13)-DN79-FL79)+IF($K79=49,$D79,0)</f>
        <v/>
      </c>
      <c r="BQ79">
        <f>MAX(0,BQ78*(1+BQ$6/Setup!$C$13)-DO79-FM79)+IF($K79=50,$D79,0)</f>
        <v/>
      </c>
      <c r="BR79">
        <f>MIN(T78*(1+T$6/Setup!$C$13),T$7)</f>
        <v/>
      </c>
      <c r="BS79">
        <f>MIN(U78*(1+U$6/Setup!$C$13),U$7)</f>
        <v/>
      </c>
      <c r="BT79">
        <f>MIN(V78*(1+V$6/Setup!$C$13),V$7)</f>
        <v/>
      </c>
      <c r="BU79">
        <f>MIN(W78*(1+W$6/Setup!$C$13),W$7)</f>
        <v/>
      </c>
      <c r="BV79">
        <f>MIN(X78*(1+X$6/Setup!$C$13),X$7)</f>
        <v/>
      </c>
      <c r="BW79">
        <f>MIN(Y78*(1+Y$6/Setup!$C$13),Y$7)</f>
        <v/>
      </c>
      <c r="BX79">
        <f>MIN(Z78*(1+Z$6/Setup!$C$13),Z$7)</f>
        <v/>
      </c>
      <c r="BY79">
        <f>MIN(AA78*(1+AA$6/Setup!$C$13),AA$7)</f>
        <v/>
      </c>
      <c r="BZ79">
        <f>MIN(AB78*(1+AB$6/Setup!$C$13),AB$7)</f>
        <v/>
      </c>
      <c r="CA79">
        <f>MIN(AC78*(1+AC$6/Setup!$C$13),AC$7)</f>
        <v/>
      </c>
      <c r="CB79">
        <f>MIN(AD78*(1+AD$6/Setup!$C$13),AD$7)</f>
        <v/>
      </c>
      <c r="CC79">
        <f>MIN(AE78*(1+AE$6/Setup!$C$13),AE$7)</f>
        <v/>
      </c>
      <c r="CD79">
        <f>MIN(AF78*(1+AF$6/Setup!$C$13),AF$7)</f>
        <v/>
      </c>
      <c r="CE79">
        <f>MIN(AG78*(1+AG$6/Setup!$C$13),AG$7)</f>
        <v/>
      </c>
      <c r="CF79">
        <f>MIN(AH78*(1+AH$6/Setup!$C$13),AH$7)</f>
        <v/>
      </c>
      <c r="CG79">
        <f>MIN(AI78*(1+AI$6/Setup!$C$13),AI$7)</f>
        <v/>
      </c>
      <c r="CH79">
        <f>MIN(AJ78*(1+AJ$6/Setup!$C$13),AJ$7)</f>
        <v/>
      </c>
      <c r="CI79">
        <f>MIN(AK78*(1+AK$6/Setup!$C$13),AK$7)</f>
        <v/>
      </c>
      <c r="CJ79">
        <f>MIN(AL78*(1+AL$6/Setup!$C$13),AL$7)</f>
        <v/>
      </c>
      <c r="CK79">
        <f>MIN(AM78*(1+AM$6/Setup!$C$13),AM$7)</f>
        <v/>
      </c>
      <c r="CL79">
        <f>MIN(AN78*(1+AN$6/Setup!$C$13),AN$7)</f>
        <v/>
      </c>
      <c r="CM79">
        <f>MIN(AO78*(1+AO$6/Setup!$C$13),AO$7)</f>
        <v/>
      </c>
      <c r="CN79">
        <f>MIN(AP78*(1+AP$6/Setup!$C$13),AP$7)</f>
        <v/>
      </c>
      <c r="CO79">
        <f>MIN(AQ78*(1+AQ$6/Setup!$C$13),AQ$7)</f>
        <v/>
      </c>
      <c r="CP79">
        <f>MIN(AR78*(1+AR$6/Setup!$C$13),AR$7)</f>
        <v/>
      </c>
      <c r="CQ79">
        <f>MIN(AS78*(1+AS$6/Setup!$C$13),AS$7)</f>
        <v/>
      </c>
      <c r="CR79">
        <f>MIN(AT78*(1+AT$6/Setup!$C$13),AT$7)</f>
        <v/>
      </c>
      <c r="CS79">
        <f>MIN(AU78*(1+AU$6/Setup!$C$13),AU$7)</f>
        <v/>
      </c>
      <c r="CT79">
        <f>MIN(AV78*(1+AV$6/Setup!$C$13),AV$7)</f>
        <v/>
      </c>
      <c r="CU79">
        <f>MIN(AW78*(1+AW$6/Setup!$C$13),AW$7)</f>
        <v/>
      </c>
      <c r="CV79">
        <f>MIN(AX78*(1+AX$6/Setup!$C$13),AX$7)</f>
        <v/>
      </c>
      <c r="CW79">
        <f>MIN(AY78*(1+AY$6/Setup!$C$13),AY$7)</f>
        <v/>
      </c>
      <c r="CX79">
        <f>MIN(AZ78*(1+AZ$6/Setup!$C$13),AZ$7)</f>
        <v/>
      </c>
      <c r="CY79">
        <f>MIN(BA78*(1+BA$6/Setup!$C$13),BA$7)</f>
        <v/>
      </c>
      <c r="CZ79">
        <f>MIN(BB78*(1+BB$6/Setup!$C$13),BB$7)</f>
        <v/>
      </c>
      <c r="DA79">
        <f>MIN(BC78*(1+BC$6/Setup!$C$13),BC$7)</f>
        <v/>
      </c>
      <c r="DB79">
        <f>MIN(BD78*(1+BD$6/Setup!$C$13),BD$7)</f>
        <v/>
      </c>
      <c r="DC79">
        <f>MIN(BE78*(1+BE$6/Setup!$C$13),BE$7)</f>
        <v/>
      </c>
      <c r="DD79">
        <f>MIN(BF78*(1+BF$6/Setup!$C$13),BF$7)</f>
        <v/>
      </c>
      <c r="DE79">
        <f>MIN(BG78*(1+BG$6/Setup!$C$13),BG$7)</f>
        <v/>
      </c>
      <c r="DF79">
        <f>MIN(BH78*(1+BH$6/Setup!$C$13),BH$7)</f>
        <v/>
      </c>
      <c r="DG79">
        <f>MIN(BI78*(1+BI$6/Setup!$C$13),BI$7)</f>
        <v/>
      </c>
      <c r="DH79">
        <f>MIN(BJ78*(1+BJ$6/Setup!$C$13),BJ$7)</f>
        <v/>
      </c>
      <c r="DI79">
        <f>MIN(BK78*(1+BK$6/Setup!$C$13),BK$7)</f>
        <v/>
      </c>
      <c r="DJ79">
        <f>MIN(BL78*(1+BL$6/Setup!$C$13),BL$7)</f>
        <v/>
      </c>
      <c r="DK79">
        <f>MIN(BM78*(1+BM$6/Setup!$C$13),BM$7)</f>
        <v/>
      </c>
      <c r="DL79">
        <f>MIN(BN78*(1+BN$6/Setup!$C$13),BN$7)</f>
        <v/>
      </c>
      <c r="DM79">
        <f>MIN(BO78*(1+BO$6/Setup!$C$13),BO$7)</f>
        <v/>
      </c>
      <c r="DN79">
        <f>MIN(BP78*(1+BP$6/Setup!$C$13),BP$7)</f>
        <v/>
      </c>
      <c r="DO79">
        <f>MIN(BQ78*(1+BQ$6/Setup!$C$13),BQ$7)</f>
        <v/>
      </c>
      <c r="DP79">
        <f>MIN(T78*(1+T$6/Setup!$C$13)-BR79,$H79)</f>
        <v/>
      </c>
      <c r="DQ79">
        <f>MIN(U78*(1+U$6/Setup!$C$13)-BS79,MAX(0,$H79-SUM($DP79:DP79)))</f>
        <v/>
      </c>
      <c r="DR79">
        <f>MIN(V78*(1+V$6/Setup!$C$13)-BT79,MAX(0,$H79-SUM($DP79:DQ79)))</f>
        <v/>
      </c>
      <c r="DS79">
        <f>MIN(W78*(1+W$6/Setup!$C$13)-BU79,MAX(0,$H79-SUM($DP79:DR79)))</f>
        <v/>
      </c>
      <c r="DT79">
        <f>MIN(X78*(1+X$6/Setup!$C$13)-BV79,MAX(0,$H79-SUM($DP79:DS79)))</f>
        <v/>
      </c>
      <c r="DU79">
        <f>MIN(Y78*(1+Y$6/Setup!$C$13)-BW79,MAX(0,$H79-SUM($DP79:DT79)))</f>
        <v/>
      </c>
      <c r="DV79">
        <f>MIN(Z78*(1+Z$6/Setup!$C$13)-BX79,MAX(0,$H79-SUM($DP79:DU79)))</f>
        <v/>
      </c>
      <c r="DW79">
        <f>MIN(AA78*(1+AA$6/Setup!$C$13)-BY79,MAX(0,$H79-SUM($DP79:DV79)))</f>
        <v/>
      </c>
      <c r="DX79">
        <f>MIN(AB78*(1+AB$6/Setup!$C$13)-BZ79,MAX(0,$H79-SUM($DP79:DW79)))</f>
        <v/>
      </c>
      <c r="DY79">
        <f>MIN(AC78*(1+AC$6/Setup!$C$13)-CA79,MAX(0,$H79-SUM($DP79:DX79)))</f>
        <v/>
      </c>
      <c r="DZ79">
        <f>MIN(AD78*(1+AD$6/Setup!$C$13)-CB79,MAX(0,$H79-SUM($DP79:DY79)))</f>
        <v/>
      </c>
      <c r="EA79">
        <f>MIN(AE78*(1+AE$6/Setup!$C$13)-CC79,MAX(0,$H79-SUM($DP79:DZ79)))</f>
        <v/>
      </c>
      <c r="EB79">
        <f>MIN(AF78*(1+AF$6/Setup!$C$13)-CD79,MAX(0,$H79-SUM($DP79:EA79)))</f>
        <v/>
      </c>
      <c r="EC79">
        <f>MIN(AG78*(1+AG$6/Setup!$C$13)-CE79,MAX(0,$H79-SUM($DP79:EB79)))</f>
        <v/>
      </c>
      <c r="ED79">
        <f>MIN(AH78*(1+AH$6/Setup!$C$13)-CF79,MAX(0,$H79-SUM($DP79:EC79)))</f>
        <v/>
      </c>
      <c r="EE79">
        <f>MIN(AI78*(1+AI$6/Setup!$C$13)-CG79,MAX(0,$H79-SUM($DP79:ED79)))</f>
        <v/>
      </c>
      <c r="EF79">
        <f>MIN(AJ78*(1+AJ$6/Setup!$C$13)-CH79,MAX(0,$H79-SUM($DP79:EE79)))</f>
        <v/>
      </c>
      <c r="EG79">
        <f>MIN(AK78*(1+AK$6/Setup!$C$13)-CI79,MAX(0,$H79-SUM($DP79:EF79)))</f>
        <v/>
      </c>
      <c r="EH79">
        <f>MIN(AL78*(1+AL$6/Setup!$C$13)-CJ79,MAX(0,$H79-SUM($DP79:EG79)))</f>
        <v/>
      </c>
      <c r="EI79">
        <f>MIN(AM78*(1+AM$6/Setup!$C$13)-CK79,MAX(0,$H79-SUM($DP79:EH79)))</f>
        <v/>
      </c>
      <c r="EJ79">
        <f>MIN(AN78*(1+AN$6/Setup!$C$13)-CL79,MAX(0,$H79-SUM($DP79:EI79)))</f>
        <v/>
      </c>
      <c r="EK79">
        <f>MIN(AO78*(1+AO$6/Setup!$C$13)-CM79,MAX(0,$H79-SUM($DP79:EJ79)))</f>
        <v/>
      </c>
      <c r="EL79">
        <f>MIN(AP78*(1+AP$6/Setup!$C$13)-CN79,MAX(0,$H79-SUM($DP79:EK79)))</f>
        <v/>
      </c>
      <c r="EM79">
        <f>MIN(AQ78*(1+AQ$6/Setup!$C$13)-CO79,MAX(0,$H79-SUM($DP79:EL79)))</f>
        <v/>
      </c>
      <c r="EN79">
        <f>MIN(AR78*(1+AR$6/Setup!$C$13)-CP79,MAX(0,$H79-SUM($DP79:EM79)))</f>
        <v/>
      </c>
      <c r="EO79">
        <f>MIN(AS78*(1+AS$6/Setup!$C$13)-CQ79,MAX(0,$H79-SUM($DP79:EN79)))</f>
        <v/>
      </c>
      <c r="EP79">
        <f>MIN(AT78*(1+AT$6/Setup!$C$13)-CR79,MAX(0,$H79-SUM($DP79:EO79)))</f>
        <v/>
      </c>
      <c r="EQ79">
        <f>MIN(AU78*(1+AU$6/Setup!$C$13)-CS79,MAX(0,$H79-SUM($DP79:EP79)))</f>
        <v/>
      </c>
      <c r="ER79">
        <f>MIN(AV78*(1+AV$6/Setup!$C$13)-CT79,MAX(0,$H79-SUM($DP79:EQ79)))</f>
        <v/>
      </c>
      <c r="ES79">
        <f>MIN(AW78*(1+AW$6/Setup!$C$13)-CU79,MAX(0,$H79-SUM($DP79:ER79)))</f>
        <v/>
      </c>
      <c r="ET79">
        <f>MIN(AX78*(1+AX$6/Setup!$C$13)-CV79,MAX(0,$H79-SUM($DP79:ES79)))</f>
        <v/>
      </c>
      <c r="EU79">
        <f>MIN(AY78*(1+AY$6/Setup!$C$13)-CW79,MAX(0,$H79-SUM($DP79:ET79)))</f>
        <v/>
      </c>
      <c r="EV79">
        <f>MIN(AZ78*(1+AZ$6/Setup!$C$13)-CX79,MAX(0,$H79-SUM($DP79:EU79)))</f>
        <v/>
      </c>
      <c r="EW79">
        <f>MIN(BA78*(1+BA$6/Setup!$C$13)-CY79,MAX(0,$H79-SUM($DP79:EV79)))</f>
        <v/>
      </c>
      <c r="EX79">
        <f>MIN(BB78*(1+BB$6/Setup!$C$13)-CZ79,MAX(0,$H79-SUM($DP79:EW79)))</f>
        <v/>
      </c>
      <c r="EY79">
        <f>MIN(BC78*(1+BC$6/Setup!$C$13)-DA79,MAX(0,$H79-SUM($DP79:EX79)))</f>
        <v/>
      </c>
      <c r="EZ79">
        <f>MIN(BD78*(1+BD$6/Setup!$C$13)-DB79,MAX(0,$H79-SUM($DP79:EY79)))</f>
        <v/>
      </c>
      <c r="FA79">
        <f>MIN(BE78*(1+BE$6/Setup!$C$13)-DC79,MAX(0,$H79-SUM($DP79:EZ79)))</f>
        <v/>
      </c>
      <c r="FB79">
        <f>MIN(BF78*(1+BF$6/Setup!$C$13)-DD79,MAX(0,$H79-SUM($DP79:FA79)))</f>
        <v/>
      </c>
      <c r="FC79">
        <f>MIN(BG78*(1+BG$6/Setup!$C$13)-DE79,MAX(0,$H79-SUM($DP79:FB79)))</f>
        <v/>
      </c>
      <c r="FD79">
        <f>MIN(BH78*(1+BH$6/Setup!$C$13)-DF79,MAX(0,$H79-SUM($DP79:FC79)))</f>
        <v/>
      </c>
      <c r="FE79">
        <f>MIN(BI78*(1+BI$6/Setup!$C$13)-DG79,MAX(0,$H79-SUM($DP79:FD79)))</f>
        <v/>
      </c>
      <c r="FF79">
        <f>MIN(BJ78*(1+BJ$6/Setup!$C$13)-DH79,MAX(0,$H79-SUM($DP79:FE79)))</f>
        <v/>
      </c>
      <c r="FG79">
        <f>MIN(BK78*(1+BK$6/Setup!$C$13)-DI79,MAX(0,$H79-SUM($DP79:FF79)))</f>
        <v/>
      </c>
      <c r="FH79">
        <f>MIN(BL78*(1+BL$6/Setup!$C$13)-DJ79,MAX(0,$H79-SUM($DP79:FG79)))</f>
        <v/>
      </c>
      <c r="FI79">
        <f>MIN(BM78*(1+BM$6/Setup!$C$13)-DK79,MAX(0,$H79-SUM($DP79:FH79)))</f>
        <v/>
      </c>
      <c r="FJ79">
        <f>MIN(BN78*(1+BN$6/Setup!$C$13)-DL79,MAX(0,$H79-SUM($DP79:FI79)))</f>
        <v/>
      </c>
      <c r="FK79">
        <f>MIN(BO78*(1+BO$6/Setup!$C$13)-DM79,MAX(0,$H79-SUM($DP79:FJ79)))</f>
        <v/>
      </c>
      <c r="FL79">
        <f>MIN(BP78*(1+BP$6/Setup!$C$13)-DN79,MAX(0,$H79-SUM($DP79:FK79)))</f>
        <v/>
      </c>
      <c r="FM79">
        <f>MIN(BQ78*(1+BQ$6/Setup!$C$13)-DO79,MAX(0,$H79-SUM($DP79:FL79)))</f>
        <v/>
      </c>
    </row>
    <row r="80">
      <c r="A80">
        <f>A79+1</f>
        <v/>
      </c>
      <c r="B80">
        <f>IF(Setup!$C$6="Every week",Setup!$C$7+7*(A80-1),IF(Setup!$C$6="Every 2 weeks",Setup!$C$7+14*(A80-1),IF(Setup!$C$6="Every month",EDATE(Setup!$C$7,A80-1),EOMONTH(Setup!$C$7,INT((A80-1+Setup!$C$20)/2)-1)+MIN(IF(MOD(A80-1+Setup!$C$20,2)=0,Setup!$C$18,Setup!$C$19),DAY(EOMONTH(Setup!$C$7,INT((A80-1+Setup!$C$20)/2)))))))</f>
        <v/>
      </c>
      <c r="C80">
        <f>N('Paycheck Plan'!J76)</f>
        <v/>
      </c>
      <c r="D80">
        <f>N('Paycheck Plan'!K76)</f>
        <v/>
      </c>
      <c r="E80">
        <f>MIN(MAX(0,Setup!$C$10-F79),MAX(0,Setup!$C$8+C80-G80))</f>
        <v/>
      </c>
      <c r="F80">
        <f>F79+E80</f>
        <v/>
      </c>
      <c r="G80">
        <f>MIN(Setup!$C$14,MAX(0,Setup!$C$8+C80))</f>
        <v/>
      </c>
      <c r="H80">
        <f>MAX(0,Setup!$C$8+C80-G80-E80)+SUM($T$7:$BQ$7)-SUM(BR80:DO80)</f>
        <v/>
      </c>
      <c r="I80">
        <f>SUMPRODUCT(T79:BQ79,$T$6:$BQ$6)/Setup!$C$13</f>
        <v/>
      </c>
      <c r="J80">
        <f>SUM(T80:BQ80)</f>
        <v/>
      </c>
      <c r="K80">
        <f>IF(MAX(DP80:FM80)&gt;0,MATCH(MAX(DP80:FM80),DP80:FM80,0),1)</f>
        <v/>
      </c>
      <c r="T80">
        <f>MAX(0,T79*(1+T$6/Setup!$C$13)-BR80-DP80)+IF($K80=1,$D80,0)</f>
        <v/>
      </c>
      <c r="U80">
        <f>MAX(0,U79*(1+U$6/Setup!$C$13)-BS80-DQ80)+IF($K80=2,$D80,0)</f>
        <v/>
      </c>
      <c r="V80">
        <f>MAX(0,V79*(1+V$6/Setup!$C$13)-BT80-DR80)+IF($K80=3,$D80,0)</f>
        <v/>
      </c>
      <c r="W80">
        <f>MAX(0,W79*(1+W$6/Setup!$C$13)-BU80-DS80)+IF($K80=4,$D80,0)</f>
        <v/>
      </c>
      <c r="X80">
        <f>MAX(0,X79*(1+X$6/Setup!$C$13)-BV80-DT80)+IF($K80=5,$D80,0)</f>
        <v/>
      </c>
      <c r="Y80">
        <f>MAX(0,Y79*(1+Y$6/Setup!$C$13)-BW80-DU80)+IF($K80=6,$D80,0)</f>
        <v/>
      </c>
      <c r="Z80">
        <f>MAX(0,Z79*(1+Z$6/Setup!$C$13)-BX80-DV80)+IF($K80=7,$D80,0)</f>
        <v/>
      </c>
      <c r="AA80">
        <f>MAX(0,AA79*(1+AA$6/Setup!$C$13)-BY80-DW80)+IF($K80=8,$D80,0)</f>
        <v/>
      </c>
      <c r="AB80">
        <f>MAX(0,AB79*(1+AB$6/Setup!$C$13)-BZ80-DX80)+IF($K80=9,$D80,0)</f>
        <v/>
      </c>
      <c r="AC80">
        <f>MAX(0,AC79*(1+AC$6/Setup!$C$13)-CA80-DY80)+IF($K80=10,$D80,0)</f>
        <v/>
      </c>
      <c r="AD80">
        <f>MAX(0,AD79*(1+AD$6/Setup!$C$13)-CB80-DZ80)+IF($K80=11,$D80,0)</f>
        <v/>
      </c>
      <c r="AE80">
        <f>MAX(0,AE79*(1+AE$6/Setup!$C$13)-CC80-EA80)+IF($K80=12,$D80,0)</f>
        <v/>
      </c>
      <c r="AF80">
        <f>MAX(0,AF79*(1+AF$6/Setup!$C$13)-CD80-EB80)+IF($K80=13,$D80,0)</f>
        <v/>
      </c>
      <c r="AG80">
        <f>MAX(0,AG79*(1+AG$6/Setup!$C$13)-CE80-EC80)+IF($K80=14,$D80,0)</f>
        <v/>
      </c>
      <c r="AH80">
        <f>MAX(0,AH79*(1+AH$6/Setup!$C$13)-CF80-ED80)+IF($K80=15,$D80,0)</f>
        <v/>
      </c>
      <c r="AI80">
        <f>MAX(0,AI79*(1+AI$6/Setup!$C$13)-CG80-EE80)+IF($K80=16,$D80,0)</f>
        <v/>
      </c>
      <c r="AJ80">
        <f>MAX(0,AJ79*(1+AJ$6/Setup!$C$13)-CH80-EF80)+IF($K80=17,$D80,0)</f>
        <v/>
      </c>
      <c r="AK80">
        <f>MAX(0,AK79*(1+AK$6/Setup!$C$13)-CI80-EG80)+IF($K80=18,$D80,0)</f>
        <v/>
      </c>
      <c r="AL80">
        <f>MAX(0,AL79*(1+AL$6/Setup!$C$13)-CJ80-EH80)+IF($K80=19,$D80,0)</f>
        <v/>
      </c>
      <c r="AM80">
        <f>MAX(0,AM79*(1+AM$6/Setup!$C$13)-CK80-EI80)+IF($K80=20,$D80,0)</f>
        <v/>
      </c>
      <c r="AN80">
        <f>MAX(0,AN79*(1+AN$6/Setup!$C$13)-CL80-EJ80)+IF($K80=21,$D80,0)</f>
        <v/>
      </c>
      <c r="AO80">
        <f>MAX(0,AO79*(1+AO$6/Setup!$C$13)-CM80-EK80)+IF($K80=22,$D80,0)</f>
        <v/>
      </c>
      <c r="AP80">
        <f>MAX(0,AP79*(1+AP$6/Setup!$C$13)-CN80-EL80)+IF($K80=23,$D80,0)</f>
        <v/>
      </c>
      <c r="AQ80">
        <f>MAX(0,AQ79*(1+AQ$6/Setup!$C$13)-CO80-EM80)+IF($K80=24,$D80,0)</f>
        <v/>
      </c>
      <c r="AR80">
        <f>MAX(0,AR79*(1+AR$6/Setup!$C$13)-CP80-EN80)+IF($K80=25,$D80,0)</f>
        <v/>
      </c>
      <c r="AS80">
        <f>MAX(0,AS79*(1+AS$6/Setup!$C$13)-CQ80-EO80)+IF($K80=26,$D80,0)</f>
        <v/>
      </c>
      <c r="AT80">
        <f>MAX(0,AT79*(1+AT$6/Setup!$C$13)-CR80-EP80)+IF($K80=27,$D80,0)</f>
        <v/>
      </c>
      <c r="AU80">
        <f>MAX(0,AU79*(1+AU$6/Setup!$C$13)-CS80-EQ80)+IF($K80=28,$D80,0)</f>
        <v/>
      </c>
      <c r="AV80">
        <f>MAX(0,AV79*(1+AV$6/Setup!$C$13)-CT80-ER80)+IF($K80=29,$D80,0)</f>
        <v/>
      </c>
      <c r="AW80">
        <f>MAX(0,AW79*(1+AW$6/Setup!$C$13)-CU80-ES80)+IF($K80=30,$D80,0)</f>
        <v/>
      </c>
      <c r="AX80">
        <f>MAX(0,AX79*(1+AX$6/Setup!$C$13)-CV80-ET80)+IF($K80=31,$D80,0)</f>
        <v/>
      </c>
      <c r="AY80">
        <f>MAX(0,AY79*(1+AY$6/Setup!$C$13)-CW80-EU80)+IF($K80=32,$D80,0)</f>
        <v/>
      </c>
      <c r="AZ80">
        <f>MAX(0,AZ79*(1+AZ$6/Setup!$C$13)-CX80-EV80)+IF($K80=33,$D80,0)</f>
        <v/>
      </c>
      <c r="BA80">
        <f>MAX(0,BA79*(1+BA$6/Setup!$C$13)-CY80-EW80)+IF($K80=34,$D80,0)</f>
        <v/>
      </c>
      <c r="BB80">
        <f>MAX(0,BB79*(1+BB$6/Setup!$C$13)-CZ80-EX80)+IF($K80=35,$D80,0)</f>
        <v/>
      </c>
      <c r="BC80">
        <f>MAX(0,BC79*(1+BC$6/Setup!$C$13)-DA80-EY80)+IF($K80=36,$D80,0)</f>
        <v/>
      </c>
      <c r="BD80">
        <f>MAX(0,BD79*(1+BD$6/Setup!$C$13)-DB80-EZ80)+IF($K80=37,$D80,0)</f>
        <v/>
      </c>
      <c r="BE80">
        <f>MAX(0,BE79*(1+BE$6/Setup!$C$13)-DC80-FA80)+IF($K80=38,$D80,0)</f>
        <v/>
      </c>
      <c r="BF80">
        <f>MAX(0,BF79*(1+BF$6/Setup!$C$13)-DD80-FB80)+IF($K80=39,$D80,0)</f>
        <v/>
      </c>
      <c r="BG80">
        <f>MAX(0,BG79*(1+BG$6/Setup!$C$13)-DE80-FC80)+IF($K80=40,$D80,0)</f>
        <v/>
      </c>
      <c r="BH80">
        <f>MAX(0,BH79*(1+BH$6/Setup!$C$13)-DF80-FD80)+IF($K80=41,$D80,0)</f>
        <v/>
      </c>
      <c r="BI80">
        <f>MAX(0,BI79*(1+BI$6/Setup!$C$13)-DG80-FE80)+IF($K80=42,$D80,0)</f>
        <v/>
      </c>
      <c r="BJ80">
        <f>MAX(0,BJ79*(1+BJ$6/Setup!$C$13)-DH80-FF80)+IF($K80=43,$D80,0)</f>
        <v/>
      </c>
      <c r="BK80">
        <f>MAX(0,BK79*(1+BK$6/Setup!$C$13)-DI80-FG80)+IF($K80=44,$D80,0)</f>
        <v/>
      </c>
      <c r="BL80">
        <f>MAX(0,BL79*(1+BL$6/Setup!$C$13)-DJ80-FH80)+IF($K80=45,$D80,0)</f>
        <v/>
      </c>
      <c r="BM80">
        <f>MAX(0,BM79*(1+BM$6/Setup!$C$13)-DK80-FI80)+IF($K80=46,$D80,0)</f>
        <v/>
      </c>
      <c r="BN80">
        <f>MAX(0,BN79*(1+BN$6/Setup!$C$13)-DL80-FJ80)+IF($K80=47,$D80,0)</f>
        <v/>
      </c>
      <c r="BO80">
        <f>MAX(0,BO79*(1+BO$6/Setup!$C$13)-DM80-FK80)+IF($K80=48,$D80,0)</f>
        <v/>
      </c>
      <c r="BP80">
        <f>MAX(0,BP79*(1+BP$6/Setup!$C$13)-DN80-FL80)+IF($K80=49,$D80,0)</f>
        <v/>
      </c>
      <c r="BQ80">
        <f>MAX(0,BQ79*(1+BQ$6/Setup!$C$13)-DO80-FM80)+IF($K80=50,$D80,0)</f>
        <v/>
      </c>
      <c r="BR80">
        <f>MIN(T79*(1+T$6/Setup!$C$13),T$7)</f>
        <v/>
      </c>
      <c r="BS80">
        <f>MIN(U79*(1+U$6/Setup!$C$13),U$7)</f>
        <v/>
      </c>
      <c r="BT80">
        <f>MIN(V79*(1+V$6/Setup!$C$13),V$7)</f>
        <v/>
      </c>
      <c r="BU80">
        <f>MIN(W79*(1+W$6/Setup!$C$13),W$7)</f>
        <v/>
      </c>
      <c r="BV80">
        <f>MIN(X79*(1+X$6/Setup!$C$13),X$7)</f>
        <v/>
      </c>
      <c r="BW80">
        <f>MIN(Y79*(1+Y$6/Setup!$C$13),Y$7)</f>
        <v/>
      </c>
      <c r="BX80">
        <f>MIN(Z79*(1+Z$6/Setup!$C$13),Z$7)</f>
        <v/>
      </c>
      <c r="BY80">
        <f>MIN(AA79*(1+AA$6/Setup!$C$13),AA$7)</f>
        <v/>
      </c>
      <c r="BZ80">
        <f>MIN(AB79*(1+AB$6/Setup!$C$13),AB$7)</f>
        <v/>
      </c>
      <c r="CA80">
        <f>MIN(AC79*(1+AC$6/Setup!$C$13),AC$7)</f>
        <v/>
      </c>
      <c r="CB80">
        <f>MIN(AD79*(1+AD$6/Setup!$C$13),AD$7)</f>
        <v/>
      </c>
      <c r="CC80">
        <f>MIN(AE79*(1+AE$6/Setup!$C$13),AE$7)</f>
        <v/>
      </c>
      <c r="CD80">
        <f>MIN(AF79*(1+AF$6/Setup!$C$13),AF$7)</f>
        <v/>
      </c>
      <c r="CE80">
        <f>MIN(AG79*(1+AG$6/Setup!$C$13),AG$7)</f>
        <v/>
      </c>
      <c r="CF80">
        <f>MIN(AH79*(1+AH$6/Setup!$C$13),AH$7)</f>
        <v/>
      </c>
      <c r="CG80">
        <f>MIN(AI79*(1+AI$6/Setup!$C$13),AI$7)</f>
        <v/>
      </c>
      <c r="CH80">
        <f>MIN(AJ79*(1+AJ$6/Setup!$C$13),AJ$7)</f>
        <v/>
      </c>
      <c r="CI80">
        <f>MIN(AK79*(1+AK$6/Setup!$C$13),AK$7)</f>
        <v/>
      </c>
      <c r="CJ80">
        <f>MIN(AL79*(1+AL$6/Setup!$C$13),AL$7)</f>
        <v/>
      </c>
      <c r="CK80">
        <f>MIN(AM79*(1+AM$6/Setup!$C$13),AM$7)</f>
        <v/>
      </c>
      <c r="CL80">
        <f>MIN(AN79*(1+AN$6/Setup!$C$13),AN$7)</f>
        <v/>
      </c>
      <c r="CM80">
        <f>MIN(AO79*(1+AO$6/Setup!$C$13),AO$7)</f>
        <v/>
      </c>
      <c r="CN80">
        <f>MIN(AP79*(1+AP$6/Setup!$C$13),AP$7)</f>
        <v/>
      </c>
      <c r="CO80">
        <f>MIN(AQ79*(1+AQ$6/Setup!$C$13),AQ$7)</f>
        <v/>
      </c>
      <c r="CP80">
        <f>MIN(AR79*(1+AR$6/Setup!$C$13),AR$7)</f>
        <v/>
      </c>
      <c r="CQ80">
        <f>MIN(AS79*(1+AS$6/Setup!$C$13),AS$7)</f>
        <v/>
      </c>
      <c r="CR80">
        <f>MIN(AT79*(1+AT$6/Setup!$C$13),AT$7)</f>
        <v/>
      </c>
      <c r="CS80">
        <f>MIN(AU79*(1+AU$6/Setup!$C$13),AU$7)</f>
        <v/>
      </c>
      <c r="CT80">
        <f>MIN(AV79*(1+AV$6/Setup!$C$13),AV$7)</f>
        <v/>
      </c>
      <c r="CU80">
        <f>MIN(AW79*(1+AW$6/Setup!$C$13),AW$7)</f>
        <v/>
      </c>
      <c r="CV80">
        <f>MIN(AX79*(1+AX$6/Setup!$C$13),AX$7)</f>
        <v/>
      </c>
      <c r="CW80">
        <f>MIN(AY79*(1+AY$6/Setup!$C$13),AY$7)</f>
        <v/>
      </c>
      <c r="CX80">
        <f>MIN(AZ79*(1+AZ$6/Setup!$C$13),AZ$7)</f>
        <v/>
      </c>
      <c r="CY80">
        <f>MIN(BA79*(1+BA$6/Setup!$C$13),BA$7)</f>
        <v/>
      </c>
      <c r="CZ80">
        <f>MIN(BB79*(1+BB$6/Setup!$C$13),BB$7)</f>
        <v/>
      </c>
      <c r="DA80">
        <f>MIN(BC79*(1+BC$6/Setup!$C$13),BC$7)</f>
        <v/>
      </c>
      <c r="DB80">
        <f>MIN(BD79*(1+BD$6/Setup!$C$13),BD$7)</f>
        <v/>
      </c>
      <c r="DC80">
        <f>MIN(BE79*(1+BE$6/Setup!$C$13),BE$7)</f>
        <v/>
      </c>
      <c r="DD80">
        <f>MIN(BF79*(1+BF$6/Setup!$C$13),BF$7)</f>
        <v/>
      </c>
      <c r="DE80">
        <f>MIN(BG79*(1+BG$6/Setup!$C$13),BG$7)</f>
        <v/>
      </c>
      <c r="DF80">
        <f>MIN(BH79*(1+BH$6/Setup!$C$13),BH$7)</f>
        <v/>
      </c>
      <c r="DG80">
        <f>MIN(BI79*(1+BI$6/Setup!$C$13),BI$7)</f>
        <v/>
      </c>
      <c r="DH80">
        <f>MIN(BJ79*(1+BJ$6/Setup!$C$13),BJ$7)</f>
        <v/>
      </c>
      <c r="DI80">
        <f>MIN(BK79*(1+BK$6/Setup!$C$13),BK$7)</f>
        <v/>
      </c>
      <c r="DJ80">
        <f>MIN(BL79*(1+BL$6/Setup!$C$13),BL$7)</f>
        <v/>
      </c>
      <c r="DK80">
        <f>MIN(BM79*(1+BM$6/Setup!$C$13),BM$7)</f>
        <v/>
      </c>
      <c r="DL80">
        <f>MIN(BN79*(1+BN$6/Setup!$C$13),BN$7)</f>
        <v/>
      </c>
      <c r="DM80">
        <f>MIN(BO79*(1+BO$6/Setup!$C$13),BO$7)</f>
        <v/>
      </c>
      <c r="DN80">
        <f>MIN(BP79*(1+BP$6/Setup!$C$13),BP$7)</f>
        <v/>
      </c>
      <c r="DO80">
        <f>MIN(BQ79*(1+BQ$6/Setup!$C$13),BQ$7)</f>
        <v/>
      </c>
      <c r="DP80">
        <f>MIN(T79*(1+T$6/Setup!$C$13)-BR80,$H80)</f>
        <v/>
      </c>
      <c r="DQ80">
        <f>MIN(U79*(1+U$6/Setup!$C$13)-BS80,MAX(0,$H80-SUM($DP80:DP80)))</f>
        <v/>
      </c>
      <c r="DR80">
        <f>MIN(V79*(1+V$6/Setup!$C$13)-BT80,MAX(0,$H80-SUM($DP80:DQ80)))</f>
        <v/>
      </c>
      <c r="DS80">
        <f>MIN(W79*(1+W$6/Setup!$C$13)-BU80,MAX(0,$H80-SUM($DP80:DR80)))</f>
        <v/>
      </c>
      <c r="DT80">
        <f>MIN(X79*(1+X$6/Setup!$C$13)-BV80,MAX(0,$H80-SUM($DP80:DS80)))</f>
        <v/>
      </c>
      <c r="DU80">
        <f>MIN(Y79*(1+Y$6/Setup!$C$13)-BW80,MAX(0,$H80-SUM($DP80:DT80)))</f>
        <v/>
      </c>
      <c r="DV80">
        <f>MIN(Z79*(1+Z$6/Setup!$C$13)-BX80,MAX(0,$H80-SUM($DP80:DU80)))</f>
        <v/>
      </c>
      <c r="DW80">
        <f>MIN(AA79*(1+AA$6/Setup!$C$13)-BY80,MAX(0,$H80-SUM($DP80:DV80)))</f>
        <v/>
      </c>
      <c r="DX80">
        <f>MIN(AB79*(1+AB$6/Setup!$C$13)-BZ80,MAX(0,$H80-SUM($DP80:DW80)))</f>
        <v/>
      </c>
      <c r="DY80">
        <f>MIN(AC79*(1+AC$6/Setup!$C$13)-CA80,MAX(0,$H80-SUM($DP80:DX80)))</f>
        <v/>
      </c>
      <c r="DZ80">
        <f>MIN(AD79*(1+AD$6/Setup!$C$13)-CB80,MAX(0,$H80-SUM($DP80:DY80)))</f>
        <v/>
      </c>
      <c r="EA80">
        <f>MIN(AE79*(1+AE$6/Setup!$C$13)-CC80,MAX(0,$H80-SUM($DP80:DZ80)))</f>
        <v/>
      </c>
      <c r="EB80">
        <f>MIN(AF79*(1+AF$6/Setup!$C$13)-CD80,MAX(0,$H80-SUM($DP80:EA80)))</f>
        <v/>
      </c>
      <c r="EC80">
        <f>MIN(AG79*(1+AG$6/Setup!$C$13)-CE80,MAX(0,$H80-SUM($DP80:EB80)))</f>
        <v/>
      </c>
      <c r="ED80">
        <f>MIN(AH79*(1+AH$6/Setup!$C$13)-CF80,MAX(0,$H80-SUM($DP80:EC80)))</f>
        <v/>
      </c>
      <c r="EE80">
        <f>MIN(AI79*(1+AI$6/Setup!$C$13)-CG80,MAX(0,$H80-SUM($DP80:ED80)))</f>
        <v/>
      </c>
      <c r="EF80">
        <f>MIN(AJ79*(1+AJ$6/Setup!$C$13)-CH80,MAX(0,$H80-SUM($DP80:EE80)))</f>
        <v/>
      </c>
      <c r="EG80">
        <f>MIN(AK79*(1+AK$6/Setup!$C$13)-CI80,MAX(0,$H80-SUM($DP80:EF80)))</f>
        <v/>
      </c>
      <c r="EH80">
        <f>MIN(AL79*(1+AL$6/Setup!$C$13)-CJ80,MAX(0,$H80-SUM($DP80:EG80)))</f>
        <v/>
      </c>
      <c r="EI80">
        <f>MIN(AM79*(1+AM$6/Setup!$C$13)-CK80,MAX(0,$H80-SUM($DP80:EH80)))</f>
        <v/>
      </c>
      <c r="EJ80">
        <f>MIN(AN79*(1+AN$6/Setup!$C$13)-CL80,MAX(0,$H80-SUM($DP80:EI80)))</f>
        <v/>
      </c>
      <c r="EK80">
        <f>MIN(AO79*(1+AO$6/Setup!$C$13)-CM80,MAX(0,$H80-SUM($DP80:EJ80)))</f>
        <v/>
      </c>
      <c r="EL80">
        <f>MIN(AP79*(1+AP$6/Setup!$C$13)-CN80,MAX(0,$H80-SUM($DP80:EK80)))</f>
        <v/>
      </c>
      <c r="EM80">
        <f>MIN(AQ79*(1+AQ$6/Setup!$C$13)-CO80,MAX(0,$H80-SUM($DP80:EL80)))</f>
        <v/>
      </c>
      <c r="EN80">
        <f>MIN(AR79*(1+AR$6/Setup!$C$13)-CP80,MAX(0,$H80-SUM($DP80:EM80)))</f>
        <v/>
      </c>
      <c r="EO80">
        <f>MIN(AS79*(1+AS$6/Setup!$C$13)-CQ80,MAX(0,$H80-SUM($DP80:EN80)))</f>
        <v/>
      </c>
      <c r="EP80">
        <f>MIN(AT79*(1+AT$6/Setup!$C$13)-CR80,MAX(0,$H80-SUM($DP80:EO80)))</f>
        <v/>
      </c>
      <c r="EQ80">
        <f>MIN(AU79*(1+AU$6/Setup!$C$13)-CS80,MAX(0,$H80-SUM($DP80:EP80)))</f>
        <v/>
      </c>
      <c r="ER80">
        <f>MIN(AV79*(1+AV$6/Setup!$C$13)-CT80,MAX(0,$H80-SUM($DP80:EQ80)))</f>
        <v/>
      </c>
      <c r="ES80">
        <f>MIN(AW79*(1+AW$6/Setup!$C$13)-CU80,MAX(0,$H80-SUM($DP80:ER80)))</f>
        <v/>
      </c>
      <c r="ET80">
        <f>MIN(AX79*(1+AX$6/Setup!$C$13)-CV80,MAX(0,$H80-SUM($DP80:ES80)))</f>
        <v/>
      </c>
      <c r="EU80">
        <f>MIN(AY79*(1+AY$6/Setup!$C$13)-CW80,MAX(0,$H80-SUM($DP80:ET80)))</f>
        <v/>
      </c>
      <c r="EV80">
        <f>MIN(AZ79*(1+AZ$6/Setup!$C$13)-CX80,MAX(0,$H80-SUM($DP80:EU80)))</f>
        <v/>
      </c>
      <c r="EW80">
        <f>MIN(BA79*(1+BA$6/Setup!$C$13)-CY80,MAX(0,$H80-SUM($DP80:EV80)))</f>
        <v/>
      </c>
      <c r="EX80">
        <f>MIN(BB79*(1+BB$6/Setup!$C$13)-CZ80,MAX(0,$H80-SUM($DP80:EW80)))</f>
        <v/>
      </c>
      <c r="EY80">
        <f>MIN(BC79*(1+BC$6/Setup!$C$13)-DA80,MAX(0,$H80-SUM($DP80:EX80)))</f>
        <v/>
      </c>
      <c r="EZ80">
        <f>MIN(BD79*(1+BD$6/Setup!$C$13)-DB80,MAX(0,$H80-SUM($DP80:EY80)))</f>
        <v/>
      </c>
      <c r="FA80">
        <f>MIN(BE79*(1+BE$6/Setup!$C$13)-DC80,MAX(0,$H80-SUM($DP80:EZ80)))</f>
        <v/>
      </c>
      <c r="FB80">
        <f>MIN(BF79*(1+BF$6/Setup!$C$13)-DD80,MAX(0,$H80-SUM($DP80:FA80)))</f>
        <v/>
      </c>
      <c r="FC80">
        <f>MIN(BG79*(1+BG$6/Setup!$C$13)-DE80,MAX(0,$H80-SUM($DP80:FB80)))</f>
        <v/>
      </c>
      <c r="FD80">
        <f>MIN(BH79*(1+BH$6/Setup!$C$13)-DF80,MAX(0,$H80-SUM($DP80:FC80)))</f>
        <v/>
      </c>
      <c r="FE80">
        <f>MIN(BI79*(1+BI$6/Setup!$C$13)-DG80,MAX(0,$H80-SUM($DP80:FD80)))</f>
        <v/>
      </c>
      <c r="FF80">
        <f>MIN(BJ79*(1+BJ$6/Setup!$C$13)-DH80,MAX(0,$H80-SUM($DP80:FE80)))</f>
        <v/>
      </c>
      <c r="FG80">
        <f>MIN(BK79*(1+BK$6/Setup!$C$13)-DI80,MAX(0,$H80-SUM($DP80:FF80)))</f>
        <v/>
      </c>
      <c r="FH80">
        <f>MIN(BL79*(1+BL$6/Setup!$C$13)-DJ80,MAX(0,$H80-SUM($DP80:FG80)))</f>
        <v/>
      </c>
      <c r="FI80">
        <f>MIN(BM79*(1+BM$6/Setup!$C$13)-DK80,MAX(0,$H80-SUM($DP80:FH80)))</f>
        <v/>
      </c>
      <c r="FJ80">
        <f>MIN(BN79*(1+BN$6/Setup!$C$13)-DL80,MAX(0,$H80-SUM($DP80:FI80)))</f>
        <v/>
      </c>
      <c r="FK80">
        <f>MIN(BO79*(1+BO$6/Setup!$C$13)-DM80,MAX(0,$H80-SUM($DP80:FJ80)))</f>
        <v/>
      </c>
      <c r="FL80">
        <f>MIN(BP79*(1+BP$6/Setup!$C$13)-DN80,MAX(0,$H80-SUM($DP80:FK80)))</f>
        <v/>
      </c>
      <c r="FM80">
        <f>MIN(BQ79*(1+BQ$6/Setup!$C$13)-DO80,MAX(0,$H80-SUM($DP80:FL80)))</f>
        <v/>
      </c>
    </row>
    <row r="81">
      <c r="A81">
        <f>A80+1</f>
        <v/>
      </c>
      <c r="B81">
        <f>IF(Setup!$C$6="Every week",Setup!$C$7+7*(A81-1),IF(Setup!$C$6="Every 2 weeks",Setup!$C$7+14*(A81-1),IF(Setup!$C$6="Every month",EDATE(Setup!$C$7,A81-1),EOMONTH(Setup!$C$7,INT((A81-1+Setup!$C$20)/2)-1)+MIN(IF(MOD(A81-1+Setup!$C$20,2)=0,Setup!$C$18,Setup!$C$19),DAY(EOMONTH(Setup!$C$7,INT((A81-1+Setup!$C$20)/2)))))))</f>
        <v/>
      </c>
      <c r="C81">
        <f>N('Paycheck Plan'!J77)</f>
        <v/>
      </c>
      <c r="D81">
        <f>N('Paycheck Plan'!K77)</f>
        <v/>
      </c>
      <c r="E81">
        <f>MIN(MAX(0,Setup!$C$10-F80),MAX(0,Setup!$C$8+C81-G81))</f>
        <v/>
      </c>
      <c r="F81">
        <f>F80+E81</f>
        <v/>
      </c>
      <c r="G81">
        <f>MIN(Setup!$C$14,MAX(0,Setup!$C$8+C81))</f>
        <v/>
      </c>
      <c r="H81">
        <f>MAX(0,Setup!$C$8+C81-G81-E81)+SUM($T$7:$BQ$7)-SUM(BR81:DO81)</f>
        <v/>
      </c>
      <c r="I81">
        <f>SUMPRODUCT(T80:BQ80,$T$6:$BQ$6)/Setup!$C$13</f>
        <v/>
      </c>
      <c r="J81">
        <f>SUM(T81:BQ81)</f>
        <v/>
      </c>
      <c r="K81">
        <f>IF(MAX(DP81:FM81)&gt;0,MATCH(MAX(DP81:FM81),DP81:FM81,0),1)</f>
        <v/>
      </c>
      <c r="T81">
        <f>MAX(0,T80*(1+T$6/Setup!$C$13)-BR81-DP81)+IF($K81=1,$D81,0)</f>
        <v/>
      </c>
      <c r="U81">
        <f>MAX(0,U80*(1+U$6/Setup!$C$13)-BS81-DQ81)+IF($K81=2,$D81,0)</f>
        <v/>
      </c>
      <c r="V81">
        <f>MAX(0,V80*(1+V$6/Setup!$C$13)-BT81-DR81)+IF($K81=3,$D81,0)</f>
        <v/>
      </c>
      <c r="W81">
        <f>MAX(0,W80*(1+W$6/Setup!$C$13)-BU81-DS81)+IF($K81=4,$D81,0)</f>
        <v/>
      </c>
      <c r="X81">
        <f>MAX(0,X80*(1+X$6/Setup!$C$13)-BV81-DT81)+IF($K81=5,$D81,0)</f>
        <v/>
      </c>
      <c r="Y81">
        <f>MAX(0,Y80*(1+Y$6/Setup!$C$13)-BW81-DU81)+IF($K81=6,$D81,0)</f>
        <v/>
      </c>
      <c r="Z81">
        <f>MAX(0,Z80*(1+Z$6/Setup!$C$13)-BX81-DV81)+IF($K81=7,$D81,0)</f>
        <v/>
      </c>
      <c r="AA81">
        <f>MAX(0,AA80*(1+AA$6/Setup!$C$13)-BY81-DW81)+IF($K81=8,$D81,0)</f>
        <v/>
      </c>
      <c r="AB81">
        <f>MAX(0,AB80*(1+AB$6/Setup!$C$13)-BZ81-DX81)+IF($K81=9,$D81,0)</f>
        <v/>
      </c>
      <c r="AC81">
        <f>MAX(0,AC80*(1+AC$6/Setup!$C$13)-CA81-DY81)+IF($K81=10,$D81,0)</f>
        <v/>
      </c>
      <c r="AD81">
        <f>MAX(0,AD80*(1+AD$6/Setup!$C$13)-CB81-DZ81)+IF($K81=11,$D81,0)</f>
        <v/>
      </c>
      <c r="AE81">
        <f>MAX(0,AE80*(1+AE$6/Setup!$C$13)-CC81-EA81)+IF($K81=12,$D81,0)</f>
        <v/>
      </c>
      <c r="AF81">
        <f>MAX(0,AF80*(1+AF$6/Setup!$C$13)-CD81-EB81)+IF($K81=13,$D81,0)</f>
        <v/>
      </c>
      <c r="AG81">
        <f>MAX(0,AG80*(1+AG$6/Setup!$C$13)-CE81-EC81)+IF($K81=14,$D81,0)</f>
        <v/>
      </c>
      <c r="AH81">
        <f>MAX(0,AH80*(1+AH$6/Setup!$C$13)-CF81-ED81)+IF($K81=15,$D81,0)</f>
        <v/>
      </c>
      <c r="AI81">
        <f>MAX(0,AI80*(1+AI$6/Setup!$C$13)-CG81-EE81)+IF($K81=16,$D81,0)</f>
        <v/>
      </c>
      <c r="AJ81">
        <f>MAX(0,AJ80*(1+AJ$6/Setup!$C$13)-CH81-EF81)+IF($K81=17,$D81,0)</f>
        <v/>
      </c>
      <c r="AK81">
        <f>MAX(0,AK80*(1+AK$6/Setup!$C$13)-CI81-EG81)+IF($K81=18,$D81,0)</f>
        <v/>
      </c>
      <c r="AL81">
        <f>MAX(0,AL80*(1+AL$6/Setup!$C$13)-CJ81-EH81)+IF($K81=19,$D81,0)</f>
        <v/>
      </c>
      <c r="AM81">
        <f>MAX(0,AM80*(1+AM$6/Setup!$C$13)-CK81-EI81)+IF($K81=20,$D81,0)</f>
        <v/>
      </c>
      <c r="AN81">
        <f>MAX(0,AN80*(1+AN$6/Setup!$C$13)-CL81-EJ81)+IF($K81=21,$D81,0)</f>
        <v/>
      </c>
      <c r="AO81">
        <f>MAX(0,AO80*(1+AO$6/Setup!$C$13)-CM81-EK81)+IF($K81=22,$D81,0)</f>
        <v/>
      </c>
      <c r="AP81">
        <f>MAX(0,AP80*(1+AP$6/Setup!$C$13)-CN81-EL81)+IF($K81=23,$D81,0)</f>
        <v/>
      </c>
      <c r="AQ81">
        <f>MAX(0,AQ80*(1+AQ$6/Setup!$C$13)-CO81-EM81)+IF($K81=24,$D81,0)</f>
        <v/>
      </c>
      <c r="AR81">
        <f>MAX(0,AR80*(1+AR$6/Setup!$C$13)-CP81-EN81)+IF($K81=25,$D81,0)</f>
        <v/>
      </c>
      <c r="AS81">
        <f>MAX(0,AS80*(1+AS$6/Setup!$C$13)-CQ81-EO81)+IF($K81=26,$D81,0)</f>
        <v/>
      </c>
      <c r="AT81">
        <f>MAX(0,AT80*(1+AT$6/Setup!$C$13)-CR81-EP81)+IF($K81=27,$D81,0)</f>
        <v/>
      </c>
      <c r="AU81">
        <f>MAX(0,AU80*(1+AU$6/Setup!$C$13)-CS81-EQ81)+IF($K81=28,$D81,0)</f>
        <v/>
      </c>
      <c r="AV81">
        <f>MAX(0,AV80*(1+AV$6/Setup!$C$13)-CT81-ER81)+IF($K81=29,$D81,0)</f>
        <v/>
      </c>
      <c r="AW81">
        <f>MAX(0,AW80*(1+AW$6/Setup!$C$13)-CU81-ES81)+IF($K81=30,$D81,0)</f>
        <v/>
      </c>
      <c r="AX81">
        <f>MAX(0,AX80*(1+AX$6/Setup!$C$13)-CV81-ET81)+IF($K81=31,$D81,0)</f>
        <v/>
      </c>
      <c r="AY81">
        <f>MAX(0,AY80*(1+AY$6/Setup!$C$13)-CW81-EU81)+IF($K81=32,$D81,0)</f>
        <v/>
      </c>
      <c r="AZ81">
        <f>MAX(0,AZ80*(1+AZ$6/Setup!$C$13)-CX81-EV81)+IF($K81=33,$D81,0)</f>
        <v/>
      </c>
      <c r="BA81">
        <f>MAX(0,BA80*(1+BA$6/Setup!$C$13)-CY81-EW81)+IF($K81=34,$D81,0)</f>
        <v/>
      </c>
      <c r="BB81">
        <f>MAX(0,BB80*(1+BB$6/Setup!$C$13)-CZ81-EX81)+IF($K81=35,$D81,0)</f>
        <v/>
      </c>
      <c r="BC81">
        <f>MAX(0,BC80*(1+BC$6/Setup!$C$13)-DA81-EY81)+IF($K81=36,$D81,0)</f>
        <v/>
      </c>
      <c r="BD81">
        <f>MAX(0,BD80*(1+BD$6/Setup!$C$13)-DB81-EZ81)+IF($K81=37,$D81,0)</f>
        <v/>
      </c>
      <c r="BE81">
        <f>MAX(0,BE80*(1+BE$6/Setup!$C$13)-DC81-FA81)+IF($K81=38,$D81,0)</f>
        <v/>
      </c>
      <c r="BF81">
        <f>MAX(0,BF80*(1+BF$6/Setup!$C$13)-DD81-FB81)+IF($K81=39,$D81,0)</f>
        <v/>
      </c>
      <c r="BG81">
        <f>MAX(0,BG80*(1+BG$6/Setup!$C$13)-DE81-FC81)+IF($K81=40,$D81,0)</f>
        <v/>
      </c>
      <c r="BH81">
        <f>MAX(0,BH80*(1+BH$6/Setup!$C$13)-DF81-FD81)+IF($K81=41,$D81,0)</f>
        <v/>
      </c>
      <c r="BI81">
        <f>MAX(0,BI80*(1+BI$6/Setup!$C$13)-DG81-FE81)+IF($K81=42,$D81,0)</f>
        <v/>
      </c>
      <c r="BJ81">
        <f>MAX(0,BJ80*(1+BJ$6/Setup!$C$13)-DH81-FF81)+IF($K81=43,$D81,0)</f>
        <v/>
      </c>
      <c r="BK81">
        <f>MAX(0,BK80*(1+BK$6/Setup!$C$13)-DI81-FG81)+IF($K81=44,$D81,0)</f>
        <v/>
      </c>
      <c r="BL81">
        <f>MAX(0,BL80*(1+BL$6/Setup!$C$13)-DJ81-FH81)+IF($K81=45,$D81,0)</f>
        <v/>
      </c>
      <c r="BM81">
        <f>MAX(0,BM80*(1+BM$6/Setup!$C$13)-DK81-FI81)+IF($K81=46,$D81,0)</f>
        <v/>
      </c>
      <c r="BN81">
        <f>MAX(0,BN80*(1+BN$6/Setup!$C$13)-DL81-FJ81)+IF($K81=47,$D81,0)</f>
        <v/>
      </c>
      <c r="BO81">
        <f>MAX(0,BO80*(1+BO$6/Setup!$C$13)-DM81-FK81)+IF($K81=48,$D81,0)</f>
        <v/>
      </c>
      <c r="BP81">
        <f>MAX(0,BP80*(1+BP$6/Setup!$C$13)-DN81-FL81)+IF($K81=49,$D81,0)</f>
        <v/>
      </c>
      <c r="BQ81">
        <f>MAX(0,BQ80*(1+BQ$6/Setup!$C$13)-DO81-FM81)+IF($K81=50,$D81,0)</f>
        <v/>
      </c>
      <c r="BR81">
        <f>MIN(T80*(1+T$6/Setup!$C$13),T$7)</f>
        <v/>
      </c>
      <c r="BS81">
        <f>MIN(U80*(1+U$6/Setup!$C$13),U$7)</f>
        <v/>
      </c>
      <c r="BT81">
        <f>MIN(V80*(1+V$6/Setup!$C$13),V$7)</f>
        <v/>
      </c>
      <c r="BU81">
        <f>MIN(W80*(1+W$6/Setup!$C$13),W$7)</f>
        <v/>
      </c>
      <c r="BV81">
        <f>MIN(X80*(1+X$6/Setup!$C$13),X$7)</f>
        <v/>
      </c>
      <c r="BW81">
        <f>MIN(Y80*(1+Y$6/Setup!$C$13),Y$7)</f>
        <v/>
      </c>
      <c r="BX81">
        <f>MIN(Z80*(1+Z$6/Setup!$C$13),Z$7)</f>
        <v/>
      </c>
      <c r="BY81">
        <f>MIN(AA80*(1+AA$6/Setup!$C$13),AA$7)</f>
        <v/>
      </c>
      <c r="BZ81">
        <f>MIN(AB80*(1+AB$6/Setup!$C$13),AB$7)</f>
        <v/>
      </c>
      <c r="CA81">
        <f>MIN(AC80*(1+AC$6/Setup!$C$13),AC$7)</f>
        <v/>
      </c>
      <c r="CB81">
        <f>MIN(AD80*(1+AD$6/Setup!$C$13),AD$7)</f>
        <v/>
      </c>
      <c r="CC81">
        <f>MIN(AE80*(1+AE$6/Setup!$C$13),AE$7)</f>
        <v/>
      </c>
      <c r="CD81">
        <f>MIN(AF80*(1+AF$6/Setup!$C$13),AF$7)</f>
        <v/>
      </c>
      <c r="CE81">
        <f>MIN(AG80*(1+AG$6/Setup!$C$13),AG$7)</f>
        <v/>
      </c>
      <c r="CF81">
        <f>MIN(AH80*(1+AH$6/Setup!$C$13),AH$7)</f>
        <v/>
      </c>
      <c r="CG81">
        <f>MIN(AI80*(1+AI$6/Setup!$C$13),AI$7)</f>
        <v/>
      </c>
      <c r="CH81">
        <f>MIN(AJ80*(1+AJ$6/Setup!$C$13),AJ$7)</f>
        <v/>
      </c>
      <c r="CI81">
        <f>MIN(AK80*(1+AK$6/Setup!$C$13),AK$7)</f>
        <v/>
      </c>
      <c r="CJ81">
        <f>MIN(AL80*(1+AL$6/Setup!$C$13),AL$7)</f>
        <v/>
      </c>
      <c r="CK81">
        <f>MIN(AM80*(1+AM$6/Setup!$C$13),AM$7)</f>
        <v/>
      </c>
      <c r="CL81">
        <f>MIN(AN80*(1+AN$6/Setup!$C$13),AN$7)</f>
        <v/>
      </c>
      <c r="CM81">
        <f>MIN(AO80*(1+AO$6/Setup!$C$13),AO$7)</f>
        <v/>
      </c>
      <c r="CN81">
        <f>MIN(AP80*(1+AP$6/Setup!$C$13),AP$7)</f>
        <v/>
      </c>
      <c r="CO81">
        <f>MIN(AQ80*(1+AQ$6/Setup!$C$13),AQ$7)</f>
        <v/>
      </c>
      <c r="CP81">
        <f>MIN(AR80*(1+AR$6/Setup!$C$13),AR$7)</f>
        <v/>
      </c>
      <c r="CQ81">
        <f>MIN(AS80*(1+AS$6/Setup!$C$13),AS$7)</f>
        <v/>
      </c>
      <c r="CR81">
        <f>MIN(AT80*(1+AT$6/Setup!$C$13),AT$7)</f>
        <v/>
      </c>
      <c r="CS81">
        <f>MIN(AU80*(1+AU$6/Setup!$C$13),AU$7)</f>
        <v/>
      </c>
      <c r="CT81">
        <f>MIN(AV80*(1+AV$6/Setup!$C$13),AV$7)</f>
        <v/>
      </c>
      <c r="CU81">
        <f>MIN(AW80*(1+AW$6/Setup!$C$13),AW$7)</f>
        <v/>
      </c>
      <c r="CV81">
        <f>MIN(AX80*(1+AX$6/Setup!$C$13),AX$7)</f>
        <v/>
      </c>
      <c r="CW81">
        <f>MIN(AY80*(1+AY$6/Setup!$C$13),AY$7)</f>
        <v/>
      </c>
      <c r="CX81">
        <f>MIN(AZ80*(1+AZ$6/Setup!$C$13),AZ$7)</f>
        <v/>
      </c>
      <c r="CY81">
        <f>MIN(BA80*(1+BA$6/Setup!$C$13),BA$7)</f>
        <v/>
      </c>
      <c r="CZ81">
        <f>MIN(BB80*(1+BB$6/Setup!$C$13),BB$7)</f>
        <v/>
      </c>
      <c r="DA81">
        <f>MIN(BC80*(1+BC$6/Setup!$C$13),BC$7)</f>
        <v/>
      </c>
      <c r="DB81">
        <f>MIN(BD80*(1+BD$6/Setup!$C$13),BD$7)</f>
        <v/>
      </c>
      <c r="DC81">
        <f>MIN(BE80*(1+BE$6/Setup!$C$13),BE$7)</f>
        <v/>
      </c>
      <c r="DD81">
        <f>MIN(BF80*(1+BF$6/Setup!$C$13),BF$7)</f>
        <v/>
      </c>
      <c r="DE81">
        <f>MIN(BG80*(1+BG$6/Setup!$C$13),BG$7)</f>
        <v/>
      </c>
      <c r="DF81">
        <f>MIN(BH80*(1+BH$6/Setup!$C$13),BH$7)</f>
        <v/>
      </c>
      <c r="DG81">
        <f>MIN(BI80*(1+BI$6/Setup!$C$13),BI$7)</f>
        <v/>
      </c>
      <c r="DH81">
        <f>MIN(BJ80*(1+BJ$6/Setup!$C$13),BJ$7)</f>
        <v/>
      </c>
      <c r="DI81">
        <f>MIN(BK80*(1+BK$6/Setup!$C$13),BK$7)</f>
        <v/>
      </c>
      <c r="DJ81">
        <f>MIN(BL80*(1+BL$6/Setup!$C$13),BL$7)</f>
        <v/>
      </c>
      <c r="DK81">
        <f>MIN(BM80*(1+BM$6/Setup!$C$13),BM$7)</f>
        <v/>
      </c>
      <c r="DL81">
        <f>MIN(BN80*(1+BN$6/Setup!$C$13),BN$7)</f>
        <v/>
      </c>
      <c r="DM81">
        <f>MIN(BO80*(1+BO$6/Setup!$C$13),BO$7)</f>
        <v/>
      </c>
      <c r="DN81">
        <f>MIN(BP80*(1+BP$6/Setup!$C$13),BP$7)</f>
        <v/>
      </c>
      <c r="DO81">
        <f>MIN(BQ80*(1+BQ$6/Setup!$C$13),BQ$7)</f>
        <v/>
      </c>
      <c r="DP81">
        <f>MIN(T80*(1+T$6/Setup!$C$13)-BR81,$H81)</f>
        <v/>
      </c>
      <c r="DQ81">
        <f>MIN(U80*(1+U$6/Setup!$C$13)-BS81,MAX(0,$H81-SUM($DP81:DP81)))</f>
        <v/>
      </c>
      <c r="DR81">
        <f>MIN(V80*(1+V$6/Setup!$C$13)-BT81,MAX(0,$H81-SUM($DP81:DQ81)))</f>
        <v/>
      </c>
      <c r="DS81">
        <f>MIN(W80*(1+W$6/Setup!$C$13)-BU81,MAX(0,$H81-SUM($DP81:DR81)))</f>
        <v/>
      </c>
      <c r="DT81">
        <f>MIN(X80*(1+X$6/Setup!$C$13)-BV81,MAX(0,$H81-SUM($DP81:DS81)))</f>
        <v/>
      </c>
      <c r="DU81">
        <f>MIN(Y80*(1+Y$6/Setup!$C$13)-BW81,MAX(0,$H81-SUM($DP81:DT81)))</f>
        <v/>
      </c>
      <c r="DV81">
        <f>MIN(Z80*(1+Z$6/Setup!$C$13)-BX81,MAX(0,$H81-SUM($DP81:DU81)))</f>
        <v/>
      </c>
      <c r="DW81">
        <f>MIN(AA80*(1+AA$6/Setup!$C$13)-BY81,MAX(0,$H81-SUM($DP81:DV81)))</f>
        <v/>
      </c>
      <c r="DX81">
        <f>MIN(AB80*(1+AB$6/Setup!$C$13)-BZ81,MAX(0,$H81-SUM($DP81:DW81)))</f>
        <v/>
      </c>
      <c r="DY81">
        <f>MIN(AC80*(1+AC$6/Setup!$C$13)-CA81,MAX(0,$H81-SUM($DP81:DX81)))</f>
        <v/>
      </c>
      <c r="DZ81">
        <f>MIN(AD80*(1+AD$6/Setup!$C$13)-CB81,MAX(0,$H81-SUM($DP81:DY81)))</f>
        <v/>
      </c>
      <c r="EA81">
        <f>MIN(AE80*(1+AE$6/Setup!$C$13)-CC81,MAX(0,$H81-SUM($DP81:DZ81)))</f>
        <v/>
      </c>
      <c r="EB81">
        <f>MIN(AF80*(1+AF$6/Setup!$C$13)-CD81,MAX(0,$H81-SUM($DP81:EA81)))</f>
        <v/>
      </c>
      <c r="EC81">
        <f>MIN(AG80*(1+AG$6/Setup!$C$13)-CE81,MAX(0,$H81-SUM($DP81:EB81)))</f>
        <v/>
      </c>
      <c r="ED81">
        <f>MIN(AH80*(1+AH$6/Setup!$C$13)-CF81,MAX(0,$H81-SUM($DP81:EC81)))</f>
        <v/>
      </c>
      <c r="EE81">
        <f>MIN(AI80*(1+AI$6/Setup!$C$13)-CG81,MAX(0,$H81-SUM($DP81:ED81)))</f>
        <v/>
      </c>
      <c r="EF81">
        <f>MIN(AJ80*(1+AJ$6/Setup!$C$13)-CH81,MAX(0,$H81-SUM($DP81:EE81)))</f>
        <v/>
      </c>
      <c r="EG81">
        <f>MIN(AK80*(1+AK$6/Setup!$C$13)-CI81,MAX(0,$H81-SUM($DP81:EF81)))</f>
        <v/>
      </c>
      <c r="EH81">
        <f>MIN(AL80*(1+AL$6/Setup!$C$13)-CJ81,MAX(0,$H81-SUM($DP81:EG81)))</f>
        <v/>
      </c>
      <c r="EI81">
        <f>MIN(AM80*(1+AM$6/Setup!$C$13)-CK81,MAX(0,$H81-SUM($DP81:EH81)))</f>
        <v/>
      </c>
      <c r="EJ81">
        <f>MIN(AN80*(1+AN$6/Setup!$C$13)-CL81,MAX(0,$H81-SUM($DP81:EI81)))</f>
        <v/>
      </c>
      <c r="EK81">
        <f>MIN(AO80*(1+AO$6/Setup!$C$13)-CM81,MAX(0,$H81-SUM($DP81:EJ81)))</f>
        <v/>
      </c>
      <c r="EL81">
        <f>MIN(AP80*(1+AP$6/Setup!$C$13)-CN81,MAX(0,$H81-SUM($DP81:EK81)))</f>
        <v/>
      </c>
      <c r="EM81">
        <f>MIN(AQ80*(1+AQ$6/Setup!$C$13)-CO81,MAX(0,$H81-SUM($DP81:EL81)))</f>
        <v/>
      </c>
      <c r="EN81">
        <f>MIN(AR80*(1+AR$6/Setup!$C$13)-CP81,MAX(0,$H81-SUM($DP81:EM81)))</f>
        <v/>
      </c>
      <c r="EO81">
        <f>MIN(AS80*(1+AS$6/Setup!$C$13)-CQ81,MAX(0,$H81-SUM($DP81:EN81)))</f>
        <v/>
      </c>
      <c r="EP81">
        <f>MIN(AT80*(1+AT$6/Setup!$C$13)-CR81,MAX(0,$H81-SUM($DP81:EO81)))</f>
        <v/>
      </c>
      <c r="EQ81">
        <f>MIN(AU80*(1+AU$6/Setup!$C$13)-CS81,MAX(0,$H81-SUM($DP81:EP81)))</f>
        <v/>
      </c>
      <c r="ER81">
        <f>MIN(AV80*(1+AV$6/Setup!$C$13)-CT81,MAX(0,$H81-SUM($DP81:EQ81)))</f>
        <v/>
      </c>
      <c r="ES81">
        <f>MIN(AW80*(1+AW$6/Setup!$C$13)-CU81,MAX(0,$H81-SUM($DP81:ER81)))</f>
        <v/>
      </c>
      <c r="ET81">
        <f>MIN(AX80*(1+AX$6/Setup!$C$13)-CV81,MAX(0,$H81-SUM($DP81:ES81)))</f>
        <v/>
      </c>
      <c r="EU81">
        <f>MIN(AY80*(1+AY$6/Setup!$C$13)-CW81,MAX(0,$H81-SUM($DP81:ET81)))</f>
        <v/>
      </c>
      <c r="EV81">
        <f>MIN(AZ80*(1+AZ$6/Setup!$C$13)-CX81,MAX(0,$H81-SUM($DP81:EU81)))</f>
        <v/>
      </c>
      <c r="EW81">
        <f>MIN(BA80*(1+BA$6/Setup!$C$13)-CY81,MAX(0,$H81-SUM($DP81:EV81)))</f>
        <v/>
      </c>
      <c r="EX81">
        <f>MIN(BB80*(1+BB$6/Setup!$C$13)-CZ81,MAX(0,$H81-SUM($DP81:EW81)))</f>
        <v/>
      </c>
      <c r="EY81">
        <f>MIN(BC80*(1+BC$6/Setup!$C$13)-DA81,MAX(0,$H81-SUM($DP81:EX81)))</f>
        <v/>
      </c>
      <c r="EZ81">
        <f>MIN(BD80*(1+BD$6/Setup!$C$13)-DB81,MAX(0,$H81-SUM($DP81:EY81)))</f>
        <v/>
      </c>
      <c r="FA81">
        <f>MIN(BE80*(1+BE$6/Setup!$C$13)-DC81,MAX(0,$H81-SUM($DP81:EZ81)))</f>
        <v/>
      </c>
      <c r="FB81">
        <f>MIN(BF80*(1+BF$6/Setup!$C$13)-DD81,MAX(0,$H81-SUM($DP81:FA81)))</f>
        <v/>
      </c>
      <c r="FC81">
        <f>MIN(BG80*(1+BG$6/Setup!$C$13)-DE81,MAX(0,$H81-SUM($DP81:FB81)))</f>
        <v/>
      </c>
      <c r="FD81">
        <f>MIN(BH80*(1+BH$6/Setup!$C$13)-DF81,MAX(0,$H81-SUM($DP81:FC81)))</f>
        <v/>
      </c>
      <c r="FE81">
        <f>MIN(BI80*(1+BI$6/Setup!$C$13)-DG81,MAX(0,$H81-SUM($DP81:FD81)))</f>
        <v/>
      </c>
      <c r="FF81">
        <f>MIN(BJ80*(1+BJ$6/Setup!$C$13)-DH81,MAX(0,$H81-SUM($DP81:FE81)))</f>
        <v/>
      </c>
      <c r="FG81">
        <f>MIN(BK80*(1+BK$6/Setup!$C$13)-DI81,MAX(0,$H81-SUM($DP81:FF81)))</f>
        <v/>
      </c>
      <c r="FH81">
        <f>MIN(BL80*(1+BL$6/Setup!$C$13)-DJ81,MAX(0,$H81-SUM($DP81:FG81)))</f>
        <v/>
      </c>
      <c r="FI81">
        <f>MIN(BM80*(1+BM$6/Setup!$C$13)-DK81,MAX(0,$H81-SUM($DP81:FH81)))</f>
        <v/>
      </c>
      <c r="FJ81">
        <f>MIN(BN80*(1+BN$6/Setup!$C$13)-DL81,MAX(0,$H81-SUM($DP81:FI81)))</f>
        <v/>
      </c>
      <c r="FK81">
        <f>MIN(BO80*(1+BO$6/Setup!$C$13)-DM81,MAX(0,$H81-SUM($DP81:FJ81)))</f>
        <v/>
      </c>
      <c r="FL81">
        <f>MIN(BP80*(1+BP$6/Setup!$C$13)-DN81,MAX(0,$H81-SUM($DP81:FK81)))</f>
        <v/>
      </c>
      <c r="FM81">
        <f>MIN(BQ80*(1+BQ$6/Setup!$C$13)-DO81,MAX(0,$H81-SUM($DP81:FL81)))</f>
        <v/>
      </c>
    </row>
    <row r="82">
      <c r="A82">
        <f>A81+1</f>
        <v/>
      </c>
      <c r="B82">
        <f>IF(Setup!$C$6="Every week",Setup!$C$7+7*(A82-1),IF(Setup!$C$6="Every 2 weeks",Setup!$C$7+14*(A82-1),IF(Setup!$C$6="Every month",EDATE(Setup!$C$7,A82-1),EOMONTH(Setup!$C$7,INT((A82-1+Setup!$C$20)/2)-1)+MIN(IF(MOD(A82-1+Setup!$C$20,2)=0,Setup!$C$18,Setup!$C$19),DAY(EOMONTH(Setup!$C$7,INT((A82-1+Setup!$C$20)/2)))))))</f>
        <v/>
      </c>
      <c r="C82">
        <f>N('Paycheck Plan'!J78)</f>
        <v/>
      </c>
      <c r="D82">
        <f>N('Paycheck Plan'!K78)</f>
        <v/>
      </c>
      <c r="E82">
        <f>MIN(MAX(0,Setup!$C$10-F81),MAX(0,Setup!$C$8+C82-G82))</f>
        <v/>
      </c>
      <c r="F82">
        <f>F81+E82</f>
        <v/>
      </c>
      <c r="G82">
        <f>MIN(Setup!$C$14,MAX(0,Setup!$C$8+C82))</f>
        <v/>
      </c>
      <c r="H82">
        <f>MAX(0,Setup!$C$8+C82-G82-E82)+SUM($T$7:$BQ$7)-SUM(BR82:DO82)</f>
        <v/>
      </c>
      <c r="I82">
        <f>SUMPRODUCT(T81:BQ81,$T$6:$BQ$6)/Setup!$C$13</f>
        <v/>
      </c>
      <c r="J82">
        <f>SUM(T82:BQ82)</f>
        <v/>
      </c>
      <c r="K82">
        <f>IF(MAX(DP82:FM82)&gt;0,MATCH(MAX(DP82:FM82),DP82:FM82,0),1)</f>
        <v/>
      </c>
      <c r="T82">
        <f>MAX(0,T81*(1+T$6/Setup!$C$13)-BR82-DP82)+IF($K82=1,$D82,0)</f>
        <v/>
      </c>
      <c r="U82">
        <f>MAX(0,U81*(1+U$6/Setup!$C$13)-BS82-DQ82)+IF($K82=2,$D82,0)</f>
        <v/>
      </c>
      <c r="V82">
        <f>MAX(0,V81*(1+V$6/Setup!$C$13)-BT82-DR82)+IF($K82=3,$D82,0)</f>
        <v/>
      </c>
      <c r="W82">
        <f>MAX(0,W81*(1+W$6/Setup!$C$13)-BU82-DS82)+IF($K82=4,$D82,0)</f>
        <v/>
      </c>
      <c r="X82">
        <f>MAX(0,X81*(1+X$6/Setup!$C$13)-BV82-DT82)+IF($K82=5,$D82,0)</f>
        <v/>
      </c>
      <c r="Y82">
        <f>MAX(0,Y81*(1+Y$6/Setup!$C$13)-BW82-DU82)+IF($K82=6,$D82,0)</f>
        <v/>
      </c>
      <c r="Z82">
        <f>MAX(0,Z81*(1+Z$6/Setup!$C$13)-BX82-DV82)+IF($K82=7,$D82,0)</f>
        <v/>
      </c>
      <c r="AA82">
        <f>MAX(0,AA81*(1+AA$6/Setup!$C$13)-BY82-DW82)+IF($K82=8,$D82,0)</f>
        <v/>
      </c>
      <c r="AB82">
        <f>MAX(0,AB81*(1+AB$6/Setup!$C$13)-BZ82-DX82)+IF($K82=9,$D82,0)</f>
        <v/>
      </c>
      <c r="AC82">
        <f>MAX(0,AC81*(1+AC$6/Setup!$C$13)-CA82-DY82)+IF($K82=10,$D82,0)</f>
        <v/>
      </c>
      <c r="AD82">
        <f>MAX(0,AD81*(1+AD$6/Setup!$C$13)-CB82-DZ82)+IF($K82=11,$D82,0)</f>
        <v/>
      </c>
      <c r="AE82">
        <f>MAX(0,AE81*(1+AE$6/Setup!$C$13)-CC82-EA82)+IF($K82=12,$D82,0)</f>
        <v/>
      </c>
      <c r="AF82">
        <f>MAX(0,AF81*(1+AF$6/Setup!$C$13)-CD82-EB82)+IF($K82=13,$D82,0)</f>
        <v/>
      </c>
      <c r="AG82">
        <f>MAX(0,AG81*(1+AG$6/Setup!$C$13)-CE82-EC82)+IF($K82=14,$D82,0)</f>
        <v/>
      </c>
      <c r="AH82">
        <f>MAX(0,AH81*(1+AH$6/Setup!$C$13)-CF82-ED82)+IF($K82=15,$D82,0)</f>
        <v/>
      </c>
      <c r="AI82">
        <f>MAX(0,AI81*(1+AI$6/Setup!$C$13)-CG82-EE82)+IF($K82=16,$D82,0)</f>
        <v/>
      </c>
      <c r="AJ82">
        <f>MAX(0,AJ81*(1+AJ$6/Setup!$C$13)-CH82-EF82)+IF($K82=17,$D82,0)</f>
        <v/>
      </c>
      <c r="AK82">
        <f>MAX(0,AK81*(1+AK$6/Setup!$C$13)-CI82-EG82)+IF($K82=18,$D82,0)</f>
        <v/>
      </c>
      <c r="AL82">
        <f>MAX(0,AL81*(1+AL$6/Setup!$C$13)-CJ82-EH82)+IF($K82=19,$D82,0)</f>
        <v/>
      </c>
      <c r="AM82">
        <f>MAX(0,AM81*(1+AM$6/Setup!$C$13)-CK82-EI82)+IF($K82=20,$D82,0)</f>
        <v/>
      </c>
      <c r="AN82">
        <f>MAX(0,AN81*(1+AN$6/Setup!$C$13)-CL82-EJ82)+IF($K82=21,$D82,0)</f>
        <v/>
      </c>
      <c r="AO82">
        <f>MAX(0,AO81*(1+AO$6/Setup!$C$13)-CM82-EK82)+IF($K82=22,$D82,0)</f>
        <v/>
      </c>
      <c r="AP82">
        <f>MAX(0,AP81*(1+AP$6/Setup!$C$13)-CN82-EL82)+IF($K82=23,$D82,0)</f>
        <v/>
      </c>
      <c r="AQ82">
        <f>MAX(0,AQ81*(1+AQ$6/Setup!$C$13)-CO82-EM82)+IF($K82=24,$D82,0)</f>
        <v/>
      </c>
      <c r="AR82">
        <f>MAX(0,AR81*(1+AR$6/Setup!$C$13)-CP82-EN82)+IF($K82=25,$D82,0)</f>
        <v/>
      </c>
      <c r="AS82">
        <f>MAX(0,AS81*(1+AS$6/Setup!$C$13)-CQ82-EO82)+IF($K82=26,$D82,0)</f>
        <v/>
      </c>
      <c r="AT82">
        <f>MAX(0,AT81*(1+AT$6/Setup!$C$13)-CR82-EP82)+IF($K82=27,$D82,0)</f>
        <v/>
      </c>
      <c r="AU82">
        <f>MAX(0,AU81*(1+AU$6/Setup!$C$13)-CS82-EQ82)+IF($K82=28,$D82,0)</f>
        <v/>
      </c>
      <c r="AV82">
        <f>MAX(0,AV81*(1+AV$6/Setup!$C$13)-CT82-ER82)+IF($K82=29,$D82,0)</f>
        <v/>
      </c>
      <c r="AW82">
        <f>MAX(0,AW81*(1+AW$6/Setup!$C$13)-CU82-ES82)+IF($K82=30,$D82,0)</f>
        <v/>
      </c>
      <c r="AX82">
        <f>MAX(0,AX81*(1+AX$6/Setup!$C$13)-CV82-ET82)+IF($K82=31,$D82,0)</f>
        <v/>
      </c>
      <c r="AY82">
        <f>MAX(0,AY81*(1+AY$6/Setup!$C$13)-CW82-EU82)+IF($K82=32,$D82,0)</f>
        <v/>
      </c>
      <c r="AZ82">
        <f>MAX(0,AZ81*(1+AZ$6/Setup!$C$13)-CX82-EV82)+IF($K82=33,$D82,0)</f>
        <v/>
      </c>
      <c r="BA82">
        <f>MAX(0,BA81*(1+BA$6/Setup!$C$13)-CY82-EW82)+IF($K82=34,$D82,0)</f>
        <v/>
      </c>
      <c r="BB82">
        <f>MAX(0,BB81*(1+BB$6/Setup!$C$13)-CZ82-EX82)+IF($K82=35,$D82,0)</f>
        <v/>
      </c>
      <c r="BC82">
        <f>MAX(0,BC81*(1+BC$6/Setup!$C$13)-DA82-EY82)+IF($K82=36,$D82,0)</f>
        <v/>
      </c>
      <c r="BD82">
        <f>MAX(0,BD81*(1+BD$6/Setup!$C$13)-DB82-EZ82)+IF($K82=37,$D82,0)</f>
        <v/>
      </c>
      <c r="BE82">
        <f>MAX(0,BE81*(1+BE$6/Setup!$C$13)-DC82-FA82)+IF($K82=38,$D82,0)</f>
        <v/>
      </c>
      <c r="BF82">
        <f>MAX(0,BF81*(1+BF$6/Setup!$C$13)-DD82-FB82)+IF($K82=39,$D82,0)</f>
        <v/>
      </c>
      <c r="BG82">
        <f>MAX(0,BG81*(1+BG$6/Setup!$C$13)-DE82-FC82)+IF($K82=40,$D82,0)</f>
        <v/>
      </c>
      <c r="BH82">
        <f>MAX(0,BH81*(1+BH$6/Setup!$C$13)-DF82-FD82)+IF($K82=41,$D82,0)</f>
        <v/>
      </c>
      <c r="BI82">
        <f>MAX(0,BI81*(1+BI$6/Setup!$C$13)-DG82-FE82)+IF($K82=42,$D82,0)</f>
        <v/>
      </c>
      <c r="BJ82">
        <f>MAX(0,BJ81*(1+BJ$6/Setup!$C$13)-DH82-FF82)+IF($K82=43,$D82,0)</f>
        <v/>
      </c>
      <c r="BK82">
        <f>MAX(0,BK81*(1+BK$6/Setup!$C$13)-DI82-FG82)+IF($K82=44,$D82,0)</f>
        <v/>
      </c>
      <c r="BL82">
        <f>MAX(0,BL81*(1+BL$6/Setup!$C$13)-DJ82-FH82)+IF($K82=45,$D82,0)</f>
        <v/>
      </c>
      <c r="BM82">
        <f>MAX(0,BM81*(1+BM$6/Setup!$C$13)-DK82-FI82)+IF($K82=46,$D82,0)</f>
        <v/>
      </c>
      <c r="BN82">
        <f>MAX(0,BN81*(1+BN$6/Setup!$C$13)-DL82-FJ82)+IF($K82=47,$D82,0)</f>
        <v/>
      </c>
      <c r="BO82">
        <f>MAX(0,BO81*(1+BO$6/Setup!$C$13)-DM82-FK82)+IF($K82=48,$D82,0)</f>
        <v/>
      </c>
      <c r="BP82">
        <f>MAX(0,BP81*(1+BP$6/Setup!$C$13)-DN82-FL82)+IF($K82=49,$D82,0)</f>
        <v/>
      </c>
      <c r="BQ82">
        <f>MAX(0,BQ81*(1+BQ$6/Setup!$C$13)-DO82-FM82)+IF($K82=50,$D82,0)</f>
        <v/>
      </c>
      <c r="BR82">
        <f>MIN(T81*(1+T$6/Setup!$C$13),T$7)</f>
        <v/>
      </c>
      <c r="BS82">
        <f>MIN(U81*(1+U$6/Setup!$C$13),U$7)</f>
        <v/>
      </c>
      <c r="BT82">
        <f>MIN(V81*(1+V$6/Setup!$C$13),V$7)</f>
        <v/>
      </c>
      <c r="BU82">
        <f>MIN(W81*(1+W$6/Setup!$C$13),W$7)</f>
        <v/>
      </c>
      <c r="BV82">
        <f>MIN(X81*(1+X$6/Setup!$C$13),X$7)</f>
        <v/>
      </c>
      <c r="BW82">
        <f>MIN(Y81*(1+Y$6/Setup!$C$13),Y$7)</f>
        <v/>
      </c>
      <c r="BX82">
        <f>MIN(Z81*(1+Z$6/Setup!$C$13),Z$7)</f>
        <v/>
      </c>
      <c r="BY82">
        <f>MIN(AA81*(1+AA$6/Setup!$C$13),AA$7)</f>
        <v/>
      </c>
      <c r="BZ82">
        <f>MIN(AB81*(1+AB$6/Setup!$C$13),AB$7)</f>
        <v/>
      </c>
      <c r="CA82">
        <f>MIN(AC81*(1+AC$6/Setup!$C$13),AC$7)</f>
        <v/>
      </c>
      <c r="CB82">
        <f>MIN(AD81*(1+AD$6/Setup!$C$13),AD$7)</f>
        <v/>
      </c>
      <c r="CC82">
        <f>MIN(AE81*(1+AE$6/Setup!$C$13),AE$7)</f>
        <v/>
      </c>
      <c r="CD82">
        <f>MIN(AF81*(1+AF$6/Setup!$C$13),AF$7)</f>
        <v/>
      </c>
      <c r="CE82">
        <f>MIN(AG81*(1+AG$6/Setup!$C$13),AG$7)</f>
        <v/>
      </c>
      <c r="CF82">
        <f>MIN(AH81*(1+AH$6/Setup!$C$13),AH$7)</f>
        <v/>
      </c>
      <c r="CG82">
        <f>MIN(AI81*(1+AI$6/Setup!$C$13),AI$7)</f>
        <v/>
      </c>
      <c r="CH82">
        <f>MIN(AJ81*(1+AJ$6/Setup!$C$13),AJ$7)</f>
        <v/>
      </c>
      <c r="CI82">
        <f>MIN(AK81*(1+AK$6/Setup!$C$13),AK$7)</f>
        <v/>
      </c>
      <c r="CJ82">
        <f>MIN(AL81*(1+AL$6/Setup!$C$13),AL$7)</f>
        <v/>
      </c>
      <c r="CK82">
        <f>MIN(AM81*(1+AM$6/Setup!$C$13),AM$7)</f>
        <v/>
      </c>
      <c r="CL82">
        <f>MIN(AN81*(1+AN$6/Setup!$C$13),AN$7)</f>
        <v/>
      </c>
      <c r="CM82">
        <f>MIN(AO81*(1+AO$6/Setup!$C$13),AO$7)</f>
        <v/>
      </c>
      <c r="CN82">
        <f>MIN(AP81*(1+AP$6/Setup!$C$13),AP$7)</f>
        <v/>
      </c>
      <c r="CO82">
        <f>MIN(AQ81*(1+AQ$6/Setup!$C$13),AQ$7)</f>
        <v/>
      </c>
      <c r="CP82">
        <f>MIN(AR81*(1+AR$6/Setup!$C$13),AR$7)</f>
        <v/>
      </c>
      <c r="CQ82">
        <f>MIN(AS81*(1+AS$6/Setup!$C$13),AS$7)</f>
        <v/>
      </c>
      <c r="CR82">
        <f>MIN(AT81*(1+AT$6/Setup!$C$13),AT$7)</f>
        <v/>
      </c>
      <c r="CS82">
        <f>MIN(AU81*(1+AU$6/Setup!$C$13),AU$7)</f>
        <v/>
      </c>
      <c r="CT82">
        <f>MIN(AV81*(1+AV$6/Setup!$C$13),AV$7)</f>
        <v/>
      </c>
      <c r="CU82">
        <f>MIN(AW81*(1+AW$6/Setup!$C$13),AW$7)</f>
        <v/>
      </c>
      <c r="CV82">
        <f>MIN(AX81*(1+AX$6/Setup!$C$13),AX$7)</f>
        <v/>
      </c>
      <c r="CW82">
        <f>MIN(AY81*(1+AY$6/Setup!$C$13),AY$7)</f>
        <v/>
      </c>
      <c r="CX82">
        <f>MIN(AZ81*(1+AZ$6/Setup!$C$13),AZ$7)</f>
        <v/>
      </c>
      <c r="CY82">
        <f>MIN(BA81*(1+BA$6/Setup!$C$13),BA$7)</f>
        <v/>
      </c>
      <c r="CZ82">
        <f>MIN(BB81*(1+BB$6/Setup!$C$13),BB$7)</f>
        <v/>
      </c>
      <c r="DA82">
        <f>MIN(BC81*(1+BC$6/Setup!$C$13),BC$7)</f>
        <v/>
      </c>
      <c r="DB82">
        <f>MIN(BD81*(1+BD$6/Setup!$C$13),BD$7)</f>
        <v/>
      </c>
      <c r="DC82">
        <f>MIN(BE81*(1+BE$6/Setup!$C$13),BE$7)</f>
        <v/>
      </c>
      <c r="DD82">
        <f>MIN(BF81*(1+BF$6/Setup!$C$13),BF$7)</f>
        <v/>
      </c>
      <c r="DE82">
        <f>MIN(BG81*(1+BG$6/Setup!$C$13),BG$7)</f>
        <v/>
      </c>
      <c r="DF82">
        <f>MIN(BH81*(1+BH$6/Setup!$C$13),BH$7)</f>
        <v/>
      </c>
      <c r="DG82">
        <f>MIN(BI81*(1+BI$6/Setup!$C$13),BI$7)</f>
        <v/>
      </c>
      <c r="DH82">
        <f>MIN(BJ81*(1+BJ$6/Setup!$C$13),BJ$7)</f>
        <v/>
      </c>
      <c r="DI82">
        <f>MIN(BK81*(1+BK$6/Setup!$C$13),BK$7)</f>
        <v/>
      </c>
      <c r="DJ82">
        <f>MIN(BL81*(1+BL$6/Setup!$C$13),BL$7)</f>
        <v/>
      </c>
      <c r="DK82">
        <f>MIN(BM81*(1+BM$6/Setup!$C$13),BM$7)</f>
        <v/>
      </c>
      <c r="DL82">
        <f>MIN(BN81*(1+BN$6/Setup!$C$13),BN$7)</f>
        <v/>
      </c>
      <c r="DM82">
        <f>MIN(BO81*(1+BO$6/Setup!$C$13),BO$7)</f>
        <v/>
      </c>
      <c r="DN82">
        <f>MIN(BP81*(1+BP$6/Setup!$C$13),BP$7)</f>
        <v/>
      </c>
      <c r="DO82">
        <f>MIN(BQ81*(1+BQ$6/Setup!$C$13),BQ$7)</f>
        <v/>
      </c>
      <c r="DP82">
        <f>MIN(T81*(1+T$6/Setup!$C$13)-BR82,$H82)</f>
        <v/>
      </c>
      <c r="DQ82">
        <f>MIN(U81*(1+U$6/Setup!$C$13)-BS82,MAX(0,$H82-SUM($DP82:DP82)))</f>
        <v/>
      </c>
      <c r="DR82">
        <f>MIN(V81*(1+V$6/Setup!$C$13)-BT82,MAX(0,$H82-SUM($DP82:DQ82)))</f>
        <v/>
      </c>
      <c r="DS82">
        <f>MIN(W81*(1+W$6/Setup!$C$13)-BU82,MAX(0,$H82-SUM($DP82:DR82)))</f>
        <v/>
      </c>
      <c r="DT82">
        <f>MIN(X81*(1+X$6/Setup!$C$13)-BV82,MAX(0,$H82-SUM($DP82:DS82)))</f>
        <v/>
      </c>
      <c r="DU82">
        <f>MIN(Y81*(1+Y$6/Setup!$C$13)-BW82,MAX(0,$H82-SUM($DP82:DT82)))</f>
        <v/>
      </c>
      <c r="DV82">
        <f>MIN(Z81*(1+Z$6/Setup!$C$13)-BX82,MAX(0,$H82-SUM($DP82:DU82)))</f>
        <v/>
      </c>
      <c r="DW82">
        <f>MIN(AA81*(1+AA$6/Setup!$C$13)-BY82,MAX(0,$H82-SUM($DP82:DV82)))</f>
        <v/>
      </c>
      <c r="DX82">
        <f>MIN(AB81*(1+AB$6/Setup!$C$13)-BZ82,MAX(0,$H82-SUM($DP82:DW82)))</f>
        <v/>
      </c>
      <c r="DY82">
        <f>MIN(AC81*(1+AC$6/Setup!$C$13)-CA82,MAX(0,$H82-SUM($DP82:DX82)))</f>
        <v/>
      </c>
      <c r="DZ82">
        <f>MIN(AD81*(1+AD$6/Setup!$C$13)-CB82,MAX(0,$H82-SUM($DP82:DY82)))</f>
        <v/>
      </c>
      <c r="EA82">
        <f>MIN(AE81*(1+AE$6/Setup!$C$13)-CC82,MAX(0,$H82-SUM($DP82:DZ82)))</f>
        <v/>
      </c>
      <c r="EB82">
        <f>MIN(AF81*(1+AF$6/Setup!$C$13)-CD82,MAX(0,$H82-SUM($DP82:EA82)))</f>
        <v/>
      </c>
      <c r="EC82">
        <f>MIN(AG81*(1+AG$6/Setup!$C$13)-CE82,MAX(0,$H82-SUM($DP82:EB82)))</f>
        <v/>
      </c>
      <c r="ED82">
        <f>MIN(AH81*(1+AH$6/Setup!$C$13)-CF82,MAX(0,$H82-SUM($DP82:EC82)))</f>
        <v/>
      </c>
      <c r="EE82">
        <f>MIN(AI81*(1+AI$6/Setup!$C$13)-CG82,MAX(0,$H82-SUM($DP82:ED82)))</f>
        <v/>
      </c>
      <c r="EF82">
        <f>MIN(AJ81*(1+AJ$6/Setup!$C$13)-CH82,MAX(0,$H82-SUM($DP82:EE82)))</f>
        <v/>
      </c>
      <c r="EG82">
        <f>MIN(AK81*(1+AK$6/Setup!$C$13)-CI82,MAX(0,$H82-SUM($DP82:EF82)))</f>
        <v/>
      </c>
      <c r="EH82">
        <f>MIN(AL81*(1+AL$6/Setup!$C$13)-CJ82,MAX(0,$H82-SUM($DP82:EG82)))</f>
        <v/>
      </c>
      <c r="EI82">
        <f>MIN(AM81*(1+AM$6/Setup!$C$13)-CK82,MAX(0,$H82-SUM($DP82:EH82)))</f>
        <v/>
      </c>
      <c r="EJ82">
        <f>MIN(AN81*(1+AN$6/Setup!$C$13)-CL82,MAX(0,$H82-SUM($DP82:EI82)))</f>
        <v/>
      </c>
      <c r="EK82">
        <f>MIN(AO81*(1+AO$6/Setup!$C$13)-CM82,MAX(0,$H82-SUM($DP82:EJ82)))</f>
        <v/>
      </c>
      <c r="EL82">
        <f>MIN(AP81*(1+AP$6/Setup!$C$13)-CN82,MAX(0,$H82-SUM($DP82:EK82)))</f>
        <v/>
      </c>
      <c r="EM82">
        <f>MIN(AQ81*(1+AQ$6/Setup!$C$13)-CO82,MAX(0,$H82-SUM($DP82:EL82)))</f>
        <v/>
      </c>
      <c r="EN82">
        <f>MIN(AR81*(1+AR$6/Setup!$C$13)-CP82,MAX(0,$H82-SUM($DP82:EM82)))</f>
        <v/>
      </c>
      <c r="EO82">
        <f>MIN(AS81*(1+AS$6/Setup!$C$13)-CQ82,MAX(0,$H82-SUM($DP82:EN82)))</f>
        <v/>
      </c>
      <c r="EP82">
        <f>MIN(AT81*(1+AT$6/Setup!$C$13)-CR82,MAX(0,$H82-SUM($DP82:EO82)))</f>
        <v/>
      </c>
      <c r="EQ82">
        <f>MIN(AU81*(1+AU$6/Setup!$C$13)-CS82,MAX(0,$H82-SUM($DP82:EP82)))</f>
        <v/>
      </c>
      <c r="ER82">
        <f>MIN(AV81*(1+AV$6/Setup!$C$13)-CT82,MAX(0,$H82-SUM($DP82:EQ82)))</f>
        <v/>
      </c>
      <c r="ES82">
        <f>MIN(AW81*(1+AW$6/Setup!$C$13)-CU82,MAX(0,$H82-SUM($DP82:ER82)))</f>
        <v/>
      </c>
      <c r="ET82">
        <f>MIN(AX81*(1+AX$6/Setup!$C$13)-CV82,MAX(0,$H82-SUM($DP82:ES82)))</f>
        <v/>
      </c>
      <c r="EU82">
        <f>MIN(AY81*(1+AY$6/Setup!$C$13)-CW82,MAX(0,$H82-SUM($DP82:ET82)))</f>
        <v/>
      </c>
      <c r="EV82">
        <f>MIN(AZ81*(1+AZ$6/Setup!$C$13)-CX82,MAX(0,$H82-SUM($DP82:EU82)))</f>
        <v/>
      </c>
      <c r="EW82">
        <f>MIN(BA81*(1+BA$6/Setup!$C$13)-CY82,MAX(0,$H82-SUM($DP82:EV82)))</f>
        <v/>
      </c>
      <c r="EX82">
        <f>MIN(BB81*(1+BB$6/Setup!$C$13)-CZ82,MAX(0,$H82-SUM($DP82:EW82)))</f>
        <v/>
      </c>
      <c r="EY82">
        <f>MIN(BC81*(1+BC$6/Setup!$C$13)-DA82,MAX(0,$H82-SUM($DP82:EX82)))</f>
        <v/>
      </c>
      <c r="EZ82">
        <f>MIN(BD81*(1+BD$6/Setup!$C$13)-DB82,MAX(0,$H82-SUM($DP82:EY82)))</f>
        <v/>
      </c>
      <c r="FA82">
        <f>MIN(BE81*(1+BE$6/Setup!$C$13)-DC82,MAX(0,$H82-SUM($DP82:EZ82)))</f>
        <v/>
      </c>
      <c r="FB82">
        <f>MIN(BF81*(1+BF$6/Setup!$C$13)-DD82,MAX(0,$H82-SUM($DP82:FA82)))</f>
        <v/>
      </c>
      <c r="FC82">
        <f>MIN(BG81*(1+BG$6/Setup!$C$13)-DE82,MAX(0,$H82-SUM($DP82:FB82)))</f>
        <v/>
      </c>
      <c r="FD82">
        <f>MIN(BH81*(1+BH$6/Setup!$C$13)-DF82,MAX(0,$H82-SUM($DP82:FC82)))</f>
        <v/>
      </c>
      <c r="FE82">
        <f>MIN(BI81*(1+BI$6/Setup!$C$13)-DG82,MAX(0,$H82-SUM($DP82:FD82)))</f>
        <v/>
      </c>
      <c r="FF82">
        <f>MIN(BJ81*(1+BJ$6/Setup!$C$13)-DH82,MAX(0,$H82-SUM($DP82:FE82)))</f>
        <v/>
      </c>
      <c r="FG82">
        <f>MIN(BK81*(1+BK$6/Setup!$C$13)-DI82,MAX(0,$H82-SUM($DP82:FF82)))</f>
        <v/>
      </c>
      <c r="FH82">
        <f>MIN(BL81*(1+BL$6/Setup!$C$13)-DJ82,MAX(0,$H82-SUM($DP82:FG82)))</f>
        <v/>
      </c>
      <c r="FI82">
        <f>MIN(BM81*(1+BM$6/Setup!$C$13)-DK82,MAX(0,$H82-SUM($DP82:FH82)))</f>
        <v/>
      </c>
      <c r="FJ82">
        <f>MIN(BN81*(1+BN$6/Setup!$C$13)-DL82,MAX(0,$H82-SUM($DP82:FI82)))</f>
        <v/>
      </c>
      <c r="FK82">
        <f>MIN(BO81*(1+BO$6/Setup!$C$13)-DM82,MAX(0,$H82-SUM($DP82:FJ82)))</f>
        <v/>
      </c>
      <c r="FL82">
        <f>MIN(BP81*(1+BP$6/Setup!$C$13)-DN82,MAX(0,$H82-SUM($DP82:FK82)))</f>
        <v/>
      </c>
      <c r="FM82">
        <f>MIN(BQ81*(1+BQ$6/Setup!$C$13)-DO82,MAX(0,$H82-SUM($DP82:FL82)))</f>
        <v/>
      </c>
    </row>
    <row r="83">
      <c r="A83">
        <f>A82+1</f>
        <v/>
      </c>
      <c r="B83">
        <f>IF(Setup!$C$6="Every week",Setup!$C$7+7*(A83-1),IF(Setup!$C$6="Every 2 weeks",Setup!$C$7+14*(A83-1),IF(Setup!$C$6="Every month",EDATE(Setup!$C$7,A83-1),EOMONTH(Setup!$C$7,INT((A83-1+Setup!$C$20)/2)-1)+MIN(IF(MOD(A83-1+Setup!$C$20,2)=0,Setup!$C$18,Setup!$C$19),DAY(EOMONTH(Setup!$C$7,INT((A83-1+Setup!$C$20)/2)))))))</f>
        <v/>
      </c>
      <c r="C83">
        <f>N('Paycheck Plan'!J79)</f>
        <v/>
      </c>
      <c r="D83">
        <f>N('Paycheck Plan'!K79)</f>
        <v/>
      </c>
      <c r="E83">
        <f>MIN(MAX(0,Setup!$C$10-F82),MAX(0,Setup!$C$8+C83-G83))</f>
        <v/>
      </c>
      <c r="F83">
        <f>F82+E83</f>
        <v/>
      </c>
      <c r="G83">
        <f>MIN(Setup!$C$14,MAX(0,Setup!$C$8+C83))</f>
        <v/>
      </c>
      <c r="H83">
        <f>MAX(0,Setup!$C$8+C83-G83-E83)+SUM($T$7:$BQ$7)-SUM(BR83:DO83)</f>
        <v/>
      </c>
      <c r="I83">
        <f>SUMPRODUCT(T82:BQ82,$T$6:$BQ$6)/Setup!$C$13</f>
        <v/>
      </c>
      <c r="J83">
        <f>SUM(T83:BQ83)</f>
        <v/>
      </c>
      <c r="K83">
        <f>IF(MAX(DP83:FM83)&gt;0,MATCH(MAX(DP83:FM83),DP83:FM83,0),1)</f>
        <v/>
      </c>
      <c r="T83">
        <f>MAX(0,T82*(1+T$6/Setup!$C$13)-BR83-DP83)+IF($K83=1,$D83,0)</f>
        <v/>
      </c>
      <c r="U83">
        <f>MAX(0,U82*(1+U$6/Setup!$C$13)-BS83-DQ83)+IF($K83=2,$D83,0)</f>
        <v/>
      </c>
      <c r="V83">
        <f>MAX(0,V82*(1+V$6/Setup!$C$13)-BT83-DR83)+IF($K83=3,$D83,0)</f>
        <v/>
      </c>
      <c r="W83">
        <f>MAX(0,W82*(1+W$6/Setup!$C$13)-BU83-DS83)+IF($K83=4,$D83,0)</f>
        <v/>
      </c>
      <c r="X83">
        <f>MAX(0,X82*(1+X$6/Setup!$C$13)-BV83-DT83)+IF($K83=5,$D83,0)</f>
        <v/>
      </c>
      <c r="Y83">
        <f>MAX(0,Y82*(1+Y$6/Setup!$C$13)-BW83-DU83)+IF($K83=6,$D83,0)</f>
        <v/>
      </c>
      <c r="Z83">
        <f>MAX(0,Z82*(1+Z$6/Setup!$C$13)-BX83-DV83)+IF($K83=7,$D83,0)</f>
        <v/>
      </c>
      <c r="AA83">
        <f>MAX(0,AA82*(1+AA$6/Setup!$C$13)-BY83-DW83)+IF($K83=8,$D83,0)</f>
        <v/>
      </c>
      <c r="AB83">
        <f>MAX(0,AB82*(1+AB$6/Setup!$C$13)-BZ83-DX83)+IF($K83=9,$D83,0)</f>
        <v/>
      </c>
      <c r="AC83">
        <f>MAX(0,AC82*(1+AC$6/Setup!$C$13)-CA83-DY83)+IF($K83=10,$D83,0)</f>
        <v/>
      </c>
      <c r="AD83">
        <f>MAX(0,AD82*(1+AD$6/Setup!$C$13)-CB83-DZ83)+IF($K83=11,$D83,0)</f>
        <v/>
      </c>
      <c r="AE83">
        <f>MAX(0,AE82*(1+AE$6/Setup!$C$13)-CC83-EA83)+IF($K83=12,$D83,0)</f>
        <v/>
      </c>
      <c r="AF83">
        <f>MAX(0,AF82*(1+AF$6/Setup!$C$13)-CD83-EB83)+IF($K83=13,$D83,0)</f>
        <v/>
      </c>
      <c r="AG83">
        <f>MAX(0,AG82*(1+AG$6/Setup!$C$13)-CE83-EC83)+IF($K83=14,$D83,0)</f>
        <v/>
      </c>
      <c r="AH83">
        <f>MAX(0,AH82*(1+AH$6/Setup!$C$13)-CF83-ED83)+IF($K83=15,$D83,0)</f>
        <v/>
      </c>
      <c r="AI83">
        <f>MAX(0,AI82*(1+AI$6/Setup!$C$13)-CG83-EE83)+IF($K83=16,$D83,0)</f>
        <v/>
      </c>
      <c r="AJ83">
        <f>MAX(0,AJ82*(1+AJ$6/Setup!$C$13)-CH83-EF83)+IF($K83=17,$D83,0)</f>
        <v/>
      </c>
      <c r="AK83">
        <f>MAX(0,AK82*(1+AK$6/Setup!$C$13)-CI83-EG83)+IF($K83=18,$D83,0)</f>
        <v/>
      </c>
      <c r="AL83">
        <f>MAX(0,AL82*(1+AL$6/Setup!$C$13)-CJ83-EH83)+IF($K83=19,$D83,0)</f>
        <v/>
      </c>
      <c r="AM83">
        <f>MAX(0,AM82*(1+AM$6/Setup!$C$13)-CK83-EI83)+IF($K83=20,$D83,0)</f>
        <v/>
      </c>
      <c r="AN83">
        <f>MAX(0,AN82*(1+AN$6/Setup!$C$13)-CL83-EJ83)+IF($K83=21,$D83,0)</f>
        <v/>
      </c>
      <c r="AO83">
        <f>MAX(0,AO82*(1+AO$6/Setup!$C$13)-CM83-EK83)+IF($K83=22,$D83,0)</f>
        <v/>
      </c>
      <c r="AP83">
        <f>MAX(0,AP82*(1+AP$6/Setup!$C$13)-CN83-EL83)+IF($K83=23,$D83,0)</f>
        <v/>
      </c>
      <c r="AQ83">
        <f>MAX(0,AQ82*(1+AQ$6/Setup!$C$13)-CO83-EM83)+IF($K83=24,$D83,0)</f>
        <v/>
      </c>
      <c r="AR83">
        <f>MAX(0,AR82*(1+AR$6/Setup!$C$13)-CP83-EN83)+IF($K83=25,$D83,0)</f>
        <v/>
      </c>
      <c r="AS83">
        <f>MAX(0,AS82*(1+AS$6/Setup!$C$13)-CQ83-EO83)+IF($K83=26,$D83,0)</f>
        <v/>
      </c>
      <c r="AT83">
        <f>MAX(0,AT82*(1+AT$6/Setup!$C$13)-CR83-EP83)+IF($K83=27,$D83,0)</f>
        <v/>
      </c>
      <c r="AU83">
        <f>MAX(0,AU82*(1+AU$6/Setup!$C$13)-CS83-EQ83)+IF($K83=28,$D83,0)</f>
        <v/>
      </c>
      <c r="AV83">
        <f>MAX(0,AV82*(1+AV$6/Setup!$C$13)-CT83-ER83)+IF($K83=29,$D83,0)</f>
        <v/>
      </c>
      <c r="AW83">
        <f>MAX(0,AW82*(1+AW$6/Setup!$C$13)-CU83-ES83)+IF($K83=30,$D83,0)</f>
        <v/>
      </c>
      <c r="AX83">
        <f>MAX(0,AX82*(1+AX$6/Setup!$C$13)-CV83-ET83)+IF($K83=31,$D83,0)</f>
        <v/>
      </c>
      <c r="AY83">
        <f>MAX(0,AY82*(1+AY$6/Setup!$C$13)-CW83-EU83)+IF($K83=32,$D83,0)</f>
        <v/>
      </c>
      <c r="AZ83">
        <f>MAX(0,AZ82*(1+AZ$6/Setup!$C$13)-CX83-EV83)+IF($K83=33,$D83,0)</f>
        <v/>
      </c>
      <c r="BA83">
        <f>MAX(0,BA82*(1+BA$6/Setup!$C$13)-CY83-EW83)+IF($K83=34,$D83,0)</f>
        <v/>
      </c>
      <c r="BB83">
        <f>MAX(0,BB82*(1+BB$6/Setup!$C$13)-CZ83-EX83)+IF($K83=35,$D83,0)</f>
        <v/>
      </c>
      <c r="BC83">
        <f>MAX(0,BC82*(1+BC$6/Setup!$C$13)-DA83-EY83)+IF($K83=36,$D83,0)</f>
        <v/>
      </c>
      <c r="BD83">
        <f>MAX(0,BD82*(1+BD$6/Setup!$C$13)-DB83-EZ83)+IF($K83=37,$D83,0)</f>
        <v/>
      </c>
      <c r="BE83">
        <f>MAX(0,BE82*(1+BE$6/Setup!$C$13)-DC83-FA83)+IF($K83=38,$D83,0)</f>
        <v/>
      </c>
      <c r="BF83">
        <f>MAX(0,BF82*(1+BF$6/Setup!$C$13)-DD83-FB83)+IF($K83=39,$D83,0)</f>
        <v/>
      </c>
      <c r="BG83">
        <f>MAX(0,BG82*(1+BG$6/Setup!$C$13)-DE83-FC83)+IF($K83=40,$D83,0)</f>
        <v/>
      </c>
      <c r="BH83">
        <f>MAX(0,BH82*(1+BH$6/Setup!$C$13)-DF83-FD83)+IF($K83=41,$D83,0)</f>
        <v/>
      </c>
      <c r="BI83">
        <f>MAX(0,BI82*(1+BI$6/Setup!$C$13)-DG83-FE83)+IF($K83=42,$D83,0)</f>
        <v/>
      </c>
      <c r="BJ83">
        <f>MAX(0,BJ82*(1+BJ$6/Setup!$C$13)-DH83-FF83)+IF($K83=43,$D83,0)</f>
        <v/>
      </c>
      <c r="BK83">
        <f>MAX(0,BK82*(1+BK$6/Setup!$C$13)-DI83-FG83)+IF($K83=44,$D83,0)</f>
        <v/>
      </c>
      <c r="BL83">
        <f>MAX(0,BL82*(1+BL$6/Setup!$C$13)-DJ83-FH83)+IF($K83=45,$D83,0)</f>
        <v/>
      </c>
      <c r="BM83">
        <f>MAX(0,BM82*(1+BM$6/Setup!$C$13)-DK83-FI83)+IF($K83=46,$D83,0)</f>
        <v/>
      </c>
      <c r="BN83">
        <f>MAX(0,BN82*(1+BN$6/Setup!$C$13)-DL83-FJ83)+IF($K83=47,$D83,0)</f>
        <v/>
      </c>
      <c r="BO83">
        <f>MAX(0,BO82*(1+BO$6/Setup!$C$13)-DM83-FK83)+IF($K83=48,$D83,0)</f>
        <v/>
      </c>
      <c r="BP83">
        <f>MAX(0,BP82*(1+BP$6/Setup!$C$13)-DN83-FL83)+IF($K83=49,$D83,0)</f>
        <v/>
      </c>
      <c r="BQ83">
        <f>MAX(0,BQ82*(1+BQ$6/Setup!$C$13)-DO83-FM83)+IF($K83=50,$D83,0)</f>
        <v/>
      </c>
      <c r="BR83">
        <f>MIN(T82*(1+T$6/Setup!$C$13),T$7)</f>
        <v/>
      </c>
      <c r="BS83">
        <f>MIN(U82*(1+U$6/Setup!$C$13),U$7)</f>
        <v/>
      </c>
      <c r="BT83">
        <f>MIN(V82*(1+V$6/Setup!$C$13),V$7)</f>
        <v/>
      </c>
      <c r="BU83">
        <f>MIN(W82*(1+W$6/Setup!$C$13),W$7)</f>
        <v/>
      </c>
      <c r="BV83">
        <f>MIN(X82*(1+X$6/Setup!$C$13),X$7)</f>
        <v/>
      </c>
      <c r="BW83">
        <f>MIN(Y82*(1+Y$6/Setup!$C$13),Y$7)</f>
        <v/>
      </c>
      <c r="BX83">
        <f>MIN(Z82*(1+Z$6/Setup!$C$13),Z$7)</f>
        <v/>
      </c>
      <c r="BY83">
        <f>MIN(AA82*(1+AA$6/Setup!$C$13),AA$7)</f>
        <v/>
      </c>
      <c r="BZ83">
        <f>MIN(AB82*(1+AB$6/Setup!$C$13),AB$7)</f>
        <v/>
      </c>
      <c r="CA83">
        <f>MIN(AC82*(1+AC$6/Setup!$C$13),AC$7)</f>
        <v/>
      </c>
      <c r="CB83">
        <f>MIN(AD82*(1+AD$6/Setup!$C$13),AD$7)</f>
        <v/>
      </c>
      <c r="CC83">
        <f>MIN(AE82*(1+AE$6/Setup!$C$13),AE$7)</f>
        <v/>
      </c>
      <c r="CD83">
        <f>MIN(AF82*(1+AF$6/Setup!$C$13),AF$7)</f>
        <v/>
      </c>
      <c r="CE83">
        <f>MIN(AG82*(1+AG$6/Setup!$C$13),AG$7)</f>
        <v/>
      </c>
      <c r="CF83">
        <f>MIN(AH82*(1+AH$6/Setup!$C$13),AH$7)</f>
        <v/>
      </c>
      <c r="CG83">
        <f>MIN(AI82*(1+AI$6/Setup!$C$13),AI$7)</f>
        <v/>
      </c>
      <c r="CH83">
        <f>MIN(AJ82*(1+AJ$6/Setup!$C$13),AJ$7)</f>
        <v/>
      </c>
      <c r="CI83">
        <f>MIN(AK82*(1+AK$6/Setup!$C$13),AK$7)</f>
        <v/>
      </c>
      <c r="CJ83">
        <f>MIN(AL82*(1+AL$6/Setup!$C$13),AL$7)</f>
        <v/>
      </c>
      <c r="CK83">
        <f>MIN(AM82*(1+AM$6/Setup!$C$13),AM$7)</f>
        <v/>
      </c>
      <c r="CL83">
        <f>MIN(AN82*(1+AN$6/Setup!$C$13),AN$7)</f>
        <v/>
      </c>
      <c r="CM83">
        <f>MIN(AO82*(1+AO$6/Setup!$C$13),AO$7)</f>
        <v/>
      </c>
      <c r="CN83">
        <f>MIN(AP82*(1+AP$6/Setup!$C$13),AP$7)</f>
        <v/>
      </c>
      <c r="CO83">
        <f>MIN(AQ82*(1+AQ$6/Setup!$C$13),AQ$7)</f>
        <v/>
      </c>
      <c r="CP83">
        <f>MIN(AR82*(1+AR$6/Setup!$C$13),AR$7)</f>
        <v/>
      </c>
      <c r="CQ83">
        <f>MIN(AS82*(1+AS$6/Setup!$C$13),AS$7)</f>
        <v/>
      </c>
      <c r="CR83">
        <f>MIN(AT82*(1+AT$6/Setup!$C$13),AT$7)</f>
        <v/>
      </c>
      <c r="CS83">
        <f>MIN(AU82*(1+AU$6/Setup!$C$13),AU$7)</f>
        <v/>
      </c>
      <c r="CT83">
        <f>MIN(AV82*(1+AV$6/Setup!$C$13),AV$7)</f>
        <v/>
      </c>
      <c r="CU83">
        <f>MIN(AW82*(1+AW$6/Setup!$C$13),AW$7)</f>
        <v/>
      </c>
      <c r="CV83">
        <f>MIN(AX82*(1+AX$6/Setup!$C$13),AX$7)</f>
        <v/>
      </c>
      <c r="CW83">
        <f>MIN(AY82*(1+AY$6/Setup!$C$13),AY$7)</f>
        <v/>
      </c>
      <c r="CX83">
        <f>MIN(AZ82*(1+AZ$6/Setup!$C$13),AZ$7)</f>
        <v/>
      </c>
      <c r="CY83">
        <f>MIN(BA82*(1+BA$6/Setup!$C$13),BA$7)</f>
        <v/>
      </c>
      <c r="CZ83">
        <f>MIN(BB82*(1+BB$6/Setup!$C$13),BB$7)</f>
        <v/>
      </c>
      <c r="DA83">
        <f>MIN(BC82*(1+BC$6/Setup!$C$13),BC$7)</f>
        <v/>
      </c>
      <c r="DB83">
        <f>MIN(BD82*(1+BD$6/Setup!$C$13),BD$7)</f>
        <v/>
      </c>
      <c r="DC83">
        <f>MIN(BE82*(1+BE$6/Setup!$C$13),BE$7)</f>
        <v/>
      </c>
      <c r="DD83">
        <f>MIN(BF82*(1+BF$6/Setup!$C$13),BF$7)</f>
        <v/>
      </c>
      <c r="DE83">
        <f>MIN(BG82*(1+BG$6/Setup!$C$13),BG$7)</f>
        <v/>
      </c>
      <c r="DF83">
        <f>MIN(BH82*(1+BH$6/Setup!$C$13),BH$7)</f>
        <v/>
      </c>
      <c r="DG83">
        <f>MIN(BI82*(1+BI$6/Setup!$C$13),BI$7)</f>
        <v/>
      </c>
      <c r="DH83">
        <f>MIN(BJ82*(1+BJ$6/Setup!$C$13),BJ$7)</f>
        <v/>
      </c>
      <c r="DI83">
        <f>MIN(BK82*(1+BK$6/Setup!$C$13),BK$7)</f>
        <v/>
      </c>
      <c r="DJ83">
        <f>MIN(BL82*(1+BL$6/Setup!$C$13),BL$7)</f>
        <v/>
      </c>
      <c r="DK83">
        <f>MIN(BM82*(1+BM$6/Setup!$C$13),BM$7)</f>
        <v/>
      </c>
      <c r="DL83">
        <f>MIN(BN82*(1+BN$6/Setup!$C$13),BN$7)</f>
        <v/>
      </c>
      <c r="DM83">
        <f>MIN(BO82*(1+BO$6/Setup!$C$13),BO$7)</f>
        <v/>
      </c>
      <c r="DN83">
        <f>MIN(BP82*(1+BP$6/Setup!$C$13),BP$7)</f>
        <v/>
      </c>
      <c r="DO83">
        <f>MIN(BQ82*(1+BQ$6/Setup!$C$13),BQ$7)</f>
        <v/>
      </c>
      <c r="DP83">
        <f>MIN(T82*(1+T$6/Setup!$C$13)-BR83,$H83)</f>
        <v/>
      </c>
      <c r="DQ83">
        <f>MIN(U82*(1+U$6/Setup!$C$13)-BS83,MAX(0,$H83-SUM($DP83:DP83)))</f>
        <v/>
      </c>
      <c r="DR83">
        <f>MIN(V82*(1+V$6/Setup!$C$13)-BT83,MAX(0,$H83-SUM($DP83:DQ83)))</f>
        <v/>
      </c>
      <c r="DS83">
        <f>MIN(W82*(1+W$6/Setup!$C$13)-BU83,MAX(0,$H83-SUM($DP83:DR83)))</f>
        <v/>
      </c>
      <c r="DT83">
        <f>MIN(X82*(1+X$6/Setup!$C$13)-BV83,MAX(0,$H83-SUM($DP83:DS83)))</f>
        <v/>
      </c>
      <c r="DU83">
        <f>MIN(Y82*(1+Y$6/Setup!$C$13)-BW83,MAX(0,$H83-SUM($DP83:DT83)))</f>
        <v/>
      </c>
      <c r="DV83">
        <f>MIN(Z82*(1+Z$6/Setup!$C$13)-BX83,MAX(0,$H83-SUM($DP83:DU83)))</f>
        <v/>
      </c>
      <c r="DW83">
        <f>MIN(AA82*(1+AA$6/Setup!$C$13)-BY83,MAX(0,$H83-SUM($DP83:DV83)))</f>
        <v/>
      </c>
      <c r="DX83">
        <f>MIN(AB82*(1+AB$6/Setup!$C$13)-BZ83,MAX(0,$H83-SUM($DP83:DW83)))</f>
        <v/>
      </c>
      <c r="DY83">
        <f>MIN(AC82*(1+AC$6/Setup!$C$13)-CA83,MAX(0,$H83-SUM($DP83:DX83)))</f>
        <v/>
      </c>
      <c r="DZ83">
        <f>MIN(AD82*(1+AD$6/Setup!$C$13)-CB83,MAX(0,$H83-SUM($DP83:DY83)))</f>
        <v/>
      </c>
      <c r="EA83">
        <f>MIN(AE82*(1+AE$6/Setup!$C$13)-CC83,MAX(0,$H83-SUM($DP83:DZ83)))</f>
        <v/>
      </c>
      <c r="EB83">
        <f>MIN(AF82*(1+AF$6/Setup!$C$13)-CD83,MAX(0,$H83-SUM($DP83:EA83)))</f>
        <v/>
      </c>
      <c r="EC83">
        <f>MIN(AG82*(1+AG$6/Setup!$C$13)-CE83,MAX(0,$H83-SUM($DP83:EB83)))</f>
        <v/>
      </c>
      <c r="ED83">
        <f>MIN(AH82*(1+AH$6/Setup!$C$13)-CF83,MAX(0,$H83-SUM($DP83:EC83)))</f>
        <v/>
      </c>
      <c r="EE83">
        <f>MIN(AI82*(1+AI$6/Setup!$C$13)-CG83,MAX(0,$H83-SUM($DP83:ED83)))</f>
        <v/>
      </c>
      <c r="EF83">
        <f>MIN(AJ82*(1+AJ$6/Setup!$C$13)-CH83,MAX(0,$H83-SUM($DP83:EE83)))</f>
        <v/>
      </c>
      <c r="EG83">
        <f>MIN(AK82*(1+AK$6/Setup!$C$13)-CI83,MAX(0,$H83-SUM($DP83:EF83)))</f>
        <v/>
      </c>
      <c r="EH83">
        <f>MIN(AL82*(1+AL$6/Setup!$C$13)-CJ83,MAX(0,$H83-SUM($DP83:EG83)))</f>
        <v/>
      </c>
      <c r="EI83">
        <f>MIN(AM82*(1+AM$6/Setup!$C$13)-CK83,MAX(0,$H83-SUM($DP83:EH83)))</f>
        <v/>
      </c>
      <c r="EJ83">
        <f>MIN(AN82*(1+AN$6/Setup!$C$13)-CL83,MAX(0,$H83-SUM($DP83:EI83)))</f>
        <v/>
      </c>
      <c r="EK83">
        <f>MIN(AO82*(1+AO$6/Setup!$C$13)-CM83,MAX(0,$H83-SUM($DP83:EJ83)))</f>
        <v/>
      </c>
      <c r="EL83">
        <f>MIN(AP82*(1+AP$6/Setup!$C$13)-CN83,MAX(0,$H83-SUM($DP83:EK83)))</f>
        <v/>
      </c>
      <c r="EM83">
        <f>MIN(AQ82*(1+AQ$6/Setup!$C$13)-CO83,MAX(0,$H83-SUM($DP83:EL83)))</f>
        <v/>
      </c>
      <c r="EN83">
        <f>MIN(AR82*(1+AR$6/Setup!$C$13)-CP83,MAX(0,$H83-SUM($DP83:EM83)))</f>
        <v/>
      </c>
      <c r="EO83">
        <f>MIN(AS82*(1+AS$6/Setup!$C$13)-CQ83,MAX(0,$H83-SUM($DP83:EN83)))</f>
        <v/>
      </c>
      <c r="EP83">
        <f>MIN(AT82*(1+AT$6/Setup!$C$13)-CR83,MAX(0,$H83-SUM($DP83:EO83)))</f>
        <v/>
      </c>
      <c r="EQ83">
        <f>MIN(AU82*(1+AU$6/Setup!$C$13)-CS83,MAX(0,$H83-SUM($DP83:EP83)))</f>
        <v/>
      </c>
      <c r="ER83">
        <f>MIN(AV82*(1+AV$6/Setup!$C$13)-CT83,MAX(0,$H83-SUM($DP83:EQ83)))</f>
        <v/>
      </c>
      <c r="ES83">
        <f>MIN(AW82*(1+AW$6/Setup!$C$13)-CU83,MAX(0,$H83-SUM($DP83:ER83)))</f>
        <v/>
      </c>
      <c r="ET83">
        <f>MIN(AX82*(1+AX$6/Setup!$C$13)-CV83,MAX(0,$H83-SUM($DP83:ES83)))</f>
        <v/>
      </c>
      <c r="EU83">
        <f>MIN(AY82*(1+AY$6/Setup!$C$13)-CW83,MAX(0,$H83-SUM($DP83:ET83)))</f>
        <v/>
      </c>
      <c r="EV83">
        <f>MIN(AZ82*(1+AZ$6/Setup!$C$13)-CX83,MAX(0,$H83-SUM($DP83:EU83)))</f>
        <v/>
      </c>
      <c r="EW83">
        <f>MIN(BA82*(1+BA$6/Setup!$C$13)-CY83,MAX(0,$H83-SUM($DP83:EV83)))</f>
        <v/>
      </c>
      <c r="EX83">
        <f>MIN(BB82*(1+BB$6/Setup!$C$13)-CZ83,MAX(0,$H83-SUM($DP83:EW83)))</f>
        <v/>
      </c>
      <c r="EY83">
        <f>MIN(BC82*(1+BC$6/Setup!$C$13)-DA83,MAX(0,$H83-SUM($DP83:EX83)))</f>
        <v/>
      </c>
      <c r="EZ83">
        <f>MIN(BD82*(1+BD$6/Setup!$C$13)-DB83,MAX(0,$H83-SUM($DP83:EY83)))</f>
        <v/>
      </c>
      <c r="FA83">
        <f>MIN(BE82*(1+BE$6/Setup!$C$13)-DC83,MAX(0,$H83-SUM($DP83:EZ83)))</f>
        <v/>
      </c>
      <c r="FB83">
        <f>MIN(BF82*(1+BF$6/Setup!$C$13)-DD83,MAX(0,$H83-SUM($DP83:FA83)))</f>
        <v/>
      </c>
      <c r="FC83">
        <f>MIN(BG82*(1+BG$6/Setup!$C$13)-DE83,MAX(0,$H83-SUM($DP83:FB83)))</f>
        <v/>
      </c>
      <c r="FD83">
        <f>MIN(BH82*(1+BH$6/Setup!$C$13)-DF83,MAX(0,$H83-SUM($DP83:FC83)))</f>
        <v/>
      </c>
      <c r="FE83">
        <f>MIN(BI82*(1+BI$6/Setup!$C$13)-DG83,MAX(0,$H83-SUM($DP83:FD83)))</f>
        <v/>
      </c>
      <c r="FF83">
        <f>MIN(BJ82*(1+BJ$6/Setup!$C$13)-DH83,MAX(0,$H83-SUM($DP83:FE83)))</f>
        <v/>
      </c>
      <c r="FG83">
        <f>MIN(BK82*(1+BK$6/Setup!$C$13)-DI83,MAX(0,$H83-SUM($DP83:FF83)))</f>
        <v/>
      </c>
      <c r="FH83">
        <f>MIN(BL82*(1+BL$6/Setup!$C$13)-DJ83,MAX(0,$H83-SUM($DP83:FG83)))</f>
        <v/>
      </c>
      <c r="FI83">
        <f>MIN(BM82*(1+BM$6/Setup!$C$13)-DK83,MAX(0,$H83-SUM($DP83:FH83)))</f>
        <v/>
      </c>
      <c r="FJ83">
        <f>MIN(BN82*(1+BN$6/Setup!$C$13)-DL83,MAX(0,$H83-SUM($DP83:FI83)))</f>
        <v/>
      </c>
      <c r="FK83">
        <f>MIN(BO82*(1+BO$6/Setup!$C$13)-DM83,MAX(0,$H83-SUM($DP83:FJ83)))</f>
        <v/>
      </c>
      <c r="FL83">
        <f>MIN(BP82*(1+BP$6/Setup!$C$13)-DN83,MAX(0,$H83-SUM($DP83:FK83)))</f>
        <v/>
      </c>
      <c r="FM83">
        <f>MIN(BQ82*(1+BQ$6/Setup!$C$13)-DO83,MAX(0,$H83-SUM($DP83:FL83)))</f>
        <v/>
      </c>
    </row>
    <row r="84">
      <c r="A84">
        <f>A83+1</f>
        <v/>
      </c>
      <c r="B84">
        <f>IF(Setup!$C$6="Every week",Setup!$C$7+7*(A84-1),IF(Setup!$C$6="Every 2 weeks",Setup!$C$7+14*(A84-1),IF(Setup!$C$6="Every month",EDATE(Setup!$C$7,A84-1),EOMONTH(Setup!$C$7,INT((A84-1+Setup!$C$20)/2)-1)+MIN(IF(MOD(A84-1+Setup!$C$20,2)=0,Setup!$C$18,Setup!$C$19),DAY(EOMONTH(Setup!$C$7,INT((A84-1+Setup!$C$20)/2)))))))</f>
        <v/>
      </c>
      <c r="C84">
        <f>N('Paycheck Plan'!J80)</f>
        <v/>
      </c>
      <c r="D84">
        <f>N('Paycheck Plan'!K80)</f>
        <v/>
      </c>
      <c r="E84">
        <f>MIN(MAX(0,Setup!$C$10-F83),MAX(0,Setup!$C$8+C84-G84))</f>
        <v/>
      </c>
      <c r="F84">
        <f>F83+E84</f>
        <v/>
      </c>
      <c r="G84">
        <f>MIN(Setup!$C$14,MAX(0,Setup!$C$8+C84))</f>
        <v/>
      </c>
      <c r="H84">
        <f>MAX(0,Setup!$C$8+C84-G84-E84)+SUM($T$7:$BQ$7)-SUM(BR84:DO84)</f>
        <v/>
      </c>
      <c r="I84">
        <f>SUMPRODUCT(T83:BQ83,$T$6:$BQ$6)/Setup!$C$13</f>
        <v/>
      </c>
      <c r="J84">
        <f>SUM(T84:BQ84)</f>
        <v/>
      </c>
      <c r="K84">
        <f>IF(MAX(DP84:FM84)&gt;0,MATCH(MAX(DP84:FM84),DP84:FM84,0),1)</f>
        <v/>
      </c>
      <c r="T84">
        <f>MAX(0,T83*(1+T$6/Setup!$C$13)-BR84-DP84)+IF($K84=1,$D84,0)</f>
        <v/>
      </c>
      <c r="U84">
        <f>MAX(0,U83*(1+U$6/Setup!$C$13)-BS84-DQ84)+IF($K84=2,$D84,0)</f>
        <v/>
      </c>
      <c r="V84">
        <f>MAX(0,V83*(1+V$6/Setup!$C$13)-BT84-DR84)+IF($K84=3,$D84,0)</f>
        <v/>
      </c>
      <c r="W84">
        <f>MAX(0,W83*(1+W$6/Setup!$C$13)-BU84-DS84)+IF($K84=4,$D84,0)</f>
        <v/>
      </c>
      <c r="X84">
        <f>MAX(0,X83*(1+X$6/Setup!$C$13)-BV84-DT84)+IF($K84=5,$D84,0)</f>
        <v/>
      </c>
      <c r="Y84">
        <f>MAX(0,Y83*(1+Y$6/Setup!$C$13)-BW84-DU84)+IF($K84=6,$D84,0)</f>
        <v/>
      </c>
      <c r="Z84">
        <f>MAX(0,Z83*(1+Z$6/Setup!$C$13)-BX84-DV84)+IF($K84=7,$D84,0)</f>
        <v/>
      </c>
      <c r="AA84">
        <f>MAX(0,AA83*(1+AA$6/Setup!$C$13)-BY84-DW84)+IF($K84=8,$D84,0)</f>
        <v/>
      </c>
      <c r="AB84">
        <f>MAX(0,AB83*(1+AB$6/Setup!$C$13)-BZ84-DX84)+IF($K84=9,$D84,0)</f>
        <v/>
      </c>
      <c r="AC84">
        <f>MAX(0,AC83*(1+AC$6/Setup!$C$13)-CA84-DY84)+IF($K84=10,$D84,0)</f>
        <v/>
      </c>
      <c r="AD84">
        <f>MAX(0,AD83*(1+AD$6/Setup!$C$13)-CB84-DZ84)+IF($K84=11,$D84,0)</f>
        <v/>
      </c>
      <c r="AE84">
        <f>MAX(0,AE83*(1+AE$6/Setup!$C$13)-CC84-EA84)+IF($K84=12,$D84,0)</f>
        <v/>
      </c>
      <c r="AF84">
        <f>MAX(0,AF83*(1+AF$6/Setup!$C$13)-CD84-EB84)+IF($K84=13,$D84,0)</f>
        <v/>
      </c>
      <c r="AG84">
        <f>MAX(0,AG83*(1+AG$6/Setup!$C$13)-CE84-EC84)+IF($K84=14,$D84,0)</f>
        <v/>
      </c>
      <c r="AH84">
        <f>MAX(0,AH83*(1+AH$6/Setup!$C$13)-CF84-ED84)+IF($K84=15,$D84,0)</f>
        <v/>
      </c>
      <c r="AI84">
        <f>MAX(0,AI83*(1+AI$6/Setup!$C$13)-CG84-EE84)+IF($K84=16,$D84,0)</f>
        <v/>
      </c>
      <c r="AJ84">
        <f>MAX(0,AJ83*(1+AJ$6/Setup!$C$13)-CH84-EF84)+IF($K84=17,$D84,0)</f>
        <v/>
      </c>
      <c r="AK84">
        <f>MAX(0,AK83*(1+AK$6/Setup!$C$13)-CI84-EG84)+IF($K84=18,$D84,0)</f>
        <v/>
      </c>
      <c r="AL84">
        <f>MAX(0,AL83*(1+AL$6/Setup!$C$13)-CJ84-EH84)+IF($K84=19,$D84,0)</f>
        <v/>
      </c>
      <c r="AM84">
        <f>MAX(0,AM83*(1+AM$6/Setup!$C$13)-CK84-EI84)+IF($K84=20,$D84,0)</f>
        <v/>
      </c>
      <c r="AN84">
        <f>MAX(0,AN83*(1+AN$6/Setup!$C$13)-CL84-EJ84)+IF($K84=21,$D84,0)</f>
        <v/>
      </c>
      <c r="AO84">
        <f>MAX(0,AO83*(1+AO$6/Setup!$C$13)-CM84-EK84)+IF($K84=22,$D84,0)</f>
        <v/>
      </c>
      <c r="AP84">
        <f>MAX(0,AP83*(1+AP$6/Setup!$C$13)-CN84-EL84)+IF($K84=23,$D84,0)</f>
        <v/>
      </c>
      <c r="AQ84">
        <f>MAX(0,AQ83*(1+AQ$6/Setup!$C$13)-CO84-EM84)+IF($K84=24,$D84,0)</f>
        <v/>
      </c>
      <c r="AR84">
        <f>MAX(0,AR83*(1+AR$6/Setup!$C$13)-CP84-EN84)+IF($K84=25,$D84,0)</f>
        <v/>
      </c>
      <c r="AS84">
        <f>MAX(0,AS83*(1+AS$6/Setup!$C$13)-CQ84-EO84)+IF($K84=26,$D84,0)</f>
        <v/>
      </c>
      <c r="AT84">
        <f>MAX(0,AT83*(1+AT$6/Setup!$C$13)-CR84-EP84)+IF($K84=27,$D84,0)</f>
        <v/>
      </c>
      <c r="AU84">
        <f>MAX(0,AU83*(1+AU$6/Setup!$C$13)-CS84-EQ84)+IF($K84=28,$D84,0)</f>
        <v/>
      </c>
      <c r="AV84">
        <f>MAX(0,AV83*(1+AV$6/Setup!$C$13)-CT84-ER84)+IF($K84=29,$D84,0)</f>
        <v/>
      </c>
      <c r="AW84">
        <f>MAX(0,AW83*(1+AW$6/Setup!$C$13)-CU84-ES84)+IF($K84=30,$D84,0)</f>
        <v/>
      </c>
      <c r="AX84">
        <f>MAX(0,AX83*(1+AX$6/Setup!$C$13)-CV84-ET84)+IF($K84=31,$D84,0)</f>
        <v/>
      </c>
      <c r="AY84">
        <f>MAX(0,AY83*(1+AY$6/Setup!$C$13)-CW84-EU84)+IF($K84=32,$D84,0)</f>
        <v/>
      </c>
      <c r="AZ84">
        <f>MAX(0,AZ83*(1+AZ$6/Setup!$C$13)-CX84-EV84)+IF($K84=33,$D84,0)</f>
        <v/>
      </c>
      <c r="BA84">
        <f>MAX(0,BA83*(1+BA$6/Setup!$C$13)-CY84-EW84)+IF($K84=34,$D84,0)</f>
        <v/>
      </c>
      <c r="BB84">
        <f>MAX(0,BB83*(1+BB$6/Setup!$C$13)-CZ84-EX84)+IF($K84=35,$D84,0)</f>
        <v/>
      </c>
      <c r="BC84">
        <f>MAX(0,BC83*(1+BC$6/Setup!$C$13)-DA84-EY84)+IF($K84=36,$D84,0)</f>
        <v/>
      </c>
      <c r="BD84">
        <f>MAX(0,BD83*(1+BD$6/Setup!$C$13)-DB84-EZ84)+IF($K84=37,$D84,0)</f>
        <v/>
      </c>
      <c r="BE84">
        <f>MAX(0,BE83*(1+BE$6/Setup!$C$13)-DC84-FA84)+IF($K84=38,$D84,0)</f>
        <v/>
      </c>
      <c r="BF84">
        <f>MAX(0,BF83*(1+BF$6/Setup!$C$13)-DD84-FB84)+IF($K84=39,$D84,0)</f>
        <v/>
      </c>
      <c r="BG84">
        <f>MAX(0,BG83*(1+BG$6/Setup!$C$13)-DE84-FC84)+IF($K84=40,$D84,0)</f>
        <v/>
      </c>
      <c r="BH84">
        <f>MAX(0,BH83*(1+BH$6/Setup!$C$13)-DF84-FD84)+IF($K84=41,$D84,0)</f>
        <v/>
      </c>
      <c r="BI84">
        <f>MAX(0,BI83*(1+BI$6/Setup!$C$13)-DG84-FE84)+IF($K84=42,$D84,0)</f>
        <v/>
      </c>
      <c r="BJ84">
        <f>MAX(0,BJ83*(1+BJ$6/Setup!$C$13)-DH84-FF84)+IF($K84=43,$D84,0)</f>
        <v/>
      </c>
      <c r="BK84">
        <f>MAX(0,BK83*(1+BK$6/Setup!$C$13)-DI84-FG84)+IF($K84=44,$D84,0)</f>
        <v/>
      </c>
      <c r="BL84">
        <f>MAX(0,BL83*(1+BL$6/Setup!$C$13)-DJ84-FH84)+IF($K84=45,$D84,0)</f>
        <v/>
      </c>
      <c r="BM84">
        <f>MAX(0,BM83*(1+BM$6/Setup!$C$13)-DK84-FI84)+IF($K84=46,$D84,0)</f>
        <v/>
      </c>
      <c r="BN84">
        <f>MAX(0,BN83*(1+BN$6/Setup!$C$13)-DL84-FJ84)+IF($K84=47,$D84,0)</f>
        <v/>
      </c>
      <c r="BO84">
        <f>MAX(0,BO83*(1+BO$6/Setup!$C$13)-DM84-FK84)+IF($K84=48,$D84,0)</f>
        <v/>
      </c>
      <c r="BP84">
        <f>MAX(0,BP83*(1+BP$6/Setup!$C$13)-DN84-FL84)+IF($K84=49,$D84,0)</f>
        <v/>
      </c>
      <c r="BQ84">
        <f>MAX(0,BQ83*(1+BQ$6/Setup!$C$13)-DO84-FM84)+IF($K84=50,$D84,0)</f>
        <v/>
      </c>
      <c r="BR84">
        <f>MIN(T83*(1+T$6/Setup!$C$13),T$7)</f>
        <v/>
      </c>
      <c r="BS84">
        <f>MIN(U83*(1+U$6/Setup!$C$13),U$7)</f>
        <v/>
      </c>
      <c r="BT84">
        <f>MIN(V83*(1+V$6/Setup!$C$13),V$7)</f>
        <v/>
      </c>
      <c r="BU84">
        <f>MIN(W83*(1+W$6/Setup!$C$13),W$7)</f>
        <v/>
      </c>
      <c r="BV84">
        <f>MIN(X83*(1+X$6/Setup!$C$13),X$7)</f>
        <v/>
      </c>
      <c r="BW84">
        <f>MIN(Y83*(1+Y$6/Setup!$C$13),Y$7)</f>
        <v/>
      </c>
      <c r="BX84">
        <f>MIN(Z83*(1+Z$6/Setup!$C$13),Z$7)</f>
        <v/>
      </c>
      <c r="BY84">
        <f>MIN(AA83*(1+AA$6/Setup!$C$13),AA$7)</f>
        <v/>
      </c>
      <c r="BZ84">
        <f>MIN(AB83*(1+AB$6/Setup!$C$13),AB$7)</f>
        <v/>
      </c>
      <c r="CA84">
        <f>MIN(AC83*(1+AC$6/Setup!$C$13),AC$7)</f>
        <v/>
      </c>
      <c r="CB84">
        <f>MIN(AD83*(1+AD$6/Setup!$C$13),AD$7)</f>
        <v/>
      </c>
      <c r="CC84">
        <f>MIN(AE83*(1+AE$6/Setup!$C$13),AE$7)</f>
        <v/>
      </c>
      <c r="CD84">
        <f>MIN(AF83*(1+AF$6/Setup!$C$13),AF$7)</f>
        <v/>
      </c>
      <c r="CE84">
        <f>MIN(AG83*(1+AG$6/Setup!$C$13),AG$7)</f>
        <v/>
      </c>
      <c r="CF84">
        <f>MIN(AH83*(1+AH$6/Setup!$C$13),AH$7)</f>
        <v/>
      </c>
      <c r="CG84">
        <f>MIN(AI83*(1+AI$6/Setup!$C$13),AI$7)</f>
        <v/>
      </c>
      <c r="CH84">
        <f>MIN(AJ83*(1+AJ$6/Setup!$C$13),AJ$7)</f>
        <v/>
      </c>
      <c r="CI84">
        <f>MIN(AK83*(1+AK$6/Setup!$C$13),AK$7)</f>
        <v/>
      </c>
      <c r="CJ84">
        <f>MIN(AL83*(1+AL$6/Setup!$C$13),AL$7)</f>
        <v/>
      </c>
      <c r="CK84">
        <f>MIN(AM83*(1+AM$6/Setup!$C$13),AM$7)</f>
        <v/>
      </c>
      <c r="CL84">
        <f>MIN(AN83*(1+AN$6/Setup!$C$13),AN$7)</f>
        <v/>
      </c>
      <c r="CM84">
        <f>MIN(AO83*(1+AO$6/Setup!$C$13),AO$7)</f>
        <v/>
      </c>
      <c r="CN84">
        <f>MIN(AP83*(1+AP$6/Setup!$C$13),AP$7)</f>
        <v/>
      </c>
      <c r="CO84">
        <f>MIN(AQ83*(1+AQ$6/Setup!$C$13),AQ$7)</f>
        <v/>
      </c>
      <c r="CP84">
        <f>MIN(AR83*(1+AR$6/Setup!$C$13),AR$7)</f>
        <v/>
      </c>
      <c r="CQ84">
        <f>MIN(AS83*(1+AS$6/Setup!$C$13),AS$7)</f>
        <v/>
      </c>
      <c r="CR84">
        <f>MIN(AT83*(1+AT$6/Setup!$C$13),AT$7)</f>
        <v/>
      </c>
      <c r="CS84">
        <f>MIN(AU83*(1+AU$6/Setup!$C$13),AU$7)</f>
        <v/>
      </c>
      <c r="CT84">
        <f>MIN(AV83*(1+AV$6/Setup!$C$13),AV$7)</f>
        <v/>
      </c>
      <c r="CU84">
        <f>MIN(AW83*(1+AW$6/Setup!$C$13),AW$7)</f>
        <v/>
      </c>
      <c r="CV84">
        <f>MIN(AX83*(1+AX$6/Setup!$C$13),AX$7)</f>
        <v/>
      </c>
      <c r="CW84">
        <f>MIN(AY83*(1+AY$6/Setup!$C$13),AY$7)</f>
        <v/>
      </c>
      <c r="CX84">
        <f>MIN(AZ83*(1+AZ$6/Setup!$C$13),AZ$7)</f>
        <v/>
      </c>
      <c r="CY84">
        <f>MIN(BA83*(1+BA$6/Setup!$C$13),BA$7)</f>
        <v/>
      </c>
      <c r="CZ84">
        <f>MIN(BB83*(1+BB$6/Setup!$C$13),BB$7)</f>
        <v/>
      </c>
      <c r="DA84">
        <f>MIN(BC83*(1+BC$6/Setup!$C$13),BC$7)</f>
        <v/>
      </c>
      <c r="DB84">
        <f>MIN(BD83*(1+BD$6/Setup!$C$13),BD$7)</f>
        <v/>
      </c>
      <c r="DC84">
        <f>MIN(BE83*(1+BE$6/Setup!$C$13),BE$7)</f>
        <v/>
      </c>
      <c r="DD84">
        <f>MIN(BF83*(1+BF$6/Setup!$C$13),BF$7)</f>
        <v/>
      </c>
      <c r="DE84">
        <f>MIN(BG83*(1+BG$6/Setup!$C$13),BG$7)</f>
        <v/>
      </c>
      <c r="DF84">
        <f>MIN(BH83*(1+BH$6/Setup!$C$13),BH$7)</f>
        <v/>
      </c>
      <c r="DG84">
        <f>MIN(BI83*(1+BI$6/Setup!$C$13),BI$7)</f>
        <v/>
      </c>
      <c r="DH84">
        <f>MIN(BJ83*(1+BJ$6/Setup!$C$13),BJ$7)</f>
        <v/>
      </c>
      <c r="DI84">
        <f>MIN(BK83*(1+BK$6/Setup!$C$13),BK$7)</f>
        <v/>
      </c>
      <c r="DJ84">
        <f>MIN(BL83*(1+BL$6/Setup!$C$13),BL$7)</f>
        <v/>
      </c>
      <c r="DK84">
        <f>MIN(BM83*(1+BM$6/Setup!$C$13),BM$7)</f>
        <v/>
      </c>
      <c r="DL84">
        <f>MIN(BN83*(1+BN$6/Setup!$C$13),BN$7)</f>
        <v/>
      </c>
      <c r="DM84">
        <f>MIN(BO83*(1+BO$6/Setup!$C$13),BO$7)</f>
        <v/>
      </c>
      <c r="DN84">
        <f>MIN(BP83*(1+BP$6/Setup!$C$13),BP$7)</f>
        <v/>
      </c>
      <c r="DO84">
        <f>MIN(BQ83*(1+BQ$6/Setup!$C$13),BQ$7)</f>
        <v/>
      </c>
      <c r="DP84">
        <f>MIN(T83*(1+T$6/Setup!$C$13)-BR84,$H84)</f>
        <v/>
      </c>
      <c r="DQ84">
        <f>MIN(U83*(1+U$6/Setup!$C$13)-BS84,MAX(0,$H84-SUM($DP84:DP84)))</f>
        <v/>
      </c>
      <c r="DR84">
        <f>MIN(V83*(1+V$6/Setup!$C$13)-BT84,MAX(0,$H84-SUM($DP84:DQ84)))</f>
        <v/>
      </c>
      <c r="DS84">
        <f>MIN(W83*(1+W$6/Setup!$C$13)-BU84,MAX(0,$H84-SUM($DP84:DR84)))</f>
        <v/>
      </c>
      <c r="DT84">
        <f>MIN(X83*(1+X$6/Setup!$C$13)-BV84,MAX(0,$H84-SUM($DP84:DS84)))</f>
        <v/>
      </c>
      <c r="DU84">
        <f>MIN(Y83*(1+Y$6/Setup!$C$13)-BW84,MAX(0,$H84-SUM($DP84:DT84)))</f>
        <v/>
      </c>
      <c r="DV84">
        <f>MIN(Z83*(1+Z$6/Setup!$C$13)-BX84,MAX(0,$H84-SUM($DP84:DU84)))</f>
        <v/>
      </c>
      <c r="DW84">
        <f>MIN(AA83*(1+AA$6/Setup!$C$13)-BY84,MAX(0,$H84-SUM($DP84:DV84)))</f>
        <v/>
      </c>
      <c r="DX84">
        <f>MIN(AB83*(1+AB$6/Setup!$C$13)-BZ84,MAX(0,$H84-SUM($DP84:DW84)))</f>
        <v/>
      </c>
      <c r="DY84">
        <f>MIN(AC83*(1+AC$6/Setup!$C$13)-CA84,MAX(0,$H84-SUM($DP84:DX84)))</f>
        <v/>
      </c>
      <c r="DZ84">
        <f>MIN(AD83*(1+AD$6/Setup!$C$13)-CB84,MAX(0,$H84-SUM($DP84:DY84)))</f>
        <v/>
      </c>
      <c r="EA84">
        <f>MIN(AE83*(1+AE$6/Setup!$C$13)-CC84,MAX(0,$H84-SUM($DP84:DZ84)))</f>
        <v/>
      </c>
      <c r="EB84">
        <f>MIN(AF83*(1+AF$6/Setup!$C$13)-CD84,MAX(0,$H84-SUM($DP84:EA84)))</f>
        <v/>
      </c>
      <c r="EC84">
        <f>MIN(AG83*(1+AG$6/Setup!$C$13)-CE84,MAX(0,$H84-SUM($DP84:EB84)))</f>
        <v/>
      </c>
      <c r="ED84">
        <f>MIN(AH83*(1+AH$6/Setup!$C$13)-CF84,MAX(0,$H84-SUM($DP84:EC84)))</f>
        <v/>
      </c>
      <c r="EE84">
        <f>MIN(AI83*(1+AI$6/Setup!$C$13)-CG84,MAX(0,$H84-SUM($DP84:ED84)))</f>
        <v/>
      </c>
      <c r="EF84">
        <f>MIN(AJ83*(1+AJ$6/Setup!$C$13)-CH84,MAX(0,$H84-SUM($DP84:EE84)))</f>
        <v/>
      </c>
      <c r="EG84">
        <f>MIN(AK83*(1+AK$6/Setup!$C$13)-CI84,MAX(0,$H84-SUM($DP84:EF84)))</f>
        <v/>
      </c>
      <c r="EH84">
        <f>MIN(AL83*(1+AL$6/Setup!$C$13)-CJ84,MAX(0,$H84-SUM($DP84:EG84)))</f>
        <v/>
      </c>
      <c r="EI84">
        <f>MIN(AM83*(1+AM$6/Setup!$C$13)-CK84,MAX(0,$H84-SUM($DP84:EH84)))</f>
        <v/>
      </c>
      <c r="EJ84">
        <f>MIN(AN83*(1+AN$6/Setup!$C$13)-CL84,MAX(0,$H84-SUM($DP84:EI84)))</f>
        <v/>
      </c>
      <c r="EK84">
        <f>MIN(AO83*(1+AO$6/Setup!$C$13)-CM84,MAX(0,$H84-SUM($DP84:EJ84)))</f>
        <v/>
      </c>
      <c r="EL84">
        <f>MIN(AP83*(1+AP$6/Setup!$C$13)-CN84,MAX(0,$H84-SUM($DP84:EK84)))</f>
        <v/>
      </c>
      <c r="EM84">
        <f>MIN(AQ83*(1+AQ$6/Setup!$C$13)-CO84,MAX(0,$H84-SUM($DP84:EL84)))</f>
        <v/>
      </c>
      <c r="EN84">
        <f>MIN(AR83*(1+AR$6/Setup!$C$13)-CP84,MAX(0,$H84-SUM($DP84:EM84)))</f>
        <v/>
      </c>
      <c r="EO84">
        <f>MIN(AS83*(1+AS$6/Setup!$C$13)-CQ84,MAX(0,$H84-SUM($DP84:EN84)))</f>
        <v/>
      </c>
      <c r="EP84">
        <f>MIN(AT83*(1+AT$6/Setup!$C$13)-CR84,MAX(0,$H84-SUM($DP84:EO84)))</f>
        <v/>
      </c>
      <c r="EQ84">
        <f>MIN(AU83*(1+AU$6/Setup!$C$13)-CS84,MAX(0,$H84-SUM($DP84:EP84)))</f>
        <v/>
      </c>
      <c r="ER84">
        <f>MIN(AV83*(1+AV$6/Setup!$C$13)-CT84,MAX(0,$H84-SUM($DP84:EQ84)))</f>
        <v/>
      </c>
      <c r="ES84">
        <f>MIN(AW83*(1+AW$6/Setup!$C$13)-CU84,MAX(0,$H84-SUM($DP84:ER84)))</f>
        <v/>
      </c>
      <c r="ET84">
        <f>MIN(AX83*(1+AX$6/Setup!$C$13)-CV84,MAX(0,$H84-SUM($DP84:ES84)))</f>
        <v/>
      </c>
      <c r="EU84">
        <f>MIN(AY83*(1+AY$6/Setup!$C$13)-CW84,MAX(0,$H84-SUM($DP84:ET84)))</f>
        <v/>
      </c>
      <c r="EV84">
        <f>MIN(AZ83*(1+AZ$6/Setup!$C$13)-CX84,MAX(0,$H84-SUM($DP84:EU84)))</f>
        <v/>
      </c>
      <c r="EW84">
        <f>MIN(BA83*(1+BA$6/Setup!$C$13)-CY84,MAX(0,$H84-SUM($DP84:EV84)))</f>
        <v/>
      </c>
      <c r="EX84">
        <f>MIN(BB83*(1+BB$6/Setup!$C$13)-CZ84,MAX(0,$H84-SUM($DP84:EW84)))</f>
        <v/>
      </c>
      <c r="EY84">
        <f>MIN(BC83*(1+BC$6/Setup!$C$13)-DA84,MAX(0,$H84-SUM($DP84:EX84)))</f>
        <v/>
      </c>
      <c r="EZ84">
        <f>MIN(BD83*(1+BD$6/Setup!$C$13)-DB84,MAX(0,$H84-SUM($DP84:EY84)))</f>
        <v/>
      </c>
      <c r="FA84">
        <f>MIN(BE83*(1+BE$6/Setup!$C$13)-DC84,MAX(0,$H84-SUM($DP84:EZ84)))</f>
        <v/>
      </c>
      <c r="FB84">
        <f>MIN(BF83*(1+BF$6/Setup!$C$13)-DD84,MAX(0,$H84-SUM($DP84:FA84)))</f>
        <v/>
      </c>
      <c r="FC84">
        <f>MIN(BG83*(1+BG$6/Setup!$C$13)-DE84,MAX(0,$H84-SUM($DP84:FB84)))</f>
        <v/>
      </c>
      <c r="FD84">
        <f>MIN(BH83*(1+BH$6/Setup!$C$13)-DF84,MAX(0,$H84-SUM($DP84:FC84)))</f>
        <v/>
      </c>
      <c r="FE84">
        <f>MIN(BI83*(1+BI$6/Setup!$C$13)-DG84,MAX(0,$H84-SUM($DP84:FD84)))</f>
        <v/>
      </c>
      <c r="FF84">
        <f>MIN(BJ83*(1+BJ$6/Setup!$C$13)-DH84,MAX(0,$H84-SUM($DP84:FE84)))</f>
        <v/>
      </c>
      <c r="FG84">
        <f>MIN(BK83*(1+BK$6/Setup!$C$13)-DI84,MAX(0,$H84-SUM($DP84:FF84)))</f>
        <v/>
      </c>
      <c r="FH84">
        <f>MIN(BL83*(1+BL$6/Setup!$C$13)-DJ84,MAX(0,$H84-SUM($DP84:FG84)))</f>
        <v/>
      </c>
      <c r="FI84">
        <f>MIN(BM83*(1+BM$6/Setup!$C$13)-DK84,MAX(0,$H84-SUM($DP84:FH84)))</f>
        <v/>
      </c>
      <c r="FJ84">
        <f>MIN(BN83*(1+BN$6/Setup!$C$13)-DL84,MAX(0,$H84-SUM($DP84:FI84)))</f>
        <v/>
      </c>
      <c r="FK84">
        <f>MIN(BO83*(1+BO$6/Setup!$C$13)-DM84,MAX(0,$H84-SUM($DP84:FJ84)))</f>
        <v/>
      </c>
      <c r="FL84">
        <f>MIN(BP83*(1+BP$6/Setup!$C$13)-DN84,MAX(0,$H84-SUM($DP84:FK84)))</f>
        <v/>
      </c>
      <c r="FM84">
        <f>MIN(BQ83*(1+BQ$6/Setup!$C$13)-DO84,MAX(0,$H84-SUM($DP84:FL84)))</f>
        <v/>
      </c>
    </row>
    <row r="85">
      <c r="A85">
        <f>A84+1</f>
        <v/>
      </c>
      <c r="B85">
        <f>IF(Setup!$C$6="Every week",Setup!$C$7+7*(A85-1),IF(Setup!$C$6="Every 2 weeks",Setup!$C$7+14*(A85-1),IF(Setup!$C$6="Every month",EDATE(Setup!$C$7,A85-1),EOMONTH(Setup!$C$7,INT((A85-1+Setup!$C$20)/2)-1)+MIN(IF(MOD(A85-1+Setup!$C$20,2)=0,Setup!$C$18,Setup!$C$19),DAY(EOMONTH(Setup!$C$7,INT((A85-1+Setup!$C$20)/2)))))))</f>
        <v/>
      </c>
      <c r="C85">
        <f>N('Paycheck Plan'!J81)</f>
        <v/>
      </c>
      <c r="D85">
        <f>N('Paycheck Plan'!K81)</f>
        <v/>
      </c>
      <c r="E85">
        <f>MIN(MAX(0,Setup!$C$10-F84),MAX(0,Setup!$C$8+C85-G85))</f>
        <v/>
      </c>
      <c r="F85">
        <f>F84+E85</f>
        <v/>
      </c>
      <c r="G85">
        <f>MIN(Setup!$C$14,MAX(0,Setup!$C$8+C85))</f>
        <v/>
      </c>
      <c r="H85">
        <f>MAX(0,Setup!$C$8+C85-G85-E85)+SUM($T$7:$BQ$7)-SUM(BR85:DO85)</f>
        <v/>
      </c>
      <c r="I85">
        <f>SUMPRODUCT(T84:BQ84,$T$6:$BQ$6)/Setup!$C$13</f>
        <v/>
      </c>
      <c r="J85">
        <f>SUM(T85:BQ85)</f>
        <v/>
      </c>
      <c r="K85">
        <f>IF(MAX(DP85:FM85)&gt;0,MATCH(MAX(DP85:FM85),DP85:FM85,0),1)</f>
        <v/>
      </c>
      <c r="T85">
        <f>MAX(0,T84*(1+T$6/Setup!$C$13)-BR85-DP85)+IF($K85=1,$D85,0)</f>
        <v/>
      </c>
      <c r="U85">
        <f>MAX(0,U84*(1+U$6/Setup!$C$13)-BS85-DQ85)+IF($K85=2,$D85,0)</f>
        <v/>
      </c>
      <c r="V85">
        <f>MAX(0,V84*(1+V$6/Setup!$C$13)-BT85-DR85)+IF($K85=3,$D85,0)</f>
        <v/>
      </c>
      <c r="W85">
        <f>MAX(0,W84*(1+W$6/Setup!$C$13)-BU85-DS85)+IF($K85=4,$D85,0)</f>
        <v/>
      </c>
      <c r="X85">
        <f>MAX(0,X84*(1+X$6/Setup!$C$13)-BV85-DT85)+IF($K85=5,$D85,0)</f>
        <v/>
      </c>
      <c r="Y85">
        <f>MAX(0,Y84*(1+Y$6/Setup!$C$13)-BW85-DU85)+IF($K85=6,$D85,0)</f>
        <v/>
      </c>
      <c r="Z85">
        <f>MAX(0,Z84*(1+Z$6/Setup!$C$13)-BX85-DV85)+IF($K85=7,$D85,0)</f>
        <v/>
      </c>
      <c r="AA85">
        <f>MAX(0,AA84*(1+AA$6/Setup!$C$13)-BY85-DW85)+IF($K85=8,$D85,0)</f>
        <v/>
      </c>
      <c r="AB85">
        <f>MAX(0,AB84*(1+AB$6/Setup!$C$13)-BZ85-DX85)+IF($K85=9,$D85,0)</f>
        <v/>
      </c>
      <c r="AC85">
        <f>MAX(0,AC84*(1+AC$6/Setup!$C$13)-CA85-DY85)+IF($K85=10,$D85,0)</f>
        <v/>
      </c>
      <c r="AD85">
        <f>MAX(0,AD84*(1+AD$6/Setup!$C$13)-CB85-DZ85)+IF($K85=11,$D85,0)</f>
        <v/>
      </c>
      <c r="AE85">
        <f>MAX(0,AE84*(1+AE$6/Setup!$C$13)-CC85-EA85)+IF($K85=12,$D85,0)</f>
        <v/>
      </c>
      <c r="AF85">
        <f>MAX(0,AF84*(1+AF$6/Setup!$C$13)-CD85-EB85)+IF($K85=13,$D85,0)</f>
        <v/>
      </c>
      <c r="AG85">
        <f>MAX(0,AG84*(1+AG$6/Setup!$C$13)-CE85-EC85)+IF($K85=14,$D85,0)</f>
        <v/>
      </c>
      <c r="AH85">
        <f>MAX(0,AH84*(1+AH$6/Setup!$C$13)-CF85-ED85)+IF($K85=15,$D85,0)</f>
        <v/>
      </c>
      <c r="AI85">
        <f>MAX(0,AI84*(1+AI$6/Setup!$C$13)-CG85-EE85)+IF($K85=16,$D85,0)</f>
        <v/>
      </c>
      <c r="AJ85">
        <f>MAX(0,AJ84*(1+AJ$6/Setup!$C$13)-CH85-EF85)+IF($K85=17,$D85,0)</f>
        <v/>
      </c>
      <c r="AK85">
        <f>MAX(0,AK84*(1+AK$6/Setup!$C$13)-CI85-EG85)+IF($K85=18,$D85,0)</f>
        <v/>
      </c>
      <c r="AL85">
        <f>MAX(0,AL84*(1+AL$6/Setup!$C$13)-CJ85-EH85)+IF($K85=19,$D85,0)</f>
        <v/>
      </c>
      <c r="AM85">
        <f>MAX(0,AM84*(1+AM$6/Setup!$C$13)-CK85-EI85)+IF($K85=20,$D85,0)</f>
        <v/>
      </c>
      <c r="AN85">
        <f>MAX(0,AN84*(1+AN$6/Setup!$C$13)-CL85-EJ85)+IF($K85=21,$D85,0)</f>
        <v/>
      </c>
      <c r="AO85">
        <f>MAX(0,AO84*(1+AO$6/Setup!$C$13)-CM85-EK85)+IF($K85=22,$D85,0)</f>
        <v/>
      </c>
      <c r="AP85">
        <f>MAX(0,AP84*(1+AP$6/Setup!$C$13)-CN85-EL85)+IF($K85=23,$D85,0)</f>
        <v/>
      </c>
      <c r="AQ85">
        <f>MAX(0,AQ84*(1+AQ$6/Setup!$C$13)-CO85-EM85)+IF($K85=24,$D85,0)</f>
        <v/>
      </c>
      <c r="AR85">
        <f>MAX(0,AR84*(1+AR$6/Setup!$C$13)-CP85-EN85)+IF($K85=25,$D85,0)</f>
        <v/>
      </c>
      <c r="AS85">
        <f>MAX(0,AS84*(1+AS$6/Setup!$C$13)-CQ85-EO85)+IF($K85=26,$D85,0)</f>
        <v/>
      </c>
      <c r="AT85">
        <f>MAX(0,AT84*(1+AT$6/Setup!$C$13)-CR85-EP85)+IF($K85=27,$D85,0)</f>
        <v/>
      </c>
      <c r="AU85">
        <f>MAX(0,AU84*(1+AU$6/Setup!$C$13)-CS85-EQ85)+IF($K85=28,$D85,0)</f>
        <v/>
      </c>
      <c r="AV85">
        <f>MAX(0,AV84*(1+AV$6/Setup!$C$13)-CT85-ER85)+IF($K85=29,$D85,0)</f>
        <v/>
      </c>
      <c r="AW85">
        <f>MAX(0,AW84*(1+AW$6/Setup!$C$13)-CU85-ES85)+IF($K85=30,$D85,0)</f>
        <v/>
      </c>
      <c r="AX85">
        <f>MAX(0,AX84*(1+AX$6/Setup!$C$13)-CV85-ET85)+IF($K85=31,$D85,0)</f>
        <v/>
      </c>
      <c r="AY85">
        <f>MAX(0,AY84*(1+AY$6/Setup!$C$13)-CW85-EU85)+IF($K85=32,$D85,0)</f>
        <v/>
      </c>
      <c r="AZ85">
        <f>MAX(0,AZ84*(1+AZ$6/Setup!$C$13)-CX85-EV85)+IF($K85=33,$D85,0)</f>
        <v/>
      </c>
      <c r="BA85">
        <f>MAX(0,BA84*(1+BA$6/Setup!$C$13)-CY85-EW85)+IF($K85=34,$D85,0)</f>
        <v/>
      </c>
      <c r="BB85">
        <f>MAX(0,BB84*(1+BB$6/Setup!$C$13)-CZ85-EX85)+IF($K85=35,$D85,0)</f>
        <v/>
      </c>
      <c r="BC85">
        <f>MAX(0,BC84*(1+BC$6/Setup!$C$13)-DA85-EY85)+IF($K85=36,$D85,0)</f>
        <v/>
      </c>
      <c r="BD85">
        <f>MAX(0,BD84*(1+BD$6/Setup!$C$13)-DB85-EZ85)+IF($K85=37,$D85,0)</f>
        <v/>
      </c>
      <c r="BE85">
        <f>MAX(0,BE84*(1+BE$6/Setup!$C$13)-DC85-FA85)+IF($K85=38,$D85,0)</f>
        <v/>
      </c>
      <c r="BF85">
        <f>MAX(0,BF84*(1+BF$6/Setup!$C$13)-DD85-FB85)+IF($K85=39,$D85,0)</f>
        <v/>
      </c>
      <c r="BG85">
        <f>MAX(0,BG84*(1+BG$6/Setup!$C$13)-DE85-FC85)+IF($K85=40,$D85,0)</f>
        <v/>
      </c>
      <c r="BH85">
        <f>MAX(0,BH84*(1+BH$6/Setup!$C$13)-DF85-FD85)+IF($K85=41,$D85,0)</f>
        <v/>
      </c>
      <c r="BI85">
        <f>MAX(0,BI84*(1+BI$6/Setup!$C$13)-DG85-FE85)+IF($K85=42,$D85,0)</f>
        <v/>
      </c>
      <c r="BJ85">
        <f>MAX(0,BJ84*(1+BJ$6/Setup!$C$13)-DH85-FF85)+IF($K85=43,$D85,0)</f>
        <v/>
      </c>
      <c r="BK85">
        <f>MAX(0,BK84*(1+BK$6/Setup!$C$13)-DI85-FG85)+IF($K85=44,$D85,0)</f>
        <v/>
      </c>
      <c r="BL85">
        <f>MAX(0,BL84*(1+BL$6/Setup!$C$13)-DJ85-FH85)+IF($K85=45,$D85,0)</f>
        <v/>
      </c>
      <c r="BM85">
        <f>MAX(0,BM84*(1+BM$6/Setup!$C$13)-DK85-FI85)+IF($K85=46,$D85,0)</f>
        <v/>
      </c>
      <c r="BN85">
        <f>MAX(0,BN84*(1+BN$6/Setup!$C$13)-DL85-FJ85)+IF($K85=47,$D85,0)</f>
        <v/>
      </c>
      <c r="BO85">
        <f>MAX(0,BO84*(1+BO$6/Setup!$C$13)-DM85-FK85)+IF($K85=48,$D85,0)</f>
        <v/>
      </c>
      <c r="BP85">
        <f>MAX(0,BP84*(1+BP$6/Setup!$C$13)-DN85-FL85)+IF($K85=49,$D85,0)</f>
        <v/>
      </c>
      <c r="BQ85">
        <f>MAX(0,BQ84*(1+BQ$6/Setup!$C$13)-DO85-FM85)+IF($K85=50,$D85,0)</f>
        <v/>
      </c>
      <c r="BR85">
        <f>MIN(T84*(1+T$6/Setup!$C$13),T$7)</f>
        <v/>
      </c>
      <c r="BS85">
        <f>MIN(U84*(1+U$6/Setup!$C$13),U$7)</f>
        <v/>
      </c>
      <c r="BT85">
        <f>MIN(V84*(1+V$6/Setup!$C$13),V$7)</f>
        <v/>
      </c>
      <c r="BU85">
        <f>MIN(W84*(1+W$6/Setup!$C$13),W$7)</f>
        <v/>
      </c>
      <c r="BV85">
        <f>MIN(X84*(1+X$6/Setup!$C$13),X$7)</f>
        <v/>
      </c>
      <c r="BW85">
        <f>MIN(Y84*(1+Y$6/Setup!$C$13),Y$7)</f>
        <v/>
      </c>
      <c r="BX85">
        <f>MIN(Z84*(1+Z$6/Setup!$C$13),Z$7)</f>
        <v/>
      </c>
      <c r="BY85">
        <f>MIN(AA84*(1+AA$6/Setup!$C$13),AA$7)</f>
        <v/>
      </c>
      <c r="BZ85">
        <f>MIN(AB84*(1+AB$6/Setup!$C$13),AB$7)</f>
        <v/>
      </c>
      <c r="CA85">
        <f>MIN(AC84*(1+AC$6/Setup!$C$13),AC$7)</f>
        <v/>
      </c>
      <c r="CB85">
        <f>MIN(AD84*(1+AD$6/Setup!$C$13),AD$7)</f>
        <v/>
      </c>
      <c r="CC85">
        <f>MIN(AE84*(1+AE$6/Setup!$C$13),AE$7)</f>
        <v/>
      </c>
      <c r="CD85">
        <f>MIN(AF84*(1+AF$6/Setup!$C$13),AF$7)</f>
        <v/>
      </c>
      <c r="CE85">
        <f>MIN(AG84*(1+AG$6/Setup!$C$13),AG$7)</f>
        <v/>
      </c>
      <c r="CF85">
        <f>MIN(AH84*(1+AH$6/Setup!$C$13),AH$7)</f>
        <v/>
      </c>
      <c r="CG85">
        <f>MIN(AI84*(1+AI$6/Setup!$C$13),AI$7)</f>
        <v/>
      </c>
      <c r="CH85">
        <f>MIN(AJ84*(1+AJ$6/Setup!$C$13),AJ$7)</f>
        <v/>
      </c>
      <c r="CI85">
        <f>MIN(AK84*(1+AK$6/Setup!$C$13),AK$7)</f>
        <v/>
      </c>
      <c r="CJ85">
        <f>MIN(AL84*(1+AL$6/Setup!$C$13),AL$7)</f>
        <v/>
      </c>
      <c r="CK85">
        <f>MIN(AM84*(1+AM$6/Setup!$C$13),AM$7)</f>
        <v/>
      </c>
      <c r="CL85">
        <f>MIN(AN84*(1+AN$6/Setup!$C$13),AN$7)</f>
        <v/>
      </c>
      <c r="CM85">
        <f>MIN(AO84*(1+AO$6/Setup!$C$13),AO$7)</f>
        <v/>
      </c>
      <c r="CN85">
        <f>MIN(AP84*(1+AP$6/Setup!$C$13),AP$7)</f>
        <v/>
      </c>
      <c r="CO85">
        <f>MIN(AQ84*(1+AQ$6/Setup!$C$13),AQ$7)</f>
        <v/>
      </c>
      <c r="CP85">
        <f>MIN(AR84*(1+AR$6/Setup!$C$13),AR$7)</f>
        <v/>
      </c>
      <c r="CQ85">
        <f>MIN(AS84*(1+AS$6/Setup!$C$13),AS$7)</f>
        <v/>
      </c>
      <c r="CR85">
        <f>MIN(AT84*(1+AT$6/Setup!$C$13),AT$7)</f>
        <v/>
      </c>
      <c r="CS85">
        <f>MIN(AU84*(1+AU$6/Setup!$C$13),AU$7)</f>
        <v/>
      </c>
      <c r="CT85">
        <f>MIN(AV84*(1+AV$6/Setup!$C$13),AV$7)</f>
        <v/>
      </c>
      <c r="CU85">
        <f>MIN(AW84*(1+AW$6/Setup!$C$13),AW$7)</f>
        <v/>
      </c>
      <c r="CV85">
        <f>MIN(AX84*(1+AX$6/Setup!$C$13),AX$7)</f>
        <v/>
      </c>
      <c r="CW85">
        <f>MIN(AY84*(1+AY$6/Setup!$C$13),AY$7)</f>
        <v/>
      </c>
      <c r="CX85">
        <f>MIN(AZ84*(1+AZ$6/Setup!$C$13),AZ$7)</f>
        <v/>
      </c>
      <c r="CY85">
        <f>MIN(BA84*(1+BA$6/Setup!$C$13),BA$7)</f>
        <v/>
      </c>
      <c r="CZ85">
        <f>MIN(BB84*(1+BB$6/Setup!$C$13),BB$7)</f>
        <v/>
      </c>
      <c r="DA85">
        <f>MIN(BC84*(1+BC$6/Setup!$C$13),BC$7)</f>
        <v/>
      </c>
      <c r="DB85">
        <f>MIN(BD84*(1+BD$6/Setup!$C$13),BD$7)</f>
        <v/>
      </c>
      <c r="DC85">
        <f>MIN(BE84*(1+BE$6/Setup!$C$13),BE$7)</f>
        <v/>
      </c>
      <c r="DD85">
        <f>MIN(BF84*(1+BF$6/Setup!$C$13),BF$7)</f>
        <v/>
      </c>
      <c r="DE85">
        <f>MIN(BG84*(1+BG$6/Setup!$C$13),BG$7)</f>
        <v/>
      </c>
      <c r="DF85">
        <f>MIN(BH84*(1+BH$6/Setup!$C$13),BH$7)</f>
        <v/>
      </c>
      <c r="DG85">
        <f>MIN(BI84*(1+BI$6/Setup!$C$13),BI$7)</f>
        <v/>
      </c>
      <c r="DH85">
        <f>MIN(BJ84*(1+BJ$6/Setup!$C$13),BJ$7)</f>
        <v/>
      </c>
      <c r="DI85">
        <f>MIN(BK84*(1+BK$6/Setup!$C$13),BK$7)</f>
        <v/>
      </c>
      <c r="DJ85">
        <f>MIN(BL84*(1+BL$6/Setup!$C$13),BL$7)</f>
        <v/>
      </c>
      <c r="DK85">
        <f>MIN(BM84*(1+BM$6/Setup!$C$13),BM$7)</f>
        <v/>
      </c>
      <c r="DL85">
        <f>MIN(BN84*(1+BN$6/Setup!$C$13),BN$7)</f>
        <v/>
      </c>
      <c r="DM85">
        <f>MIN(BO84*(1+BO$6/Setup!$C$13),BO$7)</f>
        <v/>
      </c>
      <c r="DN85">
        <f>MIN(BP84*(1+BP$6/Setup!$C$13),BP$7)</f>
        <v/>
      </c>
      <c r="DO85">
        <f>MIN(BQ84*(1+BQ$6/Setup!$C$13),BQ$7)</f>
        <v/>
      </c>
      <c r="DP85">
        <f>MIN(T84*(1+T$6/Setup!$C$13)-BR85,$H85)</f>
        <v/>
      </c>
      <c r="DQ85">
        <f>MIN(U84*(1+U$6/Setup!$C$13)-BS85,MAX(0,$H85-SUM($DP85:DP85)))</f>
        <v/>
      </c>
      <c r="DR85">
        <f>MIN(V84*(1+V$6/Setup!$C$13)-BT85,MAX(0,$H85-SUM($DP85:DQ85)))</f>
        <v/>
      </c>
      <c r="DS85">
        <f>MIN(W84*(1+W$6/Setup!$C$13)-BU85,MAX(0,$H85-SUM($DP85:DR85)))</f>
        <v/>
      </c>
      <c r="DT85">
        <f>MIN(X84*(1+X$6/Setup!$C$13)-BV85,MAX(0,$H85-SUM($DP85:DS85)))</f>
        <v/>
      </c>
      <c r="DU85">
        <f>MIN(Y84*(1+Y$6/Setup!$C$13)-BW85,MAX(0,$H85-SUM($DP85:DT85)))</f>
        <v/>
      </c>
      <c r="DV85">
        <f>MIN(Z84*(1+Z$6/Setup!$C$13)-BX85,MAX(0,$H85-SUM($DP85:DU85)))</f>
        <v/>
      </c>
      <c r="DW85">
        <f>MIN(AA84*(1+AA$6/Setup!$C$13)-BY85,MAX(0,$H85-SUM($DP85:DV85)))</f>
        <v/>
      </c>
      <c r="DX85">
        <f>MIN(AB84*(1+AB$6/Setup!$C$13)-BZ85,MAX(0,$H85-SUM($DP85:DW85)))</f>
        <v/>
      </c>
      <c r="DY85">
        <f>MIN(AC84*(1+AC$6/Setup!$C$13)-CA85,MAX(0,$H85-SUM($DP85:DX85)))</f>
        <v/>
      </c>
      <c r="DZ85">
        <f>MIN(AD84*(1+AD$6/Setup!$C$13)-CB85,MAX(0,$H85-SUM($DP85:DY85)))</f>
        <v/>
      </c>
      <c r="EA85">
        <f>MIN(AE84*(1+AE$6/Setup!$C$13)-CC85,MAX(0,$H85-SUM($DP85:DZ85)))</f>
        <v/>
      </c>
      <c r="EB85">
        <f>MIN(AF84*(1+AF$6/Setup!$C$13)-CD85,MAX(0,$H85-SUM($DP85:EA85)))</f>
        <v/>
      </c>
      <c r="EC85">
        <f>MIN(AG84*(1+AG$6/Setup!$C$13)-CE85,MAX(0,$H85-SUM($DP85:EB85)))</f>
        <v/>
      </c>
      <c r="ED85">
        <f>MIN(AH84*(1+AH$6/Setup!$C$13)-CF85,MAX(0,$H85-SUM($DP85:EC85)))</f>
        <v/>
      </c>
      <c r="EE85">
        <f>MIN(AI84*(1+AI$6/Setup!$C$13)-CG85,MAX(0,$H85-SUM($DP85:ED85)))</f>
        <v/>
      </c>
      <c r="EF85">
        <f>MIN(AJ84*(1+AJ$6/Setup!$C$13)-CH85,MAX(0,$H85-SUM($DP85:EE85)))</f>
        <v/>
      </c>
      <c r="EG85">
        <f>MIN(AK84*(1+AK$6/Setup!$C$13)-CI85,MAX(0,$H85-SUM($DP85:EF85)))</f>
        <v/>
      </c>
      <c r="EH85">
        <f>MIN(AL84*(1+AL$6/Setup!$C$13)-CJ85,MAX(0,$H85-SUM($DP85:EG85)))</f>
        <v/>
      </c>
      <c r="EI85">
        <f>MIN(AM84*(1+AM$6/Setup!$C$13)-CK85,MAX(0,$H85-SUM($DP85:EH85)))</f>
        <v/>
      </c>
      <c r="EJ85">
        <f>MIN(AN84*(1+AN$6/Setup!$C$13)-CL85,MAX(0,$H85-SUM($DP85:EI85)))</f>
        <v/>
      </c>
      <c r="EK85">
        <f>MIN(AO84*(1+AO$6/Setup!$C$13)-CM85,MAX(0,$H85-SUM($DP85:EJ85)))</f>
        <v/>
      </c>
      <c r="EL85">
        <f>MIN(AP84*(1+AP$6/Setup!$C$13)-CN85,MAX(0,$H85-SUM($DP85:EK85)))</f>
        <v/>
      </c>
      <c r="EM85">
        <f>MIN(AQ84*(1+AQ$6/Setup!$C$13)-CO85,MAX(0,$H85-SUM($DP85:EL85)))</f>
        <v/>
      </c>
      <c r="EN85">
        <f>MIN(AR84*(1+AR$6/Setup!$C$13)-CP85,MAX(0,$H85-SUM($DP85:EM85)))</f>
        <v/>
      </c>
      <c r="EO85">
        <f>MIN(AS84*(1+AS$6/Setup!$C$13)-CQ85,MAX(0,$H85-SUM($DP85:EN85)))</f>
        <v/>
      </c>
      <c r="EP85">
        <f>MIN(AT84*(1+AT$6/Setup!$C$13)-CR85,MAX(0,$H85-SUM($DP85:EO85)))</f>
        <v/>
      </c>
      <c r="EQ85">
        <f>MIN(AU84*(1+AU$6/Setup!$C$13)-CS85,MAX(0,$H85-SUM($DP85:EP85)))</f>
        <v/>
      </c>
      <c r="ER85">
        <f>MIN(AV84*(1+AV$6/Setup!$C$13)-CT85,MAX(0,$H85-SUM($DP85:EQ85)))</f>
        <v/>
      </c>
      <c r="ES85">
        <f>MIN(AW84*(1+AW$6/Setup!$C$13)-CU85,MAX(0,$H85-SUM($DP85:ER85)))</f>
        <v/>
      </c>
      <c r="ET85">
        <f>MIN(AX84*(1+AX$6/Setup!$C$13)-CV85,MAX(0,$H85-SUM($DP85:ES85)))</f>
        <v/>
      </c>
      <c r="EU85">
        <f>MIN(AY84*(1+AY$6/Setup!$C$13)-CW85,MAX(0,$H85-SUM($DP85:ET85)))</f>
        <v/>
      </c>
      <c r="EV85">
        <f>MIN(AZ84*(1+AZ$6/Setup!$C$13)-CX85,MAX(0,$H85-SUM($DP85:EU85)))</f>
        <v/>
      </c>
      <c r="EW85">
        <f>MIN(BA84*(1+BA$6/Setup!$C$13)-CY85,MAX(0,$H85-SUM($DP85:EV85)))</f>
        <v/>
      </c>
      <c r="EX85">
        <f>MIN(BB84*(1+BB$6/Setup!$C$13)-CZ85,MAX(0,$H85-SUM($DP85:EW85)))</f>
        <v/>
      </c>
      <c r="EY85">
        <f>MIN(BC84*(1+BC$6/Setup!$C$13)-DA85,MAX(0,$H85-SUM($DP85:EX85)))</f>
        <v/>
      </c>
      <c r="EZ85">
        <f>MIN(BD84*(1+BD$6/Setup!$C$13)-DB85,MAX(0,$H85-SUM($DP85:EY85)))</f>
        <v/>
      </c>
      <c r="FA85">
        <f>MIN(BE84*(1+BE$6/Setup!$C$13)-DC85,MAX(0,$H85-SUM($DP85:EZ85)))</f>
        <v/>
      </c>
      <c r="FB85">
        <f>MIN(BF84*(1+BF$6/Setup!$C$13)-DD85,MAX(0,$H85-SUM($DP85:FA85)))</f>
        <v/>
      </c>
      <c r="FC85">
        <f>MIN(BG84*(1+BG$6/Setup!$C$13)-DE85,MAX(0,$H85-SUM($DP85:FB85)))</f>
        <v/>
      </c>
      <c r="FD85">
        <f>MIN(BH84*(1+BH$6/Setup!$C$13)-DF85,MAX(0,$H85-SUM($DP85:FC85)))</f>
        <v/>
      </c>
      <c r="FE85">
        <f>MIN(BI84*(1+BI$6/Setup!$C$13)-DG85,MAX(0,$H85-SUM($DP85:FD85)))</f>
        <v/>
      </c>
      <c r="FF85">
        <f>MIN(BJ84*(1+BJ$6/Setup!$C$13)-DH85,MAX(0,$H85-SUM($DP85:FE85)))</f>
        <v/>
      </c>
      <c r="FG85">
        <f>MIN(BK84*(1+BK$6/Setup!$C$13)-DI85,MAX(0,$H85-SUM($DP85:FF85)))</f>
        <v/>
      </c>
      <c r="FH85">
        <f>MIN(BL84*(1+BL$6/Setup!$C$13)-DJ85,MAX(0,$H85-SUM($DP85:FG85)))</f>
        <v/>
      </c>
      <c r="FI85">
        <f>MIN(BM84*(1+BM$6/Setup!$C$13)-DK85,MAX(0,$H85-SUM($DP85:FH85)))</f>
        <v/>
      </c>
      <c r="FJ85">
        <f>MIN(BN84*(1+BN$6/Setup!$C$13)-DL85,MAX(0,$H85-SUM($DP85:FI85)))</f>
        <v/>
      </c>
      <c r="FK85">
        <f>MIN(BO84*(1+BO$6/Setup!$C$13)-DM85,MAX(0,$H85-SUM($DP85:FJ85)))</f>
        <v/>
      </c>
      <c r="FL85">
        <f>MIN(BP84*(1+BP$6/Setup!$C$13)-DN85,MAX(0,$H85-SUM($DP85:FK85)))</f>
        <v/>
      </c>
      <c r="FM85">
        <f>MIN(BQ84*(1+BQ$6/Setup!$C$13)-DO85,MAX(0,$H85-SUM($DP85:FL85)))</f>
        <v/>
      </c>
    </row>
    <row r="86">
      <c r="A86">
        <f>A85+1</f>
        <v/>
      </c>
      <c r="B86">
        <f>IF(Setup!$C$6="Every week",Setup!$C$7+7*(A86-1),IF(Setup!$C$6="Every 2 weeks",Setup!$C$7+14*(A86-1),IF(Setup!$C$6="Every month",EDATE(Setup!$C$7,A86-1),EOMONTH(Setup!$C$7,INT((A86-1+Setup!$C$20)/2)-1)+MIN(IF(MOD(A86-1+Setup!$C$20,2)=0,Setup!$C$18,Setup!$C$19),DAY(EOMONTH(Setup!$C$7,INT((A86-1+Setup!$C$20)/2)))))))</f>
        <v/>
      </c>
      <c r="C86">
        <f>N('Paycheck Plan'!J82)</f>
        <v/>
      </c>
      <c r="D86">
        <f>N('Paycheck Plan'!K82)</f>
        <v/>
      </c>
      <c r="E86">
        <f>MIN(MAX(0,Setup!$C$10-F85),MAX(0,Setup!$C$8+C86-G86))</f>
        <v/>
      </c>
      <c r="F86">
        <f>F85+E86</f>
        <v/>
      </c>
      <c r="G86">
        <f>MIN(Setup!$C$14,MAX(0,Setup!$C$8+C86))</f>
        <v/>
      </c>
      <c r="H86">
        <f>MAX(0,Setup!$C$8+C86-G86-E86)+SUM($T$7:$BQ$7)-SUM(BR86:DO86)</f>
        <v/>
      </c>
      <c r="I86">
        <f>SUMPRODUCT(T85:BQ85,$T$6:$BQ$6)/Setup!$C$13</f>
        <v/>
      </c>
      <c r="J86">
        <f>SUM(T86:BQ86)</f>
        <v/>
      </c>
      <c r="K86">
        <f>IF(MAX(DP86:FM86)&gt;0,MATCH(MAX(DP86:FM86),DP86:FM86,0),1)</f>
        <v/>
      </c>
      <c r="T86">
        <f>MAX(0,T85*(1+T$6/Setup!$C$13)-BR86-DP86)+IF($K86=1,$D86,0)</f>
        <v/>
      </c>
      <c r="U86">
        <f>MAX(0,U85*(1+U$6/Setup!$C$13)-BS86-DQ86)+IF($K86=2,$D86,0)</f>
        <v/>
      </c>
      <c r="V86">
        <f>MAX(0,V85*(1+V$6/Setup!$C$13)-BT86-DR86)+IF($K86=3,$D86,0)</f>
        <v/>
      </c>
      <c r="W86">
        <f>MAX(0,W85*(1+W$6/Setup!$C$13)-BU86-DS86)+IF($K86=4,$D86,0)</f>
        <v/>
      </c>
      <c r="X86">
        <f>MAX(0,X85*(1+X$6/Setup!$C$13)-BV86-DT86)+IF($K86=5,$D86,0)</f>
        <v/>
      </c>
      <c r="Y86">
        <f>MAX(0,Y85*(1+Y$6/Setup!$C$13)-BW86-DU86)+IF($K86=6,$D86,0)</f>
        <v/>
      </c>
      <c r="Z86">
        <f>MAX(0,Z85*(1+Z$6/Setup!$C$13)-BX86-DV86)+IF($K86=7,$D86,0)</f>
        <v/>
      </c>
      <c r="AA86">
        <f>MAX(0,AA85*(1+AA$6/Setup!$C$13)-BY86-DW86)+IF($K86=8,$D86,0)</f>
        <v/>
      </c>
      <c r="AB86">
        <f>MAX(0,AB85*(1+AB$6/Setup!$C$13)-BZ86-DX86)+IF($K86=9,$D86,0)</f>
        <v/>
      </c>
      <c r="AC86">
        <f>MAX(0,AC85*(1+AC$6/Setup!$C$13)-CA86-DY86)+IF($K86=10,$D86,0)</f>
        <v/>
      </c>
      <c r="AD86">
        <f>MAX(0,AD85*(1+AD$6/Setup!$C$13)-CB86-DZ86)+IF($K86=11,$D86,0)</f>
        <v/>
      </c>
      <c r="AE86">
        <f>MAX(0,AE85*(1+AE$6/Setup!$C$13)-CC86-EA86)+IF($K86=12,$D86,0)</f>
        <v/>
      </c>
      <c r="AF86">
        <f>MAX(0,AF85*(1+AF$6/Setup!$C$13)-CD86-EB86)+IF($K86=13,$D86,0)</f>
        <v/>
      </c>
      <c r="AG86">
        <f>MAX(0,AG85*(1+AG$6/Setup!$C$13)-CE86-EC86)+IF($K86=14,$D86,0)</f>
        <v/>
      </c>
      <c r="AH86">
        <f>MAX(0,AH85*(1+AH$6/Setup!$C$13)-CF86-ED86)+IF($K86=15,$D86,0)</f>
        <v/>
      </c>
      <c r="AI86">
        <f>MAX(0,AI85*(1+AI$6/Setup!$C$13)-CG86-EE86)+IF($K86=16,$D86,0)</f>
        <v/>
      </c>
      <c r="AJ86">
        <f>MAX(0,AJ85*(1+AJ$6/Setup!$C$13)-CH86-EF86)+IF($K86=17,$D86,0)</f>
        <v/>
      </c>
      <c r="AK86">
        <f>MAX(0,AK85*(1+AK$6/Setup!$C$13)-CI86-EG86)+IF($K86=18,$D86,0)</f>
        <v/>
      </c>
      <c r="AL86">
        <f>MAX(0,AL85*(1+AL$6/Setup!$C$13)-CJ86-EH86)+IF($K86=19,$D86,0)</f>
        <v/>
      </c>
      <c r="AM86">
        <f>MAX(0,AM85*(1+AM$6/Setup!$C$13)-CK86-EI86)+IF($K86=20,$D86,0)</f>
        <v/>
      </c>
      <c r="AN86">
        <f>MAX(0,AN85*(1+AN$6/Setup!$C$13)-CL86-EJ86)+IF($K86=21,$D86,0)</f>
        <v/>
      </c>
      <c r="AO86">
        <f>MAX(0,AO85*(1+AO$6/Setup!$C$13)-CM86-EK86)+IF($K86=22,$D86,0)</f>
        <v/>
      </c>
      <c r="AP86">
        <f>MAX(0,AP85*(1+AP$6/Setup!$C$13)-CN86-EL86)+IF($K86=23,$D86,0)</f>
        <v/>
      </c>
      <c r="AQ86">
        <f>MAX(0,AQ85*(1+AQ$6/Setup!$C$13)-CO86-EM86)+IF($K86=24,$D86,0)</f>
        <v/>
      </c>
      <c r="AR86">
        <f>MAX(0,AR85*(1+AR$6/Setup!$C$13)-CP86-EN86)+IF($K86=25,$D86,0)</f>
        <v/>
      </c>
      <c r="AS86">
        <f>MAX(0,AS85*(1+AS$6/Setup!$C$13)-CQ86-EO86)+IF($K86=26,$D86,0)</f>
        <v/>
      </c>
      <c r="AT86">
        <f>MAX(0,AT85*(1+AT$6/Setup!$C$13)-CR86-EP86)+IF($K86=27,$D86,0)</f>
        <v/>
      </c>
      <c r="AU86">
        <f>MAX(0,AU85*(1+AU$6/Setup!$C$13)-CS86-EQ86)+IF($K86=28,$D86,0)</f>
        <v/>
      </c>
      <c r="AV86">
        <f>MAX(0,AV85*(1+AV$6/Setup!$C$13)-CT86-ER86)+IF($K86=29,$D86,0)</f>
        <v/>
      </c>
      <c r="AW86">
        <f>MAX(0,AW85*(1+AW$6/Setup!$C$13)-CU86-ES86)+IF($K86=30,$D86,0)</f>
        <v/>
      </c>
      <c r="AX86">
        <f>MAX(0,AX85*(1+AX$6/Setup!$C$13)-CV86-ET86)+IF($K86=31,$D86,0)</f>
        <v/>
      </c>
      <c r="AY86">
        <f>MAX(0,AY85*(1+AY$6/Setup!$C$13)-CW86-EU86)+IF($K86=32,$D86,0)</f>
        <v/>
      </c>
      <c r="AZ86">
        <f>MAX(0,AZ85*(1+AZ$6/Setup!$C$13)-CX86-EV86)+IF($K86=33,$D86,0)</f>
        <v/>
      </c>
      <c r="BA86">
        <f>MAX(0,BA85*(1+BA$6/Setup!$C$13)-CY86-EW86)+IF($K86=34,$D86,0)</f>
        <v/>
      </c>
      <c r="BB86">
        <f>MAX(0,BB85*(1+BB$6/Setup!$C$13)-CZ86-EX86)+IF($K86=35,$D86,0)</f>
        <v/>
      </c>
      <c r="BC86">
        <f>MAX(0,BC85*(1+BC$6/Setup!$C$13)-DA86-EY86)+IF($K86=36,$D86,0)</f>
        <v/>
      </c>
      <c r="BD86">
        <f>MAX(0,BD85*(1+BD$6/Setup!$C$13)-DB86-EZ86)+IF($K86=37,$D86,0)</f>
        <v/>
      </c>
      <c r="BE86">
        <f>MAX(0,BE85*(1+BE$6/Setup!$C$13)-DC86-FA86)+IF($K86=38,$D86,0)</f>
        <v/>
      </c>
      <c r="BF86">
        <f>MAX(0,BF85*(1+BF$6/Setup!$C$13)-DD86-FB86)+IF($K86=39,$D86,0)</f>
        <v/>
      </c>
      <c r="BG86">
        <f>MAX(0,BG85*(1+BG$6/Setup!$C$13)-DE86-FC86)+IF($K86=40,$D86,0)</f>
        <v/>
      </c>
      <c r="BH86">
        <f>MAX(0,BH85*(1+BH$6/Setup!$C$13)-DF86-FD86)+IF($K86=41,$D86,0)</f>
        <v/>
      </c>
      <c r="BI86">
        <f>MAX(0,BI85*(1+BI$6/Setup!$C$13)-DG86-FE86)+IF($K86=42,$D86,0)</f>
        <v/>
      </c>
      <c r="BJ86">
        <f>MAX(0,BJ85*(1+BJ$6/Setup!$C$13)-DH86-FF86)+IF($K86=43,$D86,0)</f>
        <v/>
      </c>
      <c r="BK86">
        <f>MAX(0,BK85*(1+BK$6/Setup!$C$13)-DI86-FG86)+IF($K86=44,$D86,0)</f>
        <v/>
      </c>
      <c r="BL86">
        <f>MAX(0,BL85*(1+BL$6/Setup!$C$13)-DJ86-FH86)+IF($K86=45,$D86,0)</f>
        <v/>
      </c>
      <c r="BM86">
        <f>MAX(0,BM85*(1+BM$6/Setup!$C$13)-DK86-FI86)+IF($K86=46,$D86,0)</f>
        <v/>
      </c>
      <c r="BN86">
        <f>MAX(0,BN85*(1+BN$6/Setup!$C$13)-DL86-FJ86)+IF($K86=47,$D86,0)</f>
        <v/>
      </c>
      <c r="BO86">
        <f>MAX(0,BO85*(1+BO$6/Setup!$C$13)-DM86-FK86)+IF($K86=48,$D86,0)</f>
        <v/>
      </c>
      <c r="BP86">
        <f>MAX(0,BP85*(1+BP$6/Setup!$C$13)-DN86-FL86)+IF($K86=49,$D86,0)</f>
        <v/>
      </c>
      <c r="BQ86">
        <f>MAX(0,BQ85*(1+BQ$6/Setup!$C$13)-DO86-FM86)+IF($K86=50,$D86,0)</f>
        <v/>
      </c>
      <c r="BR86">
        <f>MIN(T85*(1+T$6/Setup!$C$13),T$7)</f>
        <v/>
      </c>
      <c r="BS86">
        <f>MIN(U85*(1+U$6/Setup!$C$13),U$7)</f>
        <v/>
      </c>
      <c r="BT86">
        <f>MIN(V85*(1+V$6/Setup!$C$13),V$7)</f>
        <v/>
      </c>
      <c r="BU86">
        <f>MIN(W85*(1+W$6/Setup!$C$13),W$7)</f>
        <v/>
      </c>
      <c r="BV86">
        <f>MIN(X85*(1+X$6/Setup!$C$13),X$7)</f>
        <v/>
      </c>
      <c r="BW86">
        <f>MIN(Y85*(1+Y$6/Setup!$C$13),Y$7)</f>
        <v/>
      </c>
      <c r="BX86">
        <f>MIN(Z85*(1+Z$6/Setup!$C$13),Z$7)</f>
        <v/>
      </c>
      <c r="BY86">
        <f>MIN(AA85*(1+AA$6/Setup!$C$13),AA$7)</f>
        <v/>
      </c>
      <c r="BZ86">
        <f>MIN(AB85*(1+AB$6/Setup!$C$13),AB$7)</f>
        <v/>
      </c>
      <c r="CA86">
        <f>MIN(AC85*(1+AC$6/Setup!$C$13),AC$7)</f>
        <v/>
      </c>
      <c r="CB86">
        <f>MIN(AD85*(1+AD$6/Setup!$C$13),AD$7)</f>
        <v/>
      </c>
      <c r="CC86">
        <f>MIN(AE85*(1+AE$6/Setup!$C$13),AE$7)</f>
        <v/>
      </c>
      <c r="CD86">
        <f>MIN(AF85*(1+AF$6/Setup!$C$13),AF$7)</f>
        <v/>
      </c>
      <c r="CE86">
        <f>MIN(AG85*(1+AG$6/Setup!$C$13),AG$7)</f>
        <v/>
      </c>
      <c r="CF86">
        <f>MIN(AH85*(1+AH$6/Setup!$C$13),AH$7)</f>
        <v/>
      </c>
      <c r="CG86">
        <f>MIN(AI85*(1+AI$6/Setup!$C$13),AI$7)</f>
        <v/>
      </c>
      <c r="CH86">
        <f>MIN(AJ85*(1+AJ$6/Setup!$C$13),AJ$7)</f>
        <v/>
      </c>
      <c r="CI86">
        <f>MIN(AK85*(1+AK$6/Setup!$C$13),AK$7)</f>
        <v/>
      </c>
      <c r="CJ86">
        <f>MIN(AL85*(1+AL$6/Setup!$C$13),AL$7)</f>
        <v/>
      </c>
      <c r="CK86">
        <f>MIN(AM85*(1+AM$6/Setup!$C$13),AM$7)</f>
        <v/>
      </c>
      <c r="CL86">
        <f>MIN(AN85*(1+AN$6/Setup!$C$13),AN$7)</f>
        <v/>
      </c>
      <c r="CM86">
        <f>MIN(AO85*(1+AO$6/Setup!$C$13),AO$7)</f>
        <v/>
      </c>
      <c r="CN86">
        <f>MIN(AP85*(1+AP$6/Setup!$C$13),AP$7)</f>
        <v/>
      </c>
      <c r="CO86">
        <f>MIN(AQ85*(1+AQ$6/Setup!$C$13),AQ$7)</f>
        <v/>
      </c>
      <c r="CP86">
        <f>MIN(AR85*(1+AR$6/Setup!$C$13),AR$7)</f>
        <v/>
      </c>
      <c r="CQ86">
        <f>MIN(AS85*(1+AS$6/Setup!$C$13),AS$7)</f>
        <v/>
      </c>
      <c r="CR86">
        <f>MIN(AT85*(1+AT$6/Setup!$C$13),AT$7)</f>
        <v/>
      </c>
      <c r="CS86">
        <f>MIN(AU85*(1+AU$6/Setup!$C$13),AU$7)</f>
        <v/>
      </c>
      <c r="CT86">
        <f>MIN(AV85*(1+AV$6/Setup!$C$13),AV$7)</f>
        <v/>
      </c>
      <c r="CU86">
        <f>MIN(AW85*(1+AW$6/Setup!$C$13),AW$7)</f>
        <v/>
      </c>
      <c r="CV86">
        <f>MIN(AX85*(1+AX$6/Setup!$C$13),AX$7)</f>
        <v/>
      </c>
      <c r="CW86">
        <f>MIN(AY85*(1+AY$6/Setup!$C$13),AY$7)</f>
        <v/>
      </c>
      <c r="CX86">
        <f>MIN(AZ85*(1+AZ$6/Setup!$C$13),AZ$7)</f>
        <v/>
      </c>
      <c r="CY86">
        <f>MIN(BA85*(1+BA$6/Setup!$C$13),BA$7)</f>
        <v/>
      </c>
      <c r="CZ86">
        <f>MIN(BB85*(1+BB$6/Setup!$C$13),BB$7)</f>
        <v/>
      </c>
      <c r="DA86">
        <f>MIN(BC85*(1+BC$6/Setup!$C$13),BC$7)</f>
        <v/>
      </c>
      <c r="DB86">
        <f>MIN(BD85*(1+BD$6/Setup!$C$13),BD$7)</f>
        <v/>
      </c>
      <c r="DC86">
        <f>MIN(BE85*(1+BE$6/Setup!$C$13),BE$7)</f>
        <v/>
      </c>
      <c r="DD86">
        <f>MIN(BF85*(1+BF$6/Setup!$C$13),BF$7)</f>
        <v/>
      </c>
      <c r="DE86">
        <f>MIN(BG85*(1+BG$6/Setup!$C$13),BG$7)</f>
        <v/>
      </c>
      <c r="DF86">
        <f>MIN(BH85*(1+BH$6/Setup!$C$13),BH$7)</f>
        <v/>
      </c>
      <c r="DG86">
        <f>MIN(BI85*(1+BI$6/Setup!$C$13),BI$7)</f>
        <v/>
      </c>
      <c r="DH86">
        <f>MIN(BJ85*(1+BJ$6/Setup!$C$13),BJ$7)</f>
        <v/>
      </c>
      <c r="DI86">
        <f>MIN(BK85*(1+BK$6/Setup!$C$13),BK$7)</f>
        <v/>
      </c>
      <c r="DJ86">
        <f>MIN(BL85*(1+BL$6/Setup!$C$13),BL$7)</f>
        <v/>
      </c>
      <c r="DK86">
        <f>MIN(BM85*(1+BM$6/Setup!$C$13),BM$7)</f>
        <v/>
      </c>
      <c r="DL86">
        <f>MIN(BN85*(1+BN$6/Setup!$C$13),BN$7)</f>
        <v/>
      </c>
      <c r="DM86">
        <f>MIN(BO85*(1+BO$6/Setup!$C$13),BO$7)</f>
        <v/>
      </c>
      <c r="DN86">
        <f>MIN(BP85*(1+BP$6/Setup!$C$13),BP$7)</f>
        <v/>
      </c>
      <c r="DO86">
        <f>MIN(BQ85*(1+BQ$6/Setup!$C$13),BQ$7)</f>
        <v/>
      </c>
      <c r="DP86">
        <f>MIN(T85*(1+T$6/Setup!$C$13)-BR86,$H86)</f>
        <v/>
      </c>
      <c r="DQ86">
        <f>MIN(U85*(1+U$6/Setup!$C$13)-BS86,MAX(0,$H86-SUM($DP86:DP86)))</f>
        <v/>
      </c>
      <c r="DR86">
        <f>MIN(V85*(1+V$6/Setup!$C$13)-BT86,MAX(0,$H86-SUM($DP86:DQ86)))</f>
        <v/>
      </c>
      <c r="DS86">
        <f>MIN(W85*(1+W$6/Setup!$C$13)-BU86,MAX(0,$H86-SUM($DP86:DR86)))</f>
        <v/>
      </c>
      <c r="DT86">
        <f>MIN(X85*(1+X$6/Setup!$C$13)-BV86,MAX(0,$H86-SUM($DP86:DS86)))</f>
        <v/>
      </c>
      <c r="DU86">
        <f>MIN(Y85*(1+Y$6/Setup!$C$13)-BW86,MAX(0,$H86-SUM($DP86:DT86)))</f>
        <v/>
      </c>
      <c r="DV86">
        <f>MIN(Z85*(1+Z$6/Setup!$C$13)-BX86,MAX(0,$H86-SUM($DP86:DU86)))</f>
        <v/>
      </c>
      <c r="DW86">
        <f>MIN(AA85*(1+AA$6/Setup!$C$13)-BY86,MAX(0,$H86-SUM($DP86:DV86)))</f>
        <v/>
      </c>
      <c r="DX86">
        <f>MIN(AB85*(1+AB$6/Setup!$C$13)-BZ86,MAX(0,$H86-SUM($DP86:DW86)))</f>
        <v/>
      </c>
      <c r="DY86">
        <f>MIN(AC85*(1+AC$6/Setup!$C$13)-CA86,MAX(0,$H86-SUM($DP86:DX86)))</f>
        <v/>
      </c>
      <c r="DZ86">
        <f>MIN(AD85*(1+AD$6/Setup!$C$13)-CB86,MAX(0,$H86-SUM($DP86:DY86)))</f>
        <v/>
      </c>
      <c r="EA86">
        <f>MIN(AE85*(1+AE$6/Setup!$C$13)-CC86,MAX(0,$H86-SUM($DP86:DZ86)))</f>
        <v/>
      </c>
      <c r="EB86">
        <f>MIN(AF85*(1+AF$6/Setup!$C$13)-CD86,MAX(0,$H86-SUM($DP86:EA86)))</f>
        <v/>
      </c>
      <c r="EC86">
        <f>MIN(AG85*(1+AG$6/Setup!$C$13)-CE86,MAX(0,$H86-SUM($DP86:EB86)))</f>
        <v/>
      </c>
      <c r="ED86">
        <f>MIN(AH85*(1+AH$6/Setup!$C$13)-CF86,MAX(0,$H86-SUM($DP86:EC86)))</f>
        <v/>
      </c>
      <c r="EE86">
        <f>MIN(AI85*(1+AI$6/Setup!$C$13)-CG86,MAX(0,$H86-SUM($DP86:ED86)))</f>
        <v/>
      </c>
      <c r="EF86">
        <f>MIN(AJ85*(1+AJ$6/Setup!$C$13)-CH86,MAX(0,$H86-SUM($DP86:EE86)))</f>
        <v/>
      </c>
      <c r="EG86">
        <f>MIN(AK85*(1+AK$6/Setup!$C$13)-CI86,MAX(0,$H86-SUM($DP86:EF86)))</f>
        <v/>
      </c>
      <c r="EH86">
        <f>MIN(AL85*(1+AL$6/Setup!$C$13)-CJ86,MAX(0,$H86-SUM($DP86:EG86)))</f>
        <v/>
      </c>
      <c r="EI86">
        <f>MIN(AM85*(1+AM$6/Setup!$C$13)-CK86,MAX(0,$H86-SUM($DP86:EH86)))</f>
        <v/>
      </c>
      <c r="EJ86">
        <f>MIN(AN85*(1+AN$6/Setup!$C$13)-CL86,MAX(0,$H86-SUM($DP86:EI86)))</f>
        <v/>
      </c>
      <c r="EK86">
        <f>MIN(AO85*(1+AO$6/Setup!$C$13)-CM86,MAX(0,$H86-SUM($DP86:EJ86)))</f>
        <v/>
      </c>
      <c r="EL86">
        <f>MIN(AP85*(1+AP$6/Setup!$C$13)-CN86,MAX(0,$H86-SUM($DP86:EK86)))</f>
        <v/>
      </c>
      <c r="EM86">
        <f>MIN(AQ85*(1+AQ$6/Setup!$C$13)-CO86,MAX(0,$H86-SUM($DP86:EL86)))</f>
        <v/>
      </c>
      <c r="EN86">
        <f>MIN(AR85*(1+AR$6/Setup!$C$13)-CP86,MAX(0,$H86-SUM($DP86:EM86)))</f>
        <v/>
      </c>
      <c r="EO86">
        <f>MIN(AS85*(1+AS$6/Setup!$C$13)-CQ86,MAX(0,$H86-SUM($DP86:EN86)))</f>
        <v/>
      </c>
      <c r="EP86">
        <f>MIN(AT85*(1+AT$6/Setup!$C$13)-CR86,MAX(0,$H86-SUM($DP86:EO86)))</f>
        <v/>
      </c>
      <c r="EQ86">
        <f>MIN(AU85*(1+AU$6/Setup!$C$13)-CS86,MAX(0,$H86-SUM($DP86:EP86)))</f>
        <v/>
      </c>
      <c r="ER86">
        <f>MIN(AV85*(1+AV$6/Setup!$C$13)-CT86,MAX(0,$H86-SUM($DP86:EQ86)))</f>
        <v/>
      </c>
      <c r="ES86">
        <f>MIN(AW85*(1+AW$6/Setup!$C$13)-CU86,MAX(0,$H86-SUM($DP86:ER86)))</f>
        <v/>
      </c>
      <c r="ET86">
        <f>MIN(AX85*(1+AX$6/Setup!$C$13)-CV86,MAX(0,$H86-SUM($DP86:ES86)))</f>
        <v/>
      </c>
      <c r="EU86">
        <f>MIN(AY85*(1+AY$6/Setup!$C$13)-CW86,MAX(0,$H86-SUM($DP86:ET86)))</f>
        <v/>
      </c>
      <c r="EV86">
        <f>MIN(AZ85*(1+AZ$6/Setup!$C$13)-CX86,MAX(0,$H86-SUM($DP86:EU86)))</f>
        <v/>
      </c>
      <c r="EW86">
        <f>MIN(BA85*(1+BA$6/Setup!$C$13)-CY86,MAX(0,$H86-SUM($DP86:EV86)))</f>
        <v/>
      </c>
      <c r="EX86">
        <f>MIN(BB85*(1+BB$6/Setup!$C$13)-CZ86,MAX(0,$H86-SUM($DP86:EW86)))</f>
        <v/>
      </c>
      <c r="EY86">
        <f>MIN(BC85*(1+BC$6/Setup!$C$13)-DA86,MAX(0,$H86-SUM($DP86:EX86)))</f>
        <v/>
      </c>
      <c r="EZ86">
        <f>MIN(BD85*(1+BD$6/Setup!$C$13)-DB86,MAX(0,$H86-SUM($DP86:EY86)))</f>
        <v/>
      </c>
      <c r="FA86">
        <f>MIN(BE85*(1+BE$6/Setup!$C$13)-DC86,MAX(0,$H86-SUM($DP86:EZ86)))</f>
        <v/>
      </c>
      <c r="FB86">
        <f>MIN(BF85*(1+BF$6/Setup!$C$13)-DD86,MAX(0,$H86-SUM($DP86:FA86)))</f>
        <v/>
      </c>
      <c r="FC86">
        <f>MIN(BG85*(1+BG$6/Setup!$C$13)-DE86,MAX(0,$H86-SUM($DP86:FB86)))</f>
        <v/>
      </c>
      <c r="FD86">
        <f>MIN(BH85*(1+BH$6/Setup!$C$13)-DF86,MAX(0,$H86-SUM($DP86:FC86)))</f>
        <v/>
      </c>
      <c r="FE86">
        <f>MIN(BI85*(1+BI$6/Setup!$C$13)-DG86,MAX(0,$H86-SUM($DP86:FD86)))</f>
        <v/>
      </c>
      <c r="FF86">
        <f>MIN(BJ85*(1+BJ$6/Setup!$C$13)-DH86,MAX(0,$H86-SUM($DP86:FE86)))</f>
        <v/>
      </c>
      <c r="FG86">
        <f>MIN(BK85*(1+BK$6/Setup!$C$13)-DI86,MAX(0,$H86-SUM($DP86:FF86)))</f>
        <v/>
      </c>
      <c r="FH86">
        <f>MIN(BL85*(1+BL$6/Setup!$C$13)-DJ86,MAX(0,$H86-SUM($DP86:FG86)))</f>
        <v/>
      </c>
      <c r="FI86">
        <f>MIN(BM85*(1+BM$6/Setup!$C$13)-DK86,MAX(0,$H86-SUM($DP86:FH86)))</f>
        <v/>
      </c>
      <c r="FJ86">
        <f>MIN(BN85*(1+BN$6/Setup!$C$13)-DL86,MAX(0,$H86-SUM($DP86:FI86)))</f>
        <v/>
      </c>
      <c r="FK86">
        <f>MIN(BO85*(1+BO$6/Setup!$C$13)-DM86,MAX(0,$H86-SUM($DP86:FJ86)))</f>
        <v/>
      </c>
      <c r="FL86">
        <f>MIN(BP85*(1+BP$6/Setup!$C$13)-DN86,MAX(0,$H86-SUM($DP86:FK86)))</f>
        <v/>
      </c>
      <c r="FM86">
        <f>MIN(BQ85*(1+BQ$6/Setup!$C$13)-DO86,MAX(0,$H86-SUM($DP86:FL86)))</f>
        <v/>
      </c>
    </row>
    <row r="87">
      <c r="A87">
        <f>A86+1</f>
        <v/>
      </c>
      <c r="B87">
        <f>IF(Setup!$C$6="Every week",Setup!$C$7+7*(A87-1),IF(Setup!$C$6="Every 2 weeks",Setup!$C$7+14*(A87-1),IF(Setup!$C$6="Every month",EDATE(Setup!$C$7,A87-1),EOMONTH(Setup!$C$7,INT((A87-1+Setup!$C$20)/2)-1)+MIN(IF(MOD(A87-1+Setup!$C$20,2)=0,Setup!$C$18,Setup!$C$19),DAY(EOMONTH(Setup!$C$7,INT((A87-1+Setup!$C$20)/2)))))))</f>
        <v/>
      </c>
      <c r="C87">
        <f>N('Paycheck Plan'!J83)</f>
        <v/>
      </c>
      <c r="D87">
        <f>N('Paycheck Plan'!K83)</f>
        <v/>
      </c>
      <c r="E87">
        <f>MIN(MAX(0,Setup!$C$10-F86),MAX(0,Setup!$C$8+C87-G87))</f>
        <v/>
      </c>
      <c r="F87">
        <f>F86+E87</f>
        <v/>
      </c>
      <c r="G87">
        <f>MIN(Setup!$C$14,MAX(0,Setup!$C$8+C87))</f>
        <v/>
      </c>
      <c r="H87">
        <f>MAX(0,Setup!$C$8+C87-G87-E87)+SUM($T$7:$BQ$7)-SUM(BR87:DO87)</f>
        <v/>
      </c>
      <c r="I87">
        <f>SUMPRODUCT(T86:BQ86,$T$6:$BQ$6)/Setup!$C$13</f>
        <v/>
      </c>
      <c r="J87">
        <f>SUM(T87:BQ87)</f>
        <v/>
      </c>
      <c r="K87">
        <f>IF(MAX(DP87:FM87)&gt;0,MATCH(MAX(DP87:FM87),DP87:FM87,0),1)</f>
        <v/>
      </c>
      <c r="T87">
        <f>MAX(0,T86*(1+T$6/Setup!$C$13)-BR87-DP87)+IF($K87=1,$D87,0)</f>
        <v/>
      </c>
      <c r="U87">
        <f>MAX(0,U86*(1+U$6/Setup!$C$13)-BS87-DQ87)+IF($K87=2,$D87,0)</f>
        <v/>
      </c>
      <c r="V87">
        <f>MAX(0,V86*(1+V$6/Setup!$C$13)-BT87-DR87)+IF($K87=3,$D87,0)</f>
        <v/>
      </c>
      <c r="W87">
        <f>MAX(0,W86*(1+W$6/Setup!$C$13)-BU87-DS87)+IF($K87=4,$D87,0)</f>
        <v/>
      </c>
      <c r="X87">
        <f>MAX(0,X86*(1+X$6/Setup!$C$13)-BV87-DT87)+IF($K87=5,$D87,0)</f>
        <v/>
      </c>
      <c r="Y87">
        <f>MAX(0,Y86*(1+Y$6/Setup!$C$13)-BW87-DU87)+IF($K87=6,$D87,0)</f>
        <v/>
      </c>
      <c r="Z87">
        <f>MAX(0,Z86*(1+Z$6/Setup!$C$13)-BX87-DV87)+IF($K87=7,$D87,0)</f>
        <v/>
      </c>
      <c r="AA87">
        <f>MAX(0,AA86*(1+AA$6/Setup!$C$13)-BY87-DW87)+IF($K87=8,$D87,0)</f>
        <v/>
      </c>
      <c r="AB87">
        <f>MAX(0,AB86*(1+AB$6/Setup!$C$13)-BZ87-DX87)+IF($K87=9,$D87,0)</f>
        <v/>
      </c>
      <c r="AC87">
        <f>MAX(0,AC86*(1+AC$6/Setup!$C$13)-CA87-DY87)+IF($K87=10,$D87,0)</f>
        <v/>
      </c>
      <c r="AD87">
        <f>MAX(0,AD86*(1+AD$6/Setup!$C$13)-CB87-DZ87)+IF($K87=11,$D87,0)</f>
        <v/>
      </c>
      <c r="AE87">
        <f>MAX(0,AE86*(1+AE$6/Setup!$C$13)-CC87-EA87)+IF($K87=12,$D87,0)</f>
        <v/>
      </c>
      <c r="AF87">
        <f>MAX(0,AF86*(1+AF$6/Setup!$C$13)-CD87-EB87)+IF($K87=13,$D87,0)</f>
        <v/>
      </c>
      <c r="AG87">
        <f>MAX(0,AG86*(1+AG$6/Setup!$C$13)-CE87-EC87)+IF($K87=14,$D87,0)</f>
        <v/>
      </c>
      <c r="AH87">
        <f>MAX(0,AH86*(1+AH$6/Setup!$C$13)-CF87-ED87)+IF($K87=15,$D87,0)</f>
        <v/>
      </c>
      <c r="AI87">
        <f>MAX(0,AI86*(1+AI$6/Setup!$C$13)-CG87-EE87)+IF($K87=16,$D87,0)</f>
        <v/>
      </c>
      <c r="AJ87">
        <f>MAX(0,AJ86*(1+AJ$6/Setup!$C$13)-CH87-EF87)+IF($K87=17,$D87,0)</f>
        <v/>
      </c>
      <c r="AK87">
        <f>MAX(0,AK86*(1+AK$6/Setup!$C$13)-CI87-EG87)+IF($K87=18,$D87,0)</f>
        <v/>
      </c>
      <c r="AL87">
        <f>MAX(0,AL86*(1+AL$6/Setup!$C$13)-CJ87-EH87)+IF($K87=19,$D87,0)</f>
        <v/>
      </c>
      <c r="AM87">
        <f>MAX(0,AM86*(1+AM$6/Setup!$C$13)-CK87-EI87)+IF($K87=20,$D87,0)</f>
        <v/>
      </c>
      <c r="AN87">
        <f>MAX(0,AN86*(1+AN$6/Setup!$C$13)-CL87-EJ87)+IF($K87=21,$D87,0)</f>
        <v/>
      </c>
      <c r="AO87">
        <f>MAX(0,AO86*(1+AO$6/Setup!$C$13)-CM87-EK87)+IF($K87=22,$D87,0)</f>
        <v/>
      </c>
      <c r="AP87">
        <f>MAX(0,AP86*(1+AP$6/Setup!$C$13)-CN87-EL87)+IF($K87=23,$D87,0)</f>
        <v/>
      </c>
      <c r="AQ87">
        <f>MAX(0,AQ86*(1+AQ$6/Setup!$C$13)-CO87-EM87)+IF($K87=24,$D87,0)</f>
        <v/>
      </c>
      <c r="AR87">
        <f>MAX(0,AR86*(1+AR$6/Setup!$C$13)-CP87-EN87)+IF($K87=25,$D87,0)</f>
        <v/>
      </c>
      <c r="AS87">
        <f>MAX(0,AS86*(1+AS$6/Setup!$C$13)-CQ87-EO87)+IF($K87=26,$D87,0)</f>
        <v/>
      </c>
      <c r="AT87">
        <f>MAX(0,AT86*(1+AT$6/Setup!$C$13)-CR87-EP87)+IF($K87=27,$D87,0)</f>
        <v/>
      </c>
      <c r="AU87">
        <f>MAX(0,AU86*(1+AU$6/Setup!$C$13)-CS87-EQ87)+IF($K87=28,$D87,0)</f>
        <v/>
      </c>
      <c r="AV87">
        <f>MAX(0,AV86*(1+AV$6/Setup!$C$13)-CT87-ER87)+IF($K87=29,$D87,0)</f>
        <v/>
      </c>
      <c r="AW87">
        <f>MAX(0,AW86*(1+AW$6/Setup!$C$13)-CU87-ES87)+IF($K87=30,$D87,0)</f>
        <v/>
      </c>
      <c r="AX87">
        <f>MAX(0,AX86*(1+AX$6/Setup!$C$13)-CV87-ET87)+IF($K87=31,$D87,0)</f>
        <v/>
      </c>
      <c r="AY87">
        <f>MAX(0,AY86*(1+AY$6/Setup!$C$13)-CW87-EU87)+IF($K87=32,$D87,0)</f>
        <v/>
      </c>
      <c r="AZ87">
        <f>MAX(0,AZ86*(1+AZ$6/Setup!$C$13)-CX87-EV87)+IF($K87=33,$D87,0)</f>
        <v/>
      </c>
      <c r="BA87">
        <f>MAX(0,BA86*(1+BA$6/Setup!$C$13)-CY87-EW87)+IF($K87=34,$D87,0)</f>
        <v/>
      </c>
      <c r="BB87">
        <f>MAX(0,BB86*(1+BB$6/Setup!$C$13)-CZ87-EX87)+IF($K87=35,$D87,0)</f>
        <v/>
      </c>
      <c r="BC87">
        <f>MAX(0,BC86*(1+BC$6/Setup!$C$13)-DA87-EY87)+IF($K87=36,$D87,0)</f>
        <v/>
      </c>
      <c r="BD87">
        <f>MAX(0,BD86*(1+BD$6/Setup!$C$13)-DB87-EZ87)+IF($K87=37,$D87,0)</f>
        <v/>
      </c>
      <c r="BE87">
        <f>MAX(0,BE86*(1+BE$6/Setup!$C$13)-DC87-FA87)+IF($K87=38,$D87,0)</f>
        <v/>
      </c>
      <c r="BF87">
        <f>MAX(0,BF86*(1+BF$6/Setup!$C$13)-DD87-FB87)+IF($K87=39,$D87,0)</f>
        <v/>
      </c>
      <c r="BG87">
        <f>MAX(0,BG86*(1+BG$6/Setup!$C$13)-DE87-FC87)+IF($K87=40,$D87,0)</f>
        <v/>
      </c>
      <c r="BH87">
        <f>MAX(0,BH86*(1+BH$6/Setup!$C$13)-DF87-FD87)+IF($K87=41,$D87,0)</f>
        <v/>
      </c>
      <c r="BI87">
        <f>MAX(0,BI86*(1+BI$6/Setup!$C$13)-DG87-FE87)+IF($K87=42,$D87,0)</f>
        <v/>
      </c>
      <c r="BJ87">
        <f>MAX(0,BJ86*(1+BJ$6/Setup!$C$13)-DH87-FF87)+IF($K87=43,$D87,0)</f>
        <v/>
      </c>
      <c r="BK87">
        <f>MAX(0,BK86*(1+BK$6/Setup!$C$13)-DI87-FG87)+IF($K87=44,$D87,0)</f>
        <v/>
      </c>
      <c r="BL87">
        <f>MAX(0,BL86*(1+BL$6/Setup!$C$13)-DJ87-FH87)+IF($K87=45,$D87,0)</f>
        <v/>
      </c>
      <c r="BM87">
        <f>MAX(0,BM86*(1+BM$6/Setup!$C$13)-DK87-FI87)+IF($K87=46,$D87,0)</f>
        <v/>
      </c>
      <c r="BN87">
        <f>MAX(0,BN86*(1+BN$6/Setup!$C$13)-DL87-FJ87)+IF($K87=47,$D87,0)</f>
        <v/>
      </c>
      <c r="BO87">
        <f>MAX(0,BO86*(1+BO$6/Setup!$C$13)-DM87-FK87)+IF($K87=48,$D87,0)</f>
        <v/>
      </c>
      <c r="BP87">
        <f>MAX(0,BP86*(1+BP$6/Setup!$C$13)-DN87-FL87)+IF($K87=49,$D87,0)</f>
        <v/>
      </c>
      <c r="BQ87">
        <f>MAX(0,BQ86*(1+BQ$6/Setup!$C$13)-DO87-FM87)+IF($K87=50,$D87,0)</f>
        <v/>
      </c>
      <c r="BR87">
        <f>MIN(T86*(1+T$6/Setup!$C$13),T$7)</f>
        <v/>
      </c>
      <c r="BS87">
        <f>MIN(U86*(1+U$6/Setup!$C$13),U$7)</f>
        <v/>
      </c>
      <c r="BT87">
        <f>MIN(V86*(1+V$6/Setup!$C$13),V$7)</f>
        <v/>
      </c>
      <c r="BU87">
        <f>MIN(W86*(1+W$6/Setup!$C$13),W$7)</f>
        <v/>
      </c>
      <c r="BV87">
        <f>MIN(X86*(1+X$6/Setup!$C$13),X$7)</f>
        <v/>
      </c>
      <c r="BW87">
        <f>MIN(Y86*(1+Y$6/Setup!$C$13),Y$7)</f>
        <v/>
      </c>
      <c r="BX87">
        <f>MIN(Z86*(1+Z$6/Setup!$C$13),Z$7)</f>
        <v/>
      </c>
      <c r="BY87">
        <f>MIN(AA86*(1+AA$6/Setup!$C$13),AA$7)</f>
        <v/>
      </c>
      <c r="BZ87">
        <f>MIN(AB86*(1+AB$6/Setup!$C$13),AB$7)</f>
        <v/>
      </c>
      <c r="CA87">
        <f>MIN(AC86*(1+AC$6/Setup!$C$13),AC$7)</f>
        <v/>
      </c>
      <c r="CB87">
        <f>MIN(AD86*(1+AD$6/Setup!$C$13),AD$7)</f>
        <v/>
      </c>
      <c r="CC87">
        <f>MIN(AE86*(1+AE$6/Setup!$C$13),AE$7)</f>
        <v/>
      </c>
      <c r="CD87">
        <f>MIN(AF86*(1+AF$6/Setup!$C$13),AF$7)</f>
        <v/>
      </c>
      <c r="CE87">
        <f>MIN(AG86*(1+AG$6/Setup!$C$13),AG$7)</f>
        <v/>
      </c>
      <c r="CF87">
        <f>MIN(AH86*(1+AH$6/Setup!$C$13),AH$7)</f>
        <v/>
      </c>
      <c r="CG87">
        <f>MIN(AI86*(1+AI$6/Setup!$C$13),AI$7)</f>
        <v/>
      </c>
      <c r="CH87">
        <f>MIN(AJ86*(1+AJ$6/Setup!$C$13),AJ$7)</f>
        <v/>
      </c>
      <c r="CI87">
        <f>MIN(AK86*(1+AK$6/Setup!$C$13),AK$7)</f>
        <v/>
      </c>
      <c r="CJ87">
        <f>MIN(AL86*(1+AL$6/Setup!$C$13),AL$7)</f>
        <v/>
      </c>
      <c r="CK87">
        <f>MIN(AM86*(1+AM$6/Setup!$C$13),AM$7)</f>
        <v/>
      </c>
      <c r="CL87">
        <f>MIN(AN86*(1+AN$6/Setup!$C$13),AN$7)</f>
        <v/>
      </c>
      <c r="CM87">
        <f>MIN(AO86*(1+AO$6/Setup!$C$13),AO$7)</f>
        <v/>
      </c>
      <c r="CN87">
        <f>MIN(AP86*(1+AP$6/Setup!$C$13),AP$7)</f>
        <v/>
      </c>
      <c r="CO87">
        <f>MIN(AQ86*(1+AQ$6/Setup!$C$13),AQ$7)</f>
        <v/>
      </c>
      <c r="CP87">
        <f>MIN(AR86*(1+AR$6/Setup!$C$13),AR$7)</f>
        <v/>
      </c>
      <c r="CQ87">
        <f>MIN(AS86*(1+AS$6/Setup!$C$13),AS$7)</f>
        <v/>
      </c>
      <c r="CR87">
        <f>MIN(AT86*(1+AT$6/Setup!$C$13),AT$7)</f>
        <v/>
      </c>
      <c r="CS87">
        <f>MIN(AU86*(1+AU$6/Setup!$C$13),AU$7)</f>
        <v/>
      </c>
      <c r="CT87">
        <f>MIN(AV86*(1+AV$6/Setup!$C$13),AV$7)</f>
        <v/>
      </c>
      <c r="CU87">
        <f>MIN(AW86*(1+AW$6/Setup!$C$13),AW$7)</f>
        <v/>
      </c>
      <c r="CV87">
        <f>MIN(AX86*(1+AX$6/Setup!$C$13),AX$7)</f>
        <v/>
      </c>
      <c r="CW87">
        <f>MIN(AY86*(1+AY$6/Setup!$C$13),AY$7)</f>
        <v/>
      </c>
      <c r="CX87">
        <f>MIN(AZ86*(1+AZ$6/Setup!$C$13),AZ$7)</f>
        <v/>
      </c>
      <c r="CY87">
        <f>MIN(BA86*(1+BA$6/Setup!$C$13),BA$7)</f>
        <v/>
      </c>
      <c r="CZ87">
        <f>MIN(BB86*(1+BB$6/Setup!$C$13),BB$7)</f>
        <v/>
      </c>
      <c r="DA87">
        <f>MIN(BC86*(1+BC$6/Setup!$C$13),BC$7)</f>
        <v/>
      </c>
      <c r="DB87">
        <f>MIN(BD86*(1+BD$6/Setup!$C$13),BD$7)</f>
        <v/>
      </c>
      <c r="DC87">
        <f>MIN(BE86*(1+BE$6/Setup!$C$13),BE$7)</f>
        <v/>
      </c>
      <c r="DD87">
        <f>MIN(BF86*(1+BF$6/Setup!$C$13),BF$7)</f>
        <v/>
      </c>
      <c r="DE87">
        <f>MIN(BG86*(1+BG$6/Setup!$C$13),BG$7)</f>
        <v/>
      </c>
      <c r="DF87">
        <f>MIN(BH86*(1+BH$6/Setup!$C$13),BH$7)</f>
        <v/>
      </c>
      <c r="DG87">
        <f>MIN(BI86*(1+BI$6/Setup!$C$13),BI$7)</f>
        <v/>
      </c>
      <c r="DH87">
        <f>MIN(BJ86*(1+BJ$6/Setup!$C$13),BJ$7)</f>
        <v/>
      </c>
      <c r="DI87">
        <f>MIN(BK86*(1+BK$6/Setup!$C$13),BK$7)</f>
        <v/>
      </c>
      <c r="DJ87">
        <f>MIN(BL86*(1+BL$6/Setup!$C$13),BL$7)</f>
        <v/>
      </c>
      <c r="DK87">
        <f>MIN(BM86*(1+BM$6/Setup!$C$13),BM$7)</f>
        <v/>
      </c>
      <c r="DL87">
        <f>MIN(BN86*(1+BN$6/Setup!$C$13),BN$7)</f>
        <v/>
      </c>
      <c r="DM87">
        <f>MIN(BO86*(1+BO$6/Setup!$C$13),BO$7)</f>
        <v/>
      </c>
      <c r="DN87">
        <f>MIN(BP86*(1+BP$6/Setup!$C$13),BP$7)</f>
        <v/>
      </c>
      <c r="DO87">
        <f>MIN(BQ86*(1+BQ$6/Setup!$C$13),BQ$7)</f>
        <v/>
      </c>
      <c r="DP87">
        <f>MIN(T86*(1+T$6/Setup!$C$13)-BR87,$H87)</f>
        <v/>
      </c>
      <c r="DQ87">
        <f>MIN(U86*(1+U$6/Setup!$C$13)-BS87,MAX(0,$H87-SUM($DP87:DP87)))</f>
        <v/>
      </c>
      <c r="DR87">
        <f>MIN(V86*(1+V$6/Setup!$C$13)-BT87,MAX(0,$H87-SUM($DP87:DQ87)))</f>
        <v/>
      </c>
      <c r="DS87">
        <f>MIN(W86*(1+W$6/Setup!$C$13)-BU87,MAX(0,$H87-SUM($DP87:DR87)))</f>
        <v/>
      </c>
      <c r="DT87">
        <f>MIN(X86*(1+X$6/Setup!$C$13)-BV87,MAX(0,$H87-SUM($DP87:DS87)))</f>
        <v/>
      </c>
      <c r="DU87">
        <f>MIN(Y86*(1+Y$6/Setup!$C$13)-BW87,MAX(0,$H87-SUM($DP87:DT87)))</f>
        <v/>
      </c>
      <c r="DV87">
        <f>MIN(Z86*(1+Z$6/Setup!$C$13)-BX87,MAX(0,$H87-SUM($DP87:DU87)))</f>
        <v/>
      </c>
      <c r="DW87">
        <f>MIN(AA86*(1+AA$6/Setup!$C$13)-BY87,MAX(0,$H87-SUM($DP87:DV87)))</f>
        <v/>
      </c>
      <c r="DX87">
        <f>MIN(AB86*(1+AB$6/Setup!$C$13)-BZ87,MAX(0,$H87-SUM($DP87:DW87)))</f>
        <v/>
      </c>
      <c r="DY87">
        <f>MIN(AC86*(1+AC$6/Setup!$C$13)-CA87,MAX(0,$H87-SUM($DP87:DX87)))</f>
        <v/>
      </c>
      <c r="DZ87">
        <f>MIN(AD86*(1+AD$6/Setup!$C$13)-CB87,MAX(0,$H87-SUM($DP87:DY87)))</f>
        <v/>
      </c>
      <c r="EA87">
        <f>MIN(AE86*(1+AE$6/Setup!$C$13)-CC87,MAX(0,$H87-SUM($DP87:DZ87)))</f>
        <v/>
      </c>
      <c r="EB87">
        <f>MIN(AF86*(1+AF$6/Setup!$C$13)-CD87,MAX(0,$H87-SUM($DP87:EA87)))</f>
        <v/>
      </c>
      <c r="EC87">
        <f>MIN(AG86*(1+AG$6/Setup!$C$13)-CE87,MAX(0,$H87-SUM($DP87:EB87)))</f>
        <v/>
      </c>
      <c r="ED87">
        <f>MIN(AH86*(1+AH$6/Setup!$C$13)-CF87,MAX(0,$H87-SUM($DP87:EC87)))</f>
        <v/>
      </c>
      <c r="EE87">
        <f>MIN(AI86*(1+AI$6/Setup!$C$13)-CG87,MAX(0,$H87-SUM($DP87:ED87)))</f>
        <v/>
      </c>
      <c r="EF87">
        <f>MIN(AJ86*(1+AJ$6/Setup!$C$13)-CH87,MAX(0,$H87-SUM($DP87:EE87)))</f>
        <v/>
      </c>
      <c r="EG87">
        <f>MIN(AK86*(1+AK$6/Setup!$C$13)-CI87,MAX(0,$H87-SUM($DP87:EF87)))</f>
        <v/>
      </c>
      <c r="EH87">
        <f>MIN(AL86*(1+AL$6/Setup!$C$13)-CJ87,MAX(0,$H87-SUM($DP87:EG87)))</f>
        <v/>
      </c>
      <c r="EI87">
        <f>MIN(AM86*(1+AM$6/Setup!$C$13)-CK87,MAX(0,$H87-SUM($DP87:EH87)))</f>
        <v/>
      </c>
      <c r="EJ87">
        <f>MIN(AN86*(1+AN$6/Setup!$C$13)-CL87,MAX(0,$H87-SUM($DP87:EI87)))</f>
        <v/>
      </c>
      <c r="EK87">
        <f>MIN(AO86*(1+AO$6/Setup!$C$13)-CM87,MAX(0,$H87-SUM($DP87:EJ87)))</f>
        <v/>
      </c>
      <c r="EL87">
        <f>MIN(AP86*(1+AP$6/Setup!$C$13)-CN87,MAX(0,$H87-SUM($DP87:EK87)))</f>
        <v/>
      </c>
      <c r="EM87">
        <f>MIN(AQ86*(1+AQ$6/Setup!$C$13)-CO87,MAX(0,$H87-SUM($DP87:EL87)))</f>
        <v/>
      </c>
      <c r="EN87">
        <f>MIN(AR86*(1+AR$6/Setup!$C$13)-CP87,MAX(0,$H87-SUM($DP87:EM87)))</f>
        <v/>
      </c>
      <c r="EO87">
        <f>MIN(AS86*(1+AS$6/Setup!$C$13)-CQ87,MAX(0,$H87-SUM($DP87:EN87)))</f>
        <v/>
      </c>
      <c r="EP87">
        <f>MIN(AT86*(1+AT$6/Setup!$C$13)-CR87,MAX(0,$H87-SUM($DP87:EO87)))</f>
        <v/>
      </c>
      <c r="EQ87">
        <f>MIN(AU86*(1+AU$6/Setup!$C$13)-CS87,MAX(0,$H87-SUM($DP87:EP87)))</f>
        <v/>
      </c>
      <c r="ER87">
        <f>MIN(AV86*(1+AV$6/Setup!$C$13)-CT87,MAX(0,$H87-SUM($DP87:EQ87)))</f>
        <v/>
      </c>
      <c r="ES87">
        <f>MIN(AW86*(1+AW$6/Setup!$C$13)-CU87,MAX(0,$H87-SUM($DP87:ER87)))</f>
        <v/>
      </c>
      <c r="ET87">
        <f>MIN(AX86*(1+AX$6/Setup!$C$13)-CV87,MAX(0,$H87-SUM($DP87:ES87)))</f>
        <v/>
      </c>
      <c r="EU87">
        <f>MIN(AY86*(1+AY$6/Setup!$C$13)-CW87,MAX(0,$H87-SUM($DP87:ET87)))</f>
        <v/>
      </c>
      <c r="EV87">
        <f>MIN(AZ86*(1+AZ$6/Setup!$C$13)-CX87,MAX(0,$H87-SUM($DP87:EU87)))</f>
        <v/>
      </c>
      <c r="EW87">
        <f>MIN(BA86*(1+BA$6/Setup!$C$13)-CY87,MAX(0,$H87-SUM($DP87:EV87)))</f>
        <v/>
      </c>
      <c r="EX87">
        <f>MIN(BB86*(1+BB$6/Setup!$C$13)-CZ87,MAX(0,$H87-SUM($DP87:EW87)))</f>
        <v/>
      </c>
      <c r="EY87">
        <f>MIN(BC86*(1+BC$6/Setup!$C$13)-DA87,MAX(0,$H87-SUM($DP87:EX87)))</f>
        <v/>
      </c>
      <c r="EZ87">
        <f>MIN(BD86*(1+BD$6/Setup!$C$13)-DB87,MAX(0,$H87-SUM($DP87:EY87)))</f>
        <v/>
      </c>
      <c r="FA87">
        <f>MIN(BE86*(1+BE$6/Setup!$C$13)-DC87,MAX(0,$H87-SUM($DP87:EZ87)))</f>
        <v/>
      </c>
      <c r="FB87">
        <f>MIN(BF86*(1+BF$6/Setup!$C$13)-DD87,MAX(0,$H87-SUM($DP87:FA87)))</f>
        <v/>
      </c>
      <c r="FC87">
        <f>MIN(BG86*(1+BG$6/Setup!$C$13)-DE87,MAX(0,$H87-SUM($DP87:FB87)))</f>
        <v/>
      </c>
      <c r="FD87">
        <f>MIN(BH86*(1+BH$6/Setup!$C$13)-DF87,MAX(0,$H87-SUM($DP87:FC87)))</f>
        <v/>
      </c>
      <c r="FE87">
        <f>MIN(BI86*(1+BI$6/Setup!$C$13)-DG87,MAX(0,$H87-SUM($DP87:FD87)))</f>
        <v/>
      </c>
      <c r="FF87">
        <f>MIN(BJ86*(1+BJ$6/Setup!$C$13)-DH87,MAX(0,$H87-SUM($DP87:FE87)))</f>
        <v/>
      </c>
      <c r="FG87">
        <f>MIN(BK86*(1+BK$6/Setup!$C$13)-DI87,MAX(0,$H87-SUM($DP87:FF87)))</f>
        <v/>
      </c>
      <c r="FH87">
        <f>MIN(BL86*(1+BL$6/Setup!$C$13)-DJ87,MAX(0,$H87-SUM($DP87:FG87)))</f>
        <v/>
      </c>
      <c r="FI87">
        <f>MIN(BM86*(1+BM$6/Setup!$C$13)-DK87,MAX(0,$H87-SUM($DP87:FH87)))</f>
        <v/>
      </c>
      <c r="FJ87">
        <f>MIN(BN86*(1+BN$6/Setup!$C$13)-DL87,MAX(0,$H87-SUM($DP87:FI87)))</f>
        <v/>
      </c>
      <c r="FK87">
        <f>MIN(BO86*(1+BO$6/Setup!$C$13)-DM87,MAX(0,$H87-SUM($DP87:FJ87)))</f>
        <v/>
      </c>
      <c r="FL87">
        <f>MIN(BP86*(1+BP$6/Setup!$C$13)-DN87,MAX(0,$H87-SUM($DP87:FK87)))</f>
        <v/>
      </c>
      <c r="FM87">
        <f>MIN(BQ86*(1+BQ$6/Setup!$C$13)-DO87,MAX(0,$H87-SUM($DP87:FL87)))</f>
        <v/>
      </c>
    </row>
    <row r="88">
      <c r="A88">
        <f>A87+1</f>
        <v/>
      </c>
      <c r="B88">
        <f>IF(Setup!$C$6="Every week",Setup!$C$7+7*(A88-1),IF(Setup!$C$6="Every 2 weeks",Setup!$C$7+14*(A88-1),IF(Setup!$C$6="Every month",EDATE(Setup!$C$7,A88-1),EOMONTH(Setup!$C$7,INT((A88-1+Setup!$C$20)/2)-1)+MIN(IF(MOD(A88-1+Setup!$C$20,2)=0,Setup!$C$18,Setup!$C$19),DAY(EOMONTH(Setup!$C$7,INT((A88-1+Setup!$C$20)/2)))))))</f>
        <v/>
      </c>
      <c r="C88">
        <f>N('Paycheck Plan'!J84)</f>
        <v/>
      </c>
      <c r="D88">
        <f>N('Paycheck Plan'!K84)</f>
        <v/>
      </c>
      <c r="E88">
        <f>MIN(MAX(0,Setup!$C$10-F87),MAX(0,Setup!$C$8+C88-G88))</f>
        <v/>
      </c>
      <c r="F88">
        <f>F87+E88</f>
        <v/>
      </c>
      <c r="G88">
        <f>MIN(Setup!$C$14,MAX(0,Setup!$C$8+C88))</f>
        <v/>
      </c>
      <c r="H88">
        <f>MAX(0,Setup!$C$8+C88-G88-E88)+SUM($T$7:$BQ$7)-SUM(BR88:DO88)</f>
        <v/>
      </c>
      <c r="I88">
        <f>SUMPRODUCT(T87:BQ87,$T$6:$BQ$6)/Setup!$C$13</f>
        <v/>
      </c>
      <c r="J88">
        <f>SUM(T88:BQ88)</f>
        <v/>
      </c>
      <c r="K88">
        <f>IF(MAX(DP88:FM88)&gt;0,MATCH(MAX(DP88:FM88),DP88:FM88,0),1)</f>
        <v/>
      </c>
      <c r="T88">
        <f>MAX(0,T87*(1+T$6/Setup!$C$13)-BR88-DP88)+IF($K88=1,$D88,0)</f>
        <v/>
      </c>
      <c r="U88">
        <f>MAX(0,U87*(1+U$6/Setup!$C$13)-BS88-DQ88)+IF($K88=2,$D88,0)</f>
        <v/>
      </c>
      <c r="V88">
        <f>MAX(0,V87*(1+V$6/Setup!$C$13)-BT88-DR88)+IF($K88=3,$D88,0)</f>
        <v/>
      </c>
      <c r="W88">
        <f>MAX(0,W87*(1+W$6/Setup!$C$13)-BU88-DS88)+IF($K88=4,$D88,0)</f>
        <v/>
      </c>
      <c r="X88">
        <f>MAX(0,X87*(1+X$6/Setup!$C$13)-BV88-DT88)+IF($K88=5,$D88,0)</f>
        <v/>
      </c>
      <c r="Y88">
        <f>MAX(0,Y87*(1+Y$6/Setup!$C$13)-BW88-DU88)+IF($K88=6,$D88,0)</f>
        <v/>
      </c>
      <c r="Z88">
        <f>MAX(0,Z87*(1+Z$6/Setup!$C$13)-BX88-DV88)+IF($K88=7,$D88,0)</f>
        <v/>
      </c>
      <c r="AA88">
        <f>MAX(0,AA87*(1+AA$6/Setup!$C$13)-BY88-DW88)+IF($K88=8,$D88,0)</f>
        <v/>
      </c>
      <c r="AB88">
        <f>MAX(0,AB87*(1+AB$6/Setup!$C$13)-BZ88-DX88)+IF($K88=9,$D88,0)</f>
        <v/>
      </c>
      <c r="AC88">
        <f>MAX(0,AC87*(1+AC$6/Setup!$C$13)-CA88-DY88)+IF($K88=10,$D88,0)</f>
        <v/>
      </c>
      <c r="AD88">
        <f>MAX(0,AD87*(1+AD$6/Setup!$C$13)-CB88-DZ88)+IF($K88=11,$D88,0)</f>
        <v/>
      </c>
      <c r="AE88">
        <f>MAX(0,AE87*(1+AE$6/Setup!$C$13)-CC88-EA88)+IF($K88=12,$D88,0)</f>
        <v/>
      </c>
      <c r="AF88">
        <f>MAX(0,AF87*(1+AF$6/Setup!$C$13)-CD88-EB88)+IF($K88=13,$D88,0)</f>
        <v/>
      </c>
      <c r="AG88">
        <f>MAX(0,AG87*(1+AG$6/Setup!$C$13)-CE88-EC88)+IF($K88=14,$D88,0)</f>
        <v/>
      </c>
      <c r="AH88">
        <f>MAX(0,AH87*(1+AH$6/Setup!$C$13)-CF88-ED88)+IF($K88=15,$D88,0)</f>
        <v/>
      </c>
      <c r="AI88">
        <f>MAX(0,AI87*(1+AI$6/Setup!$C$13)-CG88-EE88)+IF($K88=16,$D88,0)</f>
        <v/>
      </c>
      <c r="AJ88">
        <f>MAX(0,AJ87*(1+AJ$6/Setup!$C$13)-CH88-EF88)+IF($K88=17,$D88,0)</f>
        <v/>
      </c>
      <c r="AK88">
        <f>MAX(0,AK87*(1+AK$6/Setup!$C$13)-CI88-EG88)+IF($K88=18,$D88,0)</f>
        <v/>
      </c>
      <c r="AL88">
        <f>MAX(0,AL87*(1+AL$6/Setup!$C$13)-CJ88-EH88)+IF($K88=19,$D88,0)</f>
        <v/>
      </c>
      <c r="AM88">
        <f>MAX(0,AM87*(1+AM$6/Setup!$C$13)-CK88-EI88)+IF($K88=20,$D88,0)</f>
        <v/>
      </c>
      <c r="AN88">
        <f>MAX(0,AN87*(1+AN$6/Setup!$C$13)-CL88-EJ88)+IF($K88=21,$D88,0)</f>
        <v/>
      </c>
      <c r="AO88">
        <f>MAX(0,AO87*(1+AO$6/Setup!$C$13)-CM88-EK88)+IF($K88=22,$D88,0)</f>
        <v/>
      </c>
      <c r="AP88">
        <f>MAX(0,AP87*(1+AP$6/Setup!$C$13)-CN88-EL88)+IF($K88=23,$D88,0)</f>
        <v/>
      </c>
      <c r="AQ88">
        <f>MAX(0,AQ87*(1+AQ$6/Setup!$C$13)-CO88-EM88)+IF($K88=24,$D88,0)</f>
        <v/>
      </c>
      <c r="AR88">
        <f>MAX(0,AR87*(1+AR$6/Setup!$C$13)-CP88-EN88)+IF($K88=25,$D88,0)</f>
        <v/>
      </c>
      <c r="AS88">
        <f>MAX(0,AS87*(1+AS$6/Setup!$C$13)-CQ88-EO88)+IF($K88=26,$D88,0)</f>
        <v/>
      </c>
      <c r="AT88">
        <f>MAX(0,AT87*(1+AT$6/Setup!$C$13)-CR88-EP88)+IF($K88=27,$D88,0)</f>
        <v/>
      </c>
      <c r="AU88">
        <f>MAX(0,AU87*(1+AU$6/Setup!$C$13)-CS88-EQ88)+IF($K88=28,$D88,0)</f>
        <v/>
      </c>
      <c r="AV88">
        <f>MAX(0,AV87*(1+AV$6/Setup!$C$13)-CT88-ER88)+IF($K88=29,$D88,0)</f>
        <v/>
      </c>
      <c r="AW88">
        <f>MAX(0,AW87*(1+AW$6/Setup!$C$13)-CU88-ES88)+IF($K88=30,$D88,0)</f>
        <v/>
      </c>
      <c r="AX88">
        <f>MAX(0,AX87*(1+AX$6/Setup!$C$13)-CV88-ET88)+IF($K88=31,$D88,0)</f>
        <v/>
      </c>
      <c r="AY88">
        <f>MAX(0,AY87*(1+AY$6/Setup!$C$13)-CW88-EU88)+IF($K88=32,$D88,0)</f>
        <v/>
      </c>
      <c r="AZ88">
        <f>MAX(0,AZ87*(1+AZ$6/Setup!$C$13)-CX88-EV88)+IF($K88=33,$D88,0)</f>
        <v/>
      </c>
      <c r="BA88">
        <f>MAX(0,BA87*(1+BA$6/Setup!$C$13)-CY88-EW88)+IF($K88=34,$D88,0)</f>
        <v/>
      </c>
      <c r="BB88">
        <f>MAX(0,BB87*(1+BB$6/Setup!$C$13)-CZ88-EX88)+IF($K88=35,$D88,0)</f>
        <v/>
      </c>
      <c r="BC88">
        <f>MAX(0,BC87*(1+BC$6/Setup!$C$13)-DA88-EY88)+IF($K88=36,$D88,0)</f>
        <v/>
      </c>
      <c r="BD88">
        <f>MAX(0,BD87*(1+BD$6/Setup!$C$13)-DB88-EZ88)+IF($K88=37,$D88,0)</f>
        <v/>
      </c>
      <c r="BE88">
        <f>MAX(0,BE87*(1+BE$6/Setup!$C$13)-DC88-FA88)+IF($K88=38,$D88,0)</f>
        <v/>
      </c>
      <c r="BF88">
        <f>MAX(0,BF87*(1+BF$6/Setup!$C$13)-DD88-FB88)+IF($K88=39,$D88,0)</f>
        <v/>
      </c>
      <c r="BG88">
        <f>MAX(0,BG87*(1+BG$6/Setup!$C$13)-DE88-FC88)+IF($K88=40,$D88,0)</f>
        <v/>
      </c>
      <c r="BH88">
        <f>MAX(0,BH87*(1+BH$6/Setup!$C$13)-DF88-FD88)+IF($K88=41,$D88,0)</f>
        <v/>
      </c>
      <c r="BI88">
        <f>MAX(0,BI87*(1+BI$6/Setup!$C$13)-DG88-FE88)+IF($K88=42,$D88,0)</f>
        <v/>
      </c>
      <c r="BJ88">
        <f>MAX(0,BJ87*(1+BJ$6/Setup!$C$13)-DH88-FF88)+IF($K88=43,$D88,0)</f>
        <v/>
      </c>
      <c r="BK88">
        <f>MAX(0,BK87*(1+BK$6/Setup!$C$13)-DI88-FG88)+IF($K88=44,$D88,0)</f>
        <v/>
      </c>
      <c r="BL88">
        <f>MAX(0,BL87*(1+BL$6/Setup!$C$13)-DJ88-FH88)+IF($K88=45,$D88,0)</f>
        <v/>
      </c>
      <c r="BM88">
        <f>MAX(0,BM87*(1+BM$6/Setup!$C$13)-DK88-FI88)+IF($K88=46,$D88,0)</f>
        <v/>
      </c>
      <c r="BN88">
        <f>MAX(0,BN87*(1+BN$6/Setup!$C$13)-DL88-FJ88)+IF($K88=47,$D88,0)</f>
        <v/>
      </c>
      <c r="BO88">
        <f>MAX(0,BO87*(1+BO$6/Setup!$C$13)-DM88-FK88)+IF($K88=48,$D88,0)</f>
        <v/>
      </c>
      <c r="BP88">
        <f>MAX(0,BP87*(1+BP$6/Setup!$C$13)-DN88-FL88)+IF($K88=49,$D88,0)</f>
        <v/>
      </c>
      <c r="BQ88">
        <f>MAX(0,BQ87*(1+BQ$6/Setup!$C$13)-DO88-FM88)+IF($K88=50,$D88,0)</f>
        <v/>
      </c>
      <c r="BR88">
        <f>MIN(T87*(1+T$6/Setup!$C$13),T$7)</f>
        <v/>
      </c>
      <c r="BS88">
        <f>MIN(U87*(1+U$6/Setup!$C$13),U$7)</f>
        <v/>
      </c>
      <c r="BT88">
        <f>MIN(V87*(1+V$6/Setup!$C$13),V$7)</f>
        <v/>
      </c>
      <c r="BU88">
        <f>MIN(W87*(1+W$6/Setup!$C$13),W$7)</f>
        <v/>
      </c>
      <c r="BV88">
        <f>MIN(X87*(1+X$6/Setup!$C$13),X$7)</f>
        <v/>
      </c>
      <c r="BW88">
        <f>MIN(Y87*(1+Y$6/Setup!$C$13),Y$7)</f>
        <v/>
      </c>
      <c r="BX88">
        <f>MIN(Z87*(1+Z$6/Setup!$C$13),Z$7)</f>
        <v/>
      </c>
      <c r="BY88">
        <f>MIN(AA87*(1+AA$6/Setup!$C$13),AA$7)</f>
        <v/>
      </c>
      <c r="BZ88">
        <f>MIN(AB87*(1+AB$6/Setup!$C$13),AB$7)</f>
        <v/>
      </c>
      <c r="CA88">
        <f>MIN(AC87*(1+AC$6/Setup!$C$13),AC$7)</f>
        <v/>
      </c>
      <c r="CB88">
        <f>MIN(AD87*(1+AD$6/Setup!$C$13),AD$7)</f>
        <v/>
      </c>
      <c r="CC88">
        <f>MIN(AE87*(1+AE$6/Setup!$C$13),AE$7)</f>
        <v/>
      </c>
      <c r="CD88">
        <f>MIN(AF87*(1+AF$6/Setup!$C$13),AF$7)</f>
        <v/>
      </c>
      <c r="CE88">
        <f>MIN(AG87*(1+AG$6/Setup!$C$13),AG$7)</f>
        <v/>
      </c>
      <c r="CF88">
        <f>MIN(AH87*(1+AH$6/Setup!$C$13),AH$7)</f>
        <v/>
      </c>
      <c r="CG88">
        <f>MIN(AI87*(1+AI$6/Setup!$C$13),AI$7)</f>
        <v/>
      </c>
      <c r="CH88">
        <f>MIN(AJ87*(1+AJ$6/Setup!$C$13),AJ$7)</f>
        <v/>
      </c>
      <c r="CI88">
        <f>MIN(AK87*(1+AK$6/Setup!$C$13),AK$7)</f>
        <v/>
      </c>
      <c r="CJ88">
        <f>MIN(AL87*(1+AL$6/Setup!$C$13),AL$7)</f>
        <v/>
      </c>
      <c r="CK88">
        <f>MIN(AM87*(1+AM$6/Setup!$C$13),AM$7)</f>
        <v/>
      </c>
      <c r="CL88">
        <f>MIN(AN87*(1+AN$6/Setup!$C$13),AN$7)</f>
        <v/>
      </c>
      <c r="CM88">
        <f>MIN(AO87*(1+AO$6/Setup!$C$13),AO$7)</f>
        <v/>
      </c>
      <c r="CN88">
        <f>MIN(AP87*(1+AP$6/Setup!$C$13),AP$7)</f>
        <v/>
      </c>
      <c r="CO88">
        <f>MIN(AQ87*(1+AQ$6/Setup!$C$13),AQ$7)</f>
        <v/>
      </c>
      <c r="CP88">
        <f>MIN(AR87*(1+AR$6/Setup!$C$13),AR$7)</f>
        <v/>
      </c>
      <c r="CQ88">
        <f>MIN(AS87*(1+AS$6/Setup!$C$13),AS$7)</f>
        <v/>
      </c>
      <c r="CR88">
        <f>MIN(AT87*(1+AT$6/Setup!$C$13),AT$7)</f>
        <v/>
      </c>
      <c r="CS88">
        <f>MIN(AU87*(1+AU$6/Setup!$C$13),AU$7)</f>
        <v/>
      </c>
      <c r="CT88">
        <f>MIN(AV87*(1+AV$6/Setup!$C$13),AV$7)</f>
        <v/>
      </c>
      <c r="CU88">
        <f>MIN(AW87*(1+AW$6/Setup!$C$13),AW$7)</f>
        <v/>
      </c>
      <c r="CV88">
        <f>MIN(AX87*(1+AX$6/Setup!$C$13),AX$7)</f>
        <v/>
      </c>
      <c r="CW88">
        <f>MIN(AY87*(1+AY$6/Setup!$C$13),AY$7)</f>
        <v/>
      </c>
      <c r="CX88">
        <f>MIN(AZ87*(1+AZ$6/Setup!$C$13),AZ$7)</f>
        <v/>
      </c>
      <c r="CY88">
        <f>MIN(BA87*(1+BA$6/Setup!$C$13),BA$7)</f>
        <v/>
      </c>
      <c r="CZ88">
        <f>MIN(BB87*(1+BB$6/Setup!$C$13),BB$7)</f>
        <v/>
      </c>
      <c r="DA88">
        <f>MIN(BC87*(1+BC$6/Setup!$C$13),BC$7)</f>
        <v/>
      </c>
      <c r="DB88">
        <f>MIN(BD87*(1+BD$6/Setup!$C$13),BD$7)</f>
        <v/>
      </c>
      <c r="DC88">
        <f>MIN(BE87*(1+BE$6/Setup!$C$13),BE$7)</f>
        <v/>
      </c>
      <c r="DD88">
        <f>MIN(BF87*(1+BF$6/Setup!$C$13),BF$7)</f>
        <v/>
      </c>
      <c r="DE88">
        <f>MIN(BG87*(1+BG$6/Setup!$C$13),BG$7)</f>
        <v/>
      </c>
      <c r="DF88">
        <f>MIN(BH87*(1+BH$6/Setup!$C$13),BH$7)</f>
        <v/>
      </c>
      <c r="DG88">
        <f>MIN(BI87*(1+BI$6/Setup!$C$13),BI$7)</f>
        <v/>
      </c>
      <c r="DH88">
        <f>MIN(BJ87*(1+BJ$6/Setup!$C$13),BJ$7)</f>
        <v/>
      </c>
      <c r="DI88">
        <f>MIN(BK87*(1+BK$6/Setup!$C$13),BK$7)</f>
        <v/>
      </c>
      <c r="DJ88">
        <f>MIN(BL87*(1+BL$6/Setup!$C$13),BL$7)</f>
        <v/>
      </c>
      <c r="DK88">
        <f>MIN(BM87*(1+BM$6/Setup!$C$13),BM$7)</f>
        <v/>
      </c>
      <c r="DL88">
        <f>MIN(BN87*(1+BN$6/Setup!$C$13),BN$7)</f>
        <v/>
      </c>
      <c r="DM88">
        <f>MIN(BO87*(1+BO$6/Setup!$C$13),BO$7)</f>
        <v/>
      </c>
      <c r="DN88">
        <f>MIN(BP87*(1+BP$6/Setup!$C$13),BP$7)</f>
        <v/>
      </c>
      <c r="DO88">
        <f>MIN(BQ87*(1+BQ$6/Setup!$C$13),BQ$7)</f>
        <v/>
      </c>
      <c r="DP88">
        <f>MIN(T87*(1+T$6/Setup!$C$13)-BR88,$H88)</f>
        <v/>
      </c>
      <c r="DQ88">
        <f>MIN(U87*(1+U$6/Setup!$C$13)-BS88,MAX(0,$H88-SUM($DP88:DP88)))</f>
        <v/>
      </c>
      <c r="DR88">
        <f>MIN(V87*(1+V$6/Setup!$C$13)-BT88,MAX(0,$H88-SUM($DP88:DQ88)))</f>
        <v/>
      </c>
      <c r="DS88">
        <f>MIN(W87*(1+W$6/Setup!$C$13)-BU88,MAX(0,$H88-SUM($DP88:DR88)))</f>
        <v/>
      </c>
      <c r="DT88">
        <f>MIN(X87*(1+X$6/Setup!$C$13)-BV88,MAX(0,$H88-SUM($DP88:DS88)))</f>
        <v/>
      </c>
      <c r="DU88">
        <f>MIN(Y87*(1+Y$6/Setup!$C$13)-BW88,MAX(0,$H88-SUM($DP88:DT88)))</f>
        <v/>
      </c>
      <c r="DV88">
        <f>MIN(Z87*(1+Z$6/Setup!$C$13)-BX88,MAX(0,$H88-SUM($DP88:DU88)))</f>
        <v/>
      </c>
      <c r="DW88">
        <f>MIN(AA87*(1+AA$6/Setup!$C$13)-BY88,MAX(0,$H88-SUM($DP88:DV88)))</f>
        <v/>
      </c>
      <c r="DX88">
        <f>MIN(AB87*(1+AB$6/Setup!$C$13)-BZ88,MAX(0,$H88-SUM($DP88:DW88)))</f>
        <v/>
      </c>
      <c r="DY88">
        <f>MIN(AC87*(1+AC$6/Setup!$C$13)-CA88,MAX(0,$H88-SUM($DP88:DX88)))</f>
        <v/>
      </c>
      <c r="DZ88">
        <f>MIN(AD87*(1+AD$6/Setup!$C$13)-CB88,MAX(0,$H88-SUM($DP88:DY88)))</f>
        <v/>
      </c>
      <c r="EA88">
        <f>MIN(AE87*(1+AE$6/Setup!$C$13)-CC88,MAX(0,$H88-SUM($DP88:DZ88)))</f>
        <v/>
      </c>
      <c r="EB88">
        <f>MIN(AF87*(1+AF$6/Setup!$C$13)-CD88,MAX(0,$H88-SUM($DP88:EA88)))</f>
        <v/>
      </c>
      <c r="EC88">
        <f>MIN(AG87*(1+AG$6/Setup!$C$13)-CE88,MAX(0,$H88-SUM($DP88:EB88)))</f>
        <v/>
      </c>
      <c r="ED88">
        <f>MIN(AH87*(1+AH$6/Setup!$C$13)-CF88,MAX(0,$H88-SUM($DP88:EC88)))</f>
        <v/>
      </c>
      <c r="EE88">
        <f>MIN(AI87*(1+AI$6/Setup!$C$13)-CG88,MAX(0,$H88-SUM($DP88:ED88)))</f>
        <v/>
      </c>
      <c r="EF88">
        <f>MIN(AJ87*(1+AJ$6/Setup!$C$13)-CH88,MAX(0,$H88-SUM($DP88:EE88)))</f>
        <v/>
      </c>
      <c r="EG88">
        <f>MIN(AK87*(1+AK$6/Setup!$C$13)-CI88,MAX(0,$H88-SUM($DP88:EF88)))</f>
        <v/>
      </c>
      <c r="EH88">
        <f>MIN(AL87*(1+AL$6/Setup!$C$13)-CJ88,MAX(0,$H88-SUM($DP88:EG88)))</f>
        <v/>
      </c>
      <c r="EI88">
        <f>MIN(AM87*(1+AM$6/Setup!$C$13)-CK88,MAX(0,$H88-SUM($DP88:EH88)))</f>
        <v/>
      </c>
      <c r="EJ88">
        <f>MIN(AN87*(1+AN$6/Setup!$C$13)-CL88,MAX(0,$H88-SUM($DP88:EI88)))</f>
        <v/>
      </c>
      <c r="EK88">
        <f>MIN(AO87*(1+AO$6/Setup!$C$13)-CM88,MAX(0,$H88-SUM($DP88:EJ88)))</f>
        <v/>
      </c>
      <c r="EL88">
        <f>MIN(AP87*(1+AP$6/Setup!$C$13)-CN88,MAX(0,$H88-SUM($DP88:EK88)))</f>
        <v/>
      </c>
      <c r="EM88">
        <f>MIN(AQ87*(1+AQ$6/Setup!$C$13)-CO88,MAX(0,$H88-SUM($DP88:EL88)))</f>
        <v/>
      </c>
      <c r="EN88">
        <f>MIN(AR87*(1+AR$6/Setup!$C$13)-CP88,MAX(0,$H88-SUM($DP88:EM88)))</f>
        <v/>
      </c>
      <c r="EO88">
        <f>MIN(AS87*(1+AS$6/Setup!$C$13)-CQ88,MAX(0,$H88-SUM($DP88:EN88)))</f>
        <v/>
      </c>
      <c r="EP88">
        <f>MIN(AT87*(1+AT$6/Setup!$C$13)-CR88,MAX(0,$H88-SUM($DP88:EO88)))</f>
        <v/>
      </c>
      <c r="EQ88">
        <f>MIN(AU87*(1+AU$6/Setup!$C$13)-CS88,MAX(0,$H88-SUM($DP88:EP88)))</f>
        <v/>
      </c>
      <c r="ER88">
        <f>MIN(AV87*(1+AV$6/Setup!$C$13)-CT88,MAX(0,$H88-SUM($DP88:EQ88)))</f>
        <v/>
      </c>
      <c r="ES88">
        <f>MIN(AW87*(1+AW$6/Setup!$C$13)-CU88,MAX(0,$H88-SUM($DP88:ER88)))</f>
        <v/>
      </c>
      <c r="ET88">
        <f>MIN(AX87*(1+AX$6/Setup!$C$13)-CV88,MAX(0,$H88-SUM($DP88:ES88)))</f>
        <v/>
      </c>
      <c r="EU88">
        <f>MIN(AY87*(1+AY$6/Setup!$C$13)-CW88,MAX(0,$H88-SUM($DP88:ET88)))</f>
        <v/>
      </c>
      <c r="EV88">
        <f>MIN(AZ87*(1+AZ$6/Setup!$C$13)-CX88,MAX(0,$H88-SUM($DP88:EU88)))</f>
        <v/>
      </c>
      <c r="EW88">
        <f>MIN(BA87*(1+BA$6/Setup!$C$13)-CY88,MAX(0,$H88-SUM($DP88:EV88)))</f>
        <v/>
      </c>
      <c r="EX88">
        <f>MIN(BB87*(1+BB$6/Setup!$C$13)-CZ88,MAX(0,$H88-SUM($DP88:EW88)))</f>
        <v/>
      </c>
      <c r="EY88">
        <f>MIN(BC87*(1+BC$6/Setup!$C$13)-DA88,MAX(0,$H88-SUM($DP88:EX88)))</f>
        <v/>
      </c>
      <c r="EZ88">
        <f>MIN(BD87*(1+BD$6/Setup!$C$13)-DB88,MAX(0,$H88-SUM($DP88:EY88)))</f>
        <v/>
      </c>
      <c r="FA88">
        <f>MIN(BE87*(1+BE$6/Setup!$C$13)-DC88,MAX(0,$H88-SUM($DP88:EZ88)))</f>
        <v/>
      </c>
      <c r="FB88">
        <f>MIN(BF87*(1+BF$6/Setup!$C$13)-DD88,MAX(0,$H88-SUM($DP88:FA88)))</f>
        <v/>
      </c>
      <c r="FC88">
        <f>MIN(BG87*(1+BG$6/Setup!$C$13)-DE88,MAX(0,$H88-SUM($DP88:FB88)))</f>
        <v/>
      </c>
      <c r="FD88">
        <f>MIN(BH87*(1+BH$6/Setup!$C$13)-DF88,MAX(0,$H88-SUM($DP88:FC88)))</f>
        <v/>
      </c>
      <c r="FE88">
        <f>MIN(BI87*(1+BI$6/Setup!$C$13)-DG88,MAX(0,$H88-SUM($DP88:FD88)))</f>
        <v/>
      </c>
      <c r="FF88">
        <f>MIN(BJ87*(1+BJ$6/Setup!$C$13)-DH88,MAX(0,$H88-SUM($DP88:FE88)))</f>
        <v/>
      </c>
      <c r="FG88">
        <f>MIN(BK87*(1+BK$6/Setup!$C$13)-DI88,MAX(0,$H88-SUM($DP88:FF88)))</f>
        <v/>
      </c>
      <c r="FH88">
        <f>MIN(BL87*(1+BL$6/Setup!$C$13)-DJ88,MAX(0,$H88-SUM($DP88:FG88)))</f>
        <v/>
      </c>
      <c r="FI88">
        <f>MIN(BM87*(1+BM$6/Setup!$C$13)-DK88,MAX(0,$H88-SUM($DP88:FH88)))</f>
        <v/>
      </c>
      <c r="FJ88">
        <f>MIN(BN87*(1+BN$6/Setup!$C$13)-DL88,MAX(0,$H88-SUM($DP88:FI88)))</f>
        <v/>
      </c>
      <c r="FK88">
        <f>MIN(BO87*(1+BO$6/Setup!$C$13)-DM88,MAX(0,$H88-SUM($DP88:FJ88)))</f>
        <v/>
      </c>
      <c r="FL88">
        <f>MIN(BP87*(1+BP$6/Setup!$C$13)-DN88,MAX(0,$H88-SUM($DP88:FK88)))</f>
        <v/>
      </c>
      <c r="FM88">
        <f>MIN(BQ87*(1+BQ$6/Setup!$C$13)-DO88,MAX(0,$H88-SUM($DP88:FL88)))</f>
        <v/>
      </c>
    </row>
    <row r="89">
      <c r="A89">
        <f>A88+1</f>
        <v/>
      </c>
      <c r="B89">
        <f>IF(Setup!$C$6="Every week",Setup!$C$7+7*(A89-1),IF(Setup!$C$6="Every 2 weeks",Setup!$C$7+14*(A89-1),IF(Setup!$C$6="Every month",EDATE(Setup!$C$7,A89-1),EOMONTH(Setup!$C$7,INT((A89-1+Setup!$C$20)/2)-1)+MIN(IF(MOD(A89-1+Setup!$C$20,2)=0,Setup!$C$18,Setup!$C$19),DAY(EOMONTH(Setup!$C$7,INT((A89-1+Setup!$C$20)/2)))))))</f>
        <v/>
      </c>
      <c r="C89">
        <f>N('Paycheck Plan'!J85)</f>
        <v/>
      </c>
      <c r="D89">
        <f>N('Paycheck Plan'!K85)</f>
        <v/>
      </c>
      <c r="E89">
        <f>MIN(MAX(0,Setup!$C$10-F88),MAX(0,Setup!$C$8+C89-G89))</f>
        <v/>
      </c>
      <c r="F89">
        <f>F88+E89</f>
        <v/>
      </c>
      <c r="G89">
        <f>MIN(Setup!$C$14,MAX(0,Setup!$C$8+C89))</f>
        <v/>
      </c>
      <c r="H89">
        <f>MAX(0,Setup!$C$8+C89-G89-E89)+SUM($T$7:$BQ$7)-SUM(BR89:DO89)</f>
        <v/>
      </c>
      <c r="I89">
        <f>SUMPRODUCT(T88:BQ88,$T$6:$BQ$6)/Setup!$C$13</f>
        <v/>
      </c>
      <c r="J89">
        <f>SUM(T89:BQ89)</f>
        <v/>
      </c>
      <c r="K89">
        <f>IF(MAX(DP89:FM89)&gt;0,MATCH(MAX(DP89:FM89),DP89:FM89,0),1)</f>
        <v/>
      </c>
      <c r="T89">
        <f>MAX(0,T88*(1+T$6/Setup!$C$13)-BR89-DP89)+IF($K89=1,$D89,0)</f>
        <v/>
      </c>
      <c r="U89">
        <f>MAX(0,U88*(1+U$6/Setup!$C$13)-BS89-DQ89)+IF($K89=2,$D89,0)</f>
        <v/>
      </c>
      <c r="V89">
        <f>MAX(0,V88*(1+V$6/Setup!$C$13)-BT89-DR89)+IF($K89=3,$D89,0)</f>
        <v/>
      </c>
      <c r="W89">
        <f>MAX(0,W88*(1+W$6/Setup!$C$13)-BU89-DS89)+IF($K89=4,$D89,0)</f>
        <v/>
      </c>
      <c r="X89">
        <f>MAX(0,X88*(1+X$6/Setup!$C$13)-BV89-DT89)+IF($K89=5,$D89,0)</f>
        <v/>
      </c>
      <c r="Y89">
        <f>MAX(0,Y88*(1+Y$6/Setup!$C$13)-BW89-DU89)+IF($K89=6,$D89,0)</f>
        <v/>
      </c>
      <c r="Z89">
        <f>MAX(0,Z88*(1+Z$6/Setup!$C$13)-BX89-DV89)+IF($K89=7,$D89,0)</f>
        <v/>
      </c>
      <c r="AA89">
        <f>MAX(0,AA88*(1+AA$6/Setup!$C$13)-BY89-DW89)+IF($K89=8,$D89,0)</f>
        <v/>
      </c>
      <c r="AB89">
        <f>MAX(0,AB88*(1+AB$6/Setup!$C$13)-BZ89-DX89)+IF($K89=9,$D89,0)</f>
        <v/>
      </c>
      <c r="AC89">
        <f>MAX(0,AC88*(1+AC$6/Setup!$C$13)-CA89-DY89)+IF($K89=10,$D89,0)</f>
        <v/>
      </c>
      <c r="AD89">
        <f>MAX(0,AD88*(1+AD$6/Setup!$C$13)-CB89-DZ89)+IF($K89=11,$D89,0)</f>
        <v/>
      </c>
      <c r="AE89">
        <f>MAX(0,AE88*(1+AE$6/Setup!$C$13)-CC89-EA89)+IF($K89=12,$D89,0)</f>
        <v/>
      </c>
      <c r="AF89">
        <f>MAX(0,AF88*(1+AF$6/Setup!$C$13)-CD89-EB89)+IF($K89=13,$D89,0)</f>
        <v/>
      </c>
      <c r="AG89">
        <f>MAX(0,AG88*(1+AG$6/Setup!$C$13)-CE89-EC89)+IF($K89=14,$D89,0)</f>
        <v/>
      </c>
      <c r="AH89">
        <f>MAX(0,AH88*(1+AH$6/Setup!$C$13)-CF89-ED89)+IF($K89=15,$D89,0)</f>
        <v/>
      </c>
      <c r="AI89">
        <f>MAX(0,AI88*(1+AI$6/Setup!$C$13)-CG89-EE89)+IF($K89=16,$D89,0)</f>
        <v/>
      </c>
      <c r="AJ89">
        <f>MAX(0,AJ88*(1+AJ$6/Setup!$C$13)-CH89-EF89)+IF($K89=17,$D89,0)</f>
        <v/>
      </c>
      <c r="AK89">
        <f>MAX(0,AK88*(1+AK$6/Setup!$C$13)-CI89-EG89)+IF($K89=18,$D89,0)</f>
        <v/>
      </c>
      <c r="AL89">
        <f>MAX(0,AL88*(1+AL$6/Setup!$C$13)-CJ89-EH89)+IF($K89=19,$D89,0)</f>
        <v/>
      </c>
      <c r="AM89">
        <f>MAX(0,AM88*(1+AM$6/Setup!$C$13)-CK89-EI89)+IF($K89=20,$D89,0)</f>
        <v/>
      </c>
      <c r="AN89">
        <f>MAX(0,AN88*(1+AN$6/Setup!$C$13)-CL89-EJ89)+IF($K89=21,$D89,0)</f>
        <v/>
      </c>
      <c r="AO89">
        <f>MAX(0,AO88*(1+AO$6/Setup!$C$13)-CM89-EK89)+IF($K89=22,$D89,0)</f>
        <v/>
      </c>
      <c r="AP89">
        <f>MAX(0,AP88*(1+AP$6/Setup!$C$13)-CN89-EL89)+IF($K89=23,$D89,0)</f>
        <v/>
      </c>
      <c r="AQ89">
        <f>MAX(0,AQ88*(1+AQ$6/Setup!$C$13)-CO89-EM89)+IF($K89=24,$D89,0)</f>
        <v/>
      </c>
      <c r="AR89">
        <f>MAX(0,AR88*(1+AR$6/Setup!$C$13)-CP89-EN89)+IF($K89=25,$D89,0)</f>
        <v/>
      </c>
      <c r="AS89">
        <f>MAX(0,AS88*(1+AS$6/Setup!$C$13)-CQ89-EO89)+IF($K89=26,$D89,0)</f>
        <v/>
      </c>
      <c r="AT89">
        <f>MAX(0,AT88*(1+AT$6/Setup!$C$13)-CR89-EP89)+IF($K89=27,$D89,0)</f>
        <v/>
      </c>
      <c r="AU89">
        <f>MAX(0,AU88*(1+AU$6/Setup!$C$13)-CS89-EQ89)+IF($K89=28,$D89,0)</f>
        <v/>
      </c>
      <c r="AV89">
        <f>MAX(0,AV88*(1+AV$6/Setup!$C$13)-CT89-ER89)+IF($K89=29,$D89,0)</f>
        <v/>
      </c>
      <c r="AW89">
        <f>MAX(0,AW88*(1+AW$6/Setup!$C$13)-CU89-ES89)+IF($K89=30,$D89,0)</f>
        <v/>
      </c>
      <c r="AX89">
        <f>MAX(0,AX88*(1+AX$6/Setup!$C$13)-CV89-ET89)+IF($K89=31,$D89,0)</f>
        <v/>
      </c>
      <c r="AY89">
        <f>MAX(0,AY88*(1+AY$6/Setup!$C$13)-CW89-EU89)+IF($K89=32,$D89,0)</f>
        <v/>
      </c>
      <c r="AZ89">
        <f>MAX(0,AZ88*(1+AZ$6/Setup!$C$13)-CX89-EV89)+IF($K89=33,$D89,0)</f>
        <v/>
      </c>
      <c r="BA89">
        <f>MAX(0,BA88*(1+BA$6/Setup!$C$13)-CY89-EW89)+IF($K89=34,$D89,0)</f>
        <v/>
      </c>
      <c r="BB89">
        <f>MAX(0,BB88*(1+BB$6/Setup!$C$13)-CZ89-EX89)+IF($K89=35,$D89,0)</f>
        <v/>
      </c>
      <c r="BC89">
        <f>MAX(0,BC88*(1+BC$6/Setup!$C$13)-DA89-EY89)+IF($K89=36,$D89,0)</f>
        <v/>
      </c>
      <c r="BD89">
        <f>MAX(0,BD88*(1+BD$6/Setup!$C$13)-DB89-EZ89)+IF($K89=37,$D89,0)</f>
        <v/>
      </c>
      <c r="BE89">
        <f>MAX(0,BE88*(1+BE$6/Setup!$C$13)-DC89-FA89)+IF($K89=38,$D89,0)</f>
        <v/>
      </c>
      <c r="BF89">
        <f>MAX(0,BF88*(1+BF$6/Setup!$C$13)-DD89-FB89)+IF($K89=39,$D89,0)</f>
        <v/>
      </c>
      <c r="BG89">
        <f>MAX(0,BG88*(1+BG$6/Setup!$C$13)-DE89-FC89)+IF($K89=40,$D89,0)</f>
        <v/>
      </c>
      <c r="BH89">
        <f>MAX(0,BH88*(1+BH$6/Setup!$C$13)-DF89-FD89)+IF($K89=41,$D89,0)</f>
        <v/>
      </c>
      <c r="BI89">
        <f>MAX(0,BI88*(1+BI$6/Setup!$C$13)-DG89-FE89)+IF($K89=42,$D89,0)</f>
        <v/>
      </c>
      <c r="BJ89">
        <f>MAX(0,BJ88*(1+BJ$6/Setup!$C$13)-DH89-FF89)+IF($K89=43,$D89,0)</f>
        <v/>
      </c>
      <c r="BK89">
        <f>MAX(0,BK88*(1+BK$6/Setup!$C$13)-DI89-FG89)+IF($K89=44,$D89,0)</f>
        <v/>
      </c>
      <c r="BL89">
        <f>MAX(0,BL88*(1+BL$6/Setup!$C$13)-DJ89-FH89)+IF($K89=45,$D89,0)</f>
        <v/>
      </c>
      <c r="BM89">
        <f>MAX(0,BM88*(1+BM$6/Setup!$C$13)-DK89-FI89)+IF($K89=46,$D89,0)</f>
        <v/>
      </c>
      <c r="BN89">
        <f>MAX(0,BN88*(1+BN$6/Setup!$C$13)-DL89-FJ89)+IF($K89=47,$D89,0)</f>
        <v/>
      </c>
      <c r="BO89">
        <f>MAX(0,BO88*(1+BO$6/Setup!$C$13)-DM89-FK89)+IF($K89=48,$D89,0)</f>
        <v/>
      </c>
      <c r="BP89">
        <f>MAX(0,BP88*(1+BP$6/Setup!$C$13)-DN89-FL89)+IF($K89=49,$D89,0)</f>
        <v/>
      </c>
      <c r="BQ89">
        <f>MAX(0,BQ88*(1+BQ$6/Setup!$C$13)-DO89-FM89)+IF($K89=50,$D89,0)</f>
        <v/>
      </c>
      <c r="BR89">
        <f>MIN(T88*(1+T$6/Setup!$C$13),T$7)</f>
        <v/>
      </c>
      <c r="BS89">
        <f>MIN(U88*(1+U$6/Setup!$C$13),U$7)</f>
        <v/>
      </c>
      <c r="BT89">
        <f>MIN(V88*(1+V$6/Setup!$C$13),V$7)</f>
        <v/>
      </c>
      <c r="BU89">
        <f>MIN(W88*(1+W$6/Setup!$C$13),W$7)</f>
        <v/>
      </c>
      <c r="BV89">
        <f>MIN(X88*(1+X$6/Setup!$C$13),X$7)</f>
        <v/>
      </c>
      <c r="BW89">
        <f>MIN(Y88*(1+Y$6/Setup!$C$13),Y$7)</f>
        <v/>
      </c>
      <c r="BX89">
        <f>MIN(Z88*(1+Z$6/Setup!$C$13),Z$7)</f>
        <v/>
      </c>
      <c r="BY89">
        <f>MIN(AA88*(1+AA$6/Setup!$C$13),AA$7)</f>
        <v/>
      </c>
      <c r="BZ89">
        <f>MIN(AB88*(1+AB$6/Setup!$C$13),AB$7)</f>
        <v/>
      </c>
      <c r="CA89">
        <f>MIN(AC88*(1+AC$6/Setup!$C$13),AC$7)</f>
        <v/>
      </c>
      <c r="CB89">
        <f>MIN(AD88*(1+AD$6/Setup!$C$13),AD$7)</f>
        <v/>
      </c>
      <c r="CC89">
        <f>MIN(AE88*(1+AE$6/Setup!$C$13),AE$7)</f>
        <v/>
      </c>
      <c r="CD89">
        <f>MIN(AF88*(1+AF$6/Setup!$C$13),AF$7)</f>
        <v/>
      </c>
      <c r="CE89">
        <f>MIN(AG88*(1+AG$6/Setup!$C$13),AG$7)</f>
        <v/>
      </c>
      <c r="CF89">
        <f>MIN(AH88*(1+AH$6/Setup!$C$13),AH$7)</f>
        <v/>
      </c>
      <c r="CG89">
        <f>MIN(AI88*(1+AI$6/Setup!$C$13),AI$7)</f>
        <v/>
      </c>
      <c r="CH89">
        <f>MIN(AJ88*(1+AJ$6/Setup!$C$13),AJ$7)</f>
        <v/>
      </c>
      <c r="CI89">
        <f>MIN(AK88*(1+AK$6/Setup!$C$13),AK$7)</f>
        <v/>
      </c>
      <c r="CJ89">
        <f>MIN(AL88*(1+AL$6/Setup!$C$13),AL$7)</f>
        <v/>
      </c>
      <c r="CK89">
        <f>MIN(AM88*(1+AM$6/Setup!$C$13),AM$7)</f>
        <v/>
      </c>
      <c r="CL89">
        <f>MIN(AN88*(1+AN$6/Setup!$C$13),AN$7)</f>
        <v/>
      </c>
      <c r="CM89">
        <f>MIN(AO88*(1+AO$6/Setup!$C$13),AO$7)</f>
        <v/>
      </c>
      <c r="CN89">
        <f>MIN(AP88*(1+AP$6/Setup!$C$13),AP$7)</f>
        <v/>
      </c>
      <c r="CO89">
        <f>MIN(AQ88*(1+AQ$6/Setup!$C$13),AQ$7)</f>
        <v/>
      </c>
      <c r="CP89">
        <f>MIN(AR88*(1+AR$6/Setup!$C$13),AR$7)</f>
        <v/>
      </c>
      <c r="CQ89">
        <f>MIN(AS88*(1+AS$6/Setup!$C$13),AS$7)</f>
        <v/>
      </c>
      <c r="CR89">
        <f>MIN(AT88*(1+AT$6/Setup!$C$13),AT$7)</f>
        <v/>
      </c>
      <c r="CS89">
        <f>MIN(AU88*(1+AU$6/Setup!$C$13),AU$7)</f>
        <v/>
      </c>
      <c r="CT89">
        <f>MIN(AV88*(1+AV$6/Setup!$C$13),AV$7)</f>
        <v/>
      </c>
      <c r="CU89">
        <f>MIN(AW88*(1+AW$6/Setup!$C$13),AW$7)</f>
        <v/>
      </c>
      <c r="CV89">
        <f>MIN(AX88*(1+AX$6/Setup!$C$13),AX$7)</f>
        <v/>
      </c>
      <c r="CW89">
        <f>MIN(AY88*(1+AY$6/Setup!$C$13),AY$7)</f>
        <v/>
      </c>
      <c r="CX89">
        <f>MIN(AZ88*(1+AZ$6/Setup!$C$13),AZ$7)</f>
        <v/>
      </c>
      <c r="CY89">
        <f>MIN(BA88*(1+BA$6/Setup!$C$13),BA$7)</f>
        <v/>
      </c>
      <c r="CZ89">
        <f>MIN(BB88*(1+BB$6/Setup!$C$13),BB$7)</f>
        <v/>
      </c>
      <c r="DA89">
        <f>MIN(BC88*(1+BC$6/Setup!$C$13),BC$7)</f>
        <v/>
      </c>
      <c r="DB89">
        <f>MIN(BD88*(1+BD$6/Setup!$C$13),BD$7)</f>
        <v/>
      </c>
      <c r="DC89">
        <f>MIN(BE88*(1+BE$6/Setup!$C$13),BE$7)</f>
        <v/>
      </c>
      <c r="DD89">
        <f>MIN(BF88*(1+BF$6/Setup!$C$13),BF$7)</f>
        <v/>
      </c>
      <c r="DE89">
        <f>MIN(BG88*(1+BG$6/Setup!$C$13),BG$7)</f>
        <v/>
      </c>
      <c r="DF89">
        <f>MIN(BH88*(1+BH$6/Setup!$C$13),BH$7)</f>
        <v/>
      </c>
      <c r="DG89">
        <f>MIN(BI88*(1+BI$6/Setup!$C$13),BI$7)</f>
        <v/>
      </c>
      <c r="DH89">
        <f>MIN(BJ88*(1+BJ$6/Setup!$C$13),BJ$7)</f>
        <v/>
      </c>
      <c r="DI89">
        <f>MIN(BK88*(1+BK$6/Setup!$C$13),BK$7)</f>
        <v/>
      </c>
      <c r="DJ89">
        <f>MIN(BL88*(1+BL$6/Setup!$C$13),BL$7)</f>
        <v/>
      </c>
      <c r="DK89">
        <f>MIN(BM88*(1+BM$6/Setup!$C$13),BM$7)</f>
        <v/>
      </c>
      <c r="DL89">
        <f>MIN(BN88*(1+BN$6/Setup!$C$13),BN$7)</f>
        <v/>
      </c>
      <c r="DM89">
        <f>MIN(BO88*(1+BO$6/Setup!$C$13),BO$7)</f>
        <v/>
      </c>
      <c r="DN89">
        <f>MIN(BP88*(1+BP$6/Setup!$C$13),BP$7)</f>
        <v/>
      </c>
      <c r="DO89">
        <f>MIN(BQ88*(1+BQ$6/Setup!$C$13),BQ$7)</f>
        <v/>
      </c>
      <c r="DP89">
        <f>MIN(T88*(1+T$6/Setup!$C$13)-BR89,$H89)</f>
        <v/>
      </c>
      <c r="DQ89">
        <f>MIN(U88*(1+U$6/Setup!$C$13)-BS89,MAX(0,$H89-SUM($DP89:DP89)))</f>
        <v/>
      </c>
      <c r="DR89">
        <f>MIN(V88*(1+V$6/Setup!$C$13)-BT89,MAX(0,$H89-SUM($DP89:DQ89)))</f>
        <v/>
      </c>
      <c r="DS89">
        <f>MIN(W88*(1+W$6/Setup!$C$13)-BU89,MAX(0,$H89-SUM($DP89:DR89)))</f>
        <v/>
      </c>
      <c r="DT89">
        <f>MIN(X88*(1+X$6/Setup!$C$13)-BV89,MAX(0,$H89-SUM($DP89:DS89)))</f>
        <v/>
      </c>
      <c r="DU89">
        <f>MIN(Y88*(1+Y$6/Setup!$C$13)-BW89,MAX(0,$H89-SUM($DP89:DT89)))</f>
        <v/>
      </c>
      <c r="DV89">
        <f>MIN(Z88*(1+Z$6/Setup!$C$13)-BX89,MAX(0,$H89-SUM($DP89:DU89)))</f>
        <v/>
      </c>
      <c r="DW89">
        <f>MIN(AA88*(1+AA$6/Setup!$C$13)-BY89,MAX(0,$H89-SUM($DP89:DV89)))</f>
        <v/>
      </c>
      <c r="DX89">
        <f>MIN(AB88*(1+AB$6/Setup!$C$13)-BZ89,MAX(0,$H89-SUM($DP89:DW89)))</f>
        <v/>
      </c>
      <c r="DY89">
        <f>MIN(AC88*(1+AC$6/Setup!$C$13)-CA89,MAX(0,$H89-SUM($DP89:DX89)))</f>
        <v/>
      </c>
      <c r="DZ89">
        <f>MIN(AD88*(1+AD$6/Setup!$C$13)-CB89,MAX(0,$H89-SUM($DP89:DY89)))</f>
        <v/>
      </c>
      <c r="EA89">
        <f>MIN(AE88*(1+AE$6/Setup!$C$13)-CC89,MAX(0,$H89-SUM($DP89:DZ89)))</f>
        <v/>
      </c>
      <c r="EB89">
        <f>MIN(AF88*(1+AF$6/Setup!$C$13)-CD89,MAX(0,$H89-SUM($DP89:EA89)))</f>
        <v/>
      </c>
      <c r="EC89">
        <f>MIN(AG88*(1+AG$6/Setup!$C$13)-CE89,MAX(0,$H89-SUM($DP89:EB89)))</f>
        <v/>
      </c>
      <c r="ED89">
        <f>MIN(AH88*(1+AH$6/Setup!$C$13)-CF89,MAX(0,$H89-SUM($DP89:EC89)))</f>
        <v/>
      </c>
      <c r="EE89">
        <f>MIN(AI88*(1+AI$6/Setup!$C$13)-CG89,MAX(0,$H89-SUM($DP89:ED89)))</f>
        <v/>
      </c>
      <c r="EF89">
        <f>MIN(AJ88*(1+AJ$6/Setup!$C$13)-CH89,MAX(0,$H89-SUM($DP89:EE89)))</f>
        <v/>
      </c>
      <c r="EG89">
        <f>MIN(AK88*(1+AK$6/Setup!$C$13)-CI89,MAX(0,$H89-SUM($DP89:EF89)))</f>
        <v/>
      </c>
      <c r="EH89">
        <f>MIN(AL88*(1+AL$6/Setup!$C$13)-CJ89,MAX(0,$H89-SUM($DP89:EG89)))</f>
        <v/>
      </c>
      <c r="EI89">
        <f>MIN(AM88*(1+AM$6/Setup!$C$13)-CK89,MAX(0,$H89-SUM($DP89:EH89)))</f>
        <v/>
      </c>
      <c r="EJ89">
        <f>MIN(AN88*(1+AN$6/Setup!$C$13)-CL89,MAX(0,$H89-SUM($DP89:EI89)))</f>
        <v/>
      </c>
      <c r="EK89">
        <f>MIN(AO88*(1+AO$6/Setup!$C$13)-CM89,MAX(0,$H89-SUM($DP89:EJ89)))</f>
        <v/>
      </c>
      <c r="EL89">
        <f>MIN(AP88*(1+AP$6/Setup!$C$13)-CN89,MAX(0,$H89-SUM($DP89:EK89)))</f>
        <v/>
      </c>
      <c r="EM89">
        <f>MIN(AQ88*(1+AQ$6/Setup!$C$13)-CO89,MAX(0,$H89-SUM($DP89:EL89)))</f>
        <v/>
      </c>
      <c r="EN89">
        <f>MIN(AR88*(1+AR$6/Setup!$C$13)-CP89,MAX(0,$H89-SUM($DP89:EM89)))</f>
        <v/>
      </c>
      <c r="EO89">
        <f>MIN(AS88*(1+AS$6/Setup!$C$13)-CQ89,MAX(0,$H89-SUM($DP89:EN89)))</f>
        <v/>
      </c>
      <c r="EP89">
        <f>MIN(AT88*(1+AT$6/Setup!$C$13)-CR89,MAX(0,$H89-SUM($DP89:EO89)))</f>
        <v/>
      </c>
      <c r="EQ89">
        <f>MIN(AU88*(1+AU$6/Setup!$C$13)-CS89,MAX(0,$H89-SUM($DP89:EP89)))</f>
        <v/>
      </c>
      <c r="ER89">
        <f>MIN(AV88*(1+AV$6/Setup!$C$13)-CT89,MAX(0,$H89-SUM($DP89:EQ89)))</f>
        <v/>
      </c>
      <c r="ES89">
        <f>MIN(AW88*(1+AW$6/Setup!$C$13)-CU89,MAX(0,$H89-SUM($DP89:ER89)))</f>
        <v/>
      </c>
      <c r="ET89">
        <f>MIN(AX88*(1+AX$6/Setup!$C$13)-CV89,MAX(0,$H89-SUM($DP89:ES89)))</f>
        <v/>
      </c>
      <c r="EU89">
        <f>MIN(AY88*(1+AY$6/Setup!$C$13)-CW89,MAX(0,$H89-SUM($DP89:ET89)))</f>
        <v/>
      </c>
      <c r="EV89">
        <f>MIN(AZ88*(1+AZ$6/Setup!$C$13)-CX89,MAX(0,$H89-SUM($DP89:EU89)))</f>
        <v/>
      </c>
      <c r="EW89">
        <f>MIN(BA88*(1+BA$6/Setup!$C$13)-CY89,MAX(0,$H89-SUM($DP89:EV89)))</f>
        <v/>
      </c>
      <c r="EX89">
        <f>MIN(BB88*(1+BB$6/Setup!$C$13)-CZ89,MAX(0,$H89-SUM($DP89:EW89)))</f>
        <v/>
      </c>
      <c r="EY89">
        <f>MIN(BC88*(1+BC$6/Setup!$C$13)-DA89,MAX(0,$H89-SUM($DP89:EX89)))</f>
        <v/>
      </c>
      <c r="EZ89">
        <f>MIN(BD88*(1+BD$6/Setup!$C$13)-DB89,MAX(0,$H89-SUM($DP89:EY89)))</f>
        <v/>
      </c>
      <c r="FA89">
        <f>MIN(BE88*(1+BE$6/Setup!$C$13)-DC89,MAX(0,$H89-SUM($DP89:EZ89)))</f>
        <v/>
      </c>
      <c r="FB89">
        <f>MIN(BF88*(1+BF$6/Setup!$C$13)-DD89,MAX(0,$H89-SUM($DP89:FA89)))</f>
        <v/>
      </c>
      <c r="FC89">
        <f>MIN(BG88*(1+BG$6/Setup!$C$13)-DE89,MAX(0,$H89-SUM($DP89:FB89)))</f>
        <v/>
      </c>
      <c r="FD89">
        <f>MIN(BH88*(1+BH$6/Setup!$C$13)-DF89,MAX(0,$H89-SUM($DP89:FC89)))</f>
        <v/>
      </c>
      <c r="FE89">
        <f>MIN(BI88*(1+BI$6/Setup!$C$13)-DG89,MAX(0,$H89-SUM($DP89:FD89)))</f>
        <v/>
      </c>
      <c r="FF89">
        <f>MIN(BJ88*(1+BJ$6/Setup!$C$13)-DH89,MAX(0,$H89-SUM($DP89:FE89)))</f>
        <v/>
      </c>
      <c r="FG89">
        <f>MIN(BK88*(1+BK$6/Setup!$C$13)-DI89,MAX(0,$H89-SUM($DP89:FF89)))</f>
        <v/>
      </c>
      <c r="FH89">
        <f>MIN(BL88*(1+BL$6/Setup!$C$13)-DJ89,MAX(0,$H89-SUM($DP89:FG89)))</f>
        <v/>
      </c>
      <c r="FI89">
        <f>MIN(BM88*(1+BM$6/Setup!$C$13)-DK89,MAX(0,$H89-SUM($DP89:FH89)))</f>
        <v/>
      </c>
      <c r="FJ89">
        <f>MIN(BN88*(1+BN$6/Setup!$C$13)-DL89,MAX(0,$H89-SUM($DP89:FI89)))</f>
        <v/>
      </c>
      <c r="FK89">
        <f>MIN(BO88*(1+BO$6/Setup!$C$13)-DM89,MAX(0,$H89-SUM($DP89:FJ89)))</f>
        <v/>
      </c>
      <c r="FL89">
        <f>MIN(BP88*(1+BP$6/Setup!$C$13)-DN89,MAX(0,$H89-SUM($DP89:FK89)))</f>
        <v/>
      </c>
      <c r="FM89">
        <f>MIN(BQ88*(1+BQ$6/Setup!$C$13)-DO89,MAX(0,$H89-SUM($DP89:FL89)))</f>
        <v/>
      </c>
    </row>
    <row r="90">
      <c r="A90">
        <f>A89+1</f>
        <v/>
      </c>
      <c r="B90">
        <f>IF(Setup!$C$6="Every week",Setup!$C$7+7*(A90-1),IF(Setup!$C$6="Every 2 weeks",Setup!$C$7+14*(A90-1),IF(Setup!$C$6="Every month",EDATE(Setup!$C$7,A90-1),EOMONTH(Setup!$C$7,INT((A90-1+Setup!$C$20)/2)-1)+MIN(IF(MOD(A90-1+Setup!$C$20,2)=0,Setup!$C$18,Setup!$C$19),DAY(EOMONTH(Setup!$C$7,INT((A90-1+Setup!$C$20)/2)))))))</f>
        <v/>
      </c>
      <c r="C90">
        <f>N('Paycheck Plan'!J86)</f>
        <v/>
      </c>
      <c r="D90">
        <f>N('Paycheck Plan'!K86)</f>
        <v/>
      </c>
      <c r="E90">
        <f>MIN(MAX(0,Setup!$C$10-F89),MAX(0,Setup!$C$8+C90-G90))</f>
        <v/>
      </c>
      <c r="F90">
        <f>F89+E90</f>
        <v/>
      </c>
      <c r="G90">
        <f>MIN(Setup!$C$14,MAX(0,Setup!$C$8+C90))</f>
        <v/>
      </c>
      <c r="H90">
        <f>MAX(0,Setup!$C$8+C90-G90-E90)+SUM($T$7:$BQ$7)-SUM(BR90:DO90)</f>
        <v/>
      </c>
      <c r="I90">
        <f>SUMPRODUCT(T89:BQ89,$T$6:$BQ$6)/Setup!$C$13</f>
        <v/>
      </c>
      <c r="J90">
        <f>SUM(T90:BQ90)</f>
        <v/>
      </c>
      <c r="K90">
        <f>IF(MAX(DP90:FM90)&gt;0,MATCH(MAX(DP90:FM90),DP90:FM90,0),1)</f>
        <v/>
      </c>
      <c r="T90">
        <f>MAX(0,T89*(1+T$6/Setup!$C$13)-BR90-DP90)+IF($K90=1,$D90,0)</f>
        <v/>
      </c>
      <c r="U90">
        <f>MAX(0,U89*(1+U$6/Setup!$C$13)-BS90-DQ90)+IF($K90=2,$D90,0)</f>
        <v/>
      </c>
      <c r="V90">
        <f>MAX(0,V89*(1+V$6/Setup!$C$13)-BT90-DR90)+IF($K90=3,$D90,0)</f>
        <v/>
      </c>
      <c r="W90">
        <f>MAX(0,W89*(1+W$6/Setup!$C$13)-BU90-DS90)+IF($K90=4,$D90,0)</f>
        <v/>
      </c>
      <c r="X90">
        <f>MAX(0,X89*(1+X$6/Setup!$C$13)-BV90-DT90)+IF($K90=5,$D90,0)</f>
        <v/>
      </c>
      <c r="Y90">
        <f>MAX(0,Y89*(1+Y$6/Setup!$C$13)-BW90-DU90)+IF($K90=6,$D90,0)</f>
        <v/>
      </c>
      <c r="Z90">
        <f>MAX(0,Z89*(1+Z$6/Setup!$C$13)-BX90-DV90)+IF($K90=7,$D90,0)</f>
        <v/>
      </c>
      <c r="AA90">
        <f>MAX(0,AA89*(1+AA$6/Setup!$C$13)-BY90-DW90)+IF($K90=8,$D90,0)</f>
        <v/>
      </c>
      <c r="AB90">
        <f>MAX(0,AB89*(1+AB$6/Setup!$C$13)-BZ90-DX90)+IF($K90=9,$D90,0)</f>
        <v/>
      </c>
      <c r="AC90">
        <f>MAX(0,AC89*(1+AC$6/Setup!$C$13)-CA90-DY90)+IF($K90=10,$D90,0)</f>
        <v/>
      </c>
      <c r="AD90">
        <f>MAX(0,AD89*(1+AD$6/Setup!$C$13)-CB90-DZ90)+IF($K90=11,$D90,0)</f>
        <v/>
      </c>
      <c r="AE90">
        <f>MAX(0,AE89*(1+AE$6/Setup!$C$13)-CC90-EA90)+IF($K90=12,$D90,0)</f>
        <v/>
      </c>
      <c r="AF90">
        <f>MAX(0,AF89*(1+AF$6/Setup!$C$13)-CD90-EB90)+IF($K90=13,$D90,0)</f>
        <v/>
      </c>
      <c r="AG90">
        <f>MAX(0,AG89*(1+AG$6/Setup!$C$13)-CE90-EC90)+IF($K90=14,$D90,0)</f>
        <v/>
      </c>
      <c r="AH90">
        <f>MAX(0,AH89*(1+AH$6/Setup!$C$13)-CF90-ED90)+IF($K90=15,$D90,0)</f>
        <v/>
      </c>
      <c r="AI90">
        <f>MAX(0,AI89*(1+AI$6/Setup!$C$13)-CG90-EE90)+IF($K90=16,$D90,0)</f>
        <v/>
      </c>
      <c r="AJ90">
        <f>MAX(0,AJ89*(1+AJ$6/Setup!$C$13)-CH90-EF90)+IF($K90=17,$D90,0)</f>
        <v/>
      </c>
      <c r="AK90">
        <f>MAX(0,AK89*(1+AK$6/Setup!$C$13)-CI90-EG90)+IF($K90=18,$D90,0)</f>
        <v/>
      </c>
      <c r="AL90">
        <f>MAX(0,AL89*(1+AL$6/Setup!$C$13)-CJ90-EH90)+IF($K90=19,$D90,0)</f>
        <v/>
      </c>
      <c r="AM90">
        <f>MAX(0,AM89*(1+AM$6/Setup!$C$13)-CK90-EI90)+IF($K90=20,$D90,0)</f>
        <v/>
      </c>
      <c r="AN90">
        <f>MAX(0,AN89*(1+AN$6/Setup!$C$13)-CL90-EJ90)+IF($K90=21,$D90,0)</f>
        <v/>
      </c>
      <c r="AO90">
        <f>MAX(0,AO89*(1+AO$6/Setup!$C$13)-CM90-EK90)+IF($K90=22,$D90,0)</f>
        <v/>
      </c>
      <c r="AP90">
        <f>MAX(0,AP89*(1+AP$6/Setup!$C$13)-CN90-EL90)+IF($K90=23,$D90,0)</f>
        <v/>
      </c>
      <c r="AQ90">
        <f>MAX(0,AQ89*(1+AQ$6/Setup!$C$13)-CO90-EM90)+IF($K90=24,$D90,0)</f>
        <v/>
      </c>
      <c r="AR90">
        <f>MAX(0,AR89*(1+AR$6/Setup!$C$13)-CP90-EN90)+IF($K90=25,$D90,0)</f>
        <v/>
      </c>
      <c r="AS90">
        <f>MAX(0,AS89*(1+AS$6/Setup!$C$13)-CQ90-EO90)+IF($K90=26,$D90,0)</f>
        <v/>
      </c>
      <c r="AT90">
        <f>MAX(0,AT89*(1+AT$6/Setup!$C$13)-CR90-EP90)+IF($K90=27,$D90,0)</f>
        <v/>
      </c>
      <c r="AU90">
        <f>MAX(0,AU89*(1+AU$6/Setup!$C$13)-CS90-EQ90)+IF($K90=28,$D90,0)</f>
        <v/>
      </c>
      <c r="AV90">
        <f>MAX(0,AV89*(1+AV$6/Setup!$C$13)-CT90-ER90)+IF($K90=29,$D90,0)</f>
        <v/>
      </c>
      <c r="AW90">
        <f>MAX(0,AW89*(1+AW$6/Setup!$C$13)-CU90-ES90)+IF($K90=30,$D90,0)</f>
        <v/>
      </c>
      <c r="AX90">
        <f>MAX(0,AX89*(1+AX$6/Setup!$C$13)-CV90-ET90)+IF($K90=31,$D90,0)</f>
        <v/>
      </c>
      <c r="AY90">
        <f>MAX(0,AY89*(1+AY$6/Setup!$C$13)-CW90-EU90)+IF($K90=32,$D90,0)</f>
        <v/>
      </c>
      <c r="AZ90">
        <f>MAX(0,AZ89*(1+AZ$6/Setup!$C$13)-CX90-EV90)+IF($K90=33,$D90,0)</f>
        <v/>
      </c>
      <c r="BA90">
        <f>MAX(0,BA89*(1+BA$6/Setup!$C$13)-CY90-EW90)+IF($K90=34,$D90,0)</f>
        <v/>
      </c>
      <c r="BB90">
        <f>MAX(0,BB89*(1+BB$6/Setup!$C$13)-CZ90-EX90)+IF($K90=35,$D90,0)</f>
        <v/>
      </c>
      <c r="BC90">
        <f>MAX(0,BC89*(1+BC$6/Setup!$C$13)-DA90-EY90)+IF($K90=36,$D90,0)</f>
        <v/>
      </c>
      <c r="BD90">
        <f>MAX(0,BD89*(1+BD$6/Setup!$C$13)-DB90-EZ90)+IF($K90=37,$D90,0)</f>
        <v/>
      </c>
      <c r="BE90">
        <f>MAX(0,BE89*(1+BE$6/Setup!$C$13)-DC90-FA90)+IF($K90=38,$D90,0)</f>
        <v/>
      </c>
      <c r="BF90">
        <f>MAX(0,BF89*(1+BF$6/Setup!$C$13)-DD90-FB90)+IF($K90=39,$D90,0)</f>
        <v/>
      </c>
      <c r="BG90">
        <f>MAX(0,BG89*(1+BG$6/Setup!$C$13)-DE90-FC90)+IF($K90=40,$D90,0)</f>
        <v/>
      </c>
      <c r="BH90">
        <f>MAX(0,BH89*(1+BH$6/Setup!$C$13)-DF90-FD90)+IF($K90=41,$D90,0)</f>
        <v/>
      </c>
      <c r="BI90">
        <f>MAX(0,BI89*(1+BI$6/Setup!$C$13)-DG90-FE90)+IF($K90=42,$D90,0)</f>
        <v/>
      </c>
      <c r="BJ90">
        <f>MAX(0,BJ89*(1+BJ$6/Setup!$C$13)-DH90-FF90)+IF($K90=43,$D90,0)</f>
        <v/>
      </c>
      <c r="BK90">
        <f>MAX(0,BK89*(1+BK$6/Setup!$C$13)-DI90-FG90)+IF($K90=44,$D90,0)</f>
        <v/>
      </c>
      <c r="BL90">
        <f>MAX(0,BL89*(1+BL$6/Setup!$C$13)-DJ90-FH90)+IF($K90=45,$D90,0)</f>
        <v/>
      </c>
      <c r="BM90">
        <f>MAX(0,BM89*(1+BM$6/Setup!$C$13)-DK90-FI90)+IF($K90=46,$D90,0)</f>
        <v/>
      </c>
      <c r="BN90">
        <f>MAX(0,BN89*(1+BN$6/Setup!$C$13)-DL90-FJ90)+IF($K90=47,$D90,0)</f>
        <v/>
      </c>
      <c r="BO90">
        <f>MAX(0,BO89*(1+BO$6/Setup!$C$13)-DM90-FK90)+IF($K90=48,$D90,0)</f>
        <v/>
      </c>
      <c r="BP90">
        <f>MAX(0,BP89*(1+BP$6/Setup!$C$13)-DN90-FL90)+IF($K90=49,$D90,0)</f>
        <v/>
      </c>
      <c r="BQ90">
        <f>MAX(0,BQ89*(1+BQ$6/Setup!$C$13)-DO90-FM90)+IF($K90=50,$D90,0)</f>
        <v/>
      </c>
      <c r="BR90">
        <f>MIN(T89*(1+T$6/Setup!$C$13),T$7)</f>
        <v/>
      </c>
      <c r="BS90">
        <f>MIN(U89*(1+U$6/Setup!$C$13),U$7)</f>
        <v/>
      </c>
      <c r="BT90">
        <f>MIN(V89*(1+V$6/Setup!$C$13),V$7)</f>
        <v/>
      </c>
      <c r="BU90">
        <f>MIN(W89*(1+W$6/Setup!$C$13),W$7)</f>
        <v/>
      </c>
      <c r="BV90">
        <f>MIN(X89*(1+X$6/Setup!$C$13),X$7)</f>
        <v/>
      </c>
      <c r="BW90">
        <f>MIN(Y89*(1+Y$6/Setup!$C$13),Y$7)</f>
        <v/>
      </c>
      <c r="BX90">
        <f>MIN(Z89*(1+Z$6/Setup!$C$13),Z$7)</f>
        <v/>
      </c>
      <c r="BY90">
        <f>MIN(AA89*(1+AA$6/Setup!$C$13),AA$7)</f>
        <v/>
      </c>
      <c r="BZ90">
        <f>MIN(AB89*(1+AB$6/Setup!$C$13),AB$7)</f>
        <v/>
      </c>
      <c r="CA90">
        <f>MIN(AC89*(1+AC$6/Setup!$C$13),AC$7)</f>
        <v/>
      </c>
      <c r="CB90">
        <f>MIN(AD89*(1+AD$6/Setup!$C$13),AD$7)</f>
        <v/>
      </c>
      <c r="CC90">
        <f>MIN(AE89*(1+AE$6/Setup!$C$13),AE$7)</f>
        <v/>
      </c>
      <c r="CD90">
        <f>MIN(AF89*(1+AF$6/Setup!$C$13),AF$7)</f>
        <v/>
      </c>
      <c r="CE90">
        <f>MIN(AG89*(1+AG$6/Setup!$C$13),AG$7)</f>
        <v/>
      </c>
      <c r="CF90">
        <f>MIN(AH89*(1+AH$6/Setup!$C$13),AH$7)</f>
        <v/>
      </c>
      <c r="CG90">
        <f>MIN(AI89*(1+AI$6/Setup!$C$13),AI$7)</f>
        <v/>
      </c>
      <c r="CH90">
        <f>MIN(AJ89*(1+AJ$6/Setup!$C$13),AJ$7)</f>
        <v/>
      </c>
      <c r="CI90">
        <f>MIN(AK89*(1+AK$6/Setup!$C$13),AK$7)</f>
        <v/>
      </c>
      <c r="CJ90">
        <f>MIN(AL89*(1+AL$6/Setup!$C$13),AL$7)</f>
        <v/>
      </c>
      <c r="CK90">
        <f>MIN(AM89*(1+AM$6/Setup!$C$13),AM$7)</f>
        <v/>
      </c>
      <c r="CL90">
        <f>MIN(AN89*(1+AN$6/Setup!$C$13),AN$7)</f>
        <v/>
      </c>
      <c r="CM90">
        <f>MIN(AO89*(1+AO$6/Setup!$C$13),AO$7)</f>
        <v/>
      </c>
      <c r="CN90">
        <f>MIN(AP89*(1+AP$6/Setup!$C$13),AP$7)</f>
        <v/>
      </c>
      <c r="CO90">
        <f>MIN(AQ89*(1+AQ$6/Setup!$C$13),AQ$7)</f>
        <v/>
      </c>
      <c r="CP90">
        <f>MIN(AR89*(1+AR$6/Setup!$C$13),AR$7)</f>
        <v/>
      </c>
      <c r="CQ90">
        <f>MIN(AS89*(1+AS$6/Setup!$C$13),AS$7)</f>
        <v/>
      </c>
      <c r="CR90">
        <f>MIN(AT89*(1+AT$6/Setup!$C$13),AT$7)</f>
        <v/>
      </c>
      <c r="CS90">
        <f>MIN(AU89*(1+AU$6/Setup!$C$13),AU$7)</f>
        <v/>
      </c>
      <c r="CT90">
        <f>MIN(AV89*(1+AV$6/Setup!$C$13),AV$7)</f>
        <v/>
      </c>
      <c r="CU90">
        <f>MIN(AW89*(1+AW$6/Setup!$C$13),AW$7)</f>
        <v/>
      </c>
      <c r="CV90">
        <f>MIN(AX89*(1+AX$6/Setup!$C$13),AX$7)</f>
        <v/>
      </c>
      <c r="CW90">
        <f>MIN(AY89*(1+AY$6/Setup!$C$13),AY$7)</f>
        <v/>
      </c>
      <c r="CX90">
        <f>MIN(AZ89*(1+AZ$6/Setup!$C$13),AZ$7)</f>
        <v/>
      </c>
      <c r="CY90">
        <f>MIN(BA89*(1+BA$6/Setup!$C$13),BA$7)</f>
        <v/>
      </c>
      <c r="CZ90">
        <f>MIN(BB89*(1+BB$6/Setup!$C$13),BB$7)</f>
        <v/>
      </c>
      <c r="DA90">
        <f>MIN(BC89*(1+BC$6/Setup!$C$13),BC$7)</f>
        <v/>
      </c>
      <c r="DB90">
        <f>MIN(BD89*(1+BD$6/Setup!$C$13),BD$7)</f>
        <v/>
      </c>
      <c r="DC90">
        <f>MIN(BE89*(1+BE$6/Setup!$C$13),BE$7)</f>
        <v/>
      </c>
      <c r="DD90">
        <f>MIN(BF89*(1+BF$6/Setup!$C$13),BF$7)</f>
        <v/>
      </c>
      <c r="DE90">
        <f>MIN(BG89*(1+BG$6/Setup!$C$13),BG$7)</f>
        <v/>
      </c>
      <c r="DF90">
        <f>MIN(BH89*(1+BH$6/Setup!$C$13),BH$7)</f>
        <v/>
      </c>
      <c r="DG90">
        <f>MIN(BI89*(1+BI$6/Setup!$C$13),BI$7)</f>
        <v/>
      </c>
      <c r="DH90">
        <f>MIN(BJ89*(1+BJ$6/Setup!$C$13),BJ$7)</f>
        <v/>
      </c>
      <c r="DI90">
        <f>MIN(BK89*(1+BK$6/Setup!$C$13),BK$7)</f>
        <v/>
      </c>
      <c r="DJ90">
        <f>MIN(BL89*(1+BL$6/Setup!$C$13),BL$7)</f>
        <v/>
      </c>
      <c r="DK90">
        <f>MIN(BM89*(1+BM$6/Setup!$C$13),BM$7)</f>
        <v/>
      </c>
      <c r="DL90">
        <f>MIN(BN89*(1+BN$6/Setup!$C$13),BN$7)</f>
        <v/>
      </c>
      <c r="DM90">
        <f>MIN(BO89*(1+BO$6/Setup!$C$13),BO$7)</f>
        <v/>
      </c>
      <c r="DN90">
        <f>MIN(BP89*(1+BP$6/Setup!$C$13),BP$7)</f>
        <v/>
      </c>
      <c r="DO90">
        <f>MIN(BQ89*(1+BQ$6/Setup!$C$13),BQ$7)</f>
        <v/>
      </c>
      <c r="DP90">
        <f>MIN(T89*(1+T$6/Setup!$C$13)-BR90,$H90)</f>
        <v/>
      </c>
      <c r="DQ90">
        <f>MIN(U89*(1+U$6/Setup!$C$13)-BS90,MAX(0,$H90-SUM($DP90:DP90)))</f>
        <v/>
      </c>
      <c r="DR90">
        <f>MIN(V89*(1+V$6/Setup!$C$13)-BT90,MAX(0,$H90-SUM($DP90:DQ90)))</f>
        <v/>
      </c>
      <c r="DS90">
        <f>MIN(W89*(1+W$6/Setup!$C$13)-BU90,MAX(0,$H90-SUM($DP90:DR90)))</f>
        <v/>
      </c>
      <c r="DT90">
        <f>MIN(X89*(1+X$6/Setup!$C$13)-BV90,MAX(0,$H90-SUM($DP90:DS90)))</f>
        <v/>
      </c>
      <c r="DU90">
        <f>MIN(Y89*(1+Y$6/Setup!$C$13)-BW90,MAX(0,$H90-SUM($DP90:DT90)))</f>
        <v/>
      </c>
      <c r="DV90">
        <f>MIN(Z89*(1+Z$6/Setup!$C$13)-BX90,MAX(0,$H90-SUM($DP90:DU90)))</f>
        <v/>
      </c>
      <c r="DW90">
        <f>MIN(AA89*(1+AA$6/Setup!$C$13)-BY90,MAX(0,$H90-SUM($DP90:DV90)))</f>
        <v/>
      </c>
      <c r="DX90">
        <f>MIN(AB89*(1+AB$6/Setup!$C$13)-BZ90,MAX(0,$H90-SUM($DP90:DW90)))</f>
        <v/>
      </c>
      <c r="DY90">
        <f>MIN(AC89*(1+AC$6/Setup!$C$13)-CA90,MAX(0,$H90-SUM($DP90:DX90)))</f>
        <v/>
      </c>
      <c r="DZ90">
        <f>MIN(AD89*(1+AD$6/Setup!$C$13)-CB90,MAX(0,$H90-SUM($DP90:DY90)))</f>
        <v/>
      </c>
      <c r="EA90">
        <f>MIN(AE89*(1+AE$6/Setup!$C$13)-CC90,MAX(0,$H90-SUM($DP90:DZ90)))</f>
        <v/>
      </c>
      <c r="EB90">
        <f>MIN(AF89*(1+AF$6/Setup!$C$13)-CD90,MAX(0,$H90-SUM($DP90:EA90)))</f>
        <v/>
      </c>
      <c r="EC90">
        <f>MIN(AG89*(1+AG$6/Setup!$C$13)-CE90,MAX(0,$H90-SUM($DP90:EB90)))</f>
        <v/>
      </c>
      <c r="ED90">
        <f>MIN(AH89*(1+AH$6/Setup!$C$13)-CF90,MAX(0,$H90-SUM($DP90:EC90)))</f>
        <v/>
      </c>
      <c r="EE90">
        <f>MIN(AI89*(1+AI$6/Setup!$C$13)-CG90,MAX(0,$H90-SUM($DP90:ED90)))</f>
        <v/>
      </c>
      <c r="EF90">
        <f>MIN(AJ89*(1+AJ$6/Setup!$C$13)-CH90,MAX(0,$H90-SUM($DP90:EE90)))</f>
        <v/>
      </c>
      <c r="EG90">
        <f>MIN(AK89*(1+AK$6/Setup!$C$13)-CI90,MAX(0,$H90-SUM($DP90:EF90)))</f>
        <v/>
      </c>
      <c r="EH90">
        <f>MIN(AL89*(1+AL$6/Setup!$C$13)-CJ90,MAX(0,$H90-SUM($DP90:EG90)))</f>
        <v/>
      </c>
      <c r="EI90">
        <f>MIN(AM89*(1+AM$6/Setup!$C$13)-CK90,MAX(0,$H90-SUM($DP90:EH90)))</f>
        <v/>
      </c>
      <c r="EJ90">
        <f>MIN(AN89*(1+AN$6/Setup!$C$13)-CL90,MAX(0,$H90-SUM($DP90:EI90)))</f>
        <v/>
      </c>
      <c r="EK90">
        <f>MIN(AO89*(1+AO$6/Setup!$C$13)-CM90,MAX(0,$H90-SUM($DP90:EJ90)))</f>
        <v/>
      </c>
      <c r="EL90">
        <f>MIN(AP89*(1+AP$6/Setup!$C$13)-CN90,MAX(0,$H90-SUM($DP90:EK90)))</f>
        <v/>
      </c>
      <c r="EM90">
        <f>MIN(AQ89*(1+AQ$6/Setup!$C$13)-CO90,MAX(0,$H90-SUM($DP90:EL90)))</f>
        <v/>
      </c>
      <c r="EN90">
        <f>MIN(AR89*(1+AR$6/Setup!$C$13)-CP90,MAX(0,$H90-SUM($DP90:EM90)))</f>
        <v/>
      </c>
      <c r="EO90">
        <f>MIN(AS89*(1+AS$6/Setup!$C$13)-CQ90,MAX(0,$H90-SUM($DP90:EN90)))</f>
        <v/>
      </c>
      <c r="EP90">
        <f>MIN(AT89*(1+AT$6/Setup!$C$13)-CR90,MAX(0,$H90-SUM($DP90:EO90)))</f>
        <v/>
      </c>
      <c r="EQ90">
        <f>MIN(AU89*(1+AU$6/Setup!$C$13)-CS90,MAX(0,$H90-SUM($DP90:EP90)))</f>
        <v/>
      </c>
      <c r="ER90">
        <f>MIN(AV89*(1+AV$6/Setup!$C$13)-CT90,MAX(0,$H90-SUM($DP90:EQ90)))</f>
        <v/>
      </c>
      <c r="ES90">
        <f>MIN(AW89*(1+AW$6/Setup!$C$13)-CU90,MAX(0,$H90-SUM($DP90:ER90)))</f>
        <v/>
      </c>
      <c r="ET90">
        <f>MIN(AX89*(1+AX$6/Setup!$C$13)-CV90,MAX(0,$H90-SUM($DP90:ES90)))</f>
        <v/>
      </c>
      <c r="EU90">
        <f>MIN(AY89*(1+AY$6/Setup!$C$13)-CW90,MAX(0,$H90-SUM($DP90:ET90)))</f>
        <v/>
      </c>
      <c r="EV90">
        <f>MIN(AZ89*(1+AZ$6/Setup!$C$13)-CX90,MAX(0,$H90-SUM($DP90:EU90)))</f>
        <v/>
      </c>
      <c r="EW90">
        <f>MIN(BA89*(1+BA$6/Setup!$C$13)-CY90,MAX(0,$H90-SUM($DP90:EV90)))</f>
        <v/>
      </c>
      <c r="EX90">
        <f>MIN(BB89*(1+BB$6/Setup!$C$13)-CZ90,MAX(0,$H90-SUM($DP90:EW90)))</f>
        <v/>
      </c>
      <c r="EY90">
        <f>MIN(BC89*(1+BC$6/Setup!$C$13)-DA90,MAX(0,$H90-SUM($DP90:EX90)))</f>
        <v/>
      </c>
      <c r="EZ90">
        <f>MIN(BD89*(1+BD$6/Setup!$C$13)-DB90,MAX(0,$H90-SUM($DP90:EY90)))</f>
        <v/>
      </c>
      <c r="FA90">
        <f>MIN(BE89*(1+BE$6/Setup!$C$13)-DC90,MAX(0,$H90-SUM($DP90:EZ90)))</f>
        <v/>
      </c>
      <c r="FB90">
        <f>MIN(BF89*(1+BF$6/Setup!$C$13)-DD90,MAX(0,$H90-SUM($DP90:FA90)))</f>
        <v/>
      </c>
      <c r="FC90">
        <f>MIN(BG89*(1+BG$6/Setup!$C$13)-DE90,MAX(0,$H90-SUM($DP90:FB90)))</f>
        <v/>
      </c>
      <c r="FD90">
        <f>MIN(BH89*(1+BH$6/Setup!$C$13)-DF90,MAX(0,$H90-SUM($DP90:FC90)))</f>
        <v/>
      </c>
      <c r="FE90">
        <f>MIN(BI89*(1+BI$6/Setup!$C$13)-DG90,MAX(0,$H90-SUM($DP90:FD90)))</f>
        <v/>
      </c>
      <c r="FF90">
        <f>MIN(BJ89*(1+BJ$6/Setup!$C$13)-DH90,MAX(0,$H90-SUM($DP90:FE90)))</f>
        <v/>
      </c>
      <c r="FG90">
        <f>MIN(BK89*(1+BK$6/Setup!$C$13)-DI90,MAX(0,$H90-SUM($DP90:FF90)))</f>
        <v/>
      </c>
      <c r="FH90">
        <f>MIN(BL89*(1+BL$6/Setup!$C$13)-DJ90,MAX(0,$H90-SUM($DP90:FG90)))</f>
        <v/>
      </c>
      <c r="FI90">
        <f>MIN(BM89*(1+BM$6/Setup!$C$13)-DK90,MAX(0,$H90-SUM($DP90:FH90)))</f>
        <v/>
      </c>
      <c r="FJ90">
        <f>MIN(BN89*(1+BN$6/Setup!$C$13)-DL90,MAX(0,$H90-SUM($DP90:FI90)))</f>
        <v/>
      </c>
      <c r="FK90">
        <f>MIN(BO89*(1+BO$6/Setup!$C$13)-DM90,MAX(0,$H90-SUM($DP90:FJ90)))</f>
        <v/>
      </c>
      <c r="FL90">
        <f>MIN(BP89*(1+BP$6/Setup!$C$13)-DN90,MAX(0,$H90-SUM($DP90:FK90)))</f>
        <v/>
      </c>
      <c r="FM90">
        <f>MIN(BQ89*(1+BQ$6/Setup!$C$13)-DO90,MAX(0,$H90-SUM($DP90:FL90)))</f>
        <v/>
      </c>
    </row>
    <row r="91">
      <c r="A91">
        <f>A90+1</f>
        <v/>
      </c>
      <c r="B91">
        <f>IF(Setup!$C$6="Every week",Setup!$C$7+7*(A91-1),IF(Setup!$C$6="Every 2 weeks",Setup!$C$7+14*(A91-1),IF(Setup!$C$6="Every month",EDATE(Setup!$C$7,A91-1),EOMONTH(Setup!$C$7,INT((A91-1+Setup!$C$20)/2)-1)+MIN(IF(MOD(A91-1+Setup!$C$20,2)=0,Setup!$C$18,Setup!$C$19),DAY(EOMONTH(Setup!$C$7,INT((A91-1+Setup!$C$20)/2)))))))</f>
        <v/>
      </c>
      <c r="C91">
        <f>N('Paycheck Plan'!J87)</f>
        <v/>
      </c>
      <c r="D91">
        <f>N('Paycheck Plan'!K87)</f>
        <v/>
      </c>
      <c r="E91">
        <f>MIN(MAX(0,Setup!$C$10-F90),MAX(0,Setup!$C$8+C91-G91))</f>
        <v/>
      </c>
      <c r="F91">
        <f>F90+E91</f>
        <v/>
      </c>
      <c r="G91">
        <f>MIN(Setup!$C$14,MAX(0,Setup!$C$8+C91))</f>
        <v/>
      </c>
      <c r="H91">
        <f>MAX(0,Setup!$C$8+C91-G91-E91)+SUM($T$7:$BQ$7)-SUM(BR91:DO91)</f>
        <v/>
      </c>
      <c r="I91">
        <f>SUMPRODUCT(T90:BQ90,$T$6:$BQ$6)/Setup!$C$13</f>
        <v/>
      </c>
      <c r="J91">
        <f>SUM(T91:BQ91)</f>
        <v/>
      </c>
      <c r="K91">
        <f>IF(MAX(DP91:FM91)&gt;0,MATCH(MAX(DP91:FM91),DP91:FM91,0),1)</f>
        <v/>
      </c>
      <c r="T91">
        <f>MAX(0,T90*(1+T$6/Setup!$C$13)-BR91-DP91)+IF($K91=1,$D91,0)</f>
        <v/>
      </c>
      <c r="U91">
        <f>MAX(0,U90*(1+U$6/Setup!$C$13)-BS91-DQ91)+IF($K91=2,$D91,0)</f>
        <v/>
      </c>
      <c r="V91">
        <f>MAX(0,V90*(1+V$6/Setup!$C$13)-BT91-DR91)+IF($K91=3,$D91,0)</f>
        <v/>
      </c>
      <c r="W91">
        <f>MAX(0,W90*(1+W$6/Setup!$C$13)-BU91-DS91)+IF($K91=4,$D91,0)</f>
        <v/>
      </c>
      <c r="X91">
        <f>MAX(0,X90*(1+X$6/Setup!$C$13)-BV91-DT91)+IF($K91=5,$D91,0)</f>
        <v/>
      </c>
      <c r="Y91">
        <f>MAX(0,Y90*(1+Y$6/Setup!$C$13)-BW91-DU91)+IF($K91=6,$D91,0)</f>
        <v/>
      </c>
      <c r="Z91">
        <f>MAX(0,Z90*(1+Z$6/Setup!$C$13)-BX91-DV91)+IF($K91=7,$D91,0)</f>
        <v/>
      </c>
      <c r="AA91">
        <f>MAX(0,AA90*(1+AA$6/Setup!$C$13)-BY91-DW91)+IF($K91=8,$D91,0)</f>
        <v/>
      </c>
      <c r="AB91">
        <f>MAX(0,AB90*(1+AB$6/Setup!$C$13)-BZ91-DX91)+IF($K91=9,$D91,0)</f>
        <v/>
      </c>
      <c r="AC91">
        <f>MAX(0,AC90*(1+AC$6/Setup!$C$13)-CA91-DY91)+IF($K91=10,$D91,0)</f>
        <v/>
      </c>
      <c r="AD91">
        <f>MAX(0,AD90*(1+AD$6/Setup!$C$13)-CB91-DZ91)+IF($K91=11,$D91,0)</f>
        <v/>
      </c>
      <c r="AE91">
        <f>MAX(0,AE90*(1+AE$6/Setup!$C$13)-CC91-EA91)+IF($K91=12,$D91,0)</f>
        <v/>
      </c>
      <c r="AF91">
        <f>MAX(0,AF90*(1+AF$6/Setup!$C$13)-CD91-EB91)+IF($K91=13,$D91,0)</f>
        <v/>
      </c>
      <c r="AG91">
        <f>MAX(0,AG90*(1+AG$6/Setup!$C$13)-CE91-EC91)+IF($K91=14,$D91,0)</f>
        <v/>
      </c>
      <c r="AH91">
        <f>MAX(0,AH90*(1+AH$6/Setup!$C$13)-CF91-ED91)+IF($K91=15,$D91,0)</f>
        <v/>
      </c>
      <c r="AI91">
        <f>MAX(0,AI90*(1+AI$6/Setup!$C$13)-CG91-EE91)+IF($K91=16,$D91,0)</f>
        <v/>
      </c>
      <c r="AJ91">
        <f>MAX(0,AJ90*(1+AJ$6/Setup!$C$13)-CH91-EF91)+IF($K91=17,$D91,0)</f>
        <v/>
      </c>
      <c r="AK91">
        <f>MAX(0,AK90*(1+AK$6/Setup!$C$13)-CI91-EG91)+IF($K91=18,$D91,0)</f>
        <v/>
      </c>
      <c r="AL91">
        <f>MAX(0,AL90*(1+AL$6/Setup!$C$13)-CJ91-EH91)+IF($K91=19,$D91,0)</f>
        <v/>
      </c>
      <c r="AM91">
        <f>MAX(0,AM90*(1+AM$6/Setup!$C$13)-CK91-EI91)+IF($K91=20,$D91,0)</f>
        <v/>
      </c>
      <c r="AN91">
        <f>MAX(0,AN90*(1+AN$6/Setup!$C$13)-CL91-EJ91)+IF($K91=21,$D91,0)</f>
        <v/>
      </c>
      <c r="AO91">
        <f>MAX(0,AO90*(1+AO$6/Setup!$C$13)-CM91-EK91)+IF($K91=22,$D91,0)</f>
        <v/>
      </c>
      <c r="AP91">
        <f>MAX(0,AP90*(1+AP$6/Setup!$C$13)-CN91-EL91)+IF($K91=23,$D91,0)</f>
        <v/>
      </c>
      <c r="AQ91">
        <f>MAX(0,AQ90*(1+AQ$6/Setup!$C$13)-CO91-EM91)+IF($K91=24,$D91,0)</f>
        <v/>
      </c>
      <c r="AR91">
        <f>MAX(0,AR90*(1+AR$6/Setup!$C$13)-CP91-EN91)+IF($K91=25,$D91,0)</f>
        <v/>
      </c>
      <c r="AS91">
        <f>MAX(0,AS90*(1+AS$6/Setup!$C$13)-CQ91-EO91)+IF($K91=26,$D91,0)</f>
        <v/>
      </c>
      <c r="AT91">
        <f>MAX(0,AT90*(1+AT$6/Setup!$C$13)-CR91-EP91)+IF($K91=27,$D91,0)</f>
        <v/>
      </c>
      <c r="AU91">
        <f>MAX(0,AU90*(1+AU$6/Setup!$C$13)-CS91-EQ91)+IF($K91=28,$D91,0)</f>
        <v/>
      </c>
      <c r="AV91">
        <f>MAX(0,AV90*(1+AV$6/Setup!$C$13)-CT91-ER91)+IF($K91=29,$D91,0)</f>
        <v/>
      </c>
      <c r="AW91">
        <f>MAX(0,AW90*(1+AW$6/Setup!$C$13)-CU91-ES91)+IF($K91=30,$D91,0)</f>
        <v/>
      </c>
      <c r="AX91">
        <f>MAX(0,AX90*(1+AX$6/Setup!$C$13)-CV91-ET91)+IF($K91=31,$D91,0)</f>
        <v/>
      </c>
      <c r="AY91">
        <f>MAX(0,AY90*(1+AY$6/Setup!$C$13)-CW91-EU91)+IF($K91=32,$D91,0)</f>
        <v/>
      </c>
      <c r="AZ91">
        <f>MAX(0,AZ90*(1+AZ$6/Setup!$C$13)-CX91-EV91)+IF($K91=33,$D91,0)</f>
        <v/>
      </c>
      <c r="BA91">
        <f>MAX(0,BA90*(1+BA$6/Setup!$C$13)-CY91-EW91)+IF($K91=34,$D91,0)</f>
        <v/>
      </c>
      <c r="BB91">
        <f>MAX(0,BB90*(1+BB$6/Setup!$C$13)-CZ91-EX91)+IF($K91=35,$D91,0)</f>
        <v/>
      </c>
      <c r="BC91">
        <f>MAX(0,BC90*(1+BC$6/Setup!$C$13)-DA91-EY91)+IF($K91=36,$D91,0)</f>
        <v/>
      </c>
      <c r="BD91">
        <f>MAX(0,BD90*(1+BD$6/Setup!$C$13)-DB91-EZ91)+IF($K91=37,$D91,0)</f>
        <v/>
      </c>
      <c r="BE91">
        <f>MAX(0,BE90*(1+BE$6/Setup!$C$13)-DC91-FA91)+IF($K91=38,$D91,0)</f>
        <v/>
      </c>
      <c r="BF91">
        <f>MAX(0,BF90*(1+BF$6/Setup!$C$13)-DD91-FB91)+IF($K91=39,$D91,0)</f>
        <v/>
      </c>
      <c r="BG91">
        <f>MAX(0,BG90*(1+BG$6/Setup!$C$13)-DE91-FC91)+IF($K91=40,$D91,0)</f>
        <v/>
      </c>
      <c r="BH91">
        <f>MAX(0,BH90*(1+BH$6/Setup!$C$13)-DF91-FD91)+IF($K91=41,$D91,0)</f>
        <v/>
      </c>
      <c r="BI91">
        <f>MAX(0,BI90*(1+BI$6/Setup!$C$13)-DG91-FE91)+IF($K91=42,$D91,0)</f>
        <v/>
      </c>
      <c r="BJ91">
        <f>MAX(0,BJ90*(1+BJ$6/Setup!$C$13)-DH91-FF91)+IF($K91=43,$D91,0)</f>
        <v/>
      </c>
      <c r="BK91">
        <f>MAX(0,BK90*(1+BK$6/Setup!$C$13)-DI91-FG91)+IF($K91=44,$D91,0)</f>
        <v/>
      </c>
      <c r="BL91">
        <f>MAX(0,BL90*(1+BL$6/Setup!$C$13)-DJ91-FH91)+IF($K91=45,$D91,0)</f>
        <v/>
      </c>
      <c r="BM91">
        <f>MAX(0,BM90*(1+BM$6/Setup!$C$13)-DK91-FI91)+IF($K91=46,$D91,0)</f>
        <v/>
      </c>
      <c r="BN91">
        <f>MAX(0,BN90*(1+BN$6/Setup!$C$13)-DL91-FJ91)+IF($K91=47,$D91,0)</f>
        <v/>
      </c>
      <c r="BO91">
        <f>MAX(0,BO90*(1+BO$6/Setup!$C$13)-DM91-FK91)+IF($K91=48,$D91,0)</f>
        <v/>
      </c>
      <c r="BP91">
        <f>MAX(0,BP90*(1+BP$6/Setup!$C$13)-DN91-FL91)+IF($K91=49,$D91,0)</f>
        <v/>
      </c>
      <c r="BQ91">
        <f>MAX(0,BQ90*(1+BQ$6/Setup!$C$13)-DO91-FM91)+IF($K91=50,$D91,0)</f>
        <v/>
      </c>
      <c r="BR91">
        <f>MIN(T90*(1+T$6/Setup!$C$13),T$7)</f>
        <v/>
      </c>
      <c r="BS91">
        <f>MIN(U90*(1+U$6/Setup!$C$13),U$7)</f>
        <v/>
      </c>
      <c r="BT91">
        <f>MIN(V90*(1+V$6/Setup!$C$13),V$7)</f>
        <v/>
      </c>
      <c r="BU91">
        <f>MIN(W90*(1+W$6/Setup!$C$13),W$7)</f>
        <v/>
      </c>
      <c r="BV91">
        <f>MIN(X90*(1+X$6/Setup!$C$13),X$7)</f>
        <v/>
      </c>
      <c r="BW91">
        <f>MIN(Y90*(1+Y$6/Setup!$C$13),Y$7)</f>
        <v/>
      </c>
      <c r="BX91">
        <f>MIN(Z90*(1+Z$6/Setup!$C$13),Z$7)</f>
        <v/>
      </c>
      <c r="BY91">
        <f>MIN(AA90*(1+AA$6/Setup!$C$13),AA$7)</f>
        <v/>
      </c>
      <c r="BZ91">
        <f>MIN(AB90*(1+AB$6/Setup!$C$13),AB$7)</f>
        <v/>
      </c>
      <c r="CA91">
        <f>MIN(AC90*(1+AC$6/Setup!$C$13),AC$7)</f>
        <v/>
      </c>
      <c r="CB91">
        <f>MIN(AD90*(1+AD$6/Setup!$C$13),AD$7)</f>
        <v/>
      </c>
      <c r="CC91">
        <f>MIN(AE90*(1+AE$6/Setup!$C$13),AE$7)</f>
        <v/>
      </c>
      <c r="CD91">
        <f>MIN(AF90*(1+AF$6/Setup!$C$13),AF$7)</f>
        <v/>
      </c>
      <c r="CE91">
        <f>MIN(AG90*(1+AG$6/Setup!$C$13),AG$7)</f>
        <v/>
      </c>
      <c r="CF91">
        <f>MIN(AH90*(1+AH$6/Setup!$C$13),AH$7)</f>
        <v/>
      </c>
      <c r="CG91">
        <f>MIN(AI90*(1+AI$6/Setup!$C$13),AI$7)</f>
        <v/>
      </c>
      <c r="CH91">
        <f>MIN(AJ90*(1+AJ$6/Setup!$C$13),AJ$7)</f>
        <v/>
      </c>
      <c r="CI91">
        <f>MIN(AK90*(1+AK$6/Setup!$C$13),AK$7)</f>
        <v/>
      </c>
      <c r="CJ91">
        <f>MIN(AL90*(1+AL$6/Setup!$C$13),AL$7)</f>
        <v/>
      </c>
      <c r="CK91">
        <f>MIN(AM90*(1+AM$6/Setup!$C$13),AM$7)</f>
        <v/>
      </c>
      <c r="CL91">
        <f>MIN(AN90*(1+AN$6/Setup!$C$13),AN$7)</f>
        <v/>
      </c>
      <c r="CM91">
        <f>MIN(AO90*(1+AO$6/Setup!$C$13),AO$7)</f>
        <v/>
      </c>
      <c r="CN91">
        <f>MIN(AP90*(1+AP$6/Setup!$C$13),AP$7)</f>
        <v/>
      </c>
      <c r="CO91">
        <f>MIN(AQ90*(1+AQ$6/Setup!$C$13),AQ$7)</f>
        <v/>
      </c>
      <c r="CP91">
        <f>MIN(AR90*(1+AR$6/Setup!$C$13),AR$7)</f>
        <v/>
      </c>
      <c r="CQ91">
        <f>MIN(AS90*(1+AS$6/Setup!$C$13),AS$7)</f>
        <v/>
      </c>
      <c r="CR91">
        <f>MIN(AT90*(1+AT$6/Setup!$C$13),AT$7)</f>
        <v/>
      </c>
      <c r="CS91">
        <f>MIN(AU90*(1+AU$6/Setup!$C$13),AU$7)</f>
        <v/>
      </c>
      <c r="CT91">
        <f>MIN(AV90*(1+AV$6/Setup!$C$13),AV$7)</f>
        <v/>
      </c>
      <c r="CU91">
        <f>MIN(AW90*(1+AW$6/Setup!$C$13),AW$7)</f>
        <v/>
      </c>
      <c r="CV91">
        <f>MIN(AX90*(1+AX$6/Setup!$C$13),AX$7)</f>
        <v/>
      </c>
      <c r="CW91">
        <f>MIN(AY90*(1+AY$6/Setup!$C$13),AY$7)</f>
        <v/>
      </c>
      <c r="CX91">
        <f>MIN(AZ90*(1+AZ$6/Setup!$C$13),AZ$7)</f>
        <v/>
      </c>
      <c r="CY91">
        <f>MIN(BA90*(1+BA$6/Setup!$C$13),BA$7)</f>
        <v/>
      </c>
      <c r="CZ91">
        <f>MIN(BB90*(1+BB$6/Setup!$C$13),BB$7)</f>
        <v/>
      </c>
      <c r="DA91">
        <f>MIN(BC90*(1+BC$6/Setup!$C$13),BC$7)</f>
        <v/>
      </c>
      <c r="DB91">
        <f>MIN(BD90*(1+BD$6/Setup!$C$13),BD$7)</f>
        <v/>
      </c>
      <c r="DC91">
        <f>MIN(BE90*(1+BE$6/Setup!$C$13),BE$7)</f>
        <v/>
      </c>
      <c r="DD91">
        <f>MIN(BF90*(1+BF$6/Setup!$C$13),BF$7)</f>
        <v/>
      </c>
      <c r="DE91">
        <f>MIN(BG90*(1+BG$6/Setup!$C$13),BG$7)</f>
        <v/>
      </c>
      <c r="DF91">
        <f>MIN(BH90*(1+BH$6/Setup!$C$13),BH$7)</f>
        <v/>
      </c>
      <c r="DG91">
        <f>MIN(BI90*(1+BI$6/Setup!$C$13),BI$7)</f>
        <v/>
      </c>
      <c r="DH91">
        <f>MIN(BJ90*(1+BJ$6/Setup!$C$13),BJ$7)</f>
        <v/>
      </c>
      <c r="DI91">
        <f>MIN(BK90*(1+BK$6/Setup!$C$13),BK$7)</f>
        <v/>
      </c>
      <c r="DJ91">
        <f>MIN(BL90*(1+BL$6/Setup!$C$13),BL$7)</f>
        <v/>
      </c>
      <c r="DK91">
        <f>MIN(BM90*(1+BM$6/Setup!$C$13),BM$7)</f>
        <v/>
      </c>
      <c r="DL91">
        <f>MIN(BN90*(1+BN$6/Setup!$C$13),BN$7)</f>
        <v/>
      </c>
      <c r="DM91">
        <f>MIN(BO90*(1+BO$6/Setup!$C$13),BO$7)</f>
        <v/>
      </c>
      <c r="DN91">
        <f>MIN(BP90*(1+BP$6/Setup!$C$13),BP$7)</f>
        <v/>
      </c>
      <c r="DO91">
        <f>MIN(BQ90*(1+BQ$6/Setup!$C$13),BQ$7)</f>
        <v/>
      </c>
      <c r="DP91">
        <f>MIN(T90*(1+T$6/Setup!$C$13)-BR91,$H91)</f>
        <v/>
      </c>
      <c r="DQ91">
        <f>MIN(U90*(1+U$6/Setup!$C$13)-BS91,MAX(0,$H91-SUM($DP91:DP91)))</f>
        <v/>
      </c>
      <c r="DR91">
        <f>MIN(V90*(1+V$6/Setup!$C$13)-BT91,MAX(0,$H91-SUM($DP91:DQ91)))</f>
        <v/>
      </c>
      <c r="DS91">
        <f>MIN(W90*(1+W$6/Setup!$C$13)-BU91,MAX(0,$H91-SUM($DP91:DR91)))</f>
        <v/>
      </c>
      <c r="DT91">
        <f>MIN(X90*(1+X$6/Setup!$C$13)-BV91,MAX(0,$H91-SUM($DP91:DS91)))</f>
        <v/>
      </c>
      <c r="DU91">
        <f>MIN(Y90*(1+Y$6/Setup!$C$13)-BW91,MAX(0,$H91-SUM($DP91:DT91)))</f>
        <v/>
      </c>
      <c r="DV91">
        <f>MIN(Z90*(1+Z$6/Setup!$C$13)-BX91,MAX(0,$H91-SUM($DP91:DU91)))</f>
        <v/>
      </c>
      <c r="DW91">
        <f>MIN(AA90*(1+AA$6/Setup!$C$13)-BY91,MAX(0,$H91-SUM($DP91:DV91)))</f>
        <v/>
      </c>
      <c r="DX91">
        <f>MIN(AB90*(1+AB$6/Setup!$C$13)-BZ91,MAX(0,$H91-SUM($DP91:DW91)))</f>
        <v/>
      </c>
      <c r="DY91">
        <f>MIN(AC90*(1+AC$6/Setup!$C$13)-CA91,MAX(0,$H91-SUM($DP91:DX91)))</f>
        <v/>
      </c>
      <c r="DZ91">
        <f>MIN(AD90*(1+AD$6/Setup!$C$13)-CB91,MAX(0,$H91-SUM($DP91:DY91)))</f>
        <v/>
      </c>
      <c r="EA91">
        <f>MIN(AE90*(1+AE$6/Setup!$C$13)-CC91,MAX(0,$H91-SUM($DP91:DZ91)))</f>
        <v/>
      </c>
      <c r="EB91">
        <f>MIN(AF90*(1+AF$6/Setup!$C$13)-CD91,MAX(0,$H91-SUM($DP91:EA91)))</f>
        <v/>
      </c>
      <c r="EC91">
        <f>MIN(AG90*(1+AG$6/Setup!$C$13)-CE91,MAX(0,$H91-SUM($DP91:EB91)))</f>
        <v/>
      </c>
      <c r="ED91">
        <f>MIN(AH90*(1+AH$6/Setup!$C$13)-CF91,MAX(0,$H91-SUM($DP91:EC91)))</f>
        <v/>
      </c>
      <c r="EE91">
        <f>MIN(AI90*(1+AI$6/Setup!$C$13)-CG91,MAX(0,$H91-SUM($DP91:ED91)))</f>
        <v/>
      </c>
      <c r="EF91">
        <f>MIN(AJ90*(1+AJ$6/Setup!$C$13)-CH91,MAX(0,$H91-SUM($DP91:EE91)))</f>
        <v/>
      </c>
      <c r="EG91">
        <f>MIN(AK90*(1+AK$6/Setup!$C$13)-CI91,MAX(0,$H91-SUM($DP91:EF91)))</f>
        <v/>
      </c>
      <c r="EH91">
        <f>MIN(AL90*(1+AL$6/Setup!$C$13)-CJ91,MAX(0,$H91-SUM($DP91:EG91)))</f>
        <v/>
      </c>
      <c r="EI91">
        <f>MIN(AM90*(1+AM$6/Setup!$C$13)-CK91,MAX(0,$H91-SUM($DP91:EH91)))</f>
        <v/>
      </c>
      <c r="EJ91">
        <f>MIN(AN90*(1+AN$6/Setup!$C$13)-CL91,MAX(0,$H91-SUM($DP91:EI91)))</f>
        <v/>
      </c>
      <c r="EK91">
        <f>MIN(AO90*(1+AO$6/Setup!$C$13)-CM91,MAX(0,$H91-SUM($DP91:EJ91)))</f>
        <v/>
      </c>
      <c r="EL91">
        <f>MIN(AP90*(1+AP$6/Setup!$C$13)-CN91,MAX(0,$H91-SUM($DP91:EK91)))</f>
        <v/>
      </c>
      <c r="EM91">
        <f>MIN(AQ90*(1+AQ$6/Setup!$C$13)-CO91,MAX(0,$H91-SUM($DP91:EL91)))</f>
        <v/>
      </c>
      <c r="EN91">
        <f>MIN(AR90*(1+AR$6/Setup!$C$13)-CP91,MAX(0,$H91-SUM($DP91:EM91)))</f>
        <v/>
      </c>
      <c r="EO91">
        <f>MIN(AS90*(1+AS$6/Setup!$C$13)-CQ91,MAX(0,$H91-SUM($DP91:EN91)))</f>
        <v/>
      </c>
      <c r="EP91">
        <f>MIN(AT90*(1+AT$6/Setup!$C$13)-CR91,MAX(0,$H91-SUM($DP91:EO91)))</f>
        <v/>
      </c>
      <c r="EQ91">
        <f>MIN(AU90*(1+AU$6/Setup!$C$13)-CS91,MAX(0,$H91-SUM($DP91:EP91)))</f>
        <v/>
      </c>
      <c r="ER91">
        <f>MIN(AV90*(1+AV$6/Setup!$C$13)-CT91,MAX(0,$H91-SUM($DP91:EQ91)))</f>
        <v/>
      </c>
      <c r="ES91">
        <f>MIN(AW90*(1+AW$6/Setup!$C$13)-CU91,MAX(0,$H91-SUM($DP91:ER91)))</f>
        <v/>
      </c>
      <c r="ET91">
        <f>MIN(AX90*(1+AX$6/Setup!$C$13)-CV91,MAX(0,$H91-SUM($DP91:ES91)))</f>
        <v/>
      </c>
      <c r="EU91">
        <f>MIN(AY90*(1+AY$6/Setup!$C$13)-CW91,MAX(0,$H91-SUM($DP91:ET91)))</f>
        <v/>
      </c>
      <c r="EV91">
        <f>MIN(AZ90*(1+AZ$6/Setup!$C$13)-CX91,MAX(0,$H91-SUM($DP91:EU91)))</f>
        <v/>
      </c>
      <c r="EW91">
        <f>MIN(BA90*(1+BA$6/Setup!$C$13)-CY91,MAX(0,$H91-SUM($DP91:EV91)))</f>
        <v/>
      </c>
      <c r="EX91">
        <f>MIN(BB90*(1+BB$6/Setup!$C$13)-CZ91,MAX(0,$H91-SUM($DP91:EW91)))</f>
        <v/>
      </c>
      <c r="EY91">
        <f>MIN(BC90*(1+BC$6/Setup!$C$13)-DA91,MAX(0,$H91-SUM($DP91:EX91)))</f>
        <v/>
      </c>
      <c r="EZ91">
        <f>MIN(BD90*(1+BD$6/Setup!$C$13)-DB91,MAX(0,$H91-SUM($DP91:EY91)))</f>
        <v/>
      </c>
      <c r="FA91">
        <f>MIN(BE90*(1+BE$6/Setup!$C$13)-DC91,MAX(0,$H91-SUM($DP91:EZ91)))</f>
        <v/>
      </c>
      <c r="FB91">
        <f>MIN(BF90*(1+BF$6/Setup!$C$13)-DD91,MAX(0,$H91-SUM($DP91:FA91)))</f>
        <v/>
      </c>
      <c r="FC91">
        <f>MIN(BG90*(1+BG$6/Setup!$C$13)-DE91,MAX(0,$H91-SUM($DP91:FB91)))</f>
        <v/>
      </c>
      <c r="FD91">
        <f>MIN(BH90*(1+BH$6/Setup!$C$13)-DF91,MAX(0,$H91-SUM($DP91:FC91)))</f>
        <v/>
      </c>
      <c r="FE91">
        <f>MIN(BI90*(1+BI$6/Setup!$C$13)-DG91,MAX(0,$H91-SUM($DP91:FD91)))</f>
        <v/>
      </c>
      <c r="FF91">
        <f>MIN(BJ90*(1+BJ$6/Setup!$C$13)-DH91,MAX(0,$H91-SUM($DP91:FE91)))</f>
        <v/>
      </c>
      <c r="FG91">
        <f>MIN(BK90*(1+BK$6/Setup!$C$13)-DI91,MAX(0,$H91-SUM($DP91:FF91)))</f>
        <v/>
      </c>
      <c r="FH91">
        <f>MIN(BL90*(1+BL$6/Setup!$C$13)-DJ91,MAX(0,$H91-SUM($DP91:FG91)))</f>
        <v/>
      </c>
      <c r="FI91">
        <f>MIN(BM90*(1+BM$6/Setup!$C$13)-DK91,MAX(0,$H91-SUM($DP91:FH91)))</f>
        <v/>
      </c>
      <c r="FJ91">
        <f>MIN(BN90*(1+BN$6/Setup!$C$13)-DL91,MAX(0,$H91-SUM($DP91:FI91)))</f>
        <v/>
      </c>
      <c r="FK91">
        <f>MIN(BO90*(1+BO$6/Setup!$C$13)-DM91,MAX(0,$H91-SUM($DP91:FJ91)))</f>
        <v/>
      </c>
      <c r="FL91">
        <f>MIN(BP90*(1+BP$6/Setup!$C$13)-DN91,MAX(0,$H91-SUM($DP91:FK91)))</f>
        <v/>
      </c>
      <c r="FM91">
        <f>MIN(BQ90*(1+BQ$6/Setup!$C$13)-DO91,MAX(0,$H91-SUM($DP91:FL91)))</f>
        <v/>
      </c>
    </row>
    <row r="92">
      <c r="A92">
        <f>A91+1</f>
        <v/>
      </c>
      <c r="B92">
        <f>IF(Setup!$C$6="Every week",Setup!$C$7+7*(A92-1),IF(Setup!$C$6="Every 2 weeks",Setup!$C$7+14*(A92-1),IF(Setup!$C$6="Every month",EDATE(Setup!$C$7,A92-1),EOMONTH(Setup!$C$7,INT((A92-1+Setup!$C$20)/2)-1)+MIN(IF(MOD(A92-1+Setup!$C$20,2)=0,Setup!$C$18,Setup!$C$19),DAY(EOMONTH(Setup!$C$7,INT((A92-1+Setup!$C$20)/2)))))))</f>
        <v/>
      </c>
      <c r="C92">
        <f>N('Paycheck Plan'!J88)</f>
        <v/>
      </c>
      <c r="D92">
        <f>N('Paycheck Plan'!K88)</f>
        <v/>
      </c>
      <c r="E92">
        <f>MIN(MAX(0,Setup!$C$10-F91),MAX(0,Setup!$C$8+C92-G92))</f>
        <v/>
      </c>
      <c r="F92">
        <f>F91+E92</f>
        <v/>
      </c>
      <c r="G92">
        <f>MIN(Setup!$C$14,MAX(0,Setup!$C$8+C92))</f>
        <v/>
      </c>
      <c r="H92">
        <f>MAX(0,Setup!$C$8+C92-G92-E92)+SUM($T$7:$BQ$7)-SUM(BR92:DO92)</f>
        <v/>
      </c>
      <c r="I92">
        <f>SUMPRODUCT(T91:BQ91,$T$6:$BQ$6)/Setup!$C$13</f>
        <v/>
      </c>
      <c r="J92">
        <f>SUM(T92:BQ92)</f>
        <v/>
      </c>
      <c r="K92">
        <f>IF(MAX(DP92:FM92)&gt;0,MATCH(MAX(DP92:FM92),DP92:FM92,0),1)</f>
        <v/>
      </c>
      <c r="T92">
        <f>MAX(0,T91*(1+T$6/Setup!$C$13)-BR92-DP92)+IF($K92=1,$D92,0)</f>
        <v/>
      </c>
      <c r="U92">
        <f>MAX(0,U91*(1+U$6/Setup!$C$13)-BS92-DQ92)+IF($K92=2,$D92,0)</f>
        <v/>
      </c>
      <c r="V92">
        <f>MAX(0,V91*(1+V$6/Setup!$C$13)-BT92-DR92)+IF($K92=3,$D92,0)</f>
        <v/>
      </c>
      <c r="W92">
        <f>MAX(0,W91*(1+W$6/Setup!$C$13)-BU92-DS92)+IF($K92=4,$D92,0)</f>
        <v/>
      </c>
      <c r="X92">
        <f>MAX(0,X91*(1+X$6/Setup!$C$13)-BV92-DT92)+IF($K92=5,$D92,0)</f>
        <v/>
      </c>
      <c r="Y92">
        <f>MAX(0,Y91*(1+Y$6/Setup!$C$13)-BW92-DU92)+IF($K92=6,$D92,0)</f>
        <v/>
      </c>
      <c r="Z92">
        <f>MAX(0,Z91*(1+Z$6/Setup!$C$13)-BX92-DV92)+IF($K92=7,$D92,0)</f>
        <v/>
      </c>
      <c r="AA92">
        <f>MAX(0,AA91*(1+AA$6/Setup!$C$13)-BY92-DW92)+IF($K92=8,$D92,0)</f>
        <v/>
      </c>
      <c r="AB92">
        <f>MAX(0,AB91*(1+AB$6/Setup!$C$13)-BZ92-DX92)+IF($K92=9,$D92,0)</f>
        <v/>
      </c>
      <c r="AC92">
        <f>MAX(0,AC91*(1+AC$6/Setup!$C$13)-CA92-DY92)+IF($K92=10,$D92,0)</f>
        <v/>
      </c>
      <c r="AD92">
        <f>MAX(0,AD91*(1+AD$6/Setup!$C$13)-CB92-DZ92)+IF($K92=11,$D92,0)</f>
        <v/>
      </c>
      <c r="AE92">
        <f>MAX(0,AE91*(1+AE$6/Setup!$C$13)-CC92-EA92)+IF($K92=12,$D92,0)</f>
        <v/>
      </c>
      <c r="AF92">
        <f>MAX(0,AF91*(1+AF$6/Setup!$C$13)-CD92-EB92)+IF($K92=13,$D92,0)</f>
        <v/>
      </c>
      <c r="AG92">
        <f>MAX(0,AG91*(1+AG$6/Setup!$C$13)-CE92-EC92)+IF($K92=14,$D92,0)</f>
        <v/>
      </c>
      <c r="AH92">
        <f>MAX(0,AH91*(1+AH$6/Setup!$C$13)-CF92-ED92)+IF($K92=15,$D92,0)</f>
        <v/>
      </c>
      <c r="AI92">
        <f>MAX(0,AI91*(1+AI$6/Setup!$C$13)-CG92-EE92)+IF($K92=16,$D92,0)</f>
        <v/>
      </c>
      <c r="AJ92">
        <f>MAX(0,AJ91*(1+AJ$6/Setup!$C$13)-CH92-EF92)+IF($K92=17,$D92,0)</f>
        <v/>
      </c>
      <c r="AK92">
        <f>MAX(0,AK91*(1+AK$6/Setup!$C$13)-CI92-EG92)+IF($K92=18,$D92,0)</f>
        <v/>
      </c>
      <c r="AL92">
        <f>MAX(0,AL91*(1+AL$6/Setup!$C$13)-CJ92-EH92)+IF($K92=19,$D92,0)</f>
        <v/>
      </c>
      <c r="AM92">
        <f>MAX(0,AM91*(1+AM$6/Setup!$C$13)-CK92-EI92)+IF($K92=20,$D92,0)</f>
        <v/>
      </c>
      <c r="AN92">
        <f>MAX(0,AN91*(1+AN$6/Setup!$C$13)-CL92-EJ92)+IF($K92=21,$D92,0)</f>
        <v/>
      </c>
      <c r="AO92">
        <f>MAX(0,AO91*(1+AO$6/Setup!$C$13)-CM92-EK92)+IF($K92=22,$D92,0)</f>
        <v/>
      </c>
      <c r="AP92">
        <f>MAX(0,AP91*(1+AP$6/Setup!$C$13)-CN92-EL92)+IF($K92=23,$D92,0)</f>
        <v/>
      </c>
      <c r="AQ92">
        <f>MAX(0,AQ91*(1+AQ$6/Setup!$C$13)-CO92-EM92)+IF($K92=24,$D92,0)</f>
        <v/>
      </c>
      <c r="AR92">
        <f>MAX(0,AR91*(1+AR$6/Setup!$C$13)-CP92-EN92)+IF($K92=25,$D92,0)</f>
        <v/>
      </c>
      <c r="AS92">
        <f>MAX(0,AS91*(1+AS$6/Setup!$C$13)-CQ92-EO92)+IF($K92=26,$D92,0)</f>
        <v/>
      </c>
      <c r="AT92">
        <f>MAX(0,AT91*(1+AT$6/Setup!$C$13)-CR92-EP92)+IF($K92=27,$D92,0)</f>
        <v/>
      </c>
      <c r="AU92">
        <f>MAX(0,AU91*(1+AU$6/Setup!$C$13)-CS92-EQ92)+IF($K92=28,$D92,0)</f>
        <v/>
      </c>
      <c r="AV92">
        <f>MAX(0,AV91*(1+AV$6/Setup!$C$13)-CT92-ER92)+IF($K92=29,$D92,0)</f>
        <v/>
      </c>
      <c r="AW92">
        <f>MAX(0,AW91*(1+AW$6/Setup!$C$13)-CU92-ES92)+IF($K92=30,$D92,0)</f>
        <v/>
      </c>
      <c r="AX92">
        <f>MAX(0,AX91*(1+AX$6/Setup!$C$13)-CV92-ET92)+IF($K92=31,$D92,0)</f>
        <v/>
      </c>
      <c r="AY92">
        <f>MAX(0,AY91*(1+AY$6/Setup!$C$13)-CW92-EU92)+IF($K92=32,$D92,0)</f>
        <v/>
      </c>
      <c r="AZ92">
        <f>MAX(0,AZ91*(1+AZ$6/Setup!$C$13)-CX92-EV92)+IF($K92=33,$D92,0)</f>
        <v/>
      </c>
      <c r="BA92">
        <f>MAX(0,BA91*(1+BA$6/Setup!$C$13)-CY92-EW92)+IF($K92=34,$D92,0)</f>
        <v/>
      </c>
      <c r="BB92">
        <f>MAX(0,BB91*(1+BB$6/Setup!$C$13)-CZ92-EX92)+IF($K92=35,$D92,0)</f>
        <v/>
      </c>
      <c r="BC92">
        <f>MAX(0,BC91*(1+BC$6/Setup!$C$13)-DA92-EY92)+IF($K92=36,$D92,0)</f>
        <v/>
      </c>
      <c r="BD92">
        <f>MAX(0,BD91*(1+BD$6/Setup!$C$13)-DB92-EZ92)+IF($K92=37,$D92,0)</f>
        <v/>
      </c>
      <c r="BE92">
        <f>MAX(0,BE91*(1+BE$6/Setup!$C$13)-DC92-FA92)+IF($K92=38,$D92,0)</f>
        <v/>
      </c>
      <c r="BF92">
        <f>MAX(0,BF91*(1+BF$6/Setup!$C$13)-DD92-FB92)+IF($K92=39,$D92,0)</f>
        <v/>
      </c>
      <c r="BG92">
        <f>MAX(0,BG91*(1+BG$6/Setup!$C$13)-DE92-FC92)+IF($K92=40,$D92,0)</f>
        <v/>
      </c>
      <c r="BH92">
        <f>MAX(0,BH91*(1+BH$6/Setup!$C$13)-DF92-FD92)+IF($K92=41,$D92,0)</f>
        <v/>
      </c>
      <c r="BI92">
        <f>MAX(0,BI91*(1+BI$6/Setup!$C$13)-DG92-FE92)+IF($K92=42,$D92,0)</f>
        <v/>
      </c>
      <c r="BJ92">
        <f>MAX(0,BJ91*(1+BJ$6/Setup!$C$13)-DH92-FF92)+IF($K92=43,$D92,0)</f>
        <v/>
      </c>
      <c r="BK92">
        <f>MAX(0,BK91*(1+BK$6/Setup!$C$13)-DI92-FG92)+IF($K92=44,$D92,0)</f>
        <v/>
      </c>
      <c r="BL92">
        <f>MAX(0,BL91*(1+BL$6/Setup!$C$13)-DJ92-FH92)+IF($K92=45,$D92,0)</f>
        <v/>
      </c>
      <c r="BM92">
        <f>MAX(0,BM91*(1+BM$6/Setup!$C$13)-DK92-FI92)+IF($K92=46,$D92,0)</f>
        <v/>
      </c>
      <c r="BN92">
        <f>MAX(0,BN91*(1+BN$6/Setup!$C$13)-DL92-FJ92)+IF($K92=47,$D92,0)</f>
        <v/>
      </c>
      <c r="BO92">
        <f>MAX(0,BO91*(1+BO$6/Setup!$C$13)-DM92-FK92)+IF($K92=48,$D92,0)</f>
        <v/>
      </c>
      <c r="BP92">
        <f>MAX(0,BP91*(1+BP$6/Setup!$C$13)-DN92-FL92)+IF($K92=49,$D92,0)</f>
        <v/>
      </c>
      <c r="BQ92">
        <f>MAX(0,BQ91*(1+BQ$6/Setup!$C$13)-DO92-FM92)+IF($K92=50,$D92,0)</f>
        <v/>
      </c>
      <c r="BR92">
        <f>MIN(T91*(1+T$6/Setup!$C$13),T$7)</f>
        <v/>
      </c>
      <c r="BS92">
        <f>MIN(U91*(1+U$6/Setup!$C$13),U$7)</f>
        <v/>
      </c>
      <c r="BT92">
        <f>MIN(V91*(1+V$6/Setup!$C$13),V$7)</f>
        <v/>
      </c>
      <c r="BU92">
        <f>MIN(W91*(1+W$6/Setup!$C$13),W$7)</f>
        <v/>
      </c>
      <c r="BV92">
        <f>MIN(X91*(1+X$6/Setup!$C$13),X$7)</f>
        <v/>
      </c>
      <c r="BW92">
        <f>MIN(Y91*(1+Y$6/Setup!$C$13),Y$7)</f>
        <v/>
      </c>
      <c r="BX92">
        <f>MIN(Z91*(1+Z$6/Setup!$C$13),Z$7)</f>
        <v/>
      </c>
      <c r="BY92">
        <f>MIN(AA91*(1+AA$6/Setup!$C$13),AA$7)</f>
        <v/>
      </c>
      <c r="BZ92">
        <f>MIN(AB91*(1+AB$6/Setup!$C$13),AB$7)</f>
        <v/>
      </c>
      <c r="CA92">
        <f>MIN(AC91*(1+AC$6/Setup!$C$13),AC$7)</f>
        <v/>
      </c>
      <c r="CB92">
        <f>MIN(AD91*(1+AD$6/Setup!$C$13),AD$7)</f>
        <v/>
      </c>
      <c r="CC92">
        <f>MIN(AE91*(1+AE$6/Setup!$C$13),AE$7)</f>
        <v/>
      </c>
      <c r="CD92">
        <f>MIN(AF91*(1+AF$6/Setup!$C$13),AF$7)</f>
        <v/>
      </c>
      <c r="CE92">
        <f>MIN(AG91*(1+AG$6/Setup!$C$13),AG$7)</f>
        <v/>
      </c>
      <c r="CF92">
        <f>MIN(AH91*(1+AH$6/Setup!$C$13),AH$7)</f>
        <v/>
      </c>
      <c r="CG92">
        <f>MIN(AI91*(1+AI$6/Setup!$C$13),AI$7)</f>
        <v/>
      </c>
      <c r="CH92">
        <f>MIN(AJ91*(1+AJ$6/Setup!$C$13),AJ$7)</f>
        <v/>
      </c>
      <c r="CI92">
        <f>MIN(AK91*(1+AK$6/Setup!$C$13),AK$7)</f>
        <v/>
      </c>
      <c r="CJ92">
        <f>MIN(AL91*(1+AL$6/Setup!$C$13),AL$7)</f>
        <v/>
      </c>
      <c r="CK92">
        <f>MIN(AM91*(1+AM$6/Setup!$C$13),AM$7)</f>
        <v/>
      </c>
      <c r="CL92">
        <f>MIN(AN91*(1+AN$6/Setup!$C$13),AN$7)</f>
        <v/>
      </c>
      <c r="CM92">
        <f>MIN(AO91*(1+AO$6/Setup!$C$13),AO$7)</f>
        <v/>
      </c>
      <c r="CN92">
        <f>MIN(AP91*(1+AP$6/Setup!$C$13),AP$7)</f>
        <v/>
      </c>
      <c r="CO92">
        <f>MIN(AQ91*(1+AQ$6/Setup!$C$13),AQ$7)</f>
        <v/>
      </c>
      <c r="CP92">
        <f>MIN(AR91*(1+AR$6/Setup!$C$13),AR$7)</f>
        <v/>
      </c>
      <c r="CQ92">
        <f>MIN(AS91*(1+AS$6/Setup!$C$13),AS$7)</f>
        <v/>
      </c>
      <c r="CR92">
        <f>MIN(AT91*(1+AT$6/Setup!$C$13),AT$7)</f>
        <v/>
      </c>
      <c r="CS92">
        <f>MIN(AU91*(1+AU$6/Setup!$C$13),AU$7)</f>
        <v/>
      </c>
      <c r="CT92">
        <f>MIN(AV91*(1+AV$6/Setup!$C$13),AV$7)</f>
        <v/>
      </c>
      <c r="CU92">
        <f>MIN(AW91*(1+AW$6/Setup!$C$13),AW$7)</f>
        <v/>
      </c>
      <c r="CV92">
        <f>MIN(AX91*(1+AX$6/Setup!$C$13),AX$7)</f>
        <v/>
      </c>
      <c r="CW92">
        <f>MIN(AY91*(1+AY$6/Setup!$C$13),AY$7)</f>
        <v/>
      </c>
      <c r="CX92">
        <f>MIN(AZ91*(1+AZ$6/Setup!$C$13),AZ$7)</f>
        <v/>
      </c>
      <c r="CY92">
        <f>MIN(BA91*(1+BA$6/Setup!$C$13),BA$7)</f>
        <v/>
      </c>
      <c r="CZ92">
        <f>MIN(BB91*(1+BB$6/Setup!$C$13),BB$7)</f>
        <v/>
      </c>
      <c r="DA92">
        <f>MIN(BC91*(1+BC$6/Setup!$C$13),BC$7)</f>
        <v/>
      </c>
      <c r="DB92">
        <f>MIN(BD91*(1+BD$6/Setup!$C$13),BD$7)</f>
        <v/>
      </c>
      <c r="DC92">
        <f>MIN(BE91*(1+BE$6/Setup!$C$13),BE$7)</f>
        <v/>
      </c>
      <c r="DD92">
        <f>MIN(BF91*(1+BF$6/Setup!$C$13),BF$7)</f>
        <v/>
      </c>
      <c r="DE92">
        <f>MIN(BG91*(1+BG$6/Setup!$C$13),BG$7)</f>
        <v/>
      </c>
      <c r="DF92">
        <f>MIN(BH91*(1+BH$6/Setup!$C$13),BH$7)</f>
        <v/>
      </c>
      <c r="DG92">
        <f>MIN(BI91*(1+BI$6/Setup!$C$13),BI$7)</f>
        <v/>
      </c>
      <c r="DH92">
        <f>MIN(BJ91*(1+BJ$6/Setup!$C$13),BJ$7)</f>
        <v/>
      </c>
      <c r="DI92">
        <f>MIN(BK91*(1+BK$6/Setup!$C$13),BK$7)</f>
        <v/>
      </c>
      <c r="DJ92">
        <f>MIN(BL91*(1+BL$6/Setup!$C$13),BL$7)</f>
        <v/>
      </c>
      <c r="DK92">
        <f>MIN(BM91*(1+BM$6/Setup!$C$13),BM$7)</f>
        <v/>
      </c>
      <c r="DL92">
        <f>MIN(BN91*(1+BN$6/Setup!$C$13),BN$7)</f>
        <v/>
      </c>
      <c r="DM92">
        <f>MIN(BO91*(1+BO$6/Setup!$C$13),BO$7)</f>
        <v/>
      </c>
      <c r="DN92">
        <f>MIN(BP91*(1+BP$6/Setup!$C$13),BP$7)</f>
        <v/>
      </c>
      <c r="DO92">
        <f>MIN(BQ91*(1+BQ$6/Setup!$C$13),BQ$7)</f>
        <v/>
      </c>
      <c r="DP92">
        <f>MIN(T91*(1+T$6/Setup!$C$13)-BR92,$H92)</f>
        <v/>
      </c>
      <c r="DQ92">
        <f>MIN(U91*(1+U$6/Setup!$C$13)-BS92,MAX(0,$H92-SUM($DP92:DP92)))</f>
        <v/>
      </c>
      <c r="DR92">
        <f>MIN(V91*(1+V$6/Setup!$C$13)-BT92,MAX(0,$H92-SUM($DP92:DQ92)))</f>
        <v/>
      </c>
      <c r="DS92">
        <f>MIN(W91*(1+W$6/Setup!$C$13)-BU92,MAX(0,$H92-SUM($DP92:DR92)))</f>
        <v/>
      </c>
      <c r="DT92">
        <f>MIN(X91*(1+X$6/Setup!$C$13)-BV92,MAX(0,$H92-SUM($DP92:DS92)))</f>
        <v/>
      </c>
      <c r="DU92">
        <f>MIN(Y91*(1+Y$6/Setup!$C$13)-BW92,MAX(0,$H92-SUM($DP92:DT92)))</f>
        <v/>
      </c>
      <c r="DV92">
        <f>MIN(Z91*(1+Z$6/Setup!$C$13)-BX92,MAX(0,$H92-SUM($DP92:DU92)))</f>
        <v/>
      </c>
      <c r="DW92">
        <f>MIN(AA91*(1+AA$6/Setup!$C$13)-BY92,MAX(0,$H92-SUM($DP92:DV92)))</f>
        <v/>
      </c>
      <c r="DX92">
        <f>MIN(AB91*(1+AB$6/Setup!$C$13)-BZ92,MAX(0,$H92-SUM($DP92:DW92)))</f>
        <v/>
      </c>
      <c r="DY92">
        <f>MIN(AC91*(1+AC$6/Setup!$C$13)-CA92,MAX(0,$H92-SUM($DP92:DX92)))</f>
        <v/>
      </c>
      <c r="DZ92">
        <f>MIN(AD91*(1+AD$6/Setup!$C$13)-CB92,MAX(0,$H92-SUM($DP92:DY92)))</f>
        <v/>
      </c>
      <c r="EA92">
        <f>MIN(AE91*(1+AE$6/Setup!$C$13)-CC92,MAX(0,$H92-SUM($DP92:DZ92)))</f>
        <v/>
      </c>
      <c r="EB92">
        <f>MIN(AF91*(1+AF$6/Setup!$C$13)-CD92,MAX(0,$H92-SUM($DP92:EA92)))</f>
        <v/>
      </c>
      <c r="EC92">
        <f>MIN(AG91*(1+AG$6/Setup!$C$13)-CE92,MAX(0,$H92-SUM($DP92:EB92)))</f>
        <v/>
      </c>
      <c r="ED92">
        <f>MIN(AH91*(1+AH$6/Setup!$C$13)-CF92,MAX(0,$H92-SUM($DP92:EC92)))</f>
        <v/>
      </c>
      <c r="EE92">
        <f>MIN(AI91*(1+AI$6/Setup!$C$13)-CG92,MAX(0,$H92-SUM($DP92:ED92)))</f>
        <v/>
      </c>
      <c r="EF92">
        <f>MIN(AJ91*(1+AJ$6/Setup!$C$13)-CH92,MAX(0,$H92-SUM($DP92:EE92)))</f>
        <v/>
      </c>
      <c r="EG92">
        <f>MIN(AK91*(1+AK$6/Setup!$C$13)-CI92,MAX(0,$H92-SUM($DP92:EF92)))</f>
        <v/>
      </c>
      <c r="EH92">
        <f>MIN(AL91*(1+AL$6/Setup!$C$13)-CJ92,MAX(0,$H92-SUM($DP92:EG92)))</f>
        <v/>
      </c>
      <c r="EI92">
        <f>MIN(AM91*(1+AM$6/Setup!$C$13)-CK92,MAX(0,$H92-SUM($DP92:EH92)))</f>
        <v/>
      </c>
      <c r="EJ92">
        <f>MIN(AN91*(1+AN$6/Setup!$C$13)-CL92,MAX(0,$H92-SUM($DP92:EI92)))</f>
        <v/>
      </c>
      <c r="EK92">
        <f>MIN(AO91*(1+AO$6/Setup!$C$13)-CM92,MAX(0,$H92-SUM($DP92:EJ92)))</f>
        <v/>
      </c>
      <c r="EL92">
        <f>MIN(AP91*(1+AP$6/Setup!$C$13)-CN92,MAX(0,$H92-SUM($DP92:EK92)))</f>
        <v/>
      </c>
      <c r="EM92">
        <f>MIN(AQ91*(1+AQ$6/Setup!$C$13)-CO92,MAX(0,$H92-SUM($DP92:EL92)))</f>
        <v/>
      </c>
      <c r="EN92">
        <f>MIN(AR91*(1+AR$6/Setup!$C$13)-CP92,MAX(0,$H92-SUM($DP92:EM92)))</f>
        <v/>
      </c>
      <c r="EO92">
        <f>MIN(AS91*(1+AS$6/Setup!$C$13)-CQ92,MAX(0,$H92-SUM($DP92:EN92)))</f>
        <v/>
      </c>
      <c r="EP92">
        <f>MIN(AT91*(1+AT$6/Setup!$C$13)-CR92,MAX(0,$H92-SUM($DP92:EO92)))</f>
        <v/>
      </c>
      <c r="EQ92">
        <f>MIN(AU91*(1+AU$6/Setup!$C$13)-CS92,MAX(0,$H92-SUM($DP92:EP92)))</f>
        <v/>
      </c>
      <c r="ER92">
        <f>MIN(AV91*(1+AV$6/Setup!$C$13)-CT92,MAX(0,$H92-SUM($DP92:EQ92)))</f>
        <v/>
      </c>
      <c r="ES92">
        <f>MIN(AW91*(1+AW$6/Setup!$C$13)-CU92,MAX(0,$H92-SUM($DP92:ER92)))</f>
        <v/>
      </c>
      <c r="ET92">
        <f>MIN(AX91*(1+AX$6/Setup!$C$13)-CV92,MAX(0,$H92-SUM($DP92:ES92)))</f>
        <v/>
      </c>
      <c r="EU92">
        <f>MIN(AY91*(1+AY$6/Setup!$C$13)-CW92,MAX(0,$H92-SUM($DP92:ET92)))</f>
        <v/>
      </c>
      <c r="EV92">
        <f>MIN(AZ91*(1+AZ$6/Setup!$C$13)-CX92,MAX(0,$H92-SUM($DP92:EU92)))</f>
        <v/>
      </c>
      <c r="EW92">
        <f>MIN(BA91*(1+BA$6/Setup!$C$13)-CY92,MAX(0,$H92-SUM($DP92:EV92)))</f>
        <v/>
      </c>
      <c r="EX92">
        <f>MIN(BB91*(1+BB$6/Setup!$C$13)-CZ92,MAX(0,$H92-SUM($DP92:EW92)))</f>
        <v/>
      </c>
      <c r="EY92">
        <f>MIN(BC91*(1+BC$6/Setup!$C$13)-DA92,MAX(0,$H92-SUM($DP92:EX92)))</f>
        <v/>
      </c>
      <c r="EZ92">
        <f>MIN(BD91*(1+BD$6/Setup!$C$13)-DB92,MAX(0,$H92-SUM($DP92:EY92)))</f>
        <v/>
      </c>
      <c r="FA92">
        <f>MIN(BE91*(1+BE$6/Setup!$C$13)-DC92,MAX(0,$H92-SUM($DP92:EZ92)))</f>
        <v/>
      </c>
      <c r="FB92">
        <f>MIN(BF91*(1+BF$6/Setup!$C$13)-DD92,MAX(0,$H92-SUM($DP92:FA92)))</f>
        <v/>
      </c>
      <c r="FC92">
        <f>MIN(BG91*(1+BG$6/Setup!$C$13)-DE92,MAX(0,$H92-SUM($DP92:FB92)))</f>
        <v/>
      </c>
      <c r="FD92">
        <f>MIN(BH91*(1+BH$6/Setup!$C$13)-DF92,MAX(0,$H92-SUM($DP92:FC92)))</f>
        <v/>
      </c>
      <c r="FE92">
        <f>MIN(BI91*(1+BI$6/Setup!$C$13)-DG92,MAX(0,$H92-SUM($DP92:FD92)))</f>
        <v/>
      </c>
      <c r="FF92">
        <f>MIN(BJ91*(1+BJ$6/Setup!$C$13)-DH92,MAX(0,$H92-SUM($DP92:FE92)))</f>
        <v/>
      </c>
      <c r="FG92">
        <f>MIN(BK91*(1+BK$6/Setup!$C$13)-DI92,MAX(0,$H92-SUM($DP92:FF92)))</f>
        <v/>
      </c>
      <c r="FH92">
        <f>MIN(BL91*(1+BL$6/Setup!$C$13)-DJ92,MAX(0,$H92-SUM($DP92:FG92)))</f>
        <v/>
      </c>
      <c r="FI92">
        <f>MIN(BM91*(1+BM$6/Setup!$C$13)-DK92,MAX(0,$H92-SUM($DP92:FH92)))</f>
        <v/>
      </c>
      <c r="FJ92">
        <f>MIN(BN91*(1+BN$6/Setup!$C$13)-DL92,MAX(0,$H92-SUM($DP92:FI92)))</f>
        <v/>
      </c>
      <c r="FK92">
        <f>MIN(BO91*(1+BO$6/Setup!$C$13)-DM92,MAX(0,$H92-SUM($DP92:FJ92)))</f>
        <v/>
      </c>
      <c r="FL92">
        <f>MIN(BP91*(1+BP$6/Setup!$C$13)-DN92,MAX(0,$H92-SUM($DP92:FK92)))</f>
        <v/>
      </c>
      <c r="FM92">
        <f>MIN(BQ91*(1+BQ$6/Setup!$C$13)-DO92,MAX(0,$H92-SUM($DP92:FL92)))</f>
        <v/>
      </c>
    </row>
    <row r="93">
      <c r="A93">
        <f>A92+1</f>
        <v/>
      </c>
      <c r="B93">
        <f>IF(Setup!$C$6="Every week",Setup!$C$7+7*(A93-1),IF(Setup!$C$6="Every 2 weeks",Setup!$C$7+14*(A93-1),IF(Setup!$C$6="Every month",EDATE(Setup!$C$7,A93-1),EOMONTH(Setup!$C$7,INT((A93-1+Setup!$C$20)/2)-1)+MIN(IF(MOD(A93-1+Setup!$C$20,2)=0,Setup!$C$18,Setup!$C$19),DAY(EOMONTH(Setup!$C$7,INT((A93-1+Setup!$C$20)/2)))))))</f>
        <v/>
      </c>
      <c r="C93">
        <f>N('Paycheck Plan'!J89)</f>
        <v/>
      </c>
      <c r="D93">
        <f>N('Paycheck Plan'!K89)</f>
        <v/>
      </c>
      <c r="E93">
        <f>MIN(MAX(0,Setup!$C$10-F92),MAX(0,Setup!$C$8+C93-G93))</f>
        <v/>
      </c>
      <c r="F93">
        <f>F92+E93</f>
        <v/>
      </c>
      <c r="G93">
        <f>MIN(Setup!$C$14,MAX(0,Setup!$C$8+C93))</f>
        <v/>
      </c>
      <c r="H93">
        <f>MAX(0,Setup!$C$8+C93-G93-E93)+SUM($T$7:$BQ$7)-SUM(BR93:DO93)</f>
        <v/>
      </c>
      <c r="I93">
        <f>SUMPRODUCT(T92:BQ92,$T$6:$BQ$6)/Setup!$C$13</f>
        <v/>
      </c>
      <c r="J93">
        <f>SUM(T93:BQ93)</f>
        <v/>
      </c>
      <c r="K93">
        <f>IF(MAX(DP93:FM93)&gt;0,MATCH(MAX(DP93:FM93),DP93:FM93,0),1)</f>
        <v/>
      </c>
      <c r="T93">
        <f>MAX(0,T92*(1+T$6/Setup!$C$13)-BR93-DP93)+IF($K93=1,$D93,0)</f>
        <v/>
      </c>
      <c r="U93">
        <f>MAX(0,U92*(1+U$6/Setup!$C$13)-BS93-DQ93)+IF($K93=2,$D93,0)</f>
        <v/>
      </c>
      <c r="V93">
        <f>MAX(0,V92*(1+V$6/Setup!$C$13)-BT93-DR93)+IF($K93=3,$D93,0)</f>
        <v/>
      </c>
      <c r="W93">
        <f>MAX(0,W92*(1+W$6/Setup!$C$13)-BU93-DS93)+IF($K93=4,$D93,0)</f>
        <v/>
      </c>
      <c r="X93">
        <f>MAX(0,X92*(1+X$6/Setup!$C$13)-BV93-DT93)+IF($K93=5,$D93,0)</f>
        <v/>
      </c>
      <c r="Y93">
        <f>MAX(0,Y92*(1+Y$6/Setup!$C$13)-BW93-DU93)+IF($K93=6,$D93,0)</f>
        <v/>
      </c>
      <c r="Z93">
        <f>MAX(0,Z92*(1+Z$6/Setup!$C$13)-BX93-DV93)+IF($K93=7,$D93,0)</f>
        <v/>
      </c>
      <c r="AA93">
        <f>MAX(0,AA92*(1+AA$6/Setup!$C$13)-BY93-DW93)+IF($K93=8,$D93,0)</f>
        <v/>
      </c>
      <c r="AB93">
        <f>MAX(0,AB92*(1+AB$6/Setup!$C$13)-BZ93-DX93)+IF($K93=9,$D93,0)</f>
        <v/>
      </c>
      <c r="AC93">
        <f>MAX(0,AC92*(1+AC$6/Setup!$C$13)-CA93-DY93)+IF($K93=10,$D93,0)</f>
        <v/>
      </c>
      <c r="AD93">
        <f>MAX(0,AD92*(1+AD$6/Setup!$C$13)-CB93-DZ93)+IF($K93=11,$D93,0)</f>
        <v/>
      </c>
      <c r="AE93">
        <f>MAX(0,AE92*(1+AE$6/Setup!$C$13)-CC93-EA93)+IF($K93=12,$D93,0)</f>
        <v/>
      </c>
      <c r="AF93">
        <f>MAX(0,AF92*(1+AF$6/Setup!$C$13)-CD93-EB93)+IF($K93=13,$D93,0)</f>
        <v/>
      </c>
      <c r="AG93">
        <f>MAX(0,AG92*(1+AG$6/Setup!$C$13)-CE93-EC93)+IF($K93=14,$D93,0)</f>
        <v/>
      </c>
      <c r="AH93">
        <f>MAX(0,AH92*(1+AH$6/Setup!$C$13)-CF93-ED93)+IF($K93=15,$D93,0)</f>
        <v/>
      </c>
      <c r="AI93">
        <f>MAX(0,AI92*(1+AI$6/Setup!$C$13)-CG93-EE93)+IF($K93=16,$D93,0)</f>
        <v/>
      </c>
      <c r="AJ93">
        <f>MAX(0,AJ92*(1+AJ$6/Setup!$C$13)-CH93-EF93)+IF($K93=17,$D93,0)</f>
        <v/>
      </c>
      <c r="AK93">
        <f>MAX(0,AK92*(1+AK$6/Setup!$C$13)-CI93-EG93)+IF($K93=18,$D93,0)</f>
        <v/>
      </c>
      <c r="AL93">
        <f>MAX(0,AL92*(1+AL$6/Setup!$C$13)-CJ93-EH93)+IF($K93=19,$D93,0)</f>
        <v/>
      </c>
      <c r="AM93">
        <f>MAX(0,AM92*(1+AM$6/Setup!$C$13)-CK93-EI93)+IF($K93=20,$D93,0)</f>
        <v/>
      </c>
      <c r="AN93">
        <f>MAX(0,AN92*(1+AN$6/Setup!$C$13)-CL93-EJ93)+IF($K93=21,$D93,0)</f>
        <v/>
      </c>
      <c r="AO93">
        <f>MAX(0,AO92*(1+AO$6/Setup!$C$13)-CM93-EK93)+IF($K93=22,$D93,0)</f>
        <v/>
      </c>
      <c r="AP93">
        <f>MAX(0,AP92*(1+AP$6/Setup!$C$13)-CN93-EL93)+IF($K93=23,$D93,0)</f>
        <v/>
      </c>
      <c r="AQ93">
        <f>MAX(0,AQ92*(1+AQ$6/Setup!$C$13)-CO93-EM93)+IF($K93=24,$D93,0)</f>
        <v/>
      </c>
      <c r="AR93">
        <f>MAX(0,AR92*(1+AR$6/Setup!$C$13)-CP93-EN93)+IF($K93=25,$D93,0)</f>
        <v/>
      </c>
      <c r="AS93">
        <f>MAX(0,AS92*(1+AS$6/Setup!$C$13)-CQ93-EO93)+IF($K93=26,$D93,0)</f>
        <v/>
      </c>
      <c r="AT93">
        <f>MAX(0,AT92*(1+AT$6/Setup!$C$13)-CR93-EP93)+IF($K93=27,$D93,0)</f>
        <v/>
      </c>
      <c r="AU93">
        <f>MAX(0,AU92*(1+AU$6/Setup!$C$13)-CS93-EQ93)+IF($K93=28,$D93,0)</f>
        <v/>
      </c>
      <c r="AV93">
        <f>MAX(0,AV92*(1+AV$6/Setup!$C$13)-CT93-ER93)+IF($K93=29,$D93,0)</f>
        <v/>
      </c>
      <c r="AW93">
        <f>MAX(0,AW92*(1+AW$6/Setup!$C$13)-CU93-ES93)+IF($K93=30,$D93,0)</f>
        <v/>
      </c>
      <c r="AX93">
        <f>MAX(0,AX92*(1+AX$6/Setup!$C$13)-CV93-ET93)+IF($K93=31,$D93,0)</f>
        <v/>
      </c>
      <c r="AY93">
        <f>MAX(0,AY92*(1+AY$6/Setup!$C$13)-CW93-EU93)+IF($K93=32,$D93,0)</f>
        <v/>
      </c>
      <c r="AZ93">
        <f>MAX(0,AZ92*(1+AZ$6/Setup!$C$13)-CX93-EV93)+IF($K93=33,$D93,0)</f>
        <v/>
      </c>
      <c r="BA93">
        <f>MAX(0,BA92*(1+BA$6/Setup!$C$13)-CY93-EW93)+IF($K93=34,$D93,0)</f>
        <v/>
      </c>
      <c r="BB93">
        <f>MAX(0,BB92*(1+BB$6/Setup!$C$13)-CZ93-EX93)+IF($K93=35,$D93,0)</f>
        <v/>
      </c>
      <c r="BC93">
        <f>MAX(0,BC92*(1+BC$6/Setup!$C$13)-DA93-EY93)+IF($K93=36,$D93,0)</f>
        <v/>
      </c>
      <c r="BD93">
        <f>MAX(0,BD92*(1+BD$6/Setup!$C$13)-DB93-EZ93)+IF($K93=37,$D93,0)</f>
        <v/>
      </c>
      <c r="BE93">
        <f>MAX(0,BE92*(1+BE$6/Setup!$C$13)-DC93-FA93)+IF($K93=38,$D93,0)</f>
        <v/>
      </c>
      <c r="BF93">
        <f>MAX(0,BF92*(1+BF$6/Setup!$C$13)-DD93-FB93)+IF($K93=39,$D93,0)</f>
        <v/>
      </c>
      <c r="BG93">
        <f>MAX(0,BG92*(1+BG$6/Setup!$C$13)-DE93-FC93)+IF($K93=40,$D93,0)</f>
        <v/>
      </c>
      <c r="BH93">
        <f>MAX(0,BH92*(1+BH$6/Setup!$C$13)-DF93-FD93)+IF($K93=41,$D93,0)</f>
        <v/>
      </c>
      <c r="BI93">
        <f>MAX(0,BI92*(1+BI$6/Setup!$C$13)-DG93-FE93)+IF($K93=42,$D93,0)</f>
        <v/>
      </c>
      <c r="BJ93">
        <f>MAX(0,BJ92*(1+BJ$6/Setup!$C$13)-DH93-FF93)+IF($K93=43,$D93,0)</f>
        <v/>
      </c>
      <c r="BK93">
        <f>MAX(0,BK92*(1+BK$6/Setup!$C$13)-DI93-FG93)+IF($K93=44,$D93,0)</f>
        <v/>
      </c>
      <c r="BL93">
        <f>MAX(0,BL92*(1+BL$6/Setup!$C$13)-DJ93-FH93)+IF($K93=45,$D93,0)</f>
        <v/>
      </c>
      <c r="BM93">
        <f>MAX(0,BM92*(1+BM$6/Setup!$C$13)-DK93-FI93)+IF($K93=46,$D93,0)</f>
        <v/>
      </c>
      <c r="BN93">
        <f>MAX(0,BN92*(1+BN$6/Setup!$C$13)-DL93-FJ93)+IF($K93=47,$D93,0)</f>
        <v/>
      </c>
      <c r="BO93">
        <f>MAX(0,BO92*(1+BO$6/Setup!$C$13)-DM93-FK93)+IF($K93=48,$D93,0)</f>
        <v/>
      </c>
      <c r="BP93">
        <f>MAX(0,BP92*(1+BP$6/Setup!$C$13)-DN93-FL93)+IF($K93=49,$D93,0)</f>
        <v/>
      </c>
      <c r="BQ93">
        <f>MAX(0,BQ92*(1+BQ$6/Setup!$C$13)-DO93-FM93)+IF($K93=50,$D93,0)</f>
        <v/>
      </c>
      <c r="BR93">
        <f>MIN(T92*(1+T$6/Setup!$C$13),T$7)</f>
        <v/>
      </c>
      <c r="BS93">
        <f>MIN(U92*(1+U$6/Setup!$C$13),U$7)</f>
        <v/>
      </c>
      <c r="BT93">
        <f>MIN(V92*(1+V$6/Setup!$C$13),V$7)</f>
        <v/>
      </c>
      <c r="BU93">
        <f>MIN(W92*(1+W$6/Setup!$C$13),W$7)</f>
        <v/>
      </c>
      <c r="BV93">
        <f>MIN(X92*(1+X$6/Setup!$C$13),X$7)</f>
        <v/>
      </c>
      <c r="BW93">
        <f>MIN(Y92*(1+Y$6/Setup!$C$13),Y$7)</f>
        <v/>
      </c>
      <c r="BX93">
        <f>MIN(Z92*(1+Z$6/Setup!$C$13),Z$7)</f>
        <v/>
      </c>
      <c r="BY93">
        <f>MIN(AA92*(1+AA$6/Setup!$C$13),AA$7)</f>
        <v/>
      </c>
      <c r="BZ93">
        <f>MIN(AB92*(1+AB$6/Setup!$C$13),AB$7)</f>
        <v/>
      </c>
      <c r="CA93">
        <f>MIN(AC92*(1+AC$6/Setup!$C$13),AC$7)</f>
        <v/>
      </c>
      <c r="CB93">
        <f>MIN(AD92*(1+AD$6/Setup!$C$13),AD$7)</f>
        <v/>
      </c>
      <c r="CC93">
        <f>MIN(AE92*(1+AE$6/Setup!$C$13),AE$7)</f>
        <v/>
      </c>
      <c r="CD93">
        <f>MIN(AF92*(1+AF$6/Setup!$C$13),AF$7)</f>
        <v/>
      </c>
      <c r="CE93">
        <f>MIN(AG92*(1+AG$6/Setup!$C$13),AG$7)</f>
        <v/>
      </c>
      <c r="CF93">
        <f>MIN(AH92*(1+AH$6/Setup!$C$13),AH$7)</f>
        <v/>
      </c>
      <c r="CG93">
        <f>MIN(AI92*(1+AI$6/Setup!$C$13),AI$7)</f>
        <v/>
      </c>
      <c r="CH93">
        <f>MIN(AJ92*(1+AJ$6/Setup!$C$13),AJ$7)</f>
        <v/>
      </c>
      <c r="CI93">
        <f>MIN(AK92*(1+AK$6/Setup!$C$13),AK$7)</f>
        <v/>
      </c>
      <c r="CJ93">
        <f>MIN(AL92*(1+AL$6/Setup!$C$13),AL$7)</f>
        <v/>
      </c>
      <c r="CK93">
        <f>MIN(AM92*(1+AM$6/Setup!$C$13),AM$7)</f>
        <v/>
      </c>
      <c r="CL93">
        <f>MIN(AN92*(1+AN$6/Setup!$C$13),AN$7)</f>
        <v/>
      </c>
      <c r="CM93">
        <f>MIN(AO92*(1+AO$6/Setup!$C$13),AO$7)</f>
        <v/>
      </c>
      <c r="CN93">
        <f>MIN(AP92*(1+AP$6/Setup!$C$13),AP$7)</f>
        <v/>
      </c>
      <c r="CO93">
        <f>MIN(AQ92*(1+AQ$6/Setup!$C$13),AQ$7)</f>
        <v/>
      </c>
      <c r="CP93">
        <f>MIN(AR92*(1+AR$6/Setup!$C$13),AR$7)</f>
        <v/>
      </c>
      <c r="CQ93">
        <f>MIN(AS92*(1+AS$6/Setup!$C$13),AS$7)</f>
        <v/>
      </c>
      <c r="CR93">
        <f>MIN(AT92*(1+AT$6/Setup!$C$13),AT$7)</f>
        <v/>
      </c>
      <c r="CS93">
        <f>MIN(AU92*(1+AU$6/Setup!$C$13),AU$7)</f>
        <v/>
      </c>
      <c r="CT93">
        <f>MIN(AV92*(1+AV$6/Setup!$C$13),AV$7)</f>
        <v/>
      </c>
      <c r="CU93">
        <f>MIN(AW92*(1+AW$6/Setup!$C$13),AW$7)</f>
        <v/>
      </c>
      <c r="CV93">
        <f>MIN(AX92*(1+AX$6/Setup!$C$13),AX$7)</f>
        <v/>
      </c>
      <c r="CW93">
        <f>MIN(AY92*(1+AY$6/Setup!$C$13),AY$7)</f>
        <v/>
      </c>
      <c r="CX93">
        <f>MIN(AZ92*(1+AZ$6/Setup!$C$13),AZ$7)</f>
        <v/>
      </c>
      <c r="CY93">
        <f>MIN(BA92*(1+BA$6/Setup!$C$13),BA$7)</f>
        <v/>
      </c>
      <c r="CZ93">
        <f>MIN(BB92*(1+BB$6/Setup!$C$13),BB$7)</f>
        <v/>
      </c>
      <c r="DA93">
        <f>MIN(BC92*(1+BC$6/Setup!$C$13),BC$7)</f>
        <v/>
      </c>
      <c r="DB93">
        <f>MIN(BD92*(1+BD$6/Setup!$C$13),BD$7)</f>
        <v/>
      </c>
      <c r="DC93">
        <f>MIN(BE92*(1+BE$6/Setup!$C$13),BE$7)</f>
        <v/>
      </c>
      <c r="DD93">
        <f>MIN(BF92*(1+BF$6/Setup!$C$13),BF$7)</f>
        <v/>
      </c>
      <c r="DE93">
        <f>MIN(BG92*(1+BG$6/Setup!$C$13),BG$7)</f>
        <v/>
      </c>
      <c r="DF93">
        <f>MIN(BH92*(1+BH$6/Setup!$C$13),BH$7)</f>
        <v/>
      </c>
      <c r="DG93">
        <f>MIN(BI92*(1+BI$6/Setup!$C$13),BI$7)</f>
        <v/>
      </c>
      <c r="DH93">
        <f>MIN(BJ92*(1+BJ$6/Setup!$C$13),BJ$7)</f>
        <v/>
      </c>
      <c r="DI93">
        <f>MIN(BK92*(1+BK$6/Setup!$C$13),BK$7)</f>
        <v/>
      </c>
      <c r="DJ93">
        <f>MIN(BL92*(1+BL$6/Setup!$C$13),BL$7)</f>
        <v/>
      </c>
      <c r="DK93">
        <f>MIN(BM92*(1+BM$6/Setup!$C$13),BM$7)</f>
        <v/>
      </c>
      <c r="DL93">
        <f>MIN(BN92*(1+BN$6/Setup!$C$13),BN$7)</f>
        <v/>
      </c>
      <c r="DM93">
        <f>MIN(BO92*(1+BO$6/Setup!$C$13),BO$7)</f>
        <v/>
      </c>
      <c r="DN93">
        <f>MIN(BP92*(1+BP$6/Setup!$C$13),BP$7)</f>
        <v/>
      </c>
      <c r="DO93">
        <f>MIN(BQ92*(1+BQ$6/Setup!$C$13),BQ$7)</f>
        <v/>
      </c>
      <c r="DP93">
        <f>MIN(T92*(1+T$6/Setup!$C$13)-BR93,$H93)</f>
        <v/>
      </c>
      <c r="DQ93">
        <f>MIN(U92*(1+U$6/Setup!$C$13)-BS93,MAX(0,$H93-SUM($DP93:DP93)))</f>
        <v/>
      </c>
      <c r="DR93">
        <f>MIN(V92*(1+V$6/Setup!$C$13)-BT93,MAX(0,$H93-SUM($DP93:DQ93)))</f>
        <v/>
      </c>
      <c r="DS93">
        <f>MIN(W92*(1+W$6/Setup!$C$13)-BU93,MAX(0,$H93-SUM($DP93:DR93)))</f>
        <v/>
      </c>
      <c r="DT93">
        <f>MIN(X92*(1+X$6/Setup!$C$13)-BV93,MAX(0,$H93-SUM($DP93:DS93)))</f>
        <v/>
      </c>
      <c r="DU93">
        <f>MIN(Y92*(1+Y$6/Setup!$C$13)-BW93,MAX(0,$H93-SUM($DP93:DT93)))</f>
        <v/>
      </c>
      <c r="DV93">
        <f>MIN(Z92*(1+Z$6/Setup!$C$13)-BX93,MAX(0,$H93-SUM($DP93:DU93)))</f>
        <v/>
      </c>
      <c r="DW93">
        <f>MIN(AA92*(1+AA$6/Setup!$C$13)-BY93,MAX(0,$H93-SUM($DP93:DV93)))</f>
        <v/>
      </c>
      <c r="DX93">
        <f>MIN(AB92*(1+AB$6/Setup!$C$13)-BZ93,MAX(0,$H93-SUM($DP93:DW93)))</f>
        <v/>
      </c>
      <c r="DY93">
        <f>MIN(AC92*(1+AC$6/Setup!$C$13)-CA93,MAX(0,$H93-SUM($DP93:DX93)))</f>
        <v/>
      </c>
      <c r="DZ93">
        <f>MIN(AD92*(1+AD$6/Setup!$C$13)-CB93,MAX(0,$H93-SUM($DP93:DY93)))</f>
        <v/>
      </c>
      <c r="EA93">
        <f>MIN(AE92*(1+AE$6/Setup!$C$13)-CC93,MAX(0,$H93-SUM($DP93:DZ93)))</f>
        <v/>
      </c>
      <c r="EB93">
        <f>MIN(AF92*(1+AF$6/Setup!$C$13)-CD93,MAX(0,$H93-SUM($DP93:EA93)))</f>
        <v/>
      </c>
      <c r="EC93">
        <f>MIN(AG92*(1+AG$6/Setup!$C$13)-CE93,MAX(0,$H93-SUM($DP93:EB93)))</f>
        <v/>
      </c>
      <c r="ED93">
        <f>MIN(AH92*(1+AH$6/Setup!$C$13)-CF93,MAX(0,$H93-SUM($DP93:EC93)))</f>
        <v/>
      </c>
      <c r="EE93">
        <f>MIN(AI92*(1+AI$6/Setup!$C$13)-CG93,MAX(0,$H93-SUM($DP93:ED93)))</f>
        <v/>
      </c>
      <c r="EF93">
        <f>MIN(AJ92*(1+AJ$6/Setup!$C$13)-CH93,MAX(0,$H93-SUM($DP93:EE93)))</f>
        <v/>
      </c>
      <c r="EG93">
        <f>MIN(AK92*(1+AK$6/Setup!$C$13)-CI93,MAX(0,$H93-SUM($DP93:EF93)))</f>
        <v/>
      </c>
      <c r="EH93">
        <f>MIN(AL92*(1+AL$6/Setup!$C$13)-CJ93,MAX(0,$H93-SUM($DP93:EG93)))</f>
        <v/>
      </c>
      <c r="EI93">
        <f>MIN(AM92*(1+AM$6/Setup!$C$13)-CK93,MAX(0,$H93-SUM($DP93:EH93)))</f>
        <v/>
      </c>
      <c r="EJ93">
        <f>MIN(AN92*(1+AN$6/Setup!$C$13)-CL93,MAX(0,$H93-SUM($DP93:EI93)))</f>
        <v/>
      </c>
      <c r="EK93">
        <f>MIN(AO92*(1+AO$6/Setup!$C$13)-CM93,MAX(0,$H93-SUM($DP93:EJ93)))</f>
        <v/>
      </c>
      <c r="EL93">
        <f>MIN(AP92*(1+AP$6/Setup!$C$13)-CN93,MAX(0,$H93-SUM($DP93:EK93)))</f>
        <v/>
      </c>
      <c r="EM93">
        <f>MIN(AQ92*(1+AQ$6/Setup!$C$13)-CO93,MAX(0,$H93-SUM($DP93:EL93)))</f>
        <v/>
      </c>
      <c r="EN93">
        <f>MIN(AR92*(1+AR$6/Setup!$C$13)-CP93,MAX(0,$H93-SUM($DP93:EM93)))</f>
        <v/>
      </c>
      <c r="EO93">
        <f>MIN(AS92*(1+AS$6/Setup!$C$13)-CQ93,MAX(0,$H93-SUM($DP93:EN93)))</f>
        <v/>
      </c>
      <c r="EP93">
        <f>MIN(AT92*(1+AT$6/Setup!$C$13)-CR93,MAX(0,$H93-SUM($DP93:EO93)))</f>
        <v/>
      </c>
      <c r="EQ93">
        <f>MIN(AU92*(1+AU$6/Setup!$C$13)-CS93,MAX(0,$H93-SUM($DP93:EP93)))</f>
        <v/>
      </c>
      <c r="ER93">
        <f>MIN(AV92*(1+AV$6/Setup!$C$13)-CT93,MAX(0,$H93-SUM($DP93:EQ93)))</f>
        <v/>
      </c>
      <c r="ES93">
        <f>MIN(AW92*(1+AW$6/Setup!$C$13)-CU93,MAX(0,$H93-SUM($DP93:ER93)))</f>
        <v/>
      </c>
      <c r="ET93">
        <f>MIN(AX92*(1+AX$6/Setup!$C$13)-CV93,MAX(0,$H93-SUM($DP93:ES93)))</f>
        <v/>
      </c>
      <c r="EU93">
        <f>MIN(AY92*(1+AY$6/Setup!$C$13)-CW93,MAX(0,$H93-SUM($DP93:ET93)))</f>
        <v/>
      </c>
      <c r="EV93">
        <f>MIN(AZ92*(1+AZ$6/Setup!$C$13)-CX93,MAX(0,$H93-SUM($DP93:EU93)))</f>
        <v/>
      </c>
      <c r="EW93">
        <f>MIN(BA92*(1+BA$6/Setup!$C$13)-CY93,MAX(0,$H93-SUM($DP93:EV93)))</f>
        <v/>
      </c>
      <c r="EX93">
        <f>MIN(BB92*(1+BB$6/Setup!$C$13)-CZ93,MAX(0,$H93-SUM($DP93:EW93)))</f>
        <v/>
      </c>
      <c r="EY93">
        <f>MIN(BC92*(1+BC$6/Setup!$C$13)-DA93,MAX(0,$H93-SUM($DP93:EX93)))</f>
        <v/>
      </c>
      <c r="EZ93">
        <f>MIN(BD92*(1+BD$6/Setup!$C$13)-DB93,MAX(0,$H93-SUM($DP93:EY93)))</f>
        <v/>
      </c>
      <c r="FA93">
        <f>MIN(BE92*(1+BE$6/Setup!$C$13)-DC93,MAX(0,$H93-SUM($DP93:EZ93)))</f>
        <v/>
      </c>
      <c r="FB93">
        <f>MIN(BF92*(1+BF$6/Setup!$C$13)-DD93,MAX(0,$H93-SUM($DP93:FA93)))</f>
        <v/>
      </c>
      <c r="FC93">
        <f>MIN(BG92*(1+BG$6/Setup!$C$13)-DE93,MAX(0,$H93-SUM($DP93:FB93)))</f>
        <v/>
      </c>
      <c r="FD93">
        <f>MIN(BH92*(1+BH$6/Setup!$C$13)-DF93,MAX(0,$H93-SUM($DP93:FC93)))</f>
        <v/>
      </c>
      <c r="FE93">
        <f>MIN(BI92*(1+BI$6/Setup!$C$13)-DG93,MAX(0,$H93-SUM($DP93:FD93)))</f>
        <v/>
      </c>
      <c r="FF93">
        <f>MIN(BJ92*(1+BJ$6/Setup!$C$13)-DH93,MAX(0,$H93-SUM($DP93:FE93)))</f>
        <v/>
      </c>
      <c r="FG93">
        <f>MIN(BK92*(1+BK$6/Setup!$C$13)-DI93,MAX(0,$H93-SUM($DP93:FF93)))</f>
        <v/>
      </c>
      <c r="FH93">
        <f>MIN(BL92*(1+BL$6/Setup!$C$13)-DJ93,MAX(0,$H93-SUM($DP93:FG93)))</f>
        <v/>
      </c>
      <c r="FI93">
        <f>MIN(BM92*(1+BM$6/Setup!$C$13)-DK93,MAX(0,$H93-SUM($DP93:FH93)))</f>
        <v/>
      </c>
      <c r="FJ93">
        <f>MIN(BN92*(1+BN$6/Setup!$C$13)-DL93,MAX(0,$H93-SUM($DP93:FI93)))</f>
        <v/>
      </c>
      <c r="FK93">
        <f>MIN(BO92*(1+BO$6/Setup!$C$13)-DM93,MAX(0,$H93-SUM($DP93:FJ93)))</f>
        <v/>
      </c>
      <c r="FL93">
        <f>MIN(BP92*(1+BP$6/Setup!$C$13)-DN93,MAX(0,$H93-SUM($DP93:FK93)))</f>
        <v/>
      </c>
      <c r="FM93">
        <f>MIN(BQ92*(1+BQ$6/Setup!$C$13)-DO93,MAX(0,$H93-SUM($DP93:FL93)))</f>
        <v/>
      </c>
    </row>
    <row r="94">
      <c r="A94">
        <f>A93+1</f>
        <v/>
      </c>
      <c r="B94">
        <f>IF(Setup!$C$6="Every week",Setup!$C$7+7*(A94-1),IF(Setup!$C$6="Every 2 weeks",Setup!$C$7+14*(A94-1),IF(Setup!$C$6="Every month",EDATE(Setup!$C$7,A94-1),EOMONTH(Setup!$C$7,INT((A94-1+Setup!$C$20)/2)-1)+MIN(IF(MOD(A94-1+Setup!$C$20,2)=0,Setup!$C$18,Setup!$C$19),DAY(EOMONTH(Setup!$C$7,INT((A94-1+Setup!$C$20)/2)))))))</f>
        <v/>
      </c>
      <c r="C94">
        <f>N('Paycheck Plan'!J90)</f>
        <v/>
      </c>
      <c r="D94">
        <f>N('Paycheck Plan'!K90)</f>
        <v/>
      </c>
      <c r="E94">
        <f>MIN(MAX(0,Setup!$C$10-F93),MAX(0,Setup!$C$8+C94-G94))</f>
        <v/>
      </c>
      <c r="F94">
        <f>F93+E94</f>
        <v/>
      </c>
      <c r="G94">
        <f>MIN(Setup!$C$14,MAX(0,Setup!$C$8+C94))</f>
        <v/>
      </c>
      <c r="H94">
        <f>MAX(0,Setup!$C$8+C94-G94-E94)+SUM($T$7:$BQ$7)-SUM(BR94:DO94)</f>
        <v/>
      </c>
      <c r="I94">
        <f>SUMPRODUCT(T93:BQ93,$T$6:$BQ$6)/Setup!$C$13</f>
        <v/>
      </c>
      <c r="J94">
        <f>SUM(T94:BQ94)</f>
        <v/>
      </c>
      <c r="K94">
        <f>IF(MAX(DP94:FM94)&gt;0,MATCH(MAX(DP94:FM94),DP94:FM94,0),1)</f>
        <v/>
      </c>
      <c r="T94">
        <f>MAX(0,T93*(1+T$6/Setup!$C$13)-BR94-DP94)+IF($K94=1,$D94,0)</f>
        <v/>
      </c>
      <c r="U94">
        <f>MAX(0,U93*(1+U$6/Setup!$C$13)-BS94-DQ94)+IF($K94=2,$D94,0)</f>
        <v/>
      </c>
      <c r="V94">
        <f>MAX(0,V93*(1+V$6/Setup!$C$13)-BT94-DR94)+IF($K94=3,$D94,0)</f>
        <v/>
      </c>
      <c r="W94">
        <f>MAX(0,W93*(1+W$6/Setup!$C$13)-BU94-DS94)+IF($K94=4,$D94,0)</f>
        <v/>
      </c>
      <c r="X94">
        <f>MAX(0,X93*(1+X$6/Setup!$C$13)-BV94-DT94)+IF($K94=5,$D94,0)</f>
        <v/>
      </c>
      <c r="Y94">
        <f>MAX(0,Y93*(1+Y$6/Setup!$C$13)-BW94-DU94)+IF($K94=6,$D94,0)</f>
        <v/>
      </c>
      <c r="Z94">
        <f>MAX(0,Z93*(1+Z$6/Setup!$C$13)-BX94-DV94)+IF($K94=7,$D94,0)</f>
        <v/>
      </c>
      <c r="AA94">
        <f>MAX(0,AA93*(1+AA$6/Setup!$C$13)-BY94-DW94)+IF($K94=8,$D94,0)</f>
        <v/>
      </c>
      <c r="AB94">
        <f>MAX(0,AB93*(1+AB$6/Setup!$C$13)-BZ94-DX94)+IF($K94=9,$D94,0)</f>
        <v/>
      </c>
      <c r="AC94">
        <f>MAX(0,AC93*(1+AC$6/Setup!$C$13)-CA94-DY94)+IF($K94=10,$D94,0)</f>
        <v/>
      </c>
      <c r="AD94">
        <f>MAX(0,AD93*(1+AD$6/Setup!$C$13)-CB94-DZ94)+IF($K94=11,$D94,0)</f>
        <v/>
      </c>
      <c r="AE94">
        <f>MAX(0,AE93*(1+AE$6/Setup!$C$13)-CC94-EA94)+IF($K94=12,$D94,0)</f>
        <v/>
      </c>
      <c r="AF94">
        <f>MAX(0,AF93*(1+AF$6/Setup!$C$13)-CD94-EB94)+IF($K94=13,$D94,0)</f>
        <v/>
      </c>
      <c r="AG94">
        <f>MAX(0,AG93*(1+AG$6/Setup!$C$13)-CE94-EC94)+IF($K94=14,$D94,0)</f>
        <v/>
      </c>
      <c r="AH94">
        <f>MAX(0,AH93*(1+AH$6/Setup!$C$13)-CF94-ED94)+IF($K94=15,$D94,0)</f>
        <v/>
      </c>
      <c r="AI94">
        <f>MAX(0,AI93*(1+AI$6/Setup!$C$13)-CG94-EE94)+IF($K94=16,$D94,0)</f>
        <v/>
      </c>
      <c r="AJ94">
        <f>MAX(0,AJ93*(1+AJ$6/Setup!$C$13)-CH94-EF94)+IF($K94=17,$D94,0)</f>
        <v/>
      </c>
      <c r="AK94">
        <f>MAX(0,AK93*(1+AK$6/Setup!$C$13)-CI94-EG94)+IF($K94=18,$D94,0)</f>
        <v/>
      </c>
      <c r="AL94">
        <f>MAX(0,AL93*(1+AL$6/Setup!$C$13)-CJ94-EH94)+IF($K94=19,$D94,0)</f>
        <v/>
      </c>
      <c r="AM94">
        <f>MAX(0,AM93*(1+AM$6/Setup!$C$13)-CK94-EI94)+IF($K94=20,$D94,0)</f>
        <v/>
      </c>
      <c r="AN94">
        <f>MAX(0,AN93*(1+AN$6/Setup!$C$13)-CL94-EJ94)+IF($K94=21,$D94,0)</f>
        <v/>
      </c>
      <c r="AO94">
        <f>MAX(0,AO93*(1+AO$6/Setup!$C$13)-CM94-EK94)+IF($K94=22,$D94,0)</f>
        <v/>
      </c>
      <c r="AP94">
        <f>MAX(0,AP93*(1+AP$6/Setup!$C$13)-CN94-EL94)+IF($K94=23,$D94,0)</f>
        <v/>
      </c>
      <c r="AQ94">
        <f>MAX(0,AQ93*(1+AQ$6/Setup!$C$13)-CO94-EM94)+IF($K94=24,$D94,0)</f>
        <v/>
      </c>
      <c r="AR94">
        <f>MAX(0,AR93*(1+AR$6/Setup!$C$13)-CP94-EN94)+IF($K94=25,$D94,0)</f>
        <v/>
      </c>
      <c r="AS94">
        <f>MAX(0,AS93*(1+AS$6/Setup!$C$13)-CQ94-EO94)+IF($K94=26,$D94,0)</f>
        <v/>
      </c>
      <c r="AT94">
        <f>MAX(0,AT93*(1+AT$6/Setup!$C$13)-CR94-EP94)+IF($K94=27,$D94,0)</f>
        <v/>
      </c>
      <c r="AU94">
        <f>MAX(0,AU93*(1+AU$6/Setup!$C$13)-CS94-EQ94)+IF($K94=28,$D94,0)</f>
        <v/>
      </c>
      <c r="AV94">
        <f>MAX(0,AV93*(1+AV$6/Setup!$C$13)-CT94-ER94)+IF($K94=29,$D94,0)</f>
        <v/>
      </c>
      <c r="AW94">
        <f>MAX(0,AW93*(1+AW$6/Setup!$C$13)-CU94-ES94)+IF($K94=30,$D94,0)</f>
        <v/>
      </c>
      <c r="AX94">
        <f>MAX(0,AX93*(1+AX$6/Setup!$C$13)-CV94-ET94)+IF($K94=31,$D94,0)</f>
        <v/>
      </c>
      <c r="AY94">
        <f>MAX(0,AY93*(1+AY$6/Setup!$C$13)-CW94-EU94)+IF($K94=32,$D94,0)</f>
        <v/>
      </c>
      <c r="AZ94">
        <f>MAX(0,AZ93*(1+AZ$6/Setup!$C$13)-CX94-EV94)+IF($K94=33,$D94,0)</f>
        <v/>
      </c>
      <c r="BA94">
        <f>MAX(0,BA93*(1+BA$6/Setup!$C$13)-CY94-EW94)+IF($K94=34,$D94,0)</f>
        <v/>
      </c>
      <c r="BB94">
        <f>MAX(0,BB93*(1+BB$6/Setup!$C$13)-CZ94-EX94)+IF($K94=35,$D94,0)</f>
        <v/>
      </c>
      <c r="BC94">
        <f>MAX(0,BC93*(1+BC$6/Setup!$C$13)-DA94-EY94)+IF($K94=36,$D94,0)</f>
        <v/>
      </c>
      <c r="BD94">
        <f>MAX(0,BD93*(1+BD$6/Setup!$C$13)-DB94-EZ94)+IF($K94=37,$D94,0)</f>
        <v/>
      </c>
      <c r="BE94">
        <f>MAX(0,BE93*(1+BE$6/Setup!$C$13)-DC94-FA94)+IF($K94=38,$D94,0)</f>
        <v/>
      </c>
      <c r="BF94">
        <f>MAX(0,BF93*(1+BF$6/Setup!$C$13)-DD94-FB94)+IF($K94=39,$D94,0)</f>
        <v/>
      </c>
      <c r="BG94">
        <f>MAX(0,BG93*(1+BG$6/Setup!$C$13)-DE94-FC94)+IF($K94=40,$D94,0)</f>
        <v/>
      </c>
      <c r="BH94">
        <f>MAX(0,BH93*(1+BH$6/Setup!$C$13)-DF94-FD94)+IF($K94=41,$D94,0)</f>
        <v/>
      </c>
      <c r="BI94">
        <f>MAX(0,BI93*(1+BI$6/Setup!$C$13)-DG94-FE94)+IF($K94=42,$D94,0)</f>
        <v/>
      </c>
      <c r="BJ94">
        <f>MAX(0,BJ93*(1+BJ$6/Setup!$C$13)-DH94-FF94)+IF($K94=43,$D94,0)</f>
        <v/>
      </c>
      <c r="BK94">
        <f>MAX(0,BK93*(1+BK$6/Setup!$C$13)-DI94-FG94)+IF($K94=44,$D94,0)</f>
        <v/>
      </c>
      <c r="BL94">
        <f>MAX(0,BL93*(1+BL$6/Setup!$C$13)-DJ94-FH94)+IF($K94=45,$D94,0)</f>
        <v/>
      </c>
      <c r="BM94">
        <f>MAX(0,BM93*(1+BM$6/Setup!$C$13)-DK94-FI94)+IF($K94=46,$D94,0)</f>
        <v/>
      </c>
      <c r="BN94">
        <f>MAX(0,BN93*(1+BN$6/Setup!$C$13)-DL94-FJ94)+IF($K94=47,$D94,0)</f>
        <v/>
      </c>
      <c r="BO94">
        <f>MAX(0,BO93*(1+BO$6/Setup!$C$13)-DM94-FK94)+IF($K94=48,$D94,0)</f>
        <v/>
      </c>
      <c r="BP94">
        <f>MAX(0,BP93*(1+BP$6/Setup!$C$13)-DN94-FL94)+IF($K94=49,$D94,0)</f>
        <v/>
      </c>
      <c r="BQ94">
        <f>MAX(0,BQ93*(1+BQ$6/Setup!$C$13)-DO94-FM94)+IF($K94=50,$D94,0)</f>
        <v/>
      </c>
      <c r="BR94">
        <f>MIN(T93*(1+T$6/Setup!$C$13),T$7)</f>
        <v/>
      </c>
      <c r="BS94">
        <f>MIN(U93*(1+U$6/Setup!$C$13),U$7)</f>
        <v/>
      </c>
      <c r="BT94">
        <f>MIN(V93*(1+V$6/Setup!$C$13),V$7)</f>
        <v/>
      </c>
      <c r="BU94">
        <f>MIN(W93*(1+W$6/Setup!$C$13),W$7)</f>
        <v/>
      </c>
      <c r="BV94">
        <f>MIN(X93*(1+X$6/Setup!$C$13),X$7)</f>
        <v/>
      </c>
      <c r="BW94">
        <f>MIN(Y93*(1+Y$6/Setup!$C$13),Y$7)</f>
        <v/>
      </c>
      <c r="BX94">
        <f>MIN(Z93*(1+Z$6/Setup!$C$13),Z$7)</f>
        <v/>
      </c>
      <c r="BY94">
        <f>MIN(AA93*(1+AA$6/Setup!$C$13),AA$7)</f>
        <v/>
      </c>
      <c r="BZ94">
        <f>MIN(AB93*(1+AB$6/Setup!$C$13),AB$7)</f>
        <v/>
      </c>
      <c r="CA94">
        <f>MIN(AC93*(1+AC$6/Setup!$C$13),AC$7)</f>
        <v/>
      </c>
      <c r="CB94">
        <f>MIN(AD93*(1+AD$6/Setup!$C$13),AD$7)</f>
        <v/>
      </c>
      <c r="CC94">
        <f>MIN(AE93*(1+AE$6/Setup!$C$13),AE$7)</f>
        <v/>
      </c>
      <c r="CD94">
        <f>MIN(AF93*(1+AF$6/Setup!$C$13),AF$7)</f>
        <v/>
      </c>
      <c r="CE94">
        <f>MIN(AG93*(1+AG$6/Setup!$C$13),AG$7)</f>
        <v/>
      </c>
      <c r="CF94">
        <f>MIN(AH93*(1+AH$6/Setup!$C$13),AH$7)</f>
        <v/>
      </c>
      <c r="CG94">
        <f>MIN(AI93*(1+AI$6/Setup!$C$13),AI$7)</f>
        <v/>
      </c>
      <c r="CH94">
        <f>MIN(AJ93*(1+AJ$6/Setup!$C$13),AJ$7)</f>
        <v/>
      </c>
      <c r="CI94">
        <f>MIN(AK93*(1+AK$6/Setup!$C$13),AK$7)</f>
        <v/>
      </c>
      <c r="CJ94">
        <f>MIN(AL93*(1+AL$6/Setup!$C$13),AL$7)</f>
        <v/>
      </c>
      <c r="CK94">
        <f>MIN(AM93*(1+AM$6/Setup!$C$13),AM$7)</f>
        <v/>
      </c>
      <c r="CL94">
        <f>MIN(AN93*(1+AN$6/Setup!$C$13),AN$7)</f>
        <v/>
      </c>
      <c r="CM94">
        <f>MIN(AO93*(1+AO$6/Setup!$C$13),AO$7)</f>
        <v/>
      </c>
      <c r="CN94">
        <f>MIN(AP93*(1+AP$6/Setup!$C$13),AP$7)</f>
        <v/>
      </c>
      <c r="CO94">
        <f>MIN(AQ93*(1+AQ$6/Setup!$C$13),AQ$7)</f>
        <v/>
      </c>
      <c r="CP94">
        <f>MIN(AR93*(1+AR$6/Setup!$C$13),AR$7)</f>
        <v/>
      </c>
      <c r="CQ94">
        <f>MIN(AS93*(1+AS$6/Setup!$C$13),AS$7)</f>
        <v/>
      </c>
      <c r="CR94">
        <f>MIN(AT93*(1+AT$6/Setup!$C$13),AT$7)</f>
        <v/>
      </c>
      <c r="CS94">
        <f>MIN(AU93*(1+AU$6/Setup!$C$13),AU$7)</f>
        <v/>
      </c>
      <c r="CT94">
        <f>MIN(AV93*(1+AV$6/Setup!$C$13),AV$7)</f>
        <v/>
      </c>
      <c r="CU94">
        <f>MIN(AW93*(1+AW$6/Setup!$C$13),AW$7)</f>
        <v/>
      </c>
      <c r="CV94">
        <f>MIN(AX93*(1+AX$6/Setup!$C$13),AX$7)</f>
        <v/>
      </c>
      <c r="CW94">
        <f>MIN(AY93*(1+AY$6/Setup!$C$13),AY$7)</f>
        <v/>
      </c>
      <c r="CX94">
        <f>MIN(AZ93*(1+AZ$6/Setup!$C$13),AZ$7)</f>
        <v/>
      </c>
      <c r="CY94">
        <f>MIN(BA93*(1+BA$6/Setup!$C$13),BA$7)</f>
        <v/>
      </c>
      <c r="CZ94">
        <f>MIN(BB93*(1+BB$6/Setup!$C$13),BB$7)</f>
        <v/>
      </c>
      <c r="DA94">
        <f>MIN(BC93*(1+BC$6/Setup!$C$13),BC$7)</f>
        <v/>
      </c>
      <c r="DB94">
        <f>MIN(BD93*(1+BD$6/Setup!$C$13),BD$7)</f>
        <v/>
      </c>
      <c r="DC94">
        <f>MIN(BE93*(1+BE$6/Setup!$C$13),BE$7)</f>
        <v/>
      </c>
      <c r="DD94">
        <f>MIN(BF93*(1+BF$6/Setup!$C$13),BF$7)</f>
        <v/>
      </c>
      <c r="DE94">
        <f>MIN(BG93*(1+BG$6/Setup!$C$13),BG$7)</f>
        <v/>
      </c>
      <c r="DF94">
        <f>MIN(BH93*(1+BH$6/Setup!$C$13),BH$7)</f>
        <v/>
      </c>
      <c r="DG94">
        <f>MIN(BI93*(1+BI$6/Setup!$C$13),BI$7)</f>
        <v/>
      </c>
      <c r="DH94">
        <f>MIN(BJ93*(1+BJ$6/Setup!$C$13),BJ$7)</f>
        <v/>
      </c>
      <c r="DI94">
        <f>MIN(BK93*(1+BK$6/Setup!$C$13),BK$7)</f>
        <v/>
      </c>
      <c r="DJ94">
        <f>MIN(BL93*(1+BL$6/Setup!$C$13),BL$7)</f>
        <v/>
      </c>
      <c r="DK94">
        <f>MIN(BM93*(1+BM$6/Setup!$C$13),BM$7)</f>
        <v/>
      </c>
      <c r="DL94">
        <f>MIN(BN93*(1+BN$6/Setup!$C$13),BN$7)</f>
        <v/>
      </c>
      <c r="DM94">
        <f>MIN(BO93*(1+BO$6/Setup!$C$13),BO$7)</f>
        <v/>
      </c>
      <c r="DN94">
        <f>MIN(BP93*(1+BP$6/Setup!$C$13),BP$7)</f>
        <v/>
      </c>
      <c r="DO94">
        <f>MIN(BQ93*(1+BQ$6/Setup!$C$13),BQ$7)</f>
        <v/>
      </c>
      <c r="DP94">
        <f>MIN(T93*(1+T$6/Setup!$C$13)-BR94,$H94)</f>
        <v/>
      </c>
      <c r="DQ94">
        <f>MIN(U93*(1+U$6/Setup!$C$13)-BS94,MAX(0,$H94-SUM($DP94:DP94)))</f>
        <v/>
      </c>
      <c r="DR94">
        <f>MIN(V93*(1+V$6/Setup!$C$13)-BT94,MAX(0,$H94-SUM($DP94:DQ94)))</f>
        <v/>
      </c>
      <c r="DS94">
        <f>MIN(W93*(1+W$6/Setup!$C$13)-BU94,MAX(0,$H94-SUM($DP94:DR94)))</f>
        <v/>
      </c>
      <c r="DT94">
        <f>MIN(X93*(1+X$6/Setup!$C$13)-BV94,MAX(0,$H94-SUM($DP94:DS94)))</f>
        <v/>
      </c>
      <c r="DU94">
        <f>MIN(Y93*(1+Y$6/Setup!$C$13)-BW94,MAX(0,$H94-SUM($DP94:DT94)))</f>
        <v/>
      </c>
      <c r="DV94">
        <f>MIN(Z93*(1+Z$6/Setup!$C$13)-BX94,MAX(0,$H94-SUM($DP94:DU94)))</f>
        <v/>
      </c>
      <c r="DW94">
        <f>MIN(AA93*(1+AA$6/Setup!$C$13)-BY94,MAX(0,$H94-SUM($DP94:DV94)))</f>
        <v/>
      </c>
      <c r="DX94">
        <f>MIN(AB93*(1+AB$6/Setup!$C$13)-BZ94,MAX(0,$H94-SUM($DP94:DW94)))</f>
        <v/>
      </c>
      <c r="DY94">
        <f>MIN(AC93*(1+AC$6/Setup!$C$13)-CA94,MAX(0,$H94-SUM($DP94:DX94)))</f>
        <v/>
      </c>
      <c r="DZ94">
        <f>MIN(AD93*(1+AD$6/Setup!$C$13)-CB94,MAX(0,$H94-SUM($DP94:DY94)))</f>
        <v/>
      </c>
      <c r="EA94">
        <f>MIN(AE93*(1+AE$6/Setup!$C$13)-CC94,MAX(0,$H94-SUM($DP94:DZ94)))</f>
        <v/>
      </c>
      <c r="EB94">
        <f>MIN(AF93*(1+AF$6/Setup!$C$13)-CD94,MAX(0,$H94-SUM($DP94:EA94)))</f>
        <v/>
      </c>
      <c r="EC94">
        <f>MIN(AG93*(1+AG$6/Setup!$C$13)-CE94,MAX(0,$H94-SUM($DP94:EB94)))</f>
        <v/>
      </c>
      <c r="ED94">
        <f>MIN(AH93*(1+AH$6/Setup!$C$13)-CF94,MAX(0,$H94-SUM($DP94:EC94)))</f>
        <v/>
      </c>
      <c r="EE94">
        <f>MIN(AI93*(1+AI$6/Setup!$C$13)-CG94,MAX(0,$H94-SUM($DP94:ED94)))</f>
        <v/>
      </c>
      <c r="EF94">
        <f>MIN(AJ93*(1+AJ$6/Setup!$C$13)-CH94,MAX(0,$H94-SUM($DP94:EE94)))</f>
        <v/>
      </c>
      <c r="EG94">
        <f>MIN(AK93*(1+AK$6/Setup!$C$13)-CI94,MAX(0,$H94-SUM($DP94:EF94)))</f>
        <v/>
      </c>
      <c r="EH94">
        <f>MIN(AL93*(1+AL$6/Setup!$C$13)-CJ94,MAX(0,$H94-SUM($DP94:EG94)))</f>
        <v/>
      </c>
      <c r="EI94">
        <f>MIN(AM93*(1+AM$6/Setup!$C$13)-CK94,MAX(0,$H94-SUM($DP94:EH94)))</f>
        <v/>
      </c>
      <c r="EJ94">
        <f>MIN(AN93*(1+AN$6/Setup!$C$13)-CL94,MAX(0,$H94-SUM($DP94:EI94)))</f>
        <v/>
      </c>
      <c r="EK94">
        <f>MIN(AO93*(1+AO$6/Setup!$C$13)-CM94,MAX(0,$H94-SUM($DP94:EJ94)))</f>
        <v/>
      </c>
      <c r="EL94">
        <f>MIN(AP93*(1+AP$6/Setup!$C$13)-CN94,MAX(0,$H94-SUM($DP94:EK94)))</f>
        <v/>
      </c>
      <c r="EM94">
        <f>MIN(AQ93*(1+AQ$6/Setup!$C$13)-CO94,MAX(0,$H94-SUM($DP94:EL94)))</f>
        <v/>
      </c>
      <c r="EN94">
        <f>MIN(AR93*(1+AR$6/Setup!$C$13)-CP94,MAX(0,$H94-SUM($DP94:EM94)))</f>
        <v/>
      </c>
      <c r="EO94">
        <f>MIN(AS93*(1+AS$6/Setup!$C$13)-CQ94,MAX(0,$H94-SUM($DP94:EN94)))</f>
        <v/>
      </c>
      <c r="EP94">
        <f>MIN(AT93*(1+AT$6/Setup!$C$13)-CR94,MAX(0,$H94-SUM($DP94:EO94)))</f>
        <v/>
      </c>
      <c r="EQ94">
        <f>MIN(AU93*(1+AU$6/Setup!$C$13)-CS94,MAX(0,$H94-SUM($DP94:EP94)))</f>
        <v/>
      </c>
      <c r="ER94">
        <f>MIN(AV93*(1+AV$6/Setup!$C$13)-CT94,MAX(0,$H94-SUM($DP94:EQ94)))</f>
        <v/>
      </c>
      <c r="ES94">
        <f>MIN(AW93*(1+AW$6/Setup!$C$13)-CU94,MAX(0,$H94-SUM($DP94:ER94)))</f>
        <v/>
      </c>
      <c r="ET94">
        <f>MIN(AX93*(1+AX$6/Setup!$C$13)-CV94,MAX(0,$H94-SUM($DP94:ES94)))</f>
        <v/>
      </c>
      <c r="EU94">
        <f>MIN(AY93*(1+AY$6/Setup!$C$13)-CW94,MAX(0,$H94-SUM($DP94:ET94)))</f>
        <v/>
      </c>
      <c r="EV94">
        <f>MIN(AZ93*(1+AZ$6/Setup!$C$13)-CX94,MAX(0,$H94-SUM($DP94:EU94)))</f>
        <v/>
      </c>
      <c r="EW94">
        <f>MIN(BA93*(1+BA$6/Setup!$C$13)-CY94,MAX(0,$H94-SUM($DP94:EV94)))</f>
        <v/>
      </c>
      <c r="EX94">
        <f>MIN(BB93*(1+BB$6/Setup!$C$13)-CZ94,MAX(0,$H94-SUM($DP94:EW94)))</f>
        <v/>
      </c>
      <c r="EY94">
        <f>MIN(BC93*(1+BC$6/Setup!$C$13)-DA94,MAX(0,$H94-SUM($DP94:EX94)))</f>
        <v/>
      </c>
      <c r="EZ94">
        <f>MIN(BD93*(1+BD$6/Setup!$C$13)-DB94,MAX(0,$H94-SUM($DP94:EY94)))</f>
        <v/>
      </c>
      <c r="FA94">
        <f>MIN(BE93*(1+BE$6/Setup!$C$13)-DC94,MAX(0,$H94-SUM($DP94:EZ94)))</f>
        <v/>
      </c>
      <c r="FB94">
        <f>MIN(BF93*(1+BF$6/Setup!$C$13)-DD94,MAX(0,$H94-SUM($DP94:FA94)))</f>
        <v/>
      </c>
      <c r="FC94">
        <f>MIN(BG93*(1+BG$6/Setup!$C$13)-DE94,MAX(0,$H94-SUM($DP94:FB94)))</f>
        <v/>
      </c>
      <c r="FD94">
        <f>MIN(BH93*(1+BH$6/Setup!$C$13)-DF94,MAX(0,$H94-SUM($DP94:FC94)))</f>
        <v/>
      </c>
      <c r="FE94">
        <f>MIN(BI93*(1+BI$6/Setup!$C$13)-DG94,MAX(0,$H94-SUM($DP94:FD94)))</f>
        <v/>
      </c>
      <c r="FF94">
        <f>MIN(BJ93*(1+BJ$6/Setup!$C$13)-DH94,MAX(0,$H94-SUM($DP94:FE94)))</f>
        <v/>
      </c>
      <c r="FG94">
        <f>MIN(BK93*(1+BK$6/Setup!$C$13)-DI94,MAX(0,$H94-SUM($DP94:FF94)))</f>
        <v/>
      </c>
      <c r="FH94">
        <f>MIN(BL93*(1+BL$6/Setup!$C$13)-DJ94,MAX(0,$H94-SUM($DP94:FG94)))</f>
        <v/>
      </c>
      <c r="FI94">
        <f>MIN(BM93*(1+BM$6/Setup!$C$13)-DK94,MAX(0,$H94-SUM($DP94:FH94)))</f>
        <v/>
      </c>
      <c r="FJ94">
        <f>MIN(BN93*(1+BN$6/Setup!$C$13)-DL94,MAX(0,$H94-SUM($DP94:FI94)))</f>
        <v/>
      </c>
      <c r="FK94">
        <f>MIN(BO93*(1+BO$6/Setup!$C$13)-DM94,MAX(0,$H94-SUM($DP94:FJ94)))</f>
        <v/>
      </c>
      <c r="FL94">
        <f>MIN(BP93*(1+BP$6/Setup!$C$13)-DN94,MAX(0,$H94-SUM($DP94:FK94)))</f>
        <v/>
      </c>
      <c r="FM94">
        <f>MIN(BQ93*(1+BQ$6/Setup!$C$13)-DO94,MAX(0,$H94-SUM($DP94:FL94)))</f>
        <v/>
      </c>
    </row>
    <row r="95">
      <c r="A95">
        <f>A94+1</f>
        <v/>
      </c>
      <c r="B95">
        <f>IF(Setup!$C$6="Every week",Setup!$C$7+7*(A95-1),IF(Setup!$C$6="Every 2 weeks",Setup!$C$7+14*(A95-1),IF(Setup!$C$6="Every month",EDATE(Setup!$C$7,A95-1),EOMONTH(Setup!$C$7,INT((A95-1+Setup!$C$20)/2)-1)+MIN(IF(MOD(A95-1+Setup!$C$20,2)=0,Setup!$C$18,Setup!$C$19),DAY(EOMONTH(Setup!$C$7,INT((A95-1+Setup!$C$20)/2)))))))</f>
        <v/>
      </c>
      <c r="C95">
        <f>N('Paycheck Plan'!J91)</f>
        <v/>
      </c>
      <c r="D95">
        <f>N('Paycheck Plan'!K91)</f>
        <v/>
      </c>
      <c r="E95">
        <f>MIN(MAX(0,Setup!$C$10-F94),MAX(0,Setup!$C$8+C95-G95))</f>
        <v/>
      </c>
      <c r="F95">
        <f>F94+E95</f>
        <v/>
      </c>
      <c r="G95">
        <f>MIN(Setup!$C$14,MAX(0,Setup!$C$8+C95))</f>
        <v/>
      </c>
      <c r="H95">
        <f>MAX(0,Setup!$C$8+C95-G95-E95)+SUM($T$7:$BQ$7)-SUM(BR95:DO95)</f>
        <v/>
      </c>
      <c r="I95">
        <f>SUMPRODUCT(T94:BQ94,$T$6:$BQ$6)/Setup!$C$13</f>
        <v/>
      </c>
      <c r="J95">
        <f>SUM(T95:BQ95)</f>
        <v/>
      </c>
      <c r="K95">
        <f>IF(MAX(DP95:FM95)&gt;0,MATCH(MAX(DP95:FM95),DP95:FM95,0),1)</f>
        <v/>
      </c>
      <c r="T95">
        <f>MAX(0,T94*(1+T$6/Setup!$C$13)-BR95-DP95)+IF($K95=1,$D95,0)</f>
        <v/>
      </c>
      <c r="U95">
        <f>MAX(0,U94*(1+U$6/Setup!$C$13)-BS95-DQ95)+IF($K95=2,$D95,0)</f>
        <v/>
      </c>
      <c r="V95">
        <f>MAX(0,V94*(1+V$6/Setup!$C$13)-BT95-DR95)+IF($K95=3,$D95,0)</f>
        <v/>
      </c>
      <c r="W95">
        <f>MAX(0,W94*(1+W$6/Setup!$C$13)-BU95-DS95)+IF($K95=4,$D95,0)</f>
        <v/>
      </c>
      <c r="X95">
        <f>MAX(0,X94*(1+X$6/Setup!$C$13)-BV95-DT95)+IF($K95=5,$D95,0)</f>
        <v/>
      </c>
      <c r="Y95">
        <f>MAX(0,Y94*(1+Y$6/Setup!$C$13)-BW95-DU95)+IF($K95=6,$D95,0)</f>
        <v/>
      </c>
      <c r="Z95">
        <f>MAX(0,Z94*(1+Z$6/Setup!$C$13)-BX95-DV95)+IF($K95=7,$D95,0)</f>
        <v/>
      </c>
      <c r="AA95">
        <f>MAX(0,AA94*(1+AA$6/Setup!$C$13)-BY95-DW95)+IF($K95=8,$D95,0)</f>
        <v/>
      </c>
      <c r="AB95">
        <f>MAX(0,AB94*(1+AB$6/Setup!$C$13)-BZ95-DX95)+IF($K95=9,$D95,0)</f>
        <v/>
      </c>
      <c r="AC95">
        <f>MAX(0,AC94*(1+AC$6/Setup!$C$13)-CA95-DY95)+IF($K95=10,$D95,0)</f>
        <v/>
      </c>
      <c r="AD95">
        <f>MAX(0,AD94*(1+AD$6/Setup!$C$13)-CB95-DZ95)+IF($K95=11,$D95,0)</f>
        <v/>
      </c>
      <c r="AE95">
        <f>MAX(0,AE94*(1+AE$6/Setup!$C$13)-CC95-EA95)+IF($K95=12,$D95,0)</f>
        <v/>
      </c>
      <c r="AF95">
        <f>MAX(0,AF94*(1+AF$6/Setup!$C$13)-CD95-EB95)+IF($K95=13,$D95,0)</f>
        <v/>
      </c>
      <c r="AG95">
        <f>MAX(0,AG94*(1+AG$6/Setup!$C$13)-CE95-EC95)+IF($K95=14,$D95,0)</f>
        <v/>
      </c>
      <c r="AH95">
        <f>MAX(0,AH94*(1+AH$6/Setup!$C$13)-CF95-ED95)+IF($K95=15,$D95,0)</f>
        <v/>
      </c>
      <c r="AI95">
        <f>MAX(0,AI94*(1+AI$6/Setup!$C$13)-CG95-EE95)+IF($K95=16,$D95,0)</f>
        <v/>
      </c>
      <c r="AJ95">
        <f>MAX(0,AJ94*(1+AJ$6/Setup!$C$13)-CH95-EF95)+IF($K95=17,$D95,0)</f>
        <v/>
      </c>
      <c r="AK95">
        <f>MAX(0,AK94*(1+AK$6/Setup!$C$13)-CI95-EG95)+IF($K95=18,$D95,0)</f>
        <v/>
      </c>
      <c r="AL95">
        <f>MAX(0,AL94*(1+AL$6/Setup!$C$13)-CJ95-EH95)+IF($K95=19,$D95,0)</f>
        <v/>
      </c>
      <c r="AM95">
        <f>MAX(0,AM94*(1+AM$6/Setup!$C$13)-CK95-EI95)+IF($K95=20,$D95,0)</f>
        <v/>
      </c>
      <c r="AN95">
        <f>MAX(0,AN94*(1+AN$6/Setup!$C$13)-CL95-EJ95)+IF($K95=21,$D95,0)</f>
        <v/>
      </c>
      <c r="AO95">
        <f>MAX(0,AO94*(1+AO$6/Setup!$C$13)-CM95-EK95)+IF($K95=22,$D95,0)</f>
        <v/>
      </c>
      <c r="AP95">
        <f>MAX(0,AP94*(1+AP$6/Setup!$C$13)-CN95-EL95)+IF($K95=23,$D95,0)</f>
        <v/>
      </c>
      <c r="AQ95">
        <f>MAX(0,AQ94*(1+AQ$6/Setup!$C$13)-CO95-EM95)+IF($K95=24,$D95,0)</f>
        <v/>
      </c>
      <c r="AR95">
        <f>MAX(0,AR94*(1+AR$6/Setup!$C$13)-CP95-EN95)+IF($K95=25,$D95,0)</f>
        <v/>
      </c>
      <c r="AS95">
        <f>MAX(0,AS94*(1+AS$6/Setup!$C$13)-CQ95-EO95)+IF($K95=26,$D95,0)</f>
        <v/>
      </c>
      <c r="AT95">
        <f>MAX(0,AT94*(1+AT$6/Setup!$C$13)-CR95-EP95)+IF($K95=27,$D95,0)</f>
        <v/>
      </c>
      <c r="AU95">
        <f>MAX(0,AU94*(1+AU$6/Setup!$C$13)-CS95-EQ95)+IF($K95=28,$D95,0)</f>
        <v/>
      </c>
      <c r="AV95">
        <f>MAX(0,AV94*(1+AV$6/Setup!$C$13)-CT95-ER95)+IF($K95=29,$D95,0)</f>
        <v/>
      </c>
      <c r="AW95">
        <f>MAX(0,AW94*(1+AW$6/Setup!$C$13)-CU95-ES95)+IF($K95=30,$D95,0)</f>
        <v/>
      </c>
      <c r="AX95">
        <f>MAX(0,AX94*(1+AX$6/Setup!$C$13)-CV95-ET95)+IF($K95=31,$D95,0)</f>
        <v/>
      </c>
      <c r="AY95">
        <f>MAX(0,AY94*(1+AY$6/Setup!$C$13)-CW95-EU95)+IF($K95=32,$D95,0)</f>
        <v/>
      </c>
      <c r="AZ95">
        <f>MAX(0,AZ94*(1+AZ$6/Setup!$C$13)-CX95-EV95)+IF($K95=33,$D95,0)</f>
        <v/>
      </c>
      <c r="BA95">
        <f>MAX(0,BA94*(1+BA$6/Setup!$C$13)-CY95-EW95)+IF($K95=34,$D95,0)</f>
        <v/>
      </c>
      <c r="BB95">
        <f>MAX(0,BB94*(1+BB$6/Setup!$C$13)-CZ95-EX95)+IF($K95=35,$D95,0)</f>
        <v/>
      </c>
      <c r="BC95">
        <f>MAX(0,BC94*(1+BC$6/Setup!$C$13)-DA95-EY95)+IF($K95=36,$D95,0)</f>
        <v/>
      </c>
      <c r="BD95">
        <f>MAX(0,BD94*(1+BD$6/Setup!$C$13)-DB95-EZ95)+IF($K95=37,$D95,0)</f>
        <v/>
      </c>
      <c r="BE95">
        <f>MAX(0,BE94*(1+BE$6/Setup!$C$13)-DC95-FA95)+IF($K95=38,$D95,0)</f>
        <v/>
      </c>
      <c r="BF95">
        <f>MAX(0,BF94*(1+BF$6/Setup!$C$13)-DD95-FB95)+IF($K95=39,$D95,0)</f>
        <v/>
      </c>
      <c r="BG95">
        <f>MAX(0,BG94*(1+BG$6/Setup!$C$13)-DE95-FC95)+IF($K95=40,$D95,0)</f>
        <v/>
      </c>
      <c r="BH95">
        <f>MAX(0,BH94*(1+BH$6/Setup!$C$13)-DF95-FD95)+IF($K95=41,$D95,0)</f>
        <v/>
      </c>
      <c r="BI95">
        <f>MAX(0,BI94*(1+BI$6/Setup!$C$13)-DG95-FE95)+IF($K95=42,$D95,0)</f>
        <v/>
      </c>
      <c r="BJ95">
        <f>MAX(0,BJ94*(1+BJ$6/Setup!$C$13)-DH95-FF95)+IF($K95=43,$D95,0)</f>
        <v/>
      </c>
      <c r="BK95">
        <f>MAX(0,BK94*(1+BK$6/Setup!$C$13)-DI95-FG95)+IF($K95=44,$D95,0)</f>
        <v/>
      </c>
      <c r="BL95">
        <f>MAX(0,BL94*(1+BL$6/Setup!$C$13)-DJ95-FH95)+IF($K95=45,$D95,0)</f>
        <v/>
      </c>
      <c r="BM95">
        <f>MAX(0,BM94*(1+BM$6/Setup!$C$13)-DK95-FI95)+IF($K95=46,$D95,0)</f>
        <v/>
      </c>
      <c r="BN95">
        <f>MAX(0,BN94*(1+BN$6/Setup!$C$13)-DL95-FJ95)+IF($K95=47,$D95,0)</f>
        <v/>
      </c>
      <c r="BO95">
        <f>MAX(0,BO94*(1+BO$6/Setup!$C$13)-DM95-FK95)+IF($K95=48,$D95,0)</f>
        <v/>
      </c>
      <c r="BP95">
        <f>MAX(0,BP94*(1+BP$6/Setup!$C$13)-DN95-FL95)+IF($K95=49,$D95,0)</f>
        <v/>
      </c>
      <c r="BQ95">
        <f>MAX(0,BQ94*(1+BQ$6/Setup!$C$13)-DO95-FM95)+IF($K95=50,$D95,0)</f>
        <v/>
      </c>
      <c r="BR95">
        <f>MIN(T94*(1+T$6/Setup!$C$13),T$7)</f>
        <v/>
      </c>
      <c r="BS95">
        <f>MIN(U94*(1+U$6/Setup!$C$13),U$7)</f>
        <v/>
      </c>
      <c r="BT95">
        <f>MIN(V94*(1+V$6/Setup!$C$13),V$7)</f>
        <v/>
      </c>
      <c r="BU95">
        <f>MIN(W94*(1+W$6/Setup!$C$13),W$7)</f>
        <v/>
      </c>
      <c r="BV95">
        <f>MIN(X94*(1+X$6/Setup!$C$13),X$7)</f>
        <v/>
      </c>
      <c r="BW95">
        <f>MIN(Y94*(1+Y$6/Setup!$C$13),Y$7)</f>
        <v/>
      </c>
      <c r="BX95">
        <f>MIN(Z94*(1+Z$6/Setup!$C$13),Z$7)</f>
        <v/>
      </c>
      <c r="BY95">
        <f>MIN(AA94*(1+AA$6/Setup!$C$13),AA$7)</f>
        <v/>
      </c>
      <c r="BZ95">
        <f>MIN(AB94*(1+AB$6/Setup!$C$13),AB$7)</f>
        <v/>
      </c>
      <c r="CA95">
        <f>MIN(AC94*(1+AC$6/Setup!$C$13),AC$7)</f>
        <v/>
      </c>
      <c r="CB95">
        <f>MIN(AD94*(1+AD$6/Setup!$C$13),AD$7)</f>
        <v/>
      </c>
      <c r="CC95">
        <f>MIN(AE94*(1+AE$6/Setup!$C$13),AE$7)</f>
        <v/>
      </c>
      <c r="CD95">
        <f>MIN(AF94*(1+AF$6/Setup!$C$13),AF$7)</f>
        <v/>
      </c>
      <c r="CE95">
        <f>MIN(AG94*(1+AG$6/Setup!$C$13),AG$7)</f>
        <v/>
      </c>
      <c r="CF95">
        <f>MIN(AH94*(1+AH$6/Setup!$C$13),AH$7)</f>
        <v/>
      </c>
      <c r="CG95">
        <f>MIN(AI94*(1+AI$6/Setup!$C$13),AI$7)</f>
        <v/>
      </c>
      <c r="CH95">
        <f>MIN(AJ94*(1+AJ$6/Setup!$C$13),AJ$7)</f>
        <v/>
      </c>
      <c r="CI95">
        <f>MIN(AK94*(1+AK$6/Setup!$C$13),AK$7)</f>
        <v/>
      </c>
      <c r="CJ95">
        <f>MIN(AL94*(1+AL$6/Setup!$C$13),AL$7)</f>
        <v/>
      </c>
      <c r="CK95">
        <f>MIN(AM94*(1+AM$6/Setup!$C$13),AM$7)</f>
        <v/>
      </c>
      <c r="CL95">
        <f>MIN(AN94*(1+AN$6/Setup!$C$13),AN$7)</f>
        <v/>
      </c>
      <c r="CM95">
        <f>MIN(AO94*(1+AO$6/Setup!$C$13),AO$7)</f>
        <v/>
      </c>
      <c r="CN95">
        <f>MIN(AP94*(1+AP$6/Setup!$C$13),AP$7)</f>
        <v/>
      </c>
      <c r="CO95">
        <f>MIN(AQ94*(1+AQ$6/Setup!$C$13),AQ$7)</f>
        <v/>
      </c>
      <c r="CP95">
        <f>MIN(AR94*(1+AR$6/Setup!$C$13),AR$7)</f>
        <v/>
      </c>
      <c r="CQ95">
        <f>MIN(AS94*(1+AS$6/Setup!$C$13),AS$7)</f>
        <v/>
      </c>
      <c r="CR95">
        <f>MIN(AT94*(1+AT$6/Setup!$C$13),AT$7)</f>
        <v/>
      </c>
      <c r="CS95">
        <f>MIN(AU94*(1+AU$6/Setup!$C$13),AU$7)</f>
        <v/>
      </c>
      <c r="CT95">
        <f>MIN(AV94*(1+AV$6/Setup!$C$13),AV$7)</f>
        <v/>
      </c>
      <c r="CU95">
        <f>MIN(AW94*(1+AW$6/Setup!$C$13),AW$7)</f>
        <v/>
      </c>
      <c r="CV95">
        <f>MIN(AX94*(1+AX$6/Setup!$C$13),AX$7)</f>
        <v/>
      </c>
      <c r="CW95">
        <f>MIN(AY94*(1+AY$6/Setup!$C$13),AY$7)</f>
        <v/>
      </c>
      <c r="CX95">
        <f>MIN(AZ94*(1+AZ$6/Setup!$C$13),AZ$7)</f>
        <v/>
      </c>
      <c r="CY95">
        <f>MIN(BA94*(1+BA$6/Setup!$C$13),BA$7)</f>
        <v/>
      </c>
      <c r="CZ95">
        <f>MIN(BB94*(1+BB$6/Setup!$C$13),BB$7)</f>
        <v/>
      </c>
      <c r="DA95">
        <f>MIN(BC94*(1+BC$6/Setup!$C$13),BC$7)</f>
        <v/>
      </c>
      <c r="DB95">
        <f>MIN(BD94*(1+BD$6/Setup!$C$13),BD$7)</f>
        <v/>
      </c>
      <c r="DC95">
        <f>MIN(BE94*(1+BE$6/Setup!$C$13),BE$7)</f>
        <v/>
      </c>
      <c r="DD95">
        <f>MIN(BF94*(1+BF$6/Setup!$C$13),BF$7)</f>
        <v/>
      </c>
      <c r="DE95">
        <f>MIN(BG94*(1+BG$6/Setup!$C$13),BG$7)</f>
        <v/>
      </c>
      <c r="DF95">
        <f>MIN(BH94*(1+BH$6/Setup!$C$13),BH$7)</f>
        <v/>
      </c>
      <c r="DG95">
        <f>MIN(BI94*(1+BI$6/Setup!$C$13),BI$7)</f>
        <v/>
      </c>
      <c r="DH95">
        <f>MIN(BJ94*(1+BJ$6/Setup!$C$13),BJ$7)</f>
        <v/>
      </c>
      <c r="DI95">
        <f>MIN(BK94*(1+BK$6/Setup!$C$13),BK$7)</f>
        <v/>
      </c>
      <c r="DJ95">
        <f>MIN(BL94*(1+BL$6/Setup!$C$13),BL$7)</f>
        <v/>
      </c>
      <c r="DK95">
        <f>MIN(BM94*(1+BM$6/Setup!$C$13),BM$7)</f>
        <v/>
      </c>
      <c r="DL95">
        <f>MIN(BN94*(1+BN$6/Setup!$C$13),BN$7)</f>
        <v/>
      </c>
      <c r="DM95">
        <f>MIN(BO94*(1+BO$6/Setup!$C$13),BO$7)</f>
        <v/>
      </c>
      <c r="DN95">
        <f>MIN(BP94*(1+BP$6/Setup!$C$13),BP$7)</f>
        <v/>
      </c>
      <c r="DO95">
        <f>MIN(BQ94*(1+BQ$6/Setup!$C$13),BQ$7)</f>
        <v/>
      </c>
      <c r="DP95">
        <f>MIN(T94*(1+T$6/Setup!$C$13)-BR95,$H95)</f>
        <v/>
      </c>
      <c r="DQ95">
        <f>MIN(U94*(1+U$6/Setup!$C$13)-BS95,MAX(0,$H95-SUM($DP95:DP95)))</f>
        <v/>
      </c>
      <c r="DR95">
        <f>MIN(V94*(1+V$6/Setup!$C$13)-BT95,MAX(0,$H95-SUM($DP95:DQ95)))</f>
        <v/>
      </c>
      <c r="DS95">
        <f>MIN(W94*(1+W$6/Setup!$C$13)-BU95,MAX(0,$H95-SUM($DP95:DR95)))</f>
        <v/>
      </c>
      <c r="DT95">
        <f>MIN(X94*(1+X$6/Setup!$C$13)-BV95,MAX(0,$H95-SUM($DP95:DS95)))</f>
        <v/>
      </c>
      <c r="DU95">
        <f>MIN(Y94*(1+Y$6/Setup!$C$13)-BW95,MAX(0,$H95-SUM($DP95:DT95)))</f>
        <v/>
      </c>
      <c r="DV95">
        <f>MIN(Z94*(1+Z$6/Setup!$C$13)-BX95,MAX(0,$H95-SUM($DP95:DU95)))</f>
        <v/>
      </c>
      <c r="DW95">
        <f>MIN(AA94*(1+AA$6/Setup!$C$13)-BY95,MAX(0,$H95-SUM($DP95:DV95)))</f>
        <v/>
      </c>
      <c r="DX95">
        <f>MIN(AB94*(1+AB$6/Setup!$C$13)-BZ95,MAX(0,$H95-SUM($DP95:DW95)))</f>
        <v/>
      </c>
      <c r="DY95">
        <f>MIN(AC94*(1+AC$6/Setup!$C$13)-CA95,MAX(0,$H95-SUM($DP95:DX95)))</f>
        <v/>
      </c>
      <c r="DZ95">
        <f>MIN(AD94*(1+AD$6/Setup!$C$13)-CB95,MAX(0,$H95-SUM($DP95:DY95)))</f>
        <v/>
      </c>
      <c r="EA95">
        <f>MIN(AE94*(1+AE$6/Setup!$C$13)-CC95,MAX(0,$H95-SUM($DP95:DZ95)))</f>
        <v/>
      </c>
      <c r="EB95">
        <f>MIN(AF94*(1+AF$6/Setup!$C$13)-CD95,MAX(0,$H95-SUM($DP95:EA95)))</f>
        <v/>
      </c>
      <c r="EC95">
        <f>MIN(AG94*(1+AG$6/Setup!$C$13)-CE95,MAX(0,$H95-SUM($DP95:EB95)))</f>
        <v/>
      </c>
      <c r="ED95">
        <f>MIN(AH94*(1+AH$6/Setup!$C$13)-CF95,MAX(0,$H95-SUM($DP95:EC95)))</f>
        <v/>
      </c>
      <c r="EE95">
        <f>MIN(AI94*(1+AI$6/Setup!$C$13)-CG95,MAX(0,$H95-SUM($DP95:ED95)))</f>
        <v/>
      </c>
      <c r="EF95">
        <f>MIN(AJ94*(1+AJ$6/Setup!$C$13)-CH95,MAX(0,$H95-SUM($DP95:EE95)))</f>
        <v/>
      </c>
      <c r="EG95">
        <f>MIN(AK94*(1+AK$6/Setup!$C$13)-CI95,MAX(0,$H95-SUM($DP95:EF95)))</f>
        <v/>
      </c>
      <c r="EH95">
        <f>MIN(AL94*(1+AL$6/Setup!$C$13)-CJ95,MAX(0,$H95-SUM($DP95:EG95)))</f>
        <v/>
      </c>
      <c r="EI95">
        <f>MIN(AM94*(1+AM$6/Setup!$C$13)-CK95,MAX(0,$H95-SUM($DP95:EH95)))</f>
        <v/>
      </c>
      <c r="EJ95">
        <f>MIN(AN94*(1+AN$6/Setup!$C$13)-CL95,MAX(0,$H95-SUM($DP95:EI95)))</f>
        <v/>
      </c>
      <c r="EK95">
        <f>MIN(AO94*(1+AO$6/Setup!$C$13)-CM95,MAX(0,$H95-SUM($DP95:EJ95)))</f>
        <v/>
      </c>
      <c r="EL95">
        <f>MIN(AP94*(1+AP$6/Setup!$C$13)-CN95,MAX(0,$H95-SUM($DP95:EK95)))</f>
        <v/>
      </c>
      <c r="EM95">
        <f>MIN(AQ94*(1+AQ$6/Setup!$C$13)-CO95,MAX(0,$H95-SUM($DP95:EL95)))</f>
        <v/>
      </c>
      <c r="EN95">
        <f>MIN(AR94*(1+AR$6/Setup!$C$13)-CP95,MAX(0,$H95-SUM($DP95:EM95)))</f>
        <v/>
      </c>
      <c r="EO95">
        <f>MIN(AS94*(1+AS$6/Setup!$C$13)-CQ95,MAX(0,$H95-SUM($DP95:EN95)))</f>
        <v/>
      </c>
      <c r="EP95">
        <f>MIN(AT94*(1+AT$6/Setup!$C$13)-CR95,MAX(0,$H95-SUM($DP95:EO95)))</f>
        <v/>
      </c>
      <c r="EQ95">
        <f>MIN(AU94*(1+AU$6/Setup!$C$13)-CS95,MAX(0,$H95-SUM($DP95:EP95)))</f>
        <v/>
      </c>
      <c r="ER95">
        <f>MIN(AV94*(1+AV$6/Setup!$C$13)-CT95,MAX(0,$H95-SUM($DP95:EQ95)))</f>
        <v/>
      </c>
      <c r="ES95">
        <f>MIN(AW94*(1+AW$6/Setup!$C$13)-CU95,MAX(0,$H95-SUM($DP95:ER95)))</f>
        <v/>
      </c>
      <c r="ET95">
        <f>MIN(AX94*(1+AX$6/Setup!$C$13)-CV95,MAX(0,$H95-SUM($DP95:ES95)))</f>
        <v/>
      </c>
      <c r="EU95">
        <f>MIN(AY94*(1+AY$6/Setup!$C$13)-CW95,MAX(0,$H95-SUM($DP95:ET95)))</f>
        <v/>
      </c>
      <c r="EV95">
        <f>MIN(AZ94*(1+AZ$6/Setup!$C$13)-CX95,MAX(0,$H95-SUM($DP95:EU95)))</f>
        <v/>
      </c>
      <c r="EW95">
        <f>MIN(BA94*(1+BA$6/Setup!$C$13)-CY95,MAX(0,$H95-SUM($DP95:EV95)))</f>
        <v/>
      </c>
      <c r="EX95">
        <f>MIN(BB94*(1+BB$6/Setup!$C$13)-CZ95,MAX(0,$H95-SUM($DP95:EW95)))</f>
        <v/>
      </c>
      <c r="EY95">
        <f>MIN(BC94*(1+BC$6/Setup!$C$13)-DA95,MAX(0,$H95-SUM($DP95:EX95)))</f>
        <v/>
      </c>
      <c r="EZ95">
        <f>MIN(BD94*(1+BD$6/Setup!$C$13)-DB95,MAX(0,$H95-SUM($DP95:EY95)))</f>
        <v/>
      </c>
      <c r="FA95">
        <f>MIN(BE94*(1+BE$6/Setup!$C$13)-DC95,MAX(0,$H95-SUM($DP95:EZ95)))</f>
        <v/>
      </c>
      <c r="FB95">
        <f>MIN(BF94*(1+BF$6/Setup!$C$13)-DD95,MAX(0,$H95-SUM($DP95:FA95)))</f>
        <v/>
      </c>
      <c r="FC95">
        <f>MIN(BG94*(1+BG$6/Setup!$C$13)-DE95,MAX(0,$H95-SUM($DP95:FB95)))</f>
        <v/>
      </c>
      <c r="FD95">
        <f>MIN(BH94*(1+BH$6/Setup!$C$13)-DF95,MAX(0,$H95-SUM($DP95:FC95)))</f>
        <v/>
      </c>
      <c r="FE95">
        <f>MIN(BI94*(1+BI$6/Setup!$C$13)-DG95,MAX(0,$H95-SUM($DP95:FD95)))</f>
        <v/>
      </c>
      <c r="FF95">
        <f>MIN(BJ94*(1+BJ$6/Setup!$C$13)-DH95,MAX(0,$H95-SUM($DP95:FE95)))</f>
        <v/>
      </c>
      <c r="FG95">
        <f>MIN(BK94*(1+BK$6/Setup!$C$13)-DI95,MAX(0,$H95-SUM($DP95:FF95)))</f>
        <v/>
      </c>
      <c r="FH95">
        <f>MIN(BL94*(1+BL$6/Setup!$C$13)-DJ95,MAX(0,$H95-SUM($DP95:FG95)))</f>
        <v/>
      </c>
      <c r="FI95">
        <f>MIN(BM94*(1+BM$6/Setup!$C$13)-DK95,MAX(0,$H95-SUM($DP95:FH95)))</f>
        <v/>
      </c>
      <c r="FJ95">
        <f>MIN(BN94*(1+BN$6/Setup!$C$13)-DL95,MAX(0,$H95-SUM($DP95:FI95)))</f>
        <v/>
      </c>
      <c r="FK95">
        <f>MIN(BO94*(1+BO$6/Setup!$C$13)-DM95,MAX(0,$H95-SUM($DP95:FJ95)))</f>
        <v/>
      </c>
      <c r="FL95">
        <f>MIN(BP94*(1+BP$6/Setup!$C$13)-DN95,MAX(0,$H95-SUM($DP95:FK95)))</f>
        <v/>
      </c>
      <c r="FM95">
        <f>MIN(BQ94*(1+BQ$6/Setup!$C$13)-DO95,MAX(0,$H95-SUM($DP95:FL95)))</f>
        <v/>
      </c>
    </row>
    <row r="96">
      <c r="A96">
        <f>A95+1</f>
        <v/>
      </c>
      <c r="B96">
        <f>IF(Setup!$C$6="Every week",Setup!$C$7+7*(A96-1),IF(Setup!$C$6="Every 2 weeks",Setup!$C$7+14*(A96-1),IF(Setup!$C$6="Every month",EDATE(Setup!$C$7,A96-1),EOMONTH(Setup!$C$7,INT((A96-1+Setup!$C$20)/2)-1)+MIN(IF(MOD(A96-1+Setup!$C$20,2)=0,Setup!$C$18,Setup!$C$19),DAY(EOMONTH(Setup!$C$7,INT((A96-1+Setup!$C$20)/2)))))))</f>
        <v/>
      </c>
      <c r="C96">
        <f>N('Paycheck Plan'!J92)</f>
        <v/>
      </c>
      <c r="D96">
        <f>N('Paycheck Plan'!K92)</f>
        <v/>
      </c>
      <c r="E96">
        <f>MIN(MAX(0,Setup!$C$10-F95),MAX(0,Setup!$C$8+C96-G96))</f>
        <v/>
      </c>
      <c r="F96">
        <f>F95+E96</f>
        <v/>
      </c>
      <c r="G96">
        <f>MIN(Setup!$C$14,MAX(0,Setup!$C$8+C96))</f>
        <v/>
      </c>
      <c r="H96">
        <f>MAX(0,Setup!$C$8+C96-G96-E96)+SUM($T$7:$BQ$7)-SUM(BR96:DO96)</f>
        <v/>
      </c>
      <c r="I96">
        <f>SUMPRODUCT(T95:BQ95,$T$6:$BQ$6)/Setup!$C$13</f>
        <v/>
      </c>
      <c r="J96">
        <f>SUM(T96:BQ96)</f>
        <v/>
      </c>
      <c r="K96">
        <f>IF(MAX(DP96:FM96)&gt;0,MATCH(MAX(DP96:FM96),DP96:FM96,0),1)</f>
        <v/>
      </c>
      <c r="T96">
        <f>MAX(0,T95*(1+T$6/Setup!$C$13)-BR96-DP96)+IF($K96=1,$D96,0)</f>
        <v/>
      </c>
      <c r="U96">
        <f>MAX(0,U95*(1+U$6/Setup!$C$13)-BS96-DQ96)+IF($K96=2,$D96,0)</f>
        <v/>
      </c>
      <c r="V96">
        <f>MAX(0,V95*(1+V$6/Setup!$C$13)-BT96-DR96)+IF($K96=3,$D96,0)</f>
        <v/>
      </c>
      <c r="W96">
        <f>MAX(0,W95*(1+W$6/Setup!$C$13)-BU96-DS96)+IF($K96=4,$D96,0)</f>
        <v/>
      </c>
      <c r="X96">
        <f>MAX(0,X95*(1+X$6/Setup!$C$13)-BV96-DT96)+IF($K96=5,$D96,0)</f>
        <v/>
      </c>
      <c r="Y96">
        <f>MAX(0,Y95*(1+Y$6/Setup!$C$13)-BW96-DU96)+IF($K96=6,$D96,0)</f>
        <v/>
      </c>
      <c r="Z96">
        <f>MAX(0,Z95*(1+Z$6/Setup!$C$13)-BX96-DV96)+IF($K96=7,$D96,0)</f>
        <v/>
      </c>
      <c r="AA96">
        <f>MAX(0,AA95*(1+AA$6/Setup!$C$13)-BY96-DW96)+IF($K96=8,$D96,0)</f>
        <v/>
      </c>
      <c r="AB96">
        <f>MAX(0,AB95*(1+AB$6/Setup!$C$13)-BZ96-DX96)+IF($K96=9,$D96,0)</f>
        <v/>
      </c>
      <c r="AC96">
        <f>MAX(0,AC95*(1+AC$6/Setup!$C$13)-CA96-DY96)+IF($K96=10,$D96,0)</f>
        <v/>
      </c>
      <c r="AD96">
        <f>MAX(0,AD95*(1+AD$6/Setup!$C$13)-CB96-DZ96)+IF($K96=11,$D96,0)</f>
        <v/>
      </c>
      <c r="AE96">
        <f>MAX(0,AE95*(1+AE$6/Setup!$C$13)-CC96-EA96)+IF($K96=12,$D96,0)</f>
        <v/>
      </c>
      <c r="AF96">
        <f>MAX(0,AF95*(1+AF$6/Setup!$C$13)-CD96-EB96)+IF($K96=13,$D96,0)</f>
        <v/>
      </c>
      <c r="AG96">
        <f>MAX(0,AG95*(1+AG$6/Setup!$C$13)-CE96-EC96)+IF($K96=14,$D96,0)</f>
        <v/>
      </c>
      <c r="AH96">
        <f>MAX(0,AH95*(1+AH$6/Setup!$C$13)-CF96-ED96)+IF($K96=15,$D96,0)</f>
        <v/>
      </c>
      <c r="AI96">
        <f>MAX(0,AI95*(1+AI$6/Setup!$C$13)-CG96-EE96)+IF($K96=16,$D96,0)</f>
        <v/>
      </c>
      <c r="AJ96">
        <f>MAX(0,AJ95*(1+AJ$6/Setup!$C$13)-CH96-EF96)+IF($K96=17,$D96,0)</f>
        <v/>
      </c>
      <c r="AK96">
        <f>MAX(0,AK95*(1+AK$6/Setup!$C$13)-CI96-EG96)+IF($K96=18,$D96,0)</f>
        <v/>
      </c>
      <c r="AL96">
        <f>MAX(0,AL95*(1+AL$6/Setup!$C$13)-CJ96-EH96)+IF($K96=19,$D96,0)</f>
        <v/>
      </c>
      <c r="AM96">
        <f>MAX(0,AM95*(1+AM$6/Setup!$C$13)-CK96-EI96)+IF($K96=20,$D96,0)</f>
        <v/>
      </c>
      <c r="AN96">
        <f>MAX(0,AN95*(1+AN$6/Setup!$C$13)-CL96-EJ96)+IF($K96=21,$D96,0)</f>
        <v/>
      </c>
      <c r="AO96">
        <f>MAX(0,AO95*(1+AO$6/Setup!$C$13)-CM96-EK96)+IF($K96=22,$D96,0)</f>
        <v/>
      </c>
      <c r="AP96">
        <f>MAX(0,AP95*(1+AP$6/Setup!$C$13)-CN96-EL96)+IF($K96=23,$D96,0)</f>
        <v/>
      </c>
      <c r="AQ96">
        <f>MAX(0,AQ95*(1+AQ$6/Setup!$C$13)-CO96-EM96)+IF($K96=24,$D96,0)</f>
        <v/>
      </c>
      <c r="AR96">
        <f>MAX(0,AR95*(1+AR$6/Setup!$C$13)-CP96-EN96)+IF($K96=25,$D96,0)</f>
        <v/>
      </c>
      <c r="AS96">
        <f>MAX(0,AS95*(1+AS$6/Setup!$C$13)-CQ96-EO96)+IF($K96=26,$D96,0)</f>
        <v/>
      </c>
      <c r="AT96">
        <f>MAX(0,AT95*(1+AT$6/Setup!$C$13)-CR96-EP96)+IF($K96=27,$D96,0)</f>
        <v/>
      </c>
      <c r="AU96">
        <f>MAX(0,AU95*(1+AU$6/Setup!$C$13)-CS96-EQ96)+IF($K96=28,$D96,0)</f>
        <v/>
      </c>
      <c r="AV96">
        <f>MAX(0,AV95*(1+AV$6/Setup!$C$13)-CT96-ER96)+IF($K96=29,$D96,0)</f>
        <v/>
      </c>
      <c r="AW96">
        <f>MAX(0,AW95*(1+AW$6/Setup!$C$13)-CU96-ES96)+IF($K96=30,$D96,0)</f>
        <v/>
      </c>
      <c r="AX96">
        <f>MAX(0,AX95*(1+AX$6/Setup!$C$13)-CV96-ET96)+IF($K96=31,$D96,0)</f>
        <v/>
      </c>
      <c r="AY96">
        <f>MAX(0,AY95*(1+AY$6/Setup!$C$13)-CW96-EU96)+IF($K96=32,$D96,0)</f>
        <v/>
      </c>
      <c r="AZ96">
        <f>MAX(0,AZ95*(1+AZ$6/Setup!$C$13)-CX96-EV96)+IF($K96=33,$D96,0)</f>
        <v/>
      </c>
      <c r="BA96">
        <f>MAX(0,BA95*(1+BA$6/Setup!$C$13)-CY96-EW96)+IF($K96=34,$D96,0)</f>
        <v/>
      </c>
      <c r="BB96">
        <f>MAX(0,BB95*(1+BB$6/Setup!$C$13)-CZ96-EX96)+IF($K96=35,$D96,0)</f>
        <v/>
      </c>
      <c r="BC96">
        <f>MAX(0,BC95*(1+BC$6/Setup!$C$13)-DA96-EY96)+IF($K96=36,$D96,0)</f>
        <v/>
      </c>
      <c r="BD96">
        <f>MAX(0,BD95*(1+BD$6/Setup!$C$13)-DB96-EZ96)+IF($K96=37,$D96,0)</f>
        <v/>
      </c>
      <c r="BE96">
        <f>MAX(0,BE95*(1+BE$6/Setup!$C$13)-DC96-FA96)+IF($K96=38,$D96,0)</f>
        <v/>
      </c>
      <c r="BF96">
        <f>MAX(0,BF95*(1+BF$6/Setup!$C$13)-DD96-FB96)+IF($K96=39,$D96,0)</f>
        <v/>
      </c>
      <c r="BG96">
        <f>MAX(0,BG95*(1+BG$6/Setup!$C$13)-DE96-FC96)+IF($K96=40,$D96,0)</f>
        <v/>
      </c>
      <c r="BH96">
        <f>MAX(0,BH95*(1+BH$6/Setup!$C$13)-DF96-FD96)+IF($K96=41,$D96,0)</f>
        <v/>
      </c>
      <c r="BI96">
        <f>MAX(0,BI95*(1+BI$6/Setup!$C$13)-DG96-FE96)+IF($K96=42,$D96,0)</f>
        <v/>
      </c>
      <c r="BJ96">
        <f>MAX(0,BJ95*(1+BJ$6/Setup!$C$13)-DH96-FF96)+IF($K96=43,$D96,0)</f>
        <v/>
      </c>
      <c r="BK96">
        <f>MAX(0,BK95*(1+BK$6/Setup!$C$13)-DI96-FG96)+IF($K96=44,$D96,0)</f>
        <v/>
      </c>
      <c r="BL96">
        <f>MAX(0,BL95*(1+BL$6/Setup!$C$13)-DJ96-FH96)+IF($K96=45,$D96,0)</f>
        <v/>
      </c>
      <c r="BM96">
        <f>MAX(0,BM95*(1+BM$6/Setup!$C$13)-DK96-FI96)+IF($K96=46,$D96,0)</f>
        <v/>
      </c>
      <c r="BN96">
        <f>MAX(0,BN95*(1+BN$6/Setup!$C$13)-DL96-FJ96)+IF($K96=47,$D96,0)</f>
        <v/>
      </c>
      <c r="BO96">
        <f>MAX(0,BO95*(1+BO$6/Setup!$C$13)-DM96-FK96)+IF($K96=48,$D96,0)</f>
        <v/>
      </c>
      <c r="BP96">
        <f>MAX(0,BP95*(1+BP$6/Setup!$C$13)-DN96-FL96)+IF($K96=49,$D96,0)</f>
        <v/>
      </c>
      <c r="BQ96">
        <f>MAX(0,BQ95*(1+BQ$6/Setup!$C$13)-DO96-FM96)+IF($K96=50,$D96,0)</f>
        <v/>
      </c>
      <c r="BR96">
        <f>MIN(T95*(1+T$6/Setup!$C$13),T$7)</f>
        <v/>
      </c>
      <c r="BS96">
        <f>MIN(U95*(1+U$6/Setup!$C$13),U$7)</f>
        <v/>
      </c>
      <c r="BT96">
        <f>MIN(V95*(1+V$6/Setup!$C$13),V$7)</f>
        <v/>
      </c>
      <c r="BU96">
        <f>MIN(W95*(1+W$6/Setup!$C$13),W$7)</f>
        <v/>
      </c>
      <c r="BV96">
        <f>MIN(X95*(1+X$6/Setup!$C$13),X$7)</f>
        <v/>
      </c>
      <c r="BW96">
        <f>MIN(Y95*(1+Y$6/Setup!$C$13),Y$7)</f>
        <v/>
      </c>
      <c r="BX96">
        <f>MIN(Z95*(1+Z$6/Setup!$C$13),Z$7)</f>
        <v/>
      </c>
      <c r="BY96">
        <f>MIN(AA95*(1+AA$6/Setup!$C$13),AA$7)</f>
        <v/>
      </c>
      <c r="BZ96">
        <f>MIN(AB95*(1+AB$6/Setup!$C$13),AB$7)</f>
        <v/>
      </c>
      <c r="CA96">
        <f>MIN(AC95*(1+AC$6/Setup!$C$13),AC$7)</f>
        <v/>
      </c>
      <c r="CB96">
        <f>MIN(AD95*(1+AD$6/Setup!$C$13),AD$7)</f>
        <v/>
      </c>
      <c r="CC96">
        <f>MIN(AE95*(1+AE$6/Setup!$C$13),AE$7)</f>
        <v/>
      </c>
      <c r="CD96">
        <f>MIN(AF95*(1+AF$6/Setup!$C$13),AF$7)</f>
        <v/>
      </c>
      <c r="CE96">
        <f>MIN(AG95*(1+AG$6/Setup!$C$13),AG$7)</f>
        <v/>
      </c>
      <c r="CF96">
        <f>MIN(AH95*(1+AH$6/Setup!$C$13),AH$7)</f>
        <v/>
      </c>
      <c r="CG96">
        <f>MIN(AI95*(1+AI$6/Setup!$C$13),AI$7)</f>
        <v/>
      </c>
      <c r="CH96">
        <f>MIN(AJ95*(1+AJ$6/Setup!$C$13),AJ$7)</f>
        <v/>
      </c>
      <c r="CI96">
        <f>MIN(AK95*(1+AK$6/Setup!$C$13),AK$7)</f>
        <v/>
      </c>
      <c r="CJ96">
        <f>MIN(AL95*(1+AL$6/Setup!$C$13),AL$7)</f>
        <v/>
      </c>
      <c r="CK96">
        <f>MIN(AM95*(1+AM$6/Setup!$C$13),AM$7)</f>
        <v/>
      </c>
      <c r="CL96">
        <f>MIN(AN95*(1+AN$6/Setup!$C$13),AN$7)</f>
        <v/>
      </c>
      <c r="CM96">
        <f>MIN(AO95*(1+AO$6/Setup!$C$13),AO$7)</f>
        <v/>
      </c>
      <c r="CN96">
        <f>MIN(AP95*(1+AP$6/Setup!$C$13),AP$7)</f>
        <v/>
      </c>
      <c r="CO96">
        <f>MIN(AQ95*(1+AQ$6/Setup!$C$13),AQ$7)</f>
        <v/>
      </c>
      <c r="CP96">
        <f>MIN(AR95*(1+AR$6/Setup!$C$13),AR$7)</f>
        <v/>
      </c>
      <c r="CQ96">
        <f>MIN(AS95*(1+AS$6/Setup!$C$13),AS$7)</f>
        <v/>
      </c>
      <c r="CR96">
        <f>MIN(AT95*(1+AT$6/Setup!$C$13),AT$7)</f>
        <v/>
      </c>
      <c r="CS96">
        <f>MIN(AU95*(1+AU$6/Setup!$C$13),AU$7)</f>
        <v/>
      </c>
      <c r="CT96">
        <f>MIN(AV95*(1+AV$6/Setup!$C$13),AV$7)</f>
        <v/>
      </c>
      <c r="CU96">
        <f>MIN(AW95*(1+AW$6/Setup!$C$13),AW$7)</f>
        <v/>
      </c>
      <c r="CV96">
        <f>MIN(AX95*(1+AX$6/Setup!$C$13),AX$7)</f>
        <v/>
      </c>
      <c r="CW96">
        <f>MIN(AY95*(1+AY$6/Setup!$C$13),AY$7)</f>
        <v/>
      </c>
      <c r="CX96">
        <f>MIN(AZ95*(1+AZ$6/Setup!$C$13),AZ$7)</f>
        <v/>
      </c>
      <c r="CY96">
        <f>MIN(BA95*(1+BA$6/Setup!$C$13),BA$7)</f>
        <v/>
      </c>
      <c r="CZ96">
        <f>MIN(BB95*(1+BB$6/Setup!$C$13),BB$7)</f>
        <v/>
      </c>
      <c r="DA96">
        <f>MIN(BC95*(1+BC$6/Setup!$C$13),BC$7)</f>
        <v/>
      </c>
      <c r="DB96">
        <f>MIN(BD95*(1+BD$6/Setup!$C$13),BD$7)</f>
        <v/>
      </c>
      <c r="DC96">
        <f>MIN(BE95*(1+BE$6/Setup!$C$13),BE$7)</f>
        <v/>
      </c>
      <c r="DD96">
        <f>MIN(BF95*(1+BF$6/Setup!$C$13),BF$7)</f>
        <v/>
      </c>
      <c r="DE96">
        <f>MIN(BG95*(1+BG$6/Setup!$C$13),BG$7)</f>
        <v/>
      </c>
      <c r="DF96">
        <f>MIN(BH95*(1+BH$6/Setup!$C$13),BH$7)</f>
        <v/>
      </c>
      <c r="DG96">
        <f>MIN(BI95*(1+BI$6/Setup!$C$13),BI$7)</f>
        <v/>
      </c>
      <c r="DH96">
        <f>MIN(BJ95*(1+BJ$6/Setup!$C$13),BJ$7)</f>
        <v/>
      </c>
      <c r="DI96">
        <f>MIN(BK95*(1+BK$6/Setup!$C$13),BK$7)</f>
        <v/>
      </c>
      <c r="DJ96">
        <f>MIN(BL95*(1+BL$6/Setup!$C$13),BL$7)</f>
        <v/>
      </c>
      <c r="DK96">
        <f>MIN(BM95*(1+BM$6/Setup!$C$13),BM$7)</f>
        <v/>
      </c>
      <c r="DL96">
        <f>MIN(BN95*(1+BN$6/Setup!$C$13),BN$7)</f>
        <v/>
      </c>
      <c r="DM96">
        <f>MIN(BO95*(1+BO$6/Setup!$C$13),BO$7)</f>
        <v/>
      </c>
      <c r="DN96">
        <f>MIN(BP95*(1+BP$6/Setup!$C$13),BP$7)</f>
        <v/>
      </c>
      <c r="DO96">
        <f>MIN(BQ95*(1+BQ$6/Setup!$C$13),BQ$7)</f>
        <v/>
      </c>
      <c r="DP96">
        <f>MIN(T95*(1+T$6/Setup!$C$13)-BR96,$H96)</f>
        <v/>
      </c>
      <c r="DQ96">
        <f>MIN(U95*(1+U$6/Setup!$C$13)-BS96,MAX(0,$H96-SUM($DP96:DP96)))</f>
        <v/>
      </c>
      <c r="DR96">
        <f>MIN(V95*(1+V$6/Setup!$C$13)-BT96,MAX(0,$H96-SUM($DP96:DQ96)))</f>
        <v/>
      </c>
      <c r="DS96">
        <f>MIN(W95*(1+W$6/Setup!$C$13)-BU96,MAX(0,$H96-SUM($DP96:DR96)))</f>
        <v/>
      </c>
      <c r="DT96">
        <f>MIN(X95*(1+X$6/Setup!$C$13)-BV96,MAX(0,$H96-SUM($DP96:DS96)))</f>
        <v/>
      </c>
      <c r="DU96">
        <f>MIN(Y95*(1+Y$6/Setup!$C$13)-BW96,MAX(0,$H96-SUM($DP96:DT96)))</f>
        <v/>
      </c>
      <c r="DV96">
        <f>MIN(Z95*(1+Z$6/Setup!$C$13)-BX96,MAX(0,$H96-SUM($DP96:DU96)))</f>
        <v/>
      </c>
      <c r="DW96">
        <f>MIN(AA95*(1+AA$6/Setup!$C$13)-BY96,MAX(0,$H96-SUM($DP96:DV96)))</f>
        <v/>
      </c>
      <c r="DX96">
        <f>MIN(AB95*(1+AB$6/Setup!$C$13)-BZ96,MAX(0,$H96-SUM($DP96:DW96)))</f>
        <v/>
      </c>
      <c r="DY96">
        <f>MIN(AC95*(1+AC$6/Setup!$C$13)-CA96,MAX(0,$H96-SUM($DP96:DX96)))</f>
        <v/>
      </c>
      <c r="DZ96">
        <f>MIN(AD95*(1+AD$6/Setup!$C$13)-CB96,MAX(0,$H96-SUM($DP96:DY96)))</f>
        <v/>
      </c>
      <c r="EA96">
        <f>MIN(AE95*(1+AE$6/Setup!$C$13)-CC96,MAX(0,$H96-SUM($DP96:DZ96)))</f>
        <v/>
      </c>
      <c r="EB96">
        <f>MIN(AF95*(1+AF$6/Setup!$C$13)-CD96,MAX(0,$H96-SUM($DP96:EA96)))</f>
        <v/>
      </c>
      <c r="EC96">
        <f>MIN(AG95*(1+AG$6/Setup!$C$13)-CE96,MAX(0,$H96-SUM($DP96:EB96)))</f>
        <v/>
      </c>
      <c r="ED96">
        <f>MIN(AH95*(1+AH$6/Setup!$C$13)-CF96,MAX(0,$H96-SUM($DP96:EC96)))</f>
        <v/>
      </c>
      <c r="EE96">
        <f>MIN(AI95*(1+AI$6/Setup!$C$13)-CG96,MAX(0,$H96-SUM($DP96:ED96)))</f>
        <v/>
      </c>
      <c r="EF96">
        <f>MIN(AJ95*(1+AJ$6/Setup!$C$13)-CH96,MAX(0,$H96-SUM($DP96:EE96)))</f>
        <v/>
      </c>
      <c r="EG96">
        <f>MIN(AK95*(1+AK$6/Setup!$C$13)-CI96,MAX(0,$H96-SUM($DP96:EF96)))</f>
        <v/>
      </c>
      <c r="EH96">
        <f>MIN(AL95*(1+AL$6/Setup!$C$13)-CJ96,MAX(0,$H96-SUM($DP96:EG96)))</f>
        <v/>
      </c>
      <c r="EI96">
        <f>MIN(AM95*(1+AM$6/Setup!$C$13)-CK96,MAX(0,$H96-SUM($DP96:EH96)))</f>
        <v/>
      </c>
      <c r="EJ96">
        <f>MIN(AN95*(1+AN$6/Setup!$C$13)-CL96,MAX(0,$H96-SUM($DP96:EI96)))</f>
        <v/>
      </c>
      <c r="EK96">
        <f>MIN(AO95*(1+AO$6/Setup!$C$13)-CM96,MAX(0,$H96-SUM($DP96:EJ96)))</f>
        <v/>
      </c>
      <c r="EL96">
        <f>MIN(AP95*(1+AP$6/Setup!$C$13)-CN96,MAX(0,$H96-SUM($DP96:EK96)))</f>
        <v/>
      </c>
      <c r="EM96">
        <f>MIN(AQ95*(1+AQ$6/Setup!$C$13)-CO96,MAX(0,$H96-SUM($DP96:EL96)))</f>
        <v/>
      </c>
      <c r="EN96">
        <f>MIN(AR95*(1+AR$6/Setup!$C$13)-CP96,MAX(0,$H96-SUM($DP96:EM96)))</f>
        <v/>
      </c>
      <c r="EO96">
        <f>MIN(AS95*(1+AS$6/Setup!$C$13)-CQ96,MAX(0,$H96-SUM($DP96:EN96)))</f>
        <v/>
      </c>
      <c r="EP96">
        <f>MIN(AT95*(1+AT$6/Setup!$C$13)-CR96,MAX(0,$H96-SUM($DP96:EO96)))</f>
        <v/>
      </c>
      <c r="EQ96">
        <f>MIN(AU95*(1+AU$6/Setup!$C$13)-CS96,MAX(0,$H96-SUM($DP96:EP96)))</f>
        <v/>
      </c>
      <c r="ER96">
        <f>MIN(AV95*(1+AV$6/Setup!$C$13)-CT96,MAX(0,$H96-SUM($DP96:EQ96)))</f>
        <v/>
      </c>
      <c r="ES96">
        <f>MIN(AW95*(1+AW$6/Setup!$C$13)-CU96,MAX(0,$H96-SUM($DP96:ER96)))</f>
        <v/>
      </c>
      <c r="ET96">
        <f>MIN(AX95*(1+AX$6/Setup!$C$13)-CV96,MAX(0,$H96-SUM($DP96:ES96)))</f>
        <v/>
      </c>
      <c r="EU96">
        <f>MIN(AY95*(1+AY$6/Setup!$C$13)-CW96,MAX(0,$H96-SUM($DP96:ET96)))</f>
        <v/>
      </c>
      <c r="EV96">
        <f>MIN(AZ95*(1+AZ$6/Setup!$C$13)-CX96,MAX(0,$H96-SUM($DP96:EU96)))</f>
        <v/>
      </c>
      <c r="EW96">
        <f>MIN(BA95*(1+BA$6/Setup!$C$13)-CY96,MAX(0,$H96-SUM($DP96:EV96)))</f>
        <v/>
      </c>
      <c r="EX96">
        <f>MIN(BB95*(1+BB$6/Setup!$C$13)-CZ96,MAX(0,$H96-SUM($DP96:EW96)))</f>
        <v/>
      </c>
      <c r="EY96">
        <f>MIN(BC95*(1+BC$6/Setup!$C$13)-DA96,MAX(0,$H96-SUM($DP96:EX96)))</f>
        <v/>
      </c>
      <c r="EZ96">
        <f>MIN(BD95*(1+BD$6/Setup!$C$13)-DB96,MAX(0,$H96-SUM($DP96:EY96)))</f>
        <v/>
      </c>
      <c r="FA96">
        <f>MIN(BE95*(1+BE$6/Setup!$C$13)-DC96,MAX(0,$H96-SUM($DP96:EZ96)))</f>
        <v/>
      </c>
      <c r="FB96">
        <f>MIN(BF95*(1+BF$6/Setup!$C$13)-DD96,MAX(0,$H96-SUM($DP96:FA96)))</f>
        <v/>
      </c>
      <c r="FC96">
        <f>MIN(BG95*(1+BG$6/Setup!$C$13)-DE96,MAX(0,$H96-SUM($DP96:FB96)))</f>
        <v/>
      </c>
      <c r="FD96">
        <f>MIN(BH95*(1+BH$6/Setup!$C$13)-DF96,MAX(0,$H96-SUM($DP96:FC96)))</f>
        <v/>
      </c>
      <c r="FE96">
        <f>MIN(BI95*(1+BI$6/Setup!$C$13)-DG96,MAX(0,$H96-SUM($DP96:FD96)))</f>
        <v/>
      </c>
      <c r="FF96">
        <f>MIN(BJ95*(1+BJ$6/Setup!$C$13)-DH96,MAX(0,$H96-SUM($DP96:FE96)))</f>
        <v/>
      </c>
      <c r="FG96">
        <f>MIN(BK95*(1+BK$6/Setup!$C$13)-DI96,MAX(0,$H96-SUM($DP96:FF96)))</f>
        <v/>
      </c>
      <c r="FH96">
        <f>MIN(BL95*(1+BL$6/Setup!$C$13)-DJ96,MAX(0,$H96-SUM($DP96:FG96)))</f>
        <v/>
      </c>
      <c r="FI96">
        <f>MIN(BM95*(1+BM$6/Setup!$C$13)-DK96,MAX(0,$H96-SUM($DP96:FH96)))</f>
        <v/>
      </c>
      <c r="FJ96">
        <f>MIN(BN95*(1+BN$6/Setup!$C$13)-DL96,MAX(0,$H96-SUM($DP96:FI96)))</f>
        <v/>
      </c>
      <c r="FK96">
        <f>MIN(BO95*(1+BO$6/Setup!$C$13)-DM96,MAX(0,$H96-SUM($DP96:FJ96)))</f>
        <v/>
      </c>
      <c r="FL96">
        <f>MIN(BP95*(1+BP$6/Setup!$C$13)-DN96,MAX(0,$H96-SUM($DP96:FK96)))</f>
        <v/>
      </c>
      <c r="FM96">
        <f>MIN(BQ95*(1+BQ$6/Setup!$C$13)-DO96,MAX(0,$H96-SUM($DP96:FL96)))</f>
        <v/>
      </c>
    </row>
    <row r="97">
      <c r="A97">
        <f>A96+1</f>
        <v/>
      </c>
      <c r="B97">
        <f>IF(Setup!$C$6="Every week",Setup!$C$7+7*(A97-1),IF(Setup!$C$6="Every 2 weeks",Setup!$C$7+14*(A97-1),IF(Setup!$C$6="Every month",EDATE(Setup!$C$7,A97-1),EOMONTH(Setup!$C$7,INT((A97-1+Setup!$C$20)/2)-1)+MIN(IF(MOD(A97-1+Setup!$C$20,2)=0,Setup!$C$18,Setup!$C$19),DAY(EOMONTH(Setup!$C$7,INT((A97-1+Setup!$C$20)/2)))))))</f>
        <v/>
      </c>
      <c r="C97">
        <f>N('Paycheck Plan'!J93)</f>
        <v/>
      </c>
      <c r="D97">
        <f>N('Paycheck Plan'!K93)</f>
        <v/>
      </c>
      <c r="E97">
        <f>MIN(MAX(0,Setup!$C$10-F96),MAX(0,Setup!$C$8+C97-G97))</f>
        <v/>
      </c>
      <c r="F97">
        <f>F96+E97</f>
        <v/>
      </c>
      <c r="G97">
        <f>MIN(Setup!$C$14,MAX(0,Setup!$C$8+C97))</f>
        <v/>
      </c>
      <c r="H97">
        <f>MAX(0,Setup!$C$8+C97-G97-E97)+SUM($T$7:$BQ$7)-SUM(BR97:DO97)</f>
        <v/>
      </c>
      <c r="I97">
        <f>SUMPRODUCT(T96:BQ96,$T$6:$BQ$6)/Setup!$C$13</f>
        <v/>
      </c>
      <c r="J97">
        <f>SUM(T97:BQ97)</f>
        <v/>
      </c>
      <c r="K97">
        <f>IF(MAX(DP97:FM97)&gt;0,MATCH(MAX(DP97:FM97),DP97:FM97,0),1)</f>
        <v/>
      </c>
      <c r="T97">
        <f>MAX(0,T96*(1+T$6/Setup!$C$13)-BR97-DP97)+IF($K97=1,$D97,0)</f>
        <v/>
      </c>
      <c r="U97">
        <f>MAX(0,U96*(1+U$6/Setup!$C$13)-BS97-DQ97)+IF($K97=2,$D97,0)</f>
        <v/>
      </c>
      <c r="V97">
        <f>MAX(0,V96*(1+V$6/Setup!$C$13)-BT97-DR97)+IF($K97=3,$D97,0)</f>
        <v/>
      </c>
      <c r="W97">
        <f>MAX(0,W96*(1+W$6/Setup!$C$13)-BU97-DS97)+IF($K97=4,$D97,0)</f>
        <v/>
      </c>
      <c r="X97">
        <f>MAX(0,X96*(1+X$6/Setup!$C$13)-BV97-DT97)+IF($K97=5,$D97,0)</f>
        <v/>
      </c>
      <c r="Y97">
        <f>MAX(0,Y96*(1+Y$6/Setup!$C$13)-BW97-DU97)+IF($K97=6,$D97,0)</f>
        <v/>
      </c>
      <c r="Z97">
        <f>MAX(0,Z96*(1+Z$6/Setup!$C$13)-BX97-DV97)+IF($K97=7,$D97,0)</f>
        <v/>
      </c>
      <c r="AA97">
        <f>MAX(0,AA96*(1+AA$6/Setup!$C$13)-BY97-DW97)+IF($K97=8,$D97,0)</f>
        <v/>
      </c>
      <c r="AB97">
        <f>MAX(0,AB96*(1+AB$6/Setup!$C$13)-BZ97-DX97)+IF($K97=9,$D97,0)</f>
        <v/>
      </c>
      <c r="AC97">
        <f>MAX(0,AC96*(1+AC$6/Setup!$C$13)-CA97-DY97)+IF($K97=10,$D97,0)</f>
        <v/>
      </c>
      <c r="AD97">
        <f>MAX(0,AD96*(1+AD$6/Setup!$C$13)-CB97-DZ97)+IF($K97=11,$D97,0)</f>
        <v/>
      </c>
      <c r="AE97">
        <f>MAX(0,AE96*(1+AE$6/Setup!$C$13)-CC97-EA97)+IF($K97=12,$D97,0)</f>
        <v/>
      </c>
      <c r="AF97">
        <f>MAX(0,AF96*(1+AF$6/Setup!$C$13)-CD97-EB97)+IF($K97=13,$D97,0)</f>
        <v/>
      </c>
      <c r="AG97">
        <f>MAX(0,AG96*(1+AG$6/Setup!$C$13)-CE97-EC97)+IF($K97=14,$D97,0)</f>
        <v/>
      </c>
      <c r="AH97">
        <f>MAX(0,AH96*(1+AH$6/Setup!$C$13)-CF97-ED97)+IF($K97=15,$D97,0)</f>
        <v/>
      </c>
      <c r="AI97">
        <f>MAX(0,AI96*(1+AI$6/Setup!$C$13)-CG97-EE97)+IF($K97=16,$D97,0)</f>
        <v/>
      </c>
      <c r="AJ97">
        <f>MAX(0,AJ96*(1+AJ$6/Setup!$C$13)-CH97-EF97)+IF($K97=17,$D97,0)</f>
        <v/>
      </c>
      <c r="AK97">
        <f>MAX(0,AK96*(1+AK$6/Setup!$C$13)-CI97-EG97)+IF($K97=18,$D97,0)</f>
        <v/>
      </c>
      <c r="AL97">
        <f>MAX(0,AL96*(1+AL$6/Setup!$C$13)-CJ97-EH97)+IF($K97=19,$D97,0)</f>
        <v/>
      </c>
      <c r="AM97">
        <f>MAX(0,AM96*(1+AM$6/Setup!$C$13)-CK97-EI97)+IF($K97=20,$D97,0)</f>
        <v/>
      </c>
      <c r="AN97">
        <f>MAX(0,AN96*(1+AN$6/Setup!$C$13)-CL97-EJ97)+IF($K97=21,$D97,0)</f>
        <v/>
      </c>
      <c r="AO97">
        <f>MAX(0,AO96*(1+AO$6/Setup!$C$13)-CM97-EK97)+IF($K97=22,$D97,0)</f>
        <v/>
      </c>
      <c r="AP97">
        <f>MAX(0,AP96*(1+AP$6/Setup!$C$13)-CN97-EL97)+IF($K97=23,$D97,0)</f>
        <v/>
      </c>
      <c r="AQ97">
        <f>MAX(0,AQ96*(1+AQ$6/Setup!$C$13)-CO97-EM97)+IF($K97=24,$D97,0)</f>
        <v/>
      </c>
      <c r="AR97">
        <f>MAX(0,AR96*(1+AR$6/Setup!$C$13)-CP97-EN97)+IF($K97=25,$D97,0)</f>
        <v/>
      </c>
      <c r="AS97">
        <f>MAX(0,AS96*(1+AS$6/Setup!$C$13)-CQ97-EO97)+IF($K97=26,$D97,0)</f>
        <v/>
      </c>
      <c r="AT97">
        <f>MAX(0,AT96*(1+AT$6/Setup!$C$13)-CR97-EP97)+IF($K97=27,$D97,0)</f>
        <v/>
      </c>
      <c r="AU97">
        <f>MAX(0,AU96*(1+AU$6/Setup!$C$13)-CS97-EQ97)+IF($K97=28,$D97,0)</f>
        <v/>
      </c>
      <c r="AV97">
        <f>MAX(0,AV96*(1+AV$6/Setup!$C$13)-CT97-ER97)+IF($K97=29,$D97,0)</f>
        <v/>
      </c>
      <c r="AW97">
        <f>MAX(0,AW96*(1+AW$6/Setup!$C$13)-CU97-ES97)+IF($K97=30,$D97,0)</f>
        <v/>
      </c>
      <c r="AX97">
        <f>MAX(0,AX96*(1+AX$6/Setup!$C$13)-CV97-ET97)+IF($K97=31,$D97,0)</f>
        <v/>
      </c>
      <c r="AY97">
        <f>MAX(0,AY96*(1+AY$6/Setup!$C$13)-CW97-EU97)+IF($K97=32,$D97,0)</f>
        <v/>
      </c>
      <c r="AZ97">
        <f>MAX(0,AZ96*(1+AZ$6/Setup!$C$13)-CX97-EV97)+IF($K97=33,$D97,0)</f>
        <v/>
      </c>
      <c r="BA97">
        <f>MAX(0,BA96*(1+BA$6/Setup!$C$13)-CY97-EW97)+IF($K97=34,$D97,0)</f>
        <v/>
      </c>
      <c r="BB97">
        <f>MAX(0,BB96*(1+BB$6/Setup!$C$13)-CZ97-EX97)+IF($K97=35,$D97,0)</f>
        <v/>
      </c>
      <c r="BC97">
        <f>MAX(0,BC96*(1+BC$6/Setup!$C$13)-DA97-EY97)+IF($K97=36,$D97,0)</f>
        <v/>
      </c>
      <c r="BD97">
        <f>MAX(0,BD96*(1+BD$6/Setup!$C$13)-DB97-EZ97)+IF($K97=37,$D97,0)</f>
        <v/>
      </c>
      <c r="BE97">
        <f>MAX(0,BE96*(1+BE$6/Setup!$C$13)-DC97-FA97)+IF($K97=38,$D97,0)</f>
        <v/>
      </c>
      <c r="BF97">
        <f>MAX(0,BF96*(1+BF$6/Setup!$C$13)-DD97-FB97)+IF($K97=39,$D97,0)</f>
        <v/>
      </c>
      <c r="BG97">
        <f>MAX(0,BG96*(1+BG$6/Setup!$C$13)-DE97-FC97)+IF($K97=40,$D97,0)</f>
        <v/>
      </c>
      <c r="BH97">
        <f>MAX(0,BH96*(1+BH$6/Setup!$C$13)-DF97-FD97)+IF($K97=41,$D97,0)</f>
        <v/>
      </c>
      <c r="BI97">
        <f>MAX(0,BI96*(1+BI$6/Setup!$C$13)-DG97-FE97)+IF($K97=42,$D97,0)</f>
        <v/>
      </c>
      <c r="BJ97">
        <f>MAX(0,BJ96*(1+BJ$6/Setup!$C$13)-DH97-FF97)+IF($K97=43,$D97,0)</f>
        <v/>
      </c>
      <c r="BK97">
        <f>MAX(0,BK96*(1+BK$6/Setup!$C$13)-DI97-FG97)+IF($K97=44,$D97,0)</f>
        <v/>
      </c>
      <c r="BL97">
        <f>MAX(0,BL96*(1+BL$6/Setup!$C$13)-DJ97-FH97)+IF($K97=45,$D97,0)</f>
        <v/>
      </c>
      <c r="BM97">
        <f>MAX(0,BM96*(1+BM$6/Setup!$C$13)-DK97-FI97)+IF($K97=46,$D97,0)</f>
        <v/>
      </c>
      <c r="BN97">
        <f>MAX(0,BN96*(1+BN$6/Setup!$C$13)-DL97-FJ97)+IF($K97=47,$D97,0)</f>
        <v/>
      </c>
      <c r="BO97">
        <f>MAX(0,BO96*(1+BO$6/Setup!$C$13)-DM97-FK97)+IF($K97=48,$D97,0)</f>
        <v/>
      </c>
      <c r="BP97">
        <f>MAX(0,BP96*(1+BP$6/Setup!$C$13)-DN97-FL97)+IF($K97=49,$D97,0)</f>
        <v/>
      </c>
      <c r="BQ97">
        <f>MAX(0,BQ96*(1+BQ$6/Setup!$C$13)-DO97-FM97)+IF($K97=50,$D97,0)</f>
        <v/>
      </c>
      <c r="BR97">
        <f>MIN(T96*(1+T$6/Setup!$C$13),T$7)</f>
        <v/>
      </c>
      <c r="BS97">
        <f>MIN(U96*(1+U$6/Setup!$C$13),U$7)</f>
        <v/>
      </c>
      <c r="BT97">
        <f>MIN(V96*(1+V$6/Setup!$C$13),V$7)</f>
        <v/>
      </c>
      <c r="BU97">
        <f>MIN(W96*(1+W$6/Setup!$C$13),W$7)</f>
        <v/>
      </c>
      <c r="BV97">
        <f>MIN(X96*(1+X$6/Setup!$C$13),X$7)</f>
        <v/>
      </c>
      <c r="BW97">
        <f>MIN(Y96*(1+Y$6/Setup!$C$13),Y$7)</f>
        <v/>
      </c>
      <c r="BX97">
        <f>MIN(Z96*(1+Z$6/Setup!$C$13),Z$7)</f>
        <v/>
      </c>
      <c r="BY97">
        <f>MIN(AA96*(1+AA$6/Setup!$C$13),AA$7)</f>
        <v/>
      </c>
      <c r="BZ97">
        <f>MIN(AB96*(1+AB$6/Setup!$C$13),AB$7)</f>
        <v/>
      </c>
      <c r="CA97">
        <f>MIN(AC96*(1+AC$6/Setup!$C$13),AC$7)</f>
        <v/>
      </c>
      <c r="CB97">
        <f>MIN(AD96*(1+AD$6/Setup!$C$13),AD$7)</f>
        <v/>
      </c>
      <c r="CC97">
        <f>MIN(AE96*(1+AE$6/Setup!$C$13),AE$7)</f>
        <v/>
      </c>
      <c r="CD97">
        <f>MIN(AF96*(1+AF$6/Setup!$C$13),AF$7)</f>
        <v/>
      </c>
      <c r="CE97">
        <f>MIN(AG96*(1+AG$6/Setup!$C$13),AG$7)</f>
        <v/>
      </c>
      <c r="CF97">
        <f>MIN(AH96*(1+AH$6/Setup!$C$13),AH$7)</f>
        <v/>
      </c>
      <c r="CG97">
        <f>MIN(AI96*(1+AI$6/Setup!$C$13),AI$7)</f>
        <v/>
      </c>
      <c r="CH97">
        <f>MIN(AJ96*(1+AJ$6/Setup!$C$13),AJ$7)</f>
        <v/>
      </c>
      <c r="CI97">
        <f>MIN(AK96*(1+AK$6/Setup!$C$13),AK$7)</f>
        <v/>
      </c>
      <c r="CJ97">
        <f>MIN(AL96*(1+AL$6/Setup!$C$13),AL$7)</f>
        <v/>
      </c>
      <c r="CK97">
        <f>MIN(AM96*(1+AM$6/Setup!$C$13),AM$7)</f>
        <v/>
      </c>
      <c r="CL97">
        <f>MIN(AN96*(1+AN$6/Setup!$C$13),AN$7)</f>
        <v/>
      </c>
      <c r="CM97">
        <f>MIN(AO96*(1+AO$6/Setup!$C$13),AO$7)</f>
        <v/>
      </c>
      <c r="CN97">
        <f>MIN(AP96*(1+AP$6/Setup!$C$13),AP$7)</f>
        <v/>
      </c>
      <c r="CO97">
        <f>MIN(AQ96*(1+AQ$6/Setup!$C$13),AQ$7)</f>
        <v/>
      </c>
      <c r="CP97">
        <f>MIN(AR96*(1+AR$6/Setup!$C$13),AR$7)</f>
        <v/>
      </c>
      <c r="CQ97">
        <f>MIN(AS96*(1+AS$6/Setup!$C$13),AS$7)</f>
        <v/>
      </c>
      <c r="CR97">
        <f>MIN(AT96*(1+AT$6/Setup!$C$13),AT$7)</f>
        <v/>
      </c>
      <c r="CS97">
        <f>MIN(AU96*(1+AU$6/Setup!$C$13),AU$7)</f>
        <v/>
      </c>
      <c r="CT97">
        <f>MIN(AV96*(1+AV$6/Setup!$C$13),AV$7)</f>
        <v/>
      </c>
      <c r="CU97">
        <f>MIN(AW96*(1+AW$6/Setup!$C$13),AW$7)</f>
        <v/>
      </c>
      <c r="CV97">
        <f>MIN(AX96*(1+AX$6/Setup!$C$13),AX$7)</f>
        <v/>
      </c>
      <c r="CW97">
        <f>MIN(AY96*(1+AY$6/Setup!$C$13),AY$7)</f>
        <v/>
      </c>
      <c r="CX97">
        <f>MIN(AZ96*(1+AZ$6/Setup!$C$13),AZ$7)</f>
        <v/>
      </c>
      <c r="CY97">
        <f>MIN(BA96*(1+BA$6/Setup!$C$13),BA$7)</f>
        <v/>
      </c>
      <c r="CZ97">
        <f>MIN(BB96*(1+BB$6/Setup!$C$13),BB$7)</f>
        <v/>
      </c>
      <c r="DA97">
        <f>MIN(BC96*(1+BC$6/Setup!$C$13),BC$7)</f>
        <v/>
      </c>
      <c r="DB97">
        <f>MIN(BD96*(1+BD$6/Setup!$C$13),BD$7)</f>
        <v/>
      </c>
      <c r="DC97">
        <f>MIN(BE96*(1+BE$6/Setup!$C$13),BE$7)</f>
        <v/>
      </c>
      <c r="DD97">
        <f>MIN(BF96*(1+BF$6/Setup!$C$13),BF$7)</f>
        <v/>
      </c>
      <c r="DE97">
        <f>MIN(BG96*(1+BG$6/Setup!$C$13),BG$7)</f>
        <v/>
      </c>
      <c r="DF97">
        <f>MIN(BH96*(1+BH$6/Setup!$C$13),BH$7)</f>
        <v/>
      </c>
      <c r="DG97">
        <f>MIN(BI96*(1+BI$6/Setup!$C$13),BI$7)</f>
        <v/>
      </c>
      <c r="DH97">
        <f>MIN(BJ96*(1+BJ$6/Setup!$C$13),BJ$7)</f>
        <v/>
      </c>
      <c r="DI97">
        <f>MIN(BK96*(1+BK$6/Setup!$C$13),BK$7)</f>
        <v/>
      </c>
      <c r="DJ97">
        <f>MIN(BL96*(1+BL$6/Setup!$C$13),BL$7)</f>
        <v/>
      </c>
      <c r="DK97">
        <f>MIN(BM96*(1+BM$6/Setup!$C$13),BM$7)</f>
        <v/>
      </c>
      <c r="DL97">
        <f>MIN(BN96*(1+BN$6/Setup!$C$13),BN$7)</f>
        <v/>
      </c>
      <c r="DM97">
        <f>MIN(BO96*(1+BO$6/Setup!$C$13),BO$7)</f>
        <v/>
      </c>
      <c r="DN97">
        <f>MIN(BP96*(1+BP$6/Setup!$C$13),BP$7)</f>
        <v/>
      </c>
      <c r="DO97">
        <f>MIN(BQ96*(1+BQ$6/Setup!$C$13),BQ$7)</f>
        <v/>
      </c>
      <c r="DP97">
        <f>MIN(T96*(1+T$6/Setup!$C$13)-BR97,$H97)</f>
        <v/>
      </c>
      <c r="DQ97">
        <f>MIN(U96*(1+U$6/Setup!$C$13)-BS97,MAX(0,$H97-SUM($DP97:DP97)))</f>
        <v/>
      </c>
      <c r="DR97">
        <f>MIN(V96*(1+V$6/Setup!$C$13)-BT97,MAX(0,$H97-SUM($DP97:DQ97)))</f>
        <v/>
      </c>
      <c r="DS97">
        <f>MIN(W96*(1+W$6/Setup!$C$13)-BU97,MAX(0,$H97-SUM($DP97:DR97)))</f>
        <v/>
      </c>
      <c r="DT97">
        <f>MIN(X96*(1+X$6/Setup!$C$13)-BV97,MAX(0,$H97-SUM($DP97:DS97)))</f>
        <v/>
      </c>
      <c r="DU97">
        <f>MIN(Y96*(1+Y$6/Setup!$C$13)-BW97,MAX(0,$H97-SUM($DP97:DT97)))</f>
        <v/>
      </c>
      <c r="DV97">
        <f>MIN(Z96*(1+Z$6/Setup!$C$13)-BX97,MAX(0,$H97-SUM($DP97:DU97)))</f>
        <v/>
      </c>
      <c r="DW97">
        <f>MIN(AA96*(1+AA$6/Setup!$C$13)-BY97,MAX(0,$H97-SUM($DP97:DV97)))</f>
        <v/>
      </c>
      <c r="DX97">
        <f>MIN(AB96*(1+AB$6/Setup!$C$13)-BZ97,MAX(0,$H97-SUM($DP97:DW97)))</f>
        <v/>
      </c>
      <c r="DY97">
        <f>MIN(AC96*(1+AC$6/Setup!$C$13)-CA97,MAX(0,$H97-SUM($DP97:DX97)))</f>
        <v/>
      </c>
      <c r="DZ97">
        <f>MIN(AD96*(1+AD$6/Setup!$C$13)-CB97,MAX(0,$H97-SUM($DP97:DY97)))</f>
        <v/>
      </c>
      <c r="EA97">
        <f>MIN(AE96*(1+AE$6/Setup!$C$13)-CC97,MAX(0,$H97-SUM($DP97:DZ97)))</f>
        <v/>
      </c>
      <c r="EB97">
        <f>MIN(AF96*(1+AF$6/Setup!$C$13)-CD97,MAX(0,$H97-SUM($DP97:EA97)))</f>
        <v/>
      </c>
      <c r="EC97">
        <f>MIN(AG96*(1+AG$6/Setup!$C$13)-CE97,MAX(0,$H97-SUM($DP97:EB97)))</f>
        <v/>
      </c>
      <c r="ED97">
        <f>MIN(AH96*(1+AH$6/Setup!$C$13)-CF97,MAX(0,$H97-SUM($DP97:EC97)))</f>
        <v/>
      </c>
      <c r="EE97">
        <f>MIN(AI96*(1+AI$6/Setup!$C$13)-CG97,MAX(0,$H97-SUM($DP97:ED97)))</f>
        <v/>
      </c>
      <c r="EF97">
        <f>MIN(AJ96*(1+AJ$6/Setup!$C$13)-CH97,MAX(0,$H97-SUM($DP97:EE97)))</f>
        <v/>
      </c>
      <c r="EG97">
        <f>MIN(AK96*(1+AK$6/Setup!$C$13)-CI97,MAX(0,$H97-SUM($DP97:EF97)))</f>
        <v/>
      </c>
      <c r="EH97">
        <f>MIN(AL96*(1+AL$6/Setup!$C$13)-CJ97,MAX(0,$H97-SUM($DP97:EG97)))</f>
        <v/>
      </c>
      <c r="EI97">
        <f>MIN(AM96*(1+AM$6/Setup!$C$13)-CK97,MAX(0,$H97-SUM($DP97:EH97)))</f>
        <v/>
      </c>
      <c r="EJ97">
        <f>MIN(AN96*(1+AN$6/Setup!$C$13)-CL97,MAX(0,$H97-SUM($DP97:EI97)))</f>
        <v/>
      </c>
      <c r="EK97">
        <f>MIN(AO96*(1+AO$6/Setup!$C$13)-CM97,MAX(0,$H97-SUM($DP97:EJ97)))</f>
        <v/>
      </c>
      <c r="EL97">
        <f>MIN(AP96*(1+AP$6/Setup!$C$13)-CN97,MAX(0,$H97-SUM($DP97:EK97)))</f>
        <v/>
      </c>
      <c r="EM97">
        <f>MIN(AQ96*(1+AQ$6/Setup!$C$13)-CO97,MAX(0,$H97-SUM($DP97:EL97)))</f>
        <v/>
      </c>
      <c r="EN97">
        <f>MIN(AR96*(1+AR$6/Setup!$C$13)-CP97,MAX(0,$H97-SUM($DP97:EM97)))</f>
        <v/>
      </c>
      <c r="EO97">
        <f>MIN(AS96*(1+AS$6/Setup!$C$13)-CQ97,MAX(0,$H97-SUM($DP97:EN97)))</f>
        <v/>
      </c>
      <c r="EP97">
        <f>MIN(AT96*(1+AT$6/Setup!$C$13)-CR97,MAX(0,$H97-SUM($DP97:EO97)))</f>
        <v/>
      </c>
      <c r="EQ97">
        <f>MIN(AU96*(1+AU$6/Setup!$C$13)-CS97,MAX(0,$H97-SUM($DP97:EP97)))</f>
        <v/>
      </c>
      <c r="ER97">
        <f>MIN(AV96*(1+AV$6/Setup!$C$13)-CT97,MAX(0,$H97-SUM($DP97:EQ97)))</f>
        <v/>
      </c>
      <c r="ES97">
        <f>MIN(AW96*(1+AW$6/Setup!$C$13)-CU97,MAX(0,$H97-SUM($DP97:ER97)))</f>
        <v/>
      </c>
      <c r="ET97">
        <f>MIN(AX96*(1+AX$6/Setup!$C$13)-CV97,MAX(0,$H97-SUM($DP97:ES97)))</f>
        <v/>
      </c>
      <c r="EU97">
        <f>MIN(AY96*(1+AY$6/Setup!$C$13)-CW97,MAX(0,$H97-SUM($DP97:ET97)))</f>
        <v/>
      </c>
      <c r="EV97">
        <f>MIN(AZ96*(1+AZ$6/Setup!$C$13)-CX97,MAX(0,$H97-SUM($DP97:EU97)))</f>
        <v/>
      </c>
      <c r="EW97">
        <f>MIN(BA96*(1+BA$6/Setup!$C$13)-CY97,MAX(0,$H97-SUM($DP97:EV97)))</f>
        <v/>
      </c>
      <c r="EX97">
        <f>MIN(BB96*(1+BB$6/Setup!$C$13)-CZ97,MAX(0,$H97-SUM($DP97:EW97)))</f>
        <v/>
      </c>
      <c r="EY97">
        <f>MIN(BC96*(1+BC$6/Setup!$C$13)-DA97,MAX(0,$H97-SUM($DP97:EX97)))</f>
        <v/>
      </c>
      <c r="EZ97">
        <f>MIN(BD96*(1+BD$6/Setup!$C$13)-DB97,MAX(0,$H97-SUM($DP97:EY97)))</f>
        <v/>
      </c>
      <c r="FA97">
        <f>MIN(BE96*(1+BE$6/Setup!$C$13)-DC97,MAX(0,$H97-SUM($DP97:EZ97)))</f>
        <v/>
      </c>
      <c r="FB97">
        <f>MIN(BF96*(1+BF$6/Setup!$C$13)-DD97,MAX(0,$H97-SUM($DP97:FA97)))</f>
        <v/>
      </c>
      <c r="FC97">
        <f>MIN(BG96*(1+BG$6/Setup!$C$13)-DE97,MAX(0,$H97-SUM($DP97:FB97)))</f>
        <v/>
      </c>
      <c r="FD97">
        <f>MIN(BH96*(1+BH$6/Setup!$C$13)-DF97,MAX(0,$H97-SUM($DP97:FC97)))</f>
        <v/>
      </c>
      <c r="FE97">
        <f>MIN(BI96*(1+BI$6/Setup!$C$13)-DG97,MAX(0,$H97-SUM($DP97:FD97)))</f>
        <v/>
      </c>
      <c r="FF97">
        <f>MIN(BJ96*(1+BJ$6/Setup!$C$13)-DH97,MAX(0,$H97-SUM($DP97:FE97)))</f>
        <v/>
      </c>
      <c r="FG97">
        <f>MIN(BK96*(1+BK$6/Setup!$C$13)-DI97,MAX(0,$H97-SUM($DP97:FF97)))</f>
        <v/>
      </c>
      <c r="FH97">
        <f>MIN(BL96*(1+BL$6/Setup!$C$13)-DJ97,MAX(0,$H97-SUM($DP97:FG97)))</f>
        <v/>
      </c>
      <c r="FI97">
        <f>MIN(BM96*(1+BM$6/Setup!$C$13)-DK97,MAX(0,$H97-SUM($DP97:FH97)))</f>
        <v/>
      </c>
      <c r="FJ97">
        <f>MIN(BN96*(1+BN$6/Setup!$C$13)-DL97,MAX(0,$H97-SUM($DP97:FI97)))</f>
        <v/>
      </c>
      <c r="FK97">
        <f>MIN(BO96*(1+BO$6/Setup!$C$13)-DM97,MAX(0,$H97-SUM($DP97:FJ97)))</f>
        <v/>
      </c>
      <c r="FL97">
        <f>MIN(BP96*(1+BP$6/Setup!$C$13)-DN97,MAX(0,$H97-SUM($DP97:FK97)))</f>
        <v/>
      </c>
      <c r="FM97">
        <f>MIN(BQ96*(1+BQ$6/Setup!$C$13)-DO97,MAX(0,$H97-SUM($DP97:FL97)))</f>
        <v/>
      </c>
    </row>
    <row r="98">
      <c r="A98">
        <f>A97+1</f>
        <v/>
      </c>
      <c r="B98">
        <f>IF(Setup!$C$6="Every week",Setup!$C$7+7*(A98-1),IF(Setup!$C$6="Every 2 weeks",Setup!$C$7+14*(A98-1),IF(Setup!$C$6="Every month",EDATE(Setup!$C$7,A98-1),EOMONTH(Setup!$C$7,INT((A98-1+Setup!$C$20)/2)-1)+MIN(IF(MOD(A98-1+Setup!$C$20,2)=0,Setup!$C$18,Setup!$C$19),DAY(EOMONTH(Setup!$C$7,INT((A98-1+Setup!$C$20)/2)))))))</f>
        <v/>
      </c>
      <c r="C98">
        <f>N('Paycheck Plan'!J94)</f>
        <v/>
      </c>
      <c r="D98">
        <f>N('Paycheck Plan'!K94)</f>
        <v/>
      </c>
      <c r="E98">
        <f>MIN(MAX(0,Setup!$C$10-F97),MAX(0,Setup!$C$8+C98-G98))</f>
        <v/>
      </c>
      <c r="F98">
        <f>F97+E98</f>
        <v/>
      </c>
      <c r="G98">
        <f>MIN(Setup!$C$14,MAX(0,Setup!$C$8+C98))</f>
        <v/>
      </c>
      <c r="H98">
        <f>MAX(0,Setup!$C$8+C98-G98-E98)+SUM($T$7:$BQ$7)-SUM(BR98:DO98)</f>
        <v/>
      </c>
      <c r="I98">
        <f>SUMPRODUCT(T97:BQ97,$T$6:$BQ$6)/Setup!$C$13</f>
        <v/>
      </c>
      <c r="J98">
        <f>SUM(T98:BQ98)</f>
        <v/>
      </c>
      <c r="K98">
        <f>IF(MAX(DP98:FM98)&gt;0,MATCH(MAX(DP98:FM98),DP98:FM98,0),1)</f>
        <v/>
      </c>
      <c r="T98">
        <f>MAX(0,T97*(1+T$6/Setup!$C$13)-BR98-DP98)+IF($K98=1,$D98,0)</f>
        <v/>
      </c>
      <c r="U98">
        <f>MAX(0,U97*(1+U$6/Setup!$C$13)-BS98-DQ98)+IF($K98=2,$D98,0)</f>
        <v/>
      </c>
      <c r="V98">
        <f>MAX(0,V97*(1+V$6/Setup!$C$13)-BT98-DR98)+IF($K98=3,$D98,0)</f>
        <v/>
      </c>
      <c r="W98">
        <f>MAX(0,W97*(1+W$6/Setup!$C$13)-BU98-DS98)+IF($K98=4,$D98,0)</f>
        <v/>
      </c>
      <c r="X98">
        <f>MAX(0,X97*(1+X$6/Setup!$C$13)-BV98-DT98)+IF($K98=5,$D98,0)</f>
        <v/>
      </c>
      <c r="Y98">
        <f>MAX(0,Y97*(1+Y$6/Setup!$C$13)-BW98-DU98)+IF($K98=6,$D98,0)</f>
        <v/>
      </c>
      <c r="Z98">
        <f>MAX(0,Z97*(1+Z$6/Setup!$C$13)-BX98-DV98)+IF($K98=7,$D98,0)</f>
        <v/>
      </c>
      <c r="AA98">
        <f>MAX(0,AA97*(1+AA$6/Setup!$C$13)-BY98-DW98)+IF($K98=8,$D98,0)</f>
        <v/>
      </c>
      <c r="AB98">
        <f>MAX(0,AB97*(1+AB$6/Setup!$C$13)-BZ98-DX98)+IF($K98=9,$D98,0)</f>
        <v/>
      </c>
      <c r="AC98">
        <f>MAX(0,AC97*(1+AC$6/Setup!$C$13)-CA98-DY98)+IF($K98=10,$D98,0)</f>
        <v/>
      </c>
      <c r="AD98">
        <f>MAX(0,AD97*(1+AD$6/Setup!$C$13)-CB98-DZ98)+IF($K98=11,$D98,0)</f>
        <v/>
      </c>
      <c r="AE98">
        <f>MAX(0,AE97*(1+AE$6/Setup!$C$13)-CC98-EA98)+IF($K98=12,$D98,0)</f>
        <v/>
      </c>
      <c r="AF98">
        <f>MAX(0,AF97*(1+AF$6/Setup!$C$13)-CD98-EB98)+IF($K98=13,$D98,0)</f>
        <v/>
      </c>
      <c r="AG98">
        <f>MAX(0,AG97*(1+AG$6/Setup!$C$13)-CE98-EC98)+IF($K98=14,$D98,0)</f>
        <v/>
      </c>
      <c r="AH98">
        <f>MAX(0,AH97*(1+AH$6/Setup!$C$13)-CF98-ED98)+IF($K98=15,$D98,0)</f>
        <v/>
      </c>
      <c r="AI98">
        <f>MAX(0,AI97*(1+AI$6/Setup!$C$13)-CG98-EE98)+IF($K98=16,$D98,0)</f>
        <v/>
      </c>
      <c r="AJ98">
        <f>MAX(0,AJ97*(1+AJ$6/Setup!$C$13)-CH98-EF98)+IF($K98=17,$D98,0)</f>
        <v/>
      </c>
      <c r="AK98">
        <f>MAX(0,AK97*(1+AK$6/Setup!$C$13)-CI98-EG98)+IF($K98=18,$D98,0)</f>
        <v/>
      </c>
      <c r="AL98">
        <f>MAX(0,AL97*(1+AL$6/Setup!$C$13)-CJ98-EH98)+IF($K98=19,$D98,0)</f>
        <v/>
      </c>
      <c r="AM98">
        <f>MAX(0,AM97*(1+AM$6/Setup!$C$13)-CK98-EI98)+IF($K98=20,$D98,0)</f>
        <v/>
      </c>
      <c r="AN98">
        <f>MAX(0,AN97*(1+AN$6/Setup!$C$13)-CL98-EJ98)+IF($K98=21,$D98,0)</f>
        <v/>
      </c>
      <c r="AO98">
        <f>MAX(0,AO97*(1+AO$6/Setup!$C$13)-CM98-EK98)+IF($K98=22,$D98,0)</f>
        <v/>
      </c>
      <c r="AP98">
        <f>MAX(0,AP97*(1+AP$6/Setup!$C$13)-CN98-EL98)+IF($K98=23,$D98,0)</f>
        <v/>
      </c>
      <c r="AQ98">
        <f>MAX(0,AQ97*(1+AQ$6/Setup!$C$13)-CO98-EM98)+IF($K98=24,$D98,0)</f>
        <v/>
      </c>
      <c r="AR98">
        <f>MAX(0,AR97*(1+AR$6/Setup!$C$13)-CP98-EN98)+IF($K98=25,$D98,0)</f>
        <v/>
      </c>
      <c r="AS98">
        <f>MAX(0,AS97*(1+AS$6/Setup!$C$13)-CQ98-EO98)+IF($K98=26,$D98,0)</f>
        <v/>
      </c>
      <c r="AT98">
        <f>MAX(0,AT97*(1+AT$6/Setup!$C$13)-CR98-EP98)+IF($K98=27,$D98,0)</f>
        <v/>
      </c>
      <c r="AU98">
        <f>MAX(0,AU97*(1+AU$6/Setup!$C$13)-CS98-EQ98)+IF($K98=28,$D98,0)</f>
        <v/>
      </c>
      <c r="AV98">
        <f>MAX(0,AV97*(1+AV$6/Setup!$C$13)-CT98-ER98)+IF($K98=29,$D98,0)</f>
        <v/>
      </c>
      <c r="AW98">
        <f>MAX(0,AW97*(1+AW$6/Setup!$C$13)-CU98-ES98)+IF($K98=30,$D98,0)</f>
        <v/>
      </c>
      <c r="AX98">
        <f>MAX(0,AX97*(1+AX$6/Setup!$C$13)-CV98-ET98)+IF($K98=31,$D98,0)</f>
        <v/>
      </c>
      <c r="AY98">
        <f>MAX(0,AY97*(1+AY$6/Setup!$C$13)-CW98-EU98)+IF($K98=32,$D98,0)</f>
        <v/>
      </c>
      <c r="AZ98">
        <f>MAX(0,AZ97*(1+AZ$6/Setup!$C$13)-CX98-EV98)+IF($K98=33,$D98,0)</f>
        <v/>
      </c>
      <c r="BA98">
        <f>MAX(0,BA97*(1+BA$6/Setup!$C$13)-CY98-EW98)+IF($K98=34,$D98,0)</f>
        <v/>
      </c>
      <c r="BB98">
        <f>MAX(0,BB97*(1+BB$6/Setup!$C$13)-CZ98-EX98)+IF($K98=35,$D98,0)</f>
        <v/>
      </c>
      <c r="BC98">
        <f>MAX(0,BC97*(1+BC$6/Setup!$C$13)-DA98-EY98)+IF($K98=36,$D98,0)</f>
        <v/>
      </c>
      <c r="BD98">
        <f>MAX(0,BD97*(1+BD$6/Setup!$C$13)-DB98-EZ98)+IF($K98=37,$D98,0)</f>
        <v/>
      </c>
      <c r="BE98">
        <f>MAX(0,BE97*(1+BE$6/Setup!$C$13)-DC98-FA98)+IF($K98=38,$D98,0)</f>
        <v/>
      </c>
      <c r="BF98">
        <f>MAX(0,BF97*(1+BF$6/Setup!$C$13)-DD98-FB98)+IF($K98=39,$D98,0)</f>
        <v/>
      </c>
      <c r="BG98">
        <f>MAX(0,BG97*(1+BG$6/Setup!$C$13)-DE98-FC98)+IF($K98=40,$D98,0)</f>
        <v/>
      </c>
      <c r="BH98">
        <f>MAX(0,BH97*(1+BH$6/Setup!$C$13)-DF98-FD98)+IF($K98=41,$D98,0)</f>
        <v/>
      </c>
      <c r="BI98">
        <f>MAX(0,BI97*(1+BI$6/Setup!$C$13)-DG98-FE98)+IF($K98=42,$D98,0)</f>
        <v/>
      </c>
      <c r="BJ98">
        <f>MAX(0,BJ97*(1+BJ$6/Setup!$C$13)-DH98-FF98)+IF($K98=43,$D98,0)</f>
        <v/>
      </c>
      <c r="BK98">
        <f>MAX(0,BK97*(1+BK$6/Setup!$C$13)-DI98-FG98)+IF($K98=44,$D98,0)</f>
        <v/>
      </c>
      <c r="BL98">
        <f>MAX(0,BL97*(1+BL$6/Setup!$C$13)-DJ98-FH98)+IF($K98=45,$D98,0)</f>
        <v/>
      </c>
      <c r="BM98">
        <f>MAX(0,BM97*(1+BM$6/Setup!$C$13)-DK98-FI98)+IF($K98=46,$D98,0)</f>
        <v/>
      </c>
      <c r="BN98">
        <f>MAX(0,BN97*(1+BN$6/Setup!$C$13)-DL98-FJ98)+IF($K98=47,$D98,0)</f>
        <v/>
      </c>
      <c r="BO98">
        <f>MAX(0,BO97*(1+BO$6/Setup!$C$13)-DM98-FK98)+IF($K98=48,$D98,0)</f>
        <v/>
      </c>
      <c r="BP98">
        <f>MAX(0,BP97*(1+BP$6/Setup!$C$13)-DN98-FL98)+IF($K98=49,$D98,0)</f>
        <v/>
      </c>
      <c r="BQ98">
        <f>MAX(0,BQ97*(1+BQ$6/Setup!$C$13)-DO98-FM98)+IF($K98=50,$D98,0)</f>
        <v/>
      </c>
      <c r="BR98">
        <f>MIN(T97*(1+T$6/Setup!$C$13),T$7)</f>
        <v/>
      </c>
      <c r="BS98">
        <f>MIN(U97*(1+U$6/Setup!$C$13),U$7)</f>
        <v/>
      </c>
      <c r="BT98">
        <f>MIN(V97*(1+V$6/Setup!$C$13),V$7)</f>
        <v/>
      </c>
      <c r="BU98">
        <f>MIN(W97*(1+W$6/Setup!$C$13),W$7)</f>
        <v/>
      </c>
      <c r="BV98">
        <f>MIN(X97*(1+X$6/Setup!$C$13),X$7)</f>
        <v/>
      </c>
      <c r="BW98">
        <f>MIN(Y97*(1+Y$6/Setup!$C$13),Y$7)</f>
        <v/>
      </c>
      <c r="BX98">
        <f>MIN(Z97*(1+Z$6/Setup!$C$13),Z$7)</f>
        <v/>
      </c>
      <c r="BY98">
        <f>MIN(AA97*(1+AA$6/Setup!$C$13),AA$7)</f>
        <v/>
      </c>
      <c r="BZ98">
        <f>MIN(AB97*(1+AB$6/Setup!$C$13),AB$7)</f>
        <v/>
      </c>
      <c r="CA98">
        <f>MIN(AC97*(1+AC$6/Setup!$C$13),AC$7)</f>
        <v/>
      </c>
      <c r="CB98">
        <f>MIN(AD97*(1+AD$6/Setup!$C$13),AD$7)</f>
        <v/>
      </c>
      <c r="CC98">
        <f>MIN(AE97*(1+AE$6/Setup!$C$13),AE$7)</f>
        <v/>
      </c>
      <c r="CD98">
        <f>MIN(AF97*(1+AF$6/Setup!$C$13),AF$7)</f>
        <v/>
      </c>
      <c r="CE98">
        <f>MIN(AG97*(1+AG$6/Setup!$C$13),AG$7)</f>
        <v/>
      </c>
      <c r="CF98">
        <f>MIN(AH97*(1+AH$6/Setup!$C$13),AH$7)</f>
        <v/>
      </c>
      <c r="CG98">
        <f>MIN(AI97*(1+AI$6/Setup!$C$13),AI$7)</f>
        <v/>
      </c>
      <c r="CH98">
        <f>MIN(AJ97*(1+AJ$6/Setup!$C$13),AJ$7)</f>
        <v/>
      </c>
      <c r="CI98">
        <f>MIN(AK97*(1+AK$6/Setup!$C$13),AK$7)</f>
        <v/>
      </c>
      <c r="CJ98">
        <f>MIN(AL97*(1+AL$6/Setup!$C$13),AL$7)</f>
        <v/>
      </c>
      <c r="CK98">
        <f>MIN(AM97*(1+AM$6/Setup!$C$13),AM$7)</f>
        <v/>
      </c>
      <c r="CL98">
        <f>MIN(AN97*(1+AN$6/Setup!$C$13),AN$7)</f>
        <v/>
      </c>
      <c r="CM98">
        <f>MIN(AO97*(1+AO$6/Setup!$C$13),AO$7)</f>
        <v/>
      </c>
      <c r="CN98">
        <f>MIN(AP97*(1+AP$6/Setup!$C$13),AP$7)</f>
        <v/>
      </c>
      <c r="CO98">
        <f>MIN(AQ97*(1+AQ$6/Setup!$C$13),AQ$7)</f>
        <v/>
      </c>
      <c r="CP98">
        <f>MIN(AR97*(1+AR$6/Setup!$C$13),AR$7)</f>
        <v/>
      </c>
      <c r="CQ98">
        <f>MIN(AS97*(1+AS$6/Setup!$C$13),AS$7)</f>
        <v/>
      </c>
      <c r="CR98">
        <f>MIN(AT97*(1+AT$6/Setup!$C$13),AT$7)</f>
        <v/>
      </c>
      <c r="CS98">
        <f>MIN(AU97*(1+AU$6/Setup!$C$13),AU$7)</f>
        <v/>
      </c>
      <c r="CT98">
        <f>MIN(AV97*(1+AV$6/Setup!$C$13),AV$7)</f>
        <v/>
      </c>
      <c r="CU98">
        <f>MIN(AW97*(1+AW$6/Setup!$C$13),AW$7)</f>
        <v/>
      </c>
      <c r="CV98">
        <f>MIN(AX97*(1+AX$6/Setup!$C$13),AX$7)</f>
        <v/>
      </c>
      <c r="CW98">
        <f>MIN(AY97*(1+AY$6/Setup!$C$13),AY$7)</f>
        <v/>
      </c>
      <c r="CX98">
        <f>MIN(AZ97*(1+AZ$6/Setup!$C$13),AZ$7)</f>
        <v/>
      </c>
      <c r="CY98">
        <f>MIN(BA97*(1+BA$6/Setup!$C$13),BA$7)</f>
        <v/>
      </c>
      <c r="CZ98">
        <f>MIN(BB97*(1+BB$6/Setup!$C$13),BB$7)</f>
        <v/>
      </c>
      <c r="DA98">
        <f>MIN(BC97*(1+BC$6/Setup!$C$13),BC$7)</f>
        <v/>
      </c>
      <c r="DB98">
        <f>MIN(BD97*(1+BD$6/Setup!$C$13),BD$7)</f>
        <v/>
      </c>
      <c r="DC98">
        <f>MIN(BE97*(1+BE$6/Setup!$C$13),BE$7)</f>
        <v/>
      </c>
      <c r="DD98">
        <f>MIN(BF97*(1+BF$6/Setup!$C$13),BF$7)</f>
        <v/>
      </c>
      <c r="DE98">
        <f>MIN(BG97*(1+BG$6/Setup!$C$13),BG$7)</f>
        <v/>
      </c>
      <c r="DF98">
        <f>MIN(BH97*(1+BH$6/Setup!$C$13),BH$7)</f>
        <v/>
      </c>
      <c r="DG98">
        <f>MIN(BI97*(1+BI$6/Setup!$C$13),BI$7)</f>
        <v/>
      </c>
      <c r="DH98">
        <f>MIN(BJ97*(1+BJ$6/Setup!$C$13),BJ$7)</f>
        <v/>
      </c>
      <c r="DI98">
        <f>MIN(BK97*(1+BK$6/Setup!$C$13),BK$7)</f>
        <v/>
      </c>
      <c r="DJ98">
        <f>MIN(BL97*(1+BL$6/Setup!$C$13),BL$7)</f>
        <v/>
      </c>
      <c r="DK98">
        <f>MIN(BM97*(1+BM$6/Setup!$C$13),BM$7)</f>
        <v/>
      </c>
      <c r="DL98">
        <f>MIN(BN97*(1+BN$6/Setup!$C$13),BN$7)</f>
        <v/>
      </c>
      <c r="DM98">
        <f>MIN(BO97*(1+BO$6/Setup!$C$13),BO$7)</f>
        <v/>
      </c>
      <c r="DN98">
        <f>MIN(BP97*(1+BP$6/Setup!$C$13),BP$7)</f>
        <v/>
      </c>
      <c r="DO98">
        <f>MIN(BQ97*(1+BQ$6/Setup!$C$13),BQ$7)</f>
        <v/>
      </c>
      <c r="DP98">
        <f>MIN(T97*(1+T$6/Setup!$C$13)-BR98,$H98)</f>
        <v/>
      </c>
      <c r="DQ98">
        <f>MIN(U97*(1+U$6/Setup!$C$13)-BS98,MAX(0,$H98-SUM($DP98:DP98)))</f>
        <v/>
      </c>
      <c r="DR98">
        <f>MIN(V97*(1+V$6/Setup!$C$13)-BT98,MAX(0,$H98-SUM($DP98:DQ98)))</f>
        <v/>
      </c>
      <c r="DS98">
        <f>MIN(W97*(1+W$6/Setup!$C$13)-BU98,MAX(0,$H98-SUM($DP98:DR98)))</f>
        <v/>
      </c>
      <c r="DT98">
        <f>MIN(X97*(1+X$6/Setup!$C$13)-BV98,MAX(0,$H98-SUM($DP98:DS98)))</f>
        <v/>
      </c>
      <c r="DU98">
        <f>MIN(Y97*(1+Y$6/Setup!$C$13)-BW98,MAX(0,$H98-SUM($DP98:DT98)))</f>
        <v/>
      </c>
      <c r="DV98">
        <f>MIN(Z97*(1+Z$6/Setup!$C$13)-BX98,MAX(0,$H98-SUM($DP98:DU98)))</f>
        <v/>
      </c>
      <c r="DW98">
        <f>MIN(AA97*(1+AA$6/Setup!$C$13)-BY98,MAX(0,$H98-SUM($DP98:DV98)))</f>
        <v/>
      </c>
      <c r="DX98">
        <f>MIN(AB97*(1+AB$6/Setup!$C$13)-BZ98,MAX(0,$H98-SUM($DP98:DW98)))</f>
        <v/>
      </c>
      <c r="DY98">
        <f>MIN(AC97*(1+AC$6/Setup!$C$13)-CA98,MAX(0,$H98-SUM($DP98:DX98)))</f>
        <v/>
      </c>
      <c r="DZ98">
        <f>MIN(AD97*(1+AD$6/Setup!$C$13)-CB98,MAX(0,$H98-SUM($DP98:DY98)))</f>
        <v/>
      </c>
      <c r="EA98">
        <f>MIN(AE97*(1+AE$6/Setup!$C$13)-CC98,MAX(0,$H98-SUM($DP98:DZ98)))</f>
        <v/>
      </c>
      <c r="EB98">
        <f>MIN(AF97*(1+AF$6/Setup!$C$13)-CD98,MAX(0,$H98-SUM($DP98:EA98)))</f>
        <v/>
      </c>
      <c r="EC98">
        <f>MIN(AG97*(1+AG$6/Setup!$C$13)-CE98,MAX(0,$H98-SUM($DP98:EB98)))</f>
        <v/>
      </c>
      <c r="ED98">
        <f>MIN(AH97*(1+AH$6/Setup!$C$13)-CF98,MAX(0,$H98-SUM($DP98:EC98)))</f>
        <v/>
      </c>
      <c r="EE98">
        <f>MIN(AI97*(1+AI$6/Setup!$C$13)-CG98,MAX(0,$H98-SUM($DP98:ED98)))</f>
        <v/>
      </c>
      <c r="EF98">
        <f>MIN(AJ97*(1+AJ$6/Setup!$C$13)-CH98,MAX(0,$H98-SUM($DP98:EE98)))</f>
        <v/>
      </c>
      <c r="EG98">
        <f>MIN(AK97*(1+AK$6/Setup!$C$13)-CI98,MAX(0,$H98-SUM($DP98:EF98)))</f>
        <v/>
      </c>
      <c r="EH98">
        <f>MIN(AL97*(1+AL$6/Setup!$C$13)-CJ98,MAX(0,$H98-SUM($DP98:EG98)))</f>
        <v/>
      </c>
      <c r="EI98">
        <f>MIN(AM97*(1+AM$6/Setup!$C$13)-CK98,MAX(0,$H98-SUM($DP98:EH98)))</f>
        <v/>
      </c>
      <c r="EJ98">
        <f>MIN(AN97*(1+AN$6/Setup!$C$13)-CL98,MAX(0,$H98-SUM($DP98:EI98)))</f>
        <v/>
      </c>
      <c r="EK98">
        <f>MIN(AO97*(1+AO$6/Setup!$C$13)-CM98,MAX(0,$H98-SUM($DP98:EJ98)))</f>
        <v/>
      </c>
      <c r="EL98">
        <f>MIN(AP97*(1+AP$6/Setup!$C$13)-CN98,MAX(0,$H98-SUM($DP98:EK98)))</f>
        <v/>
      </c>
      <c r="EM98">
        <f>MIN(AQ97*(1+AQ$6/Setup!$C$13)-CO98,MAX(0,$H98-SUM($DP98:EL98)))</f>
        <v/>
      </c>
      <c r="EN98">
        <f>MIN(AR97*(1+AR$6/Setup!$C$13)-CP98,MAX(0,$H98-SUM($DP98:EM98)))</f>
        <v/>
      </c>
      <c r="EO98">
        <f>MIN(AS97*(1+AS$6/Setup!$C$13)-CQ98,MAX(0,$H98-SUM($DP98:EN98)))</f>
        <v/>
      </c>
      <c r="EP98">
        <f>MIN(AT97*(1+AT$6/Setup!$C$13)-CR98,MAX(0,$H98-SUM($DP98:EO98)))</f>
        <v/>
      </c>
      <c r="EQ98">
        <f>MIN(AU97*(1+AU$6/Setup!$C$13)-CS98,MAX(0,$H98-SUM($DP98:EP98)))</f>
        <v/>
      </c>
      <c r="ER98">
        <f>MIN(AV97*(1+AV$6/Setup!$C$13)-CT98,MAX(0,$H98-SUM($DP98:EQ98)))</f>
        <v/>
      </c>
      <c r="ES98">
        <f>MIN(AW97*(1+AW$6/Setup!$C$13)-CU98,MAX(0,$H98-SUM($DP98:ER98)))</f>
        <v/>
      </c>
      <c r="ET98">
        <f>MIN(AX97*(1+AX$6/Setup!$C$13)-CV98,MAX(0,$H98-SUM($DP98:ES98)))</f>
        <v/>
      </c>
      <c r="EU98">
        <f>MIN(AY97*(1+AY$6/Setup!$C$13)-CW98,MAX(0,$H98-SUM($DP98:ET98)))</f>
        <v/>
      </c>
      <c r="EV98">
        <f>MIN(AZ97*(1+AZ$6/Setup!$C$13)-CX98,MAX(0,$H98-SUM($DP98:EU98)))</f>
        <v/>
      </c>
      <c r="EW98">
        <f>MIN(BA97*(1+BA$6/Setup!$C$13)-CY98,MAX(0,$H98-SUM($DP98:EV98)))</f>
        <v/>
      </c>
      <c r="EX98">
        <f>MIN(BB97*(1+BB$6/Setup!$C$13)-CZ98,MAX(0,$H98-SUM($DP98:EW98)))</f>
        <v/>
      </c>
      <c r="EY98">
        <f>MIN(BC97*(1+BC$6/Setup!$C$13)-DA98,MAX(0,$H98-SUM($DP98:EX98)))</f>
        <v/>
      </c>
      <c r="EZ98">
        <f>MIN(BD97*(1+BD$6/Setup!$C$13)-DB98,MAX(0,$H98-SUM($DP98:EY98)))</f>
        <v/>
      </c>
      <c r="FA98">
        <f>MIN(BE97*(1+BE$6/Setup!$C$13)-DC98,MAX(0,$H98-SUM($DP98:EZ98)))</f>
        <v/>
      </c>
      <c r="FB98">
        <f>MIN(BF97*(1+BF$6/Setup!$C$13)-DD98,MAX(0,$H98-SUM($DP98:FA98)))</f>
        <v/>
      </c>
      <c r="FC98">
        <f>MIN(BG97*(1+BG$6/Setup!$C$13)-DE98,MAX(0,$H98-SUM($DP98:FB98)))</f>
        <v/>
      </c>
      <c r="FD98">
        <f>MIN(BH97*(1+BH$6/Setup!$C$13)-DF98,MAX(0,$H98-SUM($DP98:FC98)))</f>
        <v/>
      </c>
      <c r="FE98">
        <f>MIN(BI97*(1+BI$6/Setup!$C$13)-DG98,MAX(0,$H98-SUM($DP98:FD98)))</f>
        <v/>
      </c>
      <c r="FF98">
        <f>MIN(BJ97*(1+BJ$6/Setup!$C$13)-DH98,MAX(0,$H98-SUM($DP98:FE98)))</f>
        <v/>
      </c>
      <c r="FG98">
        <f>MIN(BK97*(1+BK$6/Setup!$C$13)-DI98,MAX(0,$H98-SUM($DP98:FF98)))</f>
        <v/>
      </c>
      <c r="FH98">
        <f>MIN(BL97*(1+BL$6/Setup!$C$13)-DJ98,MAX(0,$H98-SUM($DP98:FG98)))</f>
        <v/>
      </c>
      <c r="FI98">
        <f>MIN(BM97*(1+BM$6/Setup!$C$13)-DK98,MAX(0,$H98-SUM($DP98:FH98)))</f>
        <v/>
      </c>
      <c r="FJ98">
        <f>MIN(BN97*(1+BN$6/Setup!$C$13)-DL98,MAX(0,$H98-SUM($DP98:FI98)))</f>
        <v/>
      </c>
      <c r="FK98">
        <f>MIN(BO97*(1+BO$6/Setup!$C$13)-DM98,MAX(0,$H98-SUM($DP98:FJ98)))</f>
        <v/>
      </c>
      <c r="FL98">
        <f>MIN(BP97*(1+BP$6/Setup!$C$13)-DN98,MAX(0,$H98-SUM($DP98:FK98)))</f>
        <v/>
      </c>
      <c r="FM98">
        <f>MIN(BQ97*(1+BQ$6/Setup!$C$13)-DO98,MAX(0,$H98-SUM($DP98:FL98)))</f>
        <v/>
      </c>
    </row>
    <row r="99">
      <c r="A99">
        <f>A98+1</f>
        <v/>
      </c>
      <c r="B99">
        <f>IF(Setup!$C$6="Every week",Setup!$C$7+7*(A99-1),IF(Setup!$C$6="Every 2 weeks",Setup!$C$7+14*(A99-1),IF(Setup!$C$6="Every month",EDATE(Setup!$C$7,A99-1),EOMONTH(Setup!$C$7,INT((A99-1+Setup!$C$20)/2)-1)+MIN(IF(MOD(A99-1+Setup!$C$20,2)=0,Setup!$C$18,Setup!$C$19),DAY(EOMONTH(Setup!$C$7,INT((A99-1+Setup!$C$20)/2)))))))</f>
        <v/>
      </c>
      <c r="C99">
        <f>N('Paycheck Plan'!J95)</f>
        <v/>
      </c>
      <c r="D99">
        <f>N('Paycheck Plan'!K95)</f>
        <v/>
      </c>
      <c r="E99">
        <f>MIN(MAX(0,Setup!$C$10-F98),MAX(0,Setup!$C$8+C99-G99))</f>
        <v/>
      </c>
      <c r="F99">
        <f>F98+E99</f>
        <v/>
      </c>
      <c r="G99">
        <f>MIN(Setup!$C$14,MAX(0,Setup!$C$8+C99))</f>
        <v/>
      </c>
      <c r="H99">
        <f>MAX(0,Setup!$C$8+C99-G99-E99)+SUM($T$7:$BQ$7)-SUM(BR99:DO99)</f>
        <v/>
      </c>
      <c r="I99">
        <f>SUMPRODUCT(T98:BQ98,$T$6:$BQ$6)/Setup!$C$13</f>
        <v/>
      </c>
      <c r="J99">
        <f>SUM(T99:BQ99)</f>
        <v/>
      </c>
      <c r="K99">
        <f>IF(MAX(DP99:FM99)&gt;0,MATCH(MAX(DP99:FM99),DP99:FM99,0),1)</f>
        <v/>
      </c>
      <c r="T99">
        <f>MAX(0,T98*(1+T$6/Setup!$C$13)-BR99-DP99)+IF($K99=1,$D99,0)</f>
        <v/>
      </c>
      <c r="U99">
        <f>MAX(0,U98*(1+U$6/Setup!$C$13)-BS99-DQ99)+IF($K99=2,$D99,0)</f>
        <v/>
      </c>
      <c r="V99">
        <f>MAX(0,V98*(1+V$6/Setup!$C$13)-BT99-DR99)+IF($K99=3,$D99,0)</f>
        <v/>
      </c>
      <c r="W99">
        <f>MAX(0,W98*(1+W$6/Setup!$C$13)-BU99-DS99)+IF($K99=4,$D99,0)</f>
        <v/>
      </c>
      <c r="X99">
        <f>MAX(0,X98*(1+X$6/Setup!$C$13)-BV99-DT99)+IF($K99=5,$D99,0)</f>
        <v/>
      </c>
      <c r="Y99">
        <f>MAX(0,Y98*(1+Y$6/Setup!$C$13)-BW99-DU99)+IF($K99=6,$D99,0)</f>
        <v/>
      </c>
      <c r="Z99">
        <f>MAX(0,Z98*(1+Z$6/Setup!$C$13)-BX99-DV99)+IF($K99=7,$D99,0)</f>
        <v/>
      </c>
      <c r="AA99">
        <f>MAX(0,AA98*(1+AA$6/Setup!$C$13)-BY99-DW99)+IF($K99=8,$D99,0)</f>
        <v/>
      </c>
      <c r="AB99">
        <f>MAX(0,AB98*(1+AB$6/Setup!$C$13)-BZ99-DX99)+IF($K99=9,$D99,0)</f>
        <v/>
      </c>
      <c r="AC99">
        <f>MAX(0,AC98*(1+AC$6/Setup!$C$13)-CA99-DY99)+IF($K99=10,$D99,0)</f>
        <v/>
      </c>
      <c r="AD99">
        <f>MAX(0,AD98*(1+AD$6/Setup!$C$13)-CB99-DZ99)+IF($K99=11,$D99,0)</f>
        <v/>
      </c>
      <c r="AE99">
        <f>MAX(0,AE98*(1+AE$6/Setup!$C$13)-CC99-EA99)+IF($K99=12,$D99,0)</f>
        <v/>
      </c>
      <c r="AF99">
        <f>MAX(0,AF98*(1+AF$6/Setup!$C$13)-CD99-EB99)+IF($K99=13,$D99,0)</f>
        <v/>
      </c>
      <c r="AG99">
        <f>MAX(0,AG98*(1+AG$6/Setup!$C$13)-CE99-EC99)+IF($K99=14,$D99,0)</f>
        <v/>
      </c>
      <c r="AH99">
        <f>MAX(0,AH98*(1+AH$6/Setup!$C$13)-CF99-ED99)+IF($K99=15,$D99,0)</f>
        <v/>
      </c>
      <c r="AI99">
        <f>MAX(0,AI98*(1+AI$6/Setup!$C$13)-CG99-EE99)+IF($K99=16,$D99,0)</f>
        <v/>
      </c>
      <c r="AJ99">
        <f>MAX(0,AJ98*(1+AJ$6/Setup!$C$13)-CH99-EF99)+IF($K99=17,$D99,0)</f>
        <v/>
      </c>
      <c r="AK99">
        <f>MAX(0,AK98*(1+AK$6/Setup!$C$13)-CI99-EG99)+IF($K99=18,$D99,0)</f>
        <v/>
      </c>
      <c r="AL99">
        <f>MAX(0,AL98*(1+AL$6/Setup!$C$13)-CJ99-EH99)+IF($K99=19,$D99,0)</f>
        <v/>
      </c>
      <c r="AM99">
        <f>MAX(0,AM98*(1+AM$6/Setup!$C$13)-CK99-EI99)+IF($K99=20,$D99,0)</f>
        <v/>
      </c>
      <c r="AN99">
        <f>MAX(0,AN98*(1+AN$6/Setup!$C$13)-CL99-EJ99)+IF($K99=21,$D99,0)</f>
        <v/>
      </c>
      <c r="AO99">
        <f>MAX(0,AO98*(1+AO$6/Setup!$C$13)-CM99-EK99)+IF($K99=22,$D99,0)</f>
        <v/>
      </c>
      <c r="AP99">
        <f>MAX(0,AP98*(1+AP$6/Setup!$C$13)-CN99-EL99)+IF($K99=23,$D99,0)</f>
        <v/>
      </c>
      <c r="AQ99">
        <f>MAX(0,AQ98*(1+AQ$6/Setup!$C$13)-CO99-EM99)+IF($K99=24,$D99,0)</f>
        <v/>
      </c>
      <c r="AR99">
        <f>MAX(0,AR98*(1+AR$6/Setup!$C$13)-CP99-EN99)+IF($K99=25,$D99,0)</f>
        <v/>
      </c>
      <c r="AS99">
        <f>MAX(0,AS98*(1+AS$6/Setup!$C$13)-CQ99-EO99)+IF($K99=26,$D99,0)</f>
        <v/>
      </c>
      <c r="AT99">
        <f>MAX(0,AT98*(1+AT$6/Setup!$C$13)-CR99-EP99)+IF($K99=27,$D99,0)</f>
        <v/>
      </c>
      <c r="AU99">
        <f>MAX(0,AU98*(1+AU$6/Setup!$C$13)-CS99-EQ99)+IF($K99=28,$D99,0)</f>
        <v/>
      </c>
      <c r="AV99">
        <f>MAX(0,AV98*(1+AV$6/Setup!$C$13)-CT99-ER99)+IF($K99=29,$D99,0)</f>
        <v/>
      </c>
      <c r="AW99">
        <f>MAX(0,AW98*(1+AW$6/Setup!$C$13)-CU99-ES99)+IF($K99=30,$D99,0)</f>
        <v/>
      </c>
      <c r="AX99">
        <f>MAX(0,AX98*(1+AX$6/Setup!$C$13)-CV99-ET99)+IF($K99=31,$D99,0)</f>
        <v/>
      </c>
      <c r="AY99">
        <f>MAX(0,AY98*(1+AY$6/Setup!$C$13)-CW99-EU99)+IF($K99=32,$D99,0)</f>
        <v/>
      </c>
      <c r="AZ99">
        <f>MAX(0,AZ98*(1+AZ$6/Setup!$C$13)-CX99-EV99)+IF($K99=33,$D99,0)</f>
        <v/>
      </c>
      <c r="BA99">
        <f>MAX(0,BA98*(1+BA$6/Setup!$C$13)-CY99-EW99)+IF($K99=34,$D99,0)</f>
        <v/>
      </c>
      <c r="BB99">
        <f>MAX(0,BB98*(1+BB$6/Setup!$C$13)-CZ99-EX99)+IF($K99=35,$D99,0)</f>
        <v/>
      </c>
      <c r="BC99">
        <f>MAX(0,BC98*(1+BC$6/Setup!$C$13)-DA99-EY99)+IF($K99=36,$D99,0)</f>
        <v/>
      </c>
      <c r="BD99">
        <f>MAX(0,BD98*(1+BD$6/Setup!$C$13)-DB99-EZ99)+IF($K99=37,$D99,0)</f>
        <v/>
      </c>
      <c r="BE99">
        <f>MAX(0,BE98*(1+BE$6/Setup!$C$13)-DC99-FA99)+IF($K99=38,$D99,0)</f>
        <v/>
      </c>
      <c r="BF99">
        <f>MAX(0,BF98*(1+BF$6/Setup!$C$13)-DD99-FB99)+IF($K99=39,$D99,0)</f>
        <v/>
      </c>
      <c r="BG99">
        <f>MAX(0,BG98*(1+BG$6/Setup!$C$13)-DE99-FC99)+IF($K99=40,$D99,0)</f>
        <v/>
      </c>
      <c r="BH99">
        <f>MAX(0,BH98*(1+BH$6/Setup!$C$13)-DF99-FD99)+IF($K99=41,$D99,0)</f>
        <v/>
      </c>
      <c r="BI99">
        <f>MAX(0,BI98*(1+BI$6/Setup!$C$13)-DG99-FE99)+IF($K99=42,$D99,0)</f>
        <v/>
      </c>
      <c r="BJ99">
        <f>MAX(0,BJ98*(1+BJ$6/Setup!$C$13)-DH99-FF99)+IF($K99=43,$D99,0)</f>
        <v/>
      </c>
      <c r="BK99">
        <f>MAX(0,BK98*(1+BK$6/Setup!$C$13)-DI99-FG99)+IF($K99=44,$D99,0)</f>
        <v/>
      </c>
      <c r="BL99">
        <f>MAX(0,BL98*(1+BL$6/Setup!$C$13)-DJ99-FH99)+IF($K99=45,$D99,0)</f>
        <v/>
      </c>
      <c r="BM99">
        <f>MAX(0,BM98*(1+BM$6/Setup!$C$13)-DK99-FI99)+IF($K99=46,$D99,0)</f>
        <v/>
      </c>
      <c r="BN99">
        <f>MAX(0,BN98*(1+BN$6/Setup!$C$13)-DL99-FJ99)+IF($K99=47,$D99,0)</f>
        <v/>
      </c>
      <c r="BO99">
        <f>MAX(0,BO98*(1+BO$6/Setup!$C$13)-DM99-FK99)+IF($K99=48,$D99,0)</f>
        <v/>
      </c>
      <c r="BP99">
        <f>MAX(0,BP98*(1+BP$6/Setup!$C$13)-DN99-FL99)+IF($K99=49,$D99,0)</f>
        <v/>
      </c>
      <c r="BQ99">
        <f>MAX(0,BQ98*(1+BQ$6/Setup!$C$13)-DO99-FM99)+IF($K99=50,$D99,0)</f>
        <v/>
      </c>
      <c r="BR99">
        <f>MIN(T98*(1+T$6/Setup!$C$13),T$7)</f>
        <v/>
      </c>
      <c r="BS99">
        <f>MIN(U98*(1+U$6/Setup!$C$13),U$7)</f>
        <v/>
      </c>
      <c r="BT99">
        <f>MIN(V98*(1+V$6/Setup!$C$13),V$7)</f>
        <v/>
      </c>
      <c r="BU99">
        <f>MIN(W98*(1+W$6/Setup!$C$13),W$7)</f>
        <v/>
      </c>
      <c r="BV99">
        <f>MIN(X98*(1+X$6/Setup!$C$13),X$7)</f>
        <v/>
      </c>
      <c r="BW99">
        <f>MIN(Y98*(1+Y$6/Setup!$C$13),Y$7)</f>
        <v/>
      </c>
      <c r="BX99">
        <f>MIN(Z98*(1+Z$6/Setup!$C$13),Z$7)</f>
        <v/>
      </c>
      <c r="BY99">
        <f>MIN(AA98*(1+AA$6/Setup!$C$13),AA$7)</f>
        <v/>
      </c>
      <c r="BZ99">
        <f>MIN(AB98*(1+AB$6/Setup!$C$13),AB$7)</f>
        <v/>
      </c>
      <c r="CA99">
        <f>MIN(AC98*(1+AC$6/Setup!$C$13),AC$7)</f>
        <v/>
      </c>
      <c r="CB99">
        <f>MIN(AD98*(1+AD$6/Setup!$C$13),AD$7)</f>
        <v/>
      </c>
      <c r="CC99">
        <f>MIN(AE98*(1+AE$6/Setup!$C$13),AE$7)</f>
        <v/>
      </c>
      <c r="CD99">
        <f>MIN(AF98*(1+AF$6/Setup!$C$13),AF$7)</f>
        <v/>
      </c>
      <c r="CE99">
        <f>MIN(AG98*(1+AG$6/Setup!$C$13),AG$7)</f>
        <v/>
      </c>
      <c r="CF99">
        <f>MIN(AH98*(1+AH$6/Setup!$C$13),AH$7)</f>
        <v/>
      </c>
      <c r="CG99">
        <f>MIN(AI98*(1+AI$6/Setup!$C$13),AI$7)</f>
        <v/>
      </c>
      <c r="CH99">
        <f>MIN(AJ98*(1+AJ$6/Setup!$C$13),AJ$7)</f>
        <v/>
      </c>
      <c r="CI99">
        <f>MIN(AK98*(1+AK$6/Setup!$C$13),AK$7)</f>
        <v/>
      </c>
      <c r="CJ99">
        <f>MIN(AL98*(1+AL$6/Setup!$C$13),AL$7)</f>
        <v/>
      </c>
      <c r="CK99">
        <f>MIN(AM98*(1+AM$6/Setup!$C$13),AM$7)</f>
        <v/>
      </c>
      <c r="CL99">
        <f>MIN(AN98*(1+AN$6/Setup!$C$13),AN$7)</f>
        <v/>
      </c>
      <c r="CM99">
        <f>MIN(AO98*(1+AO$6/Setup!$C$13),AO$7)</f>
        <v/>
      </c>
      <c r="CN99">
        <f>MIN(AP98*(1+AP$6/Setup!$C$13),AP$7)</f>
        <v/>
      </c>
      <c r="CO99">
        <f>MIN(AQ98*(1+AQ$6/Setup!$C$13),AQ$7)</f>
        <v/>
      </c>
      <c r="CP99">
        <f>MIN(AR98*(1+AR$6/Setup!$C$13),AR$7)</f>
        <v/>
      </c>
      <c r="CQ99">
        <f>MIN(AS98*(1+AS$6/Setup!$C$13),AS$7)</f>
        <v/>
      </c>
      <c r="CR99">
        <f>MIN(AT98*(1+AT$6/Setup!$C$13),AT$7)</f>
        <v/>
      </c>
      <c r="CS99">
        <f>MIN(AU98*(1+AU$6/Setup!$C$13),AU$7)</f>
        <v/>
      </c>
      <c r="CT99">
        <f>MIN(AV98*(1+AV$6/Setup!$C$13),AV$7)</f>
        <v/>
      </c>
      <c r="CU99">
        <f>MIN(AW98*(1+AW$6/Setup!$C$13),AW$7)</f>
        <v/>
      </c>
      <c r="CV99">
        <f>MIN(AX98*(1+AX$6/Setup!$C$13),AX$7)</f>
        <v/>
      </c>
      <c r="CW99">
        <f>MIN(AY98*(1+AY$6/Setup!$C$13),AY$7)</f>
        <v/>
      </c>
      <c r="CX99">
        <f>MIN(AZ98*(1+AZ$6/Setup!$C$13),AZ$7)</f>
        <v/>
      </c>
      <c r="CY99">
        <f>MIN(BA98*(1+BA$6/Setup!$C$13),BA$7)</f>
        <v/>
      </c>
      <c r="CZ99">
        <f>MIN(BB98*(1+BB$6/Setup!$C$13),BB$7)</f>
        <v/>
      </c>
      <c r="DA99">
        <f>MIN(BC98*(1+BC$6/Setup!$C$13),BC$7)</f>
        <v/>
      </c>
      <c r="DB99">
        <f>MIN(BD98*(1+BD$6/Setup!$C$13),BD$7)</f>
        <v/>
      </c>
      <c r="DC99">
        <f>MIN(BE98*(1+BE$6/Setup!$C$13),BE$7)</f>
        <v/>
      </c>
      <c r="DD99">
        <f>MIN(BF98*(1+BF$6/Setup!$C$13),BF$7)</f>
        <v/>
      </c>
      <c r="DE99">
        <f>MIN(BG98*(1+BG$6/Setup!$C$13),BG$7)</f>
        <v/>
      </c>
      <c r="DF99">
        <f>MIN(BH98*(1+BH$6/Setup!$C$13),BH$7)</f>
        <v/>
      </c>
      <c r="DG99">
        <f>MIN(BI98*(1+BI$6/Setup!$C$13),BI$7)</f>
        <v/>
      </c>
      <c r="DH99">
        <f>MIN(BJ98*(1+BJ$6/Setup!$C$13),BJ$7)</f>
        <v/>
      </c>
      <c r="DI99">
        <f>MIN(BK98*(1+BK$6/Setup!$C$13),BK$7)</f>
        <v/>
      </c>
      <c r="DJ99">
        <f>MIN(BL98*(1+BL$6/Setup!$C$13),BL$7)</f>
        <v/>
      </c>
      <c r="DK99">
        <f>MIN(BM98*(1+BM$6/Setup!$C$13),BM$7)</f>
        <v/>
      </c>
      <c r="DL99">
        <f>MIN(BN98*(1+BN$6/Setup!$C$13),BN$7)</f>
        <v/>
      </c>
      <c r="DM99">
        <f>MIN(BO98*(1+BO$6/Setup!$C$13),BO$7)</f>
        <v/>
      </c>
      <c r="DN99">
        <f>MIN(BP98*(1+BP$6/Setup!$C$13),BP$7)</f>
        <v/>
      </c>
      <c r="DO99">
        <f>MIN(BQ98*(1+BQ$6/Setup!$C$13),BQ$7)</f>
        <v/>
      </c>
      <c r="DP99">
        <f>MIN(T98*(1+T$6/Setup!$C$13)-BR99,$H99)</f>
        <v/>
      </c>
      <c r="DQ99">
        <f>MIN(U98*(1+U$6/Setup!$C$13)-BS99,MAX(0,$H99-SUM($DP99:DP99)))</f>
        <v/>
      </c>
      <c r="DR99">
        <f>MIN(V98*(1+V$6/Setup!$C$13)-BT99,MAX(0,$H99-SUM($DP99:DQ99)))</f>
        <v/>
      </c>
      <c r="DS99">
        <f>MIN(W98*(1+W$6/Setup!$C$13)-BU99,MAX(0,$H99-SUM($DP99:DR99)))</f>
        <v/>
      </c>
      <c r="DT99">
        <f>MIN(X98*(1+X$6/Setup!$C$13)-BV99,MAX(0,$H99-SUM($DP99:DS99)))</f>
        <v/>
      </c>
      <c r="DU99">
        <f>MIN(Y98*(1+Y$6/Setup!$C$13)-BW99,MAX(0,$H99-SUM($DP99:DT99)))</f>
        <v/>
      </c>
      <c r="DV99">
        <f>MIN(Z98*(1+Z$6/Setup!$C$13)-BX99,MAX(0,$H99-SUM($DP99:DU99)))</f>
        <v/>
      </c>
      <c r="DW99">
        <f>MIN(AA98*(1+AA$6/Setup!$C$13)-BY99,MAX(0,$H99-SUM($DP99:DV99)))</f>
        <v/>
      </c>
      <c r="DX99">
        <f>MIN(AB98*(1+AB$6/Setup!$C$13)-BZ99,MAX(0,$H99-SUM($DP99:DW99)))</f>
        <v/>
      </c>
      <c r="DY99">
        <f>MIN(AC98*(1+AC$6/Setup!$C$13)-CA99,MAX(0,$H99-SUM($DP99:DX99)))</f>
        <v/>
      </c>
      <c r="DZ99">
        <f>MIN(AD98*(1+AD$6/Setup!$C$13)-CB99,MAX(0,$H99-SUM($DP99:DY99)))</f>
        <v/>
      </c>
      <c r="EA99">
        <f>MIN(AE98*(1+AE$6/Setup!$C$13)-CC99,MAX(0,$H99-SUM($DP99:DZ99)))</f>
        <v/>
      </c>
      <c r="EB99">
        <f>MIN(AF98*(1+AF$6/Setup!$C$13)-CD99,MAX(0,$H99-SUM($DP99:EA99)))</f>
        <v/>
      </c>
      <c r="EC99">
        <f>MIN(AG98*(1+AG$6/Setup!$C$13)-CE99,MAX(0,$H99-SUM($DP99:EB99)))</f>
        <v/>
      </c>
      <c r="ED99">
        <f>MIN(AH98*(1+AH$6/Setup!$C$13)-CF99,MAX(0,$H99-SUM($DP99:EC99)))</f>
        <v/>
      </c>
      <c r="EE99">
        <f>MIN(AI98*(1+AI$6/Setup!$C$13)-CG99,MAX(0,$H99-SUM($DP99:ED99)))</f>
        <v/>
      </c>
      <c r="EF99">
        <f>MIN(AJ98*(1+AJ$6/Setup!$C$13)-CH99,MAX(0,$H99-SUM($DP99:EE99)))</f>
        <v/>
      </c>
      <c r="EG99">
        <f>MIN(AK98*(1+AK$6/Setup!$C$13)-CI99,MAX(0,$H99-SUM($DP99:EF99)))</f>
        <v/>
      </c>
      <c r="EH99">
        <f>MIN(AL98*(1+AL$6/Setup!$C$13)-CJ99,MAX(0,$H99-SUM($DP99:EG99)))</f>
        <v/>
      </c>
      <c r="EI99">
        <f>MIN(AM98*(1+AM$6/Setup!$C$13)-CK99,MAX(0,$H99-SUM($DP99:EH99)))</f>
        <v/>
      </c>
      <c r="EJ99">
        <f>MIN(AN98*(1+AN$6/Setup!$C$13)-CL99,MAX(0,$H99-SUM($DP99:EI99)))</f>
        <v/>
      </c>
      <c r="EK99">
        <f>MIN(AO98*(1+AO$6/Setup!$C$13)-CM99,MAX(0,$H99-SUM($DP99:EJ99)))</f>
        <v/>
      </c>
      <c r="EL99">
        <f>MIN(AP98*(1+AP$6/Setup!$C$13)-CN99,MAX(0,$H99-SUM($DP99:EK99)))</f>
        <v/>
      </c>
      <c r="EM99">
        <f>MIN(AQ98*(1+AQ$6/Setup!$C$13)-CO99,MAX(0,$H99-SUM($DP99:EL99)))</f>
        <v/>
      </c>
      <c r="EN99">
        <f>MIN(AR98*(1+AR$6/Setup!$C$13)-CP99,MAX(0,$H99-SUM($DP99:EM99)))</f>
        <v/>
      </c>
      <c r="EO99">
        <f>MIN(AS98*(1+AS$6/Setup!$C$13)-CQ99,MAX(0,$H99-SUM($DP99:EN99)))</f>
        <v/>
      </c>
      <c r="EP99">
        <f>MIN(AT98*(1+AT$6/Setup!$C$13)-CR99,MAX(0,$H99-SUM($DP99:EO99)))</f>
        <v/>
      </c>
      <c r="EQ99">
        <f>MIN(AU98*(1+AU$6/Setup!$C$13)-CS99,MAX(0,$H99-SUM($DP99:EP99)))</f>
        <v/>
      </c>
      <c r="ER99">
        <f>MIN(AV98*(1+AV$6/Setup!$C$13)-CT99,MAX(0,$H99-SUM($DP99:EQ99)))</f>
        <v/>
      </c>
      <c r="ES99">
        <f>MIN(AW98*(1+AW$6/Setup!$C$13)-CU99,MAX(0,$H99-SUM($DP99:ER99)))</f>
        <v/>
      </c>
      <c r="ET99">
        <f>MIN(AX98*(1+AX$6/Setup!$C$13)-CV99,MAX(0,$H99-SUM($DP99:ES99)))</f>
        <v/>
      </c>
      <c r="EU99">
        <f>MIN(AY98*(1+AY$6/Setup!$C$13)-CW99,MAX(0,$H99-SUM($DP99:ET99)))</f>
        <v/>
      </c>
      <c r="EV99">
        <f>MIN(AZ98*(1+AZ$6/Setup!$C$13)-CX99,MAX(0,$H99-SUM($DP99:EU99)))</f>
        <v/>
      </c>
      <c r="EW99">
        <f>MIN(BA98*(1+BA$6/Setup!$C$13)-CY99,MAX(0,$H99-SUM($DP99:EV99)))</f>
        <v/>
      </c>
      <c r="EX99">
        <f>MIN(BB98*(1+BB$6/Setup!$C$13)-CZ99,MAX(0,$H99-SUM($DP99:EW99)))</f>
        <v/>
      </c>
      <c r="EY99">
        <f>MIN(BC98*(1+BC$6/Setup!$C$13)-DA99,MAX(0,$H99-SUM($DP99:EX99)))</f>
        <v/>
      </c>
      <c r="EZ99">
        <f>MIN(BD98*(1+BD$6/Setup!$C$13)-DB99,MAX(0,$H99-SUM($DP99:EY99)))</f>
        <v/>
      </c>
      <c r="FA99">
        <f>MIN(BE98*(1+BE$6/Setup!$C$13)-DC99,MAX(0,$H99-SUM($DP99:EZ99)))</f>
        <v/>
      </c>
      <c r="FB99">
        <f>MIN(BF98*(1+BF$6/Setup!$C$13)-DD99,MAX(0,$H99-SUM($DP99:FA99)))</f>
        <v/>
      </c>
      <c r="FC99">
        <f>MIN(BG98*(1+BG$6/Setup!$C$13)-DE99,MAX(0,$H99-SUM($DP99:FB99)))</f>
        <v/>
      </c>
      <c r="FD99">
        <f>MIN(BH98*(1+BH$6/Setup!$C$13)-DF99,MAX(0,$H99-SUM($DP99:FC99)))</f>
        <v/>
      </c>
      <c r="FE99">
        <f>MIN(BI98*(1+BI$6/Setup!$C$13)-DG99,MAX(0,$H99-SUM($DP99:FD99)))</f>
        <v/>
      </c>
      <c r="FF99">
        <f>MIN(BJ98*(1+BJ$6/Setup!$C$13)-DH99,MAX(0,$H99-SUM($DP99:FE99)))</f>
        <v/>
      </c>
      <c r="FG99">
        <f>MIN(BK98*(1+BK$6/Setup!$C$13)-DI99,MAX(0,$H99-SUM($DP99:FF99)))</f>
        <v/>
      </c>
      <c r="FH99">
        <f>MIN(BL98*(1+BL$6/Setup!$C$13)-DJ99,MAX(0,$H99-SUM($DP99:FG99)))</f>
        <v/>
      </c>
      <c r="FI99">
        <f>MIN(BM98*(1+BM$6/Setup!$C$13)-DK99,MAX(0,$H99-SUM($DP99:FH99)))</f>
        <v/>
      </c>
      <c r="FJ99">
        <f>MIN(BN98*(1+BN$6/Setup!$C$13)-DL99,MAX(0,$H99-SUM($DP99:FI99)))</f>
        <v/>
      </c>
      <c r="FK99">
        <f>MIN(BO98*(1+BO$6/Setup!$C$13)-DM99,MAX(0,$H99-SUM($DP99:FJ99)))</f>
        <v/>
      </c>
      <c r="FL99">
        <f>MIN(BP98*(1+BP$6/Setup!$C$13)-DN99,MAX(0,$H99-SUM($DP99:FK99)))</f>
        <v/>
      </c>
      <c r="FM99">
        <f>MIN(BQ98*(1+BQ$6/Setup!$C$13)-DO99,MAX(0,$H99-SUM($DP99:FL99)))</f>
        <v/>
      </c>
    </row>
    <row r="100">
      <c r="A100">
        <f>A99+1</f>
        <v/>
      </c>
      <c r="B100">
        <f>IF(Setup!$C$6="Every week",Setup!$C$7+7*(A100-1),IF(Setup!$C$6="Every 2 weeks",Setup!$C$7+14*(A100-1),IF(Setup!$C$6="Every month",EDATE(Setup!$C$7,A100-1),EOMONTH(Setup!$C$7,INT((A100-1+Setup!$C$20)/2)-1)+MIN(IF(MOD(A100-1+Setup!$C$20,2)=0,Setup!$C$18,Setup!$C$19),DAY(EOMONTH(Setup!$C$7,INT((A100-1+Setup!$C$20)/2)))))))</f>
        <v/>
      </c>
      <c r="C100">
        <f>N('Paycheck Plan'!J96)</f>
        <v/>
      </c>
      <c r="D100">
        <f>N('Paycheck Plan'!K96)</f>
        <v/>
      </c>
      <c r="E100">
        <f>MIN(MAX(0,Setup!$C$10-F99),MAX(0,Setup!$C$8+C100-G100))</f>
        <v/>
      </c>
      <c r="F100">
        <f>F99+E100</f>
        <v/>
      </c>
      <c r="G100">
        <f>MIN(Setup!$C$14,MAX(0,Setup!$C$8+C100))</f>
        <v/>
      </c>
      <c r="H100">
        <f>MAX(0,Setup!$C$8+C100-G100-E100)+SUM($T$7:$BQ$7)-SUM(BR100:DO100)</f>
        <v/>
      </c>
      <c r="I100">
        <f>SUMPRODUCT(T99:BQ99,$T$6:$BQ$6)/Setup!$C$13</f>
        <v/>
      </c>
      <c r="J100">
        <f>SUM(T100:BQ100)</f>
        <v/>
      </c>
      <c r="K100">
        <f>IF(MAX(DP100:FM100)&gt;0,MATCH(MAX(DP100:FM100),DP100:FM100,0),1)</f>
        <v/>
      </c>
      <c r="T100">
        <f>MAX(0,T99*(1+T$6/Setup!$C$13)-BR100-DP100)+IF($K100=1,$D100,0)</f>
        <v/>
      </c>
      <c r="U100">
        <f>MAX(0,U99*(1+U$6/Setup!$C$13)-BS100-DQ100)+IF($K100=2,$D100,0)</f>
        <v/>
      </c>
      <c r="V100">
        <f>MAX(0,V99*(1+V$6/Setup!$C$13)-BT100-DR100)+IF($K100=3,$D100,0)</f>
        <v/>
      </c>
      <c r="W100">
        <f>MAX(0,W99*(1+W$6/Setup!$C$13)-BU100-DS100)+IF($K100=4,$D100,0)</f>
        <v/>
      </c>
      <c r="X100">
        <f>MAX(0,X99*(1+X$6/Setup!$C$13)-BV100-DT100)+IF($K100=5,$D100,0)</f>
        <v/>
      </c>
      <c r="Y100">
        <f>MAX(0,Y99*(1+Y$6/Setup!$C$13)-BW100-DU100)+IF($K100=6,$D100,0)</f>
        <v/>
      </c>
      <c r="Z100">
        <f>MAX(0,Z99*(1+Z$6/Setup!$C$13)-BX100-DV100)+IF($K100=7,$D100,0)</f>
        <v/>
      </c>
      <c r="AA100">
        <f>MAX(0,AA99*(1+AA$6/Setup!$C$13)-BY100-DW100)+IF($K100=8,$D100,0)</f>
        <v/>
      </c>
      <c r="AB100">
        <f>MAX(0,AB99*(1+AB$6/Setup!$C$13)-BZ100-DX100)+IF($K100=9,$D100,0)</f>
        <v/>
      </c>
      <c r="AC100">
        <f>MAX(0,AC99*(1+AC$6/Setup!$C$13)-CA100-DY100)+IF($K100=10,$D100,0)</f>
        <v/>
      </c>
      <c r="AD100">
        <f>MAX(0,AD99*(1+AD$6/Setup!$C$13)-CB100-DZ100)+IF($K100=11,$D100,0)</f>
        <v/>
      </c>
      <c r="AE100">
        <f>MAX(0,AE99*(1+AE$6/Setup!$C$13)-CC100-EA100)+IF($K100=12,$D100,0)</f>
        <v/>
      </c>
      <c r="AF100">
        <f>MAX(0,AF99*(1+AF$6/Setup!$C$13)-CD100-EB100)+IF($K100=13,$D100,0)</f>
        <v/>
      </c>
      <c r="AG100">
        <f>MAX(0,AG99*(1+AG$6/Setup!$C$13)-CE100-EC100)+IF($K100=14,$D100,0)</f>
        <v/>
      </c>
      <c r="AH100">
        <f>MAX(0,AH99*(1+AH$6/Setup!$C$13)-CF100-ED100)+IF($K100=15,$D100,0)</f>
        <v/>
      </c>
      <c r="AI100">
        <f>MAX(0,AI99*(1+AI$6/Setup!$C$13)-CG100-EE100)+IF($K100=16,$D100,0)</f>
        <v/>
      </c>
      <c r="AJ100">
        <f>MAX(0,AJ99*(1+AJ$6/Setup!$C$13)-CH100-EF100)+IF($K100=17,$D100,0)</f>
        <v/>
      </c>
      <c r="AK100">
        <f>MAX(0,AK99*(1+AK$6/Setup!$C$13)-CI100-EG100)+IF($K100=18,$D100,0)</f>
        <v/>
      </c>
      <c r="AL100">
        <f>MAX(0,AL99*(1+AL$6/Setup!$C$13)-CJ100-EH100)+IF($K100=19,$D100,0)</f>
        <v/>
      </c>
      <c r="AM100">
        <f>MAX(0,AM99*(1+AM$6/Setup!$C$13)-CK100-EI100)+IF($K100=20,$D100,0)</f>
        <v/>
      </c>
      <c r="AN100">
        <f>MAX(0,AN99*(1+AN$6/Setup!$C$13)-CL100-EJ100)+IF($K100=21,$D100,0)</f>
        <v/>
      </c>
      <c r="AO100">
        <f>MAX(0,AO99*(1+AO$6/Setup!$C$13)-CM100-EK100)+IF($K100=22,$D100,0)</f>
        <v/>
      </c>
      <c r="AP100">
        <f>MAX(0,AP99*(1+AP$6/Setup!$C$13)-CN100-EL100)+IF($K100=23,$D100,0)</f>
        <v/>
      </c>
      <c r="AQ100">
        <f>MAX(0,AQ99*(1+AQ$6/Setup!$C$13)-CO100-EM100)+IF($K100=24,$D100,0)</f>
        <v/>
      </c>
      <c r="AR100">
        <f>MAX(0,AR99*(1+AR$6/Setup!$C$13)-CP100-EN100)+IF($K100=25,$D100,0)</f>
        <v/>
      </c>
      <c r="AS100">
        <f>MAX(0,AS99*(1+AS$6/Setup!$C$13)-CQ100-EO100)+IF($K100=26,$D100,0)</f>
        <v/>
      </c>
      <c r="AT100">
        <f>MAX(0,AT99*(1+AT$6/Setup!$C$13)-CR100-EP100)+IF($K100=27,$D100,0)</f>
        <v/>
      </c>
      <c r="AU100">
        <f>MAX(0,AU99*(1+AU$6/Setup!$C$13)-CS100-EQ100)+IF($K100=28,$D100,0)</f>
        <v/>
      </c>
      <c r="AV100">
        <f>MAX(0,AV99*(1+AV$6/Setup!$C$13)-CT100-ER100)+IF($K100=29,$D100,0)</f>
        <v/>
      </c>
      <c r="AW100">
        <f>MAX(0,AW99*(1+AW$6/Setup!$C$13)-CU100-ES100)+IF($K100=30,$D100,0)</f>
        <v/>
      </c>
      <c r="AX100">
        <f>MAX(0,AX99*(1+AX$6/Setup!$C$13)-CV100-ET100)+IF($K100=31,$D100,0)</f>
        <v/>
      </c>
      <c r="AY100">
        <f>MAX(0,AY99*(1+AY$6/Setup!$C$13)-CW100-EU100)+IF($K100=32,$D100,0)</f>
        <v/>
      </c>
      <c r="AZ100">
        <f>MAX(0,AZ99*(1+AZ$6/Setup!$C$13)-CX100-EV100)+IF($K100=33,$D100,0)</f>
        <v/>
      </c>
      <c r="BA100">
        <f>MAX(0,BA99*(1+BA$6/Setup!$C$13)-CY100-EW100)+IF($K100=34,$D100,0)</f>
        <v/>
      </c>
      <c r="BB100">
        <f>MAX(0,BB99*(1+BB$6/Setup!$C$13)-CZ100-EX100)+IF($K100=35,$D100,0)</f>
        <v/>
      </c>
      <c r="BC100">
        <f>MAX(0,BC99*(1+BC$6/Setup!$C$13)-DA100-EY100)+IF($K100=36,$D100,0)</f>
        <v/>
      </c>
      <c r="BD100">
        <f>MAX(0,BD99*(1+BD$6/Setup!$C$13)-DB100-EZ100)+IF($K100=37,$D100,0)</f>
        <v/>
      </c>
      <c r="BE100">
        <f>MAX(0,BE99*(1+BE$6/Setup!$C$13)-DC100-FA100)+IF($K100=38,$D100,0)</f>
        <v/>
      </c>
      <c r="BF100">
        <f>MAX(0,BF99*(1+BF$6/Setup!$C$13)-DD100-FB100)+IF($K100=39,$D100,0)</f>
        <v/>
      </c>
      <c r="BG100">
        <f>MAX(0,BG99*(1+BG$6/Setup!$C$13)-DE100-FC100)+IF($K100=40,$D100,0)</f>
        <v/>
      </c>
      <c r="BH100">
        <f>MAX(0,BH99*(1+BH$6/Setup!$C$13)-DF100-FD100)+IF($K100=41,$D100,0)</f>
        <v/>
      </c>
      <c r="BI100">
        <f>MAX(0,BI99*(1+BI$6/Setup!$C$13)-DG100-FE100)+IF($K100=42,$D100,0)</f>
        <v/>
      </c>
      <c r="BJ100">
        <f>MAX(0,BJ99*(1+BJ$6/Setup!$C$13)-DH100-FF100)+IF($K100=43,$D100,0)</f>
        <v/>
      </c>
      <c r="BK100">
        <f>MAX(0,BK99*(1+BK$6/Setup!$C$13)-DI100-FG100)+IF($K100=44,$D100,0)</f>
        <v/>
      </c>
      <c r="BL100">
        <f>MAX(0,BL99*(1+BL$6/Setup!$C$13)-DJ100-FH100)+IF($K100=45,$D100,0)</f>
        <v/>
      </c>
      <c r="BM100">
        <f>MAX(0,BM99*(1+BM$6/Setup!$C$13)-DK100-FI100)+IF($K100=46,$D100,0)</f>
        <v/>
      </c>
      <c r="BN100">
        <f>MAX(0,BN99*(1+BN$6/Setup!$C$13)-DL100-FJ100)+IF($K100=47,$D100,0)</f>
        <v/>
      </c>
      <c r="BO100">
        <f>MAX(0,BO99*(1+BO$6/Setup!$C$13)-DM100-FK100)+IF($K100=48,$D100,0)</f>
        <v/>
      </c>
      <c r="BP100">
        <f>MAX(0,BP99*(1+BP$6/Setup!$C$13)-DN100-FL100)+IF($K100=49,$D100,0)</f>
        <v/>
      </c>
      <c r="BQ100">
        <f>MAX(0,BQ99*(1+BQ$6/Setup!$C$13)-DO100-FM100)+IF($K100=50,$D100,0)</f>
        <v/>
      </c>
      <c r="BR100">
        <f>MIN(T99*(1+T$6/Setup!$C$13),T$7)</f>
        <v/>
      </c>
      <c r="BS100">
        <f>MIN(U99*(1+U$6/Setup!$C$13),U$7)</f>
        <v/>
      </c>
      <c r="BT100">
        <f>MIN(V99*(1+V$6/Setup!$C$13),V$7)</f>
        <v/>
      </c>
      <c r="BU100">
        <f>MIN(W99*(1+W$6/Setup!$C$13),W$7)</f>
        <v/>
      </c>
      <c r="BV100">
        <f>MIN(X99*(1+X$6/Setup!$C$13),X$7)</f>
        <v/>
      </c>
      <c r="BW100">
        <f>MIN(Y99*(1+Y$6/Setup!$C$13),Y$7)</f>
        <v/>
      </c>
      <c r="BX100">
        <f>MIN(Z99*(1+Z$6/Setup!$C$13),Z$7)</f>
        <v/>
      </c>
      <c r="BY100">
        <f>MIN(AA99*(1+AA$6/Setup!$C$13),AA$7)</f>
        <v/>
      </c>
      <c r="BZ100">
        <f>MIN(AB99*(1+AB$6/Setup!$C$13),AB$7)</f>
        <v/>
      </c>
      <c r="CA100">
        <f>MIN(AC99*(1+AC$6/Setup!$C$13),AC$7)</f>
        <v/>
      </c>
      <c r="CB100">
        <f>MIN(AD99*(1+AD$6/Setup!$C$13),AD$7)</f>
        <v/>
      </c>
      <c r="CC100">
        <f>MIN(AE99*(1+AE$6/Setup!$C$13),AE$7)</f>
        <v/>
      </c>
      <c r="CD100">
        <f>MIN(AF99*(1+AF$6/Setup!$C$13),AF$7)</f>
        <v/>
      </c>
      <c r="CE100">
        <f>MIN(AG99*(1+AG$6/Setup!$C$13),AG$7)</f>
        <v/>
      </c>
      <c r="CF100">
        <f>MIN(AH99*(1+AH$6/Setup!$C$13),AH$7)</f>
        <v/>
      </c>
      <c r="CG100">
        <f>MIN(AI99*(1+AI$6/Setup!$C$13),AI$7)</f>
        <v/>
      </c>
      <c r="CH100">
        <f>MIN(AJ99*(1+AJ$6/Setup!$C$13),AJ$7)</f>
        <v/>
      </c>
      <c r="CI100">
        <f>MIN(AK99*(1+AK$6/Setup!$C$13),AK$7)</f>
        <v/>
      </c>
      <c r="CJ100">
        <f>MIN(AL99*(1+AL$6/Setup!$C$13),AL$7)</f>
        <v/>
      </c>
      <c r="CK100">
        <f>MIN(AM99*(1+AM$6/Setup!$C$13),AM$7)</f>
        <v/>
      </c>
      <c r="CL100">
        <f>MIN(AN99*(1+AN$6/Setup!$C$13),AN$7)</f>
        <v/>
      </c>
      <c r="CM100">
        <f>MIN(AO99*(1+AO$6/Setup!$C$13),AO$7)</f>
        <v/>
      </c>
      <c r="CN100">
        <f>MIN(AP99*(1+AP$6/Setup!$C$13),AP$7)</f>
        <v/>
      </c>
      <c r="CO100">
        <f>MIN(AQ99*(1+AQ$6/Setup!$C$13),AQ$7)</f>
        <v/>
      </c>
      <c r="CP100">
        <f>MIN(AR99*(1+AR$6/Setup!$C$13),AR$7)</f>
        <v/>
      </c>
      <c r="CQ100">
        <f>MIN(AS99*(1+AS$6/Setup!$C$13),AS$7)</f>
        <v/>
      </c>
      <c r="CR100">
        <f>MIN(AT99*(1+AT$6/Setup!$C$13),AT$7)</f>
        <v/>
      </c>
      <c r="CS100">
        <f>MIN(AU99*(1+AU$6/Setup!$C$13),AU$7)</f>
        <v/>
      </c>
      <c r="CT100">
        <f>MIN(AV99*(1+AV$6/Setup!$C$13),AV$7)</f>
        <v/>
      </c>
      <c r="CU100">
        <f>MIN(AW99*(1+AW$6/Setup!$C$13),AW$7)</f>
        <v/>
      </c>
      <c r="CV100">
        <f>MIN(AX99*(1+AX$6/Setup!$C$13),AX$7)</f>
        <v/>
      </c>
      <c r="CW100">
        <f>MIN(AY99*(1+AY$6/Setup!$C$13),AY$7)</f>
        <v/>
      </c>
      <c r="CX100">
        <f>MIN(AZ99*(1+AZ$6/Setup!$C$13),AZ$7)</f>
        <v/>
      </c>
      <c r="CY100">
        <f>MIN(BA99*(1+BA$6/Setup!$C$13),BA$7)</f>
        <v/>
      </c>
      <c r="CZ100">
        <f>MIN(BB99*(1+BB$6/Setup!$C$13),BB$7)</f>
        <v/>
      </c>
      <c r="DA100">
        <f>MIN(BC99*(1+BC$6/Setup!$C$13),BC$7)</f>
        <v/>
      </c>
      <c r="DB100">
        <f>MIN(BD99*(1+BD$6/Setup!$C$13),BD$7)</f>
        <v/>
      </c>
      <c r="DC100">
        <f>MIN(BE99*(1+BE$6/Setup!$C$13),BE$7)</f>
        <v/>
      </c>
      <c r="DD100">
        <f>MIN(BF99*(1+BF$6/Setup!$C$13),BF$7)</f>
        <v/>
      </c>
      <c r="DE100">
        <f>MIN(BG99*(1+BG$6/Setup!$C$13),BG$7)</f>
        <v/>
      </c>
      <c r="DF100">
        <f>MIN(BH99*(1+BH$6/Setup!$C$13),BH$7)</f>
        <v/>
      </c>
      <c r="DG100">
        <f>MIN(BI99*(1+BI$6/Setup!$C$13),BI$7)</f>
        <v/>
      </c>
      <c r="DH100">
        <f>MIN(BJ99*(1+BJ$6/Setup!$C$13),BJ$7)</f>
        <v/>
      </c>
      <c r="DI100">
        <f>MIN(BK99*(1+BK$6/Setup!$C$13),BK$7)</f>
        <v/>
      </c>
      <c r="DJ100">
        <f>MIN(BL99*(1+BL$6/Setup!$C$13),BL$7)</f>
        <v/>
      </c>
      <c r="DK100">
        <f>MIN(BM99*(1+BM$6/Setup!$C$13),BM$7)</f>
        <v/>
      </c>
      <c r="DL100">
        <f>MIN(BN99*(1+BN$6/Setup!$C$13),BN$7)</f>
        <v/>
      </c>
      <c r="DM100">
        <f>MIN(BO99*(1+BO$6/Setup!$C$13),BO$7)</f>
        <v/>
      </c>
      <c r="DN100">
        <f>MIN(BP99*(1+BP$6/Setup!$C$13),BP$7)</f>
        <v/>
      </c>
      <c r="DO100">
        <f>MIN(BQ99*(1+BQ$6/Setup!$C$13),BQ$7)</f>
        <v/>
      </c>
      <c r="DP100">
        <f>MIN(T99*(1+T$6/Setup!$C$13)-BR100,$H100)</f>
        <v/>
      </c>
      <c r="DQ100">
        <f>MIN(U99*(1+U$6/Setup!$C$13)-BS100,MAX(0,$H100-SUM($DP100:DP100)))</f>
        <v/>
      </c>
      <c r="DR100">
        <f>MIN(V99*(1+V$6/Setup!$C$13)-BT100,MAX(0,$H100-SUM($DP100:DQ100)))</f>
        <v/>
      </c>
      <c r="DS100">
        <f>MIN(W99*(1+W$6/Setup!$C$13)-BU100,MAX(0,$H100-SUM($DP100:DR100)))</f>
        <v/>
      </c>
      <c r="DT100">
        <f>MIN(X99*(1+X$6/Setup!$C$13)-BV100,MAX(0,$H100-SUM($DP100:DS100)))</f>
        <v/>
      </c>
      <c r="DU100">
        <f>MIN(Y99*(1+Y$6/Setup!$C$13)-BW100,MAX(0,$H100-SUM($DP100:DT100)))</f>
        <v/>
      </c>
      <c r="DV100">
        <f>MIN(Z99*(1+Z$6/Setup!$C$13)-BX100,MAX(0,$H100-SUM($DP100:DU100)))</f>
        <v/>
      </c>
      <c r="DW100">
        <f>MIN(AA99*(1+AA$6/Setup!$C$13)-BY100,MAX(0,$H100-SUM($DP100:DV100)))</f>
        <v/>
      </c>
      <c r="DX100">
        <f>MIN(AB99*(1+AB$6/Setup!$C$13)-BZ100,MAX(0,$H100-SUM($DP100:DW100)))</f>
        <v/>
      </c>
      <c r="DY100">
        <f>MIN(AC99*(1+AC$6/Setup!$C$13)-CA100,MAX(0,$H100-SUM($DP100:DX100)))</f>
        <v/>
      </c>
      <c r="DZ100">
        <f>MIN(AD99*(1+AD$6/Setup!$C$13)-CB100,MAX(0,$H100-SUM($DP100:DY100)))</f>
        <v/>
      </c>
      <c r="EA100">
        <f>MIN(AE99*(1+AE$6/Setup!$C$13)-CC100,MAX(0,$H100-SUM($DP100:DZ100)))</f>
        <v/>
      </c>
      <c r="EB100">
        <f>MIN(AF99*(1+AF$6/Setup!$C$13)-CD100,MAX(0,$H100-SUM($DP100:EA100)))</f>
        <v/>
      </c>
      <c r="EC100">
        <f>MIN(AG99*(1+AG$6/Setup!$C$13)-CE100,MAX(0,$H100-SUM($DP100:EB100)))</f>
        <v/>
      </c>
      <c r="ED100">
        <f>MIN(AH99*(1+AH$6/Setup!$C$13)-CF100,MAX(0,$H100-SUM($DP100:EC100)))</f>
        <v/>
      </c>
      <c r="EE100">
        <f>MIN(AI99*(1+AI$6/Setup!$C$13)-CG100,MAX(0,$H100-SUM($DP100:ED100)))</f>
        <v/>
      </c>
      <c r="EF100">
        <f>MIN(AJ99*(1+AJ$6/Setup!$C$13)-CH100,MAX(0,$H100-SUM($DP100:EE100)))</f>
        <v/>
      </c>
      <c r="EG100">
        <f>MIN(AK99*(1+AK$6/Setup!$C$13)-CI100,MAX(0,$H100-SUM($DP100:EF100)))</f>
        <v/>
      </c>
      <c r="EH100">
        <f>MIN(AL99*(1+AL$6/Setup!$C$13)-CJ100,MAX(0,$H100-SUM($DP100:EG100)))</f>
        <v/>
      </c>
      <c r="EI100">
        <f>MIN(AM99*(1+AM$6/Setup!$C$13)-CK100,MAX(0,$H100-SUM($DP100:EH100)))</f>
        <v/>
      </c>
      <c r="EJ100">
        <f>MIN(AN99*(1+AN$6/Setup!$C$13)-CL100,MAX(0,$H100-SUM($DP100:EI100)))</f>
        <v/>
      </c>
      <c r="EK100">
        <f>MIN(AO99*(1+AO$6/Setup!$C$13)-CM100,MAX(0,$H100-SUM($DP100:EJ100)))</f>
        <v/>
      </c>
      <c r="EL100">
        <f>MIN(AP99*(1+AP$6/Setup!$C$13)-CN100,MAX(0,$H100-SUM($DP100:EK100)))</f>
        <v/>
      </c>
      <c r="EM100">
        <f>MIN(AQ99*(1+AQ$6/Setup!$C$13)-CO100,MAX(0,$H100-SUM($DP100:EL100)))</f>
        <v/>
      </c>
      <c r="EN100">
        <f>MIN(AR99*(1+AR$6/Setup!$C$13)-CP100,MAX(0,$H100-SUM($DP100:EM100)))</f>
        <v/>
      </c>
      <c r="EO100">
        <f>MIN(AS99*(1+AS$6/Setup!$C$13)-CQ100,MAX(0,$H100-SUM($DP100:EN100)))</f>
        <v/>
      </c>
      <c r="EP100">
        <f>MIN(AT99*(1+AT$6/Setup!$C$13)-CR100,MAX(0,$H100-SUM($DP100:EO100)))</f>
        <v/>
      </c>
      <c r="EQ100">
        <f>MIN(AU99*(1+AU$6/Setup!$C$13)-CS100,MAX(0,$H100-SUM($DP100:EP100)))</f>
        <v/>
      </c>
      <c r="ER100">
        <f>MIN(AV99*(1+AV$6/Setup!$C$13)-CT100,MAX(0,$H100-SUM($DP100:EQ100)))</f>
        <v/>
      </c>
      <c r="ES100">
        <f>MIN(AW99*(1+AW$6/Setup!$C$13)-CU100,MAX(0,$H100-SUM($DP100:ER100)))</f>
        <v/>
      </c>
      <c r="ET100">
        <f>MIN(AX99*(1+AX$6/Setup!$C$13)-CV100,MAX(0,$H100-SUM($DP100:ES100)))</f>
        <v/>
      </c>
      <c r="EU100">
        <f>MIN(AY99*(1+AY$6/Setup!$C$13)-CW100,MAX(0,$H100-SUM($DP100:ET100)))</f>
        <v/>
      </c>
      <c r="EV100">
        <f>MIN(AZ99*(1+AZ$6/Setup!$C$13)-CX100,MAX(0,$H100-SUM($DP100:EU100)))</f>
        <v/>
      </c>
      <c r="EW100">
        <f>MIN(BA99*(1+BA$6/Setup!$C$13)-CY100,MAX(0,$H100-SUM($DP100:EV100)))</f>
        <v/>
      </c>
      <c r="EX100">
        <f>MIN(BB99*(1+BB$6/Setup!$C$13)-CZ100,MAX(0,$H100-SUM($DP100:EW100)))</f>
        <v/>
      </c>
      <c r="EY100">
        <f>MIN(BC99*(1+BC$6/Setup!$C$13)-DA100,MAX(0,$H100-SUM($DP100:EX100)))</f>
        <v/>
      </c>
      <c r="EZ100">
        <f>MIN(BD99*(1+BD$6/Setup!$C$13)-DB100,MAX(0,$H100-SUM($DP100:EY100)))</f>
        <v/>
      </c>
      <c r="FA100">
        <f>MIN(BE99*(1+BE$6/Setup!$C$13)-DC100,MAX(0,$H100-SUM($DP100:EZ100)))</f>
        <v/>
      </c>
      <c r="FB100">
        <f>MIN(BF99*(1+BF$6/Setup!$C$13)-DD100,MAX(0,$H100-SUM($DP100:FA100)))</f>
        <v/>
      </c>
      <c r="FC100">
        <f>MIN(BG99*(1+BG$6/Setup!$C$13)-DE100,MAX(0,$H100-SUM($DP100:FB100)))</f>
        <v/>
      </c>
      <c r="FD100">
        <f>MIN(BH99*(1+BH$6/Setup!$C$13)-DF100,MAX(0,$H100-SUM($DP100:FC100)))</f>
        <v/>
      </c>
      <c r="FE100">
        <f>MIN(BI99*(1+BI$6/Setup!$C$13)-DG100,MAX(0,$H100-SUM($DP100:FD100)))</f>
        <v/>
      </c>
      <c r="FF100">
        <f>MIN(BJ99*(1+BJ$6/Setup!$C$13)-DH100,MAX(0,$H100-SUM($DP100:FE100)))</f>
        <v/>
      </c>
      <c r="FG100">
        <f>MIN(BK99*(1+BK$6/Setup!$C$13)-DI100,MAX(0,$H100-SUM($DP100:FF100)))</f>
        <v/>
      </c>
      <c r="FH100">
        <f>MIN(BL99*(1+BL$6/Setup!$C$13)-DJ100,MAX(0,$H100-SUM($DP100:FG100)))</f>
        <v/>
      </c>
      <c r="FI100">
        <f>MIN(BM99*(1+BM$6/Setup!$C$13)-DK100,MAX(0,$H100-SUM($DP100:FH100)))</f>
        <v/>
      </c>
      <c r="FJ100">
        <f>MIN(BN99*(1+BN$6/Setup!$C$13)-DL100,MAX(0,$H100-SUM($DP100:FI100)))</f>
        <v/>
      </c>
      <c r="FK100">
        <f>MIN(BO99*(1+BO$6/Setup!$C$13)-DM100,MAX(0,$H100-SUM($DP100:FJ100)))</f>
        <v/>
      </c>
      <c r="FL100">
        <f>MIN(BP99*(1+BP$6/Setup!$C$13)-DN100,MAX(0,$H100-SUM($DP100:FK100)))</f>
        <v/>
      </c>
      <c r="FM100">
        <f>MIN(BQ99*(1+BQ$6/Setup!$C$13)-DO100,MAX(0,$H100-SUM($DP100:FL100)))</f>
        <v/>
      </c>
    </row>
    <row r="101">
      <c r="A101">
        <f>A100+1</f>
        <v/>
      </c>
      <c r="B101">
        <f>IF(Setup!$C$6="Every week",Setup!$C$7+7*(A101-1),IF(Setup!$C$6="Every 2 weeks",Setup!$C$7+14*(A101-1),IF(Setup!$C$6="Every month",EDATE(Setup!$C$7,A101-1),EOMONTH(Setup!$C$7,INT((A101-1+Setup!$C$20)/2)-1)+MIN(IF(MOD(A101-1+Setup!$C$20,2)=0,Setup!$C$18,Setup!$C$19),DAY(EOMONTH(Setup!$C$7,INT((A101-1+Setup!$C$20)/2)))))))</f>
        <v/>
      </c>
      <c r="C101">
        <f>N('Paycheck Plan'!J97)</f>
        <v/>
      </c>
      <c r="D101">
        <f>N('Paycheck Plan'!K97)</f>
        <v/>
      </c>
      <c r="E101">
        <f>MIN(MAX(0,Setup!$C$10-F100),MAX(0,Setup!$C$8+C101-G101))</f>
        <v/>
      </c>
      <c r="F101">
        <f>F100+E101</f>
        <v/>
      </c>
      <c r="G101">
        <f>MIN(Setup!$C$14,MAX(0,Setup!$C$8+C101))</f>
        <v/>
      </c>
      <c r="H101">
        <f>MAX(0,Setup!$C$8+C101-G101-E101)+SUM($T$7:$BQ$7)-SUM(BR101:DO101)</f>
        <v/>
      </c>
      <c r="I101">
        <f>SUMPRODUCT(T100:BQ100,$T$6:$BQ$6)/Setup!$C$13</f>
        <v/>
      </c>
      <c r="J101">
        <f>SUM(T101:BQ101)</f>
        <v/>
      </c>
      <c r="K101">
        <f>IF(MAX(DP101:FM101)&gt;0,MATCH(MAX(DP101:FM101),DP101:FM101,0),1)</f>
        <v/>
      </c>
      <c r="T101">
        <f>MAX(0,T100*(1+T$6/Setup!$C$13)-BR101-DP101)+IF($K101=1,$D101,0)</f>
        <v/>
      </c>
      <c r="U101">
        <f>MAX(0,U100*(1+U$6/Setup!$C$13)-BS101-DQ101)+IF($K101=2,$D101,0)</f>
        <v/>
      </c>
      <c r="V101">
        <f>MAX(0,V100*(1+V$6/Setup!$C$13)-BT101-DR101)+IF($K101=3,$D101,0)</f>
        <v/>
      </c>
      <c r="W101">
        <f>MAX(0,W100*(1+W$6/Setup!$C$13)-BU101-DS101)+IF($K101=4,$D101,0)</f>
        <v/>
      </c>
      <c r="X101">
        <f>MAX(0,X100*(1+X$6/Setup!$C$13)-BV101-DT101)+IF($K101=5,$D101,0)</f>
        <v/>
      </c>
      <c r="Y101">
        <f>MAX(0,Y100*(1+Y$6/Setup!$C$13)-BW101-DU101)+IF($K101=6,$D101,0)</f>
        <v/>
      </c>
      <c r="Z101">
        <f>MAX(0,Z100*(1+Z$6/Setup!$C$13)-BX101-DV101)+IF($K101=7,$D101,0)</f>
        <v/>
      </c>
      <c r="AA101">
        <f>MAX(0,AA100*(1+AA$6/Setup!$C$13)-BY101-DW101)+IF($K101=8,$D101,0)</f>
        <v/>
      </c>
      <c r="AB101">
        <f>MAX(0,AB100*(1+AB$6/Setup!$C$13)-BZ101-DX101)+IF($K101=9,$D101,0)</f>
        <v/>
      </c>
      <c r="AC101">
        <f>MAX(0,AC100*(1+AC$6/Setup!$C$13)-CA101-DY101)+IF($K101=10,$D101,0)</f>
        <v/>
      </c>
      <c r="AD101">
        <f>MAX(0,AD100*(1+AD$6/Setup!$C$13)-CB101-DZ101)+IF($K101=11,$D101,0)</f>
        <v/>
      </c>
      <c r="AE101">
        <f>MAX(0,AE100*(1+AE$6/Setup!$C$13)-CC101-EA101)+IF($K101=12,$D101,0)</f>
        <v/>
      </c>
      <c r="AF101">
        <f>MAX(0,AF100*(1+AF$6/Setup!$C$13)-CD101-EB101)+IF($K101=13,$D101,0)</f>
        <v/>
      </c>
      <c r="AG101">
        <f>MAX(0,AG100*(1+AG$6/Setup!$C$13)-CE101-EC101)+IF($K101=14,$D101,0)</f>
        <v/>
      </c>
      <c r="AH101">
        <f>MAX(0,AH100*(1+AH$6/Setup!$C$13)-CF101-ED101)+IF($K101=15,$D101,0)</f>
        <v/>
      </c>
      <c r="AI101">
        <f>MAX(0,AI100*(1+AI$6/Setup!$C$13)-CG101-EE101)+IF($K101=16,$D101,0)</f>
        <v/>
      </c>
      <c r="AJ101">
        <f>MAX(0,AJ100*(1+AJ$6/Setup!$C$13)-CH101-EF101)+IF($K101=17,$D101,0)</f>
        <v/>
      </c>
      <c r="AK101">
        <f>MAX(0,AK100*(1+AK$6/Setup!$C$13)-CI101-EG101)+IF($K101=18,$D101,0)</f>
        <v/>
      </c>
      <c r="AL101">
        <f>MAX(0,AL100*(1+AL$6/Setup!$C$13)-CJ101-EH101)+IF($K101=19,$D101,0)</f>
        <v/>
      </c>
      <c r="AM101">
        <f>MAX(0,AM100*(1+AM$6/Setup!$C$13)-CK101-EI101)+IF($K101=20,$D101,0)</f>
        <v/>
      </c>
      <c r="AN101">
        <f>MAX(0,AN100*(1+AN$6/Setup!$C$13)-CL101-EJ101)+IF($K101=21,$D101,0)</f>
        <v/>
      </c>
      <c r="AO101">
        <f>MAX(0,AO100*(1+AO$6/Setup!$C$13)-CM101-EK101)+IF($K101=22,$D101,0)</f>
        <v/>
      </c>
      <c r="AP101">
        <f>MAX(0,AP100*(1+AP$6/Setup!$C$13)-CN101-EL101)+IF($K101=23,$D101,0)</f>
        <v/>
      </c>
      <c r="AQ101">
        <f>MAX(0,AQ100*(1+AQ$6/Setup!$C$13)-CO101-EM101)+IF($K101=24,$D101,0)</f>
        <v/>
      </c>
      <c r="AR101">
        <f>MAX(0,AR100*(1+AR$6/Setup!$C$13)-CP101-EN101)+IF($K101=25,$D101,0)</f>
        <v/>
      </c>
      <c r="AS101">
        <f>MAX(0,AS100*(1+AS$6/Setup!$C$13)-CQ101-EO101)+IF($K101=26,$D101,0)</f>
        <v/>
      </c>
      <c r="AT101">
        <f>MAX(0,AT100*(1+AT$6/Setup!$C$13)-CR101-EP101)+IF($K101=27,$D101,0)</f>
        <v/>
      </c>
      <c r="AU101">
        <f>MAX(0,AU100*(1+AU$6/Setup!$C$13)-CS101-EQ101)+IF($K101=28,$D101,0)</f>
        <v/>
      </c>
      <c r="AV101">
        <f>MAX(0,AV100*(1+AV$6/Setup!$C$13)-CT101-ER101)+IF($K101=29,$D101,0)</f>
        <v/>
      </c>
      <c r="AW101">
        <f>MAX(0,AW100*(1+AW$6/Setup!$C$13)-CU101-ES101)+IF($K101=30,$D101,0)</f>
        <v/>
      </c>
      <c r="AX101">
        <f>MAX(0,AX100*(1+AX$6/Setup!$C$13)-CV101-ET101)+IF($K101=31,$D101,0)</f>
        <v/>
      </c>
      <c r="AY101">
        <f>MAX(0,AY100*(1+AY$6/Setup!$C$13)-CW101-EU101)+IF($K101=32,$D101,0)</f>
        <v/>
      </c>
      <c r="AZ101">
        <f>MAX(0,AZ100*(1+AZ$6/Setup!$C$13)-CX101-EV101)+IF($K101=33,$D101,0)</f>
        <v/>
      </c>
      <c r="BA101">
        <f>MAX(0,BA100*(1+BA$6/Setup!$C$13)-CY101-EW101)+IF($K101=34,$D101,0)</f>
        <v/>
      </c>
      <c r="BB101">
        <f>MAX(0,BB100*(1+BB$6/Setup!$C$13)-CZ101-EX101)+IF($K101=35,$D101,0)</f>
        <v/>
      </c>
      <c r="BC101">
        <f>MAX(0,BC100*(1+BC$6/Setup!$C$13)-DA101-EY101)+IF($K101=36,$D101,0)</f>
        <v/>
      </c>
      <c r="BD101">
        <f>MAX(0,BD100*(1+BD$6/Setup!$C$13)-DB101-EZ101)+IF($K101=37,$D101,0)</f>
        <v/>
      </c>
      <c r="BE101">
        <f>MAX(0,BE100*(1+BE$6/Setup!$C$13)-DC101-FA101)+IF($K101=38,$D101,0)</f>
        <v/>
      </c>
      <c r="BF101">
        <f>MAX(0,BF100*(1+BF$6/Setup!$C$13)-DD101-FB101)+IF($K101=39,$D101,0)</f>
        <v/>
      </c>
      <c r="BG101">
        <f>MAX(0,BG100*(1+BG$6/Setup!$C$13)-DE101-FC101)+IF($K101=40,$D101,0)</f>
        <v/>
      </c>
      <c r="BH101">
        <f>MAX(0,BH100*(1+BH$6/Setup!$C$13)-DF101-FD101)+IF($K101=41,$D101,0)</f>
        <v/>
      </c>
      <c r="BI101">
        <f>MAX(0,BI100*(1+BI$6/Setup!$C$13)-DG101-FE101)+IF($K101=42,$D101,0)</f>
        <v/>
      </c>
      <c r="BJ101">
        <f>MAX(0,BJ100*(1+BJ$6/Setup!$C$13)-DH101-FF101)+IF($K101=43,$D101,0)</f>
        <v/>
      </c>
      <c r="BK101">
        <f>MAX(0,BK100*(1+BK$6/Setup!$C$13)-DI101-FG101)+IF($K101=44,$D101,0)</f>
        <v/>
      </c>
      <c r="BL101">
        <f>MAX(0,BL100*(1+BL$6/Setup!$C$13)-DJ101-FH101)+IF($K101=45,$D101,0)</f>
        <v/>
      </c>
      <c r="BM101">
        <f>MAX(0,BM100*(1+BM$6/Setup!$C$13)-DK101-FI101)+IF($K101=46,$D101,0)</f>
        <v/>
      </c>
      <c r="BN101">
        <f>MAX(0,BN100*(1+BN$6/Setup!$C$13)-DL101-FJ101)+IF($K101=47,$D101,0)</f>
        <v/>
      </c>
      <c r="BO101">
        <f>MAX(0,BO100*(1+BO$6/Setup!$C$13)-DM101-FK101)+IF($K101=48,$D101,0)</f>
        <v/>
      </c>
      <c r="BP101">
        <f>MAX(0,BP100*(1+BP$6/Setup!$C$13)-DN101-FL101)+IF($K101=49,$D101,0)</f>
        <v/>
      </c>
      <c r="BQ101">
        <f>MAX(0,BQ100*(1+BQ$6/Setup!$C$13)-DO101-FM101)+IF($K101=50,$D101,0)</f>
        <v/>
      </c>
      <c r="BR101">
        <f>MIN(T100*(1+T$6/Setup!$C$13),T$7)</f>
        <v/>
      </c>
      <c r="BS101">
        <f>MIN(U100*(1+U$6/Setup!$C$13),U$7)</f>
        <v/>
      </c>
      <c r="BT101">
        <f>MIN(V100*(1+V$6/Setup!$C$13),V$7)</f>
        <v/>
      </c>
      <c r="BU101">
        <f>MIN(W100*(1+W$6/Setup!$C$13),W$7)</f>
        <v/>
      </c>
      <c r="BV101">
        <f>MIN(X100*(1+X$6/Setup!$C$13),X$7)</f>
        <v/>
      </c>
      <c r="BW101">
        <f>MIN(Y100*(1+Y$6/Setup!$C$13),Y$7)</f>
        <v/>
      </c>
      <c r="BX101">
        <f>MIN(Z100*(1+Z$6/Setup!$C$13),Z$7)</f>
        <v/>
      </c>
      <c r="BY101">
        <f>MIN(AA100*(1+AA$6/Setup!$C$13),AA$7)</f>
        <v/>
      </c>
      <c r="BZ101">
        <f>MIN(AB100*(1+AB$6/Setup!$C$13),AB$7)</f>
        <v/>
      </c>
      <c r="CA101">
        <f>MIN(AC100*(1+AC$6/Setup!$C$13),AC$7)</f>
        <v/>
      </c>
      <c r="CB101">
        <f>MIN(AD100*(1+AD$6/Setup!$C$13),AD$7)</f>
        <v/>
      </c>
      <c r="CC101">
        <f>MIN(AE100*(1+AE$6/Setup!$C$13),AE$7)</f>
        <v/>
      </c>
      <c r="CD101">
        <f>MIN(AF100*(1+AF$6/Setup!$C$13),AF$7)</f>
        <v/>
      </c>
      <c r="CE101">
        <f>MIN(AG100*(1+AG$6/Setup!$C$13),AG$7)</f>
        <v/>
      </c>
      <c r="CF101">
        <f>MIN(AH100*(1+AH$6/Setup!$C$13),AH$7)</f>
        <v/>
      </c>
      <c r="CG101">
        <f>MIN(AI100*(1+AI$6/Setup!$C$13),AI$7)</f>
        <v/>
      </c>
      <c r="CH101">
        <f>MIN(AJ100*(1+AJ$6/Setup!$C$13),AJ$7)</f>
        <v/>
      </c>
      <c r="CI101">
        <f>MIN(AK100*(1+AK$6/Setup!$C$13),AK$7)</f>
        <v/>
      </c>
      <c r="CJ101">
        <f>MIN(AL100*(1+AL$6/Setup!$C$13),AL$7)</f>
        <v/>
      </c>
      <c r="CK101">
        <f>MIN(AM100*(1+AM$6/Setup!$C$13),AM$7)</f>
        <v/>
      </c>
      <c r="CL101">
        <f>MIN(AN100*(1+AN$6/Setup!$C$13),AN$7)</f>
        <v/>
      </c>
      <c r="CM101">
        <f>MIN(AO100*(1+AO$6/Setup!$C$13),AO$7)</f>
        <v/>
      </c>
      <c r="CN101">
        <f>MIN(AP100*(1+AP$6/Setup!$C$13),AP$7)</f>
        <v/>
      </c>
      <c r="CO101">
        <f>MIN(AQ100*(1+AQ$6/Setup!$C$13),AQ$7)</f>
        <v/>
      </c>
      <c r="CP101">
        <f>MIN(AR100*(1+AR$6/Setup!$C$13),AR$7)</f>
        <v/>
      </c>
      <c r="CQ101">
        <f>MIN(AS100*(1+AS$6/Setup!$C$13),AS$7)</f>
        <v/>
      </c>
      <c r="CR101">
        <f>MIN(AT100*(1+AT$6/Setup!$C$13),AT$7)</f>
        <v/>
      </c>
      <c r="CS101">
        <f>MIN(AU100*(1+AU$6/Setup!$C$13),AU$7)</f>
        <v/>
      </c>
      <c r="CT101">
        <f>MIN(AV100*(1+AV$6/Setup!$C$13),AV$7)</f>
        <v/>
      </c>
      <c r="CU101">
        <f>MIN(AW100*(1+AW$6/Setup!$C$13),AW$7)</f>
        <v/>
      </c>
      <c r="CV101">
        <f>MIN(AX100*(1+AX$6/Setup!$C$13),AX$7)</f>
        <v/>
      </c>
      <c r="CW101">
        <f>MIN(AY100*(1+AY$6/Setup!$C$13),AY$7)</f>
        <v/>
      </c>
      <c r="CX101">
        <f>MIN(AZ100*(1+AZ$6/Setup!$C$13),AZ$7)</f>
        <v/>
      </c>
      <c r="CY101">
        <f>MIN(BA100*(1+BA$6/Setup!$C$13),BA$7)</f>
        <v/>
      </c>
      <c r="CZ101">
        <f>MIN(BB100*(1+BB$6/Setup!$C$13),BB$7)</f>
        <v/>
      </c>
      <c r="DA101">
        <f>MIN(BC100*(1+BC$6/Setup!$C$13),BC$7)</f>
        <v/>
      </c>
      <c r="DB101">
        <f>MIN(BD100*(1+BD$6/Setup!$C$13),BD$7)</f>
        <v/>
      </c>
      <c r="DC101">
        <f>MIN(BE100*(1+BE$6/Setup!$C$13),BE$7)</f>
        <v/>
      </c>
      <c r="DD101">
        <f>MIN(BF100*(1+BF$6/Setup!$C$13),BF$7)</f>
        <v/>
      </c>
      <c r="DE101">
        <f>MIN(BG100*(1+BG$6/Setup!$C$13),BG$7)</f>
        <v/>
      </c>
      <c r="DF101">
        <f>MIN(BH100*(1+BH$6/Setup!$C$13),BH$7)</f>
        <v/>
      </c>
      <c r="DG101">
        <f>MIN(BI100*(1+BI$6/Setup!$C$13),BI$7)</f>
        <v/>
      </c>
      <c r="DH101">
        <f>MIN(BJ100*(1+BJ$6/Setup!$C$13),BJ$7)</f>
        <v/>
      </c>
      <c r="DI101">
        <f>MIN(BK100*(1+BK$6/Setup!$C$13),BK$7)</f>
        <v/>
      </c>
      <c r="DJ101">
        <f>MIN(BL100*(1+BL$6/Setup!$C$13),BL$7)</f>
        <v/>
      </c>
      <c r="DK101">
        <f>MIN(BM100*(1+BM$6/Setup!$C$13),BM$7)</f>
        <v/>
      </c>
      <c r="DL101">
        <f>MIN(BN100*(1+BN$6/Setup!$C$13),BN$7)</f>
        <v/>
      </c>
      <c r="DM101">
        <f>MIN(BO100*(1+BO$6/Setup!$C$13),BO$7)</f>
        <v/>
      </c>
      <c r="DN101">
        <f>MIN(BP100*(1+BP$6/Setup!$C$13),BP$7)</f>
        <v/>
      </c>
      <c r="DO101">
        <f>MIN(BQ100*(1+BQ$6/Setup!$C$13),BQ$7)</f>
        <v/>
      </c>
      <c r="DP101">
        <f>MIN(T100*(1+T$6/Setup!$C$13)-BR101,$H101)</f>
        <v/>
      </c>
      <c r="DQ101">
        <f>MIN(U100*(1+U$6/Setup!$C$13)-BS101,MAX(0,$H101-SUM($DP101:DP101)))</f>
        <v/>
      </c>
      <c r="DR101">
        <f>MIN(V100*(1+V$6/Setup!$C$13)-BT101,MAX(0,$H101-SUM($DP101:DQ101)))</f>
        <v/>
      </c>
      <c r="DS101">
        <f>MIN(W100*(1+W$6/Setup!$C$13)-BU101,MAX(0,$H101-SUM($DP101:DR101)))</f>
        <v/>
      </c>
      <c r="DT101">
        <f>MIN(X100*(1+X$6/Setup!$C$13)-BV101,MAX(0,$H101-SUM($DP101:DS101)))</f>
        <v/>
      </c>
      <c r="DU101">
        <f>MIN(Y100*(1+Y$6/Setup!$C$13)-BW101,MAX(0,$H101-SUM($DP101:DT101)))</f>
        <v/>
      </c>
      <c r="DV101">
        <f>MIN(Z100*(1+Z$6/Setup!$C$13)-BX101,MAX(0,$H101-SUM($DP101:DU101)))</f>
        <v/>
      </c>
      <c r="DW101">
        <f>MIN(AA100*(1+AA$6/Setup!$C$13)-BY101,MAX(0,$H101-SUM($DP101:DV101)))</f>
        <v/>
      </c>
      <c r="DX101">
        <f>MIN(AB100*(1+AB$6/Setup!$C$13)-BZ101,MAX(0,$H101-SUM($DP101:DW101)))</f>
        <v/>
      </c>
      <c r="DY101">
        <f>MIN(AC100*(1+AC$6/Setup!$C$13)-CA101,MAX(0,$H101-SUM($DP101:DX101)))</f>
        <v/>
      </c>
      <c r="DZ101">
        <f>MIN(AD100*(1+AD$6/Setup!$C$13)-CB101,MAX(0,$H101-SUM($DP101:DY101)))</f>
        <v/>
      </c>
      <c r="EA101">
        <f>MIN(AE100*(1+AE$6/Setup!$C$13)-CC101,MAX(0,$H101-SUM($DP101:DZ101)))</f>
        <v/>
      </c>
      <c r="EB101">
        <f>MIN(AF100*(1+AF$6/Setup!$C$13)-CD101,MAX(0,$H101-SUM($DP101:EA101)))</f>
        <v/>
      </c>
      <c r="EC101">
        <f>MIN(AG100*(1+AG$6/Setup!$C$13)-CE101,MAX(0,$H101-SUM($DP101:EB101)))</f>
        <v/>
      </c>
      <c r="ED101">
        <f>MIN(AH100*(1+AH$6/Setup!$C$13)-CF101,MAX(0,$H101-SUM($DP101:EC101)))</f>
        <v/>
      </c>
      <c r="EE101">
        <f>MIN(AI100*(1+AI$6/Setup!$C$13)-CG101,MAX(0,$H101-SUM($DP101:ED101)))</f>
        <v/>
      </c>
      <c r="EF101">
        <f>MIN(AJ100*(1+AJ$6/Setup!$C$13)-CH101,MAX(0,$H101-SUM($DP101:EE101)))</f>
        <v/>
      </c>
      <c r="EG101">
        <f>MIN(AK100*(1+AK$6/Setup!$C$13)-CI101,MAX(0,$H101-SUM($DP101:EF101)))</f>
        <v/>
      </c>
      <c r="EH101">
        <f>MIN(AL100*(1+AL$6/Setup!$C$13)-CJ101,MAX(0,$H101-SUM($DP101:EG101)))</f>
        <v/>
      </c>
      <c r="EI101">
        <f>MIN(AM100*(1+AM$6/Setup!$C$13)-CK101,MAX(0,$H101-SUM($DP101:EH101)))</f>
        <v/>
      </c>
      <c r="EJ101">
        <f>MIN(AN100*(1+AN$6/Setup!$C$13)-CL101,MAX(0,$H101-SUM($DP101:EI101)))</f>
        <v/>
      </c>
      <c r="EK101">
        <f>MIN(AO100*(1+AO$6/Setup!$C$13)-CM101,MAX(0,$H101-SUM($DP101:EJ101)))</f>
        <v/>
      </c>
      <c r="EL101">
        <f>MIN(AP100*(1+AP$6/Setup!$C$13)-CN101,MAX(0,$H101-SUM($DP101:EK101)))</f>
        <v/>
      </c>
      <c r="EM101">
        <f>MIN(AQ100*(1+AQ$6/Setup!$C$13)-CO101,MAX(0,$H101-SUM($DP101:EL101)))</f>
        <v/>
      </c>
      <c r="EN101">
        <f>MIN(AR100*(1+AR$6/Setup!$C$13)-CP101,MAX(0,$H101-SUM($DP101:EM101)))</f>
        <v/>
      </c>
      <c r="EO101">
        <f>MIN(AS100*(1+AS$6/Setup!$C$13)-CQ101,MAX(0,$H101-SUM($DP101:EN101)))</f>
        <v/>
      </c>
      <c r="EP101">
        <f>MIN(AT100*(1+AT$6/Setup!$C$13)-CR101,MAX(0,$H101-SUM($DP101:EO101)))</f>
        <v/>
      </c>
      <c r="EQ101">
        <f>MIN(AU100*(1+AU$6/Setup!$C$13)-CS101,MAX(0,$H101-SUM($DP101:EP101)))</f>
        <v/>
      </c>
      <c r="ER101">
        <f>MIN(AV100*(1+AV$6/Setup!$C$13)-CT101,MAX(0,$H101-SUM($DP101:EQ101)))</f>
        <v/>
      </c>
      <c r="ES101">
        <f>MIN(AW100*(1+AW$6/Setup!$C$13)-CU101,MAX(0,$H101-SUM($DP101:ER101)))</f>
        <v/>
      </c>
      <c r="ET101">
        <f>MIN(AX100*(1+AX$6/Setup!$C$13)-CV101,MAX(0,$H101-SUM($DP101:ES101)))</f>
        <v/>
      </c>
      <c r="EU101">
        <f>MIN(AY100*(1+AY$6/Setup!$C$13)-CW101,MAX(0,$H101-SUM($DP101:ET101)))</f>
        <v/>
      </c>
      <c r="EV101">
        <f>MIN(AZ100*(1+AZ$6/Setup!$C$13)-CX101,MAX(0,$H101-SUM($DP101:EU101)))</f>
        <v/>
      </c>
      <c r="EW101">
        <f>MIN(BA100*(1+BA$6/Setup!$C$13)-CY101,MAX(0,$H101-SUM($DP101:EV101)))</f>
        <v/>
      </c>
      <c r="EX101">
        <f>MIN(BB100*(1+BB$6/Setup!$C$13)-CZ101,MAX(0,$H101-SUM($DP101:EW101)))</f>
        <v/>
      </c>
      <c r="EY101">
        <f>MIN(BC100*(1+BC$6/Setup!$C$13)-DA101,MAX(0,$H101-SUM($DP101:EX101)))</f>
        <v/>
      </c>
      <c r="EZ101">
        <f>MIN(BD100*(1+BD$6/Setup!$C$13)-DB101,MAX(0,$H101-SUM($DP101:EY101)))</f>
        <v/>
      </c>
      <c r="FA101">
        <f>MIN(BE100*(1+BE$6/Setup!$C$13)-DC101,MAX(0,$H101-SUM($DP101:EZ101)))</f>
        <v/>
      </c>
      <c r="FB101">
        <f>MIN(BF100*(1+BF$6/Setup!$C$13)-DD101,MAX(0,$H101-SUM($DP101:FA101)))</f>
        <v/>
      </c>
      <c r="FC101">
        <f>MIN(BG100*(1+BG$6/Setup!$C$13)-DE101,MAX(0,$H101-SUM($DP101:FB101)))</f>
        <v/>
      </c>
      <c r="FD101">
        <f>MIN(BH100*(1+BH$6/Setup!$C$13)-DF101,MAX(0,$H101-SUM($DP101:FC101)))</f>
        <v/>
      </c>
      <c r="FE101">
        <f>MIN(BI100*(1+BI$6/Setup!$C$13)-DG101,MAX(0,$H101-SUM($DP101:FD101)))</f>
        <v/>
      </c>
      <c r="FF101">
        <f>MIN(BJ100*(1+BJ$6/Setup!$C$13)-DH101,MAX(0,$H101-SUM($DP101:FE101)))</f>
        <v/>
      </c>
      <c r="FG101">
        <f>MIN(BK100*(1+BK$6/Setup!$C$13)-DI101,MAX(0,$H101-SUM($DP101:FF101)))</f>
        <v/>
      </c>
      <c r="FH101">
        <f>MIN(BL100*(1+BL$6/Setup!$C$13)-DJ101,MAX(0,$H101-SUM($DP101:FG101)))</f>
        <v/>
      </c>
      <c r="FI101">
        <f>MIN(BM100*(1+BM$6/Setup!$C$13)-DK101,MAX(0,$H101-SUM($DP101:FH101)))</f>
        <v/>
      </c>
      <c r="FJ101">
        <f>MIN(BN100*(1+BN$6/Setup!$C$13)-DL101,MAX(0,$H101-SUM($DP101:FI101)))</f>
        <v/>
      </c>
      <c r="FK101">
        <f>MIN(BO100*(1+BO$6/Setup!$C$13)-DM101,MAX(0,$H101-SUM($DP101:FJ101)))</f>
        <v/>
      </c>
      <c r="FL101">
        <f>MIN(BP100*(1+BP$6/Setup!$C$13)-DN101,MAX(0,$H101-SUM($DP101:FK101)))</f>
        <v/>
      </c>
      <c r="FM101">
        <f>MIN(BQ100*(1+BQ$6/Setup!$C$13)-DO101,MAX(0,$H101-SUM($DP101:FL101)))</f>
        <v/>
      </c>
    </row>
    <row r="102">
      <c r="A102">
        <f>A101+1</f>
        <v/>
      </c>
      <c r="B102">
        <f>IF(Setup!$C$6="Every week",Setup!$C$7+7*(A102-1),IF(Setup!$C$6="Every 2 weeks",Setup!$C$7+14*(A102-1),IF(Setup!$C$6="Every month",EDATE(Setup!$C$7,A102-1),EOMONTH(Setup!$C$7,INT((A102-1+Setup!$C$20)/2)-1)+MIN(IF(MOD(A102-1+Setup!$C$20,2)=0,Setup!$C$18,Setup!$C$19),DAY(EOMONTH(Setup!$C$7,INT((A102-1+Setup!$C$20)/2)))))))</f>
        <v/>
      </c>
      <c r="C102">
        <f>N('Paycheck Plan'!J98)</f>
        <v/>
      </c>
      <c r="D102">
        <f>N('Paycheck Plan'!K98)</f>
        <v/>
      </c>
      <c r="E102">
        <f>MIN(MAX(0,Setup!$C$10-F101),MAX(0,Setup!$C$8+C102-G102))</f>
        <v/>
      </c>
      <c r="F102">
        <f>F101+E102</f>
        <v/>
      </c>
      <c r="G102">
        <f>MIN(Setup!$C$14,MAX(0,Setup!$C$8+C102))</f>
        <v/>
      </c>
      <c r="H102">
        <f>MAX(0,Setup!$C$8+C102-G102-E102)+SUM($T$7:$BQ$7)-SUM(BR102:DO102)</f>
        <v/>
      </c>
      <c r="I102">
        <f>SUMPRODUCT(T101:BQ101,$T$6:$BQ$6)/Setup!$C$13</f>
        <v/>
      </c>
      <c r="J102">
        <f>SUM(T102:BQ102)</f>
        <v/>
      </c>
      <c r="K102">
        <f>IF(MAX(DP102:FM102)&gt;0,MATCH(MAX(DP102:FM102),DP102:FM102,0),1)</f>
        <v/>
      </c>
      <c r="T102">
        <f>MAX(0,T101*(1+T$6/Setup!$C$13)-BR102-DP102)+IF($K102=1,$D102,0)</f>
        <v/>
      </c>
      <c r="U102">
        <f>MAX(0,U101*(1+U$6/Setup!$C$13)-BS102-DQ102)+IF($K102=2,$D102,0)</f>
        <v/>
      </c>
      <c r="V102">
        <f>MAX(0,V101*(1+V$6/Setup!$C$13)-BT102-DR102)+IF($K102=3,$D102,0)</f>
        <v/>
      </c>
      <c r="W102">
        <f>MAX(0,W101*(1+W$6/Setup!$C$13)-BU102-DS102)+IF($K102=4,$D102,0)</f>
        <v/>
      </c>
      <c r="X102">
        <f>MAX(0,X101*(1+X$6/Setup!$C$13)-BV102-DT102)+IF($K102=5,$D102,0)</f>
        <v/>
      </c>
      <c r="Y102">
        <f>MAX(0,Y101*(1+Y$6/Setup!$C$13)-BW102-DU102)+IF($K102=6,$D102,0)</f>
        <v/>
      </c>
      <c r="Z102">
        <f>MAX(0,Z101*(1+Z$6/Setup!$C$13)-BX102-DV102)+IF($K102=7,$D102,0)</f>
        <v/>
      </c>
      <c r="AA102">
        <f>MAX(0,AA101*(1+AA$6/Setup!$C$13)-BY102-DW102)+IF($K102=8,$D102,0)</f>
        <v/>
      </c>
      <c r="AB102">
        <f>MAX(0,AB101*(1+AB$6/Setup!$C$13)-BZ102-DX102)+IF($K102=9,$D102,0)</f>
        <v/>
      </c>
      <c r="AC102">
        <f>MAX(0,AC101*(1+AC$6/Setup!$C$13)-CA102-DY102)+IF($K102=10,$D102,0)</f>
        <v/>
      </c>
      <c r="AD102">
        <f>MAX(0,AD101*(1+AD$6/Setup!$C$13)-CB102-DZ102)+IF($K102=11,$D102,0)</f>
        <v/>
      </c>
      <c r="AE102">
        <f>MAX(0,AE101*(1+AE$6/Setup!$C$13)-CC102-EA102)+IF($K102=12,$D102,0)</f>
        <v/>
      </c>
      <c r="AF102">
        <f>MAX(0,AF101*(1+AF$6/Setup!$C$13)-CD102-EB102)+IF($K102=13,$D102,0)</f>
        <v/>
      </c>
      <c r="AG102">
        <f>MAX(0,AG101*(1+AG$6/Setup!$C$13)-CE102-EC102)+IF($K102=14,$D102,0)</f>
        <v/>
      </c>
      <c r="AH102">
        <f>MAX(0,AH101*(1+AH$6/Setup!$C$13)-CF102-ED102)+IF($K102=15,$D102,0)</f>
        <v/>
      </c>
      <c r="AI102">
        <f>MAX(0,AI101*(1+AI$6/Setup!$C$13)-CG102-EE102)+IF($K102=16,$D102,0)</f>
        <v/>
      </c>
      <c r="AJ102">
        <f>MAX(0,AJ101*(1+AJ$6/Setup!$C$13)-CH102-EF102)+IF($K102=17,$D102,0)</f>
        <v/>
      </c>
      <c r="AK102">
        <f>MAX(0,AK101*(1+AK$6/Setup!$C$13)-CI102-EG102)+IF($K102=18,$D102,0)</f>
        <v/>
      </c>
      <c r="AL102">
        <f>MAX(0,AL101*(1+AL$6/Setup!$C$13)-CJ102-EH102)+IF($K102=19,$D102,0)</f>
        <v/>
      </c>
      <c r="AM102">
        <f>MAX(0,AM101*(1+AM$6/Setup!$C$13)-CK102-EI102)+IF($K102=20,$D102,0)</f>
        <v/>
      </c>
      <c r="AN102">
        <f>MAX(0,AN101*(1+AN$6/Setup!$C$13)-CL102-EJ102)+IF($K102=21,$D102,0)</f>
        <v/>
      </c>
      <c r="AO102">
        <f>MAX(0,AO101*(1+AO$6/Setup!$C$13)-CM102-EK102)+IF($K102=22,$D102,0)</f>
        <v/>
      </c>
      <c r="AP102">
        <f>MAX(0,AP101*(1+AP$6/Setup!$C$13)-CN102-EL102)+IF($K102=23,$D102,0)</f>
        <v/>
      </c>
      <c r="AQ102">
        <f>MAX(0,AQ101*(1+AQ$6/Setup!$C$13)-CO102-EM102)+IF($K102=24,$D102,0)</f>
        <v/>
      </c>
      <c r="AR102">
        <f>MAX(0,AR101*(1+AR$6/Setup!$C$13)-CP102-EN102)+IF($K102=25,$D102,0)</f>
        <v/>
      </c>
      <c r="AS102">
        <f>MAX(0,AS101*(1+AS$6/Setup!$C$13)-CQ102-EO102)+IF($K102=26,$D102,0)</f>
        <v/>
      </c>
      <c r="AT102">
        <f>MAX(0,AT101*(1+AT$6/Setup!$C$13)-CR102-EP102)+IF($K102=27,$D102,0)</f>
        <v/>
      </c>
      <c r="AU102">
        <f>MAX(0,AU101*(1+AU$6/Setup!$C$13)-CS102-EQ102)+IF($K102=28,$D102,0)</f>
        <v/>
      </c>
      <c r="AV102">
        <f>MAX(0,AV101*(1+AV$6/Setup!$C$13)-CT102-ER102)+IF($K102=29,$D102,0)</f>
        <v/>
      </c>
      <c r="AW102">
        <f>MAX(0,AW101*(1+AW$6/Setup!$C$13)-CU102-ES102)+IF($K102=30,$D102,0)</f>
        <v/>
      </c>
      <c r="AX102">
        <f>MAX(0,AX101*(1+AX$6/Setup!$C$13)-CV102-ET102)+IF($K102=31,$D102,0)</f>
        <v/>
      </c>
      <c r="AY102">
        <f>MAX(0,AY101*(1+AY$6/Setup!$C$13)-CW102-EU102)+IF($K102=32,$D102,0)</f>
        <v/>
      </c>
      <c r="AZ102">
        <f>MAX(0,AZ101*(1+AZ$6/Setup!$C$13)-CX102-EV102)+IF($K102=33,$D102,0)</f>
        <v/>
      </c>
      <c r="BA102">
        <f>MAX(0,BA101*(1+BA$6/Setup!$C$13)-CY102-EW102)+IF($K102=34,$D102,0)</f>
        <v/>
      </c>
      <c r="BB102">
        <f>MAX(0,BB101*(1+BB$6/Setup!$C$13)-CZ102-EX102)+IF($K102=35,$D102,0)</f>
        <v/>
      </c>
      <c r="BC102">
        <f>MAX(0,BC101*(1+BC$6/Setup!$C$13)-DA102-EY102)+IF($K102=36,$D102,0)</f>
        <v/>
      </c>
      <c r="BD102">
        <f>MAX(0,BD101*(1+BD$6/Setup!$C$13)-DB102-EZ102)+IF($K102=37,$D102,0)</f>
        <v/>
      </c>
      <c r="BE102">
        <f>MAX(0,BE101*(1+BE$6/Setup!$C$13)-DC102-FA102)+IF($K102=38,$D102,0)</f>
        <v/>
      </c>
      <c r="BF102">
        <f>MAX(0,BF101*(1+BF$6/Setup!$C$13)-DD102-FB102)+IF($K102=39,$D102,0)</f>
        <v/>
      </c>
      <c r="BG102">
        <f>MAX(0,BG101*(1+BG$6/Setup!$C$13)-DE102-FC102)+IF($K102=40,$D102,0)</f>
        <v/>
      </c>
      <c r="BH102">
        <f>MAX(0,BH101*(1+BH$6/Setup!$C$13)-DF102-FD102)+IF($K102=41,$D102,0)</f>
        <v/>
      </c>
      <c r="BI102">
        <f>MAX(0,BI101*(1+BI$6/Setup!$C$13)-DG102-FE102)+IF($K102=42,$D102,0)</f>
        <v/>
      </c>
      <c r="BJ102">
        <f>MAX(0,BJ101*(1+BJ$6/Setup!$C$13)-DH102-FF102)+IF($K102=43,$D102,0)</f>
        <v/>
      </c>
      <c r="BK102">
        <f>MAX(0,BK101*(1+BK$6/Setup!$C$13)-DI102-FG102)+IF($K102=44,$D102,0)</f>
        <v/>
      </c>
      <c r="BL102">
        <f>MAX(0,BL101*(1+BL$6/Setup!$C$13)-DJ102-FH102)+IF($K102=45,$D102,0)</f>
        <v/>
      </c>
      <c r="BM102">
        <f>MAX(0,BM101*(1+BM$6/Setup!$C$13)-DK102-FI102)+IF($K102=46,$D102,0)</f>
        <v/>
      </c>
      <c r="BN102">
        <f>MAX(0,BN101*(1+BN$6/Setup!$C$13)-DL102-FJ102)+IF($K102=47,$D102,0)</f>
        <v/>
      </c>
      <c r="BO102">
        <f>MAX(0,BO101*(1+BO$6/Setup!$C$13)-DM102-FK102)+IF($K102=48,$D102,0)</f>
        <v/>
      </c>
      <c r="BP102">
        <f>MAX(0,BP101*(1+BP$6/Setup!$C$13)-DN102-FL102)+IF($K102=49,$D102,0)</f>
        <v/>
      </c>
      <c r="BQ102">
        <f>MAX(0,BQ101*(1+BQ$6/Setup!$C$13)-DO102-FM102)+IF($K102=50,$D102,0)</f>
        <v/>
      </c>
      <c r="BR102">
        <f>MIN(T101*(1+T$6/Setup!$C$13),T$7)</f>
        <v/>
      </c>
      <c r="BS102">
        <f>MIN(U101*(1+U$6/Setup!$C$13),U$7)</f>
        <v/>
      </c>
      <c r="BT102">
        <f>MIN(V101*(1+V$6/Setup!$C$13),V$7)</f>
        <v/>
      </c>
      <c r="BU102">
        <f>MIN(W101*(1+W$6/Setup!$C$13),W$7)</f>
        <v/>
      </c>
      <c r="BV102">
        <f>MIN(X101*(1+X$6/Setup!$C$13),X$7)</f>
        <v/>
      </c>
      <c r="BW102">
        <f>MIN(Y101*(1+Y$6/Setup!$C$13),Y$7)</f>
        <v/>
      </c>
      <c r="BX102">
        <f>MIN(Z101*(1+Z$6/Setup!$C$13),Z$7)</f>
        <v/>
      </c>
      <c r="BY102">
        <f>MIN(AA101*(1+AA$6/Setup!$C$13),AA$7)</f>
        <v/>
      </c>
      <c r="BZ102">
        <f>MIN(AB101*(1+AB$6/Setup!$C$13),AB$7)</f>
        <v/>
      </c>
      <c r="CA102">
        <f>MIN(AC101*(1+AC$6/Setup!$C$13),AC$7)</f>
        <v/>
      </c>
      <c r="CB102">
        <f>MIN(AD101*(1+AD$6/Setup!$C$13),AD$7)</f>
        <v/>
      </c>
      <c r="CC102">
        <f>MIN(AE101*(1+AE$6/Setup!$C$13),AE$7)</f>
        <v/>
      </c>
      <c r="CD102">
        <f>MIN(AF101*(1+AF$6/Setup!$C$13),AF$7)</f>
        <v/>
      </c>
      <c r="CE102">
        <f>MIN(AG101*(1+AG$6/Setup!$C$13),AG$7)</f>
        <v/>
      </c>
      <c r="CF102">
        <f>MIN(AH101*(1+AH$6/Setup!$C$13),AH$7)</f>
        <v/>
      </c>
      <c r="CG102">
        <f>MIN(AI101*(1+AI$6/Setup!$C$13),AI$7)</f>
        <v/>
      </c>
      <c r="CH102">
        <f>MIN(AJ101*(1+AJ$6/Setup!$C$13),AJ$7)</f>
        <v/>
      </c>
      <c r="CI102">
        <f>MIN(AK101*(1+AK$6/Setup!$C$13),AK$7)</f>
        <v/>
      </c>
      <c r="CJ102">
        <f>MIN(AL101*(1+AL$6/Setup!$C$13),AL$7)</f>
        <v/>
      </c>
      <c r="CK102">
        <f>MIN(AM101*(1+AM$6/Setup!$C$13),AM$7)</f>
        <v/>
      </c>
      <c r="CL102">
        <f>MIN(AN101*(1+AN$6/Setup!$C$13),AN$7)</f>
        <v/>
      </c>
      <c r="CM102">
        <f>MIN(AO101*(1+AO$6/Setup!$C$13),AO$7)</f>
        <v/>
      </c>
      <c r="CN102">
        <f>MIN(AP101*(1+AP$6/Setup!$C$13),AP$7)</f>
        <v/>
      </c>
      <c r="CO102">
        <f>MIN(AQ101*(1+AQ$6/Setup!$C$13),AQ$7)</f>
        <v/>
      </c>
      <c r="CP102">
        <f>MIN(AR101*(1+AR$6/Setup!$C$13),AR$7)</f>
        <v/>
      </c>
      <c r="CQ102">
        <f>MIN(AS101*(1+AS$6/Setup!$C$13),AS$7)</f>
        <v/>
      </c>
      <c r="CR102">
        <f>MIN(AT101*(1+AT$6/Setup!$C$13),AT$7)</f>
        <v/>
      </c>
      <c r="CS102">
        <f>MIN(AU101*(1+AU$6/Setup!$C$13),AU$7)</f>
        <v/>
      </c>
      <c r="CT102">
        <f>MIN(AV101*(1+AV$6/Setup!$C$13),AV$7)</f>
        <v/>
      </c>
      <c r="CU102">
        <f>MIN(AW101*(1+AW$6/Setup!$C$13),AW$7)</f>
        <v/>
      </c>
      <c r="CV102">
        <f>MIN(AX101*(1+AX$6/Setup!$C$13),AX$7)</f>
        <v/>
      </c>
      <c r="CW102">
        <f>MIN(AY101*(1+AY$6/Setup!$C$13),AY$7)</f>
        <v/>
      </c>
      <c r="CX102">
        <f>MIN(AZ101*(1+AZ$6/Setup!$C$13),AZ$7)</f>
        <v/>
      </c>
      <c r="CY102">
        <f>MIN(BA101*(1+BA$6/Setup!$C$13),BA$7)</f>
        <v/>
      </c>
      <c r="CZ102">
        <f>MIN(BB101*(1+BB$6/Setup!$C$13),BB$7)</f>
        <v/>
      </c>
      <c r="DA102">
        <f>MIN(BC101*(1+BC$6/Setup!$C$13),BC$7)</f>
        <v/>
      </c>
      <c r="DB102">
        <f>MIN(BD101*(1+BD$6/Setup!$C$13),BD$7)</f>
        <v/>
      </c>
      <c r="DC102">
        <f>MIN(BE101*(1+BE$6/Setup!$C$13),BE$7)</f>
        <v/>
      </c>
      <c r="DD102">
        <f>MIN(BF101*(1+BF$6/Setup!$C$13),BF$7)</f>
        <v/>
      </c>
      <c r="DE102">
        <f>MIN(BG101*(1+BG$6/Setup!$C$13),BG$7)</f>
        <v/>
      </c>
      <c r="DF102">
        <f>MIN(BH101*(1+BH$6/Setup!$C$13),BH$7)</f>
        <v/>
      </c>
      <c r="DG102">
        <f>MIN(BI101*(1+BI$6/Setup!$C$13),BI$7)</f>
        <v/>
      </c>
      <c r="DH102">
        <f>MIN(BJ101*(1+BJ$6/Setup!$C$13),BJ$7)</f>
        <v/>
      </c>
      <c r="DI102">
        <f>MIN(BK101*(1+BK$6/Setup!$C$13),BK$7)</f>
        <v/>
      </c>
      <c r="DJ102">
        <f>MIN(BL101*(1+BL$6/Setup!$C$13),BL$7)</f>
        <v/>
      </c>
      <c r="DK102">
        <f>MIN(BM101*(1+BM$6/Setup!$C$13),BM$7)</f>
        <v/>
      </c>
      <c r="DL102">
        <f>MIN(BN101*(1+BN$6/Setup!$C$13),BN$7)</f>
        <v/>
      </c>
      <c r="DM102">
        <f>MIN(BO101*(1+BO$6/Setup!$C$13),BO$7)</f>
        <v/>
      </c>
      <c r="DN102">
        <f>MIN(BP101*(1+BP$6/Setup!$C$13),BP$7)</f>
        <v/>
      </c>
      <c r="DO102">
        <f>MIN(BQ101*(1+BQ$6/Setup!$C$13),BQ$7)</f>
        <v/>
      </c>
      <c r="DP102">
        <f>MIN(T101*(1+T$6/Setup!$C$13)-BR102,$H102)</f>
        <v/>
      </c>
      <c r="DQ102">
        <f>MIN(U101*(1+U$6/Setup!$C$13)-BS102,MAX(0,$H102-SUM($DP102:DP102)))</f>
        <v/>
      </c>
      <c r="DR102">
        <f>MIN(V101*(1+V$6/Setup!$C$13)-BT102,MAX(0,$H102-SUM($DP102:DQ102)))</f>
        <v/>
      </c>
      <c r="DS102">
        <f>MIN(W101*(1+W$6/Setup!$C$13)-BU102,MAX(0,$H102-SUM($DP102:DR102)))</f>
        <v/>
      </c>
      <c r="DT102">
        <f>MIN(X101*(1+X$6/Setup!$C$13)-BV102,MAX(0,$H102-SUM($DP102:DS102)))</f>
        <v/>
      </c>
      <c r="DU102">
        <f>MIN(Y101*(1+Y$6/Setup!$C$13)-BW102,MAX(0,$H102-SUM($DP102:DT102)))</f>
        <v/>
      </c>
      <c r="DV102">
        <f>MIN(Z101*(1+Z$6/Setup!$C$13)-BX102,MAX(0,$H102-SUM($DP102:DU102)))</f>
        <v/>
      </c>
      <c r="DW102">
        <f>MIN(AA101*(1+AA$6/Setup!$C$13)-BY102,MAX(0,$H102-SUM($DP102:DV102)))</f>
        <v/>
      </c>
      <c r="DX102">
        <f>MIN(AB101*(1+AB$6/Setup!$C$13)-BZ102,MAX(0,$H102-SUM($DP102:DW102)))</f>
        <v/>
      </c>
      <c r="DY102">
        <f>MIN(AC101*(1+AC$6/Setup!$C$13)-CA102,MAX(0,$H102-SUM($DP102:DX102)))</f>
        <v/>
      </c>
      <c r="DZ102">
        <f>MIN(AD101*(1+AD$6/Setup!$C$13)-CB102,MAX(0,$H102-SUM($DP102:DY102)))</f>
        <v/>
      </c>
      <c r="EA102">
        <f>MIN(AE101*(1+AE$6/Setup!$C$13)-CC102,MAX(0,$H102-SUM($DP102:DZ102)))</f>
        <v/>
      </c>
      <c r="EB102">
        <f>MIN(AF101*(1+AF$6/Setup!$C$13)-CD102,MAX(0,$H102-SUM($DP102:EA102)))</f>
        <v/>
      </c>
      <c r="EC102">
        <f>MIN(AG101*(1+AG$6/Setup!$C$13)-CE102,MAX(0,$H102-SUM($DP102:EB102)))</f>
        <v/>
      </c>
      <c r="ED102">
        <f>MIN(AH101*(1+AH$6/Setup!$C$13)-CF102,MAX(0,$H102-SUM($DP102:EC102)))</f>
        <v/>
      </c>
      <c r="EE102">
        <f>MIN(AI101*(1+AI$6/Setup!$C$13)-CG102,MAX(0,$H102-SUM($DP102:ED102)))</f>
        <v/>
      </c>
      <c r="EF102">
        <f>MIN(AJ101*(1+AJ$6/Setup!$C$13)-CH102,MAX(0,$H102-SUM($DP102:EE102)))</f>
        <v/>
      </c>
      <c r="EG102">
        <f>MIN(AK101*(1+AK$6/Setup!$C$13)-CI102,MAX(0,$H102-SUM($DP102:EF102)))</f>
        <v/>
      </c>
      <c r="EH102">
        <f>MIN(AL101*(1+AL$6/Setup!$C$13)-CJ102,MAX(0,$H102-SUM($DP102:EG102)))</f>
        <v/>
      </c>
      <c r="EI102">
        <f>MIN(AM101*(1+AM$6/Setup!$C$13)-CK102,MAX(0,$H102-SUM($DP102:EH102)))</f>
        <v/>
      </c>
      <c r="EJ102">
        <f>MIN(AN101*(1+AN$6/Setup!$C$13)-CL102,MAX(0,$H102-SUM($DP102:EI102)))</f>
        <v/>
      </c>
      <c r="EK102">
        <f>MIN(AO101*(1+AO$6/Setup!$C$13)-CM102,MAX(0,$H102-SUM($DP102:EJ102)))</f>
        <v/>
      </c>
      <c r="EL102">
        <f>MIN(AP101*(1+AP$6/Setup!$C$13)-CN102,MAX(0,$H102-SUM($DP102:EK102)))</f>
        <v/>
      </c>
      <c r="EM102">
        <f>MIN(AQ101*(1+AQ$6/Setup!$C$13)-CO102,MAX(0,$H102-SUM($DP102:EL102)))</f>
        <v/>
      </c>
      <c r="EN102">
        <f>MIN(AR101*(1+AR$6/Setup!$C$13)-CP102,MAX(0,$H102-SUM($DP102:EM102)))</f>
        <v/>
      </c>
      <c r="EO102">
        <f>MIN(AS101*(1+AS$6/Setup!$C$13)-CQ102,MAX(0,$H102-SUM($DP102:EN102)))</f>
        <v/>
      </c>
      <c r="EP102">
        <f>MIN(AT101*(1+AT$6/Setup!$C$13)-CR102,MAX(0,$H102-SUM($DP102:EO102)))</f>
        <v/>
      </c>
      <c r="EQ102">
        <f>MIN(AU101*(1+AU$6/Setup!$C$13)-CS102,MAX(0,$H102-SUM($DP102:EP102)))</f>
        <v/>
      </c>
      <c r="ER102">
        <f>MIN(AV101*(1+AV$6/Setup!$C$13)-CT102,MAX(0,$H102-SUM($DP102:EQ102)))</f>
        <v/>
      </c>
      <c r="ES102">
        <f>MIN(AW101*(1+AW$6/Setup!$C$13)-CU102,MAX(0,$H102-SUM($DP102:ER102)))</f>
        <v/>
      </c>
      <c r="ET102">
        <f>MIN(AX101*(1+AX$6/Setup!$C$13)-CV102,MAX(0,$H102-SUM($DP102:ES102)))</f>
        <v/>
      </c>
      <c r="EU102">
        <f>MIN(AY101*(1+AY$6/Setup!$C$13)-CW102,MAX(0,$H102-SUM($DP102:ET102)))</f>
        <v/>
      </c>
      <c r="EV102">
        <f>MIN(AZ101*(1+AZ$6/Setup!$C$13)-CX102,MAX(0,$H102-SUM($DP102:EU102)))</f>
        <v/>
      </c>
      <c r="EW102">
        <f>MIN(BA101*(1+BA$6/Setup!$C$13)-CY102,MAX(0,$H102-SUM($DP102:EV102)))</f>
        <v/>
      </c>
      <c r="EX102">
        <f>MIN(BB101*(1+BB$6/Setup!$C$13)-CZ102,MAX(0,$H102-SUM($DP102:EW102)))</f>
        <v/>
      </c>
      <c r="EY102">
        <f>MIN(BC101*(1+BC$6/Setup!$C$13)-DA102,MAX(0,$H102-SUM($DP102:EX102)))</f>
        <v/>
      </c>
      <c r="EZ102">
        <f>MIN(BD101*(1+BD$6/Setup!$C$13)-DB102,MAX(0,$H102-SUM($DP102:EY102)))</f>
        <v/>
      </c>
      <c r="FA102">
        <f>MIN(BE101*(1+BE$6/Setup!$C$13)-DC102,MAX(0,$H102-SUM($DP102:EZ102)))</f>
        <v/>
      </c>
      <c r="FB102">
        <f>MIN(BF101*(1+BF$6/Setup!$C$13)-DD102,MAX(0,$H102-SUM($DP102:FA102)))</f>
        <v/>
      </c>
      <c r="FC102">
        <f>MIN(BG101*(1+BG$6/Setup!$C$13)-DE102,MAX(0,$H102-SUM($DP102:FB102)))</f>
        <v/>
      </c>
      <c r="FD102">
        <f>MIN(BH101*(1+BH$6/Setup!$C$13)-DF102,MAX(0,$H102-SUM($DP102:FC102)))</f>
        <v/>
      </c>
      <c r="FE102">
        <f>MIN(BI101*(1+BI$6/Setup!$C$13)-DG102,MAX(0,$H102-SUM($DP102:FD102)))</f>
        <v/>
      </c>
      <c r="FF102">
        <f>MIN(BJ101*(1+BJ$6/Setup!$C$13)-DH102,MAX(0,$H102-SUM($DP102:FE102)))</f>
        <v/>
      </c>
      <c r="FG102">
        <f>MIN(BK101*(1+BK$6/Setup!$C$13)-DI102,MAX(0,$H102-SUM($DP102:FF102)))</f>
        <v/>
      </c>
      <c r="FH102">
        <f>MIN(BL101*(1+BL$6/Setup!$C$13)-DJ102,MAX(0,$H102-SUM($DP102:FG102)))</f>
        <v/>
      </c>
      <c r="FI102">
        <f>MIN(BM101*(1+BM$6/Setup!$C$13)-DK102,MAX(0,$H102-SUM($DP102:FH102)))</f>
        <v/>
      </c>
      <c r="FJ102">
        <f>MIN(BN101*(1+BN$6/Setup!$C$13)-DL102,MAX(0,$H102-SUM($DP102:FI102)))</f>
        <v/>
      </c>
      <c r="FK102">
        <f>MIN(BO101*(1+BO$6/Setup!$C$13)-DM102,MAX(0,$H102-SUM($DP102:FJ102)))</f>
        <v/>
      </c>
      <c r="FL102">
        <f>MIN(BP101*(1+BP$6/Setup!$C$13)-DN102,MAX(0,$H102-SUM($DP102:FK102)))</f>
        <v/>
      </c>
      <c r="FM102">
        <f>MIN(BQ101*(1+BQ$6/Setup!$C$13)-DO102,MAX(0,$H102-SUM($DP102:FL102)))</f>
        <v/>
      </c>
    </row>
    <row r="103">
      <c r="A103">
        <f>A102+1</f>
        <v/>
      </c>
      <c r="B103">
        <f>IF(Setup!$C$6="Every week",Setup!$C$7+7*(A103-1),IF(Setup!$C$6="Every 2 weeks",Setup!$C$7+14*(A103-1),IF(Setup!$C$6="Every month",EDATE(Setup!$C$7,A103-1),EOMONTH(Setup!$C$7,INT((A103-1+Setup!$C$20)/2)-1)+MIN(IF(MOD(A103-1+Setup!$C$20,2)=0,Setup!$C$18,Setup!$C$19),DAY(EOMONTH(Setup!$C$7,INT((A103-1+Setup!$C$20)/2)))))))</f>
        <v/>
      </c>
      <c r="C103">
        <f>N('Paycheck Plan'!J99)</f>
        <v/>
      </c>
      <c r="D103">
        <f>N('Paycheck Plan'!K99)</f>
        <v/>
      </c>
      <c r="E103">
        <f>MIN(MAX(0,Setup!$C$10-F102),MAX(0,Setup!$C$8+C103-G103))</f>
        <v/>
      </c>
      <c r="F103">
        <f>F102+E103</f>
        <v/>
      </c>
      <c r="G103">
        <f>MIN(Setup!$C$14,MAX(0,Setup!$C$8+C103))</f>
        <v/>
      </c>
      <c r="H103">
        <f>MAX(0,Setup!$C$8+C103-G103-E103)+SUM($T$7:$BQ$7)-SUM(BR103:DO103)</f>
        <v/>
      </c>
      <c r="I103">
        <f>SUMPRODUCT(T102:BQ102,$T$6:$BQ$6)/Setup!$C$13</f>
        <v/>
      </c>
      <c r="J103">
        <f>SUM(T103:BQ103)</f>
        <v/>
      </c>
      <c r="K103">
        <f>IF(MAX(DP103:FM103)&gt;0,MATCH(MAX(DP103:FM103),DP103:FM103,0),1)</f>
        <v/>
      </c>
      <c r="T103">
        <f>MAX(0,T102*(1+T$6/Setup!$C$13)-BR103-DP103)+IF($K103=1,$D103,0)</f>
        <v/>
      </c>
      <c r="U103">
        <f>MAX(0,U102*(1+U$6/Setup!$C$13)-BS103-DQ103)+IF($K103=2,$D103,0)</f>
        <v/>
      </c>
      <c r="V103">
        <f>MAX(0,V102*(1+V$6/Setup!$C$13)-BT103-DR103)+IF($K103=3,$D103,0)</f>
        <v/>
      </c>
      <c r="W103">
        <f>MAX(0,W102*(1+W$6/Setup!$C$13)-BU103-DS103)+IF($K103=4,$D103,0)</f>
        <v/>
      </c>
      <c r="X103">
        <f>MAX(0,X102*(1+X$6/Setup!$C$13)-BV103-DT103)+IF($K103=5,$D103,0)</f>
        <v/>
      </c>
      <c r="Y103">
        <f>MAX(0,Y102*(1+Y$6/Setup!$C$13)-BW103-DU103)+IF($K103=6,$D103,0)</f>
        <v/>
      </c>
      <c r="Z103">
        <f>MAX(0,Z102*(1+Z$6/Setup!$C$13)-BX103-DV103)+IF($K103=7,$D103,0)</f>
        <v/>
      </c>
      <c r="AA103">
        <f>MAX(0,AA102*(1+AA$6/Setup!$C$13)-BY103-DW103)+IF($K103=8,$D103,0)</f>
        <v/>
      </c>
      <c r="AB103">
        <f>MAX(0,AB102*(1+AB$6/Setup!$C$13)-BZ103-DX103)+IF($K103=9,$D103,0)</f>
        <v/>
      </c>
      <c r="AC103">
        <f>MAX(0,AC102*(1+AC$6/Setup!$C$13)-CA103-DY103)+IF($K103=10,$D103,0)</f>
        <v/>
      </c>
      <c r="AD103">
        <f>MAX(0,AD102*(1+AD$6/Setup!$C$13)-CB103-DZ103)+IF($K103=11,$D103,0)</f>
        <v/>
      </c>
      <c r="AE103">
        <f>MAX(0,AE102*(1+AE$6/Setup!$C$13)-CC103-EA103)+IF($K103=12,$D103,0)</f>
        <v/>
      </c>
      <c r="AF103">
        <f>MAX(0,AF102*(1+AF$6/Setup!$C$13)-CD103-EB103)+IF($K103=13,$D103,0)</f>
        <v/>
      </c>
      <c r="AG103">
        <f>MAX(0,AG102*(1+AG$6/Setup!$C$13)-CE103-EC103)+IF($K103=14,$D103,0)</f>
        <v/>
      </c>
      <c r="AH103">
        <f>MAX(0,AH102*(1+AH$6/Setup!$C$13)-CF103-ED103)+IF($K103=15,$D103,0)</f>
        <v/>
      </c>
      <c r="AI103">
        <f>MAX(0,AI102*(1+AI$6/Setup!$C$13)-CG103-EE103)+IF($K103=16,$D103,0)</f>
        <v/>
      </c>
      <c r="AJ103">
        <f>MAX(0,AJ102*(1+AJ$6/Setup!$C$13)-CH103-EF103)+IF($K103=17,$D103,0)</f>
        <v/>
      </c>
      <c r="AK103">
        <f>MAX(0,AK102*(1+AK$6/Setup!$C$13)-CI103-EG103)+IF($K103=18,$D103,0)</f>
        <v/>
      </c>
      <c r="AL103">
        <f>MAX(0,AL102*(1+AL$6/Setup!$C$13)-CJ103-EH103)+IF($K103=19,$D103,0)</f>
        <v/>
      </c>
      <c r="AM103">
        <f>MAX(0,AM102*(1+AM$6/Setup!$C$13)-CK103-EI103)+IF($K103=20,$D103,0)</f>
        <v/>
      </c>
      <c r="AN103">
        <f>MAX(0,AN102*(1+AN$6/Setup!$C$13)-CL103-EJ103)+IF($K103=21,$D103,0)</f>
        <v/>
      </c>
      <c r="AO103">
        <f>MAX(0,AO102*(1+AO$6/Setup!$C$13)-CM103-EK103)+IF($K103=22,$D103,0)</f>
        <v/>
      </c>
      <c r="AP103">
        <f>MAX(0,AP102*(1+AP$6/Setup!$C$13)-CN103-EL103)+IF($K103=23,$D103,0)</f>
        <v/>
      </c>
      <c r="AQ103">
        <f>MAX(0,AQ102*(1+AQ$6/Setup!$C$13)-CO103-EM103)+IF($K103=24,$D103,0)</f>
        <v/>
      </c>
      <c r="AR103">
        <f>MAX(0,AR102*(1+AR$6/Setup!$C$13)-CP103-EN103)+IF($K103=25,$D103,0)</f>
        <v/>
      </c>
      <c r="AS103">
        <f>MAX(0,AS102*(1+AS$6/Setup!$C$13)-CQ103-EO103)+IF($K103=26,$D103,0)</f>
        <v/>
      </c>
      <c r="AT103">
        <f>MAX(0,AT102*(1+AT$6/Setup!$C$13)-CR103-EP103)+IF($K103=27,$D103,0)</f>
        <v/>
      </c>
      <c r="AU103">
        <f>MAX(0,AU102*(1+AU$6/Setup!$C$13)-CS103-EQ103)+IF($K103=28,$D103,0)</f>
        <v/>
      </c>
      <c r="AV103">
        <f>MAX(0,AV102*(1+AV$6/Setup!$C$13)-CT103-ER103)+IF($K103=29,$D103,0)</f>
        <v/>
      </c>
      <c r="AW103">
        <f>MAX(0,AW102*(1+AW$6/Setup!$C$13)-CU103-ES103)+IF($K103=30,$D103,0)</f>
        <v/>
      </c>
      <c r="AX103">
        <f>MAX(0,AX102*(1+AX$6/Setup!$C$13)-CV103-ET103)+IF($K103=31,$D103,0)</f>
        <v/>
      </c>
      <c r="AY103">
        <f>MAX(0,AY102*(1+AY$6/Setup!$C$13)-CW103-EU103)+IF($K103=32,$D103,0)</f>
        <v/>
      </c>
      <c r="AZ103">
        <f>MAX(0,AZ102*(1+AZ$6/Setup!$C$13)-CX103-EV103)+IF($K103=33,$D103,0)</f>
        <v/>
      </c>
      <c r="BA103">
        <f>MAX(0,BA102*(1+BA$6/Setup!$C$13)-CY103-EW103)+IF($K103=34,$D103,0)</f>
        <v/>
      </c>
      <c r="BB103">
        <f>MAX(0,BB102*(1+BB$6/Setup!$C$13)-CZ103-EX103)+IF($K103=35,$D103,0)</f>
        <v/>
      </c>
      <c r="BC103">
        <f>MAX(0,BC102*(1+BC$6/Setup!$C$13)-DA103-EY103)+IF($K103=36,$D103,0)</f>
        <v/>
      </c>
      <c r="BD103">
        <f>MAX(0,BD102*(1+BD$6/Setup!$C$13)-DB103-EZ103)+IF($K103=37,$D103,0)</f>
        <v/>
      </c>
      <c r="BE103">
        <f>MAX(0,BE102*(1+BE$6/Setup!$C$13)-DC103-FA103)+IF($K103=38,$D103,0)</f>
        <v/>
      </c>
      <c r="BF103">
        <f>MAX(0,BF102*(1+BF$6/Setup!$C$13)-DD103-FB103)+IF($K103=39,$D103,0)</f>
        <v/>
      </c>
      <c r="BG103">
        <f>MAX(0,BG102*(1+BG$6/Setup!$C$13)-DE103-FC103)+IF($K103=40,$D103,0)</f>
        <v/>
      </c>
      <c r="BH103">
        <f>MAX(0,BH102*(1+BH$6/Setup!$C$13)-DF103-FD103)+IF($K103=41,$D103,0)</f>
        <v/>
      </c>
      <c r="BI103">
        <f>MAX(0,BI102*(1+BI$6/Setup!$C$13)-DG103-FE103)+IF($K103=42,$D103,0)</f>
        <v/>
      </c>
      <c r="BJ103">
        <f>MAX(0,BJ102*(1+BJ$6/Setup!$C$13)-DH103-FF103)+IF($K103=43,$D103,0)</f>
        <v/>
      </c>
      <c r="BK103">
        <f>MAX(0,BK102*(1+BK$6/Setup!$C$13)-DI103-FG103)+IF($K103=44,$D103,0)</f>
        <v/>
      </c>
      <c r="BL103">
        <f>MAX(0,BL102*(1+BL$6/Setup!$C$13)-DJ103-FH103)+IF($K103=45,$D103,0)</f>
        <v/>
      </c>
      <c r="BM103">
        <f>MAX(0,BM102*(1+BM$6/Setup!$C$13)-DK103-FI103)+IF($K103=46,$D103,0)</f>
        <v/>
      </c>
      <c r="BN103">
        <f>MAX(0,BN102*(1+BN$6/Setup!$C$13)-DL103-FJ103)+IF($K103=47,$D103,0)</f>
        <v/>
      </c>
      <c r="BO103">
        <f>MAX(0,BO102*(1+BO$6/Setup!$C$13)-DM103-FK103)+IF($K103=48,$D103,0)</f>
        <v/>
      </c>
      <c r="BP103">
        <f>MAX(0,BP102*(1+BP$6/Setup!$C$13)-DN103-FL103)+IF($K103=49,$D103,0)</f>
        <v/>
      </c>
      <c r="BQ103">
        <f>MAX(0,BQ102*(1+BQ$6/Setup!$C$13)-DO103-FM103)+IF($K103=50,$D103,0)</f>
        <v/>
      </c>
      <c r="BR103">
        <f>MIN(T102*(1+T$6/Setup!$C$13),T$7)</f>
        <v/>
      </c>
      <c r="BS103">
        <f>MIN(U102*(1+U$6/Setup!$C$13),U$7)</f>
        <v/>
      </c>
      <c r="BT103">
        <f>MIN(V102*(1+V$6/Setup!$C$13),V$7)</f>
        <v/>
      </c>
      <c r="BU103">
        <f>MIN(W102*(1+W$6/Setup!$C$13),W$7)</f>
        <v/>
      </c>
      <c r="BV103">
        <f>MIN(X102*(1+X$6/Setup!$C$13),X$7)</f>
        <v/>
      </c>
      <c r="BW103">
        <f>MIN(Y102*(1+Y$6/Setup!$C$13),Y$7)</f>
        <v/>
      </c>
      <c r="BX103">
        <f>MIN(Z102*(1+Z$6/Setup!$C$13),Z$7)</f>
        <v/>
      </c>
      <c r="BY103">
        <f>MIN(AA102*(1+AA$6/Setup!$C$13),AA$7)</f>
        <v/>
      </c>
      <c r="BZ103">
        <f>MIN(AB102*(1+AB$6/Setup!$C$13),AB$7)</f>
        <v/>
      </c>
      <c r="CA103">
        <f>MIN(AC102*(1+AC$6/Setup!$C$13),AC$7)</f>
        <v/>
      </c>
      <c r="CB103">
        <f>MIN(AD102*(1+AD$6/Setup!$C$13),AD$7)</f>
        <v/>
      </c>
      <c r="CC103">
        <f>MIN(AE102*(1+AE$6/Setup!$C$13),AE$7)</f>
        <v/>
      </c>
      <c r="CD103">
        <f>MIN(AF102*(1+AF$6/Setup!$C$13),AF$7)</f>
        <v/>
      </c>
      <c r="CE103">
        <f>MIN(AG102*(1+AG$6/Setup!$C$13),AG$7)</f>
        <v/>
      </c>
      <c r="CF103">
        <f>MIN(AH102*(1+AH$6/Setup!$C$13),AH$7)</f>
        <v/>
      </c>
      <c r="CG103">
        <f>MIN(AI102*(1+AI$6/Setup!$C$13),AI$7)</f>
        <v/>
      </c>
      <c r="CH103">
        <f>MIN(AJ102*(1+AJ$6/Setup!$C$13),AJ$7)</f>
        <v/>
      </c>
      <c r="CI103">
        <f>MIN(AK102*(1+AK$6/Setup!$C$13),AK$7)</f>
        <v/>
      </c>
      <c r="CJ103">
        <f>MIN(AL102*(1+AL$6/Setup!$C$13),AL$7)</f>
        <v/>
      </c>
      <c r="CK103">
        <f>MIN(AM102*(1+AM$6/Setup!$C$13),AM$7)</f>
        <v/>
      </c>
      <c r="CL103">
        <f>MIN(AN102*(1+AN$6/Setup!$C$13),AN$7)</f>
        <v/>
      </c>
      <c r="CM103">
        <f>MIN(AO102*(1+AO$6/Setup!$C$13),AO$7)</f>
        <v/>
      </c>
      <c r="CN103">
        <f>MIN(AP102*(1+AP$6/Setup!$C$13),AP$7)</f>
        <v/>
      </c>
      <c r="CO103">
        <f>MIN(AQ102*(1+AQ$6/Setup!$C$13),AQ$7)</f>
        <v/>
      </c>
      <c r="CP103">
        <f>MIN(AR102*(1+AR$6/Setup!$C$13),AR$7)</f>
        <v/>
      </c>
      <c r="CQ103">
        <f>MIN(AS102*(1+AS$6/Setup!$C$13),AS$7)</f>
        <v/>
      </c>
      <c r="CR103">
        <f>MIN(AT102*(1+AT$6/Setup!$C$13),AT$7)</f>
        <v/>
      </c>
      <c r="CS103">
        <f>MIN(AU102*(1+AU$6/Setup!$C$13),AU$7)</f>
        <v/>
      </c>
      <c r="CT103">
        <f>MIN(AV102*(1+AV$6/Setup!$C$13),AV$7)</f>
        <v/>
      </c>
      <c r="CU103">
        <f>MIN(AW102*(1+AW$6/Setup!$C$13),AW$7)</f>
        <v/>
      </c>
      <c r="CV103">
        <f>MIN(AX102*(1+AX$6/Setup!$C$13),AX$7)</f>
        <v/>
      </c>
      <c r="CW103">
        <f>MIN(AY102*(1+AY$6/Setup!$C$13),AY$7)</f>
        <v/>
      </c>
      <c r="CX103">
        <f>MIN(AZ102*(1+AZ$6/Setup!$C$13),AZ$7)</f>
        <v/>
      </c>
      <c r="CY103">
        <f>MIN(BA102*(1+BA$6/Setup!$C$13),BA$7)</f>
        <v/>
      </c>
      <c r="CZ103">
        <f>MIN(BB102*(1+BB$6/Setup!$C$13),BB$7)</f>
        <v/>
      </c>
      <c r="DA103">
        <f>MIN(BC102*(1+BC$6/Setup!$C$13),BC$7)</f>
        <v/>
      </c>
      <c r="DB103">
        <f>MIN(BD102*(1+BD$6/Setup!$C$13),BD$7)</f>
        <v/>
      </c>
      <c r="DC103">
        <f>MIN(BE102*(1+BE$6/Setup!$C$13),BE$7)</f>
        <v/>
      </c>
      <c r="DD103">
        <f>MIN(BF102*(1+BF$6/Setup!$C$13),BF$7)</f>
        <v/>
      </c>
      <c r="DE103">
        <f>MIN(BG102*(1+BG$6/Setup!$C$13),BG$7)</f>
        <v/>
      </c>
      <c r="DF103">
        <f>MIN(BH102*(1+BH$6/Setup!$C$13),BH$7)</f>
        <v/>
      </c>
      <c r="DG103">
        <f>MIN(BI102*(1+BI$6/Setup!$C$13),BI$7)</f>
        <v/>
      </c>
      <c r="DH103">
        <f>MIN(BJ102*(1+BJ$6/Setup!$C$13),BJ$7)</f>
        <v/>
      </c>
      <c r="DI103">
        <f>MIN(BK102*(1+BK$6/Setup!$C$13),BK$7)</f>
        <v/>
      </c>
      <c r="DJ103">
        <f>MIN(BL102*(1+BL$6/Setup!$C$13),BL$7)</f>
        <v/>
      </c>
      <c r="DK103">
        <f>MIN(BM102*(1+BM$6/Setup!$C$13),BM$7)</f>
        <v/>
      </c>
      <c r="DL103">
        <f>MIN(BN102*(1+BN$6/Setup!$C$13),BN$7)</f>
        <v/>
      </c>
      <c r="DM103">
        <f>MIN(BO102*(1+BO$6/Setup!$C$13),BO$7)</f>
        <v/>
      </c>
      <c r="DN103">
        <f>MIN(BP102*(1+BP$6/Setup!$C$13),BP$7)</f>
        <v/>
      </c>
      <c r="DO103">
        <f>MIN(BQ102*(1+BQ$6/Setup!$C$13),BQ$7)</f>
        <v/>
      </c>
      <c r="DP103">
        <f>MIN(T102*(1+T$6/Setup!$C$13)-BR103,$H103)</f>
        <v/>
      </c>
      <c r="DQ103">
        <f>MIN(U102*(1+U$6/Setup!$C$13)-BS103,MAX(0,$H103-SUM($DP103:DP103)))</f>
        <v/>
      </c>
      <c r="DR103">
        <f>MIN(V102*(1+V$6/Setup!$C$13)-BT103,MAX(0,$H103-SUM($DP103:DQ103)))</f>
        <v/>
      </c>
      <c r="DS103">
        <f>MIN(W102*(1+W$6/Setup!$C$13)-BU103,MAX(0,$H103-SUM($DP103:DR103)))</f>
        <v/>
      </c>
      <c r="DT103">
        <f>MIN(X102*(1+X$6/Setup!$C$13)-BV103,MAX(0,$H103-SUM($DP103:DS103)))</f>
        <v/>
      </c>
      <c r="DU103">
        <f>MIN(Y102*(1+Y$6/Setup!$C$13)-BW103,MAX(0,$H103-SUM($DP103:DT103)))</f>
        <v/>
      </c>
      <c r="DV103">
        <f>MIN(Z102*(1+Z$6/Setup!$C$13)-BX103,MAX(0,$H103-SUM($DP103:DU103)))</f>
        <v/>
      </c>
      <c r="DW103">
        <f>MIN(AA102*(1+AA$6/Setup!$C$13)-BY103,MAX(0,$H103-SUM($DP103:DV103)))</f>
        <v/>
      </c>
      <c r="DX103">
        <f>MIN(AB102*(1+AB$6/Setup!$C$13)-BZ103,MAX(0,$H103-SUM($DP103:DW103)))</f>
        <v/>
      </c>
      <c r="DY103">
        <f>MIN(AC102*(1+AC$6/Setup!$C$13)-CA103,MAX(0,$H103-SUM($DP103:DX103)))</f>
        <v/>
      </c>
      <c r="DZ103">
        <f>MIN(AD102*(1+AD$6/Setup!$C$13)-CB103,MAX(0,$H103-SUM($DP103:DY103)))</f>
        <v/>
      </c>
      <c r="EA103">
        <f>MIN(AE102*(1+AE$6/Setup!$C$13)-CC103,MAX(0,$H103-SUM($DP103:DZ103)))</f>
        <v/>
      </c>
      <c r="EB103">
        <f>MIN(AF102*(1+AF$6/Setup!$C$13)-CD103,MAX(0,$H103-SUM($DP103:EA103)))</f>
        <v/>
      </c>
      <c r="EC103">
        <f>MIN(AG102*(1+AG$6/Setup!$C$13)-CE103,MAX(0,$H103-SUM($DP103:EB103)))</f>
        <v/>
      </c>
      <c r="ED103">
        <f>MIN(AH102*(1+AH$6/Setup!$C$13)-CF103,MAX(0,$H103-SUM($DP103:EC103)))</f>
        <v/>
      </c>
      <c r="EE103">
        <f>MIN(AI102*(1+AI$6/Setup!$C$13)-CG103,MAX(0,$H103-SUM($DP103:ED103)))</f>
        <v/>
      </c>
      <c r="EF103">
        <f>MIN(AJ102*(1+AJ$6/Setup!$C$13)-CH103,MAX(0,$H103-SUM($DP103:EE103)))</f>
        <v/>
      </c>
      <c r="EG103">
        <f>MIN(AK102*(1+AK$6/Setup!$C$13)-CI103,MAX(0,$H103-SUM($DP103:EF103)))</f>
        <v/>
      </c>
      <c r="EH103">
        <f>MIN(AL102*(1+AL$6/Setup!$C$13)-CJ103,MAX(0,$H103-SUM($DP103:EG103)))</f>
        <v/>
      </c>
      <c r="EI103">
        <f>MIN(AM102*(1+AM$6/Setup!$C$13)-CK103,MAX(0,$H103-SUM($DP103:EH103)))</f>
        <v/>
      </c>
      <c r="EJ103">
        <f>MIN(AN102*(1+AN$6/Setup!$C$13)-CL103,MAX(0,$H103-SUM($DP103:EI103)))</f>
        <v/>
      </c>
      <c r="EK103">
        <f>MIN(AO102*(1+AO$6/Setup!$C$13)-CM103,MAX(0,$H103-SUM($DP103:EJ103)))</f>
        <v/>
      </c>
      <c r="EL103">
        <f>MIN(AP102*(1+AP$6/Setup!$C$13)-CN103,MAX(0,$H103-SUM($DP103:EK103)))</f>
        <v/>
      </c>
      <c r="EM103">
        <f>MIN(AQ102*(1+AQ$6/Setup!$C$13)-CO103,MAX(0,$H103-SUM($DP103:EL103)))</f>
        <v/>
      </c>
      <c r="EN103">
        <f>MIN(AR102*(1+AR$6/Setup!$C$13)-CP103,MAX(0,$H103-SUM($DP103:EM103)))</f>
        <v/>
      </c>
      <c r="EO103">
        <f>MIN(AS102*(1+AS$6/Setup!$C$13)-CQ103,MAX(0,$H103-SUM($DP103:EN103)))</f>
        <v/>
      </c>
      <c r="EP103">
        <f>MIN(AT102*(1+AT$6/Setup!$C$13)-CR103,MAX(0,$H103-SUM($DP103:EO103)))</f>
        <v/>
      </c>
      <c r="EQ103">
        <f>MIN(AU102*(1+AU$6/Setup!$C$13)-CS103,MAX(0,$H103-SUM($DP103:EP103)))</f>
        <v/>
      </c>
      <c r="ER103">
        <f>MIN(AV102*(1+AV$6/Setup!$C$13)-CT103,MAX(0,$H103-SUM($DP103:EQ103)))</f>
        <v/>
      </c>
      <c r="ES103">
        <f>MIN(AW102*(1+AW$6/Setup!$C$13)-CU103,MAX(0,$H103-SUM($DP103:ER103)))</f>
        <v/>
      </c>
      <c r="ET103">
        <f>MIN(AX102*(1+AX$6/Setup!$C$13)-CV103,MAX(0,$H103-SUM($DP103:ES103)))</f>
        <v/>
      </c>
      <c r="EU103">
        <f>MIN(AY102*(1+AY$6/Setup!$C$13)-CW103,MAX(0,$H103-SUM($DP103:ET103)))</f>
        <v/>
      </c>
      <c r="EV103">
        <f>MIN(AZ102*(1+AZ$6/Setup!$C$13)-CX103,MAX(0,$H103-SUM($DP103:EU103)))</f>
        <v/>
      </c>
      <c r="EW103">
        <f>MIN(BA102*(1+BA$6/Setup!$C$13)-CY103,MAX(0,$H103-SUM($DP103:EV103)))</f>
        <v/>
      </c>
      <c r="EX103">
        <f>MIN(BB102*(1+BB$6/Setup!$C$13)-CZ103,MAX(0,$H103-SUM($DP103:EW103)))</f>
        <v/>
      </c>
      <c r="EY103">
        <f>MIN(BC102*(1+BC$6/Setup!$C$13)-DA103,MAX(0,$H103-SUM($DP103:EX103)))</f>
        <v/>
      </c>
      <c r="EZ103">
        <f>MIN(BD102*(1+BD$6/Setup!$C$13)-DB103,MAX(0,$H103-SUM($DP103:EY103)))</f>
        <v/>
      </c>
      <c r="FA103">
        <f>MIN(BE102*(1+BE$6/Setup!$C$13)-DC103,MAX(0,$H103-SUM($DP103:EZ103)))</f>
        <v/>
      </c>
      <c r="FB103">
        <f>MIN(BF102*(1+BF$6/Setup!$C$13)-DD103,MAX(0,$H103-SUM($DP103:FA103)))</f>
        <v/>
      </c>
      <c r="FC103">
        <f>MIN(BG102*(1+BG$6/Setup!$C$13)-DE103,MAX(0,$H103-SUM($DP103:FB103)))</f>
        <v/>
      </c>
      <c r="FD103">
        <f>MIN(BH102*(1+BH$6/Setup!$C$13)-DF103,MAX(0,$H103-SUM($DP103:FC103)))</f>
        <v/>
      </c>
      <c r="FE103">
        <f>MIN(BI102*(1+BI$6/Setup!$C$13)-DG103,MAX(0,$H103-SUM($DP103:FD103)))</f>
        <v/>
      </c>
      <c r="FF103">
        <f>MIN(BJ102*(1+BJ$6/Setup!$C$13)-DH103,MAX(0,$H103-SUM($DP103:FE103)))</f>
        <v/>
      </c>
      <c r="FG103">
        <f>MIN(BK102*(1+BK$6/Setup!$C$13)-DI103,MAX(0,$H103-SUM($DP103:FF103)))</f>
        <v/>
      </c>
      <c r="FH103">
        <f>MIN(BL102*(1+BL$6/Setup!$C$13)-DJ103,MAX(0,$H103-SUM($DP103:FG103)))</f>
        <v/>
      </c>
      <c r="FI103">
        <f>MIN(BM102*(1+BM$6/Setup!$C$13)-DK103,MAX(0,$H103-SUM($DP103:FH103)))</f>
        <v/>
      </c>
      <c r="FJ103">
        <f>MIN(BN102*(1+BN$6/Setup!$C$13)-DL103,MAX(0,$H103-SUM($DP103:FI103)))</f>
        <v/>
      </c>
      <c r="FK103">
        <f>MIN(BO102*(1+BO$6/Setup!$C$13)-DM103,MAX(0,$H103-SUM($DP103:FJ103)))</f>
        <v/>
      </c>
      <c r="FL103">
        <f>MIN(BP102*(1+BP$6/Setup!$C$13)-DN103,MAX(0,$H103-SUM($DP103:FK103)))</f>
        <v/>
      </c>
      <c r="FM103">
        <f>MIN(BQ102*(1+BQ$6/Setup!$C$13)-DO103,MAX(0,$H103-SUM($DP103:FL103)))</f>
        <v/>
      </c>
    </row>
    <row r="104">
      <c r="A104">
        <f>A103+1</f>
        <v/>
      </c>
      <c r="B104">
        <f>IF(Setup!$C$6="Every week",Setup!$C$7+7*(A104-1),IF(Setup!$C$6="Every 2 weeks",Setup!$C$7+14*(A104-1),IF(Setup!$C$6="Every month",EDATE(Setup!$C$7,A104-1),EOMONTH(Setup!$C$7,INT((A104-1+Setup!$C$20)/2)-1)+MIN(IF(MOD(A104-1+Setup!$C$20,2)=0,Setup!$C$18,Setup!$C$19),DAY(EOMONTH(Setup!$C$7,INT((A104-1+Setup!$C$20)/2)))))))</f>
        <v/>
      </c>
      <c r="C104">
        <f>N('Paycheck Plan'!J100)</f>
        <v/>
      </c>
      <c r="D104">
        <f>N('Paycheck Plan'!K100)</f>
        <v/>
      </c>
      <c r="E104">
        <f>MIN(MAX(0,Setup!$C$10-F103),MAX(0,Setup!$C$8+C104-G104))</f>
        <v/>
      </c>
      <c r="F104">
        <f>F103+E104</f>
        <v/>
      </c>
      <c r="G104">
        <f>MIN(Setup!$C$14,MAX(0,Setup!$C$8+C104))</f>
        <v/>
      </c>
      <c r="H104">
        <f>MAX(0,Setup!$C$8+C104-G104-E104)+SUM($T$7:$BQ$7)-SUM(BR104:DO104)</f>
        <v/>
      </c>
      <c r="I104">
        <f>SUMPRODUCT(T103:BQ103,$T$6:$BQ$6)/Setup!$C$13</f>
        <v/>
      </c>
      <c r="J104">
        <f>SUM(T104:BQ104)</f>
        <v/>
      </c>
      <c r="K104">
        <f>IF(MAX(DP104:FM104)&gt;0,MATCH(MAX(DP104:FM104),DP104:FM104,0),1)</f>
        <v/>
      </c>
      <c r="T104">
        <f>MAX(0,T103*(1+T$6/Setup!$C$13)-BR104-DP104)+IF($K104=1,$D104,0)</f>
        <v/>
      </c>
      <c r="U104">
        <f>MAX(0,U103*(1+U$6/Setup!$C$13)-BS104-DQ104)+IF($K104=2,$D104,0)</f>
        <v/>
      </c>
      <c r="V104">
        <f>MAX(0,V103*(1+V$6/Setup!$C$13)-BT104-DR104)+IF($K104=3,$D104,0)</f>
        <v/>
      </c>
      <c r="W104">
        <f>MAX(0,W103*(1+W$6/Setup!$C$13)-BU104-DS104)+IF($K104=4,$D104,0)</f>
        <v/>
      </c>
      <c r="X104">
        <f>MAX(0,X103*(1+X$6/Setup!$C$13)-BV104-DT104)+IF($K104=5,$D104,0)</f>
        <v/>
      </c>
      <c r="Y104">
        <f>MAX(0,Y103*(1+Y$6/Setup!$C$13)-BW104-DU104)+IF($K104=6,$D104,0)</f>
        <v/>
      </c>
      <c r="Z104">
        <f>MAX(0,Z103*(1+Z$6/Setup!$C$13)-BX104-DV104)+IF($K104=7,$D104,0)</f>
        <v/>
      </c>
      <c r="AA104">
        <f>MAX(0,AA103*(1+AA$6/Setup!$C$13)-BY104-DW104)+IF($K104=8,$D104,0)</f>
        <v/>
      </c>
      <c r="AB104">
        <f>MAX(0,AB103*(1+AB$6/Setup!$C$13)-BZ104-DX104)+IF($K104=9,$D104,0)</f>
        <v/>
      </c>
      <c r="AC104">
        <f>MAX(0,AC103*(1+AC$6/Setup!$C$13)-CA104-DY104)+IF($K104=10,$D104,0)</f>
        <v/>
      </c>
      <c r="AD104">
        <f>MAX(0,AD103*(1+AD$6/Setup!$C$13)-CB104-DZ104)+IF($K104=11,$D104,0)</f>
        <v/>
      </c>
      <c r="AE104">
        <f>MAX(0,AE103*(1+AE$6/Setup!$C$13)-CC104-EA104)+IF($K104=12,$D104,0)</f>
        <v/>
      </c>
      <c r="AF104">
        <f>MAX(0,AF103*(1+AF$6/Setup!$C$13)-CD104-EB104)+IF($K104=13,$D104,0)</f>
        <v/>
      </c>
      <c r="AG104">
        <f>MAX(0,AG103*(1+AG$6/Setup!$C$13)-CE104-EC104)+IF($K104=14,$D104,0)</f>
        <v/>
      </c>
      <c r="AH104">
        <f>MAX(0,AH103*(1+AH$6/Setup!$C$13)-CF104-ED104)+IF($K104=15,$D104,0)</f>
        <v/>
      </c>
      <c r="AI104">
        <f>MAX(0,AI103*(1+AI$6/Setup!$C$13)-CG104-EE104)+IF($K104=16,$D104,0)</f>
        <v/>
      </c>
      <c r="AJ104">
        <f>MAX(0,AJ103*(1+AJ$6/Setup!$C$13)-CH104-EF104)+IF($K104=17,$D104,0)</f>
        <v/>
      </c>
      <c r="AK104">
        <f>MAX(0,AK103*(1+AK$6/Setup!$C$13)-CI104-EG104)+IF($K104=18,$D104,0)</f>
        <v/>
      </c>
      <c r="AL104">
        <f>MAX(0,AL103*(1+AL$6/Setup!$C$13)-CJ104-EH104)+IF($K104=19,$D104,0)</f>
        <v/>
      </c>
      <c r="AM104">
        <f>MAX(0,AM103*(1+AM$6/Setup!$C$13)-CK104-EI104)+IF($K104=20,$D104,0)</f>
        <v/>
      </c>
      <c r="AN104">
        <f>MAX(0,AN103*(1+AN$6/Setup!$C$13)-CL104-EJ104)+IF($K104=21,$D104,0)</f>
        <v/>
      </c>
      <c r="AO104">
        <f>MAX(0,AO103*(1+AO$6/Setup!$C$13)-CM104-EK104)+IF($K104=22,$D104,0)</f>
        <v/>
      </c>
      <c r="AP104">
        <f>MAX(0,AP103*(1+AP$6/Setup!$C$13)-CN104-EL104)+IF($K104=23,$D104,0)</f>
        <v/>
      </c>
      <c r="AQ104">
        <f>MAX(0,AQ103*(1+AQ$6/Setup!$C$13)-CO104-EM104)+IF($K104=24,$D104,0)</f>
        <v/>
      </c>
      <c r="AR104">
        <f>MAX(0,AR103*(1+AR$6/Setup!$C$13)-CP104-EN104)+IF($K104=25,$D104,0)</f>
        <v/>
      </c>
      <c r="AS104">
        <f>MAX(0,AS103*(1+AS$6/Setup!$C$13)-CQ104-EO104)+IF($K104=26,$D104,0)</f>
        <v/>
      </c>
      <c r="AT104">
        <f>MAX(0,AT103*(1+AT$6/Setup!$C$13)-CR104-EP104)+IF($K104=27,$D104,0)</f>
        <v/>
      </c>
      <c r="AU104">
        <f>MAX(0,AU103*(1+AU$6/Setup!$C$13)-CS104-EQ104)+IF($K104=28,$D104,0)</f>
        <v/>
      </c>
      <c r="AV104">
        <f>MAX(0,AV103*(1+AV$6/Setup!$C$13)-CT104-ER104)+IF($K104=29,$D104,0)</f>
        <v/>
      </c>
      <c r="AW104">
        <f>MAX(0,AW103*(1+AW$6/Setup!$C$13)-CU104-ES104)+IF($K104=30,$D104,0)</f>
        <v/>
      </c>
      <c r="AX104">
        <f>MAX(0,AX103*(1+AX$6/Setup!$C$13)-CV104-ET104)+IF($K104=31,$D104,0)</f>
        <v/>
      </c>
      <c r="AY104">
        <f>MAX(0,AY103*(1+AY$6/Setup!$C$13)-CW104-EU104)+IF($K104=32,$D104,0)</f>
        <v/>
      </c>
      <c r="AZ104">
        <f>MAX(0,AZ103*(1+AZ$6/Setup!$C$13)-CX104-EV104)+IF($K104=33,$D104,0)</f>
        <v/>
      </c>
      <c r="BA104">
        <f>MAX(0,BA103*(1+BA$6/Setup!$C$13)-CY104-EW104)+IF($K104=34,$D104,0)</f>
        <v/>
      </c>
      <c r="BB104">
        <f>MAX(0,BB103*(1+BB$6/Setup!$C$13)-CZ104-EX104)+IF($K104=35,$D104,0)</f>
        <v/>
      </c>
      <c r="BC104">
        <f>MAX(0,BC103*(1+BC$6/Setup!$C$13)-DA104-EY104)+IF($K104=36,$D104,0)</f>
        <v/>
      </c>
      <c r="BD104">
        <f>MAX(0,BD103*(1+BD$6/Setup!$C$13)-DB104-EZ104)+IF($K104=37,$D104,0)</f>
        <v/>
      </c>
      <c r="BE104">
        <f>MAX(0,BE103*(1+BE$6/Setup!$C$13)-DC104-FA104)+IF($K104=38,$D104,0)</f>
        <v/>
      </c>
      <c r="BF104">
        <f>MAX(0,BF103*(1+BF$6/Setup!$C$13)-DD104-FB104)+IF($K104=39,$D104,0)</f>
        <v/>
      </c>
      <c r="BG104">
        <f>MAX(0,BG103*(1+BG$6/Setup!$C$13)-DE104-FC104)+IF($K104=40,$D104,0)</f>
        <v/>
      </c>
      <c r="BH104">
        <f>MAX(0,BH103*(1+BH$6/Setup!$C$13)-DF104-FD104)+IF($K104=41,$D104,0)</f>
        <v/>
      </c>
      <c r="BI104">
        <f>MAX(0,BI103*(1+BI$6/Setup!$C$13)-DG104-FE104)+IF($K104=42,$D104,0)</f>
        <v/>
      </c>
      <c r="BJ104">
        <f>MAX(0,BJ103*(1+BJ$6/Setup!$C$13)-DH104-FF104)+IF($K104=43,$D104,0)</f>
        <v/>
      </c>
      <c r="BK104">
        <f>MAX(0,BK103*(1+BK$6/Setup!$C$13)-DI104-FG104)+IF($K104=44,$D104,0)</f>
        <v/>
      </c>
      <c r="BL104">
        <f>MAX(0,BL103*(1+BL$6/Setup!$C$13)-DJ104-FH104)+IF($K104=45,$D104,0)</f>
        <v/>
      </c>
      <c r="BM104">
        <f>MAX(0,BM103*(1+BM$6/Setup!$C$13)-DK104-FI104)+IF($K104=46,$D104,0)</f>
        <v/>
      </c>
      <c r="BN104">
        <f>MAX(0,BN103*(1+BN$6/Setup!$C$13)-DL104-FJ104)+IF($K104=47,$D104,0)</f>
        <v/>
      </c>
      <c r="BO104">
        <f>MAX(0,BO103*(1+BO$6/Setup!$C$13)-DM104-FK104)+IF($K104=48,$D104,0)</f>
        <v/>
      </c>
      <c r="BP104">
        <f>MAX(0,BP103*(1+BP$6/Setup!$C$13)-DN104-FL104)+IF($K104=49,$D104,0)</f>
        <v/>
      </c>
      <c r="BQ104">
        <f>MAX(0,BQ103*(1+BQ$6/Setup!$C$13)-DO104-FM104)+IF($K104=50,$D104,0)</f>
        <v/>
      </c>
      <c r="BR104">
        <f>MIN(T103*(1+T$6/Setup!$C$13),T$7)</f>
        <v/>
      </c>
      <c r="BS104">
        <f>MIN(U103*(1+U$6/Setup!$C$13),U$7)</f>
        <v/>
      </c>
      <c r="BT104">
        <f>MIN(V103*(1+V$6/Setup!$C$13),V$7)</f>
        <v/>
      </c>
      <c r="BU104">
        <f>MIN(W103*(1+W$6/Setup!$C$13),W$7)</f>
        <v/>
      </c>
      <c r="BV104">
        <f>MIN(X103*(1+X$6/Setup!$C$13),X$7)</f>
        <v/>
      </c>
      <c r="BW104">
        <f>MIN(Y103*(1+Y$6/Setup!$C$13),Y$7)</f>
        <v/>
      </c>
      <c r="BX104">
        <f>MIN(Z103*(1+Z$6/Setup!$C$13),Z$7)</f>
        <v/>
      </c>
      <c r="BY104">
        <f>MIN(AA103*(1+AA$6/Setup!$C$13),AA$7)</f>
        <v/>
      </c>
      <c r="BZ104">
        <f>MIN(AB103*(1+AB$6/Setup!$C$13),AB$7)</f>
        <v/>
      </c>
      <c r="CA104">
        <f>MIN(AC103*(1+AC$6/Setup!$C$13),AC$7)</f>
        <v/>
      </c>
      <c r="CB104">
        <f>MIN(AD103*(1+AD$6/Setup!$C$13),AD$7)</f>
        <v/>
      </c>
      <c r="CC104">
        <f>MIN(AE103*(1+AE$6/Setup!$C$13),AE$7)</f>
        <v/>
      </c>
      <c r="CD104">
        <f>MIN(AF103*(1+AF$6/Setup!$C$13),AF$7)</f>
        <v/>
      </c>
      <c r="CE104">
        <f>MIN(AG103*(1+AG$6/Setup!$C$13),AG$7)</f>
        <v/>
      </c>
      <c r="CF104">
        <f>MIN(AH103*(1+AH$6/Setup!$C$13),AH$7)</f>
        <v/>
      </c>
      <c r="CG104">
        <f>MIN(AI103*(1+AI$6/Setup!$C$13),AI$7)</f>
        <v/>
      </c>
      <c r="CH104">
        <f>MIN(AJ103*(1+AJ$6/Setup!$C$13),AJ$7)</f>
        <v/>
      </c>
      <c r="CI104">
        <f>MIN(AK103*(1+AK$6/Setup!$C$13),AK$7)</f>
        <v/>
      </c>
      <c r="CJ104">
        <f>MIN(AL103*(1+AL$6/Setup!$C$13),AL$7)</f>
        <v/>
      </c>
      <c r="CK104">
        <f>MIN(AM103*(1+AM$6/Setup!$C$13),AM$7)</f>
        <v/>
      </c>
      <c r="CL104">
        <f>MIN(AN103*(1+AN$6/Setup!$C$13),AN$7)</f>
        <v/>
      </c>
      <c r="CM104">
        <f>MIN(AO103*(1+AO$6/Setup!$C$13),AO$7)</f>
        <v/>
      </c>
      <c r="CN104">
        <f>MIN(AP103*(1+AP$6/Setup!$C$13),AP$7)</f>
        <v/>
      </c>
      <c r="CO104">
        <f>MIN(AQ103*(1+AQ$6/Setup!$C$13),AQ$7)</f>
        <v/>
      </c>
      <c r="CP104">
        <f>MIN(AR103*(1+AR$6/Setup!$C$13),AR$7)</f>
        <v/>
      </c>
      <c r="CQ104">
        <f>MIN(AS103*(1+AS$6/Setup!$C$13),AS$7)</f>
        <v/>
      </c>
      <c r="CR104">
        <f>MIN(AT103*(1+AT$6/Setup!$C$13),AT$7)</f>
        <v/>
      </c>
      <c r="CS104">
        <f>MIN(AU103*(1+AU$6/Setup!$C$13),AU$7)</f>
        <v/>
      </c>
      <c r="CT104">
        <f>MIN(AV103*(1+AV$6/Setup!$C$13),AV$7)</f>
        <v/>
      </c>
      <c r="CU104">
        <f>MIN(AW103*(1+AW$6/Setup!$C$13),AW$7)</f>
        <v/>
      </c>
      <c r="CV104">
        <f>MIN(AX103*(1+AX$6/Setup!$C$13),AX$7)</f>
        <v/>
      </c>
      <c r="CW104">
        <f>MIN(AY103*(1+AY$6/Setup!$C$13),AY$7)</f>
        <v/>
      </c>
      <c r="CX104">
        <f>MIN(AZ103*(1+AZ$6/Setup!$C$13),AZ$7)</f>
        <v/>
      </c>
      <c r="CY104">
        <f>MIN(BA103*(1+BA$6/Setup!$C$13),BA$7)</f>
        <v/>
      </c>
      <c r="CZ104">
        <f>MIN(BB103*(1+BB$6/Setup!$C$13),BB$7)</f>
        <v/>
      </c>
      <c r="DA104">
        <f>MIN(BC103*(1+BC$6/Setup!$C$13),BC$7)</f>
        <v/>
      </c>
      <c r="DB104">
        <f>MIN(BD103*(1+BD$6/Setup!$C$13),BD$7)</f>
        <v/>
      </c>
      <c r="DC104">
        <f>MIN(BE103*(1+BE$6/Setup!$C$13),BE$7)</f>
        <v/>
      </c>
      <c r="DD104">
        <f>MIN(BF103*(1+BF$6/Setup!$C$13),BF$7)</f>
        <v/>
      </c>
      <c r="DE104">
        <f>MIN(BG103*(1+BG$6/Setup!$C$13),BG$7)</f>
        <v/>
      </c>
      <c r="DF104">
        <f>MIN(BH103*(1+BH$6/Setup!$C$13),BH$7)</f>
        <v/>
      </c>
      <c r="DG104">
        <f>MIN(BI103*(1+BI$6/Setup!$C$13),BI$7)</f>
        <v/>
      </c>
      <c r="DH104">
        <f>MIN(BJ103*(1+BJ$6/Setup!$C$13),BJ$7)</f>
        <v/>
      </c>
      <c r="DI104">
        <f>MIN(BK103*(1+BK$6/Setup!$C$13),BK$7)</f>
        <v/>
      </c>
      <c r="DJ104">
        <f>MIN(BL103*(1+BL$6/Setup!$C$13),BL$7)</f>
        <v/>
      </c>
      <c r="DK104">
        <f>MIN(BM103*(1+BM$6/Setup!$C$13),BM$7)</f>
        <v/>
      </c>
      <c r="DL104">
        <f>MIN(BN103*(1+BN$6/Setup!$C$13),BN$7)</f>
        <v/>
      </c>
      <c r="DM104">
        <f>MIN(BO103*(1+BO$6/Setup!$C$13),BO$7)</f>
        <v/>
      </c>
      <c r="DN104">
        <f>MIN(BP103*(1+BP$6/Setup!$C$13),BP$7)</f>
        <v/>
      </c>
      <c r="DO104">
        <f>MIN(BQ103*(1+BQ$6/Setup!$C$13),BQ$7)</f>
        <v/>
      </c>
      <c r="DP104">
        <f>MIN(T103*(1+T$6/Setup!$C$13)-BR104,$H104)</f>
        <v/>
      </c>
      <c r="DQ104">
        <f>MIN(U103*(1+U$6/Setup!$C$13)-BS104,MAX(0,$H104-SUM($DP104:DP104)))</f>
        <v/>
      </c>
      <c r="DR104">
        <f>MIN(V103*(1+V$6/Setup!$C$13)-BT104,MAX(0,$H104-SUM($DP104:DQ104)))</f>
        <v/>
      </c>
      <c r="DS104">
        <f>MIN(W103*(1+W$6/Setup!$C$13)-BU104,MAX(0,$H104-SUM($DP104:DR104)))</f>
        <v/>
      </c>
      <c r="DT104">
        <f>MIN(X103*(1+X$6/Setup!$C$13)-BV104,MAX(0,$H104-SUM($DP104:DS104)))</f>
        <v/>
      </c>
      <c r="DU104">
        <f>MIN(Y103*(1+Y$6/Setup!$C$13)-BW104,MAX(0,$H104-SUM($DP104:DT104)))</f>
        <v/>
      </c>
      <c r="DV104">
        <f>MIN(Z103*(1+Z$6/Setup!$C$13)-BX104,MAX(0,$H104-SUM($DP104:DU104)))</f>
        <v/>
      </c>
      <c r="DW104">
        <f>MIN(AA103*(1+AA$6/Setup!$C$13)-BY104,MAX(0,$H104-SUM($DP104:DV104)))</f>
        <v/>
      </c>
      <c r="DX104">
        <f>MIN(AB103*(1+AB$6/Setup!$C$13)-BZ104,MAX(0,$H104-SUM($DP104:DW104)))</f>
        <v/>
      </c>
      <c r="DY104">
        <f>MIN(AC103*(1+AC$6/Setup!$C$13)-CA104,MAX(0,$H104-SUM($DP104:DX104)))</f>
        <v/>
      </c>
      <c r="DZ104">
        <f>MIN(AD103*(1+AD$6/Setup!$C$13)-CB104,MAX(0,$H104-SUM($DP104:DY104)))</f>
        <v/>
      </c>
      <c r="EA104">
        <f>MIN(AE103*(1+AE$6/Setup!$C$13)-CC104,MAX(0,$H104-SUM($DP104:DZ104)))</f>
        <v/>
      </c>
      <c r="EB104">
        <f>MIN(AF103*(1+AF$6/Setup!$C$13)-CD104,MAX(0,$H104-SUM($DP104:EA104)))</f>
        <v/>
      </c>
      <c r="EC104">
        <f>MIN(AG103*(1+AG$6/Setup!$C$13)-CE104,MAX(0,$H104-SUM($DP104:EB104)))</f>
        <v/>
      </c>
      <c r="ED104">
        <f>MIN(AH103*(1+AH$6/Setup!$C$13)-CF104,MAX(0,$H104-SUM($DP104:EC104)))</f>
        <v/>
      </c>
      <c r="EE104">
        <f>MIN(AI103*(1+AI$6/Setup!$C$13)-CG104,MAX(0,$H104-SUM($DP104:ED104)))</f>
        <v/>
      </c>
      <c r="EF104">
        <f>MIN(AJ103*(1+AJ$6/Setup!$C$13)-CH104,MAX(0,$H104-SUM($DP104:EE104)))</f>
        <v/>
      </c>
      <c r="EG104">
        <f>MIN(AK103*(1+AK$6/Setup!$C$13)-CI104,MAX(0,$H104-SUM($DP104:EF104)))</f>
        <v/>
      </c>
      <c r="EH104">
        <f>MIN(AL103*(1+AL$6/Setup!$C$13)-CJ104,MAX(0,$H104-SUM($DP104:EG104)))</f>
        <v/>
      </c>
      <c r="EI104">
        <f>MIN(AM103*(1+AM$6/Setup!$C$13)-CK104,MAX(0,$H104-SUM($DP104:EH104)))</f>
        <v/>
      </c>
      <c r="EJ104">
        <f>MIN(AN103*(1+AN$6/Setup!$C$13)-CL104,MAX(0,$H104-SUM($DP104:EI104)))</f>
        <v/>
      </c>
      <c r="EK104">
        <f>MIN(AO103*(1+AO$6/Setup!$C$13)-CM104,MAX(0,$H104-SUM($DP104:EJ104)))</f>
        <v/>
      </c>
      <c r="EL104">
        <f>MIN(AP103*(1+AP$6/Setup!$C$13)-CN104,MAX(0,$H104-SUM($DP104:EK104)))</f>
        <v/>
      </c>
      <c r="EM104">
        <f>MIN(AQ103*(1+AQ$6/Setup!$C$13)-CO104,MAX(0,$H104-SUM($DP104:EL104)))</f>
        <v/>
      </c>
      <c r="EN104">
        <f>MIN(AR103*(1+AR$6/Setup!$C$13)-CP104,MAX(0,$H104-SUM($DP104:EM104)))</f>
        <v/>
      </c>
      <c r="EO104">
        <f>MIN(AS103*(1+AS$6/Setup!$C$13)-CQ104,MAX(0,$H104-SUM($DP104:EN104)))</f>
        <v/>
      </c>
      <c r="EP104">
        <f>MIN(AT103*(1+AT$6/Setup!$C$13)-CR104,MAX(0,$H104-SUM($DP104:EO104)))</f>
        <v/>
      </c>
      <c r="EQ104">
        <f>MIN(AU103*(1+AU$6/Setup!$C$13)-CS104,MAX(0,$H104-SUM($DP104:EP104)))</f>
        <v/>
      </c>
      <c r="ER104">
        <f>MIN(AV103*(1+AV$6/Setup!$C$13)-CT104,MAX(0,$H104-SUM($DP104:EQ104)))</f>
        <v/>
      </c>
      <c r="ES104">
        <f>MIN(AW103*(1+AW$6/Setup!$C$13)-CU104,MAX(0,$H104-SUM($DP104:ER104)))</f>
        <v/>
      </c>
      <c r="ET104">
        <f>MIN(AX103*(1+AX$6/Setup!$C$13)-CV104,MAX(0,$H104-SUM($DP104:ES104)))</f>
        <v/>
      </c>
      <c r="EU104">
        <f>MIN(AY103*(1+AY$6/Setup!$C$13)-CW104,MAX(0,$H104-SUM($DP104:ET104)))</f>
        <v/>
      </c>
      <c r="EV104">
        <f>MIN(AZ103*(1+AZ$6/Setup!$C$13)-CX104,MAX(0,$H104-SUM($DP104:EU104)))</f>
        <v/>
      </c>
      <c r="EW104">
        <f>MIN(BA103*(1+BA$6/Setup!$C$13)-CY104,MAX(0,$H104-SUM($DP104:EV104)))</f>
        <v/>
      </c>
      <c r="EX104">
        <f>MIN(BB103*(1+BB$6/Setup!$C$13)-CZ104,MAX(0,$H104-SUM($DP104:EW104)))</f>
        <v/>
      </c>
      <c r="EY104">
        <f>MIN(BC103*(1+BC$6/Setup!$C$13)-DA104,MAX(0,$H104-SUM($DP104:EX104)))</f>
        <v/>
      </c>
      <c r="EZ104">
        <f>MIN(BD103*(1+BD$6/Setup!$C$13)-DB104,MAX(0,$H104-SUM($DP104:EY104)))</f>
        <v/>
      </c>
      <c r="FA104">
        <f>MIN(BE103*(1+BE$6/Setup!$C$13)-DC104,MAX(0,$H104-SUM($DP104:EZ104)))</f>
        <v/>
      </c>
      <c r="FB104">
        <f>MIN(BF103*(1+BF$6/Setup!$C$13)-DD104,MAX(0,$H104-SUM($DP104:FA104)))</f>
        <v/>
      </c>
      <c r="FC104">
        <f>MIN(BG103*(1+BG$6/Setup!$C$13)-DE104,MAX(0,$H104-SUM($DP104:FB104)))</f>
        <v/>
      </c>
      <c r="FD104">
        <f>MIN(BH103*(1+BH$6/Setup!$C$13)-DF104,MAX(0,$H104-SUM($DP104:FC104)))</f>
        <v/>
      </c>
      <c r="FE104">
        <f>MIN(BI103*(1+BI$6/Setup!$C$13)-DG104,MAX(0,$H104-SUM($DP104:FD104)))</f>
        <v/>
      </c>
      <c r="FF104">
        <f>MIN(BJ103*(1+BJ$6/Setup!$C$13)-DH104,MAX(0,$H104-SUM($DP104:FE104)))</f>
        <v/>
      </c>
      <c r="FG104">
        <f>MIN(BK103*(1+BK$6/Setup!$C$13)-DI104,MAX(0,$H104-SUM($DP104:FF104)))</f>
        <v/>
      </c>
      <c r="FH104">
        <f>MIN(BL103*(1+BL$6/Setup!$C$13)-DJ104,MAX(0,$H104-SUM($DP104:FG104)))</f>
        <v/>
      </c>
      <c r="FI104">
        <f>MIN(BM103*(1+BM$6/Setup!$C$13)-DK104,MAX(0,$H104-SUM($DP104:FH104)))</f>
        <v/>
      </c>
      <c r="FJ104">
        <f>MIN(BN103*(1+BN$6/Setup!$C$13)-DL104,MAX(0,$H104-SUM($DP104:FI104)))</f>
        <v/>
      </c>
      <c r="FK104">
        <f>MIN(BO103*(1+BO$6/Setup!$C$13)-DM104,MAX(0,$H104-SUM($DP104:FJ104)))</f>
        <v/>
      </c>
      <c r="FL104">
        <f>MIN(BP103*(1+BP$6/Setup!$C$13)-DN104,MAX(0,$H104-SUM($DP104:FK104)))</f>
        <v/>
      </c>
      <c r="FM104">
        <f>MIN(BQ103*(1+BQ$6/Setup!$C$13)-DO104,MAX(0,$H104-SUM($DP104:FL104)))</f>
        <v/>
      </c>
    </row>
    <row r="105">
      <c r="A105">
        <f>A104+1</f>
        <v/>
      </c>
      <c r="B105">
        <f>IF(Setup!$C$6="Every week",Setup!$C$7+7*(A105-1),IF(Setup!$C$6="Every 2 weeks",Setup!$C$7+14*(A105-1),IF(Setup!$C$6="Every month",EDATE(Setup!$C$7,A105-1),EOMONTH(Setup!$C$7,INT((A105-1+Setup!$C$20)/2)-1)+MIN(IF(MOD(A105-1+Setup!$C$20,2)=0,Setup!$C$18,Setup!$C$19),DAY(EOMONTH(Setup!$C$7,INT((A105-1+Setup!$C$20)/2)))))))</f>
        <v/>
      </c>
      <c r="C105">
        <f>N('Paycheck Plan'!J101)</f>
        <v/>
      </c>
      <c r="D105">
        <f>N('Paycheck Plan'!K101)</f>
        <v/>
      </c>
      <c r="E105">
        <f>MIN(MAX(0,Setup!$C$10-F104),MAX(0,Setup!$C$8+C105-G105))</f>
        <v/>
      </c>
      <c r="F105">
        <f>F104+E105</f>
        <v/>
      </c>
      <c r="G105">
        <f>MIN(Setup!$C$14,MAX(0,Setup!$C$8+C105))</f>
        <v/>
      </c>
      <c r="H105">
        <f>MAX(0,Setup!$C$8+C105-G105-E105)+SUM($T$7:$BQ$7)-SUM(BR105:DO105)</f>
        <v/>
      </c>
      <c r="I105">
        <f>SUMPRODUCT(T104:BQ104,$T$6:$BQ$6)/Setup!$C$13</f>
        <v/>
      </c>
      <c r="J105">
        <f>SUM(T105:BQ105)</f>
        <v/>
      </c>
      <c r="K105">
        <f>IF(MAX(DP105:FM105)&gt;0,MATCH(MAX(DP105:FM105),DP105:FM105,0),1)</f>
        <v/>
      </c>
      <c r="T105">
        <f>MAX(0,T104*(1+T$6/Setup!$C$13)-BR105-DP105)+IF($K105=1,$D105,0)</f>
        <v/>
      </c>
      <c r="U105">
        <f>MAX(0,U104*(1+U$6/Setup!$C$13)-BS105-DQ105)+IF($K105=2,$D105,0)</f>
        <v/>
      </c>
      <c r="V105">
        <f>MAX(0,V104*(1+V$6/Setup!$C$13)-BT105-DR105)+IF($K105=3,$D105,0)</f>
        <v/>
      </c>
      <c r="W105">
        <f>MAX(0,W104*(1+W$6/Setup!$C$13)-BU105-DS105)+IF($K105=4,$D105,0)</f>
        <v/>
      </c>
      <c r="X105">
        <f>MAX(0,X104*(1+X$6/Setup!$C$13)-BV105-DT105)+IF($K105=5,$D105,0)</f>
        <v/>
      </c>
      <c r="Y105">
        <f>MAX(0,Y104*(1+Y$6/Setup!$C$13)-BW105-DU105)+IF($K105=6,$D105,0)</f>
        <v/>
      </c>
      <c r="Z105">
        <f>MAX(0,Z104*(1+Z$6/Setup!$C$13)-BX105-DV105)+IF($K105=7,$D105,0)</f>
        <v/>
      </c>
      <c r="AA105">
        <f>MAX(0,AA104*(1+AA$6/Setup!$C$13)-BY105-DW105)+IF($K105=8,$D105,0)</f>
        <v/>
      </c>
      <c r="AB105">
        <f>MAX(0,AB104*(1+AB$6/Setup!$C$13)-BZ105-DX105)+IF($K105=9,$D105,0)</f>
        <v/>
      </c>
      <c r="AC105">
        <f>MAX(0,AC104*(1+AC$6/Setup!$C$13)-CA105-DY105)+IF($K105=10,$D105,0)</f>
        <v/>
      </c>
      <c r="AD105">
        <f>MAX(0,AD104*(1+AD$6/Setup!$C$13)-CB105-DZ105)+IF($K105=11,$D105,0)</f>
        <v/>
      </c>
      <c r="AE105">
        <f>MAX(0,AE104*(1+AE$6/Setup!$C$13)-CC105-EA105)+IF($K105=12,$D105,0)</f>
        <v/>
      </c>
      <c r="AF105">
        <f>MAX(0,AF104*(1+AF$6/Setup!$C$13)-CD105-EB105)+IF($K105=13,$D105,0)</f>
        <v/>
      </c>
      <c r="AG105">
        <f>MAX(0,AG104*(1+AG$6/Setup!$C$13)-CE105-EC105)+IF($K105=14,$D105,0)</f>
        <v/>
      </c>
      <c r="AH105">
        <f>MAX(0,AH104*(1+AH$6/Setup!$C$13)-CF105-ED105)+IF($K105=15,$D105,0)</f>
        <v/>
      </c>
      <c r="AI105">
        <f>MAX(0,AI104*(1+AI$6/Setup!$C$13)-CG105-EE105)+IF($K105=16,$D105,0)</f>
        <v/>
      </c>
      <c r="AJ105">
        <f>MAX(0,AJ104*(1+AJ$6/Setup!$C$13)-CH105-EF105)+IF($K105=17,$D105,0)</f>
        <v/>
      </c>
      <c r="AK105">
        <f>MAX(0,AK104*(1+AK$6/Setup!$C$13)-CI105-EG105)+IF($K105=18,$D105,0)</f>
        <v/>
      </c>
      <c r="AL105">
        <f>MAX(0,AL104*(1+AL$6/Setup!$C$13)-CJ105-EH105)+IF($K105=19,$D105,0)</f>
        <v/>
      </c>
      <c r="AM105">
        <f>MAX(0,AM104*(1+AM$6/Setup!$C$13)-CK105-EI105)+IF($K105=20,$D105,0)</f>
        <v/>
      </c>
      <c r="AN105">
        <f>MAX(0,AN104*(1+AN$6/Setup!$C$13)-CL105-EJ105)+IF($K105=21,$D105,0)</f>
        <v/>
      </c>
      <c r="AO105">
        <f>MAX(0,AO104*(1+AO$6/Setup!$C$13)-CM105-EK105)+IF($K105=22,$D105,0)</f>
        <v/>
      </c>
      <c r="AP105">
        <f>MAX(0,AP104*(1+AP$6/Setup!$C$13)-CN105-EL105)+IF($K105=23,$D105,0)</f>
        <v/>
      </c>
      <c r="AQ105">
        <f>MAX(0,AQ104*(1+AQ$6/Setup!$C$13)-CO105-EM105)+IF($K105=24,$D105,0)</f>
        <v/>
      </c>
      <c r="AR105">
        <f>MAX(0,AR104*(1+AR$6/Setup!$C$13)-CP105-EN105)+IF($K105=25,$D105,0)</f>
        <v/>
      </c>
      <c r="AS105">
        <f>MAX(0,AS104*(1+AS$6/Setup!$C$13)-CQ105-EO105)+IF($K105=26,$D105,0)</f>
        <v/>
      </c>
      <c r="AT105">
        <f>MAX(0,AT104*(1+AT$6/Setup!$C$13)-CR105-EP105)+IF($K105=27,$D105,0)</f>
        <v/>
      </c>
      <c r="AU105">
        <f>MAX(0,AU104*(1+AU$6/Setup!$C$13)-CS105-EQ105)+IF($K105=28,$D105,0)</f>
        <v/>
      </c>
      <c r="AV105">
        <f>MAX(0,AV104*(1+AV$6/Setup!$C$13)-CT105-ER105)+IF($K105=29,$D105,0)</f>
        <v/>
      </c>
      <c r="AW105">
        <f>MAX(0,AW104*(1+AW$6/Setup!$C$13)-CU105-ES105)+IF($K105=30,$D105,0)</f>
        <v/>
      </c>
      <c r="AX105">
        <f>MAX(0,AX104*(1+AX$6/Setup!$C$13)-CV105-ET105)+IF($K105=31,$D105,0)</f>
        <v/>
      </c>
      <c r="AY105">
        <f>MAX(0,AY104*(1+AY$6/Setup!$C$13)-CW105-EU105)+IF($K105=32,$D105,0)</f>
        <v/>
      </c>
      <c r="AZ105">
        <f>MAX(0,AZ104*(1+AZ$6/Setup!$C$13)-CX105-EV105)+IF($K105=33,$D105,0)</f>
        <v/>
      </c>
      <c r="BA105">
        <f>MAX(0,BA104*(1+BA$6/Setup!$C$13)-CY105-EW105)+IF($K105=34,$D105,0)</f>
        <v/>
      </c>
      <c r="BB105">
        <f>MAX(0,BB104*(1+BB$6/Setup!$C$13)-CZ105-EX105)+IF($K105=35,$D105,0)</f>
        <v/>
      </c>
      <c r="BC105">
        <f>MAX(0,BC104*(1+BC$6/Setup!$C$13)-DA105-EY105)+IF($K105=36,$D105,0)</f>
        <v/>
      </c>
      <c r="BD105">
        <f>MAX(0,BD104*(1+BD$6/Setup!$C$13)-DB105-EZ105)+IF($K105=37,$D105,0)</f>
        <v/>
      </c>
      <c r="BE105">
        <f>MAX(0,BE104*(1+BE$6/Setup!$C$13)-DC105-FA105)+IF($K105=38,$D105,0)</f>
        <v/>
      </c>
      <c r="BF105">
        <f>MAX(0,BF104*(1+BF$6/Setup!$C$13)-DD105-FB105)+IF($K105=39,$D105,0)</f>
        <v/>
      </c>
      <c r="BG105">
        <f>MAX(0,BG104*(1+BG$6/Setup!$C$13)-DE105-FC105)+IF($K105=40,$D105,0)</f>
        <v/>
      </c>
      <c r="BH105">
        <f>MAX(0,BH104*(1+BH$6/Setup!$C$13)-DF105-FD105)+IF($K105=41,$D105,0)</f>
        <v/>
      </c>
      <c r="BI105">
        <f>MAX(0,BI104*(1+BI$6/Setup!$C$13)-DG105-FE105)+IF($K105=42,$D105,0)</f>
        <v/>
      </c>
      <c r="BJ105">
        <f>MAX(0,BJ104*(1+BJ$6/Setup!$C$13)-DH105-FF105)+IF($K105=43,$D105,0)</f>
        <v/>
      </c>
      <c r="BK105">
        <f>MAX(0,BK104*(1+BK$6/Setup!$C$13)-DI105-FG105)+IF($K105=44,$D105,0)</f>
        <v/>
      </c>
      <c r="BL105">
        <f>MAX(0,BL104*(1+BL$6/Setup!$C$13)-DJ105-FH105)+IF($K105=45,$D105,0)</f>
        <v/>
      </c>
      <c r="BM105">
        <f>MAX(0,BM104*(1+BM$6/Setup!$C$13)-DK105-FI105)+IF($K105=46,$D105,0)</f>
        <v/>
      </c>
      <c r="BN105">
        <f>MAX(0,BN104*(1+BN$6/Setup!$C$13)-DL105-FJ105)+IF($K105=47,$D105,0)</f>
        <v/>
      </c>
      <c r="BO105">
        <f>MAX(0,BO104*(1+BO$6/Setup!$C$13)-DM105-FK105)+IF($K105=48,$D105,0)</f>
        <v/>
      </c>
      <c r="BP105">
        <f>MAX(0,BP104*(1+BP$6/Setup!$C$13)-DN105-FL105)+IF($K105=49,$D105,0)</f>
        <v/>
      </c>
      <c r="BQ105">
        <f>MAX(0,BQ104*(1+BQ$6/Setup!$C$13)-DO105-FM105)+IF($K105=50,$D105,0)</f>
        <v/>
      </c>
      <c r="BR105">
        <f>MIN(T104*(1+T$6/Setup!$C$13),T$7)</f>
        <v/>
      </c>
      <c r="BS105">
        <f>MIN(U104*(1+U$6/Setup!$C$13),U$7)</f>
        <v/>
      </c>
      <c r="BT105">
        <f>MIN(V104*(1+V$6/Setup!$C$13),V$7)</f>
        <v/>
      </c>
      <c r="BU105">
        <f>MIN(W104*(1+W$6/Setup!$C$13),W$7)</f>
        <v/>
      </c>
      <c r="BV105">
        <f>MIN(X104*(1+X$6/Setup!$C$13),X$7)</f>
        <v/>
      </c>
      <c r="BW105">
        <f>MIN(Y104*(1+Y$6/Setup!$C$13),Y$7)</f>
        <v/>
      </c>
      <c r="BX105">
        <f>MIN(Z104*(1+Z$6/Setup!$C$13),Z$7)</f>
        <v/>
      </c>
      <c r="BY105">
        <f>MIN(AA104*(1+AA$6/Setup!$C$13),AA$7)</f>
        <v/>
      </c>
      <c r="BZ105">
        <f>MIN(AB104*(1+AB$6/Setup!$C$13),AB$7)</f>
        <v/>
      </c>
      <c r="CA105">
        <f>MIN(AC104*(1+AC$6/Setup!$C$13),AC$7)</f>
        <v/>
      </c>
      <c r="CB105">
        <f>MIN(AD104*(1+AD$6/Setup!$C$13),AD$7)</f>
        <v/>
      </c>
      <c r="CC105">
        <f>MIN(AE104*(1+AE$6/Setup!$C$13),AE$7)</f>
        <v/>
      </c>
      <c r="CD105">
        <f>MIN(AF104*(1+AF$6/Setup!$C$13),AF$7)</f>
        <v/>
      </c>
      <c r="CE105">
        <f>MIN(AG104*(1+AG$6/Setup!$C$13),AG$7)</f>
        <v/>
      </c>
      <c r="CF105">
        <f>MIN(AH104*(1+AH$6/Setup!$C$13),AH$7)</f>
        <v/>
      </c>
      <c r="CG105">
        <f>MIN(AI104*(1+AI$6/Setup!$C$13),AI$7)</f>
        <v/>
      </c>
      <c r="CH105">
        <f>MIN(AJ104*(1+AJ$6/Setup!$C$13),AJ$7)</f>
        <v/>
      </c>
      <c r="CI105">
        <f>MIN(AK104*(1+AK$6/Setup!$C$13),AK$7)</f>
        <v/>
      </c>
      <c r="CJ105">
        <f>MIN(AL104*(1+AL$6/Setup!$C$13),AL$7)</f>
        <v/>
      </c>
      <c r="CK105">
        <f>MIN(AM104*(1+AM$6/Setup!$C$13),AM$7)</f>
        <v/>
      </c>
      <c r="CL105">
        <f>MIN(AN104*(1+AN$6/Setup!$C$13),AN$7)</f>
        <v/>
      </c>
      <c r="CM105">
        <f>MIN(AO104*(1+AO$6/Setup!$C$13),AO$7)</f>
        <v/>
      </c>
      <c r="CN105">
        <f>MIN(AP104*(1+AP$6/Setup!$C$13),AP$7)</f>
        <v/>
      </c>
      <c r="CO105">
        <f>MIN(AQ104*(1+AQ$6/Setup!$C$13),AQ$7)</f>
        <v/>
      </c>
      <c r="CP105">
        <f>MIN(AR104*(1+AR$6/Setup!$C$13),AR$7)</f>
        <v/>
      </c>
      <c r="CQ105">
        <f>MIN(AS104*(1+AS$6/Setup!$C$13),AS$7)</f>
        <v/>
      </c>
      <c r="CR105">
        <f>MIN(AT104*(1+AT$6/Setup!$C$13),AT$7)</f>
        <v/>
      </c>
      <c r="CS105">
        <f>MIN(AU104*(1+AU$6/Setup!$C$13),AU$7)</f>
        <v/>
      </c>
      <c r="CT105">
        <f>MIN(AV104*(1+AV$6/Setup!$C$13),AV$7)</f>
        <v/>
      </c>
      <c r="CU105">
        <f>MIN(AW104*(1+AW$6/Setup!$C$13),AW$7)</f>
        <v/>
      </c>
      <c r="CV105">
        <f>MIN(AX104*(1+AX$6/Setup!$C$13),AX$7)</f>
        <v/>
      </c>
      <c r="CW105">
        <f>MIN(AY104*(1+AY$6/Setup!$C$13),AY$7)</f>
        <v/>
      </c>
      <c r="CX105">
        <f>MIN(AZ104*(1+AZ$6/Setup!$C$13),AZ$7)</f>
        <v/>
      </c>
      <c r="CY105">
        <f>MIN(BA104*(1+BA$6/Setup!$C$13),BA$7)</f>
        <v/>
      </c>
      <c r="CZ105">
        <f>MIN(BB104*(1+BB$6/Setup!$C$13),BB$7)</f>
        <v/>
      </c>
      <c r="DA105">
        <f>MIN(BC104*(1+BC$6/Setup!$C$13),BC$7)</f>
        <v/>
      </c>
      <c r="DB105">
        <f>MIN(BD104*(1+BD$6/Setup!$C$13),BD$7)</f>
        <v/>
      </c>
      <c r="DC105">
        <f>MIN(BE104*(1+BE$6/Setup!$C$13),BE$7)</f>
        <v/>
      </c>
      <c r="DD105">
        <f>MIN(BF104*(1+BF$6/Setup!$C$13),BF$7)</f>
        <v/>
      </c>
      <c r="DE105">
        <f>MIN(BG104*(1+BG$6/Setup!$C$13),BG$7)</f>
        <v/>
      </c>
      <c r="DF105">
        <f>MIN(BH104*(1+BH$6/Setup!$C$13),BH$7)</f>
        <v/>
      </c>
      <c r="DG105">
        <f>MIN(BI104*(1+BI$6/Setup!$C$13),BI$7)</f>
        <v/>
      </c>
      <c r="DH105">
        <f>MIN(BJ104*(1+BJ$6/Setup!$C$13),BJ$7)</f>
        <v/>
      </c>
      <c r="DI105">
        <f>MIN(BK104*(1+BK$6/Setup!$C$13),BK$7)</f>
        <v/>
      </c>
      <c r="DJ105">
        <f>MIN(BL104*(1+BL$6/Setup!$C$13),BL$7)</f>
        <v/>
      </c>
      <c r="DK105">
        <f>MIN(BM104*(1+BM$6/Setup!$C$13),BM$7)</f>
        <v/>
      </c>
      <c r="DL105">
        <f>MIN(BN104*(1+BN$6/Setup!$C$13),BN$7)</f>
        <v/>
      </c>
      <c r="DM105">
        <f>MIN(BO104*(1+BO$6/Setup!$C$13),BO$7)</f>
        <v/>
      </c>
      <c r="DN105">
        <f>MIN(BP104*(1+BP$6/Setup!$C$13),BP$7)</f>
        <v/>
      </c>
      <c r="DO105">
        <f>MIN(BQ104*(1+BQ$6/Setup!$C$13),BQ$7)</f>
        <v/>
      </c>
      <c r="DP105">
        <f>MIN(T104*(1+T$6/Setup!$C$13)-BR105,$H105)</f>
        <v/>
      </c>
      <c r="DQ105">
        <f>MIN(U104*(1+U$6/Setup!$C$13)-BS105,MAX(0,$H105-SUM($DP105:DP105)))</f>
        <v/>
      </c>
      <c r="DR105">
        <f>MIN(V104*(1+V$6/Setup!$C$13)-BT105,MAX(0,$H105-SUM($DP105:DQ105)))</f>
        <v/>
      </c>
      <c r="DS105">
        <f>MIN(W104*(1+W$6/Setup!$C$13)-BU105,MAX(0,$H105-SUM($DP105:DR105)))</f>
        <v/>
      </c>
      <c r="DT105">
        <f>MIN(X104*(1+X$6/Setup!$C$13)-BV105,MAX(0,$H105-SUM($DP105:DS105)))</f>
        <v/>
      </c>
      <c r="DU105">
        <f>MIN(Y104*(1+Y$6/Setup!$C$13)-BW105,MAX(0,$H105-SUM($DP105:DT105)))</f>
        <v/>
      </c>
      <c r="DV105">
        <f>MIN(Z104*(1+Z$6/Setup!$C$13)-BX105,MAX(0,$H105-SUM($DP105:DU105)))</f>
        <v/>
      </c>
      <c r="DW105">
        <f>MIN(AA104*(1+AA$6/Setup!$C$13)-BY105,MAX(0,$H105-SUM($DP105:DV105)))</f>
        <v/>
      </c>
      <c r="DX105">
        <f>MIN(AB104*(1+AB$6/Setup!$C$13)-BZ105,MAX(0,$H105-SUM($DP105:DW105)))</f>
        <v/>
      </c>
      <c r="DY105">
        <f>MIN(AC104*(1+AC$6/Setup!$C$13)-CA105,MAX(0,$H105-SUM($DP105:DX105)))</f>
        <v/>
      </c>
      <c r="DZ105">
        <f>MIN(AD104*(1+AD$6/Setup!$C$13)-CB105,MAX(0,$H105-SUM($DP105:DY105)))</f>
        <v/>
      </c>
      <c r="EA105">
        <f>MIN(AE104*(1+AE$6/Setup!$C$13)-CC105,MAX(0,$H105-SUM($DP105:DZ105)))</f>
        <v/>
      </c>
      <c r="EB105">
        <f>MIN(AF104*(1+AF$6/Setup!$C$13)-CD105,MAX(0,$H105-SUM($DP105:EA105)))</f>
        <v/>
      </c>
      <c r="EC105">
        <f>MIN(AG104*(1+AG$6/Setup!$C$13)-CE105,MAX(0,$H105-SUM($DP105:EB105)))</f>
        <v/>
      </c>
      <c r="ED105">
        <f>MIN(AH104*(1+AH$6/Setup!$C$13)-CF105,MAX(0,$H105-SUM($DP105:EC105)))</f>
        <v/>
      </c>
      <c r="EE105">
        <f>MIN(AI104*(1+AI$6/Setup!$C$13)-CG105,MAX(0,$H105-SUM($DP105:ED105)))</f>
        <v/>
      </c>
      <c r="EF105">
        <f>MIN(AJ104*(1+AJ$6/Setup!$C$13)-CH105,MAX(0,$H105-SUM($DP105:EE105)))</f>
        <v/>
      </c>
      <c r="EG105">
        <f>MIN(AK104*(1+AK$6/Setup!$C$13)-CI105,MAX(0,$H105-SUM($DP105:EF105)))</f>
        <v/>
      </c>
      <c r="EH105">
        <f>MIN(AL104*(1+AL$6/Setup!$C$13)-CJ105,MAX(0,$H105-SUM($DP105:EG105)))</f>
        <v/>
      </c>
      <c r="EI105">
        <f>MIN(AM104*(1+AM$6/Setup!$C$13)-CK105,MAX(0,$H105-SUM($DP105:EH105)))</f>
        <v/>
      </c>
      <c r="EJ105">
        <f>MIN(AN104*(1+AN$6/Setup!$C$13)-CL105,MAX(0,$H105-SUM($DP105:EI105)))</f>
        <v/>
      </c>
      <c r="EK105">
        <f>MIN(AO104*(1+AO$6/Setup!$C$13)-CM105,MAX(0,$H105-SUM($DP105:EJ105)))</f>
        <v/>
      </c>
      <c r="EL105">
        <f>MIN(AP104*(1+AP$6/Setup!$C$13)-CN105,MAX(0,$H105-SUM($DP105:EK105)))</f>
        <v/>
      </c>
      <c r="EM105">
        <f>MIN(AQ104*(1+AQ$6/Setup!$C$13)-CO105,MAX(0,$H105-SUM($DP105:EL105)))</f>
        <v/>
      </c>
      <c r="EN105">
        <f>MIN(AR104*(1+AR$6/Setup!$C$13)-CP105,MAX(0,$H105-SUM($DP105:EM105)))</f>
        <v/>
      </c>
      <c r="EO105">
        <f>MIN(AS104*(1+AS$6/Setup!$C$13)-CQ105,MAX(0,$H105-SUM($DP105:EN105)))</f>
        <v/>
      </c>
      <c r="EP105">
        <f>MIN(AT104*(1+AT$6/Setup!$C$13)-CR105,MAX(0,$H105-SUM($DP105:EO105)))</f>
        <v/>
      </c>
      <c r="EQ105">
        <f>MIN(AU104*(1+AU$6/Setup!$C$13)-CS105,MAX(0,$H105-SUM($DP105:EP105)))</f>
        <v/>
      </c>
      <c r="ER105">
        <f>MIN(AV104*(1+AV$6/Setup!$C$13)-CT105,MAX(0,$H105-SUM($DP105:EQ105)))</f>
        <v/>
      </c>
      <c r="ES105">
        <f>MIN(AW104*(1+AW$6/Setup!$C$13)-CU105,MAX(0,$H105-SUM($DP105:ER105)))</f>
        <v/>
      </c>
      <c r="ET105">
        <f>MIN(AX104*(1+AX$6/Setup!$C$13)-CV105,MAX(0,$H105-SUM($DP105:ES105)))</f>
        <v/>
      </c>
      <c r="EU105">
        <f>MIN(AY104*(1+AY$6/Setup!$C$13)-CW105,MAX(0,$H105-SUM($DP105:ET105)))</f>
        <v/>
      </c>
      <c r="EV105">
        <f>MIN(AZ104*(1+AZ$6/Setup!$C$13)-CX105,MAX(0,$H105-SUM($DP105:EU105)))</f>
        <v/>
      </c>
      <c r="EW105">
        <f>MIN(BA104*(1+BA$6/Setup!$C$13)-CY105,MAX(0,$H105-SUM($DP105:EV105)))</f>
        <v/>
      </c>
      <c r="EX105">
        <f>MIN(BB104*(1+BB$6/Setup!$C$13)-CZ105,MAX(0,$H105-SUM($DP105:EW105)))</f>
        <v/>
      </c>
      <c r="EY105">
        <f>MIN(BC104*(1+BC$6/Setup!$C$13)-DA105,MAX(0,$H105-SUM($DP105:EX105)))</f>
        <v/>
      </c>
      <c r="EZ105">
        <f>MIN(BD104*(1+BD$6/Setup!$C$13)-DB105,MAX(0,$H105-SUM($DP105:EY105)))</f>
        <v/>
      </c>
      <c r="FA105">
        <f>MIN(BE104*(1+BE$6/Setup!$C$13)-DC105,MAX(0,$H105-SUM($DP105:EZ105)))</f>
        <v/>
      </c>
      <c r="FB105">
        <f>MIN(BF104*(1+BF$6/Setup!$C$13)-DD105,MAX(0,$H105-SUM($DP105:FA105)))</f>
        <v/>
      </c>
      <c r="FC105">
        <f>MIN(BG104*(1+BG$6/Setup!$C$13)-DE105,MAX(0,$H105-SUM($DP105:FB105)))</f>
        <v/>
      </c>
      <c r="FD105">
        <f>MIN(BH104*(1+BH$6/Setup!$C$13)-DF105,MAX(0,$H105-SUM($DP105:FC105)))</f>
        <v/>
      </c>
      <c r="FE105">
        <f>MIN(BI104*(1+BI$6/Setup!$C$13)-DG105,MAX(0,$H105-SUM($DP105:FD105)))</f>
        <v/>
      </c>
      <c r="FF105">
        <f>MIN(BJ104*(1+BJ$6/Setup!$C$13)-DH105,MAX(0,$H105-SUM($DP105:FE105)))</f>
        <v/>
      </c>
      <c r="FG105">
        <f>MIN(BK104*(1+BK$6/Setup!$C$13)-DI105,MAX(0,$H105-SUM($DP105:FF105)))</f>
        <v/>
      </c>
      <c r="FH105">
        <f>MIN(BL104*(1+BL$6/Setup!$C$13)-DJ105,MAX(0,$H105-SUM($DP105:FG105)))</f>
        <v/>
      </c>
      <c r="FI105">
        <f>MIN(BM104*(1+BM$6/Setup!$C$13)-DK105,MAX(0,$H105-SUM($DP105:FH105)))</f>
        <v/>
      </c>
      <c r="FJ105">
        <f>MIN(BN104*(1+BN$6/Setup!$C$13)-DL105,MAX(0,$H105-SUM($DP105:FI105)))</f>
        <v/>
      </c>
      <c r="FK105">
        <f>MIN(BO104*(1+BO$6/Setup!$C$13)-DM105,MAX(0,$H105-SUM($DP105:FJ105)))</f>
        <v/>
      </c>
      <c r="FL105">
        <f>MIN(BP104*(1+BP$6/Setup!$C$13)-DN105,MAX(0,$H105-SUM($DP105:FK105)))</f>
        <v/>
      </c>
      <c r="FM105">
        <f>MIN(BQ104*(1+BQ$6/Setup!$C$13)-DO105,MAX(0,$H105-SUM($DP105:FL105)))</f>
        <v/>
      </c>
    </row>
    <row r="106">
      <c r="A106">
        <f>A105+1</f>
        <v/>
      </c>
      <c r="B106">
        <f>IF(Setup!$C$6="Every week",Setup!$C$7+7*(A106-1),IF(Setup!$C$6="Every 2 weeks",Setup!$C$7+14*(A106-1),IF(Setup!$C$6="Every month",EDATE(Setup!$C$7,A106-1),EOMONTH(Setup!$C$7,INT((A106-1+Setup!$C$20)/2)-1)+MIN(IF(MOD(A106-1+Setup!$C$20,2)=0,Setup!$C$18,Setup!$C$19),DAY(EOMONTH(Setup!$C$7,INT((A106-1+Setup!$C$20)/2)))))))</f>
        <v/>
      </c>
      <c r="C106">
        <f>N('Paycheck Plan'!J102)</f>
        <v/>
      </c>
      <c r="D106">
        <f>N('Paycheck Plan'!K102)</f>
        <v/>
      </c>
      <c r="E106">
        <f>MIN(MAX(0,Setup!$C$10-F105),MAX(0,Setup!$C$8+C106-G106))</f>
        <v/>
      </c>
      <c r="F106">
        <f>F105+E106</f>
        <v/>
      </c>
      <c r="G106">
        <f>MIN(Setup!$C$14,MAX(0,Setup!$C$8+C106))</f>
        <v/>
      </c>
      <c r="H106">
        <f>MAX(0,Setup!$C$8+C106-G106-E106)+SUM($T$7:$BQ$7)-SUM(BR106:DO106)</f>
        <v/>
      </c>
      <c r="I106">
        <f>SUMPRODUCT(T105:BQ105,$T$6:$BQ$6)/Setup!$C$13</f>
        <v/>
      </c>
      <c r="J106">
        <f>SUM(T106:BQ106)</f>
        <v/>
      </c>
      <c r="K106">
        <f>IF(MAX(DP106:FM106)&gt;0,MATCH(MAX(DP106:FM106),DP106:FM106,0),1)</f>
        <v/>
      </c>
      <c r="T106">
        <f>MAX(0,T105*(1+T$6/Setup!$C$13)-BR106-DP106)+IF($K106=1,$D106,0)</f>
        <v/>
      </c>
      <c r="U106">
        <f>MAX(0,U105*(1+U$6/Setup!$C$13)-BS106-DQ106)+IF($K106=2,$D106,0)</f>
        <v/>
      </c>
      <c r="V106">
        <f>MAX(0,V105*(1+V$6/Setup!$C$13)-BT106-DR106)+IF($K106=3,$D106,0)</f>
        <v/>
      </c>
      <c r="W106">
        <f>MAX(0,W105*(1+W$6/Setup!$C$13)-BU106-DS106)+IF($K106=4,$D106,0)</f>
        <v/>
      </c>
      <c r="X106">
        <f>MAX(0,X105*(1+X$6/Setup!$C$13)-BV106-DT106)+IF($K106=5,$D106,0)</f>
        <v/>
      </c>
      <c r="Y106">
        <f>MAX(0,Y105*(1+Y$6/Setup!$C$13)-BW106-DU106)+IF($K106=6,$D106,0)</f>
        <v/>
      </c>
      <c r="Z106">
        <f>MAX(0,Z105*(1+Z$6/Setup!$C$13)-BX106-DV106)+IF($K106=7,$D106,0)</f>
        <v/>
      </c>
      <c r="AA106">
        <f>MAX(0,AA105*(1+AA$6/Setup!$C$13)-BY106-DW106)+IF($K106=8,$D106,0)</f>
        <v/>
      </c>
      <c r="AB106">
        <f>MAX(0,AB105*(1+AB$6/Setup!$C$13)-BZ106-DX106)+IF($K106=9,$D106,0)</f>
        <v/>
      </c>
      <c r="AC106">
        <f>MAX(0,AC105*(1+AC$6/Setup!$C$13)-CA106-DY106)+IF($K106=10,$D106,0)</f>
        <v/>
      </c>
      <c r="AD106">
        <f>MAX(0,AD105*(1+AD$6/Setup!$C$13)-CB106-DZ106)+IF($K106=11,$D106,0)</f>
        <v/>
      </c>
      <c r="AE106">
        <f>MAX(0,AE105*(1+AE$6/Setup!$C$13)-CC106-EA106)+IF($K106=12,$D106,0)</f>
        <v/>
      </c>
      <c r="AF106">
        <f>MAX(0,AF105*(1+AF$6/Setup!$C$13)-CD106-EB106)+IF($K106=13,$D106,0)</f>
        <v/>
      </c>
      <c r="AG106">
        <f>MAX(0,AG105*(1+AG$6/Setup!$C$13)-CE106-EC106)+IF($K106=14,$D106,0)</f>
        <v/>
      </c>
      <c r="AH106">
        <f>MAX(0,AH105*(1+AH$6/Setup!$C$13)-CF106-ED106)+IF($K106=15,$D106,0)</f>
        <v/>
      </c>
      <c r="AI106">
        <f>MAX(0,AI105*(1+AI$6/Setup!$C$13)-CG106-EE106)+IF($K106=16,$D106,0)</f>
        <v/>
      </c>
      <c r="AJ106">
        <f>MAX(0,AJ105*(1+AJ$6/Setup!$C$13)-CH106-EF106)+IF($K106=17,$D106,0)</f>
        <v/>
      </c>
      <c r="AK106">
        <f>MAX(0,AK105*(1+AK$6/Setup!$C$13)-CI106-EG106)+IF($K106=18,$D106,0)</f>
        <v/>
      </c>
      <c r="AL106">
        <f>MAX(0,AL105*(1+AL$6/Setup!$C$13)-CJ106-EH106)+IF($K106=19,$D106,0)</f>
        <v/>
      </c>
      <c r="AM106">
        <f>MAX(0,AM105*(1+AM$6/Setup!$C$13)-CK106-EI106)+IF($K106=20,$D106,0)</f>
        <v/>
      </c>
      <c r="AN106">
        <f>MAX(0,AN105*(1+AN$6/Setup!$C$13)-CL106-EJ106)+IF($K106=21,$D106,0)</f>
        <v/>
      </c>
      <c r="AO106">
        <f>MAX(0,AO105*(1+AO$6/Setup!$C$13)-CM106-EK106)+IF($K106=22,$D106,0)</f>
        <v/>
      </c>
      <c r="AP106">
        <f>MAX(0,AP105*(1+AP$6/Setup!$C$13)-CN106-EL106)+IF($K106=23,$D106,0)</f>
        <v/>
      </c>
      <c r="AQ106">
        <f>MAX(0,AQ105*(1+AQ$6/Setup!$C$13)-CO106-EM106)+IF($K106=24,$D106,0)</f>
        <v/>
      </c>
      <c r="AR106">
        <f>MAX(0,AR105*(1+AR$6/Setup!$C$13)-CP106-EN106)+IF($K106=25,$D106,0)</f>
        <v/>
      </c>
      <c r="AS106">
        <f>MAX(0,AS105*(1+AS$6/Setup!$C$13)-CQ106-EO106)+IF($K106=26,$D106,0)</f>
        <v/>
      </c>
      <c r="AT106">
        <f>MAX(0,AT105*(1+AT$6/Setup!$C$13)-CR106-EP106)+IF($K106=27,$D106,0)</f>
        <v/>
      </c>
      <c r="AU106">
        <f>MAX(0,AU105*(1+AU$6/Setup!$C$13)-CS106-EQ106)+IF($K106=28,$D106,0)</f>
        <v/>
      </c>
      <c r="AV106">
        <f>MAX(0,AV105*(1+AV$6/Setup!$C$13)-CT106-ER106)+IF($K106=29,$D106,0)</f>
        <v/>
      </c>
      <c r="AW106">
        <f>MAX(0,AW105*(1+AW$6/Setup!$C$13)-CU106-ES106)+IF($K106=30,$D106,0)</f>
        <v/>
      </c>
      <c r="AX106">
        <f>MAX(0,AX105*(1+AX$6/Setup!$C$13)-CV106-ET106)+IF($K106=31,$D106,0)</f>
        <v/>
      </c>
      <c r="AY106">
        <f>MAX(0,AY105*(1+AY$6/Setup!$C$13)-CW106-EU106)+IF($K106=32,$D106,0)</f>
        <v/>
      </c>
      <c r="AZ106">
        <f>MAX(0,AZ105*(1+AZ$6/Setup!$C$13)-CX106-EV106)+IF($K106=33,$D106,0)</f>
        <v/>
      </c>
      <c r="BA106">
        <f>MAX(0,BA105*(1+BA$6/Setup!$C$13)-CY106-EW106)+IF($K106=34,$D106,0)</f>
        <v/>
      </c>
      <c r="BB106">
        <f>MAX(0,BB105*(1+BB$6/Setup!$C$13)-CZ106-EX106)+IF($K106=35,$D106,0)</f>
        <v/>
      </c>
      <c r="BC106">
        <f>MAX(0,BC105*(1+BC$6/Setup!$C$13)-DA106-EY106)+IF($K106=36,$D106,0)</f>
        <v/>
      </c>
      <c r="BD106">
        <f>MAX(0,BD105*(1+BD$6/Setup!$C$13)-DB106-EZ106)+IF($K106=37,$D106,0)</f>
        <v/>
      </c>
      <c r="BE106">
        <f>MAX(0,BE105*(1+BE$6/Setup!$C$13)-DC106-FA106)+IF($K106=38,$D106,0)</f>
        <v/>
      </c>
      <c r="BF106">
        <f>MAX(0,BF105*(1+BF$6/Setup!$C$13)-DD106-FB106)+IF($K106=39,$D106,0)</f>
        <v/>
      </c>
      <c r="BG106">
        <f>MAX(0,BG105*(1+BG$6/Setup!$C$13)-DE106-FC106)+IF($K106=40,$D106,0)</f>
        <v/>
      </c>
      <c r="BH106">
        <f>MAX(0,BH105*(1+BH$6/Setup!$C$13)-DF106-FD106)+IF($K106=41,$D106,0)</f>
        <v/>
      </c>
      <c r="BI106">
        <f>MAX(0,BI105*(1+BI$6/Setup!$C$13)-DG106-FE106)+IF($K106=42,$D106,0)</f>
        <v/>
      </c>
      <c r="BJ106">
        <f>MAX(0,BJ105*(1+BJ$6/Setup!$C$13)-DH106-FF106)+IF($K106=43,$D106,0)</f>
        <v/>
      </c>
      <c r="BK106">
        <f>MAX(0,BK105*(1+BK$6/Setup!$C$13)-DI106-FG106)+IF($K106=44,$D106,0)</f>
        <v/>
      </c>
      <c r="BL106">
        <f>MAX(0,BL105*(1+BL$6/Setup!$C$13)-DJ106-FH106)+IF($K106=45,$D106,0)</f>
        <v/>
      </c>
      <c r="BM106">
        <f>MAX(0,BM105*(1+BM$6/Setup!$C$13)-DK106-FI106)+IF($K106=46,$D106,0)</f>
        <v/>
      </c>
      <c r="BN106">
        <f>MAX(0,BN105*(1+BN$6/Setup!$C$13)-DL106-FJ106)+IF($K106=47,$D106,0)</f>
        <v/>
      </c>
      <c r="BO106">
        <f>MAX(0,BO105*(1+BO$6/Setup!$C$13)-DM106-FK106)+IF($K106=48,$D106,0)</f>
        <v/>
      </c>
      <c r="BP106">
        <f>MAX(0,BP105*(1+BP$6/Setup!$C$13)-DN106-FL106)+IF($K106=49,$D106,0)</f>
        <v/>
      </c>
      <c r="BQ106">
        <f>MAX(0,BQ105*(1+BQ$6/Setup!$C$13)-DO106-FM106)+IF($K106=50,$D106,0)</f>
        <v/>
      </c>
      <c r="BR106">
        <f>MIN(T105*(1+T$6/Setup!$C$13),T$7)</f>
        <v/>
      </c>
      <c r="BS106">
        <f>MIN(U105*(1+U$6/Setup!$C$13),U$7)</f>
        <v/>
      </c>
      <c r="BT106">
        <f>MIN(V105*(1+V$6/Setup!$C$13),V$7)</f>
        <v/>
      </c>
      <c r="BU106">
        <f>MIN(W105*(1+W$6/Setup!$C$13),W$7)</f>
        <v/>
      </c>
      <c r="BV106">
        <f>MIN(X105*(1+X$6/Setup!$C$13),X$7)</f>
        <v/>
      </c>
      <c r="BW106">
        <f>MIN(Y105*(1+Y$6/Setup!$C$13),Y$7)</f>
        <v/>
      </c>
      <c r="BX106">
        <f>MIN(Z105*(1+Z$6/Setup!$C$13),Z$7)</f>
        <v/>
      </c>
      <c r="BY106">
        <f>MIN(AA105*(1+AA$6/Setup!$C$13),AA$7)</f>
        <v/>
      </c>
      <c r="BZ106">
        <f>MIN(AB105*(1+AB$6/Setup!$C$13),AB$7)</f>
        <v/>
      </c>
      <c r="CA106">
        <f>MIN(AC105*(1+AC$6/Setup!$C$13),AC$7)</f>
        <v/>
      </c>
      <c r="CB106">
        <f>MIN(AD105*(1+AD$6/Setup!$C$13),AD$7)</f>
        <v/>
      </c>
      <c r="CC106">
        <f>MIN(AE105*(1+AE$6/Setup!$C$13),AE$7)</f>
        <v/>
      </c>
      <c r="CD106">
        <f>MIN(AF105*(1+AF$6/Setup!$C$13),AF$7)</f>
        <v/>
      </c>
      <c r="CE106">
        <f>MIN(AG105*(1+AG$6/Setup!$C$13),AG$7)</f>
        <v/>
      </c>
      <c r="CF106">
        <f>MIN(AH105*(1+AH$6/Setup!$C$13),AH$7)</f>
        <v/>
      </c>
      <c r="CG106">
        <f>MIN(AI105*(1+AI$6/Setup!$C$13),AI$7)</f>
        <v/>
      </c>
      <c r="CH106">
        <f>MIN(AJ105*(1+AJ$6/Setup!$C$13),AJ$7)</f>
        <v/>
      </c>
      <c r="CI106">
        <f>MIN(AK105*(1+AK$6/Setup!$C$13),AK$7)</f>
        <v/>
      </c>
      <c r="CJ106">
        <f>MIN(AL105*(1+AL$6/Setup!$C$13),AL$7)</f>
        <v/>
      </c>
      <c r="CK106">
        <f>MIN(AM105*(1+AM$6/Setup!$C$13),AM$7)</f>
        <v/>
      </c>
      <c r="CL106">
        <f>MIN(AN105*(1+AN$6/Setup!$C$13),AN$7)</f>
        <v/>
      </c>
      <c r="CM106">
        <f>MIN(AO105*(1+AO$6/Setup!$C$13),AO$7)</f>
        <v/>
      </c>
      <c r="CN106">
        <f>MIN(AP105*(1+AP$6/Setup!$C$13),AP$7)</f>
        <v/>
      </c>
      <c r="CO106">
        <f>MIN(AQ105*(1+AQ$6/Setup!$C$13),AQ$7)</f>
        <v/>
      </c>
      <c r="CP106">
        <f>MIN(AR105*(1+AR$6/Setup!$C$13),AR$7)</f>
        <v/>
      </c>
      <c r="CQ106">
        <f>MIN(AS105*(1+AS$6/Setup!$C$13),AS$7)</f>
        <v/>
      </c>
      <c r="CR106">
        <f>MIN(AT105*(1+AT$6/Setup!$C$13),AT$7)</f>
        <v/>
      </c>
      <c r="CS106">
        <f>MIN(AU105*(1+AU$6/Setup!$C$13),AU$7)</f>
        <v/>
      </c>
      <c r="CT106">
        <f>MIN(AV105*(1+AV$6/Setup!$C$13),AV$7)</f>
        <v/>
      </c>
      <c r="CU106">
        <f>MIN(AW105*(1+AW$6/Setup!$C$13),AW$7)</f>
        <v/>
      </c>
      <c r="CV106">
        <f>MIN(AX105*(1+AX$6/Setup!$C$13),AX$7)</f>
        <v/>
      </c>
      <c r="CW106">
        <f>MIN(AY105*(1+AY$6/Setup!$C$13),AY$7)</f>
        <v/>
      </c>
      <c r="CX106">
        <f>MIN(AZ105*(1+AZ$6/Setup!$C$13),AZ$7)</f>
        <v/>
      </c>
      <c r="CY106">
        <f>MIN(BA105*(1+BA$6/Setup!$C$13),BA$7)</f>
        <v/>
      </c>
      <c r="CZ106">
        <f>MIN(BB105*(1+BB$6/Setup!$C$13),BB$7)</f>
        <v/>
      </c>
      <c r="DA106">
        <f>MIN(BC105*(1+BC$6/Setup!$C$13),BC$7)</f>
        <v/>
      </c>
      <c r="DB106">
        <f>MIN(BD105*(1+BD$6/Setup!$C$13),BD$7)</f>
        <v/>
      </c>
      <c r="DC106">
        <f>MIN(BE105*(1+BE$6/Setup!$C$13),BE$7)</f>
        <v/>
      </c>
      <c r="DD106">
        <f>MIN(BF105*(1+BF$6/Setup!$C$13),BF$7)</f>
        <v/>
      </c>
      <c r="DE106">
        <f>MIN(BG105*(1+BG$6/Setup!$C$13),BG$7)</f>
        <v/>
      </c>
      <c r="DF106">
        <f>MIN(BH105*(1+BH$6/Setup!$C$13),BH$7)</f>
        <v/>
      </c>
      <c r="DG106">
        <f>MIN(BI105*(1+BI$6/Setup!$C$13),BI$7)</f>
        <v/>
      </c>
      <c r="DH106">
        <f>MIN(BJ105*(1+BJ$6/Setup!$C$13),BJ$7)</f>
        <v/>
      </c>
      <c r="DI106">
        <f>MIN(BK105*(1+BK$6/Setup!$C$13),BK$7)</f>
        <v/>
      </c>
      <c r="DJ106">
        <f>MIN(BL105*(1+BL$6/Setup!$C$13),BL$7)</f>
        <v/>
      </c>
      <c r="DK106">
        <f>MIN(BM105*(1+BM$6/Setup!$C$13),BM$7)</f>
        <v/>
      </c>
      <c r="DL106">
        <f>MIN(BN105*(1+BN$6/Setup!$C$13),BN$7)</f>
        <v/>
      </c>
      <c r="DM106">
        <f>MIN(BO105*(1+BO$6/Setup!$C$13),BO$7)</f>
        <v/>
      </c>
      <c r="DN106">
        <f>MIN(BP105*(1+BP$6/Setup!$C$13),BP$7)</f>
        <v/>
      </c>
      <c r="DO106">
        <f>MIN(BQ105*(1+BQ$6/Setup!$C$13),BQ$7)</f>
        <v/>
      </c>
      <c r="DP106">
        <f>MIN(T105*(1+T$6/Setup!$C$13)-BR106,$H106)</f>
        <v/>
      </c>
      <c r="DQ106">
        <f>MIN(U105*(1+U$6/Setup!$C$13)-BS106,MAX(0,$H106-SUM($DP106:DP106)))</f>
        <v/>
      </c>
      <c r="DR106">
        <f>MIN(V105*(1+V$6/Setup!$C$13)-BT106,MAX(0,$H106-SUM($DP106:DQ106)))</f>
        <v/>
      </c>
      <c r="DS106">
        <f>MIN(W105*(1+W$6/Setup!$C$13)-BU106,MAX(0,$H106-SUM($DP106:DR106)))</f>
        <v/>
      </c>
      <c r="DT106">
        <f>MIN(X105*(1+X$6/Setup!$C$13)-BV106,MAX(0,$H106-SUM($DP106:DS106)))</f>
        <v/>
      </c>
      <c r="DU106">
        <f>MIN(Y105*(1+Y$6/Setup!$C$13)-BW106,MAX(0,$H106-SUM($DP106:DT106)))</f>
        <v/>
      </c>
      <c r="DV106">
        <f>MIN(Z105*(1+Z$6/Setup!$C$13)-BX106,MAX(0,$H106-SUM($DP106:DU106)))</f>
        <v/>
      </c>
      <c r="DW106">
        <f>MIN(AA105*(1+AA$6/Setup!$C$13)-BY106,MAX(0,$H106-SUM($DP106:DV106)))</f>
        <v/>
      </c>
      <c r="DX106">
        <f>MIN(AB105*(1+AB$6/Setup!$C$13)-BZ106,MAX(0,$H106-SUM($DP106:DW106)))</f>
        <v/>
      </c>
      <c r="DY106">
        <f>MIN(AC105*(1+AC$6/Setup!$C$13)-CA106,MAX(0,$H106-SUM($DP106:DX106)))</f>
        <v/>
      </c>
      <c r="DZ106">
        <f>MIN(AD105*(1+AD$6/Setup!$C$13)-CB106,MAX(0,$H106-SUM($DP106:DY106)))</f>
        <v/>
      </c>
      <c r="EA106">
        <f>MIN(AE105*(1+AE$6/Setup!$C$13)-CC106,MAX(0,$H106-SUM($DP106:DZ106)))</f>
        <v/>
      </c>
      <c r="EB106">
        <f>MIN(AF105*(1+AF$6/Setup!$C$13)-CD106,MAX(0,$H106-SUM($DP106:EA106)))</f>
        <v/>
      </c>
      <c r="EC106">
        <f>MIN(AG105*(1+AG$6/Setup!$C$13)-CE106,MAX(0,$H106-SUM($DP106:EB106)))</f>
        <v/>
      </c>
      <c r="ED106">
        <f>MIN(AH105*(1+AH$6/Setup!$C$13)-CF106,MAX(0,$H106-SUM($DP106:EC106)))</f>
        <v/>
      </c>
      <c r="EE106">
        <f>MIN(AI105*(1+AI$6/Setup!$C$13)-CG106,MAX(0,$H106-SUM($DP106:ED106)))</f>
        <v/>
      </c>
      <c r="EF106">
        <f>MIN(AJ105*(1+AJ$6/Setup!$C$13)-CH106,MAX(0,$H106-SUM($DP106:EE106)))</f>
        <v/>
      </c>
      <c r="EG106">
        <f>MIN(AK105*(1+AK$6/Setup!$C$13)-CI106,MAX(0,$H106-SUM($DP106:EF106)))</f>
        <v/>
      </c>
      <c r="EH106">
        <f>MIN(AL105*(1+AL$6/Setup!$C$13)-CJ106,MAX(0,$H106-SUM($DP106:EG106)))</f>
        <v/>
      </c>
      <c r="EI106">
        <f>MIN(AM105*(1+AM$6/Setup!$C$13)-CK106,MAX(0,$H106-SUM($DP106:EH106)))</f>
        <v/>
      </c>
      <c r="EJ106">
        <f>MIN(AN105*(1+AN$6/Setup!$C$13)-CL106,MAX(0,$H106-SUM($DP106:EI106)))</f>
        <v/>
      </c>
      <c r="EK106">
        <f>MIN(AO105*(1+AO$6/Setup!$C$13)-CM106,MAX(0,$H106-SUM($DP106:EJ106)))</f>
        <v/>
      </c>
      <c r="EL106">
        <f>MIN(AP105*(1+AP$6/Setup!$C$13)-CN106,MAX(0,$H106-SUM($DP106:EK106)))</f>
        <v/>
      </c>
      <c r="EM106">
        <f>MIN(AQ105*(1+AQ$6/Setup!$C$13)-CO106,MAX(0,$H106-SUM($DP106:EL106)))</f>
        <v/>
      </c>
      <c r="EN106">
        <f>MIN(AR105*(1+AR$6/Setup!$C$13)-CP106,MAX(0,$H106-SUM($DP106:EM106)))</f>
        <v/>
      </c>
      <c r="EO106">
        <f>MIN(AS105*(1+AS$6/Setup!$C$13)-CQ106,MAX(0,$H106-SUM($DP106:EN106)))</f>
        <v/>
      </c>
      <c r="EP106">
        <f>MIN(AT105*(1+AT$6/Setup!$C$13)-CR106,MAX(0,$H106-SUM($DP106:EO106)))</f>
        <v/>
      </c>
      <c r="EQ106">
        <f>MIN(AU105*(1+AU$6/Setup!$C$13)-CS106,MAX(0,$H106-SUM($DP106:EP106)))</f>
        <v/>
      </c>
      <c r="ER106">
        <f>MIN(AV105*(1+AV$6/Setup!$C$13)-CT106,MAX(0,$H106-SUM($DP106:EQ106)))</f>
        <v/>
      </c>
      <c r="ES106">
        <f>MIN(AW105*(1+AW$6/Setup!$C$13)-CU106,MAX(0,$H106-SUM($DP106:ER106)))</f>
        <v/>
      </c>
      <c r="ET106">
        <f>MIN(AX105*(1+AX$6/Setup!$C$13)-CV106,MAX(0,$H106-SUM($DP106:ES106)))</f>
        <v/>
      </c>
      <c r="EU106">
        <f>MIN(AY105*(1+AY$6/Setup!$C$13)-CW106,MAX(0,$H106-SUM($DP106:ET106)))</f>
        <v/>
      </c>
      <c r="EV106">
        <f>MIN(AZ105*(1+AZ$6/Setup!$C$13)-CX106,MAX(0,$H106-SUM($DP106:EU106)))</f>
        <v/>
      </c>
      <c r="EW106">
        <f>MIN(BA105*(1+BA$6/Setup!$C$13)-CY106,MAX(0,$H106-SUM($DP106:EV106)))</f>
        <v/>
      </c>
      <c r="EX106">
        <f>MIN(BB105*(1+BB$6/Setup!$C$13)-CZ106,MAX(0,$H106-SUM($DP106:EW106)))</f>
        <v/>
      </c>
      <c r="EY106">
        <f>MIN(BC105*(1+BC$6/Setup!$C$13)-DA106,MAX(0,$H106-SUM($DP106:EX106)))</f>
        <v/>
      </c>
      <c r="EZ106">
        <f>MIN(BD105*(1+BD$6/Setup!$C$13)-DB106,MAX(0,$H106-SUM($DP106:EY106)))</f>
        <v/>
      </c>
      <c r="FA106">
        <f>MIN(BE105*(1+BE$6/Setup!$C$13)-DC106,MAX(0,$H106-SUM($DP106:EZ106)))</f>
        <v/>
      </c>
      <c r="FB106">
        <f>MIN(BF105*(1+BF$6/Setup!$C$13)-DD106,MAX(0,$H106-SUM($DP106:FA106)))</f>
        <v/>
      </c>
      <c r="FC106">
        <f>MIN(BG105*(1+BG$6/Setup!$C$13)-DE106,MAX(0,$H106-SUM($DP106:FB106)))</f>
        <v/>
      </c>
      <c r="FD106">
        <f>MIN(BH105*(1+BH$6/Setup!$C$13)-DF106,MAX(0,$H106-SUM($DP106:FC106)))</f>
        <v/>
      </c>
      <c r="FE106">
        <f>MIN(BI105*(1+BI$6/Setup!$C$13)-DG106,MAX(0,$H106-SUM($DP106:FD106)))</f>
        <v/>
      </c>
      <c r="FF106">
        <f>MIN(BJ105*(1+BJ$6/Setup!$C$13)-DH106,MAX(0,$H106-SUM($DP106:FE106)))</f>
        <v/>
      </c>
      <c r="FG106">
        <f>MIN(BK105*(1+BK$6/Setup!$C$13)-DI106,MAX(0,$H106-SUM($DP106:FF106)))</f>
        <v/>
      </c>
      <c r="FH106">
        <f>MIN(BL105*(1+BL$6/Setup!$C$13)-DJ106,MAX(0,$H106-SUM($DP106:FG106)))</f>
        <v/>
      </c>
      <c r="FI106">
        <f>MIN(BM105*(1+BM$6/Setup!$C$13)-DK106,MAX(0,$H106-SUM($DP106:FH106)))</f>
        <v/>
      </c>
      <c r="FJ106">
        <f>MIN(BN105*(1+BN$6/Setup!$C$13)-DL106,MAX(0,$H106-SUM($DP106:FI106)))</f>
        <v/>
      </c>
      <c r="FK106">
        <f>MIN(BO105*(1+BO$6/Setup!$C$13)-DM106,MAX(0,$H106-SUM($DP106:FJ106)))</f>
        <v/>
      </c>
      <c r="FL106">
        <f>MIN(BP105*(1+BP$6/Setup!$C$13)-DN106,MAX(0,$H106-SUM($DP106:FK106)))</f>
        <v/>
      </c>
      <c r="FM106">
        <f>MIN(BQ105*(1+BQ$6/Setup!$C$13)-DO106,MAX(0,$H106-SUM($DP106:FL106)))</f>
        <v/>
      </c>
    </row>
    <row r="107">
      <c r="A107">
        <f>A106+1</f>
        <v/>
      </c>
      <c r="B107">
        <f>IF(Setup!$C$6="Every week",Setup!$C$7+7*(A107-1),IF(Setup!$C$6="Every 2 weeks",Setup!$C$7+14*(A107-1),IF(Setup!$C$6="Every month",EDATE(Setup!$C$7,A107-1),EOMONTH(Setup!$C$7,INT((A107-1+Setup!$C$20)/2)-1)+MIN(IF(MOD(A107-1+Setup!$C$20,2)=0,Setup!$C$18,Setup!$C$19),DAY(EOMONTH(Setup!$C$7,INT((A107-1+Setup!$C$20)/2)))))))</f>
        <v/>
      </c>
      <c r="C107">
        <f>N('Paycheck Plan'!J103)</f>
        <v/>
      </c>
      <c r="D107">
        <f>N('Paycheck Plan'!K103)</f>
        <v/>
      </c>
      <c r="E107">
        <f>MIN(MAX(0,Setup!$C$10-F106),MAX(0,Setup!$C$8+C107-G107))</f>
        <v/>
      </c>
      <c r="F107">
        <f>F106+E107</f>
        <v/>
      </c>
      <c r="G107">
        <f>MIN(Setup!$C$14,MAX(0,Setup!$C$8+C107))</f>
        <v/>
      </c>
      <c r="H107">
        <f>MAX(0,Setup!$C$8+C107-G107-E107)+SUM($T$7:$BQ$7)-SUM(BR107:DO107)</f>
        <v/>
      </c>
      <c r="I107">
        <f>SUMPRODUCT(T106:BQ106,$T$6:$BQ$6)/Setup!$C$13</f>
        <v/>
      </c>
      <c r="J107">
        <f>SUM(T107:BQ107)</f>
        <v/>
      </c>
      <c r="K107">
        <f>IF(MAX(DP107:FM107)&gt;0,MATCH(MAX(DP107:FM107),DP107:FM107,0),1)</f>
        <v/>
      </c>
      <c r="T107">
        <f>MAX(0,T106*(1+T$6/Setup!$C$13)-BR107-DP107)+IF($K107=1,$D107,0)</f>
        <v/>
      </c>
      <c r="U107">
        <f>MAX(0,U106*(1+U$6/Setup!$C$13)-BS107-DQ107)+IF($K107=2,$D107,0)</f>
        <v/>
      </c>
      <c r="V107">
        <f>MAX(0,V106*(1+V$6/Setup!$C$13)-BT107-DR107)+IF($K107=3,$D107,0)</f>
        <v/>
      </c>
      <c r="W107">
        <f>MAX(0,W106*(1+W$6/Setup!$C$13)-BU107-DS107)+IF($K107=4,$D107,0)</f>
        <v/>
      </c>
      <c r="X107">
        <f>MAX(0,X106*(1+X$6/Setup!$C$13)-BV107-DT107)+IF($K107=5,$D107,0)</f>
        <v/>
      </c>
      <c r="Y107">
        <f>MAX(0,Y106*(1+Y$6/Setup!$C$13)-BW107-DU107)+IF($K107=6,$D107,0)</f>
        <v/>
      </c>
      <c r="Z107">
        <f>MAX(0,Z106*(1+Z$6/Setup!$C$13)-BX107-DV107)+IF($K107=7,$D107,0)</f>
        <v/>
      </c>
      <c r="AA107">
        <f>MAX(0,AA106*(1+AA$6/Setup!$C$13)-BY107-DW107)+IF($K107=8,$D107,0)</f>
        <v/>
      </c>
      <c r="AB107">
        <f>MAX(0,AB106*(1+AB$6/Setup!$C$13)-BZ107-DX107)+IF($K107=9,$D107,0)</f>
        <v/>
      </c>
      <c r="AC107">
        <f>MAX(0,AC106*(1+AC$6/Setup!$C$13)-CA107-DY107)+IF($K107=10,$D107,0)</f>
        <v/>
      </c>
      <c r="AD107">
        <f>MAX(0,AD106*(1+AD$6/Setup!$C$13)-CB107-DZ107)+IF($K107=11,$D107,0)</f>
        <v/>
      </c>
      <c r="AE107">
        <f>MAX(0,AE106*(1+AE$6/Setup!$C$13)-CC107-EA107)+IF($K107=12,$D107,0)</f>
        <v/>
      </c>
      <c r="AF107">
        <f>MAX(0,AF106*(1+AF$6/Setup!$C$13)-CD107-EB107)+IF($K107=13,$D107,0)</f>
        <v/>
      </c>
      <c r="AG107">
        <f>MAX(0,AG106*(1+AG$6/Setup!$C$13)-CE107-EC107)+IF($K107=14,$D107,0)</f>
        <v/>
      </c>
      <c r="AH107">
        <f>MAX(0,AH106*(1+AH$6/Setup!$C$13)-CF107-ED107)+IF($K107=15,$D107,0)</f>
        <v/>
      </c>
      <c r="AI107">
        <f>MAX(0,AI106*(1+AI$6/Setup!$C$13)-CG107-EE107)+IF($K107=16,$D107,0)</f>
        <v/>
      </c>
      <c r="AJ107">
        <f>MAX(0,AJ106*(1+AJ$6/Setup!$C$13)-CH107-EF107)+IF($K107=17,$D107,0)</f>
        <v/>
      </c>
      <c r="AK107">
        <f>MAX(0,AK106*(1+AK$6/Setup!$C$13)-CI107-EG107)+IF($K107=18,$D107,0)</f>
        <v/>
      </c>
      <c r="AL107">
        <f>MAX(0,AL106*(1+AL$6/Setup!$C$13)-CJ107-EH107)+IF($K107=19,$D107,0)</f>
        <v/>
      </c>
      <c r="AM107">
        <f>MAX(0,AM106*(1+AM$6/Setup!$C$13)-CK107-EI107)+IF($K107=20,$D107,0)</f>
        <v/>
      </c>
      <c r="AN107">
        <f>MAX(0,AN106*(1+AN$6/Setup!$C$13)-CL107-EJ107)+IF($K107=21,$D107,0)</f>
        <v/>
      </c>
      <c r="AO107">
        <f>MAX(0,AO106*(1+AO$6/Setup!$C$13)-CM107-EK107)+IF($K107=22,$D107,0)</f>
        <v/>
      </c>
      <c r="AP107">
        <f>MAX(0,AP106*(1+AP$6/Setup!$C$13)-CN107-EL107)+IF($K107=23,$D107,0)</f>
        <v/>
      </c>
      <c r="AQ107">
        <f>MAX(0,AQ106*(1+AQ$6/Setup!$C$13)-CO107-EM107)+IF($K107=24,$D107,0)</f>
        <v/>
      </c>
      <c r="AR107">
        <f>MAX(0,AR106*(1+AR$6/Setup!$C$13)-CP107-EN107)+IF($K107=25,$D107,0)</f>
        <v/>
      </c>
      <c r="AS107">
        <f>MAX(0,AS106*(1+AS$6/Setup!$C$13)-CQ107-EO107)+IF($K107=26,$D107,0)</f>
        <v/>
      </c>
      <c r="AT107">
        <f>MAX(0,AT106*(1+AT$6/Setup!$C$13)-CR107-EP107)+IF($K107=27,$D107,0)</f>
        <v/>
      </c>
      <c r="AU107">
        <f>MAX(0,AU106*(1+AU$6/Setup!$C$13)-CS107-EQ107)+IF($K107=28,$D107,0)</f>
        <v/>
      </c>
      <c r="AV107">
        <f>MAX(0,AV106*(1+AV$6/Setup!$C$13)-CT107-ER107)+IF($K107=29,$D107,0)</f>
        <v/>
      </c>
      <c r="AW107">
        <f>MAX(0,AW106*(1+AW$6/Setup!$C$13)-CU107-ES107)+IF($K107=30,$D107,0)</f>
        <v/>
      </c>
      <c r="AX107">
        <f>MAX(0,AX106*(1+AX$6/Setup!$C$13)-CV107-ET107)+IF($K107=31,$D107,0)</f>
        <v/>
      </c>
      <c r="AY107">
        <f>MAX(0,AY106*(1+AY$6/Setup!$C$13)-CW107-EU107)+IF($K107=32,$D107,0)</f>
        <v/>
      </c>
      <c r="AZ107">
        <f>MAX(0,AZ106*(1+AZ$6/Setup!$C$13)-CX107-EV107)+IF($K107=33,$D107,0)</f>
        <v/>
      </c>
      <c r="BA107">
        <f>MAX(0,BA106*(1+BA$6/Setup!$C$13)-CY107-EW107)+IF($K107=34,$D107,0)</f>
        <v/>
      </c>
      <c r="BB107">
        <f>MAX(0,BB106*(1+BB$6/Setup!$C$13)-CZ107-EX107)+IF($K107=35,$D107,0)</f>
        <v/>
      </c>
      <c r="BC107">
        <f>MAX(0,BC106*(1+BC$6/Setup!$C$13)-DA107-EY107)+IF($K107=36,$D107,0)</f>
        <v/>
      </c>
      <c r="BD107">
        <f>MAX(0,BD106*(1+BD$6/Setup!$C$13)-DB107-EZ107)+IF($K107=37,$D107,0)</f>
        <v/>
      </c>
      <c r="BE107">
        <f>MAX(0,BE106*(1+BE$6/Setup!$C$13)-DC107-FA107)+IF($K107=38,$D107,0)</f>
        <v/>
      </c>
      <c r="BF107">
        <f>MAX(0,BF106*(1+BF$6/Setup!$C$13)-DD107-FB107)+IF($K107=39,$D107,0)</f>
        <v/>
      </c>
      <c r="BG107">
        <f>MAX(0,BG106*(1+BG$6/Setup!$C$13)-DE107-FC107)+IF($K107=40,$D107,0)</f>
        <v/>
      </c>
      <c r="BH107">
        <f>MAX(0,BH106*(1+BH$6/Setup!$C$13)-DF107-FD107)+IF($K107=41,$D107,0)</f>
        <v/>
      </c>
      <c r="BI107">
        <f>MAX(0,BI106*(1+BI$6/Setup!$C$13)-DG107-FE107)+IF($K107=42,$D107,0)</f>
        <v/>
      </c>
      <c r="BJ107">
        <f>MAX(0,BJ106*(1+BJ$6/Setup!$C$13)-DH107-FF107)+IF($K107=43,$D107,0)</f>
        <v/>
      </c>
      <c r="BK107">
        <f>MAX(0,BK106*(1+BK$6/Setup!$C$13)-DI107-FG107)+IF($K107=44,$D107,0)</f>
        <v/>
      </c>
      <c r="BL107">
        <f>MAX(0,BL106*(1+BL$6/Setup!$C$13)-DJ107-FH107)+IF($K107=45,$D107,0)</f>
        <v/>
      </c>
      <c r="BM107">
        <f>MAX(0,BM106*(1+BM$6/Setup!$C$13)-DK107-FI107)+IF($K107=46,$D107,0)</f>
        <v/>
      </c>
      <c r="BN107">
        <f>MAX(0,BN106*(1+BN$6/Setup!$C$13)-DL107-FJ107)+IF($K107=47,$D107,0)</f>
        <v/>
      </c>
      <c r="BO107">
        <f>MAX(0,BO106*(1+BO$6/Setup!$C$13)-DM107-FK107)+IF($K107=48,$D107,0)</f>
        <v/>
      </c>
      <c r="BP107">
        <f>MAX(0,BP106*(1+BP$6/Setup!$C$13)-DN107-FL107)+IF($K107=49,$D107,0)</f>
        <v/>
      </c>
      <c r="BQ107">
        <f>MAX(0,BQ106*(1+BQ$6/Setup!$C$13)-DO107-FM107)+IF($K107=50,$D107,0)</f>
        <v/>
      </c>
      <c r="BR107">
        <f>MIN(T106*(1+T$6/Setup!$C$13),T$7)</f>
        <v/>
      </c>
      <c r="BS107">
        <f>MIN(U106*(1+U$6/Setup!$C$13),U$7)</f>
        <v/>
      </c>
      <c r="BT107">
        <f>MIN(V106*(1+V$6/Setup!$C$13),V$7)</f>
        <v/>
      </c>
      <c r="BU107">
        <f>MIN(W106*(1+W$6/Setup!$C$13),W$7)</f>
        <v/>
      </c>
      <c r="BV107">
        <f>MIN(X106*(1+X$6/Setup!$C$13),X$7)</f>
        <v/>
      </c>
      <c r="BW107">
        <f>MIN(Y106*(1+Y$6/Setup!$C$13),Y$7)</f>
        <v/>
      </c>
      <c r="BX107">
        <f>MIN(Z106*(1+Z$6/Setup!$C$13),Z$7)</f>
        <v/>
      </c>
      <c r="BY107">
        <f>MIN(AA106*(1+AA$6/Setup!$C$13),AA$7)</f>
        <v/>
      </c>
      <c r="BZ107">
        <f>MIN(AB106*(1+AB$6/Setup!$C$13),AB$7)</f>
        <v/>
      </c>
      <c r="CA107">
        <f>MIN(AC106*(1+AC$6/Setup!$C$13),AC$7)</f>
        <v/>
      </c>
      <c r="CB107">
        <f>MIN(AD106*(1+AD$6/Setup!$C$13),AD$7)</f>
        <v/>
      </c>
      <c r="CC107">
        <f>MIN(AE106*(1+AE$6/Setup!$C$13),AE$7)</f>
        <v/>
      </c>
      <c r="CD107">
        <f>MIN(AF106*(1+AF$6/Setup!$C$13),AF$7)</f>
        <v/>
      </c>
      <c r="CE107">
        <f>MIN(AG106*(1+AG$6/Setup!$C$13),AG$7)</f>
        <v/>
      </c>
      <c r="CF107">
        <f>MIN(AH106*(1+AH$6/Setup!$C$13),AH$7)</f>
        <v/>
      </c>
      <c r="CG107">
        <f>MIN(AI106*(1+AI$6/Setup!$C$13),AI$7)</f>
        <v/>
      </c>
      <c r="CH107">
        <f>MIN(AJ106*(1+AJ$6/Setup!$C$13),AJ$7)</f>
        <v/>
      </c>
      <c r="CI107">
        <f>MIN(AK106*(1+AK$6/Setup!$C$13),AK$7)</f>
        <v/>
      </c>
      <c r="CJ107">
        <f>MIN(AL106*(1+AL$6/Setup!$C$13),AL$7)</f>
        <v/>
      </c>
      <c r="CK107">
        <f>MIN(AM106*(1+AM$6/Setup!$C$13),AM$7)</f>
        <v/>
      </c>
      <c r="CL107">
        <f>MIN(AN106*(1+AN$6/Setup!$C$13),AN$7)</f>
        <v/>
      </c>
      <c r="CM107">
        <f>MIN(AO106*(1+AO$6/Setup!$C$13),AO$7)</f>
        <v/>
      </c>
      <c r="CN107">
        <f>MIN(AP106*(1+AP$6/Setup!$C$13),AP$7)</f>
        <v/>
      </c>
      <c r="CO107">
        <f>MIN(AQ106*(1+AQ$6/Setup!$C$13),AQ$7)</f>
        <v/>
      </c>
      <c r="CP107">
        <f>MIN(AR106*(1+AR$6/Setup!$C$13),AR$7)</f>
        <v/>
      </c>
      <c r="CQ107">
        <f>MIN(AS106*(1+AS$6/Setup!$C$13),AS$7)</f>
        <v/>
      </c>
      <c r="CR107">
        <f>MIN(AT106*(1+AT$6/Setup!$C$13),AT$7)</f>
        <v/>
      </c>
      <c r="CS107">
        <f>MIN(AU106*(1+AU$6/Setup!$C$13),AU$7)</f>
        <v/>
      </c>
      <c r="CT107">
        <f>MIN(AV106*(1+AV$6/Setup!$C$13),AV$7)</f>
        <v/>
      </c>
      <c r="CU107">
        <f>MIN(AW106*(1+AW$6/Setup!$C$13),AW$7)</f>
        <v/>
      </c>
      <c r="CV107">
        <f>MIN(AX106*(1+AX$6/Setup!$C$13),AX$7)</f>
        <v/>
      </c>
      <c r="CW107">
        <f>MIN(AY106*(1+AY$6/Setup!$C$13),AY$7)</f>
        <v/>
      </c>
      <c r="CX107">
        <f>MIN(AZ106*(1+AZ$6/Setup!$C$13),AZ$7)</f>
        <v/>
      </c>
      <c r="CY107">
        <f>MIN(BA106*(1+BA$6/Setup!$C$13),BA$7)</f>
        <v/>
      </c>
      <c r="CZ107">
        <f>MIN(BB106*(1+BB$6/Setup!$C$13),BB$7)</f>
        <v/>
      </c>
      <c r="DA107">
        <f>MIN(BC106*(1+BC$6/Setup!$C$13),BC$7)</f>
        <v/>
      </c>
      <c r="DB107">
        <f>MIN(BD106*(1+BD$6/Setup!$C$13),BD$7)</f>
        <v/>
      </c>
      <c r="DC107">
        <f>MIN(BE106*(1+BE$6/Setup!$C$13),BE$7)</f>
        <v/>
      </c>
      <c r="DD107">
        <f>MIN(BF106*(1+BF$6/Setup!$C$13),BF$7)</f>
        <v/>
      </c>
      <c r="DE107">
        <f>MIN(BG106*(1+BG$6/Setup!$C$13),BG$7)</f>
        <v/>
      </c>
      <c r="DF107">
        <f>MIN(BH106*(1+BH$6/Setup!$C$13),BH$7)</f>
        <v/>
      </c>
      <c r="DG107">
        <f>MIN(BI106*(1+BI$6/Setup!$C$13),BI$7)</f>
        <v/>
      </c>
      <c r="DH107">
        <f>MIN(BJ106*(1+BJ$6/Setup!$C$13),BJ$7)</f>
        <v/>
      </c>
      <c r="DI107">
        <f>MIN(BK106*(1+BK$6/Setup!$C$13),BK$7)</f>
        <v/>
      </c>
      <c r="DJ107">
        <f>MIN(BL106*(1+BL$6/Setup!$C$13),BL$7)</f>
        <v/>
      </c>
      <c r="DK107">
        <f>MIN(BM106*(1+BM$6/Setup!$C$13),BM$7)</f>
        <v/>
      </c>
      <c r="DL107">
        <f>MIN(BN106*(1+BN$6/Setup!$C$13),BN$7)</f>
        <v/>
      </c>
      <c r="DM107">
        <f>MIN(BO106*(1+BO$6/Setup!$C$13),BO$7)</f>
        <v/>
      </c>
      <c r="DN107">
        <f>MIN(BP106*(1+BP$6/Setup!$C$13),BP$7)</f>
        <v/>
      </c>
      <c r="DO107">
        <f>MIN(BQ106*(1+BQ$6/Setup!$C$13),BQ$7)</f>
        <v/>
      </c>
      <c r="DP107">
        <f>MIN(T106*(1+T$6/Setup!$C$13)-BR107,$H107)</f>
        <v/>
      </c>
      <c r="DQ107">
        <f>MIN(U106*(1+U$6/Setup!$C$13)-BS107,MAX(0,$H107-SUM($DP107:DP107)))</f>
        <v/>
      </c>
      <c r="DR107">
        <f>MIN(V106*(1+V$6/Setup!$C$13)-BT107,MAX(0,$H107-SUM($DP107:DQ107)))</f>
        <v/>
      </c>
      <c r="DS107">
        <f>MIN(W106*(1+W$6/Setup!$C$13)-BU107,MAX(0,$H107-SUM($DP107:DR107)))</f>
        <v/>
      </c>
      <c r="DT107">
        <f>MIN(X106*(1+X$6/Setup!$C$13)-BV107,MAX(0,$H107-SUM($DP107:DS107)))</f>
        <v/>
      </c>
      <c r="DU107">
        <f>MIN(Y106*(1+Y$6/Setup!$C$13)-BW107,MAX(0,$H107-SUM($DP107:DT107)))</f>
        <v/>
      </c>
      <c r="DV107">
        <f>MIN(Z106*(1+Z$6/Setup!$C$13)-BX107,MAX(0,$H107-SUM($DP107:DU107)))</f>
        <v/>
      </c>
      <c r="DW107">
        <f>MIN(AA106*(1+AA$6/Setup!$C$13)-BY107,MAX(0,$H107-SUM($DP107:DV107)))</f>
        <v/>
      </c>
      <c r="DX107">
        <f>MIN(AB106*(1+AB$6/Setup!$C$13)-BZ107,MAX(0,$H107-SUM($DP107:DW107)))</f>
        <v/>
      </c>
      <c r="DY107">
        <f>MIN(AC106*(1+AC$6/Setup!$C$13)-CA107,MAX(0,$H107-SUM($DP107:DX107)))</f>
        <v/>
      </c>
      <c r="DZ107">
        <f>MIN(AD106*(1+AD$6/Setup!$C$13)-CB107,MAX(0,$H107-SUM($DP107:DY107)))</f>
        <v/>
      </c>
      <c r="EA107">
        <f>MIN(AE106*(1+AE$6/Setup!$C$13)-CC107,MAX(0,$H107-SUM($DP107:DZ107)))</f>
        <v/>
      </c>
      <c r="EB107">
        <f>MIN(AF106*(1+AF$6/Setup!$C$13)-CD107,MAX(0,$H107-SUM($DP107:EA107)))</f>
        <v/>
      </c>
      <c r="EC107">
        <f>MIN(AG106*(1+AG$6/Setup!$C$13)-CE107,MAX(0,$H107-SUM($DP107:EB107)))</f>
        <v/>
      </c>
      <c r="ED107">
        <f>MIN(AH106*(1+AH$6/Setup!$C$13)-CF107,MAX(0,$H107-SUM($DP107:EC107)))</f>
        <v/>
      </c>
      <c r="EE107">
        <f>MIN(AI106*(1+AI$6/Setup!$C$13)-CG107,MAX(0,$H107-SUM($DP107:ED107)))</f>
        <v/>
      </c>
      <c r="EF107">
        <f>MIN(AJ106*(1+AJ$6/Setup!$C$13)-CH107,MAX(0,$H107-SUM($DP107:EE107)))</f>
        <v/>
      </c>
      <c r="EG107">
        <f>MIN(AK106*(1+AK$6/Setup!$C$13)-CI107,MAX(0,$H107-SUM($DP107:EF107)))</f>
        <v/>
      </c>
      <c r="EH107">
        <f>MIN(AL106*(1+AL$6/Setup!$C$13)-CJ107,MAX(0,$H107-SUM($DP107:EG107)))</f>
        <v/>
      </c>
      <c r="EI107">
        <f>MIN(AM106*(1+AM$6/Setup!$C$13)-CK107,MAX(0,$H107-SUM($DP107:EH107)))</f>
        <v/>
      </c>
      <c r="EJ107">
        <f>MIN(AN106*(1+AN$6/Setup!$C$13)-CL107,MAX(0,$H107-SUM($DP107:EI107)))</f>
        <v/>
      </c>
      <c r="EK107">
        <f>MIN(AO106*(1+AO$6/Setup!$C$13)-CM107,MAX(0,$H107-SUM($DP107:EJ107)))</f>
        <v/>
      </c>
      <c r="EL107">
        <f>MIN(AP106*(1+AP$6/Setup!$C$13)-CN107,MAX(0,$H107-SUM($DP107:EK107)))</f>
        <v/>
      </c>
      <c r="EM107">
        <f>MIN(AQ106*(1+AQ$6/Setup!$C$13)-CO107,MAX(0,$H107-SUM($DP107:EL107)))</f>
        <v/>
      </c>
      <c r="EN107">
        <f>MIN(AR106*(1+AR$6/Setup!$C$13)-CP107,MAX(0,$H107-SUM($DP107:EM107)))</f>
        <v/>
      </c>
      <c r="EO107">
        <f>MIN(AS106*(1+AS$6/Setup!$C$13)-CQ107,MAX(0,$H107-SUM($DP107:EN107)))</f>
        <v/>
      </c>
      <c r="EP107">
        <f>MIN(AT106*(1+AT$6/Setup!$C$13)-CR107,MAX(0,$H107-SUM($DP107:EO107)))</f>
        <v/>
      </c>
      <c r="EQ107">
        <f>MIN(AU106*(1+AU$6/Setup!$C$13)-CS107,MAX(0,$H107-SUM($DP107:EP107)))</f>
        <v/>
      </c>
      <c r="ER107">
        <f>MIN(AV106*(1+AV$6/Setup!$C$13)-CT107,MAX(0,$H107-SUM($DP107:EQ107)))</f>
        <v/>
      </c>
      <c r="ES107">
        <f>MIN(AW106*(1+AW$6/Setup!$C$13)-CU107,MAX(0,$H107-SUM($DP107:ER107)))</f>
        <v/>
      </c>
      <c r="ET107">
        <f>MIN(AX106*(1+AX$6/Setup!$C$13)-CV107,MAX(0,$H107-SUM($DP107:ES107)))</f>
        <v/>
      </c>
      <c r="EU107">
        <f>MIN(AY106*(1+AY$6/Setup!$C$13)-CW107,MAX(0,$H107-SUM($DP107:ET107)))</f>
        <v/>
      </c>
      <c r="EV107">
        <f>MIN(AZ106*(1+AZ$6/Setup!$C$13)-CX107,MAX(0,$H107-SUM($DP107:EU107)))</f>
        <v/>
      </c>
      <c r="EW107">
        <f>MIN(BA106*(1+BA$6/Setup!$C$13)-CY107,MAX(0,$H107-SUM($DP107:EV107)))</f>
        <v/>
      </c>
      <c r="EX107">
        <f>MIN(BB106*(1+BB$6/Setup!$C$13)-CZ107,MAX(0,$H107-SUM($DP107:EW107)))</f>
        <v/>
      </c>
      <c r="EY107">
        <f>MIN(BC106*(1+BC$6/Setup!$C$13)-DA107,MAX(0,$H107-SUM($DP107:EX107)))</f>
        <v/>
      </c>
      <c r="EZ107">
        <f>MIN(BD106*(1+BD$6/Setup!$C$13)-DB107,MAX(0,$H107-SUM($DP107:EY107)))</f>
        <v/>
      </c>
      <c r="FA107">
        <f>MIN(BE106*(1+BE$6/Setup!$C$13)-DC107,MAX(0,$H107-SUM($DP107:EZ107)))</f>
        <v/>
      </c>
      <c r="FB107">
        <f>MIN(BF106*(1+BF$6/Setup!$C$13)-DD107,MAX(0,$H107-SUM($DP107:FA107)))</f>
        <v/>
      </c>
      <c r="FC107">
        <f>MIN(BG106*(1+BG$6/Setup!$C$13)-DE107,MAX(0,$H107-SUM($DP107:FB107)))</f>
        <v/>
      </c>
      <c r="FD107">
        <f>MIN(BH106*(1+BH$6/Setup!$C$13)-DF107,MAX(0,$H107-SUM($DP107:FC107)))</f>
        <v/>
      </c>
      <c r="FE107">
        <f>MIN(BI106*(1+BI$6/Setup!$C$13)-DG107,MAX(0,$H107-SUM($DP107:FD107)))</f>
        <v/>
      </c>
      <c r="FF107">
        <f>MIN(BJ106*(1+BJ$6/Setup!$C$13)-DH107,MAX(0,$H107-SUM($DP107:FE107)))</f>
        <v/>
      </c>
      <c r="FG107">
        <f>MIN(BK106*(1+BK$6/Setup!$C$13)-DI107,MAX(0,$H107-SUM($DP107:FF107)))</f>
        <v/>
      </c>
      <c r="FH107">
        <f>MIN(BL106*(1+BL$6/Setup!$C$13)-DJ107,MAX(0,$H107-SUM($DP107:FG107)))</f>
        <v/>
      </c>
      <c r="FI107">
        <f>MIN(BM106*(1+BM$6/Setup!$C$13)-DK107,MAX(0,$H107-SUM($DP107:FH107)))</f>
        <v/>
      </c>
      <c r="FJ107">
        <f>MIN(BN106*(1+BN$6/Setup!$C$13)-DL107,MAX(0,$H107-SUM($DP107:FI107)))</f>
        <v/>
      </c>
      <c r="FK107">
        <f>MIN(BO106*(1+BO$6/Setup!$C$13)-DM107,MAX(0,$H107-SUM($DP107:FJ107)))</f>
        <v/>
      </c>
      <c r="FL107">
        <f>MIN(BP106*(1+BP$6/Setup!$C$13)-DN107,MAX(0,$H107-SUM($DP107:FK107)))</f>
        <v/>
      </c>
      <c r="FM107">
        <f>MIN(BQ106*(1+BQ$6/Setup!$C$13)-DO107,MAX(0,$H107-SUM($DP107:FL107)))</f>
        <v/>
      </c>
    </row>
    <row r="108">
      <c r="A108">
        <f>A107+1</f>
        <v/>
      </c>
      <c r="B108">
        <f>IF(Setup!$C$6="Every week",Setup!$C$7+7*(A108-1),IF(Setup!$C$6="Every 2 weeks",Setup!$C$7+14*(A108-1),IF(Setup!$C$6="Every month",EDATE(Setup!$C$7,A108-1),EOMONTH(Setup!$C$7,INT((A108-1+Setup!$C$20)/2)-1)+MIN(IF(MOD(A108-1+Setup!$C$20,2)=0,Setup!$C$18,Setup!$C$19),DAY(EOMONTH(Setup!$C$7,INT((A108-1+Setup!$C$20)/2)))))))</f>
        <v/>
      </c>
      <c r="C108">
        <f>N('Paycheck Plan'!J104)</f>
        <v/>
      </c>
      <c r="D108">
        <f>N('Paycheck Plan'!K104)</f>
        <v/>
      </c>
      <c r="E108">
        <f>MIN(MAX(0,Setup!$C$10-F107),MAX(0,Setup!$C$8+C108-G108))</f>
        <v/>
      </c>
      <c r="F108">
        <f>F107+E108</f>
        <v/>
      </c>
      <c r="G108">
        <f>MIN(Setup!$C$14,MAX(0,Setup!$C$8+C108))</f>
        <v/>
      </c>
      <c r="H108">
        <f>MAX(0,Setup!$C$8+C108-G108-E108)+SUM($T$7:$BQ$7)-SUM(BR108:DO108)</f>
        <v/>
      </c>
      <c r="I108">
        <f>SUMPRODUCT(T107:BQ107,$T$6:$BQ$6)/Setup!$C$13</f>
        <v/>
      </c>
      <c r="J108">
        <f>SUM(T108:BQ108)</f>
        <v/>
      </c>
      <c r="K108">
        <f>IF(MAX(DP108:FM108)&gt;0,MATCH(MAX(DP108:FM108),DP108:FM108,0),1)</f>
        <v/>
      </c>
      <c r="T108">
        <f>MAX(0,T107*(1+T$6/Setup!$C$13)-BR108-DP108)+IF($K108=1,$D108,0)</f>
        <v/>
      </c>
      <c r="U108">
        <f>MAX(0,U107*(1+U$6/Setup!$C$13)-BS108-DQ108)+IF($K108=2,$D108,0)</f>
        <v/>
      </c>
      <c r="V108">
        <f>MAX(0,V107*(1+V$6/Setup!$C$13)-BT108-DR108)+IF($K108=3,$D108,0)</f>
        <v/>
      </c>
      <c r="W108">
        <f>MAX(0,W107*(1+W$6/Setup!$C$13)-BU108-DS108)+IF($K108=4,$D108,0)</f>
        <v/>
      </c>
      <c r="X108">
        <f>MAX(0,X107*(1+X$6/Setup!$C$13)-BV108-DT108)+IF($K108=5,$D108,0)</f>
        <v/>
      </c>
      <c r="Y108">
        <f>MAX(0,Y107*(1+Y$6/Setup!$C$13)-BW108-DU108)+IF($K108=6,$D108,0)</f>
        <v/>
      </c>
      <c r="Z108">
        <f>MAX(0,Z107*(1+Z$6/Setup!$C$13)-BX108-DV108)+IF($K108=7,$D108,0)</f>
        <v/>
      </c>
      <c r="AA108">
        <f>MAX(0,AA107*(1+AA$6/Setup!$C$13)-BY108-DW108)+IF($K108=8,$D108,0)</f>
        <v/>
      </c>
      <c r="AB108">
        <f>MAX(0,AB107*(1+AB$6/Setup!$C$13)-BZ108-DX108)+IF($K108=9,$D108,0)</f>
        <v/>
      </c>
      <c r="AC108">
        <f>MAX(0,AC107*(1+AC$6/Setup!$C$13)-CA108-DY108)+IF($K108=10,$D108,0)</f>
        <v/>
      </c>
      <c r="AD108">
        <f>MAX(0,AD107*(1+AD$6/Setup!$C$13)-CB108-DZ108)+IF($K108=11,$D108,0)</f>
        <v/>
      </c>
      <c r="AE108">
        <f>MAX(0,AE107*(1+AE$6/Setup!$C$13)-CC108-EA108)+IF($K108=12,$D108,0)</f>
        <v/>
      </c>
      <c r="AF108">
        <f>MAX(0,AF107*(1+AF$6/Setup!$C$13)-CD108-EB108)+IF($K108=13,$D108,0)</f>
        <v/>
      </c>
      <c r="AG108">
        <f>MAX(0,AG107*(1+AG$6/Setup!$C$13)-CE108-EC108)+IF($K108=14,$D108,0)</f>
        <v/>
      </c>
      <c r="AH108">
        <f>MAX(0,AH107*(1+AH$6/Setup!$C$13)-CF108-ED108)+IF($K108=15,$D108,0)</f>
        <v/>
      </c>
      <c r="AI108">
        <f>MAX(0,AI107*(1+AI$6/Setup!$C$13)-CG108-EE108)+IF($K108=16,$D108,0)</f>
        <v/>
      </c>
      <c r="AJ108">
        <f>MAX(0,AJ107*(1+AJ$6/Setup!$C$13)-CH108-EF108)+IF($K108=17,$D108,0)</f>
        <v/>
      </c>
      <c r="AK108">
        <f>MAX(0,AK107*(1+AK$6/Setup!$C$13)-CI108-EG108)+IF($K108=18,$D108,0)</f>
        <v/>
      </c>
      <c r="AL108">
        <f>MAX(0,AL107*(1+AL$6/Setup!$C$13)-CJ108-EH108)+IF($K108=19,$D108,0)</f>
        <v/>
      </c>
      <c r="AM108">
        <f>MAX(0,AM107*(1+AM$6/Setup!$C$13)-CK108-EI108)+IF($K108=20,$D108,0)</f>
        <v/>
      </c>
      <c r="AN108">
        <f>MAX(0,AN107*(1+AN$6/Setup!$C$13)-CL108-EJ108)+IF($K108=21,$D108,0)</f>
        <v/>
      </c>
      <c r="AO108">
        <f>MAX(0,AO107*(1+AO$6/Setup!$C$13)-CM108-EK108)+IF($K108=22,$D108,0)</f>
        <v/>
      </c>
      <c r="AP108">
        <f>MAX(0,AP107*(1+AP$6/Setup!$C$13)-CN108-EL108)+IF($K108=23,$D108,0)</f>
        <v/>
      </c>
      <c r="AQ108">
        <f>MAX(0,AQ107*(1+AQ$6/Setup!$C$13)-CO108-EM108)+IF($K108=24,$D108,0)</f>
        <v/>
      </c>
      <c r="AR108">
        <f>MAX(0,AR107*(1+AR$6/Setup!$C$13)-CP108-EN108)+IF($K108=25,$D108,0)</f>
        <v/>
      </c>
      <c r="AS108">
        <f>MAX(0,AS107*(1+AS$6/Setup!$C$13)-CQ108-EO108)+IF($K108=26,$D108,0)</f>
        <v/>
      </c>
      <c r="AT108">
        <f>MAX(0,AT107*(1+AT$6/Setup!$C$13)-CR108-EP108)+IF($K108=27,$D108,0)</f>
        <v/>
      </c>
      <c r="AU108">
        <f>MAX(0,AU107*(1+AU$6/Setup!$C$13)-CS108-EQ108)+IF($K108=28,$D108,0)</f>
        <v/>
      </c>
      <c r="AV108">
        <f>MAX(0,AV107*(1+AV$6/Setup!$C$13)-CT108-ER108)+IF($K108=29,$D108,0)</f>
        <v/>
      </c>
      <c r="AW108">
        <f>MAX(0,AW107*(1+AW$6/Setup!$C$13)-CU108-ES108)+IF($K108=30,$D108,0)</f>
        <v/>
      </c>
      <c r="AX108">
        <f>MAX(0,AX107*(1+AX$6/Setup!$C$13)-CV108-ET108)+IF($K108=31,$D108,0)</f>
        <v/>
      </c>
      <c r="AY108">
        <f>MAX(0,AY107*(1+AY$6/Setup!$C$13)-CW108-EU108)+IF($K108=32,$D108,0)</f>
        <v/>
      </c>
      <c r="AZ108">
        <f>MAX(0,AZ107*(1+AZ$6/Setup!$C$13)-CX108-EV108)+IF($K108=33,$D108,0)</f>
        <v/>
      </c>
      <c r="BA108">
        <f>MAX(0,BA107*(1+BA$6/Setup!$C$13)-CY108-EW108)+IF($K108=34,$D108,0)</f>
        <v/>
      </c>
      <c r="BB108">
        <f>MAX(0,BB107*(1+BB$6/Setup!$C$13)-CZ108-EX108)+IF($K108=35,$D108,0)</f>
        <v/>
      </c>
      <c r="BC108">
        <f>MAX(0,BC107*(1+BC$6/Setup!$C$13)-DA108-EY108)+IF($K108=36,$D108,0)</f>
        <v/>
      </c>
      <c r="BD108">
        <f>MAX(0,BD107*(1+BD$6/Setup!$C$13)-DB108-EZ108)+IF($K108=37,$D108,0)</f>
        <v/>
      </c>
      <c r="BE108">
        <f>MAX(0,BE107*(1+BE$6/Setup!$C$13)-DC108-FA108)+IF($K108=38,$D108,0)</f>
        <v/>
      </c>
      <c r="BF108">
        <f>MAX(0,BF107*(1+BF$6/Setup!$C$13)-DD108-FB108)+IF($K108=39,$D108,0)</f>
        <v/>
      </c>
      <c r="BG108">
        <f>MAX(0,BG107*(1+BG$6/Setup!$C$13)-DE108-FC108)+IF($K108=40,$D108,0)</f>
        <v/>
      </c>
      <c r="BH108">
        <f>MAX(0,BH107*(1+BH$6/Setup!$C$13)-DF108-FD108)+IF($K108=41,$D108,0)</f>
        <v/>
      </c>
      <c r="BI108">
        <f>MAX(0,BI107*(1+BI$6/Setup!$C$13)-DG108-FE108)+IF($K108=42,$D108,0)</f>
        <v/>
      </c>
      <c r="BJ108">
        <f>MAX(0,BJ107*(1+BJ$6/Setup!$C$13)-DH108-FF108)+IF($K108=43,$D108,0)</f>
        <v/>
      </c>
      <c r="BK108">
        <f>MAX(0,BK107*(1+BK$6/Setup!$C$13)-DI108-FG108)+IF($K108=44,$D108,0)</f>
        <v/>
      </c>
      <c r="BL108">
        <f>MAX(0,BL107*(1+BL$6/Setup!$C$13)-DJ108-FH108)+IF($K108=45,$D108,0)</f>
        <v/>
      </c>
      <c r="BM108">
        <f>MAX(0,BM107*(1+BM$6/Setup!$C$13)-DK108-FI108)+IF($K108=46,$D108,0)</f>
        <v/>
      </c>
      <c r="BN108">
        <f>MAX(0,BN107*(1+BN$6/Setup!$C$13)-DL108-FJ108)+IF($K108=47,$D108,0)</f>
        <v/>
      </c>
      <c r="BO108">
        <f>MAX(0,BO107*(1+BO$6/Setup!$C$13)-DM108-FK108)+IF($K108=48,$D108,0)</f>
        <v/>
      </c>
      <c r="BP108">
        <f>MAX(0,BP107*(1+BP$6/Setup!$C$13)-DN108-FL108)+IF($K108=49,$D108,0)</f>
        <v/>
      </c>
      <c r="BQ108">
        <f>MAX(0,BQ107*(1+BQ$6/Setup!$C$13)-DO108-FM108)+IF($K108=50,$D108,0)</f>
        <v/>
      </c>
      <c r="BR108">
        <f>MIN(T107*(1+T$6/Setup!$C$13),T$7)</f>
        <v/>
      </c>
      <c r="BS108">
        <f>MIN(U107*(1+U$6/Setup!$C$13),U$7)</f>
        <v/>
      </c>
      <c r="BT108">
        <f>MIN(V107*(1+V$6/Setup!$C$13),V$7)</f>
        <v/>
      </c>
      <c r="BU108">
        <f>MIN(W107*(1+W$6/Setup!$C$13),W$7)</f>
        <v/>
      </c>
      <c r="BV108">
        <f>MIN(X107*(1+X$6/Setup!$C$13),X$7)</f>
        <v/>
      </c>
      <c r="BW108">
        <f>MIN(Y107*(1+Y$6/Setup!$C$13),Y$7)</f>
        <v/>
      </c>
      <c r="BX108">
        <f>MIN(Z107*(1+Z$6/Setup!$C$13),Z$7)</f>
        <v/>
      </c>
      <c r="BY108">
        <f>MIN(AA107*(1+AA$6/Setup!$C$13),AA$7)</f>
        <v/>
      </c>
      <c r="BZ108">
        <f>MIN(AB107*(1+AB$6/Setup!$C$13),AB$7)</f>
        <v/>
      </c>
      <c r="CA108">
        <f>MIN(AC107*(1+AC$6/Setup!$C$13),AC$7)</f>
        <v/>
      </c>
      <c r="CB108">
        <f>MIN(AD107*(1+AD$6/Setup!$C$13),AD$7)</f>
        <v/>
      </c>
      <c r="CC108">
        <f>MIN(AE107*(1+AE$6/Setup!$C$13),AE$7)</f>
        <v/>
      </c>
      <c r="CD108">
        <f>MIN(AF107*(1+AF$6/Setup!$C$13),AF$7)</f>
        <v/>
      </c>
      <c r="CE108">
        <f>MIN(AG107*(1+AG$6/Setup!$C$13),AG$7)</f>
        <v/>
      </c>
      <c r="CF108">
        <f>MIN(AH107*(1+AH$6/Setup!$C$13),AH$7)</f>
        <v/>
      </c>
      <c r="CG108">
        <f>MIN(AI107*(1+AI$6/Setup!$C$13),AI$7)</f>
        <v/>
      </c>
      <c r="CH108">
        <f>MIN(AJ107*(1+AJ$6/Setup!$C$13),AJ$7)</f>
        <v/>
      </c>
      <c r="CI108">
        <f>MIN(AK107*(1+AK$6/Setup!$C$13),AK$7)</f>
        <v/>
      </c>
      <c r="CJ108">
        <f>MIN(AL107*(1+AL$6/Setup!$C$13),AL$7)</f>
        <v/>
      </c>
      <c r="CK108">
        <f>MIN(AM107*(1+AM$6/Setup!$C$13),AM$7)</f>
        <v/>
      </c>
      <c r="CL108">
        <f>MIN(AN107*(1+AN$6/Setup!$C$13),AN$7)</f>
        <v/>
      </c>
      <c r="CM108">
        <f>MIN(AO107*(1+AO$6/Setup!$C$13),AO$7)</f>
        <v/>
      </c>
      <c r="CN108">
        <f>MIN(AP107*(1+AP$6/Setup!$C$13),AP$7)</f>
        <v/>
      </c>
      <c r="CO108">
        <f>MIN(AQ107*(1+AQ$6/Setup!$C$13),AQ$7)</f>
        <v/>
      </c>
      <c r="CP108">
        <f>MIN(AR107*(1+AR$6/Setup!$C$13),AR$7)</f>
        <v/>
      </c>
      <c r="CQ108">
        <f>MIN(AS107*(1+AS$6/Setup!$C$13),AS$7)</f>
        <v/>
      </c>
      <c r="CR108">
        <f>MIN(AT107*(1+AT$6/Setup!$C$13),AT$7)</f>
        <v/>
      </c>
      <c r="CS108">
        <f>MIN(AU107*(1+AU$6/Setup!$C$13),AU$7)</f>
        <v/>
      </c>
      <c r="CT108">
        <f>MIN(AV107*(1+AV$6/Setup!$C$13),AV$7)</f>
        <v/>
      </c>
      <c r="CU108">
        <f>MIN(AW107*(1+AW$6/Setup!$C$13),AW$7)</f>
        <v/>
      </c>
      <c r="CV108">
        <f>MIN(AX107*(1+AX$6/Setup!$C$13),AX$7)</f>
        <v/>
      </c>
      <c r="CW108">
        <f>MIN(AY107*(1+AY$6/Setup!$C$13),AY$7)</f>
        <v/>
      </c>
      <c r="CX108">
        <f>MIN(AZ107*(1+AZ$6/Setup!$C$13),AZ$7)</f>
        <v/>
      </c>
      <c r="CY108">
        <f>MIN(BA107*(1+BA$6/Setup!$C$13),BA$7)</f>
        <v/>
      </c>
      <c r="CZ108">
        <f>MIN(BB107*(1+BB$6/Setup!$C$13),BB$7)</f>
        <v/>
      </c>
      <c r="DA108">
        <f>MIN(BC107*(1+BC$6/Setup!$C$13),BC$7)</f>
        <v/>
      </c>
      <c r="DB108">
        <f>MIN(BD107*(1+BD$6/Setup!$C$13),BD$7)</f>
        <v/>
      </c>
      <c r="DC108">
        <f>MIN(BE107*(1+BE$6/Setup!$C$13),BE$7)</f>
        <v/>
      </c>
      <c r="DD108">
        <f>MIN(BF107*(1+BF$6/Setup!$C$13),BF$7)</f>
        <v/>
      </c>
      <c r="DE108">
        <f>MIN(BG107*(1+BG$6/Setup!$C$13),BG$7)</f>
        <v/>
      </c>
      <c r="DF108">
        <f>MIN(BH107*(1+BH$6/Setup!$C$13),BH$7)</f>
        <v/>
      </c>
      <c r="DG108">
        <f>MIN(BI107*(1+BI$6/Setup!$C$13),BI$7)</f>
        <v/>
      </c>
      <c r="DH108">
        <f>MIN(BJ107*(1+BJ$6/Setup!$C$13),BJ$7)</f>
        <v/>
      </c>
      <c r="DI108">
        <f>MIN(BK107*(1+BK$6/Setup!$C$13),BK$7)</f>
        <v/>
      </c>
      <c r="DJ108">
        <f>MIN(BL107*(1+BL$6/Setup!$C$13),BL$7)</f>
        <v/>
      </c>
      <c r="DK108">
        <f>MIN(BM107*(1+BM$6/Setup!$C$13),BM$7)</f>
        <v/>
      </c>
      <c r="DL108">
        <f>MIN(BN107*(1+BN$6/Setup!$C$13),BN$7)</f>
        <v/>
      </c>
      <c r="DM108">
        <f>MIN(BO107*(1+BO$6/Setup!$C$13),BO$7)</f>
        <v/>
      </c>
      <c r="DN108">
        <f>MIN(BP107*(1+BP$6/Setup!$C$13),BP$7)</f>
        <v/>
      </c>
      <c r="DO108">
        <f>MIN(BQ107*(1+BQ$6/Setup!$C$13),BQ$7)</f>
        <v/>
      </c>
      <c r="DP108">
        <f>MIN(T107*(1+T$6/Setup!$C$13)-BR108,$H108)</f>
        <v/>
      </c>
      <c r="DQ108">
        <f>MIN(U107*(1+U$6/Setup!$C$13)-BS108,MAX(0,$H108-SUM($DP108:DP108)))</f>
        <v/>
      </c>
      <c r="DR108">
        <f>MIN(V107*(1+V$6/Setup!$C$13)-BT108,MAX(0,$H108-SUM($DP108:DQ108)))</f>
        <v/>
      </c>
      <c r="DS108">
        <f>MIN(W107*(1+W$6/Setup!$C$13)-BU108,MAX(0,$H108-SUM($DP108:DR108)))</f>
        <v/>
      </c>
      <c r="DT108">
        <f>MIN(X107*(1+X$6/Setup!$C$13)-BV108,MAX(0,$H108-SUM($DP108:DS108)))</f>
        <v/>
      </c>
      <c r="DU108">
        <f>MIN(Y107*(1+Y$6/Setup!$C$13)-BW108,MAX(0,$H108-SUM($DP108:DT108)))</f>
        <v/>
      </c>
      <c r="DV108">
        <f>MIN(Z107*(1+Z$6/Setup!$C$13)-BX108,MAX(0,$H108-SUM($DP108:DU108)))</f>
        <v/>
      </c>
      <c r="DW108">
        <f>MIN(AA107*(1+AA$6/Setup!$C$13)-BY108,MAX(0,$H108-SUM($DP108:DV108)))</f>
        <v/>
      </c>
      <c r="DX108">
        <f>MIN(AB107*(1+AB$6/Setup!$C$13)-BZ108,MAX(0,$H108-SUM($DP108:DW108)))</f>
        <v/>
      </c>
      <c r="DY108">
        <f>MIN(AC107*(1+AC$6/Setup!$C$13)-CA108,MAX(0,$H108-SUM($DP108:DX108)))</f>
        <v/>
      </c>
      <c r="DZ108">
        <f>MIN(AD107*(1+AD$6/Setup!$C$13)-CB108,MAX(0,$H108-SUM($DP108:DY108)))</f>
        <v/>
      </c>
      <c r="EA108">
        <f>MIN(AE107*(1+AE$6/Setup!$C$13)-CC108,MAX(0,$H108-SUM($DP108:DZ108)))</f>
        <v/>
      </c>
      <c r="EB108">
        <f>MIN(AF107*(1+AF$6/Setup!$C$13)-CD108,MAX(0,$H108-SUM($DP108:EA108)))</f>
        <v/>
      </c>
      <c r="EC108">
        <f>MIN(AG107*(1+AG$6/Setup!$C$13)-CE108,MAX(0,$H108-SUM($DP108:EB108)))</f>
        <v/>
      </c>
      <c r="ED108">
        <f>MIN(AH107*(1+AH$6/Setup!$C$13)-CF108,MAX(0,$H108-SUM($DP108:EC108)))</f>
        <v/>
      </c>
      <c r="EE108">
        <f>MIN(AI107*(1+AI$6/Setup!$C$13)-CG108,MAX(0,$H108-SUM($DP108:ED108)))</f>
        <v/>
      </c>
      <c r="EF108">
        <f>MIN(AJ107*(1+AJ$6/Setup!$C$13)-CH108,MAX(0,$H108-SUM($DP108:EE108)))</f>
        <v/>
      </c>
      <c r="EG108">
        <f>MIN(AK107*(1+AK$6/Setup!$C$13)-CI108,MAX(0,$H108-SUM($DP108:EF108)))</f>
        <v/>
      </c>
      <c r="EH108">
        <f>MIN(AL107*(1+AL$6/Setup!$C$13)-CJ108,MAX(0,$H108-SUM($DP108:EG108)))</f>
        <v/>
      </c>
      <c r="EI108">
        <f>MIN(AM107*(1+AM$6/Setup!$C$13)-CK108,MAX(0,$H108-SUM($DP108:EH108)))</f>
        <v/>
      </c>
      <c r="EJ108">
        <f>MIN(AN107*(1+AN$6/Setup!$C$13)-CL108,MAX(0,$H108-SUM($DP108:EI108)))</f>
        <v/>
      </c>
      <c r="EK108">
        <f>MIN(AO107*(1+AO$6/Setup!$C$13)-CM108,MAX(0,$H108-SUM($DP108:EJ108)))</f>
        <v/>
      </c>
      <c r="EL108">
        <f>MIN(AP107*(1+AP$6/Setup!$C$13)-CN108,MAX(0,$H108-SUM($DP108:EK108)))</f>
        <v/>
      </c>
      <c r="EM108">
        <f>MIN(AQ107*(1+AQ$6/Setup!$C$13)-CO108,MAX(0,$H108-SUM($DP108:EL108)))</f>
        <v/>
      </c>
      <c r="EN108">
        <f>MIN(AR107*(1+AR$6/Setup!$C$13)-CP108,MAX(0,$H108-SUM($DP108:EM108)))</f>
        <v/>
      </c>
      <c r="EO108">
        <f>MIN(AS107*(1+AS$6/Setup!$C$13)-CQ108,MAX(0,$H108-SUM($DP108:EN108)))</f>
        <v/>
      </c>
      <c r="EP108">
        <f>MIN(AT107*(1+AT$6/Setup!$C$13)-CR108,MAX(0,$H108-SUM($DP108:EO108)))</f>
        <v/>
      </c>
      <c r="EQ108">
        <f>MIN(AU107*(1+AU$6/Setup!$C$13)-CS108,MAX(0,$H108-SUM($DP108:EP108)))</f>
        <v/>
      </c>
      <c r="ER108">
        <f>MIN(AV107*(1+AV$6/Setup!$C$13)-CT108,MAX(0,$H108-SUM($DP108:EQ108)))</f>
        <v/>
      </c>
      <c r="ES108">
        <f>MIN(AW107*(1+AW$6/Setup!$C$13)-CU108,MAX(0,$H108-SUM($DP108:ER108)))</f>
        <v/>
      </c>
      <c r="ET108">
        <f>MIN(AX107*(1+AX$6/Setup!$C$13)-CV108,MAX(0,$H108-SUM($DP108:ES108)))</f>
        <v/>
      </c>
      <c r="EU108">
        <f>MIN(AY107*(1+AY$6/Setup!$C$13)-CW108,MAX(0,$H108-SUM($DP108:ET108)))</f>
        <v/>
      </c>
      <c r="EV108">
        <f>MIN(AZ107*(1+AZ$6/Setup!$C$13)-CX108,MAX(0,$H108-SUM($DP108:EU108)))</f>
        <v/>
      </c>
      <c r="EW108">
        <f>MIN(BA107*(1+BA$6/Setup!$C$13)-CY108,MAX(0,$H108-SUM($DP108:EV108)))</f>
        <v/>
      </c>
      <c r="EX108">
        <f>MIN(BB107*(1+BB$6/Setup!$C$13)-CZ108,MAX(0,$H108-SUM($DP108:EW108)))</f>
        <v/>
      </c>
      <c r="EY108">
        <f>MIN(BC107*(1+BC$6/Setup!$C$13)-DA108,MAX(0,$H108-SUM($DP108:EX108)))</f>
        <v/>
      </c>
      <c r="EZ108">
        <f>MIN(BD107*(1+BD$6/Setup!$C$13)-DB108,MAX(0,$H108-SUM($DP108:EY108)))</f>
        <v/>
      </c>
      <c r="FA108">
        <f>MIN(BE107*(1+BE$6/Setup!$C$13)-DC108,MAX(0,$H108-SUM($DP108:EZ108)))</f>
        <v/>
      </c>
      <c r="FB108">
        <f>MIN(BF107*(1+BF$6/Setup!$C$13)-DD108,MAX(0,$H108-SUM($DP108:FA108)))</f>
        <v/>
      </c>
      <c r="FC108">
        <f>MIN(BG107*(1+BG$6/Setup!$C$13)-DE108,MAX(0,$H108-SUM($DP108:FB108)))</f>
        <v/>
      </c>
      <c r="FD108">
        <f>MIN(BH107*(1+BH$6/Setup!$C$13)-DF108,MAX(0,$H108-SUM($DP108:FC108)))</f>
        <v/>
      </c>
      <c r="FE108">
        <f>MIN(BI107*(1+BI$6/Setup!$C$13)-DG108,MAX(0,$H108-SUM($DP108:FD108)))</f>
        <v/>
      </c>
      <c r="FF108">
        <f>MIN(BJ107*(1+BJ$6/Setup!$C$13)-DH108,MAX(0,$H108-SUM($DP108:FE108)))</f>
        <v/>
      </c>
      <c r="FG108">
        <f>MIN(BK107*(1+BK$6/Setup!$C$13)-DI108,MAX(0,$H108-SUM($DP108:FF108)))</f>
        <v/>
      </c>
      <c r="FH108">
        <f>MIN(BL107*(1+BL$6/Setup!$C$13)-DJ108,MAX(0,$H108-SUM($DP108:FG108)))</f>
        <v/>
      </c>
      <c r="FI108">
        <f>MIN(BM107*(1+BM$6/Setup!$C$13)-DK108,MAX(0,$H108-SUM($DP108:FH108)))</f>
        <v/>
      </c>
      <c r="FJ108">
        <f>MIN(BN107*(1+BN$6/Setup!$C$13)-DL108,MAX(0,$H108-SUM($DP108:FI108)))</f>
        <v/>
      </c>
      <c r="FK108">
        <f>MIN(BO107*(1+BO$6/Setup!$C$13)-DM108,MAX(0,$H108-SUM($DP108:FJ108)))</f>
        <v/>
      </c>
      <c r="FL108">
        <f>MIN(BP107*(1+BP$6/Setup!$C$13)-DN108,MAX(0,$H108-SUM($DP108:FK108)))</f>
        <v/>
      </c>
      <c r="FM108">
        <f>MIN(BQ107*(1+BQ$6/Setup!$C$13)-DO108,MAX(0,$H108-SUM($DP108:FL108)))</f>
        <v/>
      </c>
    </row>
    <row r="109">
      <c r="A109">
        <f>A108+1</f>
        <v/>
      </c>
      <c r="B109">
        <f>IF(Setup!$C$6="Every week",Setup!$C$7+7*(A109-1),IF(Setup!$C$6="Every 2 weeks",Setup!$C$7+14*(A109-1),IF(Setup!$C$6="Every month",EDATE(Setup!$C$7,A109-1),EOMONTH(Setup!$C$7,INT((A109-1+Setup!$C$20)/2)-1)+MIN(IF(MOD(A109-1+Setup!$C$20,2)=0,Setup!$C$18,Setup!$C$19),DAY(EOMONTH(Setup!$C$7,INT((A109-1+Setup!$C$20)/2)))))))</f>
        <v/>
      </c>
      <c r="C109">
        <f>N('Paycheck Plan'!J105)</f>
        <v/>
      </c>
      <c r="D109">
        <f>N('Paycheck Plan'!K105)</f>
        <v/>
      </c>
      <c r="E109">
        <f>MIN(MAX(0,Setup!$C$10-F108),MAX(0,Setup!$C$8+C109-G109))</f>
        <v/>
      </c>
      <c r="F109">
        <f>F108+E109</f>
        <v/>
      </c>
      <c r="G109">
        <f>MIN(Setup!$C$14,MAX(0,Setup!$C$8+C109))</f>
        <v/>
      </c>
      <c r="H109">
        <f>MAX(0,Setup!$C$8+C109-G109-E109)+SUM($T$7:$BQ$7)-SUM(BR109:DO109)</f>
        <v/>
      </c>
      <c r="I109">
        <f>SUMPRODUCT(T108:BQ108,$T$6:$BQ$6)/Setup!$C$13</f>
        <v/>
      </c>
      <c r="J109">
        <f>SUM(T109:BQ109)</f>
        <v/>
      </c>
      <c r="K109">
        <f>IF(MAX(DP109:FM109)&gt;0,MATCH(MAX(DP109:FM109),DP109:FM109,0),1)</f>
        <v/>
      </c>
      <c r="T109">
        <f>MAX(0,T108*(1+T$6/Setup!$C$13)-BR109-DP109)+IF($K109=1,$D109,0)</f>
        <v/>
      </c>
      <c r="U109">
        <f>MAX(0,U108*(1+U$6/Setup!$C$13)-BS109-DQ109)+IF($K109=2,$D109,0)</f>
        <v/>
      </c>
      <c r="V109">
        <f>MAX(0,V108*(1+V$6/Setup!$C$13)-BT109-DR109)+IF($K109=3,$D109,0)</f>
        <v/>
      </c>
      <c r="W109">
        <f>MAX(0,W108*(1+W$6/Setup!$C$13)-BU109-DS109)+IF($K109=4,$D109,0)</f>
        <v/>
      </c>
      <c r="X109">
        <f>MAX(0,X108*(1+X$6/Setup!$C$13)-BV109-DT109)+IF($K109=5,$D109,0)</f>
        <v/>
      </c>
      <c r="Y109">
        <f>MAX(0,Y108*(1+Y$6/Setup!$C$13)-BW109-DU109)+IF($K109=6,$D109,0)</f>
        <v/>
      </c>
      <c r="Z109">
        <f>MAX(0,Z108*(1+Z$6/Setup!$C$13)-BX109-DV109)+IF($K109=7,$D109,0)</f>
        <v/>
      </c>
      <c r="AA109">
        <f>MAX(0,AA108*(1+AA$6/Setup!$C$13)-BY109-DW109)+IF($K109=8,$D109,0)</f>
        <v/>
      </c>
      <c r="AB109">
        <f>MAX(0,AB108*(1+AB$6/Setup!$C$13)-BZ109-DX109)+IF($K109=9,$D109,0)</f>
        <v/>
      </c>
      <c r="AC109">
        <f>MAX(0,AC108*(1+AC$6/Setup!$C$13)-CA109-DY109)+IF($K109=10,$D109,0)</f>
        <v/>
      </c>
      <c r="AD109">
        <f>MAX(0,AD108*(1+AD$6/Setup!$C$13)-CB109-DZ109)+IF($K109=11,$D109,0)</f>
        <v/>
      </c>
      <c r="AE109">
        <f>MAX(0,AE108*(1+AE$6/Setup!$C$13)-CC109-EA109)+IF($K109=12,$D109,0)</f>
        <v/>
      </c>
      <c r="AF109">
        <f>MAX(0,AF108*(1+AF$6/Setup!$C$13)-CD109-EB109)+IF($K109=13,$D109,0)</f>
        <v/>
      </c>
      <c r="AG109">
        <f>MAX(0,AG108*(1+AG$6/Setup!$C$13)-CE109-EC109)+IF($K109=14,$D109,0)</f>
        <v/>
      </c>
      <c r="AH109">
        <f>MAX(0,AH108*(1+AH$6/Setup!$C$13)-CF109-ED109)+IF($K109=15,$D109,0)</f>
        <v/>
      </c>
      <c r="AI109">
        <f>MAX(0,AI108*(1+AI$6/Setup!$C$13)-CG109-EE109)+IF($K109=16,$D109,0)</f>
        <v/>
      </c>
      <c r="AJ109">
        <f>MAX(0,AJ108*(1+AJ$6/Setup!$C$13)-CH109-EF109)+IF($K109=17,$D109,0)</f>
        <v/>
      </c>
      <c r="AK109">
        <f>MAX(0,AK108*(1+AK$6/Setup!$C$13)-CI109-EG109)+IF($K109=18,$D109,0)</f>
        <v/>
      </c>
      <c r="AL109">
        <f>MAX(0,AL108*(1+AL$6/Setup!$C$13)-CJ109-EH109)+IF($K109=19,$D109,0)</f>
        <v/>
      </c>
      <c r="AM109">
        <f>MAX(0,AM108*(1+AM$6/Setup!$C$13)-CK109-EI109)+IF($K109=20,$D109,0)</f>
        <v/>
      </c>
      <c r="AN109">
        <f>MAX(0,AN108*(1+AN$6/Setup!$C$13)-CL109-EJ109)+IF($K109=21,$D109,0)</f>
        <v/>
      </c>
      <c r="AO109">
        <f>MAX(0,AO108*(1+AO$6/Setup!$C$13)-CM109-EK109)+IF($K109=22,$D109,0)</f>
        <v/>
      </c>
      <c r="AP109">
        <f>MAX(0,AP108*(1+AP$6/Setup!$C$13)-CN109-EL109)+IF($K109=23,$D109,0)</f>
        <v/>
      </c>
      <c r="AQ109">
        <f>MAX(0,AQ108*(1+AQ$6/Setup!$C$13)-CO109-EM109)+IF($K109=24,$D109,0)</f>
        <v/>
      </c>
      <c r="AR109">
        <f>MAX(0,AR108*(1+AR$6/Setup!$C$13)-CP109-EN109)+IF($K109=25,$D109,0)</f>
        <v/>
      </c>
      <c r="AS109">
        <f>MAX(0,AS108*(1+AS$6/Setup!$C$13)-CQ109-EO109)+IF($K109=26,$D109,0)</f>
        <v/>
      </c>
      <c r="AT109">
        <f>MAX(0,AT108*(1+AT$6/Setup!$C$13)-CR109-EP109)+IF($K109=27,$D109,0)</f>
        <v/>
      </c>
      <c r="AU109">
        <f>MAX(0,AU108*(1+AU$6/Setup!$C$13)-CS109-EQ109)+IF($K109=28,$D109,0)</f>
        <v/>
      </c>
      <c r="AV109">
        <f>MAX(0,AV108*(1+AV$6/Setup!$C$13)-CT109-ER109)+IF($K109=29,$D109,0)</f>
        <v/>
      </c>
      <c r="AW109">
        <f>MAX(0,AW108*(1+AW$6/Setup!$C$13)-CU109-ES109)+IF($K109=30,$D109,0)</f>
        <v/>
      </c>
      <c r="AX109">
        <f>MAX(0,AX108*(1+AX$6/Setup!$C$13)-CV109-ET109)+IF($K109=31,$D109,0)</f>
        <v/>
      </c>
      <c r="AY109">
        <f>MAX(0,AY108*(1+AY$6/Setup!$C$13)-CW109-EU109)+IF($K109=32,$D109,0)</f>
        <v/>
      </c>
      <c r="AZ109">
        <f>MAX(0,AZ108*(1+AZ$6/Setup!$C$13)-CX109-EV109)+IF($K109=33,$D109,0)</f>
        <v/>
      </c>
      <c r="BA109">
        <f>MAX(0,BA108*(1+BA$6/Setup!$C$13)-CY109-EW109)+IF($K109=34,$D109,0)</f>
        <v/>
      </c>
      <c r="BB109">
        <f>MAX(0,BB108*(1+BB$6/Setup!$C$13)-CZ109-EX109)+IF($K109=35,$D109,0)</f>
        <v/>
      </c>
      <c r="BC109">
        <f>MAX(0,BC108*(1+BC$6/Setup!$C$13)-DA109-EY109)+IF($K109=36,$D109,0)</f>
        <v/>
      </c>
      <c r="BD109">
        <f>MAX(0,BD108*(1+BD$6/Setup!$C$13)-DB109-EZ109)+IF($K109=37,$D109,0)</f>
        <v/>
      </c>
      <c r="BE109">
        <f>MAX(0,BE108*(1+BE$6/Setup!$C$13)-DC109-FA109)+IF($K109=38,$D109,0)</f>
        <v/>
      </c>
      <c r="BF109">
        <f>MAX(0,BF108*(1+BF$6/Setup!$C$13)-DD109-FB109)+IF($K109=39,$D109,0)</f>
        <v/>
      </c>
      <c r="BG109">
        <f>MAX(0,BG108*(1+BG$6/Setup!$C$13)-DE109-FC109)+IF($K109=40,$D109,0)</f>
        <v/>
      </c>
      <c r="BH109">
        <f>MAX(0,BH108*(1+BH$6/Setup!$C$13)-DF109-FD109)+IF($K109=41,$D109,0)</f>
        <v/>
      </c>
      <c r="BI109">
        <f>MAX(0,BI108*(1+BI$6/Setup!$C$13)-DG109-FE109)+IF($K109=42,$D109,0)</f>
        <v/>
      </c>
      <c r="BJ109">
        <f>MAX(0,BJ108*(1+BJ$6/Setup!$C$13)-DH109-FF109)+IF($K109=43,$D109,0)</f>
        <v/>
      </c>
      <c r="BK109">
        <f>MAX(0,BK108*(1+BK$6/Setup!$C$13)-DI109-FG109)+IF($K109=44,$D109,0)</f>
        <v/>
      </c>
      <c r="BL109">
        <f>MAX(0,BL108*(1+BL$6/Setup!$C$13)-DJ109-FH109)+IF($K109=45,$D109,0)</f>
        <v/>
      </c>
      <c r="BM109">
        <f>MAX(0,BM108*(1+BM$6/Setup!$C$13)-DK109-FI109)+IF($K109=46,$D109,0)</f>
        <v/>
      </c>
      <c r="BN109">
        <f>MAX(0,BN108*(1+BN$6/Setup!$C$13)-DL109-FJ109)+IF($K109=47,$D109,0)</f>
        <v/>
      </c>
      <c r="BO109">
        <f>MAX(0,BO108*(1+BO$6/Setup!$C$13)-DM109-FK109)+IF($K109=48,$D109,0)</f>
        <v/>
      </c>
      <c r="BP109">
        <f>MAX(0,BP108*(1+BP$6/Setup!$C$13)-DN109-FL109)+IF($K109=49,$D109,0)</f>
        <v/>
      </c>
      <c r="BQ109">
        <f>MAX(0,BQ108*(1+BQ$6/Setup!$C$13)-DO109-FM109)+IF($K109=50,$D109,0)</f>
        <v/>
      </c>
      <c r="BR109">
        <f>MIN(T108*(1+T$6/Setup!$C$13),T$7)</f>
        <v/>
      </c>
      <c r="BS109">
        <f>MIN(U108*(1+U$6/Setup!$C$13),U$7)</f>
        <v/>
      </c>
      <c r="BT109">
        <f>MIN(V108*(1+V$6/Setup!$C$13),V$7)</f>
        <v/>
      </c>
      <c r="BU109">
        <f>MIN(W108*(1+W$6/Setup!$C$13),W$7)</f>
        <v/>
      </c>
      <c r="BV109">
        <f>MIN(X108*(1+X$6/Setup!$C$13),X$7)</f>
        <v/>
      </c>
      <c r="BW109">
        <f>MIN(Y108*(1+Y$6/Setup!$C$13),Y$7)</f>
        <v/>
      </c>
      <c r="BX109">
        <f>MIN(Z108*(1+Z$6/Setup!$C$13),Z$7)</f>
        <v/>
      </c>
      <c r="BY109">
        <f>MIN(AA108*(1+AA$6/Setup!$C$13),AA$7)</f>
        <v/>
      </c>
      <c r="BZ109">
        <f>MIN(AB108*(1+AB$6/Setup!$C$13),AB$7)</f>
        <v/>
      </c>
      <c r="CA109">
        <f>MIN(AC108*(1+AC$6/Setup!$C$13),AC$7)</f>
        <v/>
      </c>
      <c r="CB109">
        <f>MIN(AD108*(1+AD$6/Setup!$C$13),AD$7)</f>
        <v/>
      </c>
      <c r="CC109">
        <f>MIN(AE108*(1+AE$6/Setup!$C$13),AE$7)</f>
        <v/>
      </c>
      <c r="CD109">
        <f>MIN(AF108*(1+AF$6/Setup!$C$13),AF$7)</f>
        <v/>
      </c>
      <c r="CE109">
        <f>MIN(AG108*(1+AG$6/Setup!$C$13),AG$7)</f>
        <v/>
      </c>
      <c r="CF109">
        <f>MIN(AH108*(1+AH$6/Setup!$C$13),AH$7)</f>
        <v/>
      </c>
      <c r="CG109">
        <f>MIN(AI108*(1+AI$6/Setup!$C$13),AI$7)</f>
        <v/>
      </c>
      <c r="CH109">
        <f>MIN(AJ108*(1+AJ$6/Setup!$C$13),AJ$7)</f>
        <v/>
      </c>
      <c r="CI109">
        <f>MIN(AK108*(1+AK$6/Setup!$C$13),AK$7)</f>
        <v/>
      </c>
      <c r="CJ109">
        <f>MIN(AL108*(1+AL$6/Setup!$C$13),AL$7)</f>
        <v/>
      </c>
      <c r="CK109">
        <f>MIN(AM108*(1+AM$6/Setup!$C$13),AM$7)</f>
        <v/>
      </c>
      <c r="CL109">
        <f>MIN(AN108*(1+AN$6/Setup!$C$13),AN$7)</f>
        <v/>
      </c>
      <c r="CM109">
        <f>MIN(AO108*(1+AO$6/Setup!$C$13),AO$7)</f>
        <v/>
      </c>
      <c r="CN109">
        <f>MIN(AP108*(1+AP$6/Setup!$C$13),AP$7)</f>
        <v/>
      </c>
      <c r="CO109">
        <f>MIN(AQ108*(1+AQ$6/Setup!$C$13),AQ$7)</f>
        <v/>
      </c>
      <c r="CP109">
        <f>MIN(AR108*(1+AR$6/Setup!$C$13),AR$7)</f>
        <v/>
      </c>
      <c r="CQ109">
        <f>MIN(AS108*(1+AS$6/Setup!$C$13),AS$7)</f>
        <v/>
      </c>
      <c r="CR109">
        <f>MIN(AT108*(1+AT$6/Setup!$C$13),AT$7)</f>
        <v/>
      </c>
      <c r="CS109">
        <f>MIN(AU108*(1+AU$6/Setup!$C$13),AU$7)</f>
        <v/>
      </c>
      <c r="CT109">
        <f>MIN(AV108*(1+AV$6/Setup!$C$13),AV$7)</f>
        <v/>
      </c>
      <c r="CU109">
        <f>MIN(AW108*(1+AW$6/Setup!$C$13),AW$7)</f>
        <v/>
      </c>
      <c r="CV109">
        <f>MIN(AX108*(1+AX$6/Setup!$C$13),AX$7)</f>
        <v/>
      </c>
      <c r="CW109">
        <f>MIN(AY108*(1+AY$6/Setup!$C$13),AY$7)</f>
        <v/>
      </c>
      <c r="CX109">
        <f>MIN(AZ108*(1+AZ$6/Setup!$C$13),AZ$7)</f>
        <v/>
      </c>
      <c r="CY109">
        <f>MIN(BA108*(1+BA$6/Setup!$C$13),BA$7)</f>
        <v/>
      </c>
      <c r="CZ109">
        <f>MIN(BB108*(1+BB$6/Setup!$C$13),BB$7)</f>
        <v/>
      </c>
      <c r="DA109">
        <f>MIN(BC108*(1+BC$6/Setup!$C$13),BC$7)</f>
        <v/>
      </c>
      <c r="DB109">
        <f>MIN(BD108*(1+BD$6/Setup!$C$13),BD$7)</f>
        <v/>
      </c>
      <c r="DC109">
        <f>MIN(BE108*(1+BE$6/Setup!$C$13),BE$7)</f>
        <v/>
      </c>
      <c r="DD109">
        <f>MIN(BF108*(1+BF$6/Setup!$C$13),BF$7)</f>
        <v/>
      </c>
      <c r="DE109">
        <f>MIN(BG108*(1+BG$6/Setup!$C$13),BG$7)</f>
        <v/>
      </c>
      <c r="DF109">
        <f>MIN(BH108*(1+BH$6/Setup!$C$13),BH$7)</f>
        <v/>
      </c>
      <c r="DG109">
        <f>MIN(BI108*(1+BI$6/Setup!$C$13),BI$7)</f>
        <v/>
      </c>
      <c r="DH109">
        <f>MIN(BJ108*(1+BJ$6/Setup!$C$13),BJ$7)</f>
        <v/>
      </c>
      <c r="DI109">
        <f>MIN(BK108*(1+BK$6/Setup!$C$13),BK$7)</f>
        <v/>
      </c>
      <c r="DJ109">
        <f>MIN(BL108*(1+BL$6/Setup!$C$13),BL$7)</f>
        <v/>
      </c>
      <c r="DK109">
        <f>MIN(BM108*(1+BM$6/Setup!$C$13),BM$7)</f>
        <v/>
      </c>
      <c r="DL109">
        <f>MIN(BN108*(1+BN$6/Setup!$C$13),BN$7)</f>
        <v/>
      </c>
      <c r="DM109">
        <f>MIN(BO108*(1+BO$6/Setup!$C$13),BO$7)</f>
        <v/>
      </c>
      <c r="DN109">
        <f>MIN(BP108*(1+BP$6/Setup!$C$13),BP$7)</f>
        <v/>
      </c>
      <c r="DO109">
        <f>MIN(BQ108*(1+BQ$6/Setup!$C$13),BQ$7)</f>
        <v/>
      </c>
      <c r="DP109">
        <f>MIN(T108*(1+T$6/Setup!$C$13)-BR109,$H109)</f>
        <v/>
      </c>
      <c r="DQ109">
        <f>MIN(U108*(1+U$6/Setup!$C$13)-BS109,MAX(0,$H109-SUM($DP109:DP109)))</f>
        <v/>
      </c>
      <c r="DR109">
        <f>MIN(V108*(1+V$6/Setup!$C$13)-BT109,MAX(0,$H109-SUM($DP109:DQ109)))</f>
        <v/>
      </c>
      <c r="DS109">
        <f>MIN(W108*(1+W$6/Setup!$C$13)-BU109,MAX(0,$H109-SUM($DP109:DR109)))</f>
        <v/>
      </c>
      <c r="DT109">
        <f>MIN(X108*(1+X$6/Setup!$C$13)-BV109,MAX(0,$H109-SUM($DP109:DS109)))</f>
        <v/>
      </c>
      <c r="DU109">
        <f>MIN(Y108*(1+Y$6/Setup!$C$13)-BW109,MAX(0,$H109-SUM($DP109:DT109)))</f>
        <v/>
      </c>
      <c r="DV109">
        <f>MIN(Z108*(1+Z$6/Setup!$C$13)-BX109,MAX(0,$H109-SUM($DP109:DU109)))</f>
        <v/>
      </c>
      <c r="DW109">
        <f>MIN(AA108*(1+AA$6/Setup!$C$13)-BY109,MAX(0,$H109-SUM($DP109:DV109)))</f>
        <v/>
      </c>
      <c r="DX109">
        <f>MIN(AB108*(1+AB$6/Setup!$C$13)-BZ109,MAX(0,$H109-SUM($DP109:DW109)))</f>
        <v/>
      </c>
      <c r="DY109">
        <f>MIN(AC108*(1+AC$6/Setup!$C$13)-CA109,MAX(0,$H109-SUM($DP109:DX109)))</f>
        <v/>
      </c>
      <c r="DZ109">
        <f>MIN(AD108*(1+AD$6/Setup!$C$13)-CB109,MAX(0,$H109-SUM($DP109:DY109)))</f>
        <v/>
      </c>
      <c r="EA109">
        <f>MIN(AE108*(1+AE$6/Setup!$C$13)-CC109,MAX(0,$H109-SUM($DP109:DZ109)))</f>
        <v/>
      </c>
      <c r="EB109">
        <f>MIN(AF108*(1+AF$6/Setup!$C$13)-CD109,MAX(0,$H109-SUM($DP109:EA109)))</f>
        <v/>
      </c>
      <c r="EC109">
        <f>MIN(AG108*(1+AG$6/Setup!$C$13)-CE109,MAX(0,$H109-SUM($DP109:EB109)))</f>
        <v/>
      </c>
      <c r="ED109">
        <f>MIN(AH108*(1+AH$6/Setup!$C$13)-CF109,MAX(0,$H109-SUM($DP109:EC109)))</f>
        <v/>
      </c>
      <c r="EE109">
        <f>MIN(AI108*(1+AI$6/Setup!$C$13)-CG109,MAX(0,$H109-SUM($DP109:ED109)))</f>
        <v/>
      </c>
      <c r="EF109">
        <f>MIN(AJ108*(1+AJ$6/Setup!$C$13)-CH109,MAX(0,$H109-SUM($DP109:EE109)))</f>
        <v/>
      </c>
      <c r="EG109">
        <f>MIN(AK108*(1+AK$6/Setup!$C$13)-CI109,MAX(0,$H109-SUM($DP109:EF109)))</f>
        <v/>
      </c>
      <c r="EH109">
        <f>MIN(AL108*(1+AL$6/Setup!$C$13)-CJ109,MAX(0,$H109-SUM($DP109:EG109)))</f>
        <v/>
      </c>
      <c r="EI109">
        <f>MIN(AM108*(1+AM$6/Setup!$C$13)-CK109,MAX(0,$H109-SUM($DP109:EH109)))</f>
        <v/>
      </c>
      <c r="EJ109">
        <f>MIN(AN108*(1+AN$6/Setup!$C$13)-CL109,MAX(0,$H109-SUM($DP109:EI109)))</f>
        <v/>
      </c>
      <c r="EK109">
        <f>MIN(AO108*(1+AO$6/Setup!$C$13)-CM109,MAX(0,$H109-SUM($DP109:EJ109)))</f>
        <v/>
      </c>
      <c r="EL109">
        <f>MIN(AP108*(1+AP$6/Setup!$C$13)-CN109,MAX(0,$H109-SUM($DP109:EK109)))</f>
        <v/>
      </c>
      <c r="EM109">
        <f>MIN(AQ108*(1+AQ$6/Setup!$C$13)-CO109,MAX(0,$H109-SUM($DP109:EL109)))</f>
        <v/>
      </c>
      <c r="EN109">
        <f>MIN(AR108*(1+AR$6/Setup!$C$13)-CP109,MAX(0,$H109-SUM($DP109:EM109)))</f>
        <v/>
      </c>
      <c r="EO109">
        <f>MIN(AS108*(1+AS$6/Setup!$C$13)-CQ109,MAX(0,$H109-SUM($DP109:EN109)))</f>
        <v/>
      </c>
      <c r="EP109">
        <f>MIN(AT108*(1+AT$6/Setup!$C$13)-CR109,MAX(0,$H109-SUM($DP109:EO109)))</f>
        <v/>
      </c>
      <c r="EQ109">
        <f>MIN(AU108*(1+AU$6/Setup!$C$13)-CS109,MAX(0,$H109-SUM($DP109:EP109)))</f>
        <v/>
      </c>
      <c r="ER109">
        <f>MIN(AV108*(1+AV$6/Setup!$C$13)-CT109,MAX(0,$H109-SUM($DP109:EQ109)))</f>
        <v/>
      </c>
      <c r="ES109">
        <f>MIN(AW108*(1+AW$6/Setup!$C$13)-CU109,MAX(0,$H109-SUM($DP109:ER109)))</f>
        <v/>
      </c>
      <c r="ET109">
        <f>MIN(AX108*(1+AX$6/Setup!$C$13)-CV109,MAX(0,$H109-SUM($DP109:ES109)))</f>
        <v/>
      </c>
      <c r="EU109">
        <f>MIN(AY108*(1+AY$6/Setup!$C$13)-CW109,MAX(0,$H109-SUM($DP109:ET109)))</f>
        <v/>
      </c>
      <c r="EV109">
        <f>MIN(AZ108*(1+AZ$6/Setup!$C$13)-CX109,MAX(0,$H109-SUM($DP109:EU109)))</f>
        <v/>
      </c>
      <c r="EW109">
        <f>MIN(BA108*(1+BA$6/Setup!$C$13)-CY109,MAX(0,$H109-SUM($DP109:EV109)))</f>
        <v/>
      </c>
      <c r="EX109">
        <f>MIN(BB108*(1+BB$6/Setup!$C$13)-CZ109,MAX(0,$H109-SUM($DP109:EW109)))</f>
        <v/>
      </c>
      <c r="EY109">
        <f>MIN(BC108*(1+BC$6/Setup!$C$13)-DA109,MAX(0,$H109-SUM($DP109:EX109)))</f>
        <v/>
      </c>
      <c r="EZ109">
        <f>MIN(BD108*(1+BD$6/Setup!$C$13)-DB109,MAX(0,$H109-SUM($DP109:EY109)))</f>
        <v/>
      </c>
      <c r="FA109">
        <f>MIN(BE108*(1+BE$6/Setup!$C$13)-DC109,MAX(0,$H109-SUM($DP109:EZ109)))</f>
        <v/>
      </c>
      <c r="FB109">
        <f>MIN(BF108*(1+BF$6/Setup!$C$13)-DD109,MAX(0,$H109-SUM($DP109:FA109)))</f>
        <v/>
      </c>
      <c r="FC109">
        <f>MIN(BG108*(1+BG$6/Setup!$C$13)-DE109,MAX(0,$H109-SUM($DP109:FB109)))</f>
        <v/>
      </c>
      <c r="FD109">
        <f>MIN(BH108*(1+BH$6/Setup!$C$13)-DF109,MAX(0,$H109-SUM($DP109:FC109)))</f>
        <v/>
      </c>
      <c r="FE109">
        <f>MIN(BI108*(1+BI$6/Setup!$C$13)-DG109,MAX(0,$H109-SUM($DP109:FD109)))</f>
        <v/>
      </c>
      <c r="FF109">
        <f>MIN(BJ108*(1+BJ$6/Setup!$C$13)-DH109,MAX(0,$H109-SUM($DP109:FE109)))</f>
        <v/>
      </c>
      <c r="FG109">
        <f>MIN(BK108*(1+BK$6/Setup!$C$13)-DI109,MAX(0,$H109-SUM($DP109:FF109)))</f>
        <v/>
      </c>
      <c r="FH109">
        <f>MIN(BL108*(1+BL$6/Setup!$C$13)-DJ109,MAX(0,$H109-SUM($DP109:FG109)))</f>
        <v/>
      </c>
      <c r="FI109">
        <f>MIN(BM108*(1+BM$6/Setup!$C$13)-DK109,MAX(0,$H109-SUM($DP109:FH109)))</f>
        <v/>
      </c>
      <c r="FJ109">
        <f>MIN(BN108*(1+BN$6/Setup!$C$13)-DL109,MAX(0,$H109-SUM($DP109:FI109)))</f>
        <v/>
      </c>
      <c r="FK109">
        <f>MIN(BO108*(1+BO$6/Setup!$C$13)-DM109,MAX(0,$H109-SUM($DP109:FJ109)))</f>
        <v/>
      </c>
      <c r="FL109">
        <f>MIN(BP108*(1+BP$6/Setup!$C$13)-DN109,MAX(0,$H109-SUM($DP109:FK109)))</f>
        <v/>
      </c>
      <c r="FM109">
        <f>MIN(BQ108*(1+BQ$6/Setup!$C$13)-DO109,MAX(0,$H109-SUM($DP109:FL109)))</f>
        <v/>
      </c>
    </row>
    <row r="110">
      <c r="A110">
        <f>A109+1</f>
        <v/>
      </c>
      <c r="B110">
        <f>IF(Setup!$C$6="Every week",Setup!$C$7+7*(A110-1),IF(Setup!$C$6="Every 2 weeks",Setup!$C$7+14*(A110-1),IF(Setup!$C$6="Every month",EDATE(Setup!$C$7,A110-1),EOMONTH(Setup!$C$7,INT((A110-1+Setup!$C$20)/2)-1)+MIN(IF(MOD(A110-1+Setup!$C$20,2)=0,Setup!$C$18,Setup!$C$19),DAY(EOMONTH(Setup!$C$7,INT((A110-1+Setup!$C$20)/2)))))))</f>
        <v/>
      </c>
      <c r="C110">
        <f>N('Paycheck Plan'!J106)</f>
        <v/>
      </c>
      <c r="D110">
        <f>N('Paycheck Plan'!K106)</f>
        <v/>
      </c>
      <c r="E110">
        <f>MIN(MAX(0,Setup!$C$10-F109),MAX(0,Setup!$C$8+C110-G110))</f>
        <v/>
      </c>
      <c r="F110">
        <f>F109+E110</f>
        <v/>
      </c>
      <c r="G110">
        <f>MIN(Setup!$C$14,MAX(0,Setup!$C$8+C110))</f>
        <v/>
      </c>
      <c r="H110">
        <f>MAX(0,Setup!$C$8+C110-G110-E110)+SUM($T$7:$BQ$7)-SUM(BR110:DO110)</f>
        <v/>
      </c>
      <c r="I110">
        <f>SUMPRODUCT(T109:BQ109,$T$6:$BQ$6)/Setup!$C$13</f>
        <v/>
      </c>
      <c r="J110">
        <f>SUM(T110:BQ110)</f>
        <v/>
      </c>
      <c r="K110">
        <f>IF(MAX(DP110:FM110)&gt;0,MATCH(MAX(DP110:FM110),DP110:FM110,0),1)</f>
        <v/>
      </c>
      <c r="T110">
        <f>MAX(0,T109*(1+T$6/Setup!$C$13)-BR110-DP110)+IF($K110=1,$D110,0)</f>
        <v/>
      </c>
      <c r="U110">
        <f>MAX(0,U109*(1+U$6/Setup!$C$13)-BS110-DQ110)+IF($K110=2,$D110,0)</f>
        <v/>
      </c>
      <c r="V110">
        <f>MAX(0,V109*(1+V$6/Setup!$C$13)-BT110-DR110)+IF($K110=3,$D110,0)</f>
        <v/>
      </c>
      <c r="W110">
        <f>MAX(0,W109*(1+W$6/Setup!$C$13)-BU110-DS110)+IF($K110=4,$D110,0)</f>
        <v/>
      </c>
      <c r="X110">
        <f>MAX(0,X109*(1+X$6/Setup!$C$13)-BV110-DT110)+IF($K110=5,$D110,0)</f>
        <v/>
      </c>
      <c r="Y110">
        <f>MAX(0,Y109*(1+Y$6/Setup!$C$13)-BW110-DU110)+IF($K110=6,$D110,0)</f>
        <v/>
      </c>
      <c r="Z110">
        <f>MAX(0,Z109*(1+Z$6/Setup!$C$13)-BX110-DV110)+IF($K110=7,$D110,0)</f>
        <v/>
      </c>
      <c r="AA110">
        <f>MAX(0,AA109*(1+AA$6/Setup!$C$13)-BY110-DW110)+IF($K110=8,$D110,0)</f>
        <v/>
      </c>
      <c r="AB110">
        <f>MAX(0,AB109*(1+AB$6/Setup!$C$13)-BZ110-DX110)+IF($K110=9,$D110,0)</f>
        <v/>
      </c>
      <c r="AC110">
        <f>MAX(0,AC109*(1+AC$6/Setup!$C$13)-CA110-DY110)+IF($K110=10,$D110,0)</f>
        <v/>
      </c>
      <c r="AD110">
        <f>MAX(0,AD109*(1+AD$6/Setup!$C$13)-CB110-DZ110)+IF($K110=11,$D110,0)</f>
        <v/>
      </c>
      <c r="AE110">
        <f>MAX(0,AE109*(1+AE$6/Setup!$C$13)-CC110-EA110)+IF($K110=12,$D110,0)</f>
        <v/>
      </c>
      <c r="AF110">
        <f>MAX(0,AF109*(1+AF$6/Setup!$C$13)-CD110-EB110)+IF($K110=13,$D110,0)</f>
        <v/>
      </c>
      <c r="AG110">
        <f>MAX(0,AG109*(1+AG$6/Setup!$C$13)-CE110-EC110)+IF($K110=14,$D110,0)</f>
        <v/>
      </c>
      <c r="AH110">
        <f>MAX(0,AH109*(1+AH$6/Setup!$C$13)-CF110-ED110)+IF($K110=15,$D110,0)</f>
        <v/>
      </c>
      <c r="AI110">
        <f>MAX(0,AI109*(1+AI$6/Setup!$C$13)-CG110-EE110)+IF($K110=16,$D110,0)</f>
        <v/>
      </c>
      <c r="AJ110">
        <f>MAX(0,AJ109*(1+AJ$6/Setup!$C$13)-CH110-EF110)+IF($K110=17,$D110,0)</f>
        <v/>
      </c>
      <c r="AK110">
        <f>MAX(0,AK109*(1+AK$6/Setup!$C$13)-CI110-EG110)+IF($K110=18,$D110,0)</f>
        <v/>
      </c>
      <c r="AL110">
        <f>MAX(0,AL109*(1+AL$6/Setup!$C$13)-CJ110-EH110)+IF($K110=19,$D110,0)</f>
        <v/>
      </c>
      <c r="AM110">
        <f>MAX(0,AM109*(1+AM$6/Setup!$C$13)-CK110-EI110)+IF($K110=20,$D110,0)</f>
        <v/>
      </c>
      <c r="AN110">
        <f>MAX(0,AN109*(1+AN$6/Setup!$C$13)-CL110-EJ110)+IF($K110=21,$D110,0)</f>
        <v/>
      </c>
      <c r="AO110">
        <f>MAX(0,AO109*(1+AO$6/Setup!$C$13)-CM110-EK110)+IF($K110=22,$D110,0)</f>
        <v/>
      </c>
      <c r="AP110">
        <f>MAX(0,AP109*(1+AP$6/Setup!$C$13)-CN110-EL110)+IF($K110=23,$D110,0)</f>
        <v/>
      </c>
      <c r="AQ110">
        <f>MAX(0,AQ109*(1+AQ$6/Setup!$C$13)-CO110-EM110)+IF($K110=24,$D110,0)</f>
        <v/>
      </c>
      <c r="AR110">
        <f>MAX(0,AR109*(1+AR$6/Setup!$C$13)-CP110-EN110)+IF($K110=25,$D110,0)</f>
        <v/>
      </c>
      <c r="AS110">
        <f>MAX(0,AS109*(1+AS$6/Setup!$C$13)-CQ110-EO110)+IF($K110=26,$D110,0)</f>
        <v/>
      </c>
      <c r="AT110">
        <f>MAX(0,AT109*(1+AT$6/Setup!$C$13)-CR110-EP110)+IF($K110=27,$D110,0)</f>
        <v/>
      </c>
      <c r="AU110">
        <f>MAX(0,AU109*(1+AU$6/Setup!$C$13)-CS110-EQ110)+IF($K110=28,$D110,0)</f>
        <v/>
      </c>
      <c r="AV110">
        <f>MAX(0,AV109*(1+AV$6/Setup!$C$13)-CT110-ER110)+IF($K110=29,$D110,0)</f>
        <v/>
      </c>
      <c r="AW110">
        <f>MAX(0,AW109*(1+AW$6/Setup!$C$13)-CU110-ES110)+IF($K110=30,$D110,0)</f>
        <v/>
      </c>
      <c r="AX110">
        <f>MAX(0,AX109*(1+AX$6/Setup!$C$13)-CV110-ET110)+IF($K110=31,$D110,0)</f>
        <v/>
      </c>
      <c r="AY110">
        <f>MAX(0,AY109*(1+AY$6/Setup!$C$13)-CW110-EU110)+IF($K110=32,$D110,0)</f>
        <v/>
      </c>
      <c r="AZ110">
        <f>MAX(0,AZ109*(1+AZ$6/Setup!$C$13)-CX110-EV110)+IF($K110=33,$D110,0)</f>
        <v/>
      </c>
      <c r="BA110">
        <f>MAX(0,BA109*(1+BA$6/Setup!$C$13)-CY110-EW110)+IF($K110=34,$D110,0)</f>
        <v/>
      </c>
      <c r="BB110">
        <f>MAX(0,BB109*(1+BB$6/Setup!$C$13)-CZ110-EX110)+IF($K110=35,$D110,0)</f>
        <v/>
      </c>
      <c r="BC110">
        <f>MAX(0,BC109*(1+BC$6/Setup!$C$13)-DA110-EY110)+IF($K110=36,$D110,0)</f>
        <v/>
      </c>
      <c r="BD110">
        <f>MAX(0,BD109*(1+BD$6/Setup!$C$13)-DB110-EZ110)+IF($K110=37,$D110,0)</f>
        <v/>
      </c>
      <c r="BE110">
        <f>MAX(0,BE109*(1+BE$6/Setup!$C$13)-DC110-FA110)+IF($K110=38,$D110,0)</f>
        <v/>
      </c>
      <c r="BF110">
        <f>MAX(0,BF109*(1+BF$6/Setup!$C$13)-DD110-FB110)+IF($K110=39,$D110,0)</f>
        <v/>
      </c>
      <c r="BG110">
        <f>MAX(0,BG109*(1+BG$6/Setup!$C$13)-DE110-FC110)+IF($K110=40,$D110,0)</f>
        <v/>
      </c>
      <c r="BH110">
        <f>MAX(0,BH109*(1+BH$6/Setup!$C$13)-DF110-FD110)+IF($K110=41,$D110,0)</f>
        <v/>
      </c>
      <c r="BI110">
        <f>MAX(0,BI109*(1+BI$6/Setup!$C$13)-DG110-FE110)+IF($K110=42,$D110,0)</f>
        <v/>
      </c>
      <c r="BJ110">
        <f>MAX(0,BJ109*(1+BJ$6/Setup!$C$13)-DH110-FF110)+IF($K110=43,$D110,0)</f>
        <v/>
      </c>
      <c r="BK110">
        <f>MAX(0,BK109*(1+BK$6/Setup!$C$13)-DI110-FG110)+IF($K110=44,$D110,0)</f>
        <v/>
      </c>
      <c r="BL110">
        <f>MAX(0,BL109*(1+BL$6/Setup!$C$13)-DJ110-FH110)+IF($K110=45,$D110,0)</f>
        <v/>
      </c>
      <c r="BM110">
        <f>MAX(0,BM109*(1+BM$6/Setup!$C$13)-DK110-FI110)+IF($K110=46,$D110,0)</f>
        <v/>
      </c>
      <c r="BN110">
        <f>MAX(0,BN109*(1+BN$6/Setup!$C$13)-DL110-FJ110)+IF($K110=47,$D110,0)</f>
        <v/>
      </c>
      <c r="BO110">
        <f>MAX(0,BO109*(1+BO$6/Setup!$C$13)-DM110-FK110)+IF($K110=48,$D110,0)</f>
        <v/>
      </c>
      <c r="BP110">
        <f>MAX(0,BP109*(1+BP$6/Setup!$C$13)-DN110-FL110)+IF($K110=49,$D110,0)</f>
        <v/>
      </c>
      <c r="BQ110">
        <f>MAX(0,BQ109*(1+BQ$6/Setup!$C$13)-DO110-FM110)+IF($K110=50,$D110,0)</f>
        <v/>
      </c>
      <c r="BR110">
        <f>MIN(T109*(1+T$6/Setup!$C$13),T$7)</f>
        <v/>
      </c>
      <c r="BS110">
        <f>MIN(U109*(1+U$6/Setup!$C$13),U$7)</f>
        <v/>
      </c>
      <c r="BT110">
        <f>MIN(V109*(1+V$6/Setup!$C$13),V$7)</f>
        <v/>
      </c>
      <c r="BU110">
        <f>MIN(W109*(1+W$6/Setup!$C$13),W$7)</f>
        <v/>
      </c>
      <c r="BV110">
        <f>MIN(X109*(1+X$6/Setup!$C$13),X$7)</f>
        <v/>
      </c>
      <c r="BW110">
        <f>MIN(Y109*(1+Y$6/Setup!$C$13),Y$7)</f>
        <v/>
      </c>
      <c r="BX110">
        <f>MIN(Z109*(1+Z$6/Setup!$C$13),Z$7)</f>
        <v/>
      </c>
      <c r="BY110">
        <f>MIN(AA109*(1+AA$6/Setup!$C$13),AA$7)</f>
        <v/>
      </c>
      <c r="BZ110">
        <f>MIN(AB109*(1+AB$6/Setup!$C$13),AB$7)</f>
        <v/>
      </c>
      <c r="CA110">
        <f>MIN(AC109*(1+AC$6/Setup!$C$13),AC$7)</f>
        <v/>
      </c>
      <c r="CB110">
        <f>MIN(AD109*(1+AD$6/Setup!$C$13),AD$7)</f>
        <v/>
      </c>
      <c r="CC110">
        <f>MIN(AE109*(1+AE$6/Setup!$C$13),AE$7)</f>
        <v/>
      </c>
      <c r="CD110">
        <f>MIN(AF109*(1+AF$6/Setup!$C$13),AF$7)</f>
        <v/>
      </c>
      <c r="CE110">
        <f>MIN(AG109*(1+AG$6/Setup!$C$13),AG$7)</f>
        <v/>
      </c>
      <c r="CF110">
        <f>MIN(AH109*(1+AH$6/Setup!$C$13),AH$7)</f>
        <v/>
      </c>
      <c r="CG110">
        <f>MIN(AI109*(1+AI$6/Setup!$C$13),AI$7)</f>
        <v/>
      </c>
      <c r="CH110">
        <f>MIN(AJ109*(1+AJ$6/Setup!$C$13),AJ$7)</f>
        <v/>
      </c>
      <c r="CI110">
        <f>MIN(AK109*(1+AK$6/Setup!$C$13),AK$7)</f>
        <v/>
      </c>
      <c r="CJ110">
        <f>MIN(AL109*(1+AL$6/Setup!$C$13),AL$7)</f>
        <v/>
      </c>
      <c r="CK110">
        <f>MIN(AM109*(1+AM$6/Setup!$C$13),AM$7)</f>
        <v/>
      </c>
      <c r="CL110">
        <f>MIN(AN109*(1+AN$6/Setup!$C$13),AN$7)</f>
        <v/>
      </c>
      <c r="CM110">
        <f>MIN(AO109*(1+AO$6/Setup!$C$13),AO$7)</f>
        <v/>
      </c>
      <c r="CN110">
        <f>MIN(AP109*(1+AP$6/Setup!$C$13),AP$7)</f>
        <v/>
      </c>
      <c r="CO110">
        <f>MIN(AQ109*(1+AQ$6/Setup!$C$13),AQ$7)</f>
        <v/>
      </c>
      <c r="CP110">
        <f>MIN(AR109*(1+AR$6/Setup!$C$13),AR$7)</f>
        <v/>
      </c>
      <c r="CQ110">
        <f>MIN(AS109*(1+AS$6/Setup!$C$13),AS$7)</f>
        <v/>
      </c>
      <c r="CR110">
        <f>MIN(AT109*(1+AT$6/Setup!$C$13),AT$7)</f>
        <v/>
      </c>
      <c r="CS110">
        <f>MIN(AU109*(1+AU$6/Setup!$C$13),AU$7)</f>
        <v/>
      </c>
      <c r="CT110">
        <f>MIN(AV109*(1+AV$6/Setup!$C$13),AV$7)</f>
        <v/>
      </c>
      <c r="CU110">
        <f>MIN(AW109*(1+AW$6/Setup!$C$13),AW$7)</f>
        <v/>
      </c>
      <c r="CV110">
        <f>MIN(AX109*(1+AX$6/Setup!$C$13),AX$7)</f>
        <v/>
      </c>
      <c r="CW110">
        <f>MIN(AY109*(1+AY$6/Setup!$C$13),AY$7)</f>
        <v/>
      </c>
      <c r="CX110">
        <f>MIN(AZ109*(1+AZ$6/Setup!$C$13),AZ$7)</f>
        <v/>
      </c>
      <c r="CY110">
        <f>MIN(BA109*(1+BA$6/Setup!$C$13),BA$7)</f>
        <v/>
      </c>
      <c r="CZ110">
        <f>MIN(BB109*(1+BB$6/Setup!$C$13),BB$7)</f>
        <v/>
      </c>
      <c r="DA110">
        <f>MIN(BC109*(1+BC$6/Setup!$C$13),BC$7)</f>
        <v/>
      </c>
      <c r="DB110">
        <f>MIN(BD109*(1+BD$6/Setup!$C$13),BD$7)</f>
        <v/>
      </c>
      <c r="DC110">
        <f>MIN(BE109*(1+BE$6/Setup!$C$13),BE$7)</f>
        <v/>
      </c>
      <c r="DD110">
        <f>MIN(BF109*(1+BF$6/Setup!$C$13),BF$7)</f>
        <v/>
      </c>
      <c r="DE110">
        <f>MIN(BG109*(1+BG$6/Setup!$C$13),BG$7)</f>
        <v/>
      </c>
      <c r="DF110">
        <f>MIN(BH109*(1+BH$6/Setup!$C$13),BH$7)</f>
        <v/>
      </c>
      <c r="DG110">
        <f>MIN(BI109*(1+BI$6/Setup!$C$13),BI$7)</f>
        <v/>
      </c>
      <c r="DH110">
        <f>MIN(BJ109*(1+BJ$6/Setup!$C$13),BJ$7)</f>
        <v/>
      </c>
      <c r="DI110">
        <f>MIN(BK109*(1+BK$6/Setup!$C$13),BK$7)</f>
        <v/>
      </c>
      <c r="DJ110">
        <f>MIN(BL109*(1+BL$6/Setup!$C$13),BL$7)</f>
        <v/>
      </c>
      <c r="DK110">
        <f>MIN(BM109*(1+BM$6/Setup!$C$13),BM$7)</f>
        <v/>
      </c>
      <c r="DL110">
        <f>MIN(BN109*(1+BN$6/Setup!$C$13),BN$7)</f>
        <v/>
      </c>
      <c r="DM110">
        <f>MIN(BO109*(1+BO$6/Setup!$C$13),BO$7)</f>
        <v/>
      </c>
      <c r="DN110">
        <f>MIN(BP109*(1+BP$6/Setup!$C$13),BP$7)</f>
        <v/>
      </c>
      <c r="DO110">
        <f>MIN(BQ109*(1+BQ$6/Setup!$C$13),BQ$7)</f>
        <v/>
      </c>
      <c r="DP110">
        <f>MIN(T109*(1+T$6/Setup!$C$13)-BR110,$H110)</f>
        <v/>
      </c>
      <c r="DQ110">
        <f>MIN(U109*(1+U$6/Setup!$C$13)-BS110,MAX(0,$H110-SUM($DP110:DP110)))</f>
        <v/>
      </c>
      <c r="DR110">
        <f>MIN(V109*(1+V$6/Setup!$C$13)-BT110,MAX(0,$H110-SUM($DP110:DQ110)))</f>
        <v/>
      </c>
      <c r="DS110">
        <f>MIN(W109*(1+W$6/Setup!$C$13)-BU110,MAX(0,$H110-SUM($DP110:DR110)))</f>
        <v/>
      </c>
      <c r="DT110">
        <f>MIN(X109*(1+X$6/Setup!$C$13)-BV110,MAX(0,$H110-SUM($DP110:DS110)))</f>
        <v/>
      </c>
      <c r="DU110">
        <f>MIN(Y109*(1+Y$6/Setup!$C$13)-BW110,MAX(0,$H110-SUM($DP110:DT110)))</f>
        <v/>
      </c>
      <c r="DV110">
        <f>MIN(Z109*(1+Z$6/Setup!$C$13)-BX110,MAX(0,$H110-SUM($DP110:DU110)))</f>
        <v/>
      </c>
      <c r="DW110">
        <f>MIN(AA109*(1+AA$6/Setup!$C$13)-BY110,MAX(0,$H110-SUM($DP110:DV110)))</f>
        <v/>
      </c>
      <c r="DX110">
        <f>MIN(AB109*(1+AB$6/Setup!$C$13)-BZ110,MAX(0,$H110-SUM($DP110:DW110)))</f>
        <v/>
      </c>
      <c r="DY110">
        <f>MIN(AC109*(1+AC$6/Setup!$C$13)-CA110,MAX(0,$H110-SUM($DP110:DX110)))</f>
        <v/>
      </c>
      <c r="DZ110">
        <f>MIN(AD109*(1+AD$6/Setup!$C$13)-CB110,MAX(0,$H110-SUM($DP110:DY110)))</f>
        <v/>
      </c>
      <c r="EA110">
        <f>MIN(AE109*(1+AE$6/Setup!$C$13)-CC110,MAX(0,$H110-SUM($DP110:DZ110)))</f>
        <v/>
      </c>
      <c r="EB110">
        <f>MIN(AF109*(1+AF$6/Setup!$C$13)-CD110,MAX(0,$H110-SUM($DP110:EA110)))</f>
        <v/>
      </c>
      <c r="EC110">
        <f>MIN(AG109*(1+AG$6/Setup!$C$13)-CE110,MAX(0,$H110-SUM($DP110:EB110)))</f>
        <v/>
      </c>
      <c r="ED110">
        <f>MIN(AH109*(1+AH$6/Setup!$C$13)-CF110,MAX(0,$H110-SUM($DP110:EC110)))</f>
        <v/>
      </c>
      <c r="EE110">
        <f>MIN(AI109*(1+AI$6/Setup!$C$13)-CG110,MAX(0,$H110-SUM($DP110:ED110)))</f>
        <v/>
      </c>
      <c r="EF110">
        <f>MIN(AJ109*(1+AJ$6/Setup!$C$13)-CH110,MAX(0,$H110-SUM($DP110:EE110)))</f>
        <v/>
      </c>
      <c r="EG110">
        <f>MIN(AK109*(1+AK$6/Setup!$C$13)-CI110,MAX(0,$H110-SUM($DP110:EF110)))</f>
        <v/>
      </c>
      <c r="EH110">
        <f>MIN(AL109*(1+AL$6/Setup!$C$13)-CJ110,MAX(0,$H110-SUM($DP110:EG110)))</f>
        <v/>
      </c>
      <c r="EI110">
        <f>MIN(AM109*(1+AM$6/Setup!$C$13)-CK110,MAX(0,$H110-SUM($DP110:EH110)))</f>
        <v/>
      </c>
      <c r="EJ110">
        <f>MIN(AN109*(1+AN$6/Setup!$C$13)-CL110,MAX(0,$H110-SUM($DP110:EI110)))</f>
        <v/>
      </c>
      <c r="EK110">
        <f>MIN(AO109*(1+AO$6/Setup!$C$13)-CM110,MAX(0,$H110-SUM($DP110:EJ110)))</f>
        <v/>
      </c>
      <c r="EL110">
        <f>MIN(AP109*(1+AP$6/Setup!$C$13)-CN110,MAX(0,$H110-SUM($DP110:EK110)))</f>
        <v/>
      </c>
      <c r="EM110">
        <f>MIN(AQ109*(1+AQ$6/Setup!$C$13)-CO110,MAX(0,$H110-SUM($DP110:EL110)))</f>
        <v/>
      </c>
      <c r="EN110">
        <f>MIN(AR109*(1+AR$6/Setup!$C$13)-CP110,MAX(0,$H110-SUM($DP110:EM110)))</f>
        <v/>
      </c>
      <c r="EO110">
        <f>MIN(AS109*(1+AS$6/Setup!$C$13)-CQ110,MAX(0,$H110-SUM($DP110:EN110)))</f>
        <v/>
      </c>
      <c r="EP110">
        <f>MIN(AT109*(1+AT$6/Setup!$C$13)-CR110,MAX(0,$H110-SUM($DP110:EO110)))</f>
        <v/>
      </c>
      <c r="EQ110">
        <f>MIN(AU109*(1+AU$6/Setup!$C$13)-CS110,MAX(0,$H110-SUM($DP110:EP110)))</f>
        <v/>
      </c>
      <c r="ER110">
        <f>MIN(AV109*(1+AV$6/Setup!$C$13)-CT110,MAX(0,$H110-SUM($DP110:EQ110)))</f>
        <v/>
      </c>
      <c r="ES110">
        <f>MIN(AW109*(1+AW$6/Setup!$C$13)-CU110,MAX(0,$H110-SUM($DP110:ER110)))</f>
        <v/>
      </c>
      <c r="ET110">
        <f>MIN(AX109*(1+AX$6/Setup!$C$13)-CV110,MAX(0,$H110-SUM($DP110:ES110)))</f>
        <v/>
      </c>
      <c r="EU110">
        <f>MIN(AY109*(1+AY$6/Setup!$C$13)-CW110,MAX(0,$H110-SUM($DP110:ET110)))</f>
        <v/>
      </c>
      <c r="EV110">
        <f>MIN(AZ109*(1+AZ$6/Setup!$C$13)-CX110,MAX(0,$H110-SUM($DP110:EU110)))</f>
        <v/>
      </c>
      <c r="EW110">
        <f>MIN(BA109*(1+BA$6/Setup!$C$13)-CY110,MAX(0,$H110-SUM($DP110:EV110)))</f>
        <v/>
      </c>
      <c r="EX110">
        <f>MIN(BB109*(1+BB$6/Setup!$C$13)-CZ110,MAX(0,$H110-SUM($DP110:EW110)))</f>
        <v/>
      </c>
      <c r="EY110">
        <f>MIN(BC109*(1+BC$6/Setup!$C$13)-DA110,MAX(0,$H110-SUM($DP110:EX110)))</f>
        <v/>
      </c>
      <c r="EZ110">
        <f>MIN(BD109*(1+BD$6/Setup!$C$13)-DB110,MAX(0,$H110-SUM($DP110:EY110)))</f>
        <v/>
      </c>
      <c r="FA110">
        <f>MIN(BE109*(1+BE$6/Setup!$C$13)-DC110,MAX(0,$H110-SUM($DP110:EZ110)))</f>
        <v/>
      </c>
      <c r="FB110">
        <f>MIN(BF109*(1+BF$6/Setup!$C$13)-DD110,MAX(0,$H110-SUM($DP110:FA110)))</f>
        <v/>
      </c>
      <c r="FC110">
        <f>MIN(BG109*(1+BG$6/Setup!$C$13)-DE110,MAX(0,$H110-SUM($DP110:FB110)))</f>
        <v/>
      </c>
      <c r="FD110">
        <f>MIN(BH109*(1+BH$6/Setup!$C$13)-DF110,MAX(0,$H110-SUM($DP110:FC110)))</f>
        <v/>
      </c>
      <c r="FE110">
        <f>MIN(BI109*(1+BI$6/Setup!$C$13)-DG110,MAX(0,$H110-SUM($DP110:FD110)))</f>
        <v/>
      </c>
      <c r="FF110">
        <f>MIN(BJ109*(1+BJ$6/Setup!$C$13)-DH110,MAX(0,$H110-SUM($DP110:FE110)))</f>
        <v/>
      </c>
      <c r="FG110">
        <f>MIN(BK109*(1+BK$6/Setup!$C$13)-DI110,MAX(0,$H110-SUM($DP110:FF110)))</f>
        <v/>
      </c>
      <c r="FH110">
        <f>MIN(BL109*(1+BL$6/Setup!$C$13)-DJ110,MAX(0,$H110-SUM($DP110:FG110)))</f>
        <v/>
      </c>
      <c r="FI110">
        <f>MIN(BM109*(1+BM$6/Setup!$C$13)-DK110,MAX(0,$H110-SUM($DP110:FH110)))</f>
        <v/>
      </c>
      <c r="FJ110">
        <f>MIN(BN109*(1+BN$6/Setup!$C$13)-DL110,MAX(0,$H110-SUM($DP110:FI110)))</f>
        <v/>
      </c>
      <c r="FK110">
        <f>MIN(BO109*(1+BO$6/Setup!$C$13)-DM110,MAX(0,$H110-SUM($DP110:FJ110)))</f>
        <v/>
      </c>
      <c r="FL110">
        <f>MIN(BP109*(1+BP$6/Setup!$C$13)-DN110,MAX(0,$H110-SUM($DP110:FK110)))</f>
        <v/>
      </c>
      <c r="FM110">
        <f>MIN(BQ109*(1+BQ$6/Setup!$C$13)-DO110,MAX(0,$H110-SUM($DP110:FL110)))</f>
        <v/>
      </c>
    </row>
    <row r="111">
      <c r="A111">
        <f>A110+1</f>
        <v/>
      </c>
      <c r="B111">
        <f>IF(Setup!$C$6="Every week",Setup!$C$7+7*(A111-1),IF(Setup!$C$6="Every 2 weeks",Setup!$C$7+14*(A111-1),IF(Setup!$C$6="Every month",EDATE(Setup!$C$7,A111-1),EOMONTH(Setup!$C$7,INT((A111-1+Setup!$C$20)/2)-1)+MIN(IF(MOD(A111-1+Setup!$C$20,2)=0,Setup!$C$18,Setup!$C$19),DAY(EOMONTH(Setup!$C$7,INT((A111-1+Setup!$C$20)/2)))))))</f>
        <v/>
      </c>
      <c r="C111">
        <f>N('Paycheck Plan'!J107)</f>
        <v/>
      </c>
      <c r="D111">
        <f>N('Paycheck Plan'!K107)</f>
        <v/>
      </c>
      <c r="E111">
        <f>MIN(MAX(0,Setup!$C$10-F110),MAX(0,Setup!$C$8+C111-G111))</f>
        <v/>
      </c>
      <c r="F111">
        <f>F110+E111</f>
        <v/>
      </c>
      <c r="G111">
        <f>MIN(Setup!$C$14,MAX(0,Setup!$C$8+C111))</f>
        <v/>
      </c>
      <c r="H111">
        <f>MAX(0,Setup!$C$8+C111-G111-E111)+SUM($T$7:$BQ$7)-SUM(BR111:DO111)</f>
        <v/>
      </c>
      <c r="I111">
        <f>SUMPRODUCT(T110:BQ110,$T$6:$BQ$6)/Setup!$C$13</f>
        <v/>
      </c>
      <c r="J111">
        <f>SUM(T111:BQ111)</f>
        <v/>
      </c>
      <c r="K111">
        <f>IF(MAX(DP111:FM111)&gt;0,MATCH(MAX(DP111:FM111),DP111:FM111,0),1)</f>
        <v/>
      </c>
      <c r="T111">
        <f>MAX(0,T110*(1+T$6/Setup!$C$13)-BR111-DP111)+IF($K111=1,$D111,0)</f>
        <v/>
      </c>
      <c r="U111">
        <f>MAX(0,U110*(1+U$6/Setup!$C$13)-BS111-DQ111)+IF($K111=2,$D111,0)</f>
        <v/>
      </c>
      <c r="V111">
        <f>MAX(0,V110*(1+V$6/Setup!$C$13)-BT111-DR111)+IF($K111=3,$D111,0)</f>
        <v/>
      </c>
      <c r="W111">
        <f>MAX(0,W110*(1+W$6/Setup!$C$13)-BU111-DS111)+IF($K111=4,$D111,0)</f>
        <v/>
      </c>
      <c r="X111">
        <f>MAX(0,X110*(1+X$6/Setup!$C$13)-BV111-DT111)+IF($K111=5,$D111,0)</f>
        <v/>
      </c>
      <c r="Y111">
        <f>MAX(0,Y110*(1+Y$6/Setup!$C$13)-BW111-DU111)+IF($K111=6,$D111,0)</f>
        <v/>
      </c>
      <c r="Z111">
        <f>MAX(0,Z110*(1+Z$6/Setup!$C$13)-BX111-DV111)+IF($K111=7,$D111,0)</f>
        <v/>
      </c>
      <c r="AA111">
        <f>MAX(0,AA110*(1+AA$6/Setup!$C$13)-BY111-DW111)+IF($K111=8,$D111,0)</f>
        <v/>
      </c>
      <c r="AB111">
        <f>MAX(0,AB110*(1+AB$6/Setup!$C$13)-BZ111-DX111)+IF($K111=9,$D111,0)</f>
        <v/>
      </c>
      <c r="AC111">
        <f>MAX(0,AC110*(1+AC$6/Setup!$C$13)-CA111-DY111)+IF($K111=10,$D111,0)</f>
        <v/>
      </c>
      <c r="AD111">
        <f>MAX(0,AD110*(1+AD$6/Setup!$C$13)-CB111-DZ111)+IF($K111=11,$D111,0)</f>
        <v/>
      </c>
      <c r="AE111">
        <f>MAX(0,AE110*(1+AE$6/Setup!$C$13)-CC111-EA111)+IF($K111=12,$D111,0)</f>
        <v/>
      </c>
      <c r="AF111">
        <f>MAX(0,AF110*(1+AF$6/Setup!$C$13)-CD111-EB111)+IF($K111=13,$D111,0)</f>
        <v/>
      </c>
      <c r="AG111">
        <f>MAX(0,AG110*(1+AG$6/Setup!$C$13)-CE111-EC111)+IF($K111=14,$D111,0)</f>
        <v/>
      </c>
      <c r="AH111">
        <f>MAX(0,AH110*(1+AH$6/Setup!$C$13)-CF111-ED111)+IF($K111=15,$D111,0)</f>
        <v/>
      </c>
      <c r="AI111">
        <f>MAX(0,AI110*(1+AI$6/Setup!$C$13)-CG111-EE111)+IF($K111=16,$D111,0)</f>
        <v/>
      </c>
      <c r="AJ111">
        <f>MAX(0,AJ110*(1+AJ$6/Setup!$C$13)-CH111-EF111)+IF($K111=17,$D111,0)</f>
        <v/>
      </c>
      <c r="AK111">
        <f>MAX(0,AK110*(1+AK$6/Setup!$C$13)-CI111-EG111)+IF($K111=18,$D111,0)</f>
        <v/>
      </c>
      <c r="AL111">
        <f>MAX(0,AL110*(1+AL$6/Setup!$C$13)-CJ111-EH111)+IF($K111=19,$D111,0)</f>
        <v/>
      </c>
      <c r="AM111">
        <f>MAX(0,AM110*(1+AM$6/Setup!$C$13)-CK111-EI111)+IF($K111=20,$D111,0)</f>
        <v/>
      </c>
      <c r="AN111">
        <f>MAX(0,AN110*(1+AN$6/Setup!$C$13)-CL111-EJ111)+IF($K111=21,$D111,0)</f>
        <v/>
      </c>
      <c r="AO111">
        <f>MAX(0,AO110*(1+AO$6/Setup!$C$13)-CM111-EK111)+IF($K111=22,$D111,0)</f>
        <v/>
      </c>
      <c r="AP111">
        <f>MAX(0,AP110*(1+AP$6/Setup!$C$13)-CN111-EL111)+IF($K111=23,$D111,0)</f>
        <v/>
      </c>
      <c r="AQ111">
        <f>MAX(0,AQ110*(1+AQ$6/Setup!$C$13)-CO111-EM111)+IF($K111=24,$D111,0)</f>
        <v/>
      </c>
      <c r="AR111">
        <f>MAX(0,AR110*(1+AR$6/Setup!$C$13)-CP111-EN111)+IF($K111=25,$D111,0)</f>
        <v/>
      </c>
      <c r="AS111">
        <f>MAX(0,AS110*(1+AS$6/Setup!$C$13)-CQ111-EO111)+IF($K111=26,$D111,0)</f>
        <v/>
      </c>
      <c r="AT111">
        <f>MAX(0,AT110*(1+AT$6/Setup!$C$13)-CR111-EP111)+IF($K111=27,$D111,0)</f>
        <v/>
      </c>
      <c r="AU111">
        <f>MAX(0,AU110*(1+AU$6/Setup!$C$13)-CS111-EQ111)+IF($K111=28,$D111,0)</f>
        <v/>
      </c>
      <c r="AV111">
        <f>MAX(0,AV110*(1+AV$6/Setup!$C$13)-CT111-ER111)+IF($K111=29,$D111,0)</f>
        <v/>
      </c>
      <c r="AW111">
        <f>MAX(0,AW110*(1+AW$6/Setup!$C$13)-CU111-ES111)+IF($K111=30,$D111,0)</f>
        <v/>
      </c>
      <c r="AX111">
        <f>MAX(0,AX110*(1+AX$6/Setup!$C$13)-CV111-ET111)+IF($K111=31,$D111,0)</f>
        <v/>
      </c>
      <c r="AY111">
        <f>MAX(0,AY110*(1+AY$6/Setup!$C$13)-CW111-EU111)+IF($K111=32,$D111,0)</f>
        <v/>
      </c>
      <c r="AZ111">
        <f>MAX(0,AZ110*(1+AZ$6/Setup!$C$13)-CX111-EV111)+IF($K111=33,$D111,0)</f>
        <v/>
      </c>
      <c r="BA111">
        <f>MAX(0,BA110*(1+BA$6/Setup!$C$13)-CY111-EW111)+IF($K111=34,$D111,0)</f>
        <v/>
      </c>
      <c r="BB111">
        <f>MAX(0,BB110*(1+BB$6/Setup!$C$13)-CZ111-EX111)+IF($K111=35,$D111,0)</f>
        <v/>
      </c>
      <c r="BC111">
        <f>MAX(0,BC110*(1+BC$6/Setup!$C$13)-DA111-EY111)+IF($K111=36,$D111,0)</f>
        <v/>
      </c>
      <c r="BD111">
        <f>MAX(0,BD110*(1+BD$6/Setup!$C$13)-DB111-EZ111)+IF($K111=37,$D111,0)</f>
        <v/>
      </c>
      <c r="BE111">
        <f>MAX(0,BE110*(1+BE$6/Setup!$C$13)-DC111-FA111)+IF($K111=38,$D111,0)</f>
        <v/>
      </c>
      <c r="BF111">
        <f>MAX(0,BF110*(1+BF$6/Setup!$C$13)-DD111-FB111)+IF($K111=39,$D111,0)</f>
        <v/>
      </c>
      <c r="BG111">
        <f>MAX(0,BG110*(1+BG$6/Setup!$C$13)-DE111-FC111)+IF($K111=40,$D111,0)</f>
        <v/>
      </c>
      <c r="BH111">
        <f>MAX(0,BH110*(1+BH$6/Setup!$C$13)-DF111-FD111)+IF($K111=41,$D111,0)</f>
        <v/>
      </c>
      <c r="BI111">
        <f>MAX(0,BI110*(1+BI$6/Setup!$C$13)-DG111-FE111)+IF($K111=42,$D111,0)</f>
        <v/>
      </c>
      <c r="BJ111">
        <f>MAX(0,BJ110*(1+BJ$6/Setup!$C$13)-DH111-FF111)+IF($K111=43,$D111,0)</f>
        <v/>
      </c>
      <c r="BK111">
        <f>MAX(0,BK110*(1+BK$6/Setup!$C$13)-DI111-FG111)+IF($K111=44,$D111,0)</f>
        <v/>
      </c>
      <c r="BL111">
        <f>MAX(0,BL110*(1+BL$6/Setup!$C$13)-DJ111-FH111)+IF($K111=45,$D111,0)</f>
        <v/>
      </c>
      <c r="BM111">
        <f>MAX(0,BM110*(1+BM$6/Setup!$C$13)-DK111-FI111)+IF($K111=46,$D111,0)</f>
        <v/>
      </c>
      <c r="BN111">
        <f>MAX(0,BN110*(1+BN$6/Setup!$C$13)-DL111-FJ111)+IF($K111=47,$D111,0)</f>
        <v/>
      </c>
      <c r="BO111">
        <f>MAX(0,BO110*(1+BO$6/Setup!$C$13)-DM111-FK111)+IF($K111=48,$D111,0)</f>
        <v/>
      </c>
      <c r="BP111">
        <f>MAX(0,BP110*(1+BP$6/Setup!$C$13)-DN111-FL111)+IF($K111=49,$D111,0)</f>
        <v/>
      </c>
      <c r="BQ111">
        <f>MAX(0,BQ110*(1+BQ$6/Setup!$C$13)-DO111-FM111)+IF($K111=50,$D111,0)</f>
        <v/>
      </c>
      <c r="BR111">
        <f>MIN(T110*(1+T$6/Setup!$C$13),T$7)</f>
        <v/>
      </c>
      <c r="BS111">
        <f>MIN(U110*(1+U$6/Setup!$C$13),U$7)</f>
        <v/>
      </c>
      <c r="BT111">
        <f>MIN(V110*(1+V$6/Setup!$C$13),V$7)</f>
        <v/>
      </c>
      <c r="BU111">
        <f>MIN(W110*(1+W$6/Setup!$C$13),W$7)</f>
        <v/>
      </c>
      <c r="BV111">
        <f>MIN(X110*(1+X$6/Setup!$C$13),X$7)</f>
        <v/>
      </c>
      <c r="BW111">
        <f>MIN(Y110*(1+Y$6/Setup!$C$13),Y$7)</f>
        <v/>
      </c>
      <c r="BX111">
        <f>MIN(Z110*(1+Z$6/Setup!$C$13),Z$7)</f>
        <v/>
      </c>
      <c r="BY111">
        <f>MIN(AA110*(1+AA$6/Setup!$C$13),AA$7)</f>
        <v/>
      </c>
      <c r="BZ111">
        <f>MIN(AB110*(1+AB$6/Setup!$C$13),AB$7)</f>
        <v/>
      </c>
      <c r="CA111">
        <f>MIN(AC110*(1+AC$6/Setup!$C$13),AC$7)</f>
        <v/>
      </c>
      <c r="CB111">
        <f>MIN(AD110*(1+AD$6/Setup!$C$13),AD$7)</f>
        <v/>
      </c>
      <c r="CC111">
        <f>MIN(AE110*(1+AE$6/Setup!$C$13),AE$7)</f>
        <v/>
      </c>
      <c r="CD111">
        <f>MIN(AF110*(1+AF$6/Setup!$C$13),AF$7)</f>
        <v/>
      </c>
      <c r="CE111">
        <f>MIN(AG110*(1+AG$6/Setup!$C$13),AG$7)</f>
        <v/>
      </c>
      <c r="CF111">
        <f>MIN(AH110*(1+AH$6/Setup!$C$13),AH$7)</f>
        <v/>
      </c>
      <c r="CG111">
        <f>MIN(AI110*(1+AI$6/Setup!$C$13),AI$7)</f>
        <v/>
      </c>
      <c r="CH111">
        <f>MIN(AJ110*(1+AJ$6/Setup!$C$13),AJ$7)</f>
        <v/>
      </c>
      <c r="CI111">
        <f>MIN(AK110*(1+AK$6/Setup!$C$13),AK$7)</f>
        <v/>
      </c>
      <c r="CJ111">
        <f>MIN(AL110*(1+AL$6/Setup!$C$13),AL$7)</f>
        <v/>
      </c>
      <c r="CK111">
        <f>MIN(AM110*(1+AM$6/Setup!$C$13),AM$7)</f>
        <v/>
      </c>
      <c r="CL111">
        <f>MIN(AN110*(1+AN$6/Setup!$C$13),AN$7)</f>
        <v/>
      </c>
      <c r="CM111">
        <f>MIN(AO110*(1+AO$6/Setup!$C$13),AO$7)</f>
        <v/>
      </c>
      <c r="CN111">
        <f>MIN(AP110*(1+AP$6/Setup!$C$13),AP$7)</f>
        <v/>
      </c>
      <c r="CO111">
        <f>MIN(AQ110*(1+AQ$6/Setup!$C$13),AQ$7)</f>
        <v/>
      </c>
      <c r="CP111">
        <f>MIN(AR110*(1+AR$6/Setup!$C$13),AR$7)</f>
        <v/>
      </c>
      <c r="CQ111">
        <f>MIN(AS110*(1+AS$6/Setup!$C$13),AS$7)</f>
        <v/>
      </c>
      <c r="CR111">
        <f>MIN(AT110*(1+AT$6/Setup!$C$13),AT$7)</f>
        <v/>
      </c>
      <c r="CS111">
        <f>MIN(AU110*(1+AU$6/Setup!$C$13),AU$7)</f>
        <v/>
      </c>
      <c r="CT111">
        <f>MIN(AV110*(1+AV$6/Setup!$C$13),AV$7)</f>
        <v/>
      </c>
      <c r="CU111">
        <f>MIN(AW110*(1+AW$6/Setup!$C$13),AW$7)</f>
        <v/>
      </c>
      <c r="CV111">
        <f>MIN(AX110*(1+AX$6/Setup!$C$13),AX$7)</f>
        <v/>
      </c>
      <c r="CW111">
        <f>MIN(AY110*(1+AY$6/Setup!$C$13),AY$7)</f>
        <v/>
      </c>
      <c r="CX111">
        <f>MIN(AZ110*(1+AZ$6/Setup!$C$13),AZ$7)</f>
        <v/>
      </c>
      <c r="CY111">
        <f>MIN(BA110*(1+BA$6/Setup!$C$13),BA$7)</f>
        <v/>
      </c>
      <c r="CZ111">
        <f>MIN(BB110*(1+BB$6/Setup!$C$13),BB$7)</f>
        <v/>
      </c>
      <c r="DA111">
        <f>MIN(BC110*(1+BC$6/Setup!$C$13),BC$7)</f>
        <v/>
      </c>
      <c r="DB111">
        <f>MIN(BD110*(1+BD$6/Setup!$C$13),BD$7)</f>
        <v/>
      </c>
      <c r="DC111">
        <f>MIN(BE110*(1+BE$6/Setup!$C$13),BE$7)</f>
        <v/>
      </c>
      <c r="DD111">
        <f>MIN(BF110*(1+BF$6/Setup!$C$13),BF$7)</f>
        <v/>
      </c>
      <c r="DE111">
        <f>MIN(BG110*(1+BG$6/Setup!$C$13),BG$7)</f>
        <v/>
      </c>
      <c r="DF111">
        <f>MIN(BH110*(1+BH$6/Setup!$C$13),BH$7)</f>
        <v/>
      </c>
      <c r="DG111">
        <f>MIN(BI110*(1+BI$6/Setup!$C$13),BI$7)</f>
        <v/>
      </c>
      <c r="DH111">
        <f>MIN(BJ110*(1+BJ$6/Setup!$C$13),BJ$7)</f>
        <v/>
      </c>
      <c r="DI111">
        <f>MIN(BK110*(1+BK$6/Setup!$C$13),BK$7)</f>
        <v/>
      </c>
      <c r="DJ111">
        <f>MIN(BL110*(1+BL$6/Setup!$C$13),BL$7)</f>
        <v/>
      </c>
      <c r="DK111">
        <f>MIN(BM110*(1+BM$6/Setup!$C$13),BM$7)</f>
        <v/>
      </c>
      <c r="DL111">
        <f>MIN(BN110*(1+BN$6/Setup!$C$13),BN$7)</f>
        <v/>
      </c>
      <c r="DM111">
        <f>MIN(BO110*(1+BO$6/Setup!$C$13),BO$7)</f>
        <v/>
      </c>
      <c r="DN111">
        <f>MIN(BP110*(1+BP$6/Setup!$C$13),BP$7)</f>
        <v/>
      </c>
      <c r="DO111">
        <f>MIN(BQ110*(1+BQ$6/Setup!$C$13),BQ$7)</f>
        <v/>
      </c>
      <c r="DP111">
        <f>MIN(T110*(1+T$6/Setup!$C$13)-BR111,$H111)</f>
        <v/>
      </c>
      <c r="DQ111">
        <f>MIN(U110*(1+U$6/Setup!$C$13)-BS111,MAX(0,$H111-SUM($DP111:DP111)))</f>
        <v/>
      </c>
      <c r="DR111">
        <f>MIN(V110*(1+V$6/Setup!$C$13)-BT111,MAX(0,$H111-SUM($DP111:DQ111)))</f>
        <v/>
      </c>
      <c r="DS111">
        <f>MIN(W110*(1+W$6/Setup!$C$13)-BU111,MAX(0,$H111-SUM($DP111:DR111)))</f>
        <v/>
      </c>
      <c r="DT111">
        <f>MIN(X110*(1+X$6/Setup!$C$13)-BV111,MAX(0,$H111-SUM($DP111:DS111)))</f>
        <v/>
      </c>
      <c r="DU111">
        <f>MIN(Y110*(1+Y$6/Setup!$C$13)-BW111,MAX(0,$H111-SUM($DP111:DT111)))</f>
        <v/>
      </c>
      <c r="DV111">
        <f>MIN(Z110*(1+Z$6/Setup!$C$13)-BX111,MAX(0,$H111-SUM($DP111:DU111)))</f>
        <v/>
      </c>
      <c r="DW111">
        <f>MIN(AA110*(1+AA$6/Setup!$C$13)-BY111,MAX(0,$H111-SUM($DP111:DV111)))</f>
        <v/>
      </c>
      <c r="DX111">
        <f>MIN(AB110*(1+AB$6/Setup!$C$13)-BZ111,MAX(0,$H111-SUM($DP111:DW111)))</f>
        <v/>
      </c>
      <c r="DY111">
        <f>MIN(AC110*(1+AC$6/Setup!$C$13)-CA111,MAX(0,$H111-SUM($DP111:DX111)))</f>
        <v/>
      </c>
      <c r="DZ111">
        <f>MIN(AD110*(1+AD$6/Setup!$C$13)-CB111,MAX(0,$H111-SUM($DP111:DY111)))</f>
        <v/>
      </c>
      <c r="EA111">
        <f>MIN(AE110*(1+AE$6/Setup!$C$13)-CC111,MAX(0,$H111-SUM($DP111:DZ111)))</f>
        <v/>
      </c>
      <c r="EB111">
        <f>MIN(AF110*(1+AF$6/Setup!$C$13)-CD111,MAX(0,$H111-SUM($DP111:EA111)))</f>
        <v/>
      </c>
      <c r="EC111">
        <f>MIN(AG110*(1+AG$6/Setup!$C$13)-CE111,MAX(0,$H111-SUM($DP111:EB111)))</f>
        <v/>
      </c>
      <c r="ED111">
        <f>MIN(AH110*(1+AH$6/Setup!$C$13)-CF111,MAX(0,$H111-SUM($DP111:EC111)))</f>
        <v/>
      </c>
      <c r="EE111">
        <f>MIN(AI110*(1+AI$6/Setup!$C$13)-CG111,MAX(0,$H111-SUM($DP111:ED111)))</f>
        <v/>
      </c>
      <c r="EF111">
        <f>MIN(AJ110*(1+AJ$6/Setup!$C$13)-CH111,MAX(0,$H111-SUM($DP111:EE111)))</f>
        <v/>
      </c>
      <c r="EG111">
        <f>MIN(AK110*(1+AK$6/Setup!$C$13)-CI111,MAX(0,$H111-SUM($DP111:EF111)))</f>
        <v/>
      </c>
      <c r="EH111">
        <f>MIN(AL110*(1+AL$6/Setup!$C$13)-CJ111,MAX(0,$H111-SUM($DP111:EG111)))</f>
        <v/>
      </c>
      <c r="EI111">
        <f>MIN(AM110*(1+AM$6/Setup!$C$13)-CK111,MAX(0,$H111-SUM($DP111:EH111)))</f>
        <v/>
      </c>
      <c r="EJ111">
        <f>MIN(AN110*(1+AN$6/Setup!$C$13)-CL111,MAX(0,$H111-SUM($DP111:EI111)))</f>
        <v/>
      </c>
      <c r="EK111">
        <f>MIN(AO110*(1+AO$6/Setup!$C$13)-CM111,MAX(0,$H111-SUM($DP111:EJ111)))</f>
        <v/>
      </c>
      <c r="EL111">
        <f>MIN(AP110*(1+AP$6/Setup!$C$13)-CN111,MAX(0,$H111-SUM($DP111:EK111)))</f>
        <v/>
      </c>
      <c r="EM111">
        <f>MIN(AQ110*(1+AQ$6/Setup!$C$13)-CO111,MAX(0,$H111-SUM($DP111:EL111)))</f>
        <v/>
      </c>
      <c r="EN111">
        <f>MIN(AR110*(1+AR$6/Setup!$C$13)-CP111,MAX(0,$H111-SUM($DP111:EM111)))</f>
        <v/>
      </c>
      <c r="EO111">
        <f>MIN(AS110*(1+AS$6/Setup!$C$13)-CQ111,MAX(0,$H111-SUM($DP111:EN111)))</f>
        <v/>
      </c>
      <c r="EP111">
        <f>MIN(AT110*(1+AT$6/Setup!$C$13)-CR111,MAX(0,$H111-SUM($DP111:EO111)))</f>
        <v/>
      </c>
      <c r="EQ111">
        <f>MIN(AU110*(1+AU$6/Setup!$C$13)-CS111,MAX(0,$H111-SUM($DP111:EP111)))</f>
        <v/>
      </c>
      <c r="ER111">
        <f>MIN(AV110*(1+AV$6/Setup!$C$13)-CT111,MAX(0,$H111-SUM($DP111:EQ111)))</f>
        <v/>
      </c>
      <c r="ES111">
        <f>MIN(AW110*(1+AW$6/Setup!$C$13)-CU111,MAX(0,$H111-SUM($DP111:ER111)))</f>
        <v/>
      </c>
      <c r="ET111">
        <f>MIN(AX110*(1+AX$6/Setup!$C$13)-CV111,MAX(0,$H111-SUM($DP111:ES111)))</f>
        <v/>
      </c>
      <c r="EU111">
        <f>MIN(AY110*(1+AY$6/Setup!$C$13)-CW111,MAX(0,$H111-SUM($DP111:ET111)))</f>
        <v/>
      </c>
      <c r="EV111">
        <f>MIN(AZ110*(1+AZ$6/Setup!$C$13)-CX111,MAX(0,$H111-SUM($DP111:EU111)))</f>
        <v/>
      </c>
      <c r="EW111">
        <f>MIN(BA110*(1+BA$6/Setup!$C$13)-CY111,MAX(0,$H111-SUM($DP111:EV111)))</f>
        <v/>
      </c>
      <c r="EX111">
        <f>MIN(BB110*(1+BB$6/Setup!$C$13)-CZ111,MAX(0,$H111-SUM($DP111:EW111)))</f>
        <v/>
      </c>
      <c r="EY111">
        <f>MIN(BC110*(1+BC$6/Setup!$C$13)-DA111,MAX(0,$H111-SUM($DP111:EX111)))</f>
        <v/>
      </c>
      <c r="EZ111">
        <f>MIN(BD110*(1+BD$6/Setup!$C$13)-DB111,MAX(0,$H111-SUM($DP111:EY111)))</f>
        <v/>
      </c>
      <c r="FA111">
        <f>MIN(BE110*(1+BE$6/Setup!$C$13)-DC111,MAX(0,$H111-SUM($DP111:EZ111)))</f>
        <v/>
      </c>
      <c r="FB111">
        <f>MIN(BF110*(1+BF$6/Setup!$C$13)-DD111,MAX(0,$H111-SUM($DP111:FA111)))</f>
        <v/>
      </c>
      <c r="FC111">
        <f>MIN(BG110*(1+BG$6/Setup!$C$13)-DE111,MAX(0,$H111-SUM($DP111:FB111)))</f>
        <v/>
      </c>
      <c r="FD111">
        <f>MIN(BH110*(1+BH$6/Setup!$C$13)-DF111,MAX(0,$H111-SUM($DP111:FC111)))</f>
        <v/>
      </c>
      <c r="FE111">
        <f>MIN(BI110*(1+BI$6/Setup!$C$13)-DG111,MAX(0,$H111-SUM($DP111:FD111)))</f>
        <v/>
      </c>
      <c r="FF111">
        <f>MIN(BJ110*(1+BJ$6/Setup!$C$13)-DH111,MAX(0,$H111-SUM($DP111:FE111)))</f>
        <v/>
      </c>
      <c r="FG111">
        <f>MIN(BK110*(1+BK$6/Setup!$C$13)-DI111,MAX(0,$H111-SUM($DP111:FF111)))</f>
        <v/>
      </c>
      <c r="FH111">
        <f>MIN(BL110*(1+BL$6/Setup!$C$13)-DJ111,MAX(0,$H111-SUM($DP111:FG111)))</f>
        <v/>
      </c>
      <c r="FI111">
        <f>MIN(BM110*(1+BM$6/Setup!$C$13)-DK111,MAX(0,$H111-SUM($DP111:FH111)))</f>
        <v/>
      </c>
      <c r="FJ111">
        <f>MIN(BN110*(1+BN$6/Setup!$C$13)-DL111,MAX(0,$H111-SUM($DP111:FI111)))</f>
        <v/>
      </c>
      <c r="FK111">
        <f>MIN(BO110*(1+BO$6/Setup!$C$13)-DM111,MAX(0,$H111-SUM($DP111:FJ111)))</f>
        <v/>
      </c>
      <c r="FL111">
        <f>MIN(BP110*(1+BP$6/Setup!$C$13)-DN111,MAX(0,$H111-SUM($DP111:FK111)))</f>
        <v/>
      </c>
      <c r="FM111">
        <f>MIN(BQ110*(1+BQ$6/Setup!$C$13)-DO111,MAX(0,$H111-SUM($DP111:FL111)))</f>
        <v/>
      </c>
    </row>
    <row r="112">
      <c r="A112">
        <f>A111+1</f>
        <v/>
      </c>
      <c r="B112">
        <f>IF(Setup!$C$6="Every week",Setup!$C$7+7*(A112-1),IF(Setup!$C$6="Every 2 weeks",Setup!$C$7+14*(A112-1),IF(Setup!$C$6="Every month",EDATE(Setup!$C$7,A112-1),EOMONTH(Setup!$C$7,INT((A112-1+Setup!$C$20)/2)-1)+MIN(IF(MOD(A112-1+Setup!$C$20,2)=0,Setup!$C$18,Setup!$C$19),DAY(EOMONTH(Setup!$C$7,INT((A112-1+Setup!$C$20)/2)))))))</f>
        <v/>
      </c>
      <c r="C112">
        <f>N('Paycheck Plan'!J108)</f>
        <v/>
      </c>
      <c r="D112">
        <f>N('Paycheck Plan'!K108)</f>
        <v/>
      </c>
      <c r="E112">
        <f>MIN(MAX(0,Setup!$C$10-F111),MAX(0,Setup!$C$8+C112-G112))</f>
        <v/>
      </c>
      <c r="F112">
        <f>F111+E112</f>
        <v/>
      </c>
      <c r="G112">
        <f>MIN(Setup!$C$14,MAX(0,Setup!$C$8+C112))</f>
        <v/>
      </c>
      <c r="H112">
        <f>MAX(0,Setup!$C$8+C112-G112-E112)+SUM($T$7:$BQ$7)-SUM(BR112:DO112)</f>
        <v/>
      </c>
      <c r="I112">
        <f>SUMPRODUCT(T111:BQ111,$T$6:$BQ$6)/Setup!$C$13</f>
        <v/>
      </c>
      <c r="J112">
        <f>SUM(T112:BQ112)</f>
        <v/>
      </c>
      <c r="K112">
        <f>IF(MAX(DP112:FM112)&gt;0,MATCH(MAX(DP112:FM112),DP112:FM112,0),1)</f>
        <v/>
      </c>
      <c r="T112">
        <f>MAX(0,T111*(1+T$6/Setup!$C$13)-BR112-DP112)+IF($K112=1,$D112,0)</f>
        <v/>
      </c>
      <c r="U112">
        <f>MAX(0,U111*(1+U$6/Setup!$C$13)-BS112-DQ112)+IF($K112=2,$D112,0)</f>
        <v/>
      </c>
      <c r="V112">
        <f>MAX(0,V111*(1+V$6/Setup!$C$13)-BT112-DR112)+IF($K112=3,$D112,0)</f>
        <v/>
      </c>
      <c r="W112">
        <f>MAX(0,W111*(1+W$6/Setup!$C$13)-BU112-DS112)+IF($K112=4,$D112,0)</f>
        <v/>
      </c>
      <c r="X112">
        <f>MAX(0,X111*(1+X$6/Setup!$C$13)-BV112-DT112)+IF($K112=5,$D112,0)</f>
        <v/>
      </c>
      <c r="Y112">
        <f>MAX(0,Y111*(1+Y$6/Setup!$C$13)-BW112-DU112)+IF($K112=6,$D112,0)</f>
        <v/>
      </c>
      <c r="Z112">
        <f>MAX(0,Z111*(1+Z$6/Setup!$C$13)-BX112-DV112)+IF($K112=7,$D112,0)</f>
        <v/>
      </c>
      <c r="AA112">
        <f>MAX(0,AA111*(1+AA$6/Setup!$C$13)-BY112-DW112)+IF($K112=8,$D112,0)</f>
        <v/>
      </c>
      <c r="AB112">
        <f>MAX(0,AB111*(1+AB$6/Setup!$C$13)-BZ112-DX112)+IF($K112=9,$D112,0)</f>
        <v/>
      </c>
      <c r="AC112">
        <f>MAX(0,AC111*(1+AC$6/Setup!$C$13)-CA112-DY112)+IF($K112=10,$D112,0)</f>
        <v/>
      </c>
      <c r="AD112">
        <f>MAX(0,AD111*(1+AD$6/Setup!$C$13)-CB112-DZ112)+IF($K112=11,$D112,0)</f>
        <v/>
      </c>
      <c r="AE112">
        <f>MAX(0,AE111*(1+AE$6/Setup!$C$13)-CC112-EA112)+IF($K112=12,$D112,0)</f>
        <v/>
      </c>
      <c r="AF112">
        <f>MAX(0,AF111*(1+AF$6/Setup!$C$13)-CD112-EB112)+IF($K112=13,$D112,0)</f>
        <v/>
      </c>
      <c r="AG112">
        <f>MAX(0,AG111*(1+AG$6/Setup!$C$13)-CE112-EC112)+IF($K112=14,$D112,0)</f>
        <v/>
      </c>
      <c r="AH112">
        <f>MAX(0,AH111*(1+AH$6/Setup!$C$13)-CF112-ED112)+IF($K112=15,$D112,0)</f>
        <v/>
      </c>
      <c r="AI112">
        <f>MAX(0,AI111*(1+AI$6/Setup!$C$13)-CG112-EE112)+IF($K112=16,$D112,0)</f>
        <v/>
      </c>
      <c r="AJ112">
        <f>MAX(0,AJ111*(1+AJ$6/Setup!$C$13)-CH112-EF112)+IF($K112=17,$D112,0)</f>
        <v/>
      </c>
      <c r="AK112">
        <f>MAX(0,AK111*(1+AK$6/Setup!$C$13)-CI112-EG112)+IF($K112=18,$D112,0)</f>
        <v/>
      </c>
      <c r="AL112">
        <f>MAX(0,AL111*(1+AL$6/Setup!$C$13)-CJ112-EH112)+IF($K112=19,$D112,0)</f>
        <v/>
      </c>
      <c r="AM112">
        <f>MAX(0,AM111*(1+AM$6/Setup!$C$13)-CK112-EI112)+IF($K112=20,$D112,0)</f>
        <v/>
      </c>
      <c r="AN112">
        <f>MAX(0,AN111*(1+AN$6/Setup!$C$13)-CL112-EJ112)+IF($K112=21,$D112,0)</f>
        <v/>
      </c>
      <c r="AO112">
        <f>MAX(0,AO111*(1+AO$6/Setup!$C$13)-CM112-EK112)+IF($K112=22,$D112,0)</f>
        <v/>
      </c>
      <c r="AP112">
        <f>MAX(0,AP111*(1+AP$6/Setup!$C$13)-CN112-EL112)+IF($K112=23,$D112,0)</f>
        <v/>
      </c>
      <c r="AQ112">
        <f>MAX(0,AQ111*(1+AQ$6/Setup!$C$13)-CO112-EM112)+IF($K112=24,$D112,0)</f>
        <v/>
      </c>
      <c r="AR112">
        <f>MAX(0,AR111*(1+AR$6/Setup!$C$13)-CP112-EN112)+IF($K112=25,$D112,0)</f>
        <v/>
      </c>
      <c r="AS112">
        <f>MAX(0,AS111*(1+AS$6/Setup!$C$13)-CQ112-EO112)+IF($K112=26,$D112,0)</f>
        <v/>
      </c>
      <c r="AT112">
        <f>MAX(0,AT111*(1+AT$6/Setup!$C$13)-CR112-EP112)+IF($K112=27,$D112,0)</f>
        <v/>
      </c>
      <c r="AU112">
        <f>MAX(0,AU111*(1+AU$6/Setup!$C$13)-CS112-EQ112)+IF($K112=28,$D112,0)</f>
        <v/>
      </c>
      <c r="AV112">
        <f>MAX(0,AV111*(1+AV$6/Setup!$C$13)-CT112-ER112)+IF($K112=29,$D112,0)</f>
        <v/>
      </c>
      <c r="AW112">
        <f>MAX(0,AW111*(1+AW$6/Setup!$C$13)-CU112-ES112)+IF($K112=30,$D112,0)</f>
        <v/>
      </c>
      <c r="AX112">
        <f>MAX(0,AX111*(1+AX$6/Setup!$C$13)-CV112-ET112)+IF($K112=31,$D112,0)</f>
        <v/>
      </c>
      <c r="AY112">
        <f>MAX(0,AY111*(1+AY$6/Setup!$C$13)-CW112-EU112)+IF($K112=32,$D112,0)</f>
        <v/>
      </c>
      <c r="AZ112">
        <f>MAX(0,AZ111*(1+AZ$6/Setup!$C$13)-CX112-EV112)+IF($K112=33,$D112,0)</f>
        <v/>
      </c>
      <c r="BA112">
        <f>MAX(0,BA111*(1+BA$6/Setup!$C$13)-CY112-EW112)+IF($K112=34,$D112,0)</f>
        <v/>
      </c>
      <c r="BB112">
        <f>MAX(0,BB111*(1+BB$6/Setup!$C$13)-CZ112-EX112)+IF($K112=35,$D112,0)</f>
        <v/>
      </c>
      <c r="BC112">
        <f>MAX(0,BC111*(1+BC$6/Setup!$C$13)-DA112-EY112)+IF($K112=36,$D112,0)</f>
        <v/>
      </c>
      <c r="BD112">
        <f>MAX(0,BD111*(1+BD$6/Setup!$C$13)-DB112-EZ112)+IF($K112=37,$D112,0)</f>
        <v/>
      </c>
      <c r="BE112">
        <f>MAX(0,BE111*(1+BE$6/Setup!$C$13)-DC112-FA112)+IF($K112=38,$D112,0)</f>
        <v/>
      </c>
      <c r="BF112">
        <f>MAX(0,BF111*(1+BF$6/Setup!$C$13)-DD112-FB112)+IF($K112=39,$D112,0)</f>
        <v/>
      </c>
      <c r="BG112">
        <f>MAX(0,BG111*(1+BG$6/Setup!$C$13)-DE112-FC112)+IF($K112=40,$D112,0)</f>
        <v/>
      </c>
      <c r="BH112">
        <f>MAX(0,BH111*(1+BH$6/Setup!$C$13)-DF112-FD112)+IF($K112=41,$D112,0)</f>
        <v/>
      </c>
      <c r="BI112">
        <f>MAX(0,BI111*(1+BI$6/Setup!$C$13)-DG112-FE112)+IF($K112=42,$D112,0)</f>
        <v/>
      </c>
      <c r="BJ112">
        <f>MAX(0,BJ111*(1+BJ$6/Setup!$C$13)-DH112-FF112)+IF($K112=43,$D112,0)</f>
        <v/>
      </c>
      <c r="BK112">
        <f>MAX(0,BK111*(1+BK$6/Setup!$C$13)-DI112-FG112)+IF($K112=44,$D112,0)</f>
        <v/>
      </c>
      <c r="BL112">
        <f>MAX(0,BL111*(1+BL$6/Setup!$C$13)-DJ112-FH112)+IF($K112=45,$D112,0)</f>
        <v/>
      </c>
      <c r="BM112">
        <f>MAX(0,BM111*(1+BM$6/Setup!$C$13)-DK112-FI112)+IF($K112=46,$D112,0)</f>
        <v/>
      </c>
      <c r="BN112">
        <f>MAX(0,BN111*(1+BN$6/Setup!$C$13)-DL112-FJ112)+IF($K112=47,$D112,0)</f>
        <v/>
      </c>
      <c r="BO112">
        <f>MAX(0,BO111*(1+BO$6/Setup!$C$13)-DM112-FK112)+IF($K112=48,$D112,0)</f>
        <v/>
      </c>
      <c r="BP112">
        <f>MAX(0,BP111*(1+BP$6/Setup!$C$13)-DN112-FL112)+IF($K112=49,$D112,0)</f>
        <v/>
      </c>
      <c r="BQ112">
        <f>MAX(0,BQ111*(1+BQ$6/Setup!$C$13)-DO112-FM112)+IF($K112=50,$D112,0)</f>
        <v/>
      </c>
      <c r="BR112">
        <f>MIN(T111*(1+T$6/Setup!$C$13),T$7)</f>
        <v/>
      </c>
      <c r="BS112">
        <f>MIN(U111*(1+U$6/Setup!$C$13),U$7)</f>
        <v/>
      </c>
      <c r="BT112">
        <f>MIN(V111*(1+V$6/Setup!$C$13),V$7)</f>
        <v/>
      </c>
      <c r="BU112">
        <f>MIN(W111*(1+W$6/Setup!$C$13),W$7)</f>
        <v/>
      </c>
      <c r="BV112">
        <f>MIN(X111*(1+X$6/Setup!$C$13),X$7)</f>
        <v/>
      </c>
      <c r="BW112">
        <f>MIN(Y111*(1+Y$6/Setup!$C$13),Y$7)</f>
        <v/>
      </c>
      <c r="BX112">
        <f>MIN(Z111*(1+Z$6/Setup!$C$13),Z$7)</f>
        <v/>
      </c>
      <c r="BY112">
        <f>MIN(AA111*(1+AA$6/Setup!$C$13),AA$7)</f>
        <v/>
      </c>
      <c r="BZ112">
        <f>MIN(AB111*(1+AB$6/Setup!$C$13),AB$7)</f>
        <v/>
      </c>
      <c r="CA112">
        <f>MIN(AC111*(1+AC$6/Setup!$C$13),AC$7)</f>
        <v/>
      </c>
      <c r="CB112">
        <f>MIN(AD111*(1+AD$6/Setup!$C$13),AD$7)</f>
        <v/>
      </c>
      <c r="CC112">
        <f>MIN(AE111*(1+AE$6/Setup!$C$13),AE$7)</f>
        <v/>
      </c>
      <c r="CD112">
        <f>MIN(AF111*(1+AF$6/Setup!$C$13),AF$7)</f>
        <v/>
      </c>
      <c r="CE112">
        <f>MIN(AG111*(1+AG$6/Setup!$C$13),AG$7)</f>
        <v/>
      </c>
      <c r="CF112">
        <f>MIN(AH111*(1+AH$6/Setup!$C$13),AH$7)</f>
        <v/>
      </c>
      <c r="CG112">
        <f>MIN(AI111*(1+AI$6/Setup!$C$13),AI$7)</f>
        <v/>
      </c>
      <c r="CH112">
        <f>MIN(AJ111*(1+AJ$6/Setup!$C$13),AJ$7)</f>
        <v/>
      </c>
      <c r="CI112">
        <f>MIN(AK111*(1+AK$6/Setup!$C$13),AK$7)</f>
        <v/>
      </c>
      <c r="CJ112">
        <f>MIN(AL111*(1+AL$6/Setup!$C$13),AL$7)</f>
        <v/>
      </c>
      <c r="CK112">
        <f>MIN(AM111*(1+AM$6/Setup!$C$13),AM$7)</f>
        <v/>
      </c>
      <c r="CL112">
        <f>MIN(AN111*(1+AN$6/Setup!$C$13),AN$7)</f>
        <v/>
      </c>
      <c r="CM112">
        <f>MIN(AO111*(1+AO$6/Setup!$C$13),AO$7)</f>
        <v/>
      </c>
      <c r="CN112">
        <f>MIN(AP111*(1+AP$6/Setup!$C$13),AP$7)</f>
        <v/>
      </c>
      <c r="CO112">
        <f>MIN(AQ111*(1+AQ$6/Setup!$C$13),AQ$7)</f>
        <v/>
      </c>
      <c r="CP112">
        <f>MIN(AR111*(1+AR$6/Setup!$C$13),AR$7)</f>
        <v/>
      </c>
      <c r="CQ112">
        <f>MIN(AS111*(1+AS$6/Setup!$C$13),AS$7)</f>
        <v/>
      </c>
      <c r="CR112">
        <f>MIN(AT111*(1+AT$6/Setup!$C$13),AT$7)</f>
        <v/>
      </c>
      <c r="CS112">
        <f>MIN(AU111*(1+AU$6/Setup!$C$13),AU$7)</f>
        <v/>
      </c>
      <c r="CT112">
        <f>MIN(AV111*(1+AV$6/Setup!$C$13),AV$7)</f>
        <v/>
      </c>
      <c r="CU112">
        <f>MIN(AW111*(1+AW$6/Setup!$C$13),AW$7)</f>
        <v/>
      </c>
      <c r="CV112">
        <f>MIN(AX111*(1+AX$6/Setup!$C$13),AX$7)</f>
        <v/>
      </c>
      <c r="CW112">
        <f>MIN(AY111*(1+AY$6/Setup!$C$13),AY$7)</f>
        <v/>
      </c>
      <c r="CX112">
        <f>MIN(AZ111*(1+AZ$6/Setup!$C$13),AZ$7)</f>
        <v/>
      </c>
      <c r="CY112">
        <f>MIN(BA111*(1+BA$6/Setup!$C$13),BA$7)</f>
        <v/>
      </c>
      <c r="CZ112">
        <f>MIN(BB111*(1+BB$6/Setup!$C$13),BB$7)</f>
        <v/>
      </c>
      <c r="DA112">
        <f>MIN(BC111*(1+BC$6/Setup!$C$13),BC$7)</f>
        <v/>
      </c>
      <c r="DB112">
        <f>MIN(BD111*(1+BD$6/Setup!$C$13),BD$7)</f>
        <v/>
      </c>
      <c r="DC112">
        <f>MIN(BE111*(1+BE$6/Setup!$C$13),BE$7)</f>
        <v/>
      </c>
      <c r="DD112">
        <f>MIN(BF111*(1+BF$6/Setup!$C$13),BF$7)</f>
        <v/>
      </c>
      <c r="DE112">
        <f>MIN(BG111*(1+BG$6/Setup!$C$13),BG$7)</f>
        <v/>
      </c>
      <c r="DF112">
        <f>MIN(BH111*(1+BH$6/Setup!$C$13),BH$7)</f>
        <v/>
      </c>
      <c r="DG112">
        <f>MIN(BI111*(1+BI$6/Setup!$C$13),BI$7)</f>
        <v/>
      </c>
      <c r="DH112">
        <f>MIN(BJ111*(1+BJ$6/Setup!$C$13),BJ$7)</f>
        <v/>
      </c>
      <c r="DI112">
        <f>MIN(BK111*(1+BK$6/Setup!$C$13),BK$7)</f>
        <v/>
      </c>
      <c r="DJ112">
        <f>MIN(BL111*(1+BL$6/Setup!$C$13),BL$7)</f>
        <v/>
      </c>
      <c r="DK112">
        <f>MIN(BM111*(1+BM$6/Setup!$C$13),BM$7)</f>
        <v/>
      </c>
      <c r="DL112">
        <f>MIN(BN111*(1+BN$6/Setup!$C$13),BN$7)</f>
        <v/>
      </c>
      <c r="DM112">
        <f>MIN(BO111*(1+BO$6/Setup!$C$13),BO$7)</f>
        <v/>
      </c>
      <c r="DN112">
        <f>MIN(BP111*(1+BP$6/Setup!$C$13),BP$7)</f>
        <v/>
      </c>
      <c r="DO112">
        <f>MIN(BQ111*(1+BQ$6/Setup!$C$13),BQ$7)</f>
        <v/>
      </c>
      <c r="DP112">
        <f>MIN(T111*(1+T$6/Setup!$C$13)-BR112,$H112)</f>
        <v/>
      </c>
      <c r="DQ112">
        <f>MIN(U111*(1+U$6/Setup!$C$13)-BS112,MAX(0,$H112-SUM($DP112:DP112)))</f>
        <v/>
      </c>
      <c r="DR112">
        <f>MIN(V111*(1+V$6/Setup!$C$13)-BT112,MAX(0,$H112-SUM($DP112:DQ112)))</f>
        <v/>
      </c>
      <c r="DS112">
        <f>MIN(W111*(1+W$6/Setup!$C$13)-BU112,MAX(0,$H112-SUM($DP112:DR112)))</f>
        <v/>
      </c>
      <c r="DT112">
        <f>MIN(X111*(1+X$6/Setup!$C$13)-BV112,MAX(0,$H112-SUM($DP112:DS112)))</f>
        <v/>
      </c>
      <c r="DU112">
        <f>MIN(Y111*(1+Y$6/Setup!$C$13)-BW112,MAX(0,$H112-SUM($DP112:DT112)))</f>
        <v/>
      </c>
      <c r="DV112">
        <f>MIN(Z111*(1+Z$6/Setup!$C$13)-BX112,MAX(0,$H112-SUM($DP112:DU112)))</f>
        <v/>
      </c>
      <c r="DW112">
        <f>MIN(AA111*(1+AA$6/Setup!$C$13)-BY112,MAX(0,$H112-SUM($DP112:DV112)))</f>
        <v/>
      </c>
      <c r="DX112">
        <f>MIN(AB111*(1+AB$6/Setup!$C$13)-BZ112,MAX(0,$H112-SUM($DP112:DW112)))</f>
        <v/>
      </c>
      <c r="DY112">
        <f>MIN(AC111*(1+AC$6/Setup!$C$13)-CA112,MAX(0,$H112-SUM($DP112:DX112)))</f>
        <v/>
      </c>
      <c r="DZ112">
        <f>MIN(AD111*(1+AD$6/Setup!$C$13)-CB112,MAX(0,$H112-SUM($DP112:DY112)))</f>
        <v/>
      </c>
      <c r="EA112">
        <f>MIN(AE111*(1+AE$6/Setup!$C$13)-CC112,MAX(0,$H112-SUM($DP112:DZ112)))</f>
        <v/>
      </c>
      <c r="EB112">
        <f>MIN(AF111*(1+AF$6/Setup!$C$13)-CD112,MAX(0,$H112-SUM($DP112:EA112)))</f>
        <v/>
      </c>
      <c r="EC112">
        <f>MIN(AG111*(1+AG$6/Setup!$C$13)-CE112,MAX(0,$H112-SUM($DP112:EB112)))</f>
        <v/>
      </c>
      <c r="ED112">
        <f>MIN(AH111*(1+AH$6/Setup!$C$13)-CF112,MAX(0,$H112-SUM($DP112:EC112)))</f>
        <v/>
      </c>
      <c r="EE112">
        <f>MIN(AI111*(1+AI$6/Setup!$C$13)-CG112,MAX(0,$H112-SUM($DP112:ED112)))</f>
        <v/>
      </c>
      <c r="EF112">
        <f>MIN(AJ111*(1+AJ$6/Setup!$C$13)-CH112,MAX(0,$H112-SUM($DP112:EE112)))</f>
        <v/>
      </c>
      <c r="EG112">
        <f>MIN(AK111*(1+AK$6/Setup!$C$13)-CI112,MAX(0,$H112-SUM($DP112:EF112)))</f>
        <v/>
      </c>
      <c r="EH112">
        <f>MIN(AL111*(1+AL$6/Setup!$C$13)-CJ112,MAX(0,$H112-SUM($DP112:EG112)))</f>
        <v/>
      </c>
      <c r="EI112">
        <f>MIN(AM111*(1+AM$6/Setup!$C$13)-CK112,MAX(0,$H112-SUM($DP112:EH112)))</f>
        <v/>
      </c>
      <c r="EJ112">
        <f>MIN(AN111*(1+AN$6/Setup!$C$13)-CL112,MAX(0,$H112-SUM($DP112:EI112)))</f>
        <v/>
      </c>
      <c r="EK112">
        <f>MIN(AO111*(1+AO$6/Setup!$C$13)-CM112,MAX(0,$H112-SUM($DP112:EJ112)))</f>
        <v/>
      </c>
      <c r="EL112">
        <f>MIN(AP111*(1+AP$6/Setup!$C$13)-CN112,MAX(0,$H112-SUM($DP112:EK112)))</f>
        <v/>
      </c>
      <c r="EM112">
        <f>MIN(AQ111*(1+AQ$6/Setup!$C$13)-CO112,MAX(0,$H112-SUM($DP112:EL112)))</f>
        <v/>
      </c>
      <c r="EN112">
        <f>MIN(AR111*(1+AR$6/Setup!$C$13)-CP112,MAX(0,$H112-SUM($DP112:EM112)))</f>
        <v/>
      </c>
      <c r="EO112">
        <f>MIN(AS111*(1+AS$6/Setup!$C$13)-CQ112,MAX(0,$H112-SUM($DP112:EN112)))</f>
        <v/>
      </c>
      <c r="EP112">
        <f>MIN(AT111*(1+AT$6/Setup!$C$13)-CR112,MAX(0,$H112-SUM($DP112:EO112)))</f>
        <v/>
      </c>
      <c r="EQ112">
        <f>MIN(AU111*(1+AU$6/Setup!$C$13)-CS112,MAX(0,$H112-SUM($DP112:EP112)))</f>
        <v/>
      </c>
      <c r="ER112">
        <f>MIN(AV111*(1+AV$6/Setup!$C$13)-CT112,MAX(0,$H112-SUM($DP112:EQ112)))</f>
        <v/>
      </c>
      <c r="ES112">
        <f>MIN(AW111*(1+AW$6/Setup!$C$13)-CU112,MAX(0,$H112-SUM($DP112:ER112)))</f>
        <v/>
      </c>
      <c r="ET112">
        <f>MIN(AX111*(1+AX$6/Setup!$C$13)-CV112,MAX(0,$H112-SUM($DP112:ES112)))</f>
        <v/>
      </c>
      <c r="EU112">
        <f>MIN(AY111*(1+AY$6/Setup!$C$13)-CW112,MAX(0,$H112-SUM($DP112:ET112)))</f>
        <v/>
      </c>
      <c r="EV112">
        <f>MIN(AZ111*(1+AZ$6/Setup!$C$13)-CX112,MAX(0,$H112-SUM($DP112:EU112)))</f>
        <v/>
      </c>
      <c r="EW112">
        <f>MIN(BA111*(1+BA$6/Setup!$C$13)-CY112,MAX(0,$H112-SUM($DP112:EV112)))</f>
        <v/>
      </c>
      <c r="EX112">
        <f>MIN(BB111*(1+BB$6/Setup!$C$13)-CZ112,MAX(0,$H112-SUM($DP112:EW112)))</f>
        <v/>
      </c>
      <c r="EY112">
        <f>MIN(BC111*(1+BC$6/Setup!$C$13)-DA112,MAX(0,$H112-SUM($DP112:EX112)))</f>
        <v/>
      </c>
      <c r="EZ112">
        <f>MIN(BD111*(1+BD$6/Setup!$C$13)-DB112,MAX(0,$H112-SUM($DP112:EY112)))</f>
        <v/>
      </c>
      <c r="FA112">
        <f>MIN(BE111*(1+BE$6/Setup!$C$13)-DC112,MAX(0,$H112-SUM($DP112:EZ112)))</f>
        <v/>
      </c>
      <c r="FB112">
        <f>MIN(BF111*(1+BF$6/Setup!$C$13)-DD112,MAX(0,$H112-SUM($DP112:FA112)))</f>
        <v/>
      </c>
      <c r="FC112">
        <f>MIN(BG111*(1+BG$6/Setup!$C$13)-DE112,MAX(0,$H112-SUM($DP112:FB112)))</f>
        <v/>
      </c>
      <c r="FD112">
        <f>MIN(BH111*(1+BH$6/Setup!$C$13)-DF112,MAX(0,$H112-SUM($DP112:FC112)))</f>
        <v/>
      </c>
      <c r="FE112">
        <f>MIN(BI111*(1+BI$6/Setup!$C$13)-DG112,MAX(0,$H112-SUM($DP112:FD112)))</f>
        <v/>
      </c>
      <c r="FF112">
        <f>MIN(BJ111*(1+BJ$6/Setup!$C$13)-DH112,MAX(0,$H112-SUM($DP112:FE112)))</f>
        <v/>
      </c>
      <c r="FG112">
        <f>MIN(BK111*(1+BK$6/Setup!$C$13)-DI112,MAX(0,$H112-SUM($DP112:FF112)))</f>
        <v/>
      </c>
      <c r="FH112">
        <f>MIN(BL111*(1+BL$6/Setup!$C$13)-DJ112,MAX(0,$H112-SUM($DP112:FG112)))</f>
        <v/>
      </c>
      <c r="FI112">
        <f>MIN(BM111*(1+BM$6/Setup!$C$13)-DK112,MAX(0,$H112-SUM($DP112:FH112)))</f>
        <v/>
      </c>
      <c r="FJ112">
        <f>MIN(BN111*(1+BN$6/Setup!$C$13)-DL112,MAX(0,$H112-SUM($DP112:FI112)))</f>
        <v/>
      </c>
      <c r="FK112">
        <f>MIN(BO111*(1+BO$6/Setup!$C$13)-DM112,MAX(0,$H112-SUM($DP112:FJ112)))</f>
        <v/>
      </c>
      <c r="FL112">
        <f>MIN(BP111*(1+BP$6/Setup!$C$13)-DN112,MAX(0,$H112-SUM($DP112:FK112)))</f>
        <v/>
      </c>
      <c r="FM112">
        <f>MIN(BQ111*(1+BQ$6/Setup!$C$13)-DO112,MAX(0,$H112-SUM($DP112:FL112)))</f>
        <v/>
      </c>
    </row>
    <row r="113">
      <c r="A113">
        <f>A112+1</f>
        <v/>
      </c>
      <c r="B113">
        <f>IF(Setup!$C$6="Every week",Setup!$C$7+7*(A113-1),IF(Setup!$C$6="Every 2 weeks",Setup!$C$7+14*(A113-1),IF(Setup!$C$6="Every month",EDATE(Setup!$C$7,A113-1),EOMONTH(Setup!$C$7,INT((A113-1+Setup!$C$20)/2)-1)+MIN(IF(MOD(A113-1+Setup!$C$20,2)=0,Setup!$C$18,Setup!$C$19),DAY(EOMONTH(Setup!$C$7,INT((A113-1+Setup!$C$20)/2)))))))</f>
        <v/>
      </c>
      <c r="C113">
        <f>N('Paycheck Plan'!J109)</f>
        <v/>
      </c>
      <c r="D113">
        <f>N('Paycheck Plan'!K109)</f>
        <v/>
      </c>
      <c r="E113">
        <f>MIN(MAX(0,Setup!$C$10-F112),MAX(0,Setup!$C$8+C113-G113))</f>
        <v/>
      </c>
      <c r="F113">
        <f>F112+E113</f>
        <v/>
      </c>
      <c r="G113">
        <f>MIN(Setup!$C$14,MAX(0,Setup!$C$8+C113))</f>
        <v/>
      </c>
      <c r="H113">
        <f>MAX(0,Setup!$C$8+C113-G113-E113)+SUM($T$7:$BQ$7)-SUM(BR113:DO113)</f>
        <v/>
      </c>
      <c r="I113">
        <f>SUMPRODUCT(T112:BQ112,$T$6:$BQ$6)/Setup!$C$13</f>
        <v/>
      </c>
      <c r="J113">
        <f>SUM(T113:BQ113)</f>
        <v/>
      </c>
      <c r="K113">
        <f>IF(MAX(DP113:FM113)&gt;0,MATCH(MAX(DP113:FM113),DP113:FM113,0),1)</f>
        <v/>
      </c>
      <c r="T113">
        <f>MAX(0,T112*(1+T$6/Setup!$C$13)-BR113-DP113)+IF($K113=1,$D113,0)</f>
        <v/>
      </c>
      <c r="U113">
        <f>MAX(0,U112*(1+U$6/Setup!$C$13)-BS113-DQ113)+IF($K113=2,$D113,0)</f>
        <v/>
      </c>
      <c r="V113">
        <f>MAX(0,V112*(1+V$6/Setup!$C$13)-BT113-DR113)+IF($K113=3,$D113,0)</f>
        <v/>
      </c>
      <c r="W113">
        <f>MAX(0,W112*(1+W$6/Setup!$C$13)-BU113-DS113)+IF($K113=4,$D113,0)</f>
        <v/>
      </c>
      <c r="X113">
        <f>MAX(0,X112*(1+X$6/Setup!$C$13)-BV113-DT113)+IF($K113=5,$D113,0)</f>
        <v/>
      </c>
      <c r="Y113">
        <f>MAX(0,Y112*(1+Y$6/Setup!$C$13)-BW113-DU113)+IF($K113=6,$D113,0)</f>
        <v/>
      </c>
      <c r="Z113">
        <f>MAX(0,Z112*(1+Z$6/Setup!$C$13)-BX113-DV113)+IF($K113=7,$D113,0)</f>
        <v/>
      </c>
      <c r="AA113">
        <f>MAX(0,AA112*(1+AA$6/Setup!$C$13)-BY113-DW113)+IF($K113=8,$D113,0)</f>
        <v/>
      </c>
      <c r="AB113">
        <f>MAX(0,AB112*(1+AB$6/Setup!$C$13)-BZ113-DX113)+IF($K113=9,$D113,0)</f>
        <v/>
      </c>
      <c r="AC113">
        <f>MAX(0,AC112*(1+AC$6/Setup!$C$13)-CA113-DY113)+IF($K113=10,$D113,0)</f>
        <v/>
      </c>
      <c r="AD113">
        <f>MAX(0,AD112*(1+AD$6/Setup!$C$13)-CB113-DZ113)+IF($K113=11,$D113,0)</f>
        <v/>
      </c>
      <c r="AE113">
        <f>MAX(0,AE112*(1+AE$6/Setup!$C$13)-CC113-EA113)+IF($K113=12,$D113,0)</f>
        <v/>
      </c>
      <c r="AF113">
        <f>MAX(0,AF112*(1+AF$6/Setup!$C$13)-CD113-EB113)+IF($K113=13,$D113,0)</f>
        <v/>
      </c>
      <c r="AG113">
        <f>MAX(0,AG112*(1+AG$6/Setup!$C$13)-CE113-EC113)+IF($K113=14,$D113,0)</f>
        <v/>
      </c>
      <c r="AH113">
        <f>MAX(0,AH112*(1+AH$6/Setup!$C$13)-CF113-ED113)+IF($K113=15,$D113,0)</f>
        <v/>
      </c>
      <c r="AI113">
        <f>MAX(0,AI112*(1+AI$6/Setup!$C$13)-CG113-EE113)+IF($K113=16,$D113,0)</f>
        <v/>
      </c>
      <c r="AJ113">
        <f>MAX(0,AJ112*(1+AJ$6/Setup!$C$13)-CH113-EF113)+IF($K113=17,$D113,0)</f>
        <v/>
      </c>
      <c r="AK113">
        <f>MAX(0,AK112*(1+AK$6/Setup!$C$13)-CI113-EG113)+IF($K113=18,$D113,0)</f>
        <v/>
      </c>
      <c r="AL113">
        <f>MAX(0,AL112*(1+AL$6/Setup!$C$13)-CJ113-EH113)+IF($K113=19,$D113,0)</f>
        <v/>
      </c>
      <c r="AM113">
        <f>MAX(0,AM112*(1+AM$6/Setup!$C$13)-CK113-EI113)+IF($K113=20,$D113,0)</f>
        <v/>
      </c>
      <c r="AN113">
        <f>MAX(0,AN112*(1+AN$6/Setup!$C$13)-CL113-EJ113)+IF($K113=21,$D113,0)</f>
        <v/>
      </c>
      <c r="AO113">
        <f>MAX(0,AO112*(1+AO$6/Setup!$C$13)-CM113-EK113)+IF($K113=22,$D113,0)</f>
        <v/>
      </c>
      <c r="AP113">
        <f>MAX(0,AP112*(1+AP$6/Setup!$C$13)-CN113-EL113)+IF($K113=23,$D113,0)</f>
        <v/>
      </c>
      <c r="AQ113">
        <f>MAX(0,AQ112*(1+AQ$6/Setup!$C$13)-CO113-EM113)+IF($K113=24,$D113,0)</f>
        <v/>
      </c>
      <c r="AR113">
        <f>MAX(0,AR112*(1+AR$6/Setup!$C$13)-CP113-EN113)+IF($K113=25,$D113,0)</f>
        <v/>
      </c>
      <c r="AS113">
        <f>MAX(0,AS112*(1+AS$6/Setup!$C$13)-CQ113-EO113)+IF($K113=26,$D113,0)</f>
        <v/>
      </c>
      <c r="AT113">
        <f>MAX(0,AT112*(1+AT$6/Setup!$C$13)-CR113-EP113)+IF($K113=27,$D113,0)</f>
        <v/>
      </c>
      <c r="AU113">
        <f>MAX(0,AU112*(1+AU$6/Setup!$C$13)-CS113-EQ113)+IF($K113=28,$D113,0)</f>
        <v/>
      </c>
      <c r="AV113">
        <f>MAX(0,AV112*(1+AV$6/Setup!$C$13)-CT113-ER113)+IF($K113=29,$D113,0)</f>
        <v/>
      </c>
      <c r="AW113">
        <f>MAX(0,AW112*(1+AW$6/Setup!$C$13)-CU113-ES113)+IF($K113=30,$D113,0)</f>
        <v/>
      </c>
      <c r="AX113">
        <f>MAX(0,AX112*(1+AX$6/Setup!$C$13)-CV113-ET113)+IF($K113=31,$D113,0)</f>
        <v/>
      </c>
      <c r="AY113">
        <f>MAX(0,AY112*(1+AY$6/Setup!$C$13)-CW113-EU113)+IF($K113=32,$D113,0)</f>
        <v/>
      </c>
      <c r="AZ113">
        <f>MAX(0,AZ112*(1+AZ$6/Setup!$C$13)-CX113-EV113)+IF($K113=33,$D113,0)</f>
        <v/>
      </c>
      <c r="BA113">
        <f>MAX(0,BA112*(1+BA$6/Setup!$C$13)-CY113-EW113)+IF($K113=34,$D113,0)</f>
        <v/>
      </c>
      <c r="BB113">
        <f>MAX(0,BB112*(1+BB$6/Setup!$C$13)-CZ113-EX113)+IF($K113=35,$D113,0)</f>
        <v/>
      </c>
      <c r="BC113">
        <f>MAX(0,BC112*(1+BC$6/Setup!$C$13)-DA113-EY113)+IF($K113=36,$D113,0)</f>
        <v/>
      </c>
      <c r="BD113">
        <f>MAX(0,BD112*(1+BD$6/Setup!$C$13)-DB113-EZ113)+IF($K113=37,$D113,0)</f>
        <v/>
      </c>
      <c r="BE113">
        <f>MAX(0,BE112*(1+BE$6/Setup!$C$13)-DC113-FA113)+IF($K113=38,$D113,0)</f>
        <v/>
      </c>
      <c r="BF113">
        <f>MAX(0,BF112*(1+BF$6/Setup!$C$13)-DD113-FB113)+IF($K113=39,$D113,0)</f>
        <v/>
      </c>
      <c r="BG113">
        <f>MAX(0,BG112*(1+BG$6/Setup!$C$13)-DE113-FC113)+IF($K113=40,$D113,0)</f>
        <v/>
      </c>
      <c r="BH113">
        <f>MAX(0,BH112*(1+BH$6/Setup!$C$13)-DF113-FD113)+IF($K113=41,$D113,0)</f>
        <v/>
      </c>
      <c r="BI113">
        <f>MAX(0,BI112*(1+BI$6/Setup!$C$13)-DG113-FE113)+IF($K113=42,$D113,0)</f>
        <v/>
      </c>
      <c r="BJ113">
        <f>MAX(0,BJ112*(1+BJ$6/Setup!$C$13)-DH113-FF113)+IF($K113=43,$D113,0)</f>
        <v/>
      </c>
      <c r="BK113">
        <f>MAX(0,BK112*(1+BK$6/Setup!$C$13)-DI113-FG113)+IF($K113=44,$D113,0)</f>
        <v/>
      </c>
      <c r="BL113">
        <f>MAX(0,BL112*(1+BL$6/Setup!$C$13)-DJ113-FH113)+IF($K113=45,$D113,0)</f>
        <v/>
      </c>
      <c r="BM113">
        <f>MAX(0,BM112*(1+BM$6/Setup!$C$13)-DK113-FI113)+IF($K113=46,$D113,0)</f>
        <v/>
      </c>
      <c r="BN113">
        <f>MAX(0,BN112*(1+BN$6/Setup!$C$13)-DL113-FJ113)+IF($K113=47,$D113,0)</f>
        <v/>
      </c>
      <c r="BO113">
        <f>MAX(0,BO112*(1+BO$6/Setup!$C$13)-DM113-FK113)+IF($K113=48,$D113,0)</f>
        <v/>
      </c>
      <c r="BP113">
        <f>MAX(0,BP112*(1+BP$6/Setup!$C$13)-DN113-FL113)+IF($K113=49,$D113,0)</f>
        <v/>
      </c>
      <c r="BQ113">
        <f>MAX(0,BQ112*(1+BQ$6/Setup!$C$13)-DO113-FM113)+IF($K113=50,$D113,0)</f>
        <v/>
      </c>
      <c r="BR113">
        <f>MIN(T112*(1+T$6/Setup!$C$13),T$7)</f>
        <v/>
      </c>
      <c r="BS113">
        <f>MIN(U112*(1+U$6/Setup!$C$13),U$7)</f>
        <v/>
      </c>
      <c r="BT113">
        <f>MIN(V112*(1+V$6/Setup!$C$13),V$7)</f>
        <v/>
      </c>
      <c r="BU113">
        <f>MIN(W112*(1+W$6/Setup!$C$13),W$7)</f>
        <v/>
      </c>
      <c r="BV113">
        <f>MIN(X112*(1+X$6/Setup!$C$13),X$7)</f>
        <v/>
      </c>
      <c r="BW113">
        <f>MIN(Y112*(1+Y$6/Setup!$C$13),Y$7)</f>
        <v/>
      </c>
      <c r="BX113">
        <f>MIN(Z112*(1+Z$6/Setup!$C$13),Z$7)</f>
        <v/>
      </c>
      <c r="BY113">
        <f>MIN(AA112*(1+AA$6/Setup!$C$13),AA$7)</f>
        <v/>
      </c>
      <c r="BZ113">
        <f>MIN(AB112*(1+AB$6/Setup!$C$13),AB$7)</f>
        <v/>
      </c>
      <c r="CA113">
        <f>MIN(AC112*(1+AC$6/Setup!$C$13),AC$7)</f>
        <v/>
      </c>
      <c r="CB113">
        <f>MIN(AD112*(1+AD$6/Setup!$C$13),AD$7)</f>
        <v/>
      </c>
      <c r="CC113">
        <f>MIN(AE112*(1+AE$6/Setup!$C$13),AE$7)</f>
        <v/>
      </c>
      <c r="CD113">
        <f>MIN(AF112*(1+AF$6/Setup!$C$13),AF$7)</f>
        <v/>
      </c>
      <c r="CE113">
        <f>MIN(AG112*(1+AG$6/Setup!$C$13),AG$7)</f>
        <v/>
      </c>
      <c r="CF113">
        <f>MIN(AH112*(1+AH$6/Setup!$C$13),AH$7)</f>
        <v/>
      </c>
      <c r="CG113">
        <f>MIN(AI112*(1+AI$6/Setup!$C$13),AI$7)</f>
        <v/>
      </c>
      <c r="CH113">
        <f>MIN(AJ112*(1+AJ$6/Setup!$C$13),AJ$7)</f>
        <v/>
      </c>
      <c r="CI113">
        <f>MIN(AK112*(1+AK$6/Setup!$C$13),AK$7)</f>
        <v/>
      </c>
      <c r="CJ113">
        <f>MIN(AL112*(1+AL$6/Setup!$C$13),AL$7)</f>
        <v/>
      </c>
      <c r="CK113">
        <f>MIN(AM112*(1+AM$6/Setup!$C$13),AM$7)</f>
        <v/>
      </c>
      <c r="CL113">
        <f>MIN(AN112*(1+AN$6/Setup!$C$13),AN$7)</f>
        <v/>
      </c>
      <c r="CM113">
        <f>MIN(AO112*(1+AO$6/Setup!$C$13),AO$7)</f>
        <v/>
      </c>
      <c r="CN113">
        <f>MIN(AP112*(1+AP$6/Setup!$C$13),AP$7)</f>
        <v/>
      </c>
      <c r="CO113">
        <f>MIN(AQ112*(1+AQ$6/Setup!$C$13),AQ$7)</f>
        <v/>
      </c>
      <c r="CP113">
        <f>MIN(AR112*(1+AR$6/Setup!$C$13),AR$7)</f>
        <v/>
      </c>
      <c r="CQ113">
        <f>MIN(AS112*(1+AS$6/Setup!$C$13),AS$7)</f>
        <v/>
      </c>
      <c r="CR113">
        <f>MIN(AT112*(1+AT$6/Setup!$C$13),AT$7)</f>
        <v/>
      </c>
      <c r="CS113">
        <f>MIN(AU112*(1+AU$6/Setup!$C$13),AU$7)</f>
        <v/>
      </c>
      <c r="CT113">
        <f>MIN(AV112*(1+AV$6/Setup!$C$13),AV$7)</f>
        <v/>
      </c>
      <c r="CU113">
        <f>MIN(AW112*(1+AW$6/Setup!$C$13),AW$7)</f>
        <v/>
      </c>
      <c r="CV113">
        <f>MIN(AX112*(1+AX$6/Setup!$C$13),AX$7)</f>
        <v/>
      </c>
      <c r="CW113">
        <f>MIN(AY112*(1+AY$6/Setup!$C$13),AY$7)</f>
        <v/>
      </c>
      <c r="CX113">
        <f>MIN(AZ112*(1+AZ$6/Setup!$C$13),AZ$7)</f>
        <v/>
      </c>
      <c r="CY113">
        <f>MIN(BA112*(1+BA$6/Setup!$C$13),BA$7)</f>
        <v/>
      </c>
      <c r="CZ113">
        <f>MIN(BB112*(1+BB$6/Setup!$C$13),BB$7)</f>
        <v/>
      </c>
      <c r="DA113">
        <f>MIN(BC112*(1+BC$6/Setup!$C$13),BC$7)</f>
        <v/>
      </c>
      <c r="DB113">
        <f>MIN(BD112*(1+BD$6/Setup!$C$13),BD$7)</f>
        <v/>
      </c>
      <c r="DC113">
        <f>MIN(BE112*(1+BE$6/Setup!$C$13),BE$7)</f>
        <v/>
      </c>
      <c r="DD113">
        <f>MIN(BF112*(1+BF$6/Setup!$C$13),BF$7)</f>
        <v/>
      </c>
      <c r="DE113">
        <f>MIN(BG112*(1+BG$6/Setup!$C$13),BG$7)</f>
        <v/>
      </c>
      <c r="DF113">
        <f>MIN(BH112*(1+BH$6/Setup!$C$13),BH$7)</f>
        <v/>
      </c>
      <c r="DG113">
        <f>MIN(BI112*(1+BI$6/Setup!$C$13),BI$7)</f>
        <v/>
      </c>
      <c r="DH113">
        <f>MIN(BJ112*(1+BJ$6/Setup!$C$13),BJ$7)</f>
        <v/>
      </c>
      <c r="DI113">
        <f>MIN(BK112*(1+BK$6/Setup!$C$13),BK$7)</f>
        <v/>
      </c>
      <c r="DJ113">
        <f>MIN(BL112*(1+BL$6/Setup!$C$13),BL$7)</f>
        <v/>
      </c>
      <c r="DK113">
        <f>MIN(BM112*(1+BM$6/Setup!$C$13),BM$7)</f>
        <v/>
      </c>
      <c r="DL113">
        <f>MIN(BN112*(1+BN$6/Setup!$C$13),BN$7)</f>
        <v/>
      </c>
      <c r="DM113">
        <f>MIN(BO112*(1+BO$6/Setup!$C$13),BO$7)</f>
        <v/>
      </c>
      <c r="DN113">
        <f>MIN(BP112*(1+BP$6/Setup!$C$13),BP$7)</f>
        <v/>
      </c>
      <c r="DO113">
        <f>MIN(BQ112*(1+BQ$6/Setup!$C$13),BQ$7)</f>
        <v/>
      </c>
      <c r="DP113">
        <f>MIN(T112*(1+T$6/Setup!$C$13)-BR113,$H113)</f>
        <v/>
      </c>
      <c r="DQ113">
        <f>MIN(U112*(1+U$6/Setup!$C$13)-BS113,MAX(0,$H113-SUM($DP113:DP113)))</f>
        <v/>
      </c>
      <c r="DR113">
        <f>MIN(V112*(1+V$6/Setup!$C$13)-BT113,MAX(0,$H113-SUM($DP113:DQ113)))</f>
        <v/>
      </c>
      <c r="DS113">
        <f>MIN(W112*(1+W$6/Setup!$C$13)-BU113,MAX(0,$H113-SUM($DP113:DR113)))</f>
        <v/>
      </c>
      <c r="DT113">
        <f>MIN(X112*(1+X$6/Setup!$C$13)-BV113,MAX(0,$H113-SUM($DP113:DS113)))</f>
        <v/>
      </c>
      <c r="DU113">
        <f>MIN(Y112*(1+Y$6/Setup!$C$13)-BW113,MAX(0,$H113-SUM($DP113:DT113)))</f>
        <v/>
      </c>
      <c r="DV113">
        <f>MIN(Z112*(1+Z$6/Setup!$C$13)-BX113,MAX(0,$H113-SUM($DP113:DU113)))</f>
        <v/>
      </c>
      <c r="DW113">
        <f>MIN(AA112*(1+AA$6/Setup!$C$13)-BY113,MAX(0,$H113-SUM($DP113:DV113)))</f>
        <v/>
      </c>
      <c r="DX113">
        <f>MIN(AB112*(1+AB$6/Setup!$C$13)-BZ113,MAX(0,$H113-SUM($DP113:DW113)))</f>
        <v/>
      </c>
      <c r="DY113">
        <f>MIN(AC112*(1+AC$6/Setup!$C$13)-CA113,MAX(0,$H113-SUM($DP113:DX113)))</f>
        <v/>
      </c>
      <c r="DZ113">
        <f>MIN(AD112*(1+AD$6/Setup!$C$13)-CB113,MAX(0,$H113-SUM($DP113:DY113)))</f>
        <v/>
      </c>
      <c r="EA113">
        <f>MIN(AE112*(1+AE$6/Setup!$C$13)-CC113,MAX(0,$H113-SUM($DP113:DZ113)))</f>
        <v/>
      </c>
      <c r="EB113">
        <f>MIN(AF112*(1+AF$6/Setup!$C$13)-CD113,MAX(0,$H113-SUM($DP113:EA113)))</f>
        <v/>
      </c>
      <c r="EC113">
        <f>MIN(AG112*(1+AG$6/Setup!$C$13)-CE113,MAX(0,$H113-SUM($DP113:EB113)))</f>
        <v/>
      </c>
      <c r="ED113">
        <f>MIN(AH112*(1+AH$6/Setup!$C$13)-CF113,MAX(0,$H113-SUM($DP113:EC113)))</f>
        <v/>
      </c>
      <c r="EE113">
        <f>MIN(AI112*(1+AI$6/Setup!$C$13)-CG113,MAX(0,$H113-SUM($DP113:ED113)))</f>
        <v/>
      </c>
      <c r="EF113">
        <f>MIN(AJ112*(1+AJ$6/Setup!$C$13)-CH113,MAX(0,$H113-SUM($DP113:EE113)))</f>
        <v/>
      </c>
      <c r="EG113">
        <f>MIN(AK112*(1+AK$6/Setup!$C$13)-CI113,MAX(0,$H113-SUM($DP113:EF113)))</f>
        <v/>
      </c>
      <c r="EH113">
        <f>MIN(AL112*(1+AL$6/Setup!$C$13)-CJ113,MAX(0,$H113-SUM($DP113:EG113)))</f>
        <v/>
      </c>
      <c r="EI113">
        <f>MIN(AM112*(1+AM$6/Setup!$C$13)-CK113,MAX(0,$H113-SUM($DP113:EH113)))</f>
        <v/>
      </c>
      <c r="EJ113">
        <f>MIN(AN112*(1+AN$6/Setup!$C$13)-CL113,MAX(0,$H113-SUM($DP113:EI113)))</f>
        <v/>
      </c>
      <c r="EK113">
        <f>MIN(AO112*(1+AO$6/Setup!$C$13)-CM113,MAX(0,$H113-SUM($DP113:EJ113)))</f>
        <v/>
      </c>
      <c r="EL113">
        <f>MIN(AP112*(1+AP$6/Setup!$C$13)-CN113,MAX(0,$H113-SUM($DP113:EK113)))</f>
        <v/>
      </c>
      <c r="EM113">
        <f>MIN(AQ112*(1+AQ$6/Setup!$C$13)-CO113,MAX(0,$H113-SUM($DP113:EL113)))</f>
        <v/>
      </c>
      <c r="EN113">
        <f>MIN(AR112*(1+AR$6/Setup!$C$13)-CP113,MAX(0,$H113-SUM($DP113:EM113)))</f>
        <v/>
      </c>
      <c r="EO113">
        <f>MIN(AS112*(1+AS$6/Setup!$C$13)-CQ113,MAX(0,$H113-SUM($DP113:EN113)))</f>
        <v/>
      </c>
      <c r="EP113">
        <f>MIN(AT112*(1+AT$6/Setup!$C$13)-CR113,MAX(0,$H113-SUM($DP113:EO113)))</f>
        <v/>
      </c>
      <c r="EQ113">
        <f>MIN(AU112*(1+AU$6/Setup!$C$13)-CS113,MAX(0,$H113-SUM($DP113:EP113)))</f>
        <v/>
      </c>
      <c r="ER113">
        <f>MIN(AV112*(1+AV$6/Setup!$C$13)-CT113,MAX(0,$H113-SUM($DP113:EQ113)))</f>
        <v/>
      </c>
      <c r="ES113">
        <f>MIN(AW112*(1+AW$6/Setup!$C$13)-CU113,MAX(0,$H113-SUM($DP113:ER113)))</f>
        <v/>
      </c>
      <c r="ET113">
        <f>MIN(AX112*(1+AX$6/Setup!$C$13)-CV113,MAX(0,$H113-SUM($DP113:ES113)))</f>
        <v/>
      </c>
      <c r="EU113">
        <f>MIN(AY112*(1+AY$6/Setup!$C$13)-CW113,MAX(0,$H113-SUM($DP113:ET113)))</f>
        <v/>
      </c>
      <c r="EV113">
        <f>MIN(AZ112*(1+AZ$6/Setup!$C$13)-CX113,MAX(0,$H113-SUM($DP113:EU113)))</f>
        <v/>
      </c>
      <c r="EW113">
        <f>MIN(BA112*(1+BA$6/Setup!$C$13)-CY113,MAX(0,$H113-SUM($DP113:EV113)))</f>
        <v/>
      </c>
      <c r="EX113">
        <f>MIN(BB112*(1+BB$6/Setup!$C$13)-CZ113,MAX(0,$H113-SUM($DP113:EW113)))</f>
        <v/>
      </c>
      <c r="EY113">
        <f>MIN(BC112*(1+BC$6/Setup!$C$13)-DA113,MAX(0,$H113-SUM($DP113:EX113)))</f>
        <v/>
      </c>
      <c r="EZ113">
        <f>MIN(BD112*(1+BD$6/Setup!$C$13)-DB113,MAX(0,$H113-SUM($DP113:EY113)))</f>
        <v/>
      </c>
      <c r="FA113">
        <f>MIN(BE112*(1+BE$6/Setup!$C$13)-DC113,MAX(0,$H113-SUM($DP113:EZ113)))</f>
        <v/>
      </c>
      <c r="FB113">
        <f>MIN(BF112*(1+BF$6/Setup!$C$13)-DD113,MAX(0,$H113-SUM($DP113:FA113)))</f>
        <v/>
      </c>
      <c r="FC113">
        <f>MIN(BG112*(1+BG$6/Setup!$C$13)-DE113,MAX(0,$H113-SUM($DP113:FB113)))</f>
        <v/>
      </c>
      <c r="FD113">
        <f>MIN(BH112*(1+BH$6/Setup!$C$13)-DF113,MAX(0,$H113-SUM($DP113:FC113)))</f>
        <v/>
      </c>
      <c r="FE113">
        <f>MIN(BI112*(1+BI$6/Setup!$C$13)-DG113,MAX(0,$H113-SUM($DP113:FD113)))</f>
        <v/>
      </c>
      <c r="FF113">
        <f>MIN(BJ112*(1+BJ$6/Setup!$C$13)-DH113,MAX(0,$H113-SUM($DP113:FE113)))</f>
        <v/>
      </c>
      <c r="FG113">
        <f>MIN(BK112*(1+BK$6/Setup!$C$13)-DI113,MAX(0,$H113-SUM($DP113:FF113)))</f>
        <v/>
      </c>
      <c r="FH113">
        <f>MIN(BL112*(1+BL$6/Setup!$C$13)-DJ113,MAX(0,$H113-SUM($DP113:FG113)))</f>
        <v/>
      </c>
      <c r="FI113">
        <f>MIN(BM112*(1+BM$6/Setup!$C$13)-DK113,MAX(0,$H113-SUM($DP113:FH113)))</f>
        <v/>
      </c>
      <c r="FJ113">
        <f>MIN(BN112*(1+BN$6/Setup!$C$13)-DL113,MAX(0,$H113-SUM($DP113:FI113)))</f>
        <v/>
      </c>
      <c r="FK113">
        <f>MIN(BO112*(1+BO$6/Setup!$C$13)-DM113,MAX(0,$H113-SUM($DP113:FJ113)))</f>
        <v/>
      </c>
      <c r="FL113">
        <f>MIN(BP112*(1+BP$6/Setup!$C$13)-DN113,MAX(0,$H113-SUM($DP113:FK113)))</f>
        <v/>
      </c>
      <c r="FM113">
        <f>MIN(BQ112*(1+BQ$6/Setup!$C$13)-DO113,MAX(0,$H113-SUM($DP113:FL113)))</f>
        <v/>
      </c>
    </row>
    <row r="114">
      <c r="A114">
        <f>A113+1</f>
        <v/>
      </c>
      <c r="B114">
        <f>IF(Setup!$C$6="Every week",Setup!$C$7+7*(A114-1),IF(Setup!$C$6="Every 2 weeks",Setup!$C$7+14*(A114-1),IF(Setup!$C$6="Every month",EDATE(Setup!$C$7,A114-1),EOMONTH(Setup!$C$7,INT((A114-1+Setup!$C$20)/2)-1)+MIN(IF(MOD(A114-1+Setup!$C$20,2)=0,Setup!$C$18,Setup!$C$19),DAY(EOMONTH(Setup!$C$7,INT((A114-1+Setup!$C$20)/2)))))))</f>
        <v/>
      </c>
      <c r="C114">
        <f>N('Paycheck Plan'!J110)</f>
        <v/>
      </c>
      <c r="D114">
        <f>N('Paycheck Plan'!K110)</f>
        <v/>
      </c>
      <c r="E114">
        <f>MIN(MAX(0,Setup!$C$10-F113),MAX(0,Setup!$C$8+C114-G114))</f>
        <v/>
      </c>
      <c r="F114">
        <f>F113+E114</f>
        <v/>
      </c>
      <c r="G114">
        <f>MIN(Setup!$C$14,MAX(0,Setup!$C$8+C114))</f>
        <v/>
      </c>
      <c r="H114">
        <f>MAX(0,Setup!$C$8+C114-G114-E114)+SUM($T$7:$BQ$7)-SUM(BR114:DO114)</f>
        <v/>
      </c>
      <c r="I114">
        <f>SUMPRODUCT(T113:BQ113,$T$6:$BQ$6)/Setup!$C$13</f>
        <v/>
      </c>
      <c r="J114">
        <f>SUM(T114:BQ114)</f>
        <v/>
      </c>
      <c r="K114">
        <f>IF(MAX(DP114:FM114)&gt;0,MATCH(MAX(DP114:FM114),DP114:FM114,0),1)</f>
        <v/>
      </c>
      <c r="T114">
        <f>MAX(0,T113*(1+T$6/Setup!$C$13)-BR114-DP114)+IF($K114=1,$D114,0)</f>
        <v/>
      </c>
      <c r="U114">
        <f>MAX(0,U113*(1+U$6/Setup!$C$13)-BS114-DQ114)+IF($K114=2,$D114,0)</f>
        <v/>
      </c>
      <c r="V114">
        <f>MAX(0,V113*(1+V$6/Setup!$C$13)-BT114-DR114)+IF($K114=3,$D114,0)</f>
        <v/>
      </c>
      <c r="W114">
        <f>MAX(0,W113*(1+W$6/Setup!$C$13)-BU114-DS114)+IF($K114=4,$D114,0)</f>
        <v/>
      </c>
      <c r="X114">
        <f>MAX(0,X113*(1+X$6/Setup!$C$13)-BV114-DT114)+IF($K114=5,$D114,0)</f>
        <v/>
      </c>
      <c r="Y114">
        <f>MAX(0,Y113*(1+Y$6/Setup!$C$13)-BW114-DU114)+IF($K114=6,$D114,0)</f>
        <v/>
      </c>
      <c r="Z114">
        <f>MAX(0,Z113*(1+Z$6/Setup!$C$13)-BX114-DV114)+IF($K114=7,$D114,0)</f>
        <v/>
      </c>
      <c r="AA114">
        <f>MAX(0,AA113*(1+AA$6/Setup!$C$13)-BY114-DW114)+IF($K114=8,$D114,0)</f>
        <v/>
      </c>
      <c r="AB114">
        <f>MAX(0,AB113*(1+AB$6/Setup!$C$13)-BZ114-DX114)+IF($K114=9,$D114,0)</f>
        <v/>
      </c>
      <c r="AC114">
        <f>MAX(0,AC113*(1+AC$6/Setup!$C$13)-CA114-DY114)+IF($K114=10,$D114,0)</f>
        <v/>
      </c>
      <c r="AD114">
        <f>MAX(0,AD113*(1+AD$6/Setup!$C$13)-CB114-DZ114)+IF($K114=11,$D114,0)</f>
        <v/>
      </c>
      <c r="AE114">
        <f>MAX(0,AE113*(1+AE$6/Setup!$C$13)-CC114-EA114)+IF($K114=12,$D114,0)</f>
        <v/>
      </c>
      <c r="AF114">
        <f>MAX(0,AF113*(1+AF$6/Setup!$C$13)-CD114-EB114)+IF($K114=13,$D114,0)</f>
        <v/>
      </c>
      <c r="AG114">
        <f>MAX(0,AG113*(1+AG$6/Setup!$C$13)-CE114-EC114)+IF($K114=14,$D114,0)</f>
        <v/>
      </c>
      <c r="AH114">
        <f>MAX(0,AH113*(1+AH$6/Setup!$C$13)-CF114-ED114)+IF($K114=15,$D114,0)</f>
        <v/>
      </c>
      <c r="AI114">
        <f>MAX(0,AI113*(1+AI$6/Setup!$C$13)-CG114-EE114)+IF($K114=16,$D114,0)</f>
        <v/>
      </c>
      <c r="AJ114">
        <f>MAX(0,AJ113*(1+AJ$6/Setup!$C$13)-CH114-EF114)+IF($K114=17,$D114,0)</f>
        <v/>
      </c>
      <c r="AK114">
        <f>MAX(0,AK113*(1+AK$6/Setup!$C$13)-CI114-EG114)+IF($K114=18,$D114,0)</f>
        <v/>
      </c>
      <c r="AL114">
        <f>MAX(0,AL113*(1+AL$6/Setup!$C$13)-CJ114-EH114)+IF($K114=19,$D114,0)</f>
        <v/>
      </c>
      <c r="AM114">
        <f>MAX(0,AM113*(1+AM$6/Setup!$C$13)-CK114-EI114)+IF($K114=20,$D114,0)</f>
        <v/>
      </c>
      <c r="AN114">
        <f>MAX(0,AN113*(1+AN$6/Setup!$C$13)-CL114-EJ114)+IF($K114=21,$D114,0)</f>
        <v/>
      </c>
      <c r="AO114">
        <f>MAX(0,AO113*(1+AO$6/Setup!$C$13)-CM114-EK114)+IF($K114=22,$D114,0)</f>
        <v/>
      </c>
      <c r="AP114">
        <f>MAX(0,AP113*(1+AP$6/Setup!$C$13)-CN114-EL114)+IF($K114=23,$D114,0)</f>
        <v/>
      </c>
      <c r="AQ114">
        <f>MAX(0,AQ113*(1+AQ$6/Setup!$C$13)-CO114-EM114)+IF($K114=24,$D114,0)</f>
        <v/>
      </c>
      <c r="AR114">
        <f>MAX(0,AR113*(1+AR$6/Setup!$C$13)-CP114-EN114)+IF($K114=25,$D114,0)</f>
        <v/>
      </c>
      <c r="AS114">
        <f>MAX(0,AS113*(1+AS$6/Setup!$C$13)-CQ114-EO114)+IF($K114=26,$D114,0)</f>
        <v/>
      </c>
      <c r="AT114">
        <f>MAX(0,AT113*(1+AT$6/Setup!$C$13)-CR114-EP114)+IF($K114=27,$D114,0)</f>
        <v/>
      </c>
      <c r="AU114">
        <f>MAX(0,AU113*(1+AU$6/Setup!$C$13)-CS114-EQ114)+IF($K114=28,$D114,0)</f>
        <v/>
      </c>
      <c r="AV114">
        <f>MAX(0,AV113*(1+AV$6/Setup!$C$13)-CT114-ER114)+IF($K114=29,$D114,0)</f>
        <v/>
      </c>
      <c r="AW114">
        <f>MAX(0,AW113*(1+AW$6/Setup!$C$13)-CU114-ES114)+IF($K114=30,$D114,0)</f>
        <v/>
      </c>
      <c r="AX114">
        <f>MAX(0,AX113*(1+AX$6/Setup!$C$13)-CV114-ET114)+IF($K114=31,$D114,0)</f>
        <v/>
      </c>
      <c r="AY114">
        <f>MAX(0,AY113*(1+AY$6/Setup!$C$13)-CW114-EU114)+IF($K114=32,$D114,0)</f>
        <v/>
      </c>
      <c r="AZ114">
        <f>MAX(0,AZ113*(1+AZ$6/Setup!$C$13)-CX114-EV114)+IF($K114=33,$D114,0)</f>
        <v/>
      </c>
      <c r="BA114">
        <f>MAX(0,BA113*(1+BA$6/Setup!$C$13)-CY114-EW114)+IF($K114=34,$D114,0)</f>
        <v/>
      </c>
      <c r="BB114">
        <f>MAX(0,BB113*(1+BB$6/Setup!$C$13)-CZ114-EX114)+IF($K114=35,$D114,0)</f>
        <v/>
      </c>
      <c r="BC114">
        <f>MAX(0,BC113*(1+BC$6/Setup!$C$13)-DA114-EY114)+IF($K114=36,$D114,0)</f>
        <v/>
      </c>
      <c r="BD114">
        <f>MAX(0,BD113*(1+BD$6/Setup!$C$13)-DB114-EZ114)+IF($K114=37,$D114,0)</f>
        <v/>
      </c>
      <c r="BE114">
        <f>MAX(0,BE113*(1+BE$6/Setup!$C$13)-DC114-FA114)+IF($K114=38,$D114,0)</f>
        <v/>
      </c>
      <c r="BF114">
        <f>MAX(0,BF113*(1+BF$6/Setup!$C$13)-DD114-FB114)+IF($K114=39,$D114,0)</f>
        <v/>
      </c>
      <c r="BG114">
        <f>MAX(0,BG113*(1+BG$6/Setup!$C$13)-DE114-FC114)+IF($K114=40,$D114,0)</f>
        <v/>
      </c>
      <c r="BH114">
        <f>MAX(0,BH113*(1+BH$6/Setup!$C$13)-DF114-FD114)+IF($K114=41,$D114,0)</f>
        <v/>
      </c>
      <c r="BI114">
        <f>MAX(0,BI113*(1+BI$6/Setup!$C$13)-DG114-FE114)+IF($K114=42,$D114,0)</f>
        <v/>
      </c>
      <c r="BJ114">
        <f>MAX(0,BJ113*(1+BJ$6/Setup!$C$13)-DH114-FF114)+IF($K114=43,$D114,0)</f>
        <v/>
      </c>
      <c r="BK114">
        <f>MAX(0,BK113*(1+BK$6/Setup!$C$13)-DI114-FG114)+IF($K114=44,$D114,0)</f>
        <v/>
      </c>
      <c r="BL114">
        <f>MAX(0,BL113*(1+BL$6/Setup!$C$13)-DJ114-FH114)+IF($K114=45,$D114,0)</f>
        <v/>
      </c>
      <c r="BM114">
        <f>MAX(0,BM113*(1+BM$6/Setup!$C$13)-DK114-FI114)+IF($K114=46,$D114,0)</f>
        <v/>
      </c>
      <c r="BN114">
        <f>MAX(0,BN113*(1+BN$6/Setup!$C$13)-DL114-FJ114)+IF($K114=47,$D114,0)</f>
        <v/>
      </c>
      <c r="BO114">
        <f>MAX(0,BO113*(1+BO$6/Setup!$C$13)-DM114-FK114)+IF($K114=48,$D114,0)</f>
        <v/>
      </c>
      <c r="BP114">
        <f>MAX(0,BP113*(1+BP$6/Setup!$C$13)-DN114-FL114)+IF($K114=49,$D114,0)</f>
        <v/>
      </c>
      <c r="BQ114">
        <f>MAX(0,BQ113*(1+BQ$6/Setup!$C$13)-DO114-FM114)+IF($K114=50,$D114,0)</f>
        <v/>
      </c>
      <c r="BR114">
        <f>MIN(T113*(1+T$6/Setup!$C$13),T$7)</f>
        <v/>
      </c>
      <c r="BS114">
        <f>MIN(U113*(1+U$6/Setup!$C$13),U$7)</f>
        <v/>
      </c>
      <c r="BT114">
        <f>MIN(V113*(1+V$6/Setup!$C$13),V$7)</f>
        <v/>
      </c>
      <c r="BU114">
        <f>MIN(W113*(1+W$6/Setup!$C$13),W$7)</f>
        <v/>
      </c>
      <c r="BV114">
        <f>MIN(X113*(1+X$6/Setup!$C$13),X$7)</f>
        <v/>
      </c>
      <c r="BW114">
        <f>MIN(Y113*(1+Y$6/Setup!$C$13),Y$7)</f>
        <v/>
      </c>
      <c r="BX114">
        <f>MIN(Z113*(1+Z$6/Setup!$C$13),Z$7)</f>
        <v/>
      </c>
      <c r="BY114">
        <f>MIN(AA113*(1+AA$6/Setup!$C$13),AA$7)</f>
        <v/>
      </c>
      <c r="BZ114">
        <f>MIN(AB113*(1+AB$6/Setup!$C$13),AB$7)</f>
        <v/>
      </c>
      <c r="CA114">
        <f>MIN(AC113*(1+AC$6/Setup!$C$13),AC$7)</f>
        <v/>
      </c>
      <c r="CB114">
        <f>MIN(AD113*(1+AD$6/Setup!$C$13),AD$7)</f>
        <v/>
      </c>
      <c r="CC114">
        <f>MIN(AE113*(1+AE$6/Setup!$C$13),AE$7)</f>
        <v/>
      </c>
      <c r="CD114">
        <f>MIN(AF113*(1+AF$6/Setup!$C$13),AF$7)</f>
        <v/>
      </c>
      <c r="CE114">
        <f>MIN(AG113*(1+AG$6/Setup!$C$13),AG$7)</f>
        <v/>
      </c>
      <c r="CF114">
        <f>MIN(AH113*(1+AH$6/Setup!$C$13),AH$7)</f>
        <v/>
      </c>
      <c r="CG114">
        <f>MIN(AI113*(1+AI$6/Setup!$C$13),AI$7)</f>
        <v/>
      </c>
      <c r="CH114">
        <f>MIN(AJ113*(1+AJ$6/Setup!$C$13),AJ$7)</f>
        <v/>
      </c>
      <c r="CI114">
        <f>MIN(AK113*(1+AK$6/Setup!$C$13),AK$7)</f>
        <v/>
      </c>
      <c r="CJ114">
        <f>MIN(AL113*(1+AL$6/Setup!$C$13),AL$7)</f>
        <v/>
      </c>
      <c r="CK114">
        <f>MIN(AM113*(1+AM$6/Setup!$C$13),AM$7)</f>
        <v/>
      </c>
      <c r="CL114">
        <f>MIN(AN113*(1+AN$6/Setup!$C$13),AN$7)</f>
        <v/>
      </c>
      <c r="CM114">
        <f>MIN(AO113*(1+AO$6/Setup!$C$13),AO$7)</f>
        <v/>
      </c>
      <c r="CN114">
        <f>MIN(AP113*(1+AP$6/Setup!$C$13),AP$7)</f>
        <v/>
      </c>
      <c r="CO114">
        <f>MIN(AQ113*(1+AQ$6/Setup!$C$13),AQ$7)</f>
        <v/>
      </c>
      <c r="CP114">
        <f>MIN(AR113*(1+AR$6/Setup!$C$13),AR$7)</f>
        <v/>
      </c>
      <c r="CQ114">
        <f>MIN(AS113*(1+AS$6/Setup!$C$13),AS$7)</f>
        <v/>
      </c>
      <c r="CR114">
        <f>MIN(AT113*(1+AT$6/Setup!$C$13),AT$7)</f>
        <v/>
      </c>
      <c r="CS114">
        <f>MIN(AU113*(1+AU$6/Setup!$C$13),AU$7)</f>
        <v/>
      </c>
      <c r="CT114">
        <f>MIN(AV113*(1+AV$6/Setup!$C$13),AV$7)</f>
        <v/>
      </c>
      <c r="CU114">
        <f>MIN(AW113*(1+AW$6/Setup!$C$13),AW$7)</f>
        <v/>
      </c>
      <c r="CV114">
        <f>MIN(AX113*(1+AX$6/Setup!$C$13),AX$7)</f>
        <v/>
      </c>
      <c r="CW114">
        <f>MIN(AY113*(1+AY$6/Setup!$C$13),AY$7)</f>
        <v/>
      </c>
      <c r="CX114">
        <f>MIN(AZ113*(1+AZ$6/Setup!$C$13),AZ$7)</f>
        <v/>
      </c>
      <c r="CY114">
        <f>MIN(BA113*(1+BA$6/Setup!$C$13),BA$7)</f>
        <v/>
      </c>
      <c r="CZ114">
        <f>MIN(BB113*(1+BB$6/Setup!$C$13),BB$7)</f>
        <v/>
      </c>
      <c r="DA114">
        <f>MIN(BC113*(1+BC$6/Setup!$C$13),BC$7)</f>
        <v/>
      </c>
      <c r="DB114">
        <f>MIN(BD113*(1+BD$6/Setup!$C$13),BD$7)</f>
        <v/>
      </c>
      <c r="DC114">
        <f>MIN(BE113*(1+BE$6/Setup!$C$13),BE$7)</f>
        <v/>
      </c>
      <c r="DD114">
        <f>MIN(BF113*(1+BF$6/Setup!$C$13),BF$7)</f>
        <v/>
      </c>
      <c r="DE114">
        <f>MIN(BG113*(1+BG$6/Setup!$C$13),BG$7)</f>
        <v/>
      </c>
      <c r="DF114">
        <f>MIN(BH113*(1+BH$6/Setup!$C$13),BH$7)</f>
        <v/>
      </c>
      <c r="DG114">
        <f>MIN(BI113*(1+BI$6/Setup!$C$13),BI$7)</f>
        <v/>
      </c>
      <c r="DH114">
        <f>MIN(BJ113*(1+BJ$6/Setup!$C$13),BJ$7)</f>
        <v/>
      </c>
      <c r="DI114">
        <f>MIN(BK113*(1+BK$6/Setup!$C$13),BK$7)</f>
        <v/>
      </c>
      <c r="DJ114">
        <f>MIN(BL113*(1+BL$6/Setup!$C$13),BL$7)</f>
        <v/>
      </c>
      <c r="DK114">
        <f>MIN(BM113*(1+BM$6/Setup!$C$13),BM$7)</f>
        <v/>
      </c>
      <c r="DL114">
        <f>MIN(BN113*(1+BN$6/Setup!$C$13),BN$7)</f>
        <v/>
      </c>
      <c r="DM114">
        <f>MIN(BO113*(1+BO$6/Setup!$C$13),BO$7)</f>
        <v/>
      </c>
      <c r="DN114">
        <f>MIN(BP113*(1+BP$6/Setup!$C$13),BP$7)</f>
        <v/>
      </c>
      <c r="DO114">
        <f>MIN(BQ113*(1+BQ$6/Setup!$C$13),BQ$7)</f>
        <v/>
      </c>
      <c r="DP114">
        <f>MIN(T113*(1+T$6/Setup!$C$13)-BR114,$H114)</f>
        <v/>
      </c>
      <c r="DQ114">
        <f>MIN(U113*(1+U$6/Setup!$C$13)-BS114,MAX(0,$H114-SUM($DP114:DP114)))</f>
        <v/>
      </c>
      <c r="DR114">
        <f>MIN(V113*(1+V$6/Setup!$C$13)-BT114,MAX(0,$H114-SUM($DP114:DQ114)))</f>
        <v/>
      </c>
      <c r="DS114">
        <f>MIN(W113*(1+W$6/Setup!$C$13)-BU114,MAX(0,$H114-SUM($DP114:DR114)))</f>
        <v/>
      </c>
      <c r="DT114">
        <f>MIN(X113*(1+X$6/Setup!$C$13)-BV114,MAX(0,$H114-SUM($DP114:DS114)))</f>
        <v/>
      </c>
      <c r="DU114">
        <f>MIN(Y113*(1+Y$6/Setup!$C$13)-BW114,MAX(0,$H114-SUM($DP114:DT114)))</f>
        <v/>
      </c>
      <c r="DV114">
        <f>MIN(Z113*(1+Z$6/Setup!$C$13)-BX114,MAX(0,$H114-SUM($DP114:DU114)))</f>
        <v/>
      </c>
      <c r="DW114">
        <f>MIN(AA113*(1+AA$6/Setup!$C$13)-BY114,MAX(0,$H114-SUM($DP114:DV114)))</f>
        <v/>
      </c>
      <c r="DX114">
        <f>MIN(AB113*(1+AB$6/Setup!$C$13)-BZ114,MAX(0,$H114-SUM($DP114:DW114)))</f>
        <v/>
      </c>
      <c r="DY114">
        <f>MIN(AC113*(1+AC$6/Setup!$C$13)-CA114,MAX(0,$H114-SUM($DP114:DX114)))</f>
        <v/>
      </c>
      <c r="DZ114">
        <f>MIN(AD113*(1+AD$6/Setup!$C$13)-CB114,MAX(0,$H114-SUM($DP114:DY114)))</f>
        <v/>
      </c>
      <c r="EA114">
        <f>MIN(AE113*(1+AE$6/Setup!$C$13)-CC114,MAX(0,$H114-SUM($DP114:DZ114)))</f>
        <v/>
      </c>
      <c r="EB114">
        <f>MIN(AF113*(1+AF$6/Setup!$C$13)-CD114,MAX(0,$H114-SUM($DP114:EA114)))</f>
        <v/>
      </c>
      <c r="EC114">
        <f>MIN(AG113*(1+AG$6/Setup!$C$13)-CE114,MAX(0,$H114-SUM($DP114:EB114)))</f>
        <v/>
      </c>
      <c r="ED114">
        <f>MIN(AH113*(1+AH$6/Setup!$C$13)-CF114,MAX(0,$H114-SUM($DP114:EC114)))</f>
        <v/>
      </c>
      <c r="EE114">
        <f>MIN(AI113*(1+AI$6/Setup!$C$13)-CG114,MAX(0,$H114-SUM($DP114:ED114)))</f>
        <v/>
      </c>
      <c r="EF114">
        <f>MIN(AJ113*(1+AJ$6/Setup!$C$13)-CH114,MAX(0,$H114-SUM($DP114:EE114)))</f>
        <v/>
      </c>
      <c r="EG114">
        <f>MIN(AK113*(1+AK$6/Setup!$C$13)-CI114,MAX(0,$H114-SUM($DP114:EF114)))</f>
        <v/>
      </c>
      <c r="EH114">
        <f>MIN(AL113*(1+AL$6/Setup!$C$13)-CJ114,MAX(0,$H114-SUM($DP114:EG114)))</f>
        <v/>
      </c>
      <c r="EI114">
        <f>MIN(AM113*(1+AM$6/Setup!$C$13)-CK114,MAX(0,$H114-SUM($DP114:EH114)))</f>
        <v/>
      </c>
      <c r="EJ114">
        <f>MIN(AN113*(1+AN$6/Setup!$C$13)-CL114,MAX(0,$H114-SUM($DP114:EI114)))</f>
        <v/>
      </c>
      <c r="EK114">
        <f>MIN(AO113*(1+AO$6/Setup!$C$13)-CM114,MAX(0,$H114-SUM($DP114:EJ114)))</f>
        <v/>
      </c>
      <c r="EL114">
        <f>MIN(AP113*(1+AP$6/Setup!$C$13)-CN114,MAX(0,$H114-SUM($DP114:EK114)))</f>
        <v/>
      </c>
      <c r="EM114">
        <f>MIN(AQ113*(1+AQ$6/Setup!$C$13)-CO114,MAX(0,$H114-SUM($DP114:EL114)))</f>
        <v/>
      </c>
      <c r="EN114">
        <f>MIN(AR113*(1+AR$6/Setup!$C$13)-CP114,MAX(0,$H114-SUM($DP114:EM114)))</f>
        <v/>
      </c>
      <c r="EO114">
        <f>MIN(AS113*(1+AS$6/Setup!$C$13)-CQ114,MAX(0,$H114-SUM($DP114:EN114)))</f>
        <v/>
      </c>
      <c r="EP114">
        <f>MIN(AT113*(1+AT$6/Setup!$C$13)-CR114,MAX(0,$H114-SUM($DP114:EO114)))</f>
        <v/>
      </c>
      <c r="EQ114">
        <f>MIN(AU113*(1+AU$6/Setup!$C$13)-CS114,MAX(0,$H114-SUM($DP114:EP114)))</f>
        <v/>
      </c>
      <c r="ER114">
        <f>MIN(AV113*(1+AV$6/Setup!$C$13)-CT114,MAX(0,$H114-SUM($DP114:EQ114)))</f>
        <v/>
      </c>
      <c r="ES114">
        <f>MIN(AW113*(1+AW$6/Setup!$C$13)-CU114,MAX(0,$H114-SUM($DP114:ER114)))</f>
        <v/>
      </c>
      <c r="ET114">
        <f>MIN(AX113*(1+AX$6/Setup!$C$13)-CV114,MAX(0,$H114-SUM($DP114:ES114)))</f>
        <v/>
      </c>
      <c r="EU114">
        <f>MIN(AY113*(1+AY$6/Setup!$C$13)-CW114,MAX(0,$H114-SUM($DP114:ET114)))</f>
        <v/>
      </c>
      <c r="EV114">
        <f>MIN(AZ113*(1+AZ$6/Setup!$C$13)-CX114,MAX(0,$H114-SUM($DP114:EU114)))</f>
        <v/>
      </c>
      <c r="EW114">
        <f>MIN(BA113*(1+BA$6/Setup!$C$13)-CY114,MAX(0,$H114-SUM($DP114:EV114)))</f>
        <v/>
      </c>
      <c r="EX114">
        <f>MIN(BB113*(1+BB$6/Setup!$C$13)-CZ114,MAX(0,$H114-SUM($DP114:EW114)))</f>
        <v/>
      </c>
      <c r="EY114">
        <f>MIN(BC113*(1+BC$6/Setup!$C$13)-DA114,MAX(0,$H114-SUM($DP114:EX114)))</f>
        <v/>
      </c>
      <c r="EZ114">
        <f>MIN(BD113*(1+BD$6/Setup!$C$13)-DB114,MAX(0,$H114-SUM($DP114:EY114)))</f>
        <v/>
      </c>
      <c r="FA114">
        <f>MIN(BE113*(1+BE$6/Setup!$C$13)-DC114,MAX(0,$H114-SUM($DP114:EZ114)))</f>
        <v/>
      </c>
      <c r="FB114">
        <f>MIN(BF113*(1+BF$6/Setup!$C$13)-DD114,MAX(0,$H114-SUM($DP114:FA114)))</f>
        <v/>
      </c>
      <c r="FC114">
        <f>MIN(BG113*(1+BG$6/Setup!$C$13)-DE114,MAX(0,$H114-SUM($DP114:FB114)))</f>
        <v/>
      </c>
      <c r="FD114">
        <f>MIN(BH113*(1+BH$6/Setup!$C$13)-DF114,MAX(0,$H114-SUM($DP114:FC114)))</f>
        <v/>
      </c>
      <c r="FE114">
        <f>MIN(BI113*(1+BI$6/Setup!$C$13)-DG114,MAX(0,$H114-SUM($DP114:FD114)))</f>
        <v/>
      </c>
      <c r="FF114">
        <f>MIN(BJ113*(1+BJ$6/Setup!$C$13)-DH114,MAX(0,$H114-SUM($DP114:FE114)))</f>
        <v/>
      </c>
      <c r="FG114">
        <f>MIN(BK113*(1+BK$6/Setup!$C$13)-DI114,MAX(0,$H114-SUM($DP114:FF114)))</f>
        <v/>
      </c>
      <c r="FH114">
        <f>MIN(BL113*(1+BL$6/Setup!$C$13)-DJ114,MAX(0,$H114-SUM($DP114:FG114)))</f>
        <v/>
      </c>
      <c r="FI114">
        <f>MIN(BM113*(1+BM$6/Setup!$C$13)-DK114,MAX(0,$H114-SUM($DP114:FH114)))</f>
        <v/>
      </c>
      <c r="FJ114">
        <f>MIN(BN113*(1+BN$6/Setup!$C$13)-DL114,MAX(0,$H114-SUM($DP114:FI114)))</f>
        <v/>
      </c>
      <c r="FK114">
        <f>MIN(BO113*(1+BO$6/Setup!$C$13)-DM114,MAX(0,$H114-SUM($DP114:FJ114)))</f>
        <v/>
      </c>
      <c r="FL114">
        <f>MIN(BP113*(1+BP$6/Setup!$C$13)-DN114,MAX(0,$H114-SUM($DP114:FK114)))</f>
        <v/>
      </c>
      <c r="FM114">
        <f>MIN(BQ113*(1+BQ$6/Setup!$C$13)-DO114,MAX(0,$H114-SUM($DP114:FL114)))</f>
        <v/>
      </c>
    </row>
    <row r="115">
      <c r="A115">
        <f>A114+1</f>
        <v/>
      </c>
      <c r="B115">
        <f>IF(Setup!$C$6="Every week",Setup!$C$7+7*(A115-1),IF(Setup!$C$6="Every 2 weeks",Setup!$C$7+14*(A115-1),IF(Setup!$C$6="Every month",EDATE(Setup!$C$7,A115-1),EOMONTH(Setup!$C$7,INT((A115-1+Setup!$C$20)/2)-1)+MIN(IF(MOD(A115-1+Setup!$C$20,2)=0,Setup!$C$18,Setup!$C$19),DAY(EOMONTH(Setup!$C$7,INT((A115-1+Setup!$C$20)/2)))))))</f>
        <v/>
      </c>
      <c r="C115">
        <f>N('Paycheck Plan'!J111)</f>
        <v/>
      </c>
      <c r="D115">
        <f>N('Paycheck Plan'!K111)</f>
        <v/>
      </c>
      <c r="E115">
        <f>MIN(MAX(0,Setup!$C$10-F114),MAX(0,Setup!$C$8+C115-G115))</f>
        <v/>
      </c>
      <c r="F115">
        <f>F114+E115</f>
        <v/>
      </c>
      <c r="G115">
        <f>MIN(Setup!$C$14,MAX(0,Setup!$C$8+C115))</f>
        <v/>
      </c>
      <c r="H115">
        <f>MAX(0,Setup!$C$8+C115-G115-E115)+SUM($T$7:$BQ$7)-SUM(BR115:DO115)</f>
        <v/>
      </c>
      <c r="I115">
        <f>SUMPRODUCT(T114:BQ114,$T$6:$BQ$6)/Setup!$C$13</f>
        <v/>
      </c>
      <c r="J115">
        <f>SUM(T115:BQ115)</f>
        <v/>
      </c>
      <c r="K115">
        <f>IF(MAX(DP115:FM115)&gt;0,MATCH(MAX(DP115:FM115),DP115:FM115,0),1)</f>
        <v/>
      </c>
      <c r="T115">
        <f>MAX(0,T114*(1+T$6/Setup!$C$13)-BR115-DP115)+IF($K115=1,$D115,0)</f>
        <v/>
      </c>
      <c r="U115">
        <f>MAX(0,U114*(1+U$6/Setup!$C$13)-BS115-DQ115)+IF($K115=2,$D115,0)</f>
        <v/>
      </c>
      <c r="V115">
        <f>MAX(0,V114*(1+V$6/Setup!$C$13)-BT115-DR115)+IF($K115=3,$D115,0)</f>
        <v/>
      </c>
      <c r="W115">
        <f>MAX(0,W114*(1+W$6/Setup!$C$13)-BU115-DS115)+IF($K115=4,$D115,0)</f>
        <v/>
      </c>
      <c r="X115">
        <f>MAX(0,X114*(1+X$6/Setup!$C$13)-BV115-DT115)+IF($K115=5,$D115,0)</f>
        <v/>
      </c>
      <c r="Y115">
        <f>MAX(0,Y114*(1+Y$6/Setup!$C$13)-BW115-DU115)+IF($K115=6,$D115,0)</f>
        <v/>
      </c>
      <c r="Z115">
        <f>MAX(0,Z114*(1+Z$6/Setup!$C$13)-BX115-DV115)+IF($K115=7,$D115,0)</f>
        <v/>
      </c>
      <c r="AA115">
        <f>MAX(0,AA114*(1+AA$6/Setup!$C$13)-BY115-DW115)+IF($K115=8,$D115,0)</f>
        <v/>
      </c>
      <c r="AB115">
        <f>MAX(0,AB114*(1+AB$6/Setup!$C$13)-BZ115-DX115)+IF($K115=9,$D115,0)</f>
        <v/>
      </c>
      <c r="AC115">
        <f>MAX(0,AC114*(1+AC$6/Setup!$C$13)-CA115-DY115)+IF($K115=10,$D115,0)</f>
        <v/>
      </c>
      <c r="AD115">
        <f>MAX(0,AD114*(1+AD$6/Setup!$C$13)-CB115-DZ115)+IF($K115=11,$D115,0)</f>
        <v/>
      </c>
      <c r="AE115">
        <f>MAX(0,AE114*(1+AE$6/Setup!$C$13)-CC115-EA115)+IF($K115=12,$D115,0)</f>
        <v/>
      </c>
      <c r="AF115">
        <f>MAX(0,AF114*(1+AF$6/Setup!$C$13)-CD115-EB115)+IF($K115=13,$D115,0)</f>
        <v/>
      </c>
      <c r="AG115">
        <f>MAX(0,AG114*(1+AG$6/Setup!$C$13)-CE115-EC115)+IF($K115=14,$D115,0)</f>
        <v/>
      </c>
      <c r="AH115">
        <f>MAX(0,AH114*(1+AH$6/Setup!$C$13)-CF115-ED115)+IF($K115=15,$D115,0)</f>
        <v/>
      </c>
      <c r="AI115">
        <f>MAX(0,AI114*(1+AI$6/Setup!$C$13)-CG115-EE115)+IF($K115=16,$D115,0)</f>
        <v/>
      </c>
      <c r="AJ115">
        <f>MAX(0,AJ114*(1+AJ$6/Setup!$C$13)-CH115-EF115)+IF($K115=17,$D115,0)</f>
        <v/>
      </c>
      <c r="AK115">
        <f>MAX(0,AK114*(1+AK$6/Setup!$C$13)-CI115-EG115)+IF($K115=18,$D115,0)</f>
        <v/>
      </c>
      <c r="AL115">
        <f>MAX(0,AL114*(1+AL$6/Setup!$C$13)-CJ115-EH115)+IF($K115=19,$D115,0)</f>
        <v/>
      </c>
      <c r="AM115">
        <f>MAX(0,AM114*(1+AM$6/Setup!$C$13)-CK115-EI115)+IF($K115=20,$D115,0)</f>
        <v/>
      </c>
      <c r="AN115">
        <f>MAX(0,AN114*(1+AN$6/Setup!$C$13)-CL115-EJ115)+IF($K115=21,$D115,0)</f>
        <v/>
      </c>
      <c r="AO115">
        <f>MAX(0,AO114*(1+AO$6/Setup!$C$13)-CM115-EK115)+IF($K115=22,$D115,0)</f>
        <v/>
      </c>
      <c r="AP115">
        <f>MAX(0,AP114*(1+AP$6/Setup!$C$13)-CN115-EL115)+IF($K115=23,$D115,0)</f>
        <v/>
      </c>
      <c r="AQ115">
        <f>MAX(0,AQ114*(1+AQ$6/Setup!$C$13)-CO115-EM115)+IF($K115=24,$D115,0)</f>
        <v/>
      </c>
      <c r="AR115">
        <f>MAX(0,AR114*(1+AR$6/Setup!$C$13)-CP115-EN115)+IF($K115=25,$D115,0)</f>
        <v/>
      </c>
      <c r="AS115">
        <f>MAX(0,AS114*(1+AS$6/Setup!$C$13)-CQ115-EO115)+IF($K115=26,$D115,0)</f>
        <v/>
      </c>
      <c r="AT115">
        <f>MAX(0,AT114*(1+AT$6/Setup!$C$13)-CR115-EP115)+IF($K115=27,$D115,0)</f>
        <v/>
      </c>
      <c r="AU115">
        <f>MAX(0,AU114*(1+AU$6/Setup!$C$13)-CS115-EQ115)+IF($K115=28,$D115,0)</f>
        <v/>
      </c>
      <c r="AV115">
        <f>MAX(0,AV114*(1+AV$6/Setup!$C$13)-CT115-ER115)+IF($K115=29,$D115,0)</f>
        <v/>
      </c>
      <c r="AW115">
        <f>MAX(0,AW114*(1+AW$6/Setup!$C$13)-CU115-ES115)+IF($K115=30,$D115,0)</f>
        <v/>
      </c>
      <c r="AX115">
        <f>MAX(0,AX114*(1+AX$6/Setup!$C$13)-CV115-ET115)+IF($K115=31,$D115,0)</f>
        <v/>
      </c>
      <c r="AY115">
        <f>MAX(0,AY114*(1+AY$6/Setup!$C$13)-CW115-EU115)+IF($K115=32,$D115,0)</f>
        <v/>
      </c>
      <c r="AZ115">
        <f>MAX(0,AZ114*(1+AZ$6/Setup!$C$13)-CX115-EV115)+IF($K115=33,$D115,0)</f>
        <v/>
      </c>
      <c r="BA115">
        <f>MAX(0,BA114*(1+BA$6/Setup!$C$13)-CY115-EW115)+IF($K115=34,$D115,0)</f>
        <v/>
      </c>
      <c r="BB115">
        <f>MAX(0,BB114*(1+BB$6/Setup!$C$13)-CZ115-EX115)+IF($K115=35,$D115,0)</f>
        <v/>
      </c>
      <c r="BC115">
        <f>MAX(0,BC114*(1+BC$6/Setup!$C$13)-DA115-EY115)+IF($K115=36,$D115,0)</f>
        <v/>
      </c>
      <c r="BD115">
        <f>MAX(0,BD114*(1+BD$6/Setup!$C$13)-DB115-EZ115)+IF($K115=37,$D115,0)</f>
        <v/>
      </c>
      <c r="BE115">
        <f>MAX(0,BE114*(1+BE$6/Setup!$C$13)-DC115-FA115)+IF($K115=38,$D115,0)</f>
        <v/>
      </c>
      <c r="BF115">
        <f>MAX(0,BF114*(1+BF$6/Setup!$C$13)-DD115-FB115)+IF($K115=39,$D115,0)</f>
        <v/>
      </c>
      <c r="BG115">
        <f>MAX(0,BG114*(1+BG$6/Setup!$C$13)-DE115-FC115)+IF($K115=40,$D115,0)</f>
        <v/>
      </c>
      <c r="BH115">
        <f>MAX(0,BH114*(1+BH$6/Setup!$C$13)-DF115-FD115)+IF($K115=41,$D115,0)</f>
        <v/>
      </c>
      <c r="BI115">
        <f>MAX(0,BI114*(1+BI$6/Setup!$C$13)-DG115-FE115)+IF($K115=42,$D115,0)</f>
        <v/>
      </c>
      <c r="BJ115">
        <f>MAX(0,BJ114*(1+BJ$6/Setup!$C$13)-DH115-FF115)+IF($K115=43,$D115,0)</f>
        <v/>
      </c>
      <c r="BK115">
        <f>MAX(0,BK114*(1+BK$6/Setup!$C$13)-DI115-FG115)+IF($K115=44,$D115,0)</f>
        <v/>
      </c>
      <c r="BL115">
        <f>MAX(0,BL114*(1+BL$6/Setup!$C$13)-DJ115-FH115)+IF($K115=45,$D115,0)</f>
        <v/>
      </c>
      <c r="BM115">
        <f>MAX(0,BM114*(1+BM$6/Setup!$C$13)-DK115-FI115)+IF($K115=46,$D115,0)</f>
        <v/>
      </c>
      <c r="BN115">
        <f>MAX(0,BN114*(1+BN$6/Setup!$C$13)-DL115-FJ115)+IF($K115=47,$D115,0)</f>
        <v/>
      </c>
      <c r="BO115">
        <f>MAX(0,BO114*(1+BO$6/Setup!$C$13)-DM115-FK115)+IF($K115=48,$D115,0)</f>
        <v/>
      </c>
      <c r="BP115">
        <f>MAX(0,BP114*(1+BP$6/Setup!$C$13)-DN115-FL115)+IF($K115=49,$D115,0)</f>
        <v/>
      </c>
      <c r="BQ115">
        <f>MAX(0,BQ114*(1+BQ$6/Setup!$C$13)-DO115-FM115)+IF($K115=50,$D115,0)</f>
        <v/>
      </c>
      <c r="BR115">
        <f>MIN(T114*(1+T$6/Setup!$C$13),T$7)</f>
        <v/>
      </c>
      <c r="BS115">
        <f>MIN(U114*(1+U$6/Setup!$C$13),U$7)</f>
        <v/>
      </c>
      <c r="BT115">
        <f>MIN(V114*(1+V$6/Setup!$C$13),V$7)</f>
        <v/>
      </c>
      <c r="BU115">
        <f>MIN(W114*(1+W$6/Setup!$C$13),W$7)</f>
        <v/>
      </c>
      <c r="BV115">
        <f>MIN(X114*(1+X$6/Setup!$C$13),X$7)</f>
        <v/>
      </c>
      <c r="BW115">
        <f>MIN(Y114*(1+Y$6/Setup!$C$13),Y$7)</f>
        <v/>
      </c>
      <c r="BX115">
        <f>MIN(Z114*(1+Z$6/Setup!$C$13),Z$7)</f>
        <v/>
      </c>
      <c r="BY115">
        <f>MIN(AA114*(1+AA$6/Setup!$C$13),AA$7)</f>
        <v/>
      </c>
      <c r="BZ115">
        <f>MIN(AB114*(1+AB$6/Setup!$C$13),AB$7)</f>
        <v/>
      </c>
      <c r="CA115">
        <f>MIN(AC114*(1+AC$6/Setup!$C$13),AC$7)</f>
        <v/>
      </c>
      <c r="CB115">
        <f>MIN(AD114*(1+AD$6/Setup!$C$13),AD$7)</f>
        <v/>
      </c>
      <c r="CC115">
        <f>MIN(AE114*(1+AE$6/Setup!$C$13),AE$7)</f>
        <v/>
      </c>
      <c r="CD115">
        <f>MIN(AF114*(1+AF$6/Setup!$C$13),AF$7)</f>
        <v/>
      </c>
      <c r="CE115">
        <f>MIN(AG114*(1+AG$6/Setup!$C$13),AG$7)</f>
        <v/>
      </c>
      <c r="CF115">
        <f>MIN(AH114*(1+AH$6/Setup!$C$13),AH$7)</f>
        <v/>
      </c>
      <c r="CG115">
        <f>MIN(AI114*(1+AI$6/Setup!$C$13),AI$7)</f>
        <v/>
      </c>
      <c r="CH115">
        <f>MIN(AJ114*(1+AJ$6/Setup!$C$13),AJ$7)</f>
        <v/>
      </c>
      <c r="CI115">
        <f>MIN(AK114*(1+AK$6/Setup!$C$13),AK$7)</f>
        <v/>
      </c>
      <c r="CJ115">
        <f>MIN(AL114*(1+AL$6/Setup!$C$13),AL$7)</f>
        <v/>
      </c>
      <c r="CK115">
        <f>MIN(AM114*(1+AM$6/Setup!$C$13),AM$7)</f>
        <v/>
      </c>
      <c r="CL115">
        <f>MIN(AN114*(1+AN$6/Setup!$C$13),AN$7)</f>
        <v/>
      </c>
      <c r="CM115">
        <f>MIN(AO114*(1+AO$6/Setup!$C$13),AO$7)</f>
        <v/>
      </c>
      <c r="CN115">
        <f>MIN(AP114*(1+AP$6/Setup!$C$13),AP$7)</f>
        <v/>
      </c>
      <c r="CO115">
        <f>MIN(AQ114*(1+AQ$6/Setup!$C$13),AQ$7)</f>
        <v/>
      </c>
      <c r="CP115">
        <f>MIN(AR114*(1+AR$6/Setup!$C$13),AR$7)</f>
        <v/>
      </c>
      <c r="CQ115">
        <f>MIN(AS114*(1+AS$6/Setup!$C$13),AS$7)</f>
        <v/>
      </c>
      <c r="CR115">
        <f>MIN(AT114*(1+AT$6/Setup!$C$13),AT$7)</f>
        <v/>
      </c>
      <c r="CS115">
        <f>MIN(AU114*(1+AU$6/Setup!$C$13),AU$7)</f>
        <v/>
      </c>
      <c r="CT115">
        <f>MIN(AV114*(1+AV$6/Setup!$C$13),AV$7)</f>
        <v/>
      </c>
      <c r="CU115">
        <f>MIN(AW114*(1+AW$6/Setup!$C$13),AW$7)</f>
        <v/>
      </c>
      <c r="CV115">
        <f>MIN(AX114*(1+AX$6/Setup!$C$13),AX$7)</f>
        <v/>
      </c>
      <c r="CW115">
        <f>MIN(AY114*(1+AY$6/Setup!$C$13),AY$7)</f>
        <v/>
      </c>
      <c r="CX115">
        <f>MIN(AZ114*(1+AZ$6/Setup!$C$13),AZ$7)</f>
        <v/>
      </c>
      <c r="CY115">
        <f>MIN(BA114*(1+BA$6/Setup!$C$13),BA$7)</f>
        <v/>
      </c>
      <c r="CZ115">
        <f>MIN(BB114*(1+BB$6/Setup!$C$13),BB$7)</f>
        <v/>
      </c>
      <c r="DA115">
        <f>MIN(BC114*(1+BC$6/Setup!$C$13),BC$7)</f>
        <v/>
      </c>
      <c r="DB115">
        <f>MIN(BD114*(1+BD$6/Setup!$C$13),BD$7)</f>
        <v/>
      </c>
      <c r="DC115">
        <f>MIN(BE114*(1+BE$6/Setup!$C$13),BE$7)</f>
        <v/>
      </c>
      <c r="DD115">
        <f>MIN(BF114*(1+BF$6/Setup!$C$13),BF$7)</f>
        <v/>
      </c>
      <c r="DE115">
        <f>MIN(BG114*(1+BG$6/Setup!$C$13),BG$7)</f>
        <v/>
      </c>
      <c r="DF115">
        <f>MIN(BH114*(1+BH$6/Setup!$C$13),BH$7)</f>
        <v/>
      </c>
      <c r="DG115">
        <f>MIN(BI114*(1+BI$6/Setup!$C$13),BI$7)</f>
        <v/>
      </c>
      <c r="DH115">
        <f>MIN(BJ114*(1+BJ$6/Setup!$C$13),BJ$7)</f>
        <v/>
      </c>
      <c r="DI115">
        <f>MIN(BK114*(1+BK$6/Setup!$C$13),BK$7)</f>
        <v/>
      </c>
      <c r="DJ115">
        <f>MIN(BL114*(1+BL$6/Setup!$C$13),BL$7)</f>
        <v/>
      </c>
      <c r="DK115">
        <f>MIN(BM114*(1+BM$6/Setup!$C$13),BM$7)</f>
        <v/>
      </c>
      <c r="DL115">
        <f>MIN(BN114*(1+BN$6/Setup!$C$13),BN$7)</f>
        <v/>
      </c>
      <c r="DM115">
        <f>MIN(BO114*(1+BO$6/Setup!$C$13),BO$7)</f>
        <v/>
      </c>
      <c r="DN115">
        <f>MIN(BP114*(1+BP$6/Setup!$C$13),BP$7)</f>
        <v/>
      </c>
      <c r="DO115">
        <f>MIN(BQ114*(1+BQ$6/Setup!$C$13),BQ$7)</f>
        <v/>
      </c>
      <c r="DP115">
        <f>MIN(T114*(1+T$6/Setup!$C$13)-BR115,$H115)</f>
        <v/>
      </c>
      <c r="DQ115">
        <f>MIN(U114*(1+U$6/Setup!$C$13)-BS115,MAX(0,$H115-SUM($DP115:DP115)))</f>
        <v/>
      </c>
      <c r="DR115">
        <f>MIN(V114*(1+V$6/Setup!$C$13)-BT115,MAX(0,$H115-SUM($DP115:DQ115)))</f>
        <v/>
      </c>
      <c r="DS115">
        <f>MIN(W114*(1+W$6/Setup!$C$13)-BU115,MAX(0,$H115-SUM($DP115:DR115)))</f>
        <v/>
      </c>
      <c r="DT115">
        <f>MIN(X114*(1+X$6/Setup!$C$13)-BV115,MAX(0,$H115-SUM($DP115:DS115)))</f>
        <v/>
      </c>
      <c r="DU115">
        <f>MIN(Y114*(1+Y$6/Setup!$C$13)-BW115,MAX(0,$H115-SUM($DP115:DT115)))</f>
        <v/>
      </c>
      <c r="DV115">
        <f>MIN(Z114*(1+Z$6/Setup!$C$13)-BX115,MAX(0,$H115-SUM($DP115:DU115)))</f>
        <v/>
      </c>
      <c r="DW115">
        <f>MIN(AA114*(1+AA$6/Setup!$C$13)-BY115,MAX(0,$H115-SUM($DP115:DV115)))</f>
        <v/>
      </c>
      <c r="DX115">
        <f>MIN(AB114*(1+AB$6/Setup!$C$13)-BZ115,MAX(0,$H115-SUM($DP115:DW115)))</f>
        <v/>
      </c>
      <c r="DY115">
        <f>MIN(AC114*(1+AC$6/Setup!$C$13)-CA115,MAX(0,$H115-SUM($DP115:DX115)))</f>
        <v/>
      </c>
      <c r="DZ115">
        <f>MIN(AD114*(1+AD$6/Setup!$C$13)-CB115,MAX(0,$H115-SUM($DP115:DY115)))</f>
        <v/>
      </c>
      <c r="EA115">
        <f>MIN(AE114*(1+AE$6/Setup!$C$13)-CC115,MAX(0,$H115-SUM($DP115:DZ115)))</f>
        <v/>
      </c>
      <c r="EB115">
        <f>MIN(AF114*(1+AF$6/Setup!$C$13)-CD115,MAX(0,$H115-SUM($DP115:EA115)))</f>
        <v/>
      </c>
      <c r="EC115">
        <f>MIN(AG114*(1+AG$6/Setup!$C$13)-CE115,MAX(0,$H115-SUM($DP115:EB115)))</f>
        <v/>
      </c>
      <c r="ED115">
        <f>MIN(AH114*(1+AH$6/Setup!$C$13)-CF115,MAX(0,$H115-SUM($DP115:EC115)))</f>
        <v/>
      </c>
      <c r="EE115">
        <f>MIN(AI114*(1+AI$6/Setup!$C$13)-CG115,MAX(0,$H115-SUM($DP115:ED115)))</f>
        <v/>
      </c>
      <c r="EF115">
        <f>MIN(AJ114*(1+AJ$6/Setup!$C$13)-CH115,MAX(0,$H115-SUM($DP115:EE115)))</f>
        <v/>
      </c>
      <c r="EG115">
        <f>MIN(AK114*(1+AK$6/Setup!$C$13)-CI115,MAX(0,$H115-SUM($DP115:EF115)))</f>
        <v/>
      </c>
      <c r="EH115">
        <f>MIN(AL114*(1+AL$6/Setup!$C$13)-CJ115,MAX(0,$H115-SUM($DP115:EG115)))</f>
        <v/>
      </c>
      <c r="EI115">
        <f>MIN(AM114*(1+AM$6/Setup!$C$13)-CK115,MAX(0,$H115-SUM($DP115:EH115)))</f>
        <v/>
      </c>
      <c r="EJ115">
        <f>MIN(AN114*(1+AN$6/Setup!$C$13)-CL115,MAX(0,$H115-SUM($DP115:EI115)))</f>
        <v/>
      </c>
      <c r="EK115">
        <f>MIN(AO114*(1+AO$6/Setup!$C$13)-CM115,MAX(0,$H115-SUM($DP115:EJ115)))</f>
        <v/>
      </c>
      <c r="EL115">
        <f>MIN(AP114*(1+AP$6/Setup!$C$13)-CN115,MAX(0,$H115-SUM($DP115:EK115)))</f>
        <v/>
      </c>
      <c r="EM115">
        <f>MIN(AQ114*(1+AQ$6/Setup!$C$13)-CO115,MAX(0,$H115-SUM($DP115:EL115)))</f>
        <v/>
      </c>
      <c r="EN115">
        <f>MIN(AR114*(1+AR$6/Setup!$C$13)-CP115,MAX(0,$H115-SUM($DP115:EM115)))</f>
        <v/>
      </c>
      <c r="EO115">
        <f>MIN(AS114*(1+AS$6/Setup!$C$13)-CQ115,MAX(0,$H115-SUM($DP115:EN115)))</f>
        <v/>
      </c>
      <c r="EP115">
        <f>MIN(AT114*(1+AT$6/Setup!$C$13)-CR115,MAX(0,$H115-SUM($DP115:EO115)))</f>
        <v/>
      </c>
      <c r="EQ115">
        <f>MIN(AU114*(1+AU$6/Setup!$C$13)-CS115,MAX(0,$H115-SUM($DP115:EP115)))</f>
        <v/>
      </c>
      <c r="ER115">
        <f>MIN(AV114*(1+AV$6/Setup!$C$13)-CT115,MAX(0,$H115-SUM($DP115:EQ115)))</f>
        <v/>
      </c>
      <c r="ES115">
        <f>MIN(AW114*(1+AW$6/Setup!$C$13)-CU115,MAX(0,$H115-SUM($DP115:ER115)))</f>
        <v/>
      </c>
      <c r="ET115">
        <f>MIN(AX114*(1+AX$6/Setup!$C$13)-CV115,MAX(0,$H115-SUM($DP115:ES115)))</f>
        <v/>
      </c>
      <c r="EU115">
        <f>MIN(AY114*(1+AY$6/Setup!$C$13)-CW115,MAX(0,$H115-SUM($DP115:ET115)))</f>
        <v/>
      </c>
      <c r="EV115">
        <f>MIN(AZ114*(1+AZ$6/Setup!$C$13)-CX115,MAX(0,$H115-SUM($DP115:EU115)))</f>
        <v/>
      </c>
      <c r="EW115">
        <f>MIN(BA114*(1+BA$6/Setup!$C$13)-CY115,MAX(0,$H115-SUM($DP115:EV115)))</f>
        <v/>
      </c>
      <c r="EX115">
        <f>MIN(BB114*(1+BB$6/Setup!$C$13)-CZ115,MAX(0,$H115-SUM($DP115:EW115)))</f>
        <v/>
      </c>
      <c r="EY115">
        <f>MIN(BC114*(1+BC$6/Setup!$C$13)-DA115,MAX(0,$H115-SUM($DP115:EX115)))</f>
        <v/>
      </c>
      <c r="EZ115">
        <f>MIN(BD114*(1+BD$6/Setup!$C$13)-DB115,MAX(0,$H115-SUM($DP115:EY115)))</f>
        <v/>
      </c>
      <c r="FA115">
        <f>MIN(BE114*(1+BE$6/Setup!$C$13)-DC115,MAX(0,$H115-SUM($DP115:EZ115)))</f>
        <v/>
      </c>
      <c r="FB115">
        <f>MIN(BF114*(1+BF$6/Setup!$C$13)-DD115,MAX(0,$H115-SUM($DP115:FA115)))</f>
        <v/>
      </c>
      <c r="FC115">
        <f>MIN(BG114*(1+BG$6/Setup!$C$13)-DE115,MAX(0,$H115-SUM($DP115:FB115)))</f>
        <v/>
      </c>
      <c r="FD115">
        <f>MIN(BH114*(1+BH$6/Setup!$C$13)-DF115,MAX(0,$H115-SUM($DP115:FC115)))</f>
        <v/>
      </c>
      <c r="FE115">
        <f>MIN(BI114*(1+BI$6/Setup!$C$13)-DG115,MAX(0,$H115-SUM($DP115:FD115)))</f>
        <v/>
      </c>
      <c r="FF115">
        <f>MIN(BJ114*(1+BJ$6/Setup!$C$13)-DH115,MAX(0,$H115-SUM($DP115:FE115)))</f>
        <v/>
      </c>
      <c r="FG115">
        <f>MIN(BK114*(1+BK$6/Setup!$C$13)-DI115,MAX(0,$H115-SUM($DP115:FF115)))</f>
        <v/>
      </c>
      <c r="FH115">
        <f>MIN(BL114*(1+BL$6/Setup!$C$13)-DJ115,MAX(0,$H115-SUM($DP115:FG115)))</f>
        <v/>
      </c>
      <c r="FI115">
        <f>MIN(BM114*(1+BM$6/Setup!$C$13)-DK115,MAX(0,$H115-SUM($DP115:FH115)))</f>
        <v/>
      </c>
      <c r="FJ115">
        <f>MIN(BN114*(1+BN$6/Setup!$C$13)-DL115,MAX(0,$H115-SUM($DP115:FI115)))</f>
        <v/>
      </c>
      <c r="FK115">
        <f>MIN(BO114*(1+BO$6/Setup!$C$13)-DM115,MAX(0,$H115-SUM($DP115:FJ115)))</f>
        <v/>
      </c>
      <c r="FL115">
        <f>MIN(BP114*(1+BP$6/Setup!$C$13)-DN115,MAX(0,$H115-SUM($DP115:FK115)))</f>
        <v/>
      </c>
      <c r="FM115">
        <f>MIN(BQ114*(1+BQ$6/Setup!$C$13)-DO115,MAX(0,$H115-SUM($DP115:FL115)))</f>
        <v/>
      </c>
    </row>
    <row r="116">
      <c r="A116">
        <f>A115+1</f>
        <v/>
      </c>
      <c r="B116">
        <f>IF(Setup!$C$6="Every week",Setup!$C$7+7*(A116-1),IF(Setup!$C$6="Every 2 weeks",Setup!$C$7+14*(A116-1),IF(Setup!$C$6="Every month",EDATE(Setup!$C$7,A116-1),EOMONTH(Setup!$C$7,INT((A116-1+Setup!$C$20)/2)-1)+MIN(IF(MOD(A116-1+Setup!$C$20,2)=0,Setup!$C$18,Setup!$C$19),DAY(EOMONTH(Setup!$C$7,INT((A116-1+Setup!$C$20)/2)))))))</f>
        <v/>
      </c>
      <c r="C116">
        <f>N('Paycheck Plan'!J112)</f>
        <v/>
      </c>
      <c r="D116">
        <f>N('Paycheck Plan'!K112)</f>
        <v/>
      </c>
      <c r="E116">
        <f>MIN(MAX(0,Setup!$C$10-F115),MAX(0,Setup!$C$8+C116-G116))</f>
        <v/>
      </c>
      <c r="F116">
        <f>F115+E116</f>
        <v/>
      </c>
      <c r="G116">
        <f>MIN(Setup!$C$14,MAX(0,Setup!$C$8+C116))</f>
        <v/>
      </c>
      <c r="H116">
        <f>MAX(0,Setup!$C$8+C116-G116-E116)+SUM($T$7:$BQ$7)-SUM(BR116:DO116)</f>
        <v/>
      </c>
      <c r="I116">
        <f>SUMPRODUCT(T115:BQ115,$T$6:$BQ$6)/Setup!$C$13</f>
        <v/>
      </c>
      <c r="J116">
        <f>SUM(T116:BQ116)</f>
        <v/>
      </c>
      <c r="K116">
        <f>IF(MAX(DP116:FM116)&gt;0,MATCH(MAX(DP116:FM116),DP116:FM116,0),1)</f>
        <v/>
      </c>
      <c r="T116">
        <f>MAX(0,T115*(1+T$6/Setup!$C$13)-BR116-DP116)+IF($K116=1,$D116,0)</f>
        <v/>
      </c>
      <c r="U116">
        <f>MAX(0,U115*(1+U$6/Setup!$C$13)-BS116-DQ116)+IF($K116=2,$D116,0)</f>
        <v/>
      </c>
      <c r="V116">
        <f>MAX(0,V115*(1+V$6/Setup!$C$13)-BT116-DR116)+IF($K116=3,$D116,0)</f>
        <v/>
      </c>
      <c r="W116">
        <f>MAX(0,W115*(1+W$6/Setup!$C$13)-BU116-DS116)+IF($K116=4,$D116,0)</f>
        <v/>
      </c>
      <c r="X116">
        <f>MAX(0,X115*(1+X$6/Setup!$C$13)-BV116-DT116)+IF($K116=5,$D116,0)</f>
        <v/>
      </c>
      <c r="Y116">
        <f>MAX(0,Y115*(1+Y$6/Setup!$C$13)-BW116-DU116)+IF($K116=6,$D116,0)</f>
        <v/>
      </c>
      <c r="Z116">
        <f>MAX(0,Z115*(1+Z$6/Setup!$C$13)-BX116-DV116)+IF($K116=7,$D116,0)</f>
        <v/>
      </c>
      <c r="AA116">
        <f>MAX(0,AA115*(1+AA$6/Setup!$C$13)-BY116-DW116)+IF($K116=8,$D116,0)</f>
        <v/>
      </c>
      <c r="AB116">
        <f>MAX(0,AB115*(1+AB$6/Setup!$C$13)-BZ116-DX116)+IF($K116=9,$D116,0)</f>
        <v/>
      </c>
      <c r="AC116">
        <f>MAX(0,AC115*(1+AC$6/Setup!$C$13)-CA116-DY116)+IF($K116=10,$D116,0)</f>
        <v/>
      </c>
      <c r="AD116">
        <f>MAX(0,AD115*(1+AD$6/Setup!$C$13)-CB116-DZ116)+IF($K116=11,$D116,0)</f>
        <v/>
      </c>
      <c r="AE116">
        <f>MAX(0,AE115*(1+AE$6/Setup!$C$13)-CC116-EA116)+IF($K116=12,$D116,0)</f>
        <v/>
      </c>
      <c r="AF116">
        <f>MAX(0,AF115*(1+AF$6/Setup!$C$13)-CD116-EB116)+IF($K116=13,$D116,0)</f>
        <v/>
      </c>
      <c r="AG116">
        <f>MAX(0,AG115*(1+AG$6/Setup!$C$13)-CE116-EC116)+IF($K116=14,$D116,0)</f>
        <v/>
      </c>
      <c r="AH116">
        <f>MAX(0,AH115*(1+AH$6/Setup!$C$13)-CF116-ED116)+IF($K116=15,$D116,0)</f>
        <v/>
      </c>
      <c r="AI116">
        <f>MAX(0,AI115*(1+AI$6/Setup!$C$13)-CG116-EE116)+IF($K116=16,$D116,0)</f>
        <v/>
      </c>
      <c r="AJ116">
        <f>MAX(0,AJ115*(1+AJ$6/Setup!$C$13)-CH116-EF116)+IF($K116=17,$D116,0)</f>
        <v/>
      </c>
      <c r="AK116">
        <f>MAX(0,AK115*(1+AK$6/Setup!$C$13)-CI116-EG116)+IF($K116=18,$D116,0)</f>
        <v/>
      </c>
      <c r="AL116">
        <f>MAX(0,AL115*(1+AL$6/Setup!$C$13)-CJ116-EH116)+IF($K116=19,$D116,0)</f>
        <v/>
      </c>
      <c r="AM116">
        <f>MAX(0,AM115*(1+AM$6/Setup!$C$13)-CK116-EI116)+IF($K116=20,$D116,0)</f>
        <v/>
      </c>
      <c r="AN116">
        <f>MAX(0,AN115*(1+AN$6/Setup!$C$13)-CL116-EJ116)+IF($K116=21,$D116,0)</f>
        <v/>
      </c>
      <c r="AO116">
        <f>MAX(0,AO115*(1+AO$6/Setup!$C$13)-CM116-EK116)+IF($K116=22,$D116,0)</f>
        <v/>
      </c>
      <c r="AP116">
        <f>MAX(0,AP115*(1+AP$6/Setup!$C$13)-CN116-EL116)+IF($K116=23,$D116,0)</f>
        <v/>
      </c>
      <c r="AQ116">
        <f>MAX(0,AQ115*(1+AQ$6/Setup!$C$13)-CO116-EM116)+IF($K116=24,$D116,0)</f>
        <v/>
      </c>
      <c r="AR116">
        <f>MAX(0,AR115*(1+AR$6/Setup!$C$13)-CP116-EN116)+IF($K116=25,$D116,0)</f>
        <v/>
      </c>
      <c r="AS116">
        <f>MAX(0,AS115*(1+AS$6/Setup!$C$13)-CQ116-EO116)+IF($K116=26,$D116,0)</f>
        <v/>
      </c>
      <c r="AT116">
        <f>MAX(0,AT115*(1+AT$6/Setup!$C$13)-CR116-EP116)+IF($K116=27,$D116,0)</f>
        <v/>
      </c>
      <c r="AU116">
        <f>MAX(0,AU115*(1+AU$6/Setup!$C$13)-CS116-EQ116)+IF($K116=28,$D116,0)</f>
        <v/>
      </c>
      <c r="AV116">
        <f>MAX(0,AV115*(1+AV$6/Setup!$C$13)-CT116-ER116)+IF($K116=29,$D116,0)</f>
        <v/>
      </c>
      <c r="AW116">
        <f>MAX(0,AW115*(1+AW$6/Setup!$C$13)-CU116-ES116)+IF($K116=30,$D116,0)</f>
        <v/>
      </c>
      <c r="AX116">
        <f>MAX(0,AX115*(1+AX$6/Setup!$C$13)-CV116-ET116)+IF($K116=31,$D116,0)</f>
        <v/>
      </c>
      <c r="AY116">
        <f>MAX(0,AY115*(1+AY$6/Setup!$C$13)-CW116-EU116)+IF($K116=32,$D116,0)</f>
        <v/>
      </c>
      <c r="AZ116">
        <f>MAX(0,AZ115*(1+AZ$6/Setup!$C$13)-CX116-EV116)+IF($K116=33,$D116,0)</f>
        <v/>
      </c>
      <c r="BA116">
        <f>MAX(0,BA115*(1+BA$6/Setup!$C$13)-CY116-EW116)+IF($K116=34,$D116,0)</f>
        <v/>
      </c>
      <c r="BB116">
        <f>MAX(0,BB115*(1+BB$6/Setup!$C$13)-CZ116-EX116)+IF($K116=35,$D116,0)</f>
        <v/>
      </c>
      <c r="BC116">
        <f>MAX(0,BC115*(1+BC$6/Setup!$C$13)-DA116-EY116)+IF($K116=36,$D116,0)</f>
        <v/>
      </c>
      <c r="BD116">
        <f>MAX(0,BD115*(1+BD$6/Setup!$C$13)-DB116-EZ116)+IF($K116=37,$D116,0)</f>
        <v/>
      </c>
      <c r="BE116">
        <f>MAX(0,BE115*(1+BE$6/Setup!$C$13)-DC116-FA116)+IF($K116=38,$D116,0)</f>
        <v/>
      </c>
      <c r="BF116">
        <f>MAX(0,BF115*(1+BF$6/Setup!$C$13)-DD116-FB116)+IF($K116=39,$D116,0)</f>
        <v/>
      </c>
      <c r="BG116">
        <f>MAX(0,BG115*(1+BG$6/Setup!$C$13)-DE116-FC116)+IF($K116=40,$D116,0)</f>
        <v/>
      </c>
      <c r="BH116">
        <f>MAX(0,BH115*(1+BH$6/Setup!$C$13)-DF116-FD116)+IF($K116=41,$D116,0)</f>
        <v/>
      </c>
      <c r="BI116">
        <f>MAX(0,BI115*(1+BI$6/Setup!$C$13)-DG116-FE116)+IF($K116=42,$D116,0)</f>
        <v/>
      </c>
      <c r="BJ116">
        <f>MAX(0,BJ115*(1+BJ$6/Setup!$C$13)-DH116-FF116)+IF($K116=43,$D116,0)</f>
        <v/>
      </c>
      <c r="BK116">
        <f>MAX(0,BK115*(1+BK$6/Setup!$C$13)-DI116-FG116)+IF($K116=44,$D116,0)</f>
        <v/>
      </c>
      <c r="BL116">
        <f>MAX(0,BL115*(1+BL$6/Setup!$C$13)-DJ116-FH116)+IF($K116=45,$D116,0)</f>
        <v/>
      </c>
      <c r="BM116">
        <f>MAX(0,BM115*(1+BM$6/Setup!$C$13)-DK116-FI116)+IF($K116=46,$D116,0)</f>
        <v/>
      </c>
      <c r="BN116">
        <f>MAX(0,BN115*(1+BN$6/Setup!$C$13)-DL116-FJ116)+IF($K116=47,$D116,0)</f>
        <v/>
      </c>
      <c r="BO116">
        <f>MAX(0,BO115*(1+BO$6/Setup!$C$13)-DM116-FK116)+IF($K116=48,$D116,0)</f>
        <v/>
      </c>
      <c r="BP116">
        <f>MAX(0,BP115*(1+BP$6/Setup!$C$13)-DN116-FL116)+IF($K116=49,$D116,0)</f>
        <v/>
      </c>
      <c r="BQ116">
        <f>MAX(0,BQ115*(1+BQ$6/Setup!$C$13)-DO116-FM116)+IF($K116=50,$D116,0)</f>
        <v/>
      </c>
      <c r="BR116">
        <f>MIN(T115*(1+T$6/Setup!$C$13),T$7)</f>
        <v/>
      </c>
      <c r="BS116">
        <f>MIN(U115*(1+U$6/Setup!$C$13),U$7)</f>
        <v/>
      </c>
      <c r="BT116">
        <f>MIN(V115*(1+V$6/Setup!$C$13),V$7)</f>
        <v/>
      </c>
      <c r="BU116">
        <f>MIN(W115*(1+W$6/Setup!$C$13),W$7)</f>
        <v/>
      </c>
      <c r="BV116">
        <f>MIN(X115*(1+X$6/Setup!$C$13),X$7)</f>
        <v/>
      </c>
      <c r="BW116">
        <f>MIN(Y115*(1+Y$6/Setup!$C$13),Y$7)</f>
        <v/>
      </c>
      <c r="BX116">
        <f>MIN(Z115*(1+Z$6/Setup!$C$13),Z$7)</f>
        <v/>
      </c>
      <c r="BY116">
        <f>MIN(AA115*(1+AA$6/Setup!$C$13),AA$7)</f>
        <v/>
      </c>
      <c r="BZ116">
        <f>MIN(AB115*(1+AB$6/Setup!$C$13),AB$7)</f>
        <v/>
      </c>
      <c r="CA116">
        <f>MIN(AC115*(1+AC$6/Setup!$C$13),AC$7)</f>
        <v/>
      </c>
      <c r="CB116">
        <f>MIN(AD115*(1+AD$6/Setup!$C$13),AD$7)</f>
        <v/>
      </c>
      <c r="CC116">
        <f>MIN(AE115*(1+AE$6/Setup!$C$13),AE$7)</f>
        <v/>
      </c>
      <c r="CD116">
        <f>MIN(AF115*(1+AF$6/Setup!$C$13),AF$7)</f>
        <v/>
      </c>
      <c r="CE116">
        <f>MIN(AG115*(1+AG$6/Setup!$C$13),AG$7)</f>
        <v/>
      </c>
      <c r="CF116">
        <f>MIN(AH115*(1+AH$6/Setup!$C$13),AH$7)</f>
        <v/>
      </c>
      <c r="CG116">
        <f>MIN(AI115*(1+AI$6/Setup!$C$13),AI$7)</f>
        <v/>
      </c>
      <c r="CH116">
        <f>MIN(AJ115*(1+AJ$6/Setup!$C$13),AJ$7)</f>
        <v/>
      </c>
      <c r="CI116">
        <f>MIN(AK115*(1+AK$6/Setup!$C$13),AK$7)</f>
        <v/>
      </c>
      <c r="CJ116">
        <f>MIN(AL115*(1+AL$6/Setup!$C$13),AL$7)</f>
        <v/>
      </c>
      <c r="CK116">
        <f>MIN(AM115*(1+AM$6/Setup!$C$13),AM$7)</f>
        <v/>
      </c>
      <c r="CL116">
        <f>MIN(AN115*(1+AN$6/Setup!$C$13),AN$7)</f>
        <v/>
      </c>
      <c r="CM116">
        <f>MIN(AO115*(1+AO$6/Setup!$C$13),AO$7)</f>
        <v/>
      </c>
      <c r="CN116">
        <f>MIN(AP115*(1+AP$6/Setup!$C$13),AP$7)</f>
        <v/>
      </c>
      <c r="CO116">
        <f>MIN(AQ115*(1+AQ$6/Setup!$C$13),AQ$7)</f>
        <v/>
      </c>
      <c r="CP116">
        <f>MIN(AR115*(1+AR$6/Setup!$C$13),AR$7)</f>
        <v/>
      </c>
      <c r="CQ116">
        <f>MIN(AS115*(1+AS$6/Setup!$C$13),AS$7)</f>
        <v/>
      </c>
      <c r="CR116">
        <f>MIN(AT115*(1+AT$6/Setup!$C$13),AT$7)</f>
        <v/>
      </c>
      <c r="CS116">
        <f>MIN(AU115*(1+AU$6/Setup!$C$13),AU$7)</f>
        <v/>
      </c>
      <c r="CT116">
        <f>MIN(AV115*(1+AV$6/Setup!$C$13),AV$7)</f>
        <v/>
      </c>
      <c r="CU116">
        <f>MIN(AW115*(1+AW$6/Setup!$C$13),AW$7)</f>
        <v/>
      </c>
      <c r="CV116">
        <f>MIN(AX115*(1+AX$6/Setup!$C$13),AX$7)</f>
        <v/>
      </c>
      <c r="CW116">
        <f>MIN(AY115*(1+AY$6/Setup!$C$13),AY$7)</f>
        <v/>
      </c>
      <c r="CX116">
        <f>MIN(AZ115*(1+AZ$6/Setup!$C$13),AZ$7)</f>
        <v/>
      </c>
      <c r="CY116">
        <f>MIN(BA115*(1+BA$6/Setup!$C$13),BA$7)</f>
        <v/>
      </c>
      <c r="CZ116">
        <f>MIN(BB115*(1+BB$6/Setup!$C$13),BB$7)</f>
        <v/>
      </c>
      <c r="DA116">
        <f>MIN(BC115*(1+BC$6/Setup!$C$13),BC$7)</f>
        <v/>
      </c>
      <c r="DB116">
        <f>MIN(BD115*(1+BD$6/Setup!$C$13),BD$7)</f>
        <v/>
      </c>
      <c r="DC116">
        <f>MIN(BE115*(1+BE$6/Setup!$C$13),BE$7)</f>
        <v/>
      </c>
      <c r="DD116">
        <f>MIN(BF115*(1+BF$6/Setup!$C$13),BF$7)</f>
        <v/>
      </c>
      <c r="DE116">
        <f>MIN(BG115*(1+BG$6/Setup!$C$13),BG$7)</f>
        <v/>
      </c>
      <c r="DF116">
        <f>MIN(BH115*(1+BH$6/Setup!$C$13),BH$7)</f>
        <v/>
      </c>
      <c r="DG116">
        <f>MIN(BI115*(1+BI$6/Setup!$C$13),BI$7)</f>
        <v/>
      </c>
      <c r="DH116">
        <f>MIN(BJ115*(1+BJ$6/Setup!$C$13),BJ$7)</f>
        <v/>
      </c>
      <c r="DI116">
        <f>MIN(BK115*(1+BK$6/Setup!$C$13),BK$7)</f>
        <v/>
      </c>
      <c r="DJ116">
        <f>MIN(BL115*(1+BL$6/Setup!$C$13),BL$7)</f>
        <v/>
      </c>
      <c r="DK116">
        <f>MIN(BM115*(1+BM$6/Setup!$C$13),BM$7)</f>
        <v/>
      </c>
      <c r="DL116">
        <f>MIN(BN115*(1+BN$6/Setup!$C$13),BN$7)</f>
        <v/>
      </c>
      <c r="DM116">
        <f>MIN(BO115*(1+BO$6/Setup!$C$13),BO$7)</f>
        <v/>
      </c>
      <c r="DN116">
        <f>MIN(BP115*(1+BP$6/Setup!$C$13),BP$7)</f>
        <v/>
      </c>
      <c r="DO116">
        <f>MIN(BQ115*(1+BQ$6/Setup!$C$13),BQ$7)</f>
        <v/>
      </c>
      <c r="DP116">
        <f>MIN(T115*(1+T$6/Setup!$C$13)-BR116,$H116)</f>
        <v/>
      </c>
      <c r="DQ116">
        <f>MIN(U115*(1+U$6/Setup!$C$13)-BS116,MAX(0,$H116-SUM($DP116:DP116)))</f>
        <v/>
      </c>
      <c r="DR116">
        <f>MIN(V115*(1+V$6/Setup!$C$13)-BT116,MAX(0,$H116-SUM($DP116:DQ116)))</f>
        <v/>
      </c>
      <c r="DS116">
        <f>MIN(W115*(1+W$6/Setup!$C$13)-BU116,MAX(0,$H116-SUM($DP116:DR116)))</f>
        <v/>
      </c>
      <c r="DT116">
        <f>MIN(X115*(1+X$6/Setup!$C$13)-BV116,MAX(0,$H116-SUM($DP116:DS116)))</f>
        <v/>
      </c>
      <c r="DU116">
        <f>MIN(Y115*(1+Y$6/Setup!$C$13)-BW116,MAX(0,$H116-SUM($DP116:DT116)))</f>
        <v/>
      </c>
      <c r="DV116">
        <f>MIN(Z115*(1+Z$6/Setup!$C$13)-BX116,MAX(0,$H116-SUM($DP116:DU116)))</f>
        <v/>
      </c>
      <c r="DW116">
        <f>MIN(AA115*(1+AA$6/Setup!$C$13)-BY116,MAX(0,$H116-SUM($DP116:DV116)))</f>
        <v/>
      </c>
      <c r="DX116">
        <f>MIN(AB115*(1+AB$6/Setup!$C$13)-BZ116,MAX(0,$H116-SUM($DP116:DW116)))</f>
        <v/>
      </c>
      <c r="DY116">
        <f>MIN(AC115*(1+AC$6/Setup!$C$13)-CA116,MAX(0,$H116-SUM($DP116:DX116)))</f>
        <v/>
      </c>
      <c r="DZ116">
        <f>MIN(AD115*(1+AD$6/Setup!$C$13)-CB116,MAX(0,$H116-SUM($DP116:DY116)))</f>
        <v/>
      </c>
      <c r="EA116">
        <f>MIN(AE115*(1+AE$6/Setup!$C$13)-CC116,MAX(0,$H116-SUM($DP116:DZ116)))</f>
        <v/>
      </c>
      <c r="EB116">
        <f>MIN(AF115*(1+AF$6/Setup!$C$13)-CD116,MAX(0,$H116-SUM($DP116:EA116)))</f>
        <v/>
      </c>
      <c r="EC116">
        <f>MIN(AG115*(1+AG$6/Setup!$C$13)-CE116,MAX(0,$H116-SUM($DP116:EB116)))</f>
        <v/>
      </c>
      <c r="ED116">
        <f>MIN(AH115*(1+AH$6/Setup!$C$13)-CF116,MAX(0,$H116-SUM($DP116:EC116)))</f>
        <v/>
      </c>
      <c r="EE116">
        <f>MIN(AI115*(1+AI$6/Setup!$C$13)-CG116,MAX(0,$H116-SUM($DP116:ED116)))</f>
        <v/>
      </c>
      <c r="EF116">
        <f>MIN(AJ115*(1+AJ$6/Setup!$C$13)-CH116,MAX(0,$H116-SUM($DP116:EE116)))</f>
        <v/>
      </c>
      <c r="EG116">
        <f>MIN(AK115*(1+AK$6/Setup!$C$13)-CI116,MAX(0,$H116-SUM($DP116:EF116)))</f>
        <v/>
      </c>
      <c r="EH116">
        <f>MIN(AL115*(1+AL$6/Setup!$C$13)-CJ116,MAX(0,$H116-SUM($DP116:EG116)))</f>
        <v/>
      </c>
      <c r="EI116">
        <f>MIN(AM115*(1+AM$6/Setup!$C$13)-CK116,MAX(0,$H116-SUM($DP116:EH116)))</f>
        <v/>
      </c>
      <c r="EJ116">
        <f>MIN(AN115*(1+AN$6/Setup!$C$13)-CL116,MAX(0,$H116-SUM($DP116:EI116)))</f>
        <v/>
      </c>
      <c r="EK116">
        <f>MIN(AO115*(1+AO$6/Setup!$C$13)-CM116,MAX(0,$H116-SUM($DP116:EJ116)))</f>
        <v/>
      </c>
      <c r="EL116">
        <f>MIN(AP115*(1+AP$6/Setup!$C$13)-CN116,MAX(0,$H116-SUM($DP116:EK116)))</f>
        <v/>
      </c>
      <c r="EM116">
        <f>MIN(AQ115*(1+AQ$6/Setup!$C$13)-CO116,MAX(0,$H116-SUM($DP116:EL116)))</f>
        <v/>
      </c>
      <c r="EN116">
        <f>MIN(AR115*(1+AR$6/Setup!$C$13)-CP116,MAX(0,$H116-SUM($DP116:EM116)))</f>
        <v/>
      </c>
      <c r="EO116">
        <f>MIN(AS115*(1+AS$6/Setup!$C$13)-CQ116,MAX(0,$H116-SUM($DP116:EN116)))</f>
        <v/>
      </c>
      <c r="EP116">
        <f>MIN(AT115*(1+AT$6/Setup!$C$13)-CR116,MAX(0,$H116-SUM($DP116:EO116)))</f>
        <v/>
      </c>
      <c r="EQ116">
        <f>MIN(AU115*(1+AU$6/Setup!$C$13)-CS116,MAX(0,$H116-SUM($DP116:EP116)))</f>
        <v/>
      </c>
      <c r="ER116">
        <f>MIN(AV115*(1+AV$6/Setup!$C$13)-CT116,MAX(0,$H116-SUM($DP116:EQ116)))</f>
        <v/>
      </c>
      <c r="ES116">
        <f>MIN(AW115*(1+AW$6/Setup!$C$13)-CU116,MAX(0,$H116-SUM($DP116:ER116)))</f>
        <v/>
      </c>
      <c r="ET116">
        <f>MIN(AX115*(1+AX$6/Setup!$C$13)-CV116,MAX(0,$H116-SUM($DP116:ES116)))</f>
        <v/>
      </c>
      <c r="EU116">
        <f>MIN(AY115*(1+AY$6/Setup!$C$13)-CW116,MAX(0,$H116-SUM($DP116:ET116)))</f>
        <v/>
      </c>
      <c r="EV116">
        <f>MIN(AZ115*(1+AZ$6/Setup!$C$13)-CX116,MAX(0,$H116-SUM($DP116:EU116)))</f>
        <v/>
      </c>
      <c r="EW116">
        <f>MIN(BA115*(1+BA$6/Setup!$C$13)-CY116,MAX(0,$H116-SUM($DP116:EV116)))</f>
        <v/>
      </c>
      <c r="EX116">
        <f>MIN(BB115*(1+BB$6/Setup!$C$13)-CZ116,MAX(0,$H116-SUM($DP116:EW116)))</f>
        <v/>
      </c>
      <c r="EY116">
        <f>MIN(BC115*(1+BC$6/Setup!$C$13)-DA116,MAX(0,$H116-SUM($DP116:EX116)))</f>
        <v/>
      </c>
      <c r="EZ116">
        <f>MIN(BD115*(1+BD$6/Setup!$C$13)-DB116,MAX(0,$H116-SUM($DP116:EY116)))</f>
        <v/>
      </c>
      <c r="FA116">
        <f>MIN(BE115*(1+BE$6/Setup!$C$13)-DC116,MAX(0,$H116-SUM($DP116:EZ116)))</f>
        <v/>
      </c>
      <c r="FB116">
        <f>MIN(BF115*(1+BF$6/Setup!$C$13)-DD116,MAX(0,$H116-SUM($DP116:FA116)))</f>
        <v/>
      </c>
      <c r="FC116">
        <f>MIN(BG115*(1+BG$6/Setup!$C$13)-DE116,MAX(0,$H116-SUM($DP116:FB116)))</f>
        <v/>
      </c>
      <c r="FD116">
        <f>MIN(BH115*(1+BH$6/Setup!$C$13)-DF116,MAX(0,$H116-SUM($DP116:FC116)))</f>
        <v/>
      </c>
      <c r="FE116">
        <f>MIN(BI115*(1+BI$6/Setup!$C$13)-DG116,MAX(0,$H116-SUM($DP116:FD116)))</f>
        <v/>
      </c>
      <c r="FF116">
        <f>MIN(BJ115*(1+BJ$6/Setup!$C$13)-DH116,MAX(0,$H116-SUM($DP116:FE116)))</f>
        <v/>
      </c>
      <c r="FG116">
        <f>MIN(BK115*(1+BK$6/Setup!$C$13)-DI116,MAX(0,$H116-SUM($DP116:FF116)))</f>
        <v/>
      </c>
      <c r="FH116">
        <f>MIN(BL115*(1+BL$6/Setup!$C$13)-DJ116,MAX(0,$H116-SUM($DP116:FG116)))</f>
        <v/>
      </c>
      <c r="FI116">
        <f>MIN(BM115*(1+BM$6/Setup!$C$13)-DK116,MAX(0,$H116-SUM($DP116:FH116)))</f>
        <v/>
      </c>
      <c r="FJ116">
        <f>MIN(BN115*(1+BN$6/Setup!$C$13)-DL116,MAX(0,$H116-SUM($DP116:FI116)))</f>
        <v/>
      </c>
      <c r="FK116">
        <f>MIN(BO115*(1+BO$6/Setup!$C$13)-DM116,MAX(0,$H116-SUM($DP116:FJ116)))</f>
        <v/>
      </c>
      <c r="FL116">
        <f>MIN(BP115*(1+BP$6/Setup!$C$13)-DN116,MAX(0,$H116-SUM($DP116:FK116)))</f>
        <v/>
      </c>
      <c r="FM116">
        <f>MIN(BQ115*(1+BQ$6/Setup!$C$13)-DO116,MAX(0,$H116-SUM($DP116:FL116)))</f>
        <v/>
      </c>
    </row>
    <row r="117">
      <c r="A117">
        <f>A116+1</f>
        <v/>
      </c>
      <c r="B117">
        <f>IF(Setup!$C$6="Every week",Setup!$C$7+7*(A117-1),IF(Setup!$C$6="Every 2 weeks",Setup!$C$7+14*(A117-1),IF(Setup!$C$6="Every month",EDATE(Setup!$C$7,A117-1),EOMONTH(Setup!$C$7,INT((A117-1+Setup!$C$20)/2)-1)+MIN(IF(MOD(A117-1+Setup!$C$20,2)=0,Setup!$C$18,Setup!$C$19),DAY(EOMONTH(Setup!$C$7,INT((A117-1+Setup!$C$20)/2)))))))</f>
        <v/>
      </c>
      <c r="C117">
        <f>N('Paycheck Plan'!J113)</f>
        <v/>
      </c>
      <c r="D117">
        <f>N('Paycheck Plan'!K113)</f>
        <v/>
      </c>
      <c r="E117">
        <f>MIN(MAX(0,Setup!$C$10-F116),MAX(0,Setup!$C$8+C117-G117))</f>
        <v/>
      </c>
      <c r="F117">
        <f>F116+E117</f>
        <v/>
      </c>
      <c r="G117">
        <f>MIN(Setup!$C$14,MAX(0,Setup!$C$8+C117))</f>
        <v/>
      </c>
      <c r="H117">
        <f>MAX(0,Setup!$C$8+C117-G117-E117)+SUM($T$7:$BQ$7)-SUM(BR117:DO117)</f>
        <v/>
      </c>
      <c r="I117">
        <f>SUMPRODUCT(T116:BQ116,$T$6:$BQ$6)/Setup!$C$13</f>
        <v/>
      </c>
      <c r="J117">
        <f>SUM(T117:BQ117)</f>
        <v/>
      </c>
      <c r="K117">
        <f>IF(MAX(DP117:FM117)&gt;0,MATCH(MAX(DP117:FM117),DP117:FM117,0),1)</f>
        <v/>
      </c>
      <c r="T117">
        <f>MAX(0,T116*(1+T$6/Setup!$C$13)-BR117-DP117)+IF($K117=1,$D117,0)</f>
        <v/>
      </c>
      <c r="U117">
        <f>MAX(0,U116*(1+U$6/Setup!$C$13)-BS117-DQ117)+IF($K117=2,$D117,0)</f>
        <v/>
      </c>
      <c r="V117">
        <f>MAX(0,V116*(1+V$6/Setup!$C$13)-BT117-DR117)+IF($K117=3,$D117,0)</f>
        <v/>
      </c>
      <c r="W117">
        <f>MAX(0,W116*(1+W$6/Setup!$C$13)-BU117-DS117)+IF($K117=4,$D117,0)</f>
        <v/>
      </c>
      <c r="X117">
        <f>MAX(0,X116*(1+X$6/Setup!$C$13)-BV117-DT117)+IF($K117=5,$D117,0)</f>
        <v/>
      </c>
      <c r="Y117">
        <f>MAX(0,Y116*(1+Y$6/Setup!$C$13)-BW117-DU117)+IF($K117=6,$D117,0)</f>
        <v/>
      </c>
      <c r="Z117">
        <f>MAX(0,Z116*(1+Z$6/Setup!$C$13)-BX117-DV117)+IF($K117=7,$D117,0)</f>
        <v/>
      </c>
      <c r="AA117">
        <f>MAX(0,AA116*(1+AA$6/Setup!$C$13)-BY117-DW117)+IF($K117=8,$D117,0)</f>
        <v/>
      </c>
      <c r="AB117">
        <f>MAX(0,AB116*(1+AB$6/Setup!$C$13)-BZ117-DX117)+IF($K117=9,$D117,0)</f>
        <v/>
      </c>
      <c r="AC117">
        <f>MAX(0,AC116*(1+AC$6/Setup!$C$13)-CA117-DY117)+IF($K117=10,$D117,0)</f>
        <v/>
      </c>
      <c r="AD117">
        <f>MAX(0,AD116*(1+AD$6/Setup!$C$13)-CB117-DZ117)+IF($K117=11,$D117,0)</f>
        <v/>
      </c>
      <c r="AE117">
        <f>MAX(0,AE116*(1+AE$6/Setup!$C$13)-CC117-EA117)+IF($K117=12,$D117,0)</f>
        <v/>
      </c>
      <c r="AF117">
        <f>MAX(0,AF116*(1+AF$6/Setup!$C$13)-CD117-EB117)+IF($K117=13,$D117,0)</f>
        <v/>
      </c>
      <c r="AG117">
        <f>MAX(0,AG116*(1+AG$6/Setup!$C$13)-CE117-EC117)+IF($K117=14,$D117,0)</f>
        <v/>
      </c>
      <c r="AH117">
        <f>MAX(0,AH116*(1+AH$6/Setup!$C$13)-CF117-ED117)+IF($K117=15,$D117,0)</f>
        <v/>
      </c>
      <c r="AI117">
        <f>MAX(0,AI116*(1+AI$6/Setup!$C$13)-CG117-EE117)+IF($K117=16,$D117,0)</f>
        <v/>
      </c>
      <c r="AJ117">
        <f>MAX(0,AJ116*(1+AJ$6/Setup!$C$13)-CH117-EF117)+IF($K117=17,$D117,0)</f>
        <v/>
      </c>
      <c r="AK117">
        <f>MAX(0,AK116*(1+AK$6/Setup!$C$13)-CI117-EG117)+IF($K117=18,$D117,0)</f>
        <v/>
      </c>
      <c r="AL117">
        <f>MAX(0,AL116*(1+AL$6/Setup!$C$13)-CJ117-EH117)+IF($K117=19,$D117,0)</f>
        <v/>
      </c>
      <c r="AM117">
        <f>MAX(0,AM116*(1+AM$6/Setup!$C$13)-CK117-EI117)+IF($K117=20,$D117,0)</f>
        <v/>
      </c>
      <c r="AN117">
        <f>MAX(0,AN116*(1+AN$6/Setup!$C$13)-CL117-EJ117)+IF($K117=21,$D117,0)</f>
        <v/>
      </c>
      <c r="AO117">
        <f>MAX(0,AO116*(1+AO$6/Setup!$C$13)-CM117-EK117)+IF($K117=22,$D117,0)</f>
        <v/>
      </c>
      <c r="AP117">
        <f>MAX(0,AP116*(1+AP$6/Setup!$C$13)-CN117-EL117)+IF($K117=23,$D117,0)</f>
        <v/>
      </c>
      <c r="AQ117">
        <f>MAX(0,AQ116*(1+AQ$6/Setup!$C$13)-CO117-EM117)+IF($K117=24,$D117,0)</f>
        <v/>
      </c>
      <c r="AR117">
        <f>MAX(0,AR116*(1+AR$6/Setup!$C$13)-CP117-EN117)+IF($K117=25,$D117,0)</f>
        <v/>
      </c>
      <c r="AS117">
        <f>MAX(0,AS116*(1+AS$6/Setup!$C$13)-CQ117-EO117)+IF($K117=26,$D117,0)</f>
        <v/>
      </c>
      <c r="AT117">
        <f>MAX(0,AT116*(1+AT$6/Setup!$C$13)-CR117-EP117)+IF($K117=27,$D117,0)</f>
        <v/>
      </c>
      <c r="AU117">
        <f>MAX(0,AU116*(1+AU$6/Setup!$C$13)-CS117-EQ117)+IF($K117=28,$D117,0)</f>
        <v/>
      </c>
      <c r="AV117">
        <f>MAX(0,AV116*(1+AV$6/Setup!$C$13)-CT117-ER117)+IF($K117=29,$D117,0)</f>
        <v/>
      </c>
      <c r="AW117">
        <f>MAX(0,AW116*(1+AW$6/Setup!$C$13)-CU117-ES117)+IF($K117=30,$D117,0)</f>
        <v/>
      </c>
      <c r="AX117">
        <f>MAX(0,AX116*(1+AX$6/Setup!$C$13)-CV117-ET117)+IF($K117=31,$D117,0)</f>
        <v/>
      </c>
      <c r="AY117">
        <f>MAX(0,AY116*(1+AY$6/Setup!$C$13)-CW117-EU117)+IF($K117=32,$D117,0)</f>
        <v/>
      </c>
      <c r="AZ117">
        <f>MAX(0,AZ116*(1+AZ$6/Setup!$C$13)-CX117-EV117)+IF($K117=33,$D117,0)</f>
        <v/>
      </c>
      <c r="BA117">
        <f>MAX(0,BA116*(1+BA$6/Setup!$C$13)-CY117-EW117)+IF($K117=34,$D117,0)</f>
        <v/>
      </c>
      <c r="BB117">
        <f>MAX(0,BB116*(1+BB$6/Setup!$C$13)-CZ117-EX117)+IF($K117=35,$D117,0)</f>
        <v/>
      </c>
      <c r="BC117">
        <f>MAX(0,BC116*(1+BC$6/Setup!$C$13)-DA117-EY117)+IF($K117=36,$D117,0)</f>
        <v/>
      </c>
      <c r="BD117">
        <f>MAX(0,BD116*(1+BD$6/Setup!$C$13)-DB117-EZ117)+IF($K117=37,$D117,0)</f>
        <v/>
      </c>
      <c r="BE117">
        <f>MAX(0,BE116*(1+BE$6/Setup!$C$13)-DC117-FA117)+IF($K117=38,$D117,0)</f>
        <v/>
      </c>
      <c r="BF117">
        <f>MAX(0,BF116*(1+BF$6/Setup!$C$13)-DD117-FB117)+IF($K117=39,$D117,0)</f>
        <v/>
      </c>
      <c r="BG117">
        <f>MAX(0,BG116*(1+BG$6/Setup!$C$13)-DE117-FC117)+IF($K117=40,$D117,0)</f>
        <v/>
      </c>
      <c r="BH117">
        <f>MAX(0,BH116*(1+BH$6/Setup!$C$13)-DF117-FD117)+IF($K117=41,$D117,0)</f>
        <v/>
      </c>
      <c r="BI117">
        <f>MAX(0,BI116*(1+BI$6/Setup!$C$13)-DG117-FE117)+IF($K117=42,$D117,0)</f>
        <v/>
      </c>
      <c r="BJ117">
        <f>MAX(0,BJ116*(1+BJ$6/Setup!$C$13)-DH117-FF117)+IF($K117=43,$D117,0)</f>
        <v/>
      </c>
      <c r="BK117">
        <f>MAX(0,BK116*(1+BK$6/Setup!$C$13)-DI117-FG117)+IF($K117=44,$D117,0)</f>
        <v/>
      </c>
      <c r="BL117">
        <f>MAX(0,BL116*(1+BL$6/Setup!$C$13)-DJ117-FH117)+IF($K117=45,$D117,0)</f>
        <v/>
      </c>
      <c r="BM117">
        <f>MAX(0,BM116*(1+BM$6/Setup!$C$13)-DK117-FI117)+IF($K117=46,$D117,0)</f>
        <v/>
      </c>
      <c r="BN117">
        <f>MAX(0,BN116*(1+BN$6/Setup!$C$13)-DL117-FJ117)+IF($K117=47,$D117,0)</f>
        <v/>
      </c>
      <c r="BO117">
        <f>MAX(0,BO116*(1+BO$6/Setup!$C$13)-DM117-FK117)+IF($K117=48,$D117,0)</f>
        <v/>
      </c>
      <c r="BP117">
        <f>MAX(0,BP116*(1+BP$6/Setup!$C$13)-DN117-FL117)+IF($K117=49,$D117,0)</f>
        <v/>
      </c>
      <c r="BQ117">
        <f>MAX(0,BQ116*(1+BQ$6/Setup!$C$13)-DO117-FM117)+IF($K117=50,$D117,0)</f>
        <v/>
      </c>
      <c r="BR117">
        <f>MIN(T116*(1+T$6/Setup!$C$13),T$7)</f>
        <v/>
      </c>
      <c r="BS117">
        <f>MIN(U116*(1+U$6/Setup!$C$13),U$7)</f>
        <v/>
      </c>
      <c r="BT117">
        <f>MIN(V116*(1+V$6/Setup!$C$13),V$7)</f>
        <v/>
      </c>
      <c r="BU117">
        <f>MIN(W116*(1+W$6/Setup!$C$13),W$7)</f>
        <v/>
      </c>
      <c r="BV117">
        <f>MIN(X116*(1+X$6/Setup!$C$13),X$7)</f>
        <v/>
      </c>
      <c r="BW117">
        <f>MIN(Y116*(1+Y$6/Setup!$C$13),Y$7)</f>
        <v/>
      </c>
      <c r="BX117">
        <f>MIN(Z116*(1+Z$6/Setup!$C$13),Z$7)</f>
        <v/>
      </c>
      <c r="BY117">
        <f>MIN(AA116*(1+AA$6/Setup!$C$13),AA$7)</f>
        <v/>
      </c>
      <c r="BZ117">
        <f>MIN(AB116*(1+AB$6/Setup!$C$13),AB$7)</f>
        <v/>
      </c>
      <c r="CA117">
        <f>MIN(AC116*(1+AC$6/Setup!$C$13),AC$7)</f>
        <v/>
      </c>
      <c r="CB117">
        <f>MIN(AD116*(1+AD$6/Setup!$C$13),AD$7)</f>
        <v/>
      </c>
      <c r="CC117">
        <f>MIN(AE116*(1+AE$6/Setup!$C$13),AE$7)</f>
        <v/>
      </c>
      <c r="CD117">
        <f>MIN(AF116*(1+AF$6/Setup!$C$13),AF$7)</f>
        <v/>
      </c>
      <c r="CE117">
        <f>MIN(AG116*(1+AG$6/Setup!$C$13),AG$7)</f>
        <v/>
      </c>
      <c r="CF117">
        <f>MIN(AH116*(1+AH$6/Setup!$C$13),AH$7)</f>
        <v/>
      </c>
      <c r="CG117">
        <f>MIN(AI116*(1+AI$6/Setup!$C$13),AI$7)</f>
        <v/>
      </c>
      <c r="CH117">
        <f>MIN(AJ116*(1+AJ$6/Setup!$C$13),AJ$7)</f>
        <v/>
      </c>
      <c r="CI117">
        <f>MIN(AK116*(1+AK$6/Setup!$C$13),AK$7)</f>
        <v/>
      </c>
      <c r="CJ117">
        <f>MIN(AL116*(1+AL$6/Setup!$C$13),AL$7)</f>
        <v/>
      </c>
      <c r="CK117">
        <f>MIN(AM116*(1+AM$6/Setup!$C$13),AM$7)</f>
        <v/>
      </c>
      <c r="CL117">
        <f>MIN(AN116*(1+AN$6/Setup!$C$13),AN$7)</f>
        <v/>
      </c>
      <c r="CM117">
        <f>MIN(AO116*(1+AO$6/Setup!$C$13),AO$7)</f>
        <v/>
      </c>
      <c r="CN117">
        <f>MIN(AP116*(1+AP$6/Setup!$C$13),AP$7)</f>
        <v/>
      </c>
      <c r="CO117">
        <f>MIN(AQ116*(1+AQ$6/Setup!$C$13),AQ$7)</f>
        <v/>
      </c>
      <c r="CP117">
        <f>MIN(AR116*(1+AR$6/Setup!$C$13),AR$7)</f>
        <v/>
      </c>
      <c r="CQ117">
        <f>MIN(AS116*(1+AS$6/Setup!$C$13),AS$7)</f>
        <v/>
      </c>
      <c r="CR117">
        <f>MIN(AT116*(1+AT$6/Setup!$C$13),AT$7)</f>
        <v/>
      </c>
      <c r="CS117">
        <f>MIN(AU116*(1+AU$6/Setup!$C$13),AU$7)</f>
        <v/>
      </c>
      <c r="CT117">
        <f>MIN(AV116*(1+AV$6/Setup!$C$13),AV$7)</f>
        <v/>
      </c>
      <c r="CU117">
        <f>MIN(AW116*(1+AW$6/Setup!$C$13),AW$7)</f>
        <v/>
      </c>
      <c r="CV117">
        <f>MIN(AX116*(1+AX$6/Setup!$C$13),AX$7)</f>
        <v/>
      </c>
      <c r="CW117">
        <f>MIN(AY116*(1+AY$6/Setup!$C$13),AY$7)</f>
        <v/>
      </c>
      <c r="CX117">
        <f>MIN(AZ116*(1+AZ$6/Setup!$C$13),AZ$7)</f>
        <v/>
      </c>
      <c r="CY117">
        <f>MIN(BA116*(1+BA$6/Setup!$C$13),BA$7)</f>
        <v/>
      </c>
      <c r="CZ117">
        <f>MIN(BB116*(1+BB$6/Setup!$C$13),BB$7)</f>
        <v/>
      </c>
      <c r="DA117">
        <f>MIN(BC116*(1+BC$6/Setup!$C$13),BC$7)</f>
        <v/>
      </c>
      <c r="DB117">
        <f>MIN(BD116*(1+BD$6/Setup!$C$13),BD$7)</f>
        <v/>
      </c>
      <c r="DC117">
        <f>MIN(BE116*(1+BE$6/Setup!$C$13),BE$7)</f>
        <v/>
      </c>
      <c r="DD117">
        <f>MIN(BF116*(1+BF$6/Setup!$C$13),BF$7)</f>
        <v/>
      </c>
      <c r="DE117">
        <f>MIN(BG116*(1+BG$6/Setup!$C$13),BG$7)</f>
        <v/>
      </c>
      <c r="DF117">
        <f>MIN(BH116*(1+BH$6/Setup!$C$13),BH$7)</f>
        <v/>
      </c>
      <c r="DG117">
        <f>MIN(BI116*(1+BI$6/Setup!$C$13),BI$7)</f>
        <v/>
      </c>
      <c r="DH117">
        <f>MIN(BJ116*(1+BJ$6/Setup!$C$13),BJ$7)</f>
        <v/>
      </c>
      <c r="DI117">
        <f>MIN(BK116*(1+BK$6/Setup!$C$13),BK$7)</f>
        <v/>
      </c>
      <c r="DJ117">
        <f>MIN(BL116*(1+BL$6/Setup!$C$13),BL$7)</f>
        <v/>
      </c>
      <c r="DK117">
        <f>MIN(BM116*(1+BM$6/Setup!$C$13),BM$7)</f>
        <v/>
      </c>
      <c r="DL117">
        <f>MIN(BN116*(1+BN$6/Setup!$C$13),BN$7)</f>
        <v/>
      </c>
      <c r="DM117">
        <f>MIN(BO116*(1+BO$6/Setup!$C$13),BO$7)</f>
        <v/>
      </c>
      <c r="DN117">
        <f>MIN(BP116*(1+BP$6/Setup!$C$13),BP$7)</f>
        <v/>
      </c>
      <c r="DO117">
        <f>MIN(BQ116*(1+BQ$6/Setup!$C$13),BQ$7)</f>
        <v/>
      </c>
      <c r="DP117">
        <f>MIN(T116*(1+T$6/Setup!$C$13)-BR117,$H117)</f>
        <v/>
      </c>
      <c r="DQ117">
        <f>MIN(U116*(1+U$6/Setup!$C$13)-BS117,MAX(0,$H117-SUM($DP117:DP117)))</f>
        <v/>
      </c>
      <c r="DR117">
        <f>MIN(V116*(1+V$6/Setup!$C$13)-BT117,MAX(0,$H117-SUM($DP117:DQ117)))</f>
        <v/>
      </c>
      <c r="DS117">
        <f>MIN(W116*(1+W$6/Setup!$C$13)-BU117,MAX(0,$H117-SUM($DP117:DR117)))</f>
        <v/>
      </c>
      <c r="DT117">
        <f>MIN(X116*(1+X$6/Setup!$C$13)-BV117,MAX(0,$H117-SUM($DP117:DS117)))</f>
        <v/>
      </c>
      <c r="DU117">
        <f>MIN(Y116*(1+Y$6/Setup!$C$13)-BW117,MAX(0,$H117-SUM($DP117:DT117)))</f>
        <v/>
      </c>
      <c r="DV117">
        <f>MIN(Z116*(1+Z$6/Setup!$C$13)-BX117,MAX(0,$H117-SUM($DP117:DU117)))</f>
        <v/>
      </c>
      <c r="DW117">
        <f>MIN(AA116*(1+AA$6/Setup!$C$13)-BY117,MAX(0,$H117-SUM($DP117:DV117)))</f>
        <v/>
      </c>
      <c r="DX117">
        <f>MIN(AB116*(1+AB$6/Setup!$C$13)-BZ117,MAX(0,$H117-SUM($DP117:DW117)))</f>
        <v/>
      </c>
      <c r="DY117">
        <f>MIN(AC116*(1+AC$6/Setup!$C$13)-CA117,MAX(0,$H117-SUM($DP117:DX117)))</f>
        <v/>
      </c>
      <c r="DZ117">
        <f>MIN(AD116*(1+AD$6/Setup!$C$13)-CB117,MAX(0,$H117-SUM($DP117:DY117)))</f>
        <v/>
      </c>
      <c r="EA117">
        <f>MIN(AE116*(1+AE$6/Setup!$C$13)-CC117,MAX(0,$H117-SUM($DP117:DZ117)))</f>
        <v/>
      </c>
      <c r="EB117">
        <f>MIN(AF116*(1+AF$6/Setup!$C$13)-CD117,MAX(0,$H117-SUM($DP117:EA117)))</f>
        <v/>
      </c>
      <c r="EC117">
        <f>MIN(AG116*(1+AG$6/Setup!$C$13)-CE117,MAX(0,$H117-SUM($DP117:EB117)))</f>
        <v/>
      </c>
      <c r="ED117">
        <f>MIN(AH116*(1+AH$6/Setup!$C$13)-CF117,MAX(0,$H117-SUM($DP117:EC117)))</f>
        <v/>
      </c>
      <c r="EE117">
        <f>MIN(AI116*(1+AI$6/Setup!$C$13)-CG117,MAX(0,$H117-SUM($DP117:ED117)))</f>
        <v/>
      </c>
      <c r="EF117">
        <f>MIN(AJ116*(1+AJ$6/Setup!$C$13)-CH117,MAX(0,$H117-SUM($DP117:EE117)))</f>
        <v/>
      </c>
      <c r="EG117">
        <f>MIN(AK116*(1+AK$6/Setup!$C$13)-CI117,MAX(0,$H117-SUM($DP117:EF117)))</f>
        <v/>
      </c>
      <c r="EH117">
        <f>MIN(AL116*(1+AL$6/Setup!$C$13)-CJ117,MAX(0,$H117-SUM($DP117:EG117)))</f>
        <v/>
      </c>
      <c r="EI117">
        <f>MIN(AM116*(1+AM$6/Setup!$C$13)-CK117,MAX(0,$H117-SUM($DP117:EH117)))</f>
        <v/>
      </c>
      <c r="EJ117">
        <f>MIN(AN116*(1+AN$6/Setup!$C$13)-CL117,MAX(0,$H117-SUM($DP117:EI117)))</f>
        <v/>
      </c>
      <c r="EK117">
        <f>MIN(AO116*(1+AO$6/Setup!$C$13)-CM117,MAX(0,$H117-SUM($DP117:EJ117)))</f>
        <v/>
      </c>
      <c r="EL117">
        <f>MIN(AP116*(1+AP$6/Setup!$C$13)-CN117,MAX(0,$H117-SUM($DP117:EK117)))</f>
        <v/>
      </c>
      <c r="EM117">
        <f>MIN(AQ116*(1+AQ$6/Setup!$C$13)-CO117,MAX(0,$H117-SUM($DP117:EL117)))</f>
        <v/>
      </c>
      <c r="EN117">
        <f>MIN(AR116*(1+AR$6/Setup!$C$13)-CP117,MAX(0,$H117-SUM($DP117:EM117)))</f>
        <v/>
      </c>
      <c r="EO117">
        <f>MIN(AS116*(1+AS$6/Setup!$C$13)-CQ117,MAX(0,$H117-SUM($DP117:EN117)))</f>
        <v/>
      </c>
      <c r="EP117">
        <f>MIN(AT116*(1+AT$6/Setup!$C$13)-CR117,MAX(0,$H117-SUM($DP117:EO117)))</f>
        <v/>
      </c>
      <c r="EQ117">
        <f>MIN(AU116*(1+AU$6/Setup!$C$13)-CS117,MAX(0,$H117-SUM($DP117:EP117)))</f>
        <v/>
      </c>
      <c r="ER117">
        <f>MIN(AV116*(1+AV$6/Setup!$C$13)-CT117,MAX(0,$H117-SUM($DP117:EQ117)))</f>
        <v/>
      </c>
      <c r="ES117">
        <f>MIN(AW116*(1+AW$6/Setup!$C$13)-CU117,MAX(0,$H117-SUM($DP117:ER117)))</f>
        <v/>
      </c>
      <c r="ET117">
        <f>MIN(AX116*(1+AX$6/Setup!$C$13)-CV117,MAX(0,$H117-SUM($DP117:ES117)))</f>
        <v/>
      </c>
      <c r="EU117">
        <f>MIN(AY116*(1+AY$6/Setup!$C$13)-CW117,MAX(0,$H117-SUM($DP117:ET117)))</f>
        <v/>
      </c>
      <c r="EV117">
        <f>MIN(AZ116*(1+AZ$6/Setup!$C$13)-CX117,MAX(0,$H117-SUM($DP117:EU117)))</f>
        <v/>
      </c>
      <c r="EW117">
        <f>MIN(BA116*(1+BA$6/Setup!$C$13)-CY117,MAX(0,$H117-SUM($DP117:EV117)))</f>
        <v/>
      </c>
      <c r="EX117">
        <f>MIN(BB116*(1+BB$6/Setup!$C$13)-CZ117,MAX(0,$H117-SUM($DP117:EW117)))</f>
        <v/>
      </c>
      <c r="EY117">
        <f>MIN(BC116*(1+BC$6/Setup!$C$13)-DA117,MAX(0,$H117-SUM($DP117:EX117)))</f>
        <v/>
      </c>
      <c r="EZ117">
        <f>MIN(BD116*(1+BD$6/Setup!$C$13)-DB117,MAX(0,$H117-SUM($DP117:EY117)))</f>
        <v/>
      </c>
      <c r="FA117">
        <f>MIN(BE116*(1+BE$6/Setup!$C$13)-DC117,MAX(0,$H117-SUM($DP117:EZ117)))</f>
        <v/>
      </c>
      <c r="FB117">
        <f>MIN(BF116*(1+BF$6/Setup!$C$13)-DD117,MAX(0,$H117-SUM($DP117:FA117)))</f>
        <v/>
      </c>
      <c r="FC117">
        <f>MIN(BG116*(1+BG$6/Setup!$C$13)-DE117,MAX(0,$H117-SUM($DP117:FB117)))</f>
        <v/>
      </c>
      <c r="FD117">
        <f>MIN(BH116*(1+BH$6/Setup!$C$13)-DF117,MAX(0,$H117-SUM($DP117:FC117)))</f>
        <v/>
      </c>
      <c r="FE117">
        <f>MIN(BI116*(1+BI$6/Setup!$C$13)-DG117,MAX(0,$H117-SUM($DP117:FD117)))</f>
        <v/>
      </c>
      <c r="FF117">
        <f>MIN(BJ116*(1+BJ$6/Setup!$C$13)-DH117,MAX(0,$H117-SUM($DP117:FE117)))</f>
        <v/>
      </c>
      <c r="FG117">
        <f>MIN(BK116*(1+BK$6/Setup!$C$13)-DI117,MAX(0,$H117-SUM($DP117:FF117)))</f>
        <v/>
      </c>
      <c r="FH117">
        <f>MIN(BL116*(1+BL$6/Setup!$C$13)-DJ117,MAX(0,$H117-SUM($DP117:FG117)))</f>
        <v/>
      </c>
      <c r="FI117">
        <f>MIN(BM116*(1+BM$6/Setup!$C$13)-DK117,MAX(0,$H117-SUM($DP117:FH117)))</f>
        <v/>
      </c>
      <c r="FJ117">
        <f>MIN(BN116*(1+BN$6/Setup!$C$13)-DL117,MAX(0,$H117-SUM($DP117:FI117)))</f>
        <v/>
      </c>
      <c r="FK117">
        <f>MIN(BO116*(1+BO$6/Setup!$C$13)-DM117,MAX(0,$H117-SUM($DP117:FJ117)))</f>
        <v/>
      </c>
      <c r="FL117">
        <f>MIN(BP116*(1+BP$6/Setup!$C$13)-DN117,MAX(0,$H117-SUM($DP117:FK117)))</f>
        <v/>
      </c>
      <c r="FM117">
        <f>MIN(BQ116*(1+BQ$6/Setup!$C$13)-DO117,MAX(0,$H117-SUM($DP117:FL117)))</f>
        <v/>
      </c>
    </row>
    <row r="118">
      <c r="A118">
        <f>A117+1</f>
        <v/>
      </c>
      <c r="B118">
        <f>IF(Setup!$C$6="Every week",Setup!$C$7+7*(A118-1),IF(Setup!$C$6="Every 2 weeks",Setup!$C$7+14*(A118-1),IF(Setup!$C$6="Every month",EDATE(Setup!$C$7,A118-1),EOMONTH(Setup!$C$7,INT((A118-1+Setup!$C$20)/2)-1)+MIN(IF(MOD(A118-1+Setup!$C$20,2)=0,Setup!$C$18,Setup!$C$19),DAY(EOMONTH(Setup!$C$7,INT((A118-1+Setup!$C$20)/2)))))))</f>
        <v/>
      </c>
      <c r="C118">
        <f>N('Paycheck Plan'!J114)</f>
        <v/>
      </c>
      <c r="D118">
        <f>N('Paycheck Plan'!K114)</f>
        <v/>
      </c>
      <c r="E118">
        <f>MIN(MAX(0,Setup!$C$10-F117),MAX(0,Setup!$C$8+C118-G118))</f>
        <v/>
      </c>
      <c r="F118">
        <f>F117+E118</f>
        <v/>
      </c>
      <c r="G118">
        <f>MIN(Setup!$C$14,MAX(0,Setup!$C$8+C118))</f>
        <v/>
      </c>
      <c r="H118">
        <f>MAX(0,Setup!$C$8+C118-G118-E118)+SUM($T$7:$BQ$7)-SUM(BR118:DO118)</f>
        <v/>
      </c>
      <c r="I118">
        <f>SUMPRODUCT(T117:BQ117,$T$6:$BQ$6)/Setup!$C$13</f>
        <v/>
      </c>
      <c r="J118">
        <f>SUM(T118:BQ118)</f>
        <v/>
      </c>
      <c r="K118">
        <f>IF(MAX(DP118:FM118)&gt;0,MATCH(MAX(DP118:FM118),DP118:FM118,0),1)</f>
        <v/>
      </c>
      <c r="T118">
        <f>MAX(0,T117*(1+T$6/Setup!$C$13)-BR118-DP118)+IF($K118=1,$D118,0)</f>
        <v/>
      </c>
      <c r="U118">
        <f>MAX(0,U117*(1+U$6/Setup!$C$13)-BS118-DQ118)+IF($K118=2,$D118,0)</f>
        <v/>
      </c>
      <c r="V118">
        <f>MAX(0,V117*(1+V$6/Setup!$C$13)-BT118-DR118)+IF($K118=3,$D118,0)</f>
        <v/>
      </c>
      <c r="W118">
        <f>MAX(0,W117*(1+W$6/Setup!$C$13)-BU118-DS118)+IF($K118=4,$D118,0)</f>
        <v/>
      </c>
      <c r="X118">
        <f>MAX(0,X117*(1+X$6/Setup!$C$13)-BV118-DT118)+IF($K118=5,$D118,0)</f>
        <v/>
      </c>
      <c r="Y118">
        <f>MAX(0,Y117*(1+Y$6/Setup!$C$13)-BW118-DU118)+IF($K118=6,$D118,0)</f>
        <v/>
      </c>
      <c r="Z118">
        <f>MAX(0,Z117*(1+Z$6/Setup!$C$13)-BX118-DV118)+IF($K118=7,$D118,0)</f>
        <v/>
      </c>
      <c r="AA118">
        <f>MAX(0,AA117*(1+AA$6/Setup!$C$13)-BY118-DW118)+IF($K118=8,$D118,0)</f>
        <v/>
      </c>
      <c r="AB118">
        <f>MAX(0,AB117*(1+AB$6/Setup!$C$13)-BZ118-DX118)+IF($K118=9,$D118,0)</f>
        <v/>
      </c>
      <c r="AC118">
        <f>MAX(0,AC117*(1+AC$6/Setup!$C$13)-CA118-DY118)+IF($K118=10,$D118,0)</f>
        <v/>
      </c>
      <c r="AD118">
        <f>MAX(0,AD117*(1+AD$6/Setup!$C$13)-CB118-DZ118)+IF($K118=11,$D118,0)</f>
        <v/>
      </c>
      <c r="AE118">
        <f>MAX(0,AE117*(1+AE$6/Setup!$C$13)-CC118-EA118)+IF($K118=12,$D118,0)</f>
        <v/>
      </c>
      <c r="AF118">
        <f>MAX(0,AF117*(1+AF$6/Setup!$C$13)-CD118-EB118)+IF($K118=13,$D118,0)</f>
        <v/>
      </c>
      <c r="AG118">
        <f>MAX(0,AG117*(1+AG$6/Setup!$C$13)-CE118-EC118)+IF($K118=14,$D118,0)</f>
        <v/>
      </c>
      <c r="AH118">
        <f>MAX(0,AH117*(1+AH$6/Setup!$C$13)-CF118-ED118)+IF($K118=15,$D118,0)</f>
        <v/>
      </c>
      <c r="AI118">
        <f>MAX(0,AI117*(1+AI$6/Setup!$C$13)-CG118-EE118)+IF($K118=16,$D118,0)</f>
        <v/>
      </c>
      <c r="AJ118">
        <f>MAX(0,AJ117*(1+AJ$6/Setup!$C$13)-CH118-EF118)+IF($K118=17,$D118,0)</f>
        <v/>
      </c>
      <c r="AK118">
        <f>MAX(0,AK117*(1+AK$6/Setup!$C$13)-CI118-EG118)+IF($K118=18,$D118,0)</f>
        <v/>
      </c>
      <c r="AL118">
        <f>MAX(0,AL117*(1+AL$6/Setup!$C$13)-CJ118-EH118)+IF($K118=19,$D118,0)</f>
        <v/>
      </c>
      <c r="AM118">
        <f>MAX(0,AM117*(1+AM$6/Setup!$C$13)-CK118-EI118)+IF($K118=20,$D118,0)</f>
        <v/>
      </c>
      <c r="AN118">
        <f>MAX(0,AN117*(1+AN$6/Setup!$C$13)-CL118-EJ118)+IF($K118=21,$D118,0)</f>
        <v/>
      </c>
      <c r="AO118">
        <f>MAX(0,AO117*(1+AO$6/Setup!$C$13)-CM118-EK118)+IF($K118=22,$D118,0)</f>
        <v/>
      </c>
      <c r="AP118">
        <f>MAX(0,AP117*(1+AP$6/Setup!$C$13)-CN118-EL118)+IF($K118=23,$D118,0)</f>
        <v/>
      </c>
      <c r="AQ118">
        <f>MAX(0,AQ117*(1+AQ$6/Setup!$C$13)-CO118-EM118)+IF($K118=24,$D118,0)</f>
        <v/>
      </c>
      <c r="AR118">
        <f>MAX(0,AR117*(1+AR$6/Setup!$C$13)-CP118-EN118)+IF($K118=25,$D118,0)</f>
        <v/>
      </c>
      <c r="AS118">
        <f>MAX(0,AS117*(1+AS$6/Setup!$C$13)-CQ118-EO118)+IF($K118=26,$D118,0)</f>
        <v/>
      </c>
      <c r="AT118">
        <f>MAX(0,AT117*(1+AT$6/Setup!$C$13)-CR118-EP118)+IF($K118=27,$D118,0)</f>
        <v/>
      </c>
      <c r="AU118">
        <f>MAX(0,AU117*(1+AU$6/Setup!$C$13)-CS118-EQ118)+IF($K118=28,$D118,0)</f>
        <v/>
      </c>
      <c r="AV118">
        <f>MAX(0,AV117*(1+AV$6/Setup!$C$13)-CT118-ER118)+IF($K118=29,$D118,0)</f>
        <v/>
      </c>
      <c r="AW118">
        <f>MAX(0,AW117*(1+AW$6/Setup!$C$13)-CU118-ES118)+IF($K118=30,$D118,0)</f>
        <v/>
      </c>
      <c r="AX118">
        <f>MAX(0,AX117*(1+AX$6/Setup!$C$13)-CV118-ET118)+IF($K118=31,$D118,0)</f>
        <v/>
      </c>
      <c r="AY118">
        <f>MAX(0,AY117*(1+AY$6/Setup!$C$13)-CW118-EU118)+IF($K118=32,$D118,0)</f>
        <v/>
      </c>
      <c r="AZ118">
        <f>MAX(0,AZ117*(1+AZ$6/Setup!$C$13)-CX118-EV118)+IF($K118=33,$D118,0)</f>
        <v/>
      </c>
      <c r="BA118">
        <f>MAX(0,BA117*(1+BA$6/Setup!$C$13)-CY118-EW118)+IF($K118=34,$D118,0)</f>
        <v/>
      </c>
      <c r="BB118">
        <f>MAX(0,BB117*(1+BB$6/Setup!$C$13)-CZ118-EX118)+IF($K118=35,$D118,0)</f>
        <v/>
      </c>
      <c r="BC118">
        <f>MAX(0,BC117*(1+BC$6/Setup!$C$13)-DA118-EY118)+IF($K118=36,$D118,0)</f>
        <v/>
      </c>
      <c r="BD118">
        <f>MAX(0,BD117*(1+BD$6/Setup!$C$13)-DB118-EZ118)+IF($K118=37,$D118,0)</f>
        <v/>
      </c>
      <c r="BE118">
        <f>MAX(0,BE117*(1+BE$6/Setup!$C$13)-DC118-FA118)+IF($K118=38,$D118,0)</f>
        <v/>
      </c>
      <c r="BF118">
        <f>MAX(0,BF117*(1+BF$6/Setup!$C$13)-DD118-FB118)+IF($K118=39,$D118,0)</f>
        <v/>
      </c>
      <c r="BG118">
        <f>MAX(0,BG117*(1+BG$6/Setup!$C$13)-DE118-FC118)+IF($K118=40,$D118,0)</f>
        <v/>
      </c>
      <c r="BH118">
        <f>MAX(0,BH117*(1+BH$6/Setup!$C$13)-DF118-FD118)+IF($K118=41,$D118,0)</f>
        <v/>
      </c>
      <c r="BI118">
        <f>MAX(0,BI117*(1+BI$6/Setup!$C$13)-DG118-FE118)+IF($K118=42,$D118,0)</f>
        <v/>
      </c>
      <c r="BJ118">
        <f>MAX(0,BJ117*(1+BJ$6/Setup!$C$13)-DH118-FF118)+IF($K118=43,$D118,0)</f>
        <v/>
      </c>
      <c r="BK118">
        <f>MAX(0,BK117*(1+BK$6/Setup!$C$13)-DI118-FG118)+IF($K118=44,$D118,0)</f>
        <v/>
      </c>
      <c r="BL118">
        <f>MAX(0,BL117*(1+BL$6/Setup!$C$13)-DJ118-FH118)+IF($K118=45,$D118,0)</f>
        <v/>
      </c>
      <c r="BM118">
        <f>MAX(0,BM117*(1+BM$6/Setup!$C$13)-DK118-FI118)+IF($K118=46,$D118,0)</f>
        <v/>
      </c>
      <c r="BN118">
        <f>MAX(0,BN117*(1+BN$6/Setup!$C$13)-DL118-FJ118)+IF($K118=47,$D118,0)</f>
        <v/>
      </c>
      <c r="BO118">
        <f>MAX(0,BO117*(1+BO$6/Setup!$C$13)-DM118-FK118)+IF($K118=48,$D118,0)</f>
        <v/>
      </c>
      <c r="BP118">
        <f>MAX(0,BP117*(1+BP$6/Setup!$C$13)-DN118-FL118)+IF($K118=49,$D118,0)</f>
        <v/>
      </c>
      <c r="BQ118">
        <f>MAX(0,BQ117*(1+BQ$6/Setup!$C$13)-DO118-FM118)+IF($K118=50,$D118,0)</f>
        <v/>
      </c>
      <c r="BR118">
        <f>MIN(T117*(1+T$6/Setup!$C$13),T$7)</f>
        <v/>
      </c>
      <c r="BS118">
        <f>MIN(U117*(1+U$6/Setup!$C$13),U$7)</f>
        <v/>
      </c>
      <c r="BT118">
        <f>MIN(V117*(1+V$6/Setup!$C$13),V$7)</f>
        <v/>
      </c>
      <c r="BU118">
        <f>MIN(W117*(1+W$6/Setup!$C$13),W$7)</f>
        <v/>
      </c>
      <c r="BV118">
        <f>MIN(X117*(1+X$6/Setup!$C$13),X$7)</f>
        <v/>
      </c>
      <c r="BW118">
        <f>MIN(Y117*(1+Y$6/Setup!$C$13),Y$7)</f>
        <v/>
      </c>
      <c r="BX118">
        <f>MIN(Z117*(1+Z$6/Setup!$C$13),Z$7)</f>
        <v/>
      </c>
      <c r="BY118">
        <f>MIN(AA117*(1+AA$6/Setup!$C$13),AA$7)</f>
        <v/>
      </c>
      <c r="BZ118">
        <f>MIN(AB117*(1+AB$6/Setup!$C$13),AB$7)</f>
        <v/>
      </c>
      <c r="CA118">
        <f>MIN(AC117*(1+AC$6/Setup!$C$13),AC$7)</f>
        <v/>
      </c>
      <c r="CB118">
        <f>MIN(AD117*(1+AD$6/Setup!$C$13),AD$7)</f>
        <v/>
      </c>
      <c r="CC118">
        <f>MIN(AE117*(1+AE$6/Setup!$C$13),AE$7)</f>
        <v/>
      </c>
      <c r="CD118">
        <f>MIN(AF117*(1+AF$6/Setup!$C$13),AF$7)</f>
        <v/>
      </c>
      <c r="CE118">
        <f>MIN(AG117*(1+AG$6/Setup!$C$13),AG$7)</f>
        <v/>
      </c>
      <c r="CF118">
        <f>MIN(AH117*(1+AH$6/Setup!$C$13),AH$7)</f>
        <v/>
      </c>
      <c r="CG118">
        <f>MIN(AI117*(1+AI$6/Setup!$C$13),AI$7)</f>
        <v/>
      </c>
      <c r="CH118">
        <f>MIN(AJ117*(1+AJ$6/Setup!$C$13),AJ$7)</f>
        <v/>
      </c>
      <c r="CI118">
        <f>MIN(AK117*(1+AK$6/Setup!$C$13),AK$7)</f>
        <v/>
      </c>
      <c r="CJ118">
        <f>MIN(AL117*(1+AL$6/Setup!$C$13),AL$7)</f>
        <v/>
      </c>
      <c r="CK118">
        <f>MIN(AM117*(1+AM$6/Setup!$C$13),AM$7)</f>
        <v/>
      </c>
      <c r="CL118">
        <f>MIN(AN117*(1+AN$6/Setup!$C$13),AN$7)</f>
        <v/>
      </c>
      <c r="CM118">
        <f>MIN(AO117*(1+AO$6/Setup!$C$13),AO$7)</f>
        <v/>
      </c>
      <c r="CN118">
        <f>MIN(AP117*(1+AP$6/Setup!$C$13),AP$7)</f>
        <v/>
      </c>
      <c r="CO118">
        <f>MIN(AQ117*(1+AQ$6/Setup!$C$13),AQ$7)</f>
        <v/>
      </c>
      <c r="CP118">
        <f>MIN(AR117*(1+AR$6/Setup!$C$13),AR$7)</f>
        <v/>
      </c>
      <c r="CQ118">
        <f>MIN(AS117*(1+AS$6/Setup!$C$13),AS$7)</f>
        <v/>
      </c>
      <c r="CR118">
        <f>MIN(AT117*(1+AT$6/Setup!$C$13),AT$7)</f>
        <v/>
      </c>
      <c r="CS118">
        <f>MIN(AU117*(1+AU$6/Setup!$C$13),AU$7)</f>
        <v/>
      </c>
      <c r="CT118">
        <f>MIN(AV117*(1+AV$6/Setup!$C$13),AV$7)</f>
        <v/>
      </c>
      <c r="CU118">
        <f>MIN(AW117*(1+AW$6/Setup!$C$13),AW$7)</f>
        <v/>
      </c>
      <c r="CV118">
        <f>MIN(AX117*(1+AX$6/Setup!$C$13),AX$7)</f>
        <v/>
      </c>
      <c r="CW118">
        <f>MIN(AY117*(1+AY$6/Setup!$C$13),AY$7)</f>
        <v/>
      </c>
      <c r="CX118">
        <f>MIN(AZ117*(1+AZ$6/Setup!$C$13),AZ$7)</f>
        <v/>
      </c>
      <c r="CY118">
        <f>MIN(BA117*(1+BA$6/Setup!$C$13),BA$7)</f>
        <v/>
      </c>
      <c r="CZ118">
        <f>MIN(BB117*(1+BB$6/Setup!$C$13),BB$7)</f>
        <v/>
      </c>
      <c r="DA118">
        <f>MIN(BC117*(1+BC$6/Setup!$C$13),BC$7)</f>
        <v/>
      </c>
      <c r="DB118">
        <f>MIN(BD117*(1+BD$6/Setup!$C$13),BD$7)</f>
        <v/>
      </c>
      <c r="DC118">
        <f>MIN(BE117*(1+BE$6/Setup!$C$13),BE$7)</f>
        <v/>
      </c>
      <c r="DD118">
        <f>MIN(BF117*(1+BF$6/Setup!$C$13),BF$7)</f>
        <v/>
      </c>
      <c r="DE118">
        <f>MIN(BG117*(1+BG$6/Setup!$C$13),BG$7)</f>
        <v/>
      </c>
      <c r="DF118">
        <f>MIN(BH117*(1+BH$6/Setup!$C$13),BH$7)</f>
        <v/>
      </c>
      <c r="DG118">
        <f>MIN(BI117*(1+BI$6/Setup!$C$13),BI$7)</f>
        <v/>
      </c>
      <c r="DH118">
        <f>MIN(BJ117*(1+BJ$6/Setup!$C$13),BJ$7)</f>
        <v/>
      </c>
      <c r="DI118">
        <f>MIN(BK117*(1+BK$6/Setup!$C$13),BK$7)</f>
        <v/>
      </c>
      <c r="DJ118">
        <f>MIN(BL117*(1+BL$6/Setup!$C$13),BL$7)</f>
        <v/>
      </c>
      <c r="DK118">
        <f>MIN(BM117*(1+BM$6/Setup!$C$13),BM$7)</f>
        <v/>
      </c>
      <c r="DL118">
        <f>MIN(BN117*(1+BN$6/Setup!$C$13),BN$7)</f>
        <v/>
      </c>
      <c r="DM118">
        <f>MIN(BO117*(1+BO$6/Setup!$C$13),BO$7)</f>
        <v/>
      </c>
      <c r="DN118">
        <f>MIN(BP117*(1+BP$6/Setup!$C$13),BP$7)</f>
        <v/>
      </c>
      <c r="DO118">
        <f>MIN(BQ117*(1+BQ$6/Setup!$C$13),BQ$7)</f>
        <v/>
      </c>
      <c r="DP118">
        <f>MIN(T117*(1+T$6/Setup!$C$13)-BR118,$H118)</f>
        <v/>
      </c>
      <c r="DQ118">
        <f>MIN(U117*(1+U$6/Setup!$C$13)-BS118,MAX(0,$H118-SUM($DP118:DP118)))</f>
        <v/>
      </c>
      <c r="DR118">
        <f>MIN(V117*(1+V$6/Setup!$C$13)-BT118,MAX(0,$H118-SUM($DP118:DQ118)))</f>
        <v/>
      </c>
      <c r="DS118">
        <f>MIN(W117*(1+W$6/Setup!$C$13)-BU118,MAX(0,$H118-SUM($DP118:DR118)))</f>
        <v/>
      </c>
      <c r="DT118">
        <f>MIN(X117*(1+X$6/Setup!$C$13)-BV118,MAX(0,$H118-SUM($DP118:DS118)))</f>
        <v/>
      </c>
      <c r="DU118">
        <f>MIN(Y117*(1+Y$6/Setup!$C$13)-BW118,MAX(0,$H118-SUM($DP118:DT118)))</f>
        <v/>
      </c>
      <c r="DV118">
        <f>MIN(Z117*(1+Z$6/Setup!$C$13)-BX118,MAX(0,$H118-SUM($DP118:DU118)))</f>
        <v/>
      </c>
      <c r="DW118">
        <f>MIN(AA117*(1+AA$6/Setup!$C$13)-BY118,MAX(0,$H118-SUM($DP118:DV118)))</f>
        <v/>
      </c>
      <c r="DX118">
        <f>MIN(AB117*(1+AB$6/Setup!$C$13)-BZ118,MAX(0,$H118-SUM($DP118:DW118)))</f>
        <v/>
      </c>
      <c r="DY118">
        <f>MIN(AC117*(1+AC$6/Setup!$C$13)-CA118,MAX(0,$H118-SUM($DP118:DX118)))</f>
        <v/>
      </c>
      <c r="DZ118">
        <f>MIN(AD117*(1+AD$6/Setup!$C$13)-CB118,MAX(0,$H118-SUM($DP118:DY118)))</f>
        <v/>
      </c>
      <c r="EA118">
        <f>MIN(AE117*(1+AE$6/Setup!$C$13)-CC118,MAX(0,$H118-SUM($DP118:DZ118)))</f>
        <v/>
      </c>
      <c r="EB118">
        <f>MIN(AF117*(1+AF$6/Setup!$C$13)-CD118,MAX(0,$H118-SUM($DP118:EA118)))</f>
        <v/>
      </c>
      <c r="EC118">
        <f>MIN(AG117*(1+AG$6/Setup!$C$13)-CE118,MAX(0,$H118-SUM($DP118:EB118)))</f>
        <v/>
      </c>
      <c r="ED118">
        <f>MIN(AH117*(1+AH$6/Setup!$C$13)-CF118,MAX(0,$H118-SUM($DP118:EC118)))</f>
        <v/>
      </c>
      <c r="EE118">
        <f>MIN(AI117*(1+AI$6/Setup!$C$13)-CG118,MAX(0,$H118-SUM($DP118:ED118)))</f>
        <v/>
      </c>
      <c r="EF118">
        <f>MIN(AJ117*(1+AJ$6/Setup!$C$13)-CH118,MAX(0,$H118-SUM($DP118:EE118)))</f>
        <v/>
      </c>
      <c r="EG118">
        <f>MIN(AK117*(1+AK$6/Setup!$C$13)-CI118,MAX(0,$H118-SUM($DP118:EF118)))</f>
        <v/>
      </c>
      <c r="EH118">
        <f>MIN(AL117*(1+AL$6/Setup!$C$13)-CJ118,MAX(0,$H118-SUM($DP118:EG118)))</f>
        <v/>
      </c>
      <c r="EI118">
        <f>MIN(AM117*(1+AM$6/Setup!$C$13)-CK118,MAX(0,$H118-SUM($DP118:EH118)))</f>
        <v/>
      </c>
      <c r="EJ118">
        <f>MIN(AN117*(1+AN$6/Setup!$C$13)-CL118,MAX(0,$H118-SUM($DP118:EI118)))</f>
        <v/>
      </c>
      <c r="EK118">
        <f>MIN(AO117*(1+AO$6/Setup!$C$13)-CM118,MAX(0,$H118-SUM($DP118:EJ118)))</f>
        <v/>
      </c>
      <c r="EL118">
        <f>MIN(AP117*(1+AP$6/Setup!$C$13)-CN118,MAX(0,$H118-SUM($DP118:EK118)))</f>
        <v/>
      </c>
      <c r="EM118">
        <f>MIN(AQ117*(1+AQ$6/Setup!$C$13)-CO118,MAX(0,$H118-SUM($DP118:EL118)))</f>
        <v/>
      </c>
      <c r="EN118">
        <f>MIN(AR117*(1+AR$6/Setup!$C$13)-CP118,MAX(0,$H118-SUM($DP118:EM118)))</f>
        <v/>
      </c>
      <c r="EO118">
        <f>MIN(AS117*(1+AS$6/Setup!$C$13)-CQ118,MAX(0,$H118-SUM($DP118:EN118)))</f>
        <v/>
      </c>
      <c r="EP118">
        <f>MIN(AT117*(1+AT$6/Setup!$C$13)-CR118,MAX(0,$H118-SUM($DP118:EO118)))</f>
        <v/>
      </c>
      <c r="EQ118">
        <f>MIN(AU117*(1+AU$6/Setup!$C$13)-CS118,MAX(0,$H118-SUM($DP118:EP118)))</f>
        <v/>
      </c>
      <c r="ER118">
        <f>MIN(AV117*(1+AV$6/Setup!$C$13)-CT118,MAX(0,$H118-SUM($DP118:EQ118)))</f>
        <v/>
      </c>
      <c r="ES118">
        <f>MIN(AW117*(1+AW$6/Setup!$C$13)-CU118,MAX(0,$H118-SUM($DP118:ER118)))</f>
        <v/>
      </c>
      <c r="ET118">
        <f>MIN(AX117*(1+AX$6/Setup!$C$13)-CV118,MAX(0,$H118-SUM($DP118:ES118)))</f>
        <v/>
      </c>
      <c r="EU118">
        <f>MIN(AY117*(1+AY$6/Setup!$C$13)-CW118,MAX(0,$H118-SUM($DP118:ET118)))</f>
        <v/>
      </c>
      <c r="EV118">
        <f>MIN(AZ117*(1+AZ$6/Setup!$C$13)-CX118,MAX(0,$H118-SUM($DP118:EU118)))</f>
        <v/>
      </c>
      <c r="EW118">
        <f>MIN(BA117*(1+BA$6/Setup!$C$13)-CY118,MAX(0,$H118-SUM($DP118:EV118)))</f>
        <v/>
      </c>
      <c r="EX118">
        <f>MIN(BB117*(1+BB$6/Setup!$C$13)-CZ118,MAX(0,$H118-SUM($DP118:EW118)))</f>
        <v/>
      </c>
      <c r="EY118">
        <f>MIN(BC117*(1+BC$6/Setup!$C$13)-DA118,MAX(0,$H118-SUM($DP118:EX118)))</f>
        <v/>
      </c>
      <c r="EZ118">
        <f>MIN(BD117*(1+BD$6/Setup!$C$13)-DB118,MAX(0,$H118-SUM($DP118:EY118)))</f>
        <v/>
      </c>
      <c r="FA118">
        <f>MIN(BE117*(1+BE$6/Setup!$C$13)-DC118,MAX(0,$H118-SUM($DP118:EZ118)))</f>
        <v/>
      </c>
      <c r="FB118">
        <f>MIN(BF117*(1+BF$6/Setup!$C$13)-DD118,MAX(0,$H118-SUM($DP118:FA118)))</f>
        <v/>
      </c>
      <c r="FC118">
        <f>MIN(BG117*(1+BG$6/Setup!$C$13)-DE118,MAX(0,$H118-SUM($DP118:FB118)))</f>
        <v/>
      </c>
      <c r="FD118">
        <f>MIN(BH117*(1+BH$6/Setup!$C$13)-DF118,MAX(0,$H118-SUM($DP118:FC118)))</f>
        <v/>
      </c>
      <c r="FE118">
        <f>MIN(BI117*(1+BI$6/Setup!$C$13)-DG118,MAX(0,$H118-SUM($DP118:FD118)))</f>
        <v/>
      </c>
      <c r="FF118">
        <f>MIN(BJ117*(1+BJ$6/Setup!$C$13)-DH118,MAX(0,$H118-SUM($DP118:FE118)))</f>
        <v/>
      </c>
      <c r="FG118">
        <f>MIN(BK117*(1+BK$6/Setup!$C$13)-DI118,MAX(0,$H118-SUM($DP118:FF118)))</f>
        <v/>
      </c>
      <c r="FH118">
        <f>MIN(BL117*(1+BL$6/Setup!$C$13)-DJ118,MAX(0,$H118-SUM($DP118:FG118)))</f>
        <v/>
      </c>
      <c r="FI118">
        <f>MIN(BM117*(1+BM$6/Setup!$C$13)-DK118,MAX(0,$H118-SUM($DP118:FH118)))</f>
        <v/>
      </c>
      <c r="FJ118">
        <f>MIN(BN117*(1+BN$6/Setup!$C$13)-DL118,MAX(0,$H118-SUM($DP118:FI118)))</f>
        <v/>
      </c>
      <c r="FK118">
        <f>MIN(BO117*(1+BO$6/Setup!$C$13)-DM118,MAX(0,$H118-SUM($DP118:FJ118)))</f>
        <v/>
      </c>
      <c r="FL118">
        <f>MIN(BP117*(1+BP$6/Setup!$C$13)-DN118,MAX(0,$H118-SUM($DP118:FK118)))</f>
        <v/>
      </c>
      <c r="FM118">
        <f>MIN(BQ117*(1+BQ$6/Setup!$C$13)-DO118,MAX(0,$H118-SUM($DP118:FL118)))</f>
        <v/>
      </c>
    </row>
    <row r="119">
      <c r="A119">
        <f>A118+1</f>
        <v/>
      </c>
      <c r="B119">
        <f>IF(Setup!$C$6="Every week",Setup!$C$7+7*(A119-1),IF(Setup!$C$6="Every 2 weeks",Setup!$C$7+14*(A119-1),IF(Setup!$C$6="Every month",EDATE(Setup!$C$7,A119-1),EOMONTH(Setup!$C$7,INT((A119-1+Setup!$C$20)/2)-1)+MIN(IF(MOD(A119-1+Setup!$C$20,2)=0,Setup!$C$18,Setup!$C$19),DAY(EOMONTH(Setup!$C$7,INT((A119-1+Setup!$C$20)/2)))))))</f>
        <v/>
      </c>
      <c r="C119">
        <f>N('Paycheck Plan'!J115)</f>
        <v/>
      </c>
      <c r="D119">
        <f>N('Paycheck Plan'!K115)</f>
        <v/>
      </c>
      <c r="E119">
        <f>MIN(MAX(0,Setup!$C$10-F118),MAX(0,Setup!$C$8+C119-G119))</f>
        <v/>
      </c>
      <c r="F119">
        <f>F118+E119</f>
        <v/>
      </c>
      <c r="G119">
        <f>MIN(Setup!$C$14,MAX(0,Setup!$C$8+C119))</f>
        <v/>
      </c>
      <c r="H119">
        <f>MAX(0,Setup!$C$8+C119-G119-E119)+SUM($T$7:$BQ$7)-SUM(BR119:DO119)</f>
        <v/>
      </c>
      <c r="I119">
        <f>SUMPRODUCT(T118:BQ118,$T$6:$BQ$6)/Setup!$C$13</f>
        <v/>
      </c>
      <c r="J119">
        <f>SUM(T119:BQ119)</f>
        <v/>
      </c>
      <c r="K119">
        <f>IF(MAX(DP119:FM119)&gt;0,MATCH(MAX(DP119:FM119),DP119:FM119,0),1)</f>
        <v/>
      </c>
      <c r="T119">
        <f>MAX(0,T118*(1+T$6/Setup!$C$13)-BR119-DP119)+IF($K119=1,$D119,0)</f>
        <v/>
      </c>
      <c r="U119">
        <f>MAX(0,U118*(1+U$6/Setup!$C$13)-BS119-DQ119)+IF($K119=2,$D119,0)</f>
        <v/>
      </c>
      <c r="V119">
        <f>MAX(0,V118*(1+V$6/Setup!$C$13)-BT119-DR119)+IF($K119=3,$D119,0)</f>
        <v/>
      </c>
      <c r="W119">
        <f>MAX(0,W118*(1+W$6/Setup!$C$13)-BU119-DS119)+IF($K119=4,$D119,0)</f>
        <v/>
      </c>
      <c r="X119">
        <f>MAX(0,X118*(1+X$6/Setup!$C$13)-BV119-DT119)+IF($K119=5,$D119,0)</f>
        <v/>
      </c>
      <c r="Y119">
        <f>MAX(0,Y118*(1+Y$6/Setup!$C$13)-BW119-DU119)+IF($K119=6,$D119,0)</f>
        <v/>
      </c>
      <c r="Z119">
        <f>MAX(0,Z118*(1+Z$6/Setup!$C$13)-BX119-DV119)+IF($K119=7,$D119,0)</f>
        <v/>
      </c>
      <c r="AA119">
        <f>MAX(0,AA118*(1+AA$6/Setup!$C$13)-BY119-DW119)+IF($K119=8,$D119,0)</f>
        <v/>
      </c>
      <c r="AB119">
        <f>MAX(0,AB118*(1+AB$6/Setup!$C$13)-BZ119-DX119)+IF($K119=9,$D119,0)</f>
        <v/>
      </c>
      <c r="AC119">
        <f>MAX(0,AC118*(1+AC$6/Setup!$C$13)-CA119-DY119)+IF($K119=10,$D119,0)</f>
        <v/>
      </c>
      <c r="AD119">
        <f>MAX(0,AD118*(1+AD$6/Setup!$C$13)-CB119-DZ119)+IF($K119=11,$D119,0)</f>
        <v/>
      </c>
      <c r="AE119">
        <f>MAX(0,AE118*(1+AE$6/Setup!$C$13)-CC119-EA119)+IF($K119=12,$D119,0)</f>
        <v/>
      </c>
      <c r="AF119">
        <f>MAX(0,AF118*(1+AF$6/Setup!$C$13)-CD119-EB119)+IF($K119=13,$D119,0)</f>
        <v/>
      </c>
      <c r="AG119">
        <f>MAX(0,AG118*(1+AG$6/Setup!$C$13)-CE119-EC119)+IF($K119=14,$D119,0)</f>
        <v/>
      </c>
      <c r="AH119">
        <f>MAX(0,AH118*(1+AH$6/Setup!$C$13)-CF119-ED119)+IF($K119=15,$D119,0)</f>
        <v/>
      </c>
      <c r="AI119">
        <f>MAX(0,AI118*(1+AI$6/Setup!$C$13)-CG119-EE119)+IF($K119=16,$D119,0)</f>
        <v/>
      </c>
      <c r="AJ119">
        <f>MAX(0,AJ118*(1+AJ$6/Setup!$C$13)-CH119-EF119)+IF($K119=17,$D119,0)</f>
        <v/>
      </c>
      <c r="AK119">
        <f>MAX(0,AK118*(1+AK$6/Setup!$C$13)-CI119-EG119)+IF($K119=18,$D119,0)</f>
        <v/>
      </c>
      <c r="AL119">
        <f>MAX(0,AL118*(1+AL$6/Setup!$C$13)-CJ119-EH119)+IF($K119=19,$D119,0)</f>
        <v/>
      </c>
      <c r="AM119">
        <f>MAX(0,AM118*(1+AM$6/Setup!$C$13)-CK119-EI119)+IF($K119=20,$D119,0)</f>
        <v/>
      </c>
      <c r="AN119">
        <f>MAX(0,AN118*(1+AN$6/Setup!$C$13)-CL119-EJ119)+IF($K119=21,$D119,0)</f>
        <v/>
      </c>
      <c r="AO119">
        <f>MAX(0,AO118*(1+AO$6/Setup!$C$13)-CM119-EK119)+IF($K119=22,$D119,0)</f>
        <v/>
      </c>
      <c r="AP119">
        <f>MAX(0,AP118*(1+AP$6/Setup!$C$13)-CN119-EL119)+IF($K119=23,$D119,0)</f>
        <v/>
      </c>
      <c r="AQ119">
        <f>MAX(0,AQ118*(1+AQ$6/Setup!$C$13)-CO119-EM119)+IF($K119=24,$D119,0)</f>
        <v/>
      </c>
      <c r="AR119">
        <f>MAX(0,AR118*(1+AR$6/Setup!$C$13)-CP119-EN119)+IF($K119=25,$D119,0)</f>
        <v/>
      </c>
      <c r="AS119">
        <f>MAX(0,AS118*(1+AS$6/Setup!$C$13)-CQ119-EO119)+IF($K119=26,$D119,0)</f>
        <v/>
      </c>
      <c r="AT119">
        <f>MAX(0,AT118*(1+AT$6/Setup!$C$13)-CR119-EP119)+IF($K119=27,$D119,0)</f>
        <v/>
      </c>
      <c r="AU119">
        <f>MAX(0,AU118*(1+AU$6/Setup!$C$13)-CS119-EQ119)+IF($K119=28,$D119,0)</f>
        <v/>
      </c>
      <c r="AV119">
        <f>MAX(0,AV118*(1+AV$6/Setup!$C$13)-CT119-ER119)+IF($K119=29,$D119,0)</f>
        <v/>
      </c>
      <c r="AW119">
        <f>MAX(0,AW118*(1+AW$6/Setup!$C$13)-CU119-ES119)+IF($K119=30,$D119,0)</f>
        <v/>
      </c>
      <c r="AX119">
        <f>MAX(0,AX118*(1+AX$6/Setup!$C$13)-CV119-ET119)+IF($K119=31,$D119,0)</f>
        <v/>
      </c>
      <c r="AY119">
        <f>MAX(0,AY118*(1+AY$6/Setup!$C$13)-CW119-EU119)+IF($K119=32,$D119,0)</f>
        <v/>
      </c>
      <c r="AZ119">
        <f>MAX(0,AZ118*(1+AZ$6/Setup!$C$13)-CX119-EV119)+IF($K119=33,$D119,0)</f>
        <v/>
      </c>
      <c r="BA119">
        <f>MAX(0,BA118*(1+BA$6/Setup!$C$13)-CY119-EW119)+IF($K119=34,$D119,0)</f>
        <v/>
      </c>
      <c r="BB119">
        <f>MAX(0,BB118*(1+BB$6/Setup!$C$13)-CZ119-EX119)+IF($K119=35,$D119,0)</f>
        <v/>
      </c>
      <c r="BC119">
        <f>MAX(0,BC118*(1+BC$6/Setup!$C$13)-DA119-EY119)+IF($K119=36,$D119,0)</f>
        <v/>
      </c>
      <c r="BD119">
        <f>MAX(0,BD118*(1+BD$6/Setup!$C$13)-DB119-EZ119)+IF($K119=37,$D119,0)</f>
        <v/>
      </c>
      <c r="BE119">
        <f>MAX(0,BE118*(1+BE$6/Setup!$C$13)-DC119-FA119)+IF($K119=38,$D119,0)</f>
        <v/>
      </c>
      <c r="BF119">
        <f>MAX(0,BF118*(1+BF$6/Setup!$C$13)-DD119-FB119)+IF($K119=39,$D119,0)</f>
        <v/>
      </c>
      <c r="BG119">
        <f>MAX(0,BG118*(1+BG$6/Setup!$C$13)-DE119-FC119)+IF($K119=40,$D119,0)</f>
        <v/>
      </c>
      <c r="BH119">
        <f>MAX(0,BH118*(1+BH$6/Setup!$C$13)-DF119-FD119)+IF($K119=41,$D119,0)</f>
        <v/>
      </c>
      <c r="BI119">
        <f>MAX(0,BI118*(1+BI$6/Setup!$C$13)-DG119-FE119)+IF($K119=42,$D119,0)</f>
        <v/>
      </c>
      <c r="BJ119">
        <f>MAX(0,BJ118*(1+BJ$6/Setup!$C$13)-DH119-FF119)+IF($K119=43,$D119,0)</f>
        <v/>
      </c>
      <c r="BK119">
        <f>MAX(0,BK118*(1+BK$6/Setup!$C$13)-DI119-FG119)+IF($K119=44,$D119,0)</f>
        <v/>
      </c>
      <c r="BL119">
        <f>MAX(0,BL118*(1+BL$6/Setup!$C$13)-DJ119-FH119)+IF($K119=45,$D119,0)</f>
        <v/>
      </c>
      <c r="BM119">
        <f>MAX(0,BM118*(1+BM$6/Setup!$C$13)-DK119-FI119)+IF($K119=46,$D119,0)</f>
        <v/>
      </c>
      <c r="BN119">
        <f>MAX(0,BN118*(1+BN$6/Setup!$C$13)-DL119-FJ119)+IF($K119=47,$D119,0)</f>
        <v/>
      </c>
      <c r="BO119">
        <f>MAX(0,BO118*(1+BO$6/Setup!$C$13)-DM119-FK119)+IF($K119=48,$D119,0)</f>
        <v/>
      </c>
      <c r="BP119">
        <f>MAX(0,BP118*(1+BP$6/Setup!$C$13)-DN119-FL119)+IF($K119=49,$D119,0)</f>
        <v/>
      </c>
      <c r="BQ119">
        <f>MAX(0,BQ118*(1+BQ$6/Setup!$C$13)-DO119-FM119)+IF($K119=50,$D119,0)</f>
        <v/>
      </c>
      <c r="BR119">
        <f>MIN(T118*(1+T$6/Setup!$C$13),T$7)</f>
        <v/>
      </c>
      <c r="BS119">
        <f>MIN(U118*(1+U$6/Setup!$C$13),U$7)</f>
        <v/>
      </c>
      <c r="BT119">
        <f>MIN(V118*(1+V$6/Setup!$C$13),V$7)</f>
        <v/>
      </c>
      <c r="BU119">
        <f>MIN(W118*(1+W$6/Setup!$C$13),W$7)</f>
        <v/>
      </c>
      <c r="BV119">
        <f>MIN(X118*(1+X$6/Setup!$C$13),X$7)</f>
        <v/>
      </c>
      <c r="BW119">
        <f>MIN(Y118*(1+Y$6/Setup!$C$13),Y$7)</f>
        <v/>
      </c>
      <c r="BX119">
        <f>MIN(Z118*(1+Z$6/Setup!$C$13),Z$7)</f>
        <v/>
      </c>
      <c r="BY119">
        <f>MIN(AA118*(1+AA$6/Setup!$C$13),AA$7)</f>
        <v/>
      </c>
      <c r="BZ119">
        <f>MIN(AB118*(1+AB$6/Setup!$C$13),AB$7)</f>
        <v/>
      </c>
      <c r="CA119">
        <f>MIN(AC118*(1+AC$6/Setup!$C$13),AC$7)</f>
        <v/>
      </c>
      <c r="CB119">
        <f>MIN(AD118*(1+AD$6/Setup!$C$13),AD$7)</f>
        <v/>
      </c>
      <c r="CC119">
        <f>MIN(AE118*(1+AE$6/Setup!$C$13),AE$7)</f>
        <v/>
      </c>
      <c r="CD119">
        <f>MIN(AF118*(1+AF$6/Setup!$C$13),AF$7)</f>
        <v/>
      </c>
      <c r="CE119">
        <f>MIN(AG118*(1+AG$6/Setup!$C$13),AG$7)</f>
        <v/>
      </c>
      <c r="CF119">
        <f>MIN(AH118*(1+AH$6/Setup!$C$13),AH$7)</f>
        <v/>
      </c>
      <c r="CG119">
        <f>MIN(AI118*(1+AI$6/Setup!$C$13),AI$7)</f>
        <v/>
      </c>
      <c r="CH119">
        <f>MIN(AJ118*(1+AJ$6/Setup!$C$13),AJ$7)</f>
        <v/>
      </c>
      <c r="CI119">
        <f>MIN(AK118*(1+AK$6/Setup!$C$13),AK$7)</f>
        <v/>
      </c>
      <c r="CJ119">
        <f>MIN(AL118*(1+AL$6/Setup!$C$13),AL$7)</f>
        <v/>
      </c>
      <c r="CK119">
        <f>MIN(AM118*(1+AM$6/Setup!$C$13),AM$7)</f>
        <v/>
      </c>
      <c r="CL119">
        <f>MIN(AN118*(1+AN$6/Setup!$C$13),AN$7)</f>
        <v/>
      </c>
      <c r="CM119">
        <f>MIN(AO118*(1+AO$6/Setup!$C$13),AO$7)</f>
        <v/>
      </c>
      <c r="CN119">
        <f>MIN(AP118*(1+AP$6/Setup!$C$13),AP$7)</f>
        <v/>
      </c>
      <c r="CO119">
        <f>MIN(AQ118*(1+AQ$6/Setup!$C$13),AQ$7)</f>
        <v/>
      </c>
      <c r="CP119">
        <f>MIN(AR118*(1+AR$6/Setup!$C$13),AR$7)</f>
        <v/>
      </c>
      <c r="CQ119">
        <f>MIN(AS118*(1+AS$6/Setup!$C$13),AS$7)</f>
        <v/>
      </c>
      <c r="CR119">
        <f>MIN(AT118*(1+AT$6/Setup!$C$13),AT$7)</f>
        <v/>
      </c>
      <c r="CS119">
        <f>MIN(AU118*(1+AU$6/Setup!$C$13),AU$7)</f>
        <v/>
      </c>
      <c r="CT119">
        <f>MIN(AV118*(1+AV$6/Setup!$C$13),AV$7)</f>
        <v/>
      </c>
      <c r="CU119">
        <f>MIN(AW118*(1+AW$6/Setup!$C$13),AW$7)</f>
        <v/>
      </c>
      <c r="CV119">
        <f>MIN(AX118*(1+AX$6/Setup!$C$13),AX$7)</f>
        <v/>
      </c>
      <c r="CW119">
        <f>MIN(AY118*(1+AY$6/Setup!$C$13),AY$7)</f>
        <v/>
      </c>
      <c r="CX119">
        <f>MIN(AZ118*(1+AZ$6/Setup!$C$13),AZ$7)</f>
        <v/>
      </c>
      <c r="CY119">
        <f>MIN(BA118*(1+BA$6/Setup!$C$13),BA$7)</f>
        <v/>
      </c>
      <c r="CZ119">
        <f>MIN(BB118*(1+BB$6/Setup!$C$13),BB$7)</f>
        <v/>
      </c>
      <c r="DA119">
        <f>MIN(BC118*(1+BC$6/Setup!$C$13),BC$7)</f>
        <v/>
      </c>
      <c r="DB119">
        <f>MIN(BD118*(1+BD$6/Setup!$C$13),BD$7)</f>
        <v/>
      </c>
      <c r="DC119">
        <f>MIN(BE118*(1+BE$6/Setup!$C$13),BE$7)</f>
        <v/>
      </c>
      <c r="DD119">
        <f>MIN(BF118*(1+BF$6/Setup!$C$13),BF$7)</f>
        <v/>
      </c>
      <c r="DE119">
        <f>MIN(BG118*(1+BG$6/Setup!$C$13),BG$7)</f>
        <v/>
      </c>
      <c r="DF119">
        <f>MIN(BH118*(1+BH$6/Setup!$C$13),BH$7)</f>
        <v/>
      </c>
      <c r="DG119">
        <f>MIN(BI118*(1+BI$6/Setup!$C$13),BI$7)</f>
        <v/>
      </c>
      <c r="DH119">
        <f>MIN(BJ118*(1+BJ$6/Setup!$C$13),BJ$7)</f>
        <v/>
      </c>
      <c r="DI119">
        <f>MIN(BK118*(1+BK$6/Setup!$C$13),BK$7)</f>
        <v/>
      </c>
      <c r="DJ119">
        <f>MIN(BL118*(1+BL$6/Setup!$C$13),BL$7)</f>
        <v/>
      </c>
      <c r="DK119">
        <f>MIN(BM118*(1+BM$6/Setup!$C$13),BM$7)</f>
        <v/>
      </c>
      <c r="DL119">
        <f>MIN(BN118*(1+BN$6/Setup!$C$13),BN$7)</f>
        <v/>
      </c>
      <c r="DM119">
        <f>MIN(BO118*(1+BO$6/Setup!$C$13),BO$7)</f>
        <v/>
      </c>
      <c r="DN119">
        <f>MIN(BP118*(1+BP$6/Setup!$C$13),BP$7)</f>
        <v/>
      </c>
      <c r="DO119">
        <f>MIN(BQ118*(1+BQ$6/Setup!$C$13),BQ$7)</f>
        <v/>
      </c>
      <c r="DP119">
        <f>MIN(T118*(1+T$6/Setup!$C$13)-BR119,$H119)</f>
        <v/>
      </c>
      <c r="DQ119">
        <f>MIN(U118*(1+U$6/Setup!$C$13)-BS119,MAX(0,$H119-SUM($DP119:DP119)))</f>
        <v/>
      </c>
      <c r="DR119">
        <f>MIN(V118*(1+V$6/Setup!$C$13)-BT119,MAX(0,$H119-SUM($DP119:DQ119)))</f>
        <v/>
      </c>
      <c r="DS119">
        <f>MIN(W118*(1+W$6/Setup!$C$13)-BU119,MAX(0,$H119-SUM($DP119:DR119)))</f>
        <v/>
      </c>
      <c r="DT119">
        <f>MIN(X118*(1+X$6/Setup!$C$13)-BV119,MAX(0,$H119-SUM($DP119:DS119)))</f>
        <v/>
      </c>
      <c r="DU119">
        <f>MIN(Y118*(1+Y$6/Setup!$C$13)-BW119,MAX(0,$H119-SUM($DP119:DT119)))</f>
        <v/>
      </c>
      <c r="DV119">
        <f>MIN(Z118*(1+Z$6/Setup!$C$13)-BX119,MAX(0,$H119-SUM($DP119:DU119)))</f>
        <v/>
      </c>
      <c r="DW119">
        <f>MIN(AA118*(1+AA$6/Setup!$C$13)-BY119,MAX(0,$H119-SUM($DP119:DV119)))</f>
        <v/>
      </c>
      <c r="DX119">
        <f>MIN(AB118*(1+AB$6/Setup!$C$13)-BZ119,MAX(0,$H119-SUM($DP119:DW119)))</f>
        <v/>
      </c>
      <c r="DY119">
        <f>MIN(AC118*(1+AC$6/Setup!$C$13)-CA119,MAX(0,$H119-SUM($DP119:DX119)))</f>
        <v/>
      </c>
      <c r="DZ119">
        <f>MIN(AD118*(1+AD$6/Setup!$C$13)-CB119,MAX(0,$H119-SUM($DP119:DY119)))</f>
        <v/>
      </c>
      <c r="EA119">
        <f>MIN(AE118*(1+AE$6/Setup!$C$13)-CC119,MAX(0,$H119-SUM($DP119:DZ119)))</f>
        <v/>
      </c>
      <c r="EB119">
        <f>MIN(AF118*(1+AF$6/Setup!$C$13)-CD119,MAX(0,$H119-SUM($DP119:EA119)))</f>
        <v/>
      </c>
      <c r="EC119">
        <f>MIN(AG118*(1+AG$6/Setup!$C$13)-CE119,MAX(0,$H119-SUM($DP119:EB119)))</f>
        <v/>
      </c>
      <c r="ED119">
        <f>MIN(AH118*(1+AH$6/Setup!$C$13)-CF119,MAX(0,$H119-SUM($DP119:EC119)))</f>
        <v/>
      </c>
      <c r="EE119">
        <f>MIN(AI118*(1+AI$6/Setup!$C$13)-CG119,MAX(0,$H119-SUM($DP119:ED119)))</f>
        <v/>
      </c>
      <c r="EF119">
        <f>MIN(AJ118*(1+AJ$6/Setup!$C$13)-CH119,MAX(0,$H119-SUM($DP119:EE119)))</f>
        <v/>
      </c>
      <c r="EG119">
        <f>MIN(AK118*(1+AK$6/Setup!$C$13)-CI119,MAX(0,$H119-SUM($DP119:EF119)))</f>
        <v/>
      </c>
      <c r="EH119">
        <f>MIN(AL118*(1+AL$6/Setup!$C$13)-CJ119,MAX(0,$H119-SUM($DP119:EG119)))</f>
        <v/>
      </c>
      <c r="EI119">
        <f>MIN(AM118*(1+AM$6/Setup!$C$13)-CK119,MAX(0,$H119-SUM($DP119:EH119)))</f>
        <v/>
      </c>
      <c r="EJ119">
        <f>MIN(AN118*(1+AN$6/Setup!$C$13)-CL119,MAX(0,$H119-SUM($DP119:EI119)))</f>
        <v/>
      </c>
      <c r="EK119">
        <f>MIN(AO118*(1+AO$6/Setup!$C$13)-CM119,MAX(0,$H119-SUM($DP119:EJ119)))</f>
        <v/>
      </c>
      <c r="EL119">
        <f>MIN(AP118*(1+AP$6/Setup!$C$13)-CN119,MAX(0,$H119-SUM($DP119:EK119)))</f>
        <v/>
      </c>
      <c r="EM119">
        <f>MIN(AQ118*(1+AQ$6/Setup!$C$13)-CO119,MAX(0,$H119-SUM($DP119:EL119)))</f>
        <v/>
      </c>
      <c r="EN119">
        <f>MIN(AR118*(1+AR$6/Setup!$C$13)-CP119,MAX(0,$H119-SUM($DP119:EM119)))</f>
        <v/>
      </c>
      <c r="EO119">
        <f>MIN(AS118*(1+AS$6/Setup!$C$13)-CQ119,MAX(0,$H119-SUM($DP119:EN119)))</f>
        <v/>
      </c>
      <c r="EP119">
        <f>MIN(AT118*(1+AT$6/Setup!$C$13)-CR119,MAX(0,$H119-SUM($DP119:EO119)))</f>
        <v/>
      </c>
      <c r="EQ119">
        <f>MIN(AU118*(1+AU$6/Setup!$C$13)-CS119,MAX(0,$H119-SUM($DP119:EP119)))</f>
        <v/>
      </c>
      <c r="ER119">
        <f>MIN(AV118*(1+AV$6/Setup!$C$13)-CT119,MAX(0,$H119-SUM($DP119:EQ119)))</f>
        <v/>
      </c>
      <c r="ES119">
        <f>MIN(AW118*(1+AW$6/Setup!$C$13)-CU119,MAX(0,$H119-SUM($DP119:ER119)))</f>
        <v/>
      </c>
      <c r="ET119">
        <f>MIN(AX118*(1+AX$6/Setup!$C$13)-CV119,MAX(0,$H119-SUM($DP119:ES119)))</f>
        <v/>
      </c>
      <c r="EU119">
        <f>MIN(AY118*(1+AY$6/Setup!$C$13)-CW119,MAX(0,$H119-SUM($DP119:ET119)))</f>
        <v/>
      </c>
      <c r="EV119">
        <f>MIN(AZ118*(1+AZ$6/Setup!$C$13)-CX119,MAX(0,$H119-SUM($DP119:EU119)))</f>
        <v/>
      </c>
      <c r="EW119">
        <f>MIN(BA118*(1+BA$6/Setup!$C$13)-CY119,MAX(0,$H119-SUM($DP119:EV119)))</f>
        <v/>
      </c>
      <c r="EX119">
        <f>MIN(BB118*(1+BB$6/Setup!$C$13)-CZ119,MAX(0,$H119-SUM($DP119:EW119)))</f>
        <v/>
      </c>
      <c r="EY119">
        <f>MIN(BC118*(1+BC$6/Setup!$C$13)-DA119,MAX(0,$H119-SUM($DP119:EX119)))</f>
        <v/>
      </c>
      <c r="EZ119">
        <f>MIN(BD118*(1+BD$6/Setup!$C$13)-DB119,MAX(0,$H119-SUM($DP119:EY119)))</f>
        <v/>
      </c>
      <c r="FA119">
        <f>MIN(BE118*(1+BE$6/Setup!$C$13)-DC119,MAX(0,$H119-SUM($DP119:EZ119)))</f>
        <v/>
      </c>
      <c r="FB119">
        <f>MIN(BF118*(1+BF$6/Setup!$C$13)-DD119,MAX(0,$H119-SUM($DP119:FA119)))</f>
        <v/>
      </c>
      <c r="FC119">
        <f>MIN(BG118*(1+BG$6/Setup!$C$13)-DE119,MAX(0,$H119-SUM($DP119:FB119)))</f>
        <v/>
      </c>
      <c r="FD119">
        <f>MIN(BH118*(1+BH$6/Setup!$C$13)-DF119,MAX(0,$H119-SUM($DP119:FC119)))</f>
        <v/>
      </c>
      <c r="FE119">
        <f>MIN(BI118*(1+BI$6/Setup!$C$13)-DG119,MAX(0,$H119-SUM($DP119:FD119)))</f>
        <v/>
      </c>
      <c r="FF119">
        <f>MIN(BJ118*(1+BJ$6/Setup!$C$13)-DH119,MAX(0,$H119-SUM($DP119:FE119)))</f>
        <v/>
      </c>
      <c r="FG119">
        <f>MIN(BK118*(1+BK$6/Setup!$C$13)-DI119,MAX(0,$H119-SUM($DP119:FF119)))</f>
        <v/>
      </c>
      <c r="FH119">
        <f>MIN(BL118*(1+BL$6/Setup!$C$13)-DJ119,MAX(0,$H119-SUM($DP119:FG119)))</f>
        <v/>
      </c>
      <c r="FI119">
        <f>MIN(BM118*(1+BM$6/Setup!$C$13)-DK119,MAX(0,$H119-SUM($DP119:FH119)))</f>
        <v/>
      </c>
      <c r="FJ119">
        <f>MIN(BN118*(1+BN$6/Setup!$C$13)-DL119,MAX(0,$H119-SUM($DP119:FI119)))</f>
        <v/>
      </c>
      <c r="FK119">
        <f>MIN(BO118*(1+BO$6/Setup!$C$13)-DM119,MAX(0,$H119-SUM($DP119:FJ119)))</f>
        <v/>
      </c>
      <c r="FL119">
        <f>MIN(BP118*(1+BP$6/Setup!$C$13)-DN119,MAX(0,$H119-SUM($DP119:FK119)))</f>
        <v/>
      </c>
      <c r="FM119">
        <f>MIN(BQ118*(1+BQ$6/Setup!$C$13)-DO119,MAX(0,$H119-SUM($DP119:FL119)))</f>
        <v/>
      </c>
    </row>
    <row r="120">
      <c r="A120">
        <f>A119+1</f>
        <v/>
      </c>
      <c r="B120">
        <f>IF(Setup!$C$6="Every week",Setup!$C$7+7*(A120-1),IF(Setup!$C$6="Every 2 weeks",Setup!$C$7+14*(A120-1),IF(Setup!$C$6="Every month",EDATE(Setup!$C$7,A120-1),EOMONTH(Setup!$C$7,INT((A120-1+Setup!$C$20)/2)-1)+MIN(IF(MOD(A120-1+Setup!$C$20,2)=0,Setup!$C$18,Setup!$C$19),DAY(EOMONTH(Setup!$C$7,INT((A120-1+Setup!$C$20)/2)))))))</f>
        <v/>
      </c>
      <c r="C120">
        <f>N('Paycheck Plan'!J116)</f>
        <v/>
      </c>
      <c r="D120">
        <f>N('Paycheck Plan'!K116)</f>
        <v/>
      </c>
      <c r="E120">
        <f>MIN(MAX(0,Setup!$C$10-F119),MAX(0,Setup!$C$8+C120-G120))</f>
        <v/>
      </c>
      <c r="F120">
        <f>F119+E120</f>
        <v/>
      </c>
      <c r="G120">
        <f>MIN(Setup!$C$14,MAX(0,Setup!$C$8+C120))</f>
        <v/>
      </c>
      <c r="H120">
        <f>MAX(0,Setup!$C$8+C120-G120-E120)+SUM($T$7:$BQ$7)-SUM(BR120:DO120)</f>
        <v/>
      </c>
      <c r="I120">
        <f>SUMPRODUCT(T119:BQ119,$T$6:$BQ$6)/Setup!$C$13</f>
        <v/>
      </c>
      <c r="J120">
        <f>SUM(T120:BQ120)</f>
        <v/>
      </c>
      <c r="K120">
        <f>IF(MAX(DP120:FM120)&gt;0,MATCH(MAX(DP120:FM120),DP120:FM120,0),1)</f>
        <v/>
      </c>
      <c r="T120">
        <f>MAX(0,T119*(1+T$6/Setup!$C$13)-BR120-DP120)+IF($K120=1,$D120,0)</f>
        <v/>
      </c>
      <c r="U120">
        <f>MAX(0,U119*(1+U$6/Setup!$C$13)-BS120-DQ120)+IF($K120=2,$D120,0)</f>
        <v/>
      </c>
      <c r="V120">
        <f>MAX(0,V119*(1+V$6/Setup!$C$13)-BT120-DR120)+IF($K120=3,$D120,0)</f>
        <v/>
      </c>
      <c r="W120">
        <f>MAX(0,W119*(1+W$6/Setup!$C$13)-BU120-DS120)+IF($K120=4,$D120,0)</f>
        <v/>
      </c>
      <c r="X120">
        <f>MAX(0,X119*(1+X$6/Setup!$C$13)-BV120-DT120)+IF($K120=5,$D120,0)</f>
        <v/>
      </c>
      <c r="Y120">
        <f>MAX(0,Y119*(1+Y$6/Setup!$C$13)-BW120-DU120)+IF($K120=6,$D120,0)</f>
        <v/>
      </c>
      <c r="Z120">
        <f>MAX(0,Z119*(1+Z$6/Setup!$C$13)-BX120-DV120)+IF($K120=7,$D120,0)</f>
        <v/>
      </c>
      <c r="AA120">
        <f>MAX(0,AA119*(1+AA$6/Setup!$C$13)-BY120-DW120)+IF($K120=8,$D120,0)</f>
        <v/>
      </c>
      <c r="AB120">
        <f>MAX(0,AB119*(1+AB$6/Setup!$C$13)-BZ120-DX120)+IF($K120=9,$D120,0)</f>
        <v/>
      </c>
      <c r="AC120">
        <f>MAX(0,AC119*(1+AC$6/Setup!$C$13)-CA120-DY120)+IF($K120=10,$D120,0)</f>
        <v/>
      </c>
      <c r="AD120">
        <f>MAX(0,AD119*(1+AD$6/Setup!$C$13)-CB120-DZ120)+IF($K120=11,$D120,0)</f>
        <v/>
      </c>
      <c r="AE120">
        <f>MAX(0,AE119*(1+AE$6/Setup!$C$13)-CC120-EA120)+IF($K120=12,$D120,0)</f>
        <v/>
      </c>
      <c r="AF120">
        <f>MAX(0,AF119*(1+AF$6/Setup!$C$13)-CD120-EB120)+IF($K120=13,$D120,0)</f>
        <v/>
      </c>
      <c r="AG120">
        <f>MAX(0,AG119*(1+AG$6/Setup!$C$13)-CE120-EC120)+IF($K120=14,$D120,0)</f>
        <v/>
      </c>
      <c r="AH120">
        <f>MAX(0,AH119*(1+AH$6/Setup!$C$13)-CF120-ED120)+IF($K120=15,$D120,0)</f>
        <v/>
      </c>
      <c r="AI120">
        <f>MAX(0,AI119*(1+AI$6/Setup!$C$13)-CG120-EE120)+IF($K120=16,$D120,0)</f>
        <v/>
      </c>
      <c r="AJ120">
        <f>MAX(0,AJ119*(1+AJ$6/Setup!$C$13)-CH120-EF120)+IF($K120=17,$D120,0)</f>
        <v/>
      </c>
      <c r="AK120">
        <f>MAX(0,AK119*(1+AK$6/Setup!$C$13)-CI120-EG120)+IF($K120=18,$D120,0)</f>
        <v/>
      </c>
      <c r="AL120">
        <f>MAX(0,AL119*(1+AL$6/Setup!$C$13)-CJ120-EH120)+IF($K120=19,$D120,0)</f>
        <v/>
      </c>
      <c r="AM120">
        <f>MAX(0,AM119*(1+AM$6/Setup!$C$13)-CK120-EI120)+IF($K120=20,$D120,0)</f>
        <v/>
      </c>
      <c r="AN120">
        <f>MAX(0,AN119*(1+AN$6/Setup!$C$13)-CL120-EJ120)+IF($K120=21,$D120,0)</f>
        <v/>
      </c>
      <c r="AO120">
        <f>MAX(0,AO119*(1+AO$6/Setup!$C$13)-CM120-EK120)+IF($K120=22,$D120,0)</f>
        <v/>
      </c>
      <c r="AP120">
        <f>MAX(0,AP119*(1+AP$6/Setup!$C$13)-CN120-EL120)+IF($K120=23,$D120,0)</f>
        <v/>
      </c>
      <c r="AQ120">
        <f>MAX(0,AQ119*(1+AQ$6/Setup!$C$13)-CO120-EM120)+IF($K120=24,$D120,0)</f>
        <v/>
      </c>
      <c r="AR120">
        <f>MAX(0,AR119*(1+AR$6/Setup!$C$13)-CP120-EN120)+IF($K120=25,$D120,0)</f>
        <v/>
      </c>
      <c r="AS120">
        <f>MAX(0,AS119*(1+AS$6/Setup!$C$13)-CQ120-EO120)+IF($K120=26,$D120,0)</f>
        <v/>
      </c>
      <c r="AT120">
        <f>MAX(0,AT119*(1+AT$6/Setup!$C$13)-CR120-EP120)+IF($K120=27,$D120,0)</f>
        <v/>
      </c>
      <c r="AU120">
        <f>MAX(0,AU119*(1+AU$6/Setup!$C$13)-CS120-EQ120)+IF($K120=28,$D120,0)</f>
        <v/>
      </c>
      <c r="AV120">
        <f>MAX(0,AV119*(1+AV$6/Setup!$C$13)-CT120-ER120)+IF($K120=29,$D120,0)</f>
        <v/>
      </c>
      <c r="AW120">
        <f>MAX(0,AW119*(1+AW$6/Setup!$C$13)-CU120-ES120)+IF($K120=30,$D120,0)</f>
        <v/>
      </c>
      <c r="AX120">
        <f>MAX(0,AX119*(1+AX$6/Setup!$C$13)-CV120-ET120)+IF($K120=31,$D120,0)</f>
        <v/>
      </c>
      <c r="AY120">
        <f>MAX(0,AY119*(1+AY$6/Setup!$C$13)-CW120-EU120)+IF($K120=32,$D120,0)</f>
        <v/>
      </c>
      <c r="AZ120">
        <f>MAX(0,AZ119*(1+AZ$6/Setup!$C$13)-CX120-EV120)+IF($K120=33,$D120,0)</f>
        <v/>
      </c>
      <c r="BA120">
        <f>MAX(0,BA119*(1+BA$6/Setup!$C$13)-CY120-EW120)+IF($K120=34,$D120,0)</f>
        <v/>
      </c>
      <c r="BB120">
        <f>MAX(0,BB119*(1+BB$6/Setup!$C$13)-CZ120-EX120)+IF($K120=35,$D120,0)</f>
        <v/>
      </c>
      <c r="BC120">
        <f>MAX(0,BC119*(1+BC$6/Setup!$C$13)-DA120-EY120)+IF($K120=36,$D120,0)</f>
        <v/>
      </c>
      <c r="BD120">
        <f>MAX(0,BD119*(1+BD$6/Setup!$C$13)-DB120-EZ120)+IF($K120=37,$D120,0)</f>
        <v/>
      </c>
      <c r="BE120">
        <f>MAX(0,BE119*(1+BE$6/Setup!$C$13)-DC120-FA120)+IF($K120=38,$D120,0)</f>
        <v/>
      </c>
      <c r="BF120">
        <f>MAX(0,BF119*(1+BF$6/Setup!$C$13)-DD120-FB120)+IF($K120=39,$D120,0)</f>
        <v/>
      </c>
      <c r="BG120">
        <f>MAX(0,BG119*(1+BG$6/Setup!$C$13)-DE120-FC120)+IF($K120=40,$D120,0)</f>
        <v/>
      </c>
      <c r="BH120">
        <f>MAX(0,BH119*(1+BH$6/Setup!$C$13)-DF120-FD120)+IF($K120=41,$D120,0)</f>
        <v/>
      </c>
      <c r="BI120">
        <f>MAX(0,BI119*(1+BI$6/Setup!$C$13)-DG120-FE120)+IF($K120=42,$D120,0)</f>
        <v/>
      </c>
      <c r="BJ120">
        <f>MAX(0,BJ119*(1+BJ$6/Setup!$C$13)-DH120-FF120)+IF($K120=43,$D120,0)</f>
        <v/>
      </c>
      <c r="BK120">
        <f>MAX(0,BK119*(1+BK$6/Setup!$C$13)-DI120-FG120)+IF($K120=44,$D120,0)</f>
        <v/>
      </c>
      <c r="BL120">
        <f>MAX(0,BL119*(1+BL$6/Setup!$C$13)-DJ120-FH120)+IF($K120=45,$D120,0)</f>
        <v/>
      </c>
      <c r="BM120">
        <f>MAX(0,BM119*(1+BM$6/Setup!$C$13)-DK120-FI120)+IF($K120=46,$D120,0)</f>
        <v/>
      </c>
      <c r="BN120">
        <f>MAX(0,BN119*(1+BN$6/Setup!$C$13)-DL120-FJ120)+IF($K120=47,$D120,0)</f>
        <v/>
      </c>
      <c r="BO120">
        <f>MAX(0,BO119*(1+BO$6/Setup!$C$13)-DM120-FK120)+IF($K120=48,$D120,0)</f>
        <v/>
      </c>
      <c r="BP120">
        <f>MAX(0,BP119*(1+BP$6/Setup!$C$13)-DN120-FL120)+IF($K120=49,$D120,0)</f>
        <v/>
      </c>
      <c r="BQ120">
        <f>MAX(0,BQ119*(1+BQ$6/Setup!$C$13)-DO120-FM120)+IF($K120=50,$D120,0)</f>
        <v/>
      </c>
      <c r="BR120">
        <f>MIN(T119*(1+T$6/Setup!$C$13),T$7)</f>
        <v/>
      </c>
      <c r="BS120">
        <f>MIN(U119*(1+U$6/Setup!$C$13),U$7)</f>
        <v/>
      </c>
      <c r="BT120">
        <f>MIN(V119*(1+V$6/Setup!$C$13),V$7)</f>
        <v/>
      </c>
      <c r="BU120">
        <f>MIN(W119*(1+W$6/Setup!$C$13),W$7)</f>
        <v/>
      </c>
      <c r="BV120">
        <f>MIN(X119*(1+X$6/Setup!$C$13),X$7)</f>
        <v/>
      </c>
      <c r="BW120">
        <f>MIN(Y119*(1+Y$6/Setup!$C$13),Y$7)</f>
        <v/>
      </c>
      <c r="BX120">
        <f>MIN(Z119*(1+Z$6/Setup!$C$13),Z$7)</f>
        <v/>
      </c>
      <c r="BY120">
        <f>MIN(AA119*(1+AA$6/Setup!$C$13),AA$7)</f>
        <v/>
      </c>
      <c r="BZ120">
        <f>MIN(AB119*(1+AB$6/Setup!$C$13),AB$7)</f>
        <v/>
      </c>
      <c r="CA120">
        <f>MIN(AC119*(1+AC$6/Setup!$C$13),AC$7)</f>
        <v/>
      </c>
      <c r="CB120">
        <f>MIN(AD119*(1+AD$6/Setup!$C$13),AD$7)</f>
        <v/>
      </c>
      <c r="CC120">
        <f>MIN(AE119*(1+AE$6/Setup!$C$13),AE$7)</f>
        <v/>
      </c>
      <c r="CD120">
        <f>MIN(AF119*(1+AF$6/Setup!$C$13),AF$7)</f>
        <v/>
      </c>
      <c r="CE120">
        <f>MIN(AG119*(1+AG$6/Setup!$C$13),AG$7)</f>
        <v/>
      </c>
      <c r="CF120">
        <f>MIN(AH119*(1+AH$6/Setup!$C$13),AH$7)</f>
        <v/>
      </c>
      <c r="CG120">
        <f>MIN(AI119*(1+AI$6/Setup!$C$13),AI$7)</f>
        <v/>
      </c>
      <c r="CH120">
        <f>MIN(AJ119*(1+AJ$6/Setup!$C$13),AJ$7)</f>
        <v/>
      </c>
      <c r="CI120">
        <f>MIN(AK119*(1+AK$6/Setup!$C$13),AK$7)</f>
        <v/>
      </c>
      <c r="CJ120">
        <f>MIN(AL119*(1+AL$6/Setup!$C$13),AL$7)</f>
        <v/>
      </c>
      <c r="CK120">
        <f>MIN(AM119*(1+AM$6/Setup!$C$13),AM$7)</f>
        <v/>
      </c>
      <c r="CL120">
        <f>MIN(AN119*(1+AN$6/Setup!$C$13),AN$7)</f>
        <v/>
      </c>
      <c r="CM120">
        <f>MIN(AO119*(1+AO$6/Setup!$C$13),AO$7)</f>
        <v/>
      </c>
      <c r="CN120">
        <f>MIN(AP119*(1+AP$6/Setup!$C$13),AP$7)</f>
        <v/>
      </c>
      <c r="CO120">
        <f>MIN(AQ119*(1+AQ$6/Setup!$C$13),AQ$7)</f>
        <v/>
      </c>
      <c r="CP120">
        <f>MIN(AR119*(1+AR$6/Setup!$C$13),AR$7)</f>
        <v/>
      </c>
      <c r="CQ120">
        <f>MIN(AS119*(1+AS$6/Setup!$C$13),AS$7)</f>
        <v/>
      </c>
      <c r="CR120">
        <f>MIN(AT119*(1+AT$6/Setup!$C$13),AT$7)</f>
        <v/>
      </c>
      <c r="CS120">
        <f>MIN(AU119*(1+AU$6/Setup!$C$13),AU$7)</f>
        <v/>
      </c>
      <c r="CT120">
        <f>MIN(AV119*(1+AV$6/Setup!$C$13),AV$7)</f>
        <v/>
      </c>
      <c r="CU120">
        <f>MIN(AW119*(1+AW$6/Setup!$C$13),AW$7)</f>
        <v/>
      </c>
      <c r="CV120">
        <f>MIN(AX119*(1+AX$6/Setup!$C$13),AX$7)</f>
        <v/>
      </c>
      <c r="CW120">
        <f>MIN(AY119*(1+AY$6/Setup!$C$13),AY$7)</f>
        <v/>
      </c>
      <c r="CX120">
        <f>MIN(AZ119*(1+AZ$6/Setup!$C$13),AZ$7)</f>
        <v/>
      </c>
      <c r="CY120">
        <f>MIN(BA119*(1+BA$6/Setup!$C$13),BA$7)</f>
        <v/>
      </c>
      <c r="CZ120">
        <f>MIN(BB119*(1+BB$6/Setup!$C$13),BB$7)</f>
        <v/>
      </c>
      <c r="DA120">
        <f>MIN(BC119*(1+BC$6/Setup!$C$13),BC$7)</f>
        <v/>
      </c>
      <c r="DB120">
        <f>MIN(BD119*(1+BD$6/Setup!$C$13),BD$7)</f>
        <v/>
      </c>
      <c r="DC120">
        <f>MIN(BE119*(1+BE$6/Setup!$C$13),BE$7)</f>
        <v/>
      </c>
      <c r="DD120">
        <f>MIN(BF119*(1+BF$6/Setup!$C$13),BF$7)</f>
        <v/>
      </c>
      <c r="DE120">
        <f>MIN(BG119*(1+BG$6/Setup!$C$13),BG$7)</f>
        <v/>
      </c>
      <c r="DF120">
        <f>MIN(BH119*(1+BH$6/Setup!$C$13),BH$7)</f>
        <v/>
      </c>
      <c r="DG120">
        <f>MIN(BI119*(1+BI$6/Setup!$C$13),BI$7)</f>
        <v/>
      </c>
      <c r="DH120">
        <f>MIN(BJ119*(1+BJ$6/Setup!$C$13),BJ$7)</f>
        <v/>
      </c>
      <c r="DI120">
        <f>MIN(BK119*(1+BK$6/Setup!$C$13),BK$7)</f>
        <v/>
      </c>
      <c r="DJ120">
        <f>MIN(BL119*(1+BL$6/Setup!$C$13),BL$7)</f>
        <v/>
      </c>
      <c r="DK120">
        <f>MIN(BM119*(1+BM$6/Setup!$C$13),BM$7)</f>
        <v/>
      </c>
      <c r="DL120">
        <f>MIN(BN119*(1+BN$6/Setup!$C$13),BN$7)</f>
        <v/>
      </c>
      <c r="DM120">
        <f>MIN(BO119*(1+BO$6/Setup!$C$13),BO$7)</f>
        <v/>
      </c>
      <c r="DN120">
        <f>MIN(BP119*(1+BP$6/Setup!$C$13),BP$7)</f>
        <v/>
      </c>
      <c r="DO120">
        <f>MIN(BQ119*(1+BQ$6/Setup!$C$13),BQ$7)</f>
        <v/>
      </c>
      <c r="DP120">
        <f>MIN(T119*(1+T$6/Setup!$C$13)-BR120,$H120)</f>
        <v/>
      </c>
      <c r="DQ120">
        <f>MIN(U119*(1+U$6/Setup!$C$13)-BS120,MAX(0,$H120-SUM($DP120:DP120)))</f>
        <v/>
      </c>
      <c r="DR120">
        <f>MIN(V119*(1+V$6/Setup!$C$13)-BT120,MAX(0,$H120-SUM($DP120:DQ120)))</f>
        <v/>
      </c>
      <c r="DS120">
        <f>MIN(W119*(1+W$6/Setup!$C$13)-BU120,MAX(0,$H120-SUM($DP120:DR120)))</f>
        <v/>
      </c>
      <c r="DT120">
        <f>MIN(X119*(1+X$6/Setup!$C$13)-BV120,MAX(0,$H120-SUM($DP120:DS120)))</f>
        <v/>
      </c>
      <c r="DU120">
        <f>MIN(Y119*(1+Y$6/Setup!$C$13)-BW120,MAX(0,$H120-SUM($DP120:DT120)))</f>
        <v/>
      </c>
      <c r="DV120">
        <f>MIN(Z119*(1+Z$6/Setup!$C$13)-BX120,MAX(0,$H120-SUM($DP120:DU120)))</f>
        <v/>
      </c>
      <c r="DW120">
        <f>MIN(AA119*(1+AA$6/Setup!$C$13)-BY120,MAX(0,$H120-SUM($DP120:DV120)))</f>
        <v/>
      </c>
      <c r="DX120">
        <f>MIN(AB119*(1+AB$6/Setup!$C$13)-BZ120,MAX(0,$H120-SUM($DP120:DW120)))</f>
        <v/>
      </c>
      <c r="DY120">
        <f>MIN(AC119*(1+AC$6/Setup!$C$13)-CA120,MAX(0,$H120-SUM($DP120:DX120)))</f>
        <v/>
      </c>
      <c r="DZ120">
        <f>MIN(AD119*(1+AD$6/Setup!$C$13)-CB120,MAX(0,$H120-SUM($DP120:DY120)))</f>
        <v/>
      </c>
      <c r="EA120">
        <f>MIN(AE119*(1+AE$6/Setup!$C$13)-CC120,MAX(0,$H120-SUM($DP120:DZ120)))</f>
        <v/>
      </c>
      <c r="EB120">
        <f>MIN(AF119*(1+AF$6/Setup!$C$13)-CD120,MAX(0,$H120-SUM($DP120:EA120)))</f>
        <v/>
      </c>
      <c r="EC120">
        <f>MIN(AG119*(1+AG$6/Setup!$C$13)-CE120,MAX(0,$H120-SUM($DP120:EB120)))</f>
        <v/>
      </c>
      <c r="ED120">
        <f>MIN(AH119*(1+AH$6/Setup!$C$13)-CF120,MAX(0,$H120-SUM($DP120:EC120)))</f>
        <v/>
      </c>
      <c r="EE120">
        <f>MIN(AI119*(1+AI$6/Setup!$C$13)-CG120,MAX(0,$H120-SUM($DP120:ED120)))</f>
        <v/>
      </c>
      <c r="EF120">
        <f>MIN(AJ119*(1+AJ$6/Setup!$C$13)-CH120,MAX(0,$H120-SUM($DP120:EE120)))</f>
        <v/>
      </c>
      <c r="EG120">
        <f>MIN(AK119*(1+AK$6/Setup!$C$13)-CI120,MAX(0,$H120-SUM($DP120:EF120)))</f>
        <v/>
      </c>
      <c r="EH120">
        <f>MIN(AL119*(1+AL$6/Setup!$C$13)-CJ120,MAX(0,$H120-SUM($DP120:EG120)))</f>
        <v/>
      </c>
      <c r="EI120">
        <f>MIN(AM119*(1+AM$6/Setup!$C$13)-CK120,MAX(0,$H120-SUM($DP120:EH120)))</f>
        <v/>
      </c>
      <c r="EJ120">
        <f>MIN(AN119*(1+AN$6/Setup!$C$13)-CL120,MAX(0,$H120-SUM($DP120:EI120)))</f>
        <v/>
      </c>
      <c r="EK120">
        <f>MIN(AO119*(1+AO$6/Setup!$C$13)-CM120,MAX(0,$H120-SUM($DP120:EJ120)))</f>
        <v/>
      </c>
      <c r="EL120">
        <f>MIN(AP119*(1+AP$6/Setup!$C$13)-CN120,MAX(0,$H120-SUM($DP120:EK120)))</f>
        <v/>
      </c>
      <c r="EM120">
        <f>MIN(AQ119*(1+AQ$6/Setup!$C$13)-CO120,MAX(0,$H120-SUM($DP120:EL120)))</f>
        <v/>
      </c>
      <c r="EN120">
        <f>MIN(AR119*(1+AR$6/Setup!$C$13)-CP120,MAX(0,$H120-SUM($DP120:EM120)))</f>
        <v/>
      </c>
      <c r="EO120">
        <f>MIN(AS119*(1+AS$6/Setup!$C$13)-CQ120,MAX(0,$H120-SUM($DP120:EN120)))</f>
        <v/>
      </c>
      <c r="EP120">
        <f>MIN(AT119*(1+AT$6/Setup!$C$13)-CR120,MAX(0,$H120-SUM($DP120:EO120)))</f>
        <v/>
      </c>
      <c r="EQ120">
        <f>MIN(AU119*(1+AU$6/Setup!$C$13)-CS120,MAX(0,$H120-SUM($DP120:EP120)))</f>
        <v/>
      </c>
      <c r="ER120">
        <f>MIN(AV119*(1+AV$6/Setup!$C$13)-CT120,MAX(0,$H120-SUM($DP120:EQ120)))</f>
        <v/>
      </c>
      <c r="ES120">
        <f>MIN(AW119*(1+AW$6/Setup!$C$13)-CU120,MAX(0,$H120-SUM($DP120:ER120)))</f>
        <v/>
      </c>
      <c r="ET120">
        <f>MIN(AX119*(1+AX$6/Setup!$C$13)-CV120,MAX(0,$H120-SUM($DP120:ES120)))</f>
        <v/>
      </c>
      <c r="EU120">
        <f>MIN(AY119*(1+AY$6/Setup!$C$13)-CW120,MAX(0,$H120-SUM($DP120:ET120)))</f>
        <v/>
      </c>
      <c r="EV120">
        <f>MIN(AZ119*(1+AZ$6/Setup!$C$13)-CX120,MAX(0,$H120-SUM($DP120:EU120)))</f>
        <v/>
      </c>
      <c r="EW120">
        <f>MIN(BA119*(1+BA$6/Setup!$C$13)-CY120,MAX(0,$H120-SUM($DP120:EV120)))</f>
        <v/>
      </c>
      <c r="EX120">
        <f>MIN(BB119*(1+BB$6/Setup!$C$13)-CZ120,MAX(0,$H120-SUM($DP120:EW120)))</f>
        <v/>
      </c>
      <c r="EY120">
        <f>MIN(BC119*(1+BC$6/Setup!$C$13)-DA120,MAX(0,$H120-SUM($DP120:EX120)))</f>
        <v/>
      </c>
      <c r="EZ120">
        <f>MIN(BD119*(1+BD$6/Setup!$C$13)-DB120,MAX(0,$H120-SUM($DP120:EY120)))</f>
        <v/>
      </c>
      <c r="FA120">
        <f>MIN(BE119*(1+BE$6/Setup!$C$13)-DC120,MAX(0,$H120-SUM($DP120:EZ120)))</f>
        <v/>
      </c>
      <c r="FB120">
        <f>MIN(BF119*(1+BF$6/Setup!$C$13)-DD120,MAX(0,$H120-SUM($DP120:FA120)))</f>
        <v/>
      </c>
      <c r="FC120">
        <f>MIN(BG119*(1+BG$6/Setup!$C$13)-DE120,MAX(0,$H120-SUM($DP120:FB120)))</f>
        <v/>
      </c>
      <c r="FD120">
        <f>MIN(BH119*(1+BH$6/Setup!$C$13)-DF120,MAX(0,$H120-SUM($DP120:FC120)))</f>
        <v/>
      </c>
      <c r="FE120">
        <f>MIN(BI119*(1+BI$6/Setup!$C$13)-DG120,MAX(0,$H120-SUM($DP120:FD120)))</f>
        <v/>
      </c>
      <c r="FF120">
        <f>MIN(BJ119*(1+BJ$6/Setup!$C$13)-DH120,MAX(0,$H120-SUM($DP120:FE120)))</f>
        <v/>
      </c>
      <c r="FG120">
        <f>MIN(BK119*(1+BK$6/Setup!$C$13)-DI120,MAX(0,$H120-SUM($DP120:FF120)))</f>
        <v/>
      </c>
      <c r="FH120">
        <f>MIN(BL119*(1+BL$6/Setup!$C$13)-DJ120,MAX(0,$H120-SUM($DP120:FG120)))</f>
        <v/>
      </c>
      <c r="FI120">
        <f>MIN(BM119*(1+BM$6/Setup!$C$13)-DK120,MAX(0,$H120-SUM($DP120:FH120)))</f>
        <v/>
      </c>
      <c r="FJ120">
        <f>MIN(BN119*(1+BN$6/Setup!$C$13)-DL120,MAX(0,$H120-SUM($DP120:FI120)))</f>
        <v/>
      </c>
      <c r="FK120">
        <f>MIN(BO119*(1+BO$6/Setup!$C$13)-DM120,MAX(0,$H120-SUM($DP120:FJ120)))</f>
        <v/>
      </c>
      <c r="FL120">
        <f>MIN(BP119*(1+BP$6/Setup!$C$13)-DN120,MAX(0,$H120-SUM($DP120:FK120)))</f>
        <v/>
      </c>
      <c r="FM120">
        <f>MIN(BQ119*(1+BQ$6/Setup!$C$13)-DO120,MAX(0,$H120-SUM($DP120:FL120)))</f>
        <v/>
      </c>
    </row>
    <row r="121">
      <c r="A121">
        <f>A120+1</f>
        <v/>
      </c>
      <c r="B121">
        <f>IF(Setup!$C$6="Every week",Setup!$C$7+7*(A121-1),IF(Setup!$C$6="Every 2 weeks",Setup!$C$7+14*(A121-1),IF(Setup!$C$6="Every month",EDATE(Setup!$C$7,A121-1),EOMONTH(Setup!$C$7,INT((A121-1+Setup!$C$20)/2)-1)+MIN(IF(MOD(A121-1+Setup!$C$20,2)=0,Setup!$C$18,Setup!$C$19),DAY(EOMONTH(Setup!$C$7,INT((A121-1+Setup!$C$20)/2)))))))</f>
        <v/>
      </c>
      <c r="C121">
        <f>N('Paycheck Plan'!J117)</f>
        <v/>
      </c>
      <c r="D121">
        <f>N('Paycheck Plan'!K117)</f>
        <v/>
      </c>
      <c r="E121">
        <f>MIN(MAX(0,Setup!$C$10-F120),MAX(0,Setup!$C$8+C121-G121))</f>
        <v/>
      </c>
      <c r="F121">
        <f>F120+E121</f>
        <v/>
      </c>
      <c r="G121">
        <f>MIN(Setup!$C$14,MAX(0,Setup!$C$8+C121))</f>
        <v/>
      </c>
      <c r="H121">
        <f>MAX(0,Setup!$C$8+C121-G121-E121)+SUM($T$7:$BQ$7)-SUM(BR121:DO121)</f>
        <v/>
      </c>
      <c r="I121">
        <f>SUMPRODUCT(T120:BQ120,$T$6:$BQ$6)/Setup!$C$13</f>
        <v/>
      </c>
      <c r="J121">
        <f>SUM(T121:BQ121)</f>
        <v/>
      </c>
      <c r="K121">
        <f>IF(MAX(DP121:FM121)&gt;0,MATCH(MAX(DP121:FM121),DP121:FM121,0),1)</f>
        <v/>
      </c>
      <c r="T121">
        <f>MAX(0,T120*(1+T$6/Setup!$C$13)-BR121-DP121)+IF($K121=1,$D121,0)</f>
        <v/>
      </c>
      <c r="U121">
        <f>MAX(0,U120*(1+U$6/Setup!$C$13)-BS121-DQ121)+IF($K121=2,$D121,0)</f>
        <v/>
      </c>
      <c r="V121">
        <f>MAX(0,V120*(1+V$6/Setup!$C$13)-BT121-DR121)+IF($K121=3,$D121,0)</f>
        <v/>
      </c>
      <c r="W121">
        <f>MAX(0,W120*(1+W$6/Setup!$C$13)-BU121-DS121)+IF($K121=4,$D121,0)</f>
        <v/>
      </c>
      <c r="X121">
        <f>MAX(0,X120*(1+X$6/Setup!$C$13)-BV121-DT121)+IF($K121=5,$D121,0)</f>
        <v/>
      </c>
      <c r="Y121">
        <f>MAX(0,Y120*(1+Y$6/Setup!$C$13)-BW121-DU121)+IF($K121=6,$D121,0)</f>
        <v/>
      </c>
      <c r="Z121">
        <f>MAX(0,Z120*(1+Z$6/Setup!$C$13)-BX121-DV121)+IF($K121=7,$D121,0)</f>
        <v/>
      </c>
      <c r="AA121">
        <f>MAX(0,AA120*(1+AA$6/Setup!$C$13)-BY121-DW121)+IF($K121=8,$D121,0)</f>
        <v/>
      </c>
      <c r="AB121">
        <f>MAX(0,AB120*(1+AB$6/Setup!$C$13)-BZ121-DX121)+IF($K121=9,$D121,0)</f>
        <v/>
      </c>
      <c r="AC121">
        <f>MAX(0,AC120*(1+AC$6/Setup!$C$13)-CA121-DY121)+IF($K121=10,$D121,0)</f>
        <v/>
      </c>
      <c r="AD121">
        <f>MAX(0,AD120*(1+AD$6/Setup!$C$13)-CB121-DZ121)+IF($K121=11,$D121,0)</f>
        <v/>
      </c>
      <c r="AE121">
        <f>MAX(0,AE120*(1+AE$6/Setup!$C$13)-CC121-EA121)+IF($K121=12,$D121,0)</f>
        <v/>
      </c>
      <c r="AF121">
        <f>MAX(0,AF120*(1+AF$6/Setup!$C$13)-CD121-EB121)+IF($K121=13,$D121,0)</f>
        <v/>
      </c>
      <c r="AG121">
        <f>MAX(0,AG120*(1+AG$6/Setup!$C$13)-CE121-EC121)+IF($K121=14,$D121,0)</f>
        <v/>
      </c>
      <c r="AH121">
        <f>MAX(0,AH120*(1+AH$6/Setup!$C$13)-CF121-ED121)+IF($K121=15,$D121,0)</f>
        <v/>
      </c>
      <c r="AI121">
        <f>MAX(0,AI120*(1+AI$6/Setup!$C$13)-CG121-EE121)+IF($K121=16,$D121,0)</f>
        <v/>
      </c>
      <c r="AJ121">
        <f>MAX(0,AJ120*(1+AJ$6/Setup!$C$13)-CH121-EF121)+IF($K121=17,$D121,0)</f>
        <v/>
      </c>
      <c r="AK121">
        <f>MAX(0,AK120*(1+AK$6/Setup!$C$13)-CI121-EG121)+IF($K121=18,$D121,0)</f>
        <v/>
      </c>
      <c r="AL121">
        <f>MAX(0,AL120*(1+AL$6/Setup!$C$13)-CJ121-EH121)+IF($K121=19,$D121,0)</f>
        <v/>
      </c>
      <c r="AM121">
        <f>MAX(0,AM120*(1+AM$6/Setup!$C$13)-CK121-EI121)+IF($K121=20,$D121,0)</f>
        <v/>
      </c>
      <c r="AN121">
        <f>MAX(0,AN120*(1+AN$6/Setup!$C$13)-CL121-EJ121)+IF($K121=21,$D121,0)</f>
        <v/>
      </c>
      <c r="AO121">
        <f>MAX(0,AO120*(1+AO$6/Setup!$C$13)-CM121-EK121)+IF($K121=22,$D121,0)</f>
        <v/>
      </c>
      <c r="AP121">
        <f>MAX(0,AP120*(1+AP$6/Setup!$C$13)-CN121-EL121)+IF($K121=23,$D121,0)</f>
        <v/>
      </c>
      <c r="AQ121">
        <f>MAX(0,AQ120*(1+AQ$6/Setup!$C$13)-CO121-EM121)+IF($K121=24,$D121,0)</f>
        <v/>
      </c>
      <c r="AR121">
        <f>MAX(0,AR120*(1+AR$6/Setup!$C$13)-CP121-EN121)+IF($K121=25,$D121,0)</f>
        <v/>
      </c>
      <c r="AS121">
        <f>MAX(0,AS120*(1+AS$6/Setup!$C$13)-CQ121-EO121)+IF($K121=26,$D121,0)</f>
        <v/>
      </c>
      <c r="AT121">
        <f>MAX(0,AT120*(1+AT$6/Setup!$C$13)-CR121-EP121)+IF($K121=27,$D121,0)</f>
        <v/>
      </c>
      <c r="AU121">
        <f>MAX(0,AU120*(1+AU$6/Setup!$C$13)-CS121-EQ121)+IF($K121=28,$D121,0)</f>
        <v/>
      </c>
      <c r="AV121">
        <f>MAX(0,AV120*(1+AV$6/Setup!$C$13)-CT121-ER121)+IF($K121=29,$D121,0)</f>
        <v/>
      </c>
      <c r="AW121">
        <f>MAX(0,AW120*(1+AW$6/Setup!$C$13)-CU121-ES121)+IF($K121=30,$D121,0)</f>
        <v/>
      </c>
      <c r="AX121">
        <f>MAX(0,AX120*(1+AX$6/Setup!$C$13)-CV121-ET121)+IF($K121=31,$D121,0)</f>
        <v/>
      </c>
      <c r="AY121">
        <f>MAX(0,AY120*(1+AY$6/Setup!$C$13)-CW121-EU121)+IF($K121=32,$D121,0)</f>
        <v/>
      </c>
      <c r="AZ121">
        <f>MAX(0,AZ120*(1+AZ$6/Setup!$C$13)-CX121-EV121)+IF($K121=33,$D121,0)</f>
        <v/>
      </c>
      <c r="BA121">
        <f>MAX(0,BA120*(1+BA$6/Setup!$C$13)-CY121-EW121)+IF($K121=34,$D121,0)</f>
        <v/>
      </c>
      <c r="BB121">
        <f>MAX(0,BB120*(1+BB$6/Setup!$C$13)-CZ121-EX121)+IF($K121=35,$D121,0)</f>
        <v/>
      </c>
      <c r="BC121">
        <f>MAX(0,BC120*(1+BC$6/Setup!$C$13)-DA121-EY121)+IF($K121=36,$D121,0)</f>
        <v/>
      </c>
      <c r="BD121">
        <f>MAX(0,BD120*(1+BD$6/Setup!$C$13)-DB121-EZ121)+IF($K121=37,$D121,0)</f>
        <v/>
      </c>
      <c r="BE121">
        <f>MAX(0,BE120*(1+BE$6/Setup!$C$13)-DC121-FA121)+IF($K121=38,$D121,0)</f>
        <v/>
      </c>
      <c r="BF121">
        <f>MAX(0,BF120*(1+BF$6/Setup!$C$13)-DD121-FB121)+IF($K121=39,$D121,0)</f>
        <v/>
      </c>
      <c r="BG121">
        <f>MAX(0,BG120*(1+BG$6/Setup!$C$13)-DE121-FC121)+IF($K121=40,$D121,0)</f>
        <v/>
      </c>
      <c r="BH121">
        <f>MAX(0,BH120*(1+BH$6/Setup!$C$13)-DF121-FD121)+IF($K121=41,$D121,0)</f>
        <v/>
      </c>
      <c r="BI121">
        <f>MAX(0,BI120*(1+BI$6/Setup!$C$13)-DG121-FE121)+IF($K121=42,$D121,0)</f>
        <v/>
      </c>
      <c r="BJ121">
        <f>MAX(0,BJ120*(1+BJ$6/Setup!$C$13)-DH121-FF121)+IF($K121=43,$D121,0)</f>
        <v/>
      </c>
      <c r="BK121">
        <f>MAX(0,BK120*(1+BK$6/Setup!$C$13)-DI121-FG121)+IF($K121=44,$D121,0)</f>
        <v/>
      </c>
      <c r="BL121">
        <f>MAX(0,BL120*(1+BL$6/Setup!$C$13)-DJ121-FH121)+IF($K121=45,$D121,0)</f>
        <v/>
      </c>
      <c r="BM121">
        <f>MAX(0,BM120*(1+BM$6/Setup!$C$13)-DK121-FI121)+IF($K121=46,$D121,0)</f>
        <v/>
      </c>
      <c r="BN121">
        <f>MAX(0,BN120*(1+BN$6/Setup!$C$13)-DL121-FJ121)+IF($K121=47,$D121,0)</f>
        <v/>
      </c>
      <c r="BO121">
        <f>MAX(0,BO120*(1+BO$6/Setup!$C$13)-DM121-FK121)+IF($K121=48,$D121,0)</f>
        <v/>
      </c>
      <c r="BP121">
        <f>MAX(0,BP120*(1+BP$6/Setup!$C$13)-DN121-FL121)+IF($K121=49,$D121,0)</f>
        <v/>
      </c>
      <c r="BQ121">
        <f>MAX(0,BQ120*(1+BQ$6/Setup!$C$13)-DO121-FM121)+IF($K121=50,$D121,0)</f>
        <v/>
      </c>
      <c r="BR121">
        <f>MIN(T120*(1+T$6/Setup!$C$13),T$7)</f>
        <v/>
      </c>
      <c r="BS121">
        <f>MIN(U120*(1+U$6/Setup!$C$13),U$7)</f>
        <v/>
      </c>
      <c r="BT121">
        <f>MIN(V120*(1+V$6/Setup!$C$13),V$7)</f>
        <v/>
      </c>
      <c r="BU121">
        <f>MIN(W120*(1+W$6/Setup!$C$13),W$7)</f>
        <v/>
      </c>
      <c r="BV121">
        <f>MIN(X120*(1+X$6/Setup!$C$13),X$7)</f>
        <v/>
      </c>
      <c r="BW121">
        <f>MIN(Y120*(1+Y$6/Setup!$C$13),Y$7)</f>
        <v/>
      </c>
      <c r="BX121">
        <f>MIN(Z120*(1+Z$6/Setup!$C$13),Z$7)</f>
        <v/>
      </c>
      <c r="BY121">
        <f>MIN(AA120*(1+AA$6/Setup!$C$13),AA$7)</f>
        <v/>
      </c>
      <c r="BZ121">
        <f>MIN(AB120*(1+AB$6/Setup!$C$13),AB$7)</f>
        <v/>
      </c>
      <c r="CA121">
        <f>MIN(AC120*(1+AC$6/Setup!$C$13),AC$7)</f>
        <v/>
      </c>
      <c r="CB121">
        <f>MIN(AD120*(1+AD$6/Setup!$C$13),AD$7)</f>
        <v/>
      </c>
      <c r="CC121">
        <f>MIN(AE120*(1+AE$6/Setup!$C$13),AE$7)</f>
        <v/>
      </c>
      <c r="CD121">
        <f>MIN(AF120*(1+AF$6/Setup!$C$13),AF$7)</f>
        <v/>
      </c>
      <c r="CE121">
        <f>MIN(AG120*(1+AG$6/Setup!$C$13),AG$7)</f>
        <v/>
      </c>
      <c r="CF121">
        <f>MIN(AH120*(1+AH$6/Setup!$C$13),AH$7)</f>
        <v/>
      </c>
      <c r="CG121">
        <f>MIN(AI120*(1+AI$6/Setup!$C$13),AI$7)</f>
        <v/>
      </c>
      <c r="CH121">
        <f>MIN(AJ120*(1+AJ$6/Setup!$C$13),AJ$7)</f>
        <v/>
      </c>
      <c r="CI121">
        <f>MIN(AK120*(1+AK$6/Setup!$C$13),AK$7)</f>
        <v/>
      </c>
      <c r="CJ121">
        <f>MIN(AL120*(1+AL$6/Setup!$C$13),AL$7)</f>
        <v/>
      </c>
      <c r="CK121">
        <f>MIN(AM120*(1+AM$6/Setup!$C$13),AM$7)</f>
        <v/>
      </c>
      <c r="CL121">
        <f>MIN(AN120*(1+AN$6/Setup!$C$13),AN$7)</f>
        <v/>
      </c>
      <c r="CM121">
        <f>MIN(AO120*(1+AO$6/Setup!$C$13),AO$7)</f>
        <v/>
      </c>
      <c r="CN121">
        <f>MIN(AP120*(1+AP$6/Setup!$C$13),AP$7)</f>
        <v/>
      </c>
      <c r="CO121">
        <f>MIN(AQ120*(1+AQ$6/Setup!$C$13),AQ$7)</f>
        <v/>
      </c>
      <c r="CP121">
        <f>MIN(AR120*(1+AR$6/Setup!$C$13),AR$7)</f>
        <v/>
      </c>
      <c r="CQ121">
        <f>MIN(AS120*(1+AS$6/Setup!$C$13),AS$7)</f>
        <v/>
      </c>
      <c r="CR121">
        <f>MIN(AT120*(1+AT$6/Setup!$C$13),AT$7)</f>
        <v/>
      </c>
      <c r="CS121">
        <f>MIN(AU120*(1+AU$6/Setup!$C$13),AU$7)</f>
        <v/>
      </c>
      <c r="CT121">
        <f>MIN(AV120*(1+AV$6/Setup!$C$13),AV$7)</f>
        <v/>
      </c>
      <c r="CU121">
        <f>MIN(AW120*(1+AW$6/Setup!$C$13),AW$7)</f>
        <v/>
      </c>
      <c r="CV121">
        <f>MIN(AX120*(1+AX$6/Setup!$C$13),AX$7)</f>
        <v/>
      </c>
      <c r="CW121">
        <f>MIN(AY120*(1+AY$6/Setup!$C$13),AY$7)</f>
        <v/>
      </c>
      <c r="CX121">
        <f>MIN(AZ120*(1+AZ$6/Setup!$C$13),AZ$7)</f>
        <v/>
      </c>
      <c r="CY121">
        <f>MIN(BA120*(1+BA$6/Setup!$C$13),BA$7)</f>
        <v/>
      </c>
      <c r="CZ121">
        <f>MIN(BB120*(1+BB$6/Setup!$C$13),BB$7)</f>
        <v/>
      </c>
      <c r="DA121">
        <f>MIN(BC120*(1+BC$6/Setup!$C$13),BC$7)</f>
        <v/>
      </c>
      <c r="DB121">
        <f>MIN(BD120*(1+BD$6/Setup!$C$13),BD$7)</f>
        <v/>
      </c>
      <c r="DC121">
        <f>MIN(BE120*(1+BE$6/Setup!$C$13),BE$7)</f>
        <v/>
      </c>
      <c r="DD121">
        <f>MIN(BF120*(1+BF$6/Setup!$C$13),BF$7)</f>
        <v/>
      </c>
      <c r="DE121">
        <f>MIN(BG120*(1+BG$6/Setup!$C$13),BG$7)</f>
        <v/>
      </c>
      <c r="DF121">
        <f>MIN(BH120*(1+BH$6/Setup!$C$13),BH$7)</f>
        <v/>
      </c>
      <c r="DG121">
        <f>MIN(BI120*(1+BI$6/Setup!$C$13),BI$7)</f>
        <v/>
      </c>
      <c r="DH121">
        <f>MIN(BJ120*(1+BJ$6/Setup!$C$13),BJ$7)</f>
        <v/>
      </c>
      <c r="DI121">
        <f>MIN(BK120*(1+BK$6/Setup!$C$13),BK$7)</f>
        <v/>
      </c>
      <c r="DJ121">
        <f>MIN(BL120*(1+BL$6/Setup!$C$13),BL$7)</f>
        <v/>
      </c>
      <c r="DK121">
        <f>MIN(BM120*(1+BM$6/Setup!$C$13),BM$7)</f>
        <v/>
      </c>
      <c r="DL121">
        <f>MIN(BN120*(1+BN$6/Setup!$C$13),BN$7)</f>
        <v/>
      </c>
      <c r="DM121">
        <f>MIN(BO120*(1+BO$6/Setup!$C$13),BO$7)</f>
        <v/>
      </c>
      <c r="DN121">
        <f>MIN(BP120*(1+BP$6/Setup!$C$13),BP$7)</f>
        <v/>
      </c>
      <c r="DO121">
        <f>MIN(BQ120*(1+BQ$6/Setup!$C$13),BQ$7)</f>
        <v/>
      </c>
      <c r="DP121">
        <f>MIN(T120*(1+T$6/Setup!$C$13)-BR121,$H121)</f>
        <v/>
      </c>
      <c r="DQ121">
        <f>MIN(U120*(1+U$6/Setup!$C$13)-BS121,MAX(0,$H121-SUM($DP121:DP121)))</f>
        <v/>
      </c>
      <c r="DR121">
        <f>MIN(V120*(1+V$6/Setup!$C$13)-BT121,MAX(0,$H121-SUM($DP121:DQ121)))</f>
        <v/>
      </c>
      <c r="DS121">
        <f>MIN(W120*(1+W$6/Setup!$C$13)-BU121,MAX(0,$H121-SUM($DP121:DR121)))</f>
        <v/>
      </c>
      <c r="DT121">
        <f>MIN(X120*(1+X$6/Setup!$C$13)-BV121,MAX(0,$H121-SUM($DP121:DS121)))</f>
        <v/>
      </c>
      <c r="DU121">
        <f>MIN(Y120*(1+Y$6/Setup!$C$13)-BW121,MAX(0,$H121-SUM($DP121:DT121)))</f>
        <v/>
      </c>
      <c r="DV121">
        <f>MIN(Z120*(1+Z$6/Setup!$C$13)-BX121,MAX(0,$H121-SUM($DP121:DU121)))</f>
        <v/>
      </c>
      <c r="DW121">
        <f>MIN(AA120*(1+AA$6/Setup!$C$13)-BY121,MAX(0,$H121-SUM($DP121:DV121)))</f>
        <v/>
      </c>
      <c r="DX121">
        <f>MIN(AB120*(1+AB$6/Setup!$C$13)-BZ121,MAX(0,$H121-SUM($DP121:DW121)))</f>
        <v/>
      </c>
      <c r="DY121">
        <f>MIN(AC120*(1+AC$6/Setup!$C$13)-CA121,MAX(0,$H121-SUM($DP121:DX121)))</f>
        <v/>
      </c>
      <c r="DZ121">
        <f>MIN(AD120*(1+AD$6/Setup!$C$13)-CB121,MAX(0,$H121-SUM($DP121:DY121)))</f>
        <v/>
      </c>
      <c r="EA121">
        <f>MIN(AE120*(1+AE$6/Setup!$C$13)-CC121,MAX(0,$H121-SUM($DP121:DZ121)))</f>
        <v/>
      </c>
      <c r="EB121">
        <f>MIN(AF120*(1+AF$6/Setup!$C$13)-CD121,MAX(0,$H121-SUM($DP121:EA121)))</f>
        <v/>
      </c>
      <c r="EC121">
        <f>MIN(AG120*(1+AG$6/Setup!$C$13)-CE121,MAX(0,$H121-SUM($DP121:EB121)))</f>
        <v/>
      </c>
      <c r="ED121">
        <f>MIN(AH120*(1+AH$6/Setup!$C$13)-CF121,MAX(0,$H121-SUM($DP121:EC121)))</f>
        <v/>
      </c>
      <c r="EE121">
        <f>MIN(AI120*(1+AI$6/Setup!$C$13)-CG121,MAX(0,$H121-SUM($DP121:ED121)))</f>
        <v/>
      </c>
      <c r="EF121">
        <f>MIN(AJ120*(1+AJ$6/Setup!$C$13)-CH121,MAX(0,$H121-SUM($DP121:EE121)))</f>
        <v/>
      </c>
      <c r="EG121">
        <f>MIN(AK120*(1+AK$6/Setup!$C$13)-CI121,MAX(0,$H121-SUM($DP121:EF121)))</f>
        <v/>
      </c>
      <c r="EH121">
        <f>MIN(AL120*(1+AL$6/Setup!$C$13)-CJ121,MAX(0,$H121-SUM($DP121:EG121)))</f>
        <v/>
      </c>
      <c r="EI121">
        <f>MIN(AM120*(1+AM$6/Setup!$C$13)-CK121,MAX(0,$H121-SUM($DP121:EH121)))</f>
        <v/>
      </c>
      <c r="EJ121">
        <f>MIN(AN120*(1+AN$6/Setup!$C$13)-CL121,MAX(0,$H121-SUM($DP121:EI121)))</f>
        <v/>
      </c>
      <c r="EK121">
        <f>MIN(AO120*(1+AO$6/Setup!$C$13)-CM121,MAX(0,$H121-SUM($DP121:EJ121)))</f>
        <v/>
      </c>
      <c r="EL121">
        <f>MIN(AP120*(1+AP$6/Setup!$C$13)-CN121,MAX(0,$H121-SUM($DP121:EK121)))</f>
        <v/>
      </c>
      <c r="EM121">
        <f>MIN(AQ120*(1+AQ$6/Setup!$C$13)-CO121,MAX(0,$H121-SUM($DP121:EL121)))</f>
        <v/>
      </c>
      <c r="EN121">
        <f>MIN(AR120*(1+AR$6/Setup!$C$13)-CP121,MAX(0,$H121-SUM($DP121:EM121)))</f>
        <v/>
      </c>
      <c r="EO121">
        <f>MIN(AS120*(1+AS$6/Setup!$C$13)-CQ121,MAX(0,$H121-SUM($DP121:EN121)))</f>
        <v/>
      </c>
      <c r="EP121">
        <f>MIN(AT120*(1+AT$6/Setup!$C$13)-CR121,MAX(0,$H121-SUM($DP121:EO121)))</f>
        <v/>
      </c>
      <c r="EQ121">
        <f>MIN(AU120*(1+AU$6/Setup!$C$13)-CS121,MAX(0,$H121-SUM($DP121:EP121)))</f>
        <v/>
      </c>
      <c r="ER121">
        <f>MIN(AV120*(1+AV$6/Setup!$C$13)-CT121,MAX(0,$H121-SUM($DP121:EQ121)))</f>
        <v/>
      </c>
      <c r="ES121">
        <f>MIN(AW120*(1+AW$6/Setup!$C$13)-CU121,MAX(0,$H121-SUM($DP121:ER121)))</f>
        <v/>
      </c>
      <c r="ET121">
        <f>MIN(AX120*(1+AX$6/Setup!$C$13)-CV121,MAX(0,$H121-SUM($DP121:ES121)))</f>
        <v/>
      </c>
      <c r="EU121">
        <f>MIN(AY120*(1+AY$6/Setup!$C$13)-CW121,MAX(0,$H121-SUM($DP121:ET121)))</f>
        <v/>
      </c>
      <c r="EV121">
        <f>MIN(AZ120*(1+AZ$6/Setup!$C$13)-CX121,MAX(0,$H121-SUM($DP121:EU121)))</f>
        <v/>
      </c>
      <c r="EW121">
        <f>MIN(BA120*(1+BA$6/Setup!$C$13)-CY121,MAX(0,$H121-SUM($DP121:EV121)))</f>
        <v/>
      </c>
      <c r="EX121">
        <f>MIN(BB120*(1+BB$6/Setup!$C$13)-CZ121,MAX(0,$H121-SUM($DP121:EW121)))</f>
        <v/>
      </c>
      <c r="EY121">
        <f>MIN(BC120*(1+BC$6/Setup!$C$13)-DA121,MAX(0,$H121-SUM($DP121:EX121)))</f>
        <v/>
      </c>
      <c r="EZ121">
        <f>MIN(BD120*(1+BD$6/Setup!$C$13)-DB121,MAX(0,$H121-SUM($DP121:EY121)))</f>
        <v/>
      </c>
      <c r="FA121">
        <f>MIN(BE120*(1+BE$6/Setup!$C$13)-DC121,MAX(0,$H121-SUM($DP121:EZ121)))</f>
        <v/>
      </c>
      <c r="FB121">
        <f>MIN(BF120*(1+BF$6/Setup!$C$13)-DD121,MAX(0,$H121-SUM($DP121:FA121)))</f>
        <v/>
      </c>
      <c r="FC121">
        <f>MIN(BG120*(1+BG$6/Setup!$C$13)-DE121,MAX(0,$H121-SUM($DP121:FB121)))</f>
        <v/>
      </c>
      <c r="FD121">
        <f>MIN(BH120*(1+BH$6/Setup!$C$13)-DF121,MAX(0,$H121-SUM($DP121:FC121)))</f>
        <v/>
      </c>
      <c r="FE121">
        <f>MIN(BI120*(1+BI$6/Setup!$C$13)-DG121,MAX(0,$H121-SUM($DP121:FD121)))</f>
        <v/>
      </c>
      <c r="FF121">
        <f>MIN(BJ120*(1+BJ$6/Setup!$C$13)-DH121,MAX(0,$H121-SUM($DP121:FE121)))</f>
        <v/>
      </c>
      <c r="FG121">
        <f>MIN(BK120*(1+BK$6/Setup!$C$13)-DI121,MAX(0,$H121-SUM($DP121:FF121)))</f>
        <v/>
      </c>
      <c r="FH121">
        <f>MIN(BL120*(1+BL$6/Setup!$C$13)-DJ121,MAX(0,$H121-SUM($DP121:FG121)))</f>
        <v/>
      </c>
      <c r="FI121">
        <f>MIN(BM120*(1+BM$6/Setup!$C$13)-DK121,MAX(0,$H121-SUM($DP121:FH121)))</f>
        <v/>
      </c>
      <c r="FJ121">
        <f>MIN(BN120*(1+BN$6/Setup!$C$13)-DL121,MAX(0,$H121-SUM($DP121:FI121)))</f>
        <v/>
      </c>
      <c r="FK121">
        <f>MIN(BO120*(1+BO$6/Setup!$C$13)-DM121,MAX(0,$H121-SUM($DP121:FJ121)))</f>
        <v/>
      </c>
      <c r="FL121">
        <f>MIN(BP120*(1+BP$6/Setup!$C$13)-DN121,MAX(0,$H121-SUM($DP121:FK121)))</f>
        <v/>
      </c>
      <c r="FM121">
        <f>MIN(BQ120*(1+BQ$6/Setup!$C$13)-DO121,MAX(0,$H121-SUM($DP121:FL121)))</f>
        <v/>
      </c>
    </row>
    <row r="122">
      <c r="A122">
        <f>A121+1</f>
        <v/>
      </c>
      <c r="B122">
        <f>IF(Setup!$C$6="Every week",Setup!$C$7+7*(A122-1),IF(Setup!$C$6="Every 2 weeks",Setup!$C$7+14*(A122-1),IF(Setup!$C$6="Every month",EDATE(Setup!$C$7,A122-1),EOMONTH(Setup!$C$7,INT((A122-1+Setup!$C$20)/2)-1)+MIN(IF(MOD(A122-1+Setup!$C$20,2)=0,Setup!$C$18,Setup!$C$19),DAY(EOMONTH(Setup!$C$7,INT((A122-1+Setup!$C$20)/2)))))))</f>
        <v/>
      </c>
      <c r="C122">
        <f>N('Paycheck Plan'!J118)</f>
        <v/>
      </c>
      <c r="D122">
        <f>N('Paycheck Plan'!K118)</f>
        <v/>
      </c>
      <c r="E122">
        <f>MIN(MAX(0,Setup!$C$10-F121),MAX(0,Setup!$C$8+C122-G122))</f>
        <v/>
      </c>
      <c r="F122">
        <f>F121+E122</f>
        <v/>
      </c>
      <c r="G122">
        <f>MIN(Setup!$C$14,MAX(0,Setup!$C$8+C122))</f>
        <v/>
      </c>
      <c r="H122">
        <f>MAX(0,Setup!$C$8+C122-G122-E122)+SUM($T$7:$BQ$7)-SUM(BR122:DO122)</f>
        <v/>
      </c>
      <c r="I122">
        <f>SUMPRODUCT(T121:BQ121,$T$6:$BQ$6)/Setup!$C$13</f>
        <v/>
      </c>
      <c r="J122">
        <f>SUM(T122:BQ122)</f>
        <v/>
      </c>
      <c r="K122">
        <f>IF(MAX(DP122:FM122)&gt;0,MATCH(MAX(DP122:FM122),DP122:FM122,0),1)</f>
        <v/>
      </c>
      <c r="T122">
        <f>MAX(0,T121*(1+T$6/Setup!$C$13)-BR122-DP122)+IF($K122=1,$D122,0)</f>
        <v/>
      </c>
      <c r="U122">
        <f>MAX(0,U121*(1+U$6/Setup!$C$13)-BS122-DQ122)+IF($K122=2,$D122,0)</f>
        <v/>
      </c>
      <c r="V122">
        <f>MAX(0,V121*(1+V$6/Setup!$C$13)-BT122-DR122)+IF($K122=3,$D122,0)</f>
        <v/>
      </c>
      <c r="W122">
        <f>MAX(0,W121*(1+W$6/Setup!$C$13)-BU122-DS122)+IF($K122=4,$D122,0)</f>
        <v/>
      </c>
      <c r="X122">
        <f>MAX(0,X121*(1+X$6/Setup!$C$13)-BV122-DT122)+IF($K122=5,$D122,0)</f>
        <v/>
      </c>
      <c r="Y122">
        <f>MAX(0,Y121*(1+Y$6/Setup!$C$13)-BW122-DU122)+IF($K122=6,$D122,0)</f>
        <v/>
      </c>
      <c r="Z122">
        <f>MAX(0,Z121*(1+Z$6/Setup!$C$13)-BX122-DV122)+IF($K122=7,$D122,0)</f>
        <v/>
      </c>
      <c r="AA122">
        <f>MAX(0,AA121*(1+AA$6/Setup!$C$13)-BY122-DW122)+IF($K122=8,$D122,0)</f>
        <v/>
      </c>
      <c r="AB122">
        <f>MAX(0,AB121*(1+AB$6/Setup!$C$13)-BZ122-DX122)+IF($K122=9,$D122,0)</f>
        <v/>
      </c>
      <c r="AC122">
        <f>MAX(0,AC121*(1+AC$6/Setup!$C$13)-CA122-DY122)+IF($K122=10,$D122,0)</f>
        <v/>
      </c>
      <c r="AD122">
        <f>MAX(0,AD121*(1+AD$6/Setup!$C$13)-CB122-DZ122)+IF($K122=11,$D122,0)</f>
        <v/>
      </c>
      <c r="AE122">
        <f>MAX(0,AE121*(1+AE$6/Setup!$C$13)-CC122-EA122)+IF($K122=12,$D122,0)</f>
        <v/>
      </c>
      <c r="AF122">
        <f>MAX(0,AF121*(1+AF$6/Setup!$C$13)-CD122-EB122)+IF($K122=13,$D122,0)</f>
        <v/>
      </c>
      <c r="AG122">
        <f>MAX(0,AG121*(1+AG$6/Setup!$C$13)-CE122-EC122)+IF($K122=14,$D122,0)</f>
        <v/>
      </c>
      <c r="AH122">
        <f>MAX(0,AH121*(1+AH$6/Setup!$C$13)-CF122-ED122)+IF($K122=15,$D122,0)</f>
        <v/>
      </c>
      <c r="AI122">
        <f>MAX(0,AI121*(1+AI$6/Setup!$C$13)-CG122-EE122)+IF($K122=16,$D122,0)</f>
        <v/>
      </c>
      <c r="AJ122">
        <f>MAX(0,AJ121*(1+AJ$6/Setup!$C$13)-CH122-EF122)+IF($K122=17,$D122,0)</f>
        <v/>
      </c>
      <c r="AK122">
        <f>MAX(0,AK121*(1+AK$6/Setup!$C$13)-CI122-EG122)+IF($K122=18,$D122,0)</f>
        <v/>
      </c>
      <c r="AL122">
        <f>MAX(0,AL121*(1+AL$6/Setup!$C$13)-CJ122-EH122)+IF($K122=19,$D122,0)</f>
        <v/>
      </c>
      <c r="AM122">
        <f>MAX(0,AM121*(1+AM$6/Setup!$C$13)-CK122-EI122)+IF($K122=20,$D122,0)</f>
        <v/>
      </c>
      <c r="AN122">
        <f>MAX(0,AN121*(1+AN$6/Setup!$C$13)-CL122-EJ122)+IF($K122=21,$D122,0)</f>
        <v/>
      </c>
      <c r="AO122">
        <f>MAX(0,AO121*(1+AO$6/Setup!$C$13)-CM122-EK122)+IF($K122=22,$D122,0)</f>
        <v/>
      </c>
      <c r="AP122">
        <f>MAX(0,AP121*(1+AP$6/Setup!$C$13)-CN122-EL122)+IF($K122=23,$D122,0)</f>
        <v/>
      </c>
      <c r="AQ122">
        <f>MAX(0,AQ121*(1+AQ$6/Setup!$C$13)-CO122-EM122)+IF($K122=24,$D122,0)</f>
        <v/>
      </c>
      <c r="AR122">
        <f>MAX(0,AR121*(1+AR$6/Setup!$C$13)-CP122-EN122)+IF($K122=25,$D122,0)</f>
        <v/>
      </c>
      <c r="AS122">
        <f>MAX(0,AS121*(1+AS$6/Setup!$C$13)-CQ122-EO122)+IF($K122=26,$D122,0)</f>
        <v/>
      </c>
      <c r="AT122">
        <f>MAX(0,AT121*(1+AT$6/Setup!$C$13)-CR122-EP122)+IF($K122=27,$D122,0)</f>
        <v/>
      </c>
      <c r="AU122">
        <f>MAX(0,AU121*(1+AU$6/Setup!$C$13)-CS122-EQ122)+IF($K122=28,$D122,0)</f>
        <v/>
      </c>
      <c r="AV122">
        <f>MAX(0,AV121*(1+AV$6/Setup!$C$13)-CT122-ER122)+IF($K122=29,$D122,0)</f>
        <v/>
      </c>
      <c r="AW122">
        <f>MAX(0,AW121*(1+AW$6/Setup!$C$13)-CU122-ES122)+IF($K122=30,$D122,0)</f>
        <v/>
      </c>
      <c r="AX122">
        <f>MAX(0,AX121*(1+AX$6/Setup!$C$13)-CV122-ET122)+IF($K122=31,$D122,0)</f>
        <v/>
      </c>
      <c r="AY122">
        <f>MAX(0,AY121*(1+AY$6/Setup!$C$13)-CW122-EU122)+IF($K122=32,$D122,0)</f>
        <v/>
      </c>
      <c r="AZ122">
        <f>MAX(0,AZ121*(1+AZ$6/Setup!$C$13)-CX122-EV122)+IF($K122=33,$D122,0)</f>
        <v/>
      </c>
      <c r="BA122">
        <f>MAX(0,BA121*(1+BA$6/Setup!$C$13)-CY122-EW122)+IF($K122=34,$D122,0)</f>
        <v/>
      </c>
      <c r="BB122">
        <f>MAX(0,BB121*(1+BB$6/Setup!$C$13)-CZ122-EX122)+IF($K122=35,$D122,0)</f>
        <v/>
      </c>
      <c r="BC122">
        <f>MAX(0,BC121*(1+BC$6/Setup!$C$13)-DA122-EY122)+IF($K122=36,$D122,0)</f>
        <v/>
      </c>
      <c r="BD122">
        <f>MAX(0,BD121*(1+BD$6/Setup!$C$13)-DB122-EZ122)+IF($K122=37,$D122,0)</f>
        <v/>
      </c>
      <c r="BE122">
        <f>MAX(0,BE121*(1+BE$6/Setup!$C$13)-DC122-FA122)+IF($K122=38,$D122,0)</f>
        <v/>
      </c>
      <c r="BF122">
        <f>MAX(0,BF121*(1+BF$6/Setup!$C$13)-DD122-FB122)+IF($K122=39,$D122,0)</f>
        <v/>
      </c>
      <c r="BG122">
        <f>MAX(0,BG121*(1+BG$6/Setup!$C$13)-DE122-FC122)+IF($K122=40,$D122,0)</f>
        <v/>
      </c>
      <c r="BH122">
        <f>MAX(0,BH121*(1+BH$6/Setup!$C$13)-DF122-FD122)+IF($K122=41,$D122,0)</f>
        <v/>
      </c>
      <c r="BI122">
        <f>MAX(0,BI121*(1+BI$6/Setup!$C$13)-DG122-FE122)+IF($K122=42,$D122,0)</f>
        <v/>
      </c>
      <c r="BJ122">
        <f>MAX(0,BJ121*(1+BJ$6/Setup!$C$13)-DH122-FF122)+IF($K122=43,$D122,0)</f>
        <v/>
      </c>
      <c r="BK122">
        <f>MAX(0,BK121*(1+BK$6/Setup!$C$13)-DI122-FG122)+IF($K122=44,$D122,0)</f>
        <v/>
      </c>
      <c r="BL122">
        <f>MAX(0,BL121*(1+BL$6/Setup!$C$13)-DJ122-FH122)+IF($K122=45,$D122,0)</f>
        <v/>
      </c>
      <c r="BM122">
        <f>MAX(0,BM121*(1+BM$6/Setup!$C$13)-DK122-FI122)+IF($K122=46,$D122,0)</f>
        <v/>
      </c>
      <c r="BN122">
        <f>MAX(0,BN121*(1+BN$6/Setup!$C$13)-DL122-FJ122)+IF($K122=47,$D122,0)</f>
        <v/>
      </c>
      <c r="BO122">
        <f>MAX(0,BO121*(1+BO$6/Setup!$C$13)-DM122-FK122)+IF($K122=48,$D122,0)</f>
        <v/>
      </c>
      <c r="BP122">
        <f>MAX(0,BP121*(1+BP$6/Setup!$C$13)-DN122-FL122)+IF($K122=49,$D122,0)</f>
        <v/>
      </c>
      <c r="BQ122">
        <f>MAX(0,BQ121*(1+BQ$6/Setup!$C$13)-DO122-FM122)+IF($K122=50,$D122,0)</f>
        <v/>
      </c>
      <c r="BR122">
        <f>MIN(T121*(1+T$6/Setup!$C$13),T$7)</f>
        <v/>
      </c>
      <c r="BS122">
        <f>MIN(U121*(1+U$6/Setup!$C$13),U$7)</f>
        <v/>
      </c>
      <c r="BT122">
        <f>MIN(V121*(1+V$6/Setup!$C$13),V$7)</f>
        <v/>
      </c>
      <c r="BU122">
        <f>MIN(W121*(1+W$6/Setup!$C$13),W$7)</f>
        <v/>
      </c>
      <c r="BV122">
        <f>MIN(X121*(1+X$6/Setup!$C$13),X$7)</f>
        <v/>
      </c>
      <c r="BW122">
        <f>MIN(Y121*(1+Y$6/Setup!$C$13),Y$7)</f>
        <v/>
      </c>
      <c r="BX122">
        <f>MIN(Z121*(1+Z$6/Setup!$C$13),Z$7)</f>
        <v/>
      </c>
      <c r="BY122">
        <f>MIN(AA121*(1+AA$6/Setup!$C$13),AA$7)</f>
        <v/>
      </c>
      <c r="BZ122">
        <f>MIN(AB121*(1+AB$6/Setup!$C$13),AB$7)</f>
        <v/>
      </c>
      <c r="CA122">
        <f>MIN(AC121*(1+AC$6/Setup!$C$13),AC$7)</f>
        <v/>
      </c>
      <c r="CB122">
        <f>MIN(AD121*(1+AD$6/Setup!$C$13),AD$7)</f>
        <v/>
      </c>
      <c r="CC122">
        <f>MIN(AE121*(1+AE$6/Setup!$C$13),AE$7)</f>
        <v/>
      </c>
      <c r="CD122">
        <f>MIN(AF121*(1+AF$6/Setup!$C$13),AF$7)</f>
        <v/>
      </c>
      <c r="CE122">
        <f>MIN(AG121*(1+AG$6/Setup!$C$13),AG$7)</f>
        <v/>
      </c>
      <c r="CF122">
        <f>MIN(AH121*(1+AH$6/Setup!$C$13),AH$7)</f>
        <v/>
      </c>
      <c r="CG122">
        <f>MIN(AI121*(1+AI$6/Setup!$C$13),AI$7)</f>
        <v/>
      </c>
      <c r="CH122">
        <f>MIN(AJ121*(1+AJ$6/Setup!$C$13),AJ$7)</f>
        <v/>
      </c>
      <c r="CI122">
        <f>MIN(AK121*(1+AK$6/Setup!$C$13),AK$7)</f>
        <v/>
      </c>
      <c r="CJ122">
        <f>MIN(AL121*(1+AL$6/Setup!$C$13),AL$7)</f>
        <v/>
      </c>
      <c r="CK122">
        <f>MIN(AM121*(1+AM$6/Setup!$C$13),AM$7)</f>
        <v/>
      </c>
      <c r="CL122">
        <f>MIN(AN121*(1+AN$6/Setup!$C$13),AN$7)</f>
        <v/>
      </c>
      <c r="CM122">
        <f>MIN(AO121*(1+AO$6/Setup!$C$13),AO$7)</f>
        <v/>
      </c>
      <c r="CN122">
        <f>MIN(AP121*(1+AP$6/Setup!$C$13),AP$7)</f>
        <v/>
      </c>
      <c r="CO122">
        <f>MIN(AQ121*(1+AQ$6/Setup!$C$13),AQ$7)</f>
        <v/>
      </c>
      <c r="CP122">
        <f>MIN(AR121*(1+AR$6/Setup!$C$13),AR$7)</f>
        <v/>
      </c>
      <c r="CQ122">
        <f>MIN(AS121*(1+AS$6/Setup!$C$13),AS$7)</f>
        <v/>
      </c>
      <c r="CR122">
        <f>MIN(AT121*(1+AT$6/Setup!$C$13),AT$7)</f>
        <v/>
      </c>
      <c r="CS122">
        <f>MIN(AU121*(1+AU$6/Setup!$C$13),AU$7)</f>
        <v/>
      </c>
      <c r="CT122">
        <f>MIN(AV121*(1+AV$6/Setup!$C$13),AV$7)</f>
        <v/>
      </c>
      <c r="CU122">
        <f>MIN(AW121*(1+AW$6/Setup!$C$13),AW$7)</f>
        <v/>
      </c>
      <c r="CV122">
        <f>MIN(AX121*(1+AX$6/Setup!$C$13),AX$7)</f>
        <v/>
      </c>
      <c r="CW122">
        <f>MIN(AY121*(1+AY$6/Setup!$C$13),AY$7)</f>
        <v/>
      </c>
      <c r="CX122">
        <f>MIN(AZ121*(1+AZ$6/Setup!$C$13),AZ$7)</f>
        <v/>
      </c>
      <c r="CY122">
        <f>MIN(BA121*(1+BA$6/Setup!$C$13),BA$7)</f>
        <v/>
      </c>
      <c r="CZ122">
        <f>MIN(BB121*(1+BB$6/Setup!$C$13),BB$7)</f>
        <v/>
      </c>
      <c r="DA122">
        <f>MIN(BC121*(1+BC$6/Setup!$C$13),BC$7)</f>
        <v/>
      </c>
      <c r="DB122">
        <f>MIN(BD121*(1+BD$6/Setup!$C$13),BD$7)</f>
        <v/>
      </c>
      <c r="DC122">
        <f>MIN(BE121*(1+BE$6/Setup!$C$13),BE$7)</f>
        <v/>
      </c>
      <c r="DD122">
        <f>MIN(BF121*(1+BF$6/Setup!$C$13),BF$7)</f>
        <v/>
      </c>
      <c r="DE122">
        <f>MIN(BG121*(1+BG$6/Setup!$C$13),BG$7)</f>
        <v/>
      </c>
      <c r="DF122">
        <f>MIN(BH121*(1+BH$6/Setup!$C$13),BH$7)</f>
        <v/>
      </c>
      <c r="DG122">
        <f>MIN(BI121*(1+BI$6/Setup!$C$13),BI$7)</f>
        <v/>
      </c>
      <c r="DH122">
        <f>MIN(BJ121*(1+BJ$6/Setup!$C$13),BJ$7)</f>
        <v/>
      </c>
      <c r="DI122">
        <f>MIN(BK121*(1+BK$6/Setup!$C$13),BK$7)</f>
        <v/>
      </c>
      <c r="DJ122">
        <f>MIN(BL121*(1+BL$6/Setup!$C$13),BL$7)</f>
        <v/>
      </c>
      <c r="DK122">
        <f>MIN(BM121*(1+BM$6/Setup!$C$13),BM$7)</f>
        <v/>
      </c>
      <c r="DL122">
        <f>MIN(BN121*(1+BN$6/Setup!$C$13),BN$7)</f>
        <v/>
      </c>
      <c r="DM122">
        <f>MIN(BO121*(1+BO$6/Setup!$C$13),BO$7)</f>
        <v/>
      </c>
      <c r="DN122">
        <f>MIN(BP121*(1+BP$6/Setup!$C$13),BP$7)</f>
        <v/>
      </c>
      <c r="DO122">
        <f>MIN(BQ121*(1+BQ$6/Setup!$C$13),BQ$7)</f>
        <v/>
      </c>
      <c r="DP122">
        <f>MIN(T121*(1+T$6/Setup!$C$13)-BR122,$H122)</f>
        <v/>
      </c>
      <c r="DQ122">
        <f>MIN(U121*(1+U$6/Setup!$C$13)-BS122,MAX(0,$H122-SUM($DP122:DP122)))</f>
        <v/>
      </c>
      <c r="DR122">
        <f>MIN(V121*(1+V$6/Setup!$C$13)-BT122,MAX(0,$H122-SUM($DP122:DQ122)))</f>
        <v/>
      </c>
      <c r="DS122">
        <f>MIN(W121*(1+W$6/Setup!$C$13)-BU122,MAX(0,$H122-SUM($DP122:DR122)))</f>
        <v/>
      </c>
      <c r="DT122">
        <f>MIN(X121*(1+X$6/Setup!$C$13)-BV122,MAX(0,$H122-SUM($DP122:DS122)))</f>
        <v/>
      </c>
      <c r="DU122">
        <f>MIN(Y121*(1+Y$6/Setup!$C$13)-BW122,MAX(0,$H122-SUM($DP122:DT122)))</f>
        <v/>
      </c>
      <c r="DV122">
        <f>MIN(Z121*(1+Z$6/Setup!$C$13)-BX122,MAX(0,$H122-SUM($DP122:DU122)))</f>
        <v/>
      </c>
      <c r="DW122">
        <f>MIN(AA121*(1+AA$6/Setup!$C$13)-BY122,MAX(0,$H122-SUM($DP122:DV122)))</f>
        <v/>
      </c>
      <c r="DX122">
        <f>MIN(AB121*(1+AB$6/Setup!$C$13)-BZ122,MAX(0,$H122-SUM($DP122:DW122)))</f>
        <v/>
      </c>
      <c r="DY122">
        <f>MIN(AC121*(1+AC$6/Setup!$C$13)-CA122,MAX(0,$H122-SUM($DP122:DX122)))</f>
        <v/>
      </c>
      <c r="DZ122">
        <f>MIN(AD121*(1+AD$6/Setup!$C$13)-CB122,MAX(0,$H122-SUM($DP122:DY122)))</f>
        <v/>
      </c>
      <c r="EA122">
        <f>MIN(AE121*(1+AE$6/Setup!$C$13)-CC122,MAX(0,$H122-SUM($DP122:DZ122)))</f>
        <v/>
      </c>
      <c r="EB122">
        <f>MIN(AF121*(1+AF$6/Setup!$C$13)-CD122,MAX(0,$H122-SUM($DP122:EA122)))</f>
        <v/>
      </c>
      <c r="EC122">
        <f>MIN(AG121*(1+AG$6/Setup!$C$13)-CE122,MAX(0,$H122-SUM($DP122:EB122)))</f>
        <v/>
      </c>
      <c r="ED122">
        <f>MIN(AH121*(1+AH$6/Setup!$C$13)-CF122,MAX(0,$H122-SUM($DP122:EC122)))</f>
        <v/>
      </c>
      <c r="EE122">
        <f>MIN(AI121*(1+AI$6/Setup!$C$13)-CG122,MAX(0,$H122-SUM($DP122:ED122)))</f>
        <v/>
      </c>
      <c r="EF122">
        <f>MIN(AJ121*(1+AJ$6/Setup!$C$13)-CH122,MAX(0,$H122-SUM($DP122:EE122)))</f>
        <v/>
      </c>
      <c r="EG122">
        <f>MIN(AK121*(1+AK$6/Setup!$C$13)-CI122,MAX(0,$H122-SUM($DP122:EF122)))</f>
        <v/>
      </c>
      <c r="EH122">
        <f>MIN(AL121*(1+AL$6/Setup!$C$13)-CJ122,MAX(0,$H122-SUM($DP122:EG122)))</f>
        <v/>
      </c>
      <c r="EI122">
        <f>MIN(AM121*(1+AM$6/Setup!$C$13)-CK122,MAX(0,$H122-SUM($DP122:EH122)))</f>
        <v/>
      </c>
      <c r="EJ122">
        <f>MIN(AN121*(1+AN$6/Setup!$C$13)-CL122,MAX(0,$H122-SUM($DP122:EI122)))</f>
        <v/>
      </c>
      <c r="EK122">
        <f>MIN(AO121*(1+AO$6/Setup!$C$13)-CM122,MAX(0,$H122-SUM($DP122:EJ122)))</f>
        <v/>
      </c>
      <c r="EL122">
        <f>MIN(AP121*(1+AP$6/Setup!$C$13)-CN122,MAX(0,$H122-SUM($DP122:EK122)))</f>
        <v/>
      </c>
      <c r="EM122">
        <f>MIN(AQ121*(1+AQ$6/Setup!$C$13)-CO122,MAX(0,$H122-SUM($DP122:EL122)))</f>
        <v/>
      </c>
      <c r="EN122">
        <f>MIN(AR121*(1+AR$6/Setup!$C$13)-CP122,MAX(0,$H122-SUM($DP122:EM122)))</f>
        <v/>
      </c>
      <c r="EO122">
        <f>MIN(AS121*(1+AS$6/Setup!$C$13)-CQ122,MAX(0,$H122-SUM($DP122:EN122)))</f>
        <v/>
      </c>
      <c r="EP122">
        <f>MIN(AT121*(1+AT$6/Setup!$C$13)-CR122,MAX(0,$H122-SUM($DP122:EO122)))</f>
        <v/>
      </c>
      <c r="EQ122">
        <f>MIN(AU121*(1+AU$6/Setup!$C$13)-CS122,MAX(0,$H122-SUM($DP122:EP122)))</f>
        <v/>
      </c>
      <c r="ER122">
        <f>MIN(AV121*(1+AV$6/Setup!$C$13)-CT122,MAX(0,$H122-SUM($DP122:EQ122)))</f>
        <v/>
      </c>
      <c r="ES122">
        <f>MIN(AW121*(1+AW$6/Setup!$C$13)-CU122,MAX(0,$H122-SUM($DP122:ER122)))</f>
        <v/>
      </c>
      <c r="ET122">
        <f>MIN(AX121*(1+AX$6/Setup!$C$13)-CV122,MAX(0,$H122-SUM($DP122:ES122)))</f>
        <v/>
      </c>
      <c r="EU122">
        <f>MIN(AY121*(1+AY$6/Setup!$C$13)-CW122,MAX(0,$H122-SUM($DP122:ET122)))</f>
        <v/>
      </c>
      <c r="EV122">
        <f>MIN(AZ121*(1+AZ$6/Setup!$C$13)-CX122,MAX(0,$H122-SUM($DP122:EU122)))</f>
        <v/>
      </c>
      <c r="EW122">
        <f>MIN(BA121*(1+BA$6/Setup!$C$13)-CY122,MAX(0,$H122-SUM($DP122:EV122)))</f>
        <v/>
      </c>
      <c r="EX122">
        <f>MIN(BB121*(1+BB$6/Setup!$C$13)-CZ122,MAX(0,$H122-SUM($DP122:EW122)))</f>
        <v/>
      </c>
      <c r="EY122">
        <f>MIN(BC121*(1+BC$6/Setup!$C$13)-DA122,MAX(0,$H122-SUM($DP122:EX122)))</f>
        <v/>
      </c>
      <c r="EZ122">
        <f>MIN(BD121*(1+BD$6/Setup!$C$13)-DB122,MAX(0,$H122-SUM($DP122:EY122)))</f>
        <v/>
      </c>
      <c r="FA122">
        <f>MIN(BE121*(1+BE$6/Setup!$C$13)-DC122,MAX(0,$H122-SUM($DP122:EZ122)))</f>
        <v/>
      </c>
      <c r="FB122">
        <f>MIN(BF121*(1+BF$6/Setup!$C$13)-DD122,MAX(0,$H122-SUM($DP122:FA122)))</f>
        <v/>
      </c>
      <c r="FC122">
        <f>MIN(BG121*(1+BG$6/Setup!$C$13)-DE122,MAX(0,$H122-SUM($DP122:FB122)))</f>
        <v/>
      </c>
      <c r="FD122">
        <f>MIN(BH121*(1+BH$6/Setup!$C$13)-DF122,MAX(0,$H122-SUM($DP122:FC122)))</f>
        <v/>
      </c>
      <c r="FE122">
        <f>MIN(BI121*(1+BI$6/Setup!$C$13)-DG122,MAX(0,$H122-SUM($DP122:FD122)))</f>
        <v/>
      </c>
      <c r="FF122">
        <f>MIN(BJ121*(1+BJ$6/Setup!$C$13)-DH122,MAX(0,$H122-SUM($DP122:FE122)))</f>
        <v/>
      </c>
      <c r="FG122">
        <f>MIN(BK121*(1+BK$6/Setup!$C$13)-DI122,MAX(0,$H122-SUM($DP122:FF122)))</f>
        <v/>
      </c>
      <c r="FH122">
        <f>MIN(BL121*(1+BL$6/Setup!$C$13)-DJ122,MAX(0,$H122-SUM($DP122:FG122)))</f>
        <v/>
      </c>
      <c r="FI122">
        <f>MIN(BM121*(1+BM$6/Setup!$C$13)-DK122,MAX(0,$H122-SUM($DP122:FH122)))</f>
        <v/>
      </c>
      <c r="FJ122">
        <f>MIN(BN121*(1+BN$6/Setup!$C$13)-DL122,MAX(0,$H122-SUM($DP122:FI122)))</f>
        <v/>
      </c>
      <c r="FK122">
        <f>MIN(BO121*(1+BO$6/Setup!$C$13)-DM122,MAX(0,$H122-SUM($DP122:FJ122)))</f>
        <v/>
      </c>
      <c r="FL122">
        <f>MIN(BP121*(1+BP$6/Setup!$C$13)-DN122,MAX(0,$H122-SUM($DP122:FK122)))</f>
        <v/>
      </c>
      <c r="FM122">
        <f>MIN(BQ121*(1+BQ$6/Setup!$C$13)-DO122,MAX(0,$H122-SUM($DP122:FL122)))</f>
        <v/>
      </c>
    </row>
    <row r="123">
      <c r="A123">
        <f>A122+1</f>
        <v/>
      </c>
      <c r="B123">
        <f>IF(Setup!$C$6="Every week",Setup!$C$7+7*(A123-1),IF(Setup!$C$6="Every 2 weeks",Setup!$C$7+14*(A123-1),IF(Setup!$C$6="Every month",EDATE(Setup!$C$7,A123-1),EOMONTH(Setup!$C$7,INT((A123-1+Setup!$C$20)/2)-1)+MIN(IF(MOD(A123-1+Setup!$C$20,2)=0,Setup!$C$18,Setup!$C$19),DAY(EOMONTH(Setup!$C$7,INT((A123-1+Setup!$C$20)/2)))))))</f>
        <v/>
      </c>
      <c r="C123">
        <f>N('Paycheck Plan'!J119)</f>
        <v/>
      </c>
      <c r="D123">
        <f>N('Paycheck Plan'!K119)</f>
        <v/>
      </c>
      <c r="E123">
        <f>MIN(MAX(0,Setup!$C$10-F122),MAX(0,Setup!$C$8+C123-G123))</f>
        <v/>
      </c>
      <c r="F123">
        <f>F122+E123</f>
        <v/>
      </c>
      <c r="G123">
        <f>MIN(Setup!$C$14,MAX(0,Setup!$C$8+C123))</f>
        <v/>
      </c>
      <c r="H123">
        <f>MAX(0,Setup!$C$8+C123-G123-E123)+SUM($T$7:$BQ$7)-SUM(BR123:DO123)</f>
        <v/>
      </c>
      <c r="I123">
        <f>SUMPRODUCT(T122:BQ122,$T$6:$BQ$6)/Setup!$C$13</f>
        <v/>
      </c>
      <c r="J123">
        <f>SUM(T123:BQ123)</f>
        <v/>
      </c>
      <c r="K123">
        <f>IF(MAX(DP123:FM123)&gt;0,MATCH(MAX(DP123:FM123),DP123:FM123,0),1)</f>
        <v/>
      </c>
      <c r="T123">
        <f>MAX(0,T122*(1+T$6/Setup!$C$13)-BR123-DP123)+IF($K123=1,$D123,0)</f>
        <v/>
      </c>
      <c r="U123">
        <f>MAX(0,U122*(1+U$6/Setup!$C$13)-BS123-DQ123)+IF($K123=2,$D123,0)</f>
        <v/>
      </c>
      <c r="V123">
        <f>MAX(0,V122*(1+V$6/Setup!$C$13)-BT123-DR123)+IF($K123=3,$D123,0)</f>
        <v/>
      </c>
      <c r="W123">
        <f>MAX(0,W122*(1+W$6/Setup!$C$13)-BU123-DS123)+IF($K123=4,$D123,0)</f>
        <v/>
      </c>
      <c r="X123">
        <f>MAX(0,X122*(1+X$6/Setup!$C$13)-BV123-DT123)+IF($K123=5,$D123,0)</f>
        <v/>
      </c>
      <c r="Y123">
        <f>MAX(0,Y122*(1+Y$6/Setup!$C$13)-BW123-DU123)+IF($K123=6,$D123,0)</f>
        <v/>
      </c>
      <c r="Z123">
        <f>MAX(0,Z122*(1+Z$6/Setup!$C$13)-BX123-DV123)+IF($K123=7,$D123,0)</f>
        <v/>
      </c>
      <c r="AA123">
        <f>MAX(0,AA122*(1+AA$6/Setup!$C$13)-BY123-DW123)+IF($K123=8,$D123,0)</f>
        <v/>
      </c>
      <c r="AB123">
        <f>MAX(0,AB122*(1+AB$6/Setup!$C$13)-BZ123-DX123)+IF($K123=9,$D123,0)</f>
        <v/>
      </c>
      <c r="AC123">
        <f>MAX(0,AC122*(1+AC$6/Setup!$C$13)-CA123-DY123)+IF($K123=10,$D123,0)</f>
        <v/>
      </c>
      <c r="AD123">
        <f>MAX(0,AD122*(1+AD$6/Setup!$C$13)-CB123-DZ123)+IF($K123=11,$D123,0)</f>
        <v/>
      </c>
      <c r="AE123">
        <f>MAX(0,AE122*(1+AE$6/Setup!$C$13)-CC123-EA123)+IF($K123=12,$D123,0)</f>
        <v/>
      </c>
      <c r="AF123">
        <f>MAX(0,AF122*(1+AF$6/Setup!$C$13)-CD123-EB123)+IF($K123=13,$D123,0)</f>
        <v/>
      </c>
      <c r="AG123">
        <f>MAX(0,AG122*(1+AG$6/Setup!$C$13)-CE123-EC123)+IF($K123=14,$D123,0)</f>
        <v/>
      </c>
      <c r="AH123">
        <f>MAX(0,AH122*(1+AH$6/Setup!$C$13)-CF123-ED123)+IF($K123=15,$D123,0)</f>
        <v/>
      </c>
      <c r="AI123">
        <f>MAX(0,AI122*(1+AI$6/Setup!$C$13)-CG123-EE123)+IF($K123=16,$D123,0)</f>
        <v/>
      </c>
      <c r="AJ123">
        <f>MAX(0,AJ122*(1+AJ$6/Setup!$C$13)-CH123-EF123)+IF($K123=17,$D123,0)</f>
        <v/>
      </c>
      <c r="AK123">
        <f>MAX(0,AK122*(1+AK$6/Setup!$C$13)-CI123-EG123)+IF($K123=18,$D123,0)</f>
        <v/>
      </c>
      <c r="AL123">
        <f>MAX(0,AL122*(1+AL$6/Setup!$C$13)-CJ123-EH123)+IF($K123=19,$D123,0)</f>
        <v/>
      </c>
      <c r="AM123">
        <f>MAX(0,AM122*(1+AM$6/Setup!$C$13)-CK123-EI123)+IF($K123=20,$D123,0)</f>
        <v/>
      </c>
      <c r="AN123">
        <f>MAX(0,AN122*(1+AN$6/Setup!$C$13)-CL123-EJ123)+IF($K123=21,$D123,0)</f>
        <v/>
      </c>
      <c r="AO123">
        <f>MAX(0,AO122*(1+AO$6/Setup!$C$13)-CM123-EK123)+IF($K123=22,$D123,0)</f>
        <v/>
      </c>
      <c r="AP123">
        <f>MAX(0,AP122*(1+AP$6/Setup!$C$13)-CN123-EL123)+IF($K123=23,$D123,0)</f>
        <v/>
      </c>
      <c r="AQ123">
        <f>MAX(0,AQ122*(1+AQ$6/Setup!$C$13)-CO123-EM123)+IF($K123=24,$D123,0)</f>
        <v/>
      </c>
      <c r="AR123">
        <f>MAX(0,AR122*(1+AR$6/Setup!$C$13)-CP123-EN123)+IF($K123=25,$D123,0)</f>
        <v/>
      </c>
      <c r="AS123">
        <f>MAX(0,AS122*(1+AS$6/Setup!$C$13)-CQ123-EO123)+IF($K123=26,$D123,0)</f>
        <v/>
      </c>
      <c r="AT123">
        <f>MAX(0,AT122*(1+AT$6/Setup!$C$13)-CR123-EP123)+IF($K123=27,$D123,0)</f>
        <v/>
      </c>
      <c r="AU123">
        <f>MAX(0,AU122*(1+AU$6/Setup!$C$13)-CS123-EQ123)+IF($K123=28,$D123,0)</f>
        <v/>
      </c>
      <c r="AV123">
        <f>MAX(0,AV122*(1+AV$6/Setup!$C$13)-CT123-ER123)+IF($K123=29,$D123,0)</f>
        <v/>
      </c>
      <c r="AW123">
        <f>MAX(0,AW122*(1+AW$6/Setup!$C$13)-CU123-ES123)+IF($K123=30,$D123,0)</f>
        <v/>
      </c>
      <c r="AX123">
        <f>MAX(0,AX122*(1+AX$6/Setup!$C$13)-CV123-ET123)+IF($K123=31,$D123,0)</f>
        <v/>
      </c>
      <c r="AY123">
        <f>MAX(0,AY122*(1+AY$6/Setup!$C$13)-CW123-EU123)+IF($K123=32,$D123,0)</f>
        <v/>
      </c>
      <c r="AZ123">
        <f>MAX(0,AZ122*(1+AZ$6/Setup!$C$13)-CX123-EV123)+IF($K123=33,$D123,0)</f>
        <v/>
      </c>
      <c r="BA123">
        <f>MAX(0,BA122*(1+BA$6/Setup!$C$13)-CY123-EW123)+IF($K123=34,$D123,0)</f>
        <v/>
      </c>
      <c r="BB123">
        <f>MAX(0,BB122*(1+BB$6/Setup!$C$13)-CZ123-EX123)+IF($K123=35,$D123,0)</f>
        <v/>
      </c>
      <c r="BC123">
        <f>MAX(0,BC122*(1+BC$6/Setup!$C$13)-DA123-EY123)+IF($K123=36,$D123,0)</f>
        <v/>
      </c>
      <c r="BD123">
        <f>MAX(0,BD122*(1+BD$6/Setup!$C$13)-DB123-EZ123)+IF($K123=37,$D123,0)</f>
        <v/>
      </c>
      <c r="BE123">
        <f>MAX(0,BE122*(1+BE$6/Setup!$C$13)-DC123-FA123)+IF($K123=38,$D123,0)</f>
        <v/>
      </c>
      <c r="BF123">
        <f>MAX(0,BF122*(1+BF$6/Setup!$C$13)-DD123-FB123)+IF($K123=39,$D123,0)</f>
        <v/>
      </c>
      <c r="BG123">
        <f>MAX(0,BG122*(1+BG$6/Setup!$C$13)-DE123-FC123)+IF($K123=40,$D123,0)</f>
        <v/>
      </c>
      <c r="BH123">
        <f>MAX(0,BH122*(1+BH$6/Setup!$C$13)-DF123-FD123)+IF($K123=41,$D123,0)</f>
        <v/>
      </c>
      <c r="BI123">
        <f>MAX(0,BI122*(1+BI$6/Setup!$C$13)-DG123-FE123)+IF($K123=42,$D123,0)</f>
        <v/>
      </c>
      <c r="BJ123">
        <f>MAX(0,BJ122*(1+BJ$6/Setup!$C$13)-DH123-FF123)+IF($K123=43,$D123,0)</f>
        <v/>
      </c>
      <c r="BK123">
        <f>MAX(0,BK122*(1+BK$6/Setup!$C$13)-DI123-FG123)+IF($K123=44,$D123,0)</f>
        <v/>
      </c>
      <c r="BL123">
        <f>MAX(0,BL122*(1+BL$6/Setup!$C$13)-DJ123-FH123)+IF($K123=45,$D123,0)</f>
        <v/>
      </c>
      <c r="BM123">
        <f>MAX(0,BM122*(1+BM$6/Setup!$C$13)-DK123-FI123)+IF($K123=46,$D123,0)</f>
        <v/>
      </c>
      <c r="BN123">
        <f>MAX(0,BN122*(1+BN$6/Setup!$C$13)-DL123-FJ123)+IF($K123=47,$D123,0)</f>
        <v/>
      </c>
      <c r="BO123">
        <f>MAX(0,BO122*(1+BO$6/Setup!$C$13)-DM123-FK123)+IF($K123=48,$D123,0)</f>
        <v/>
      </c>
      <c r="BP123">
        <f>MAX(0,BP122*(1+BP$6/Setup!$C$13)-DN123-FL123)+IF($K123=49,$D123,0)</f>
        <v/>
      </c>
      <c r="BQ123">
        <f>MAX(0,BQ122*(1+BQ$6/Setup!$C$13)-DO123-FM123)+IF($K123=50,$D123,0)</f>
        <v/>
      </c>
      <c r="BR123">
        <f>MIN(T122*(1+T$6/Setup!$C$13),T$7)</f>
        <v/>
      </c>
      <c r="BS123">
        <f>MIN(U122*(1+U$6/Setup!$C$13),U$7)</f>
        <v/>
      </c>
      <c r="BT123">
        <f>MIN(V122*(1+V$6/Setup!$C$13),V$7)</f>
        <v/>
      </c>
      <c r="BU123">
        <f>MIN(W122*(1+W$6/Setup!$C$13),W$7)</f>
        <v/>
      </c>
      <c r="BV123">
        <f>MIN(X122*(1+X$6/Setup!$C$13),X$7)</f>
        <v/>
      </c>
      <c r="BW123">
        <f>MIN(Y122*(1+Y$6/Setup!$C$13),Y$7)</f>
        <v/>
      </c>
      <c r="BX123">
        <f>MIN(Z122*(1+Z$6/Setup!$C$13),Z$7)</f>
        <v/>
      </c>
      <c r="BY123">
        <f>MIN(AA122*(1+AA$6/Setup!$C$13),AA$7)</f>
        <v/>
      </c>
      <c r="BZ123">
        <f>MIN(AB122*(1+AB$6/Setup!$C$13),AB$7)</f>
        <v/>
      </c>
      <c r="CA123">
        <f>MIN(AC122*(1+AC$6/Setup!$C$13),AC$7)</f>
        <v/>
      </c>
      <c r="CB123">
        <f>MIN(AD122*(1+AD$6/Setup!$C$13),AD$7)</f>
        <v/>
      </c>
      <c r="CC123">
        <f>MIN(AE122*(1+AE$6/Setup!$C$13),AE$7)</f>
        <v/>
      </c>
      <c r="CD123">
        <f>MIN(AF122*(1+AF$6/Setup!$C$13),AF$7)</f>
        <v/>
      </c>
      <c r="CE123">
        <f>MIN(AG122*(1+AG$6/Setup!$C$13),AG$7)</f>
        <v/>
      </c>
      <c r="CF123">
        <f>MIN(AH122*(1+AH$6/Setup!$C$13),AH$7)</f>
        <v/>
      </c>
      <c r="CG123">
        <f>MIN(AI122*(1+AI$6/Setup!$C$13),AI$7)</f>
        <v/>
      </c>
      <c r="CH123">
        <f>MIN(AJ122*(1+AJ$6/Setup!$C$13),AJ$7)</f>
        <v/>
      </c>
      <c r="CI123">
        <f>MIN(AK122*(1+AK$6/Setup!$C$13),AK$7)</f>
        <v/>
      </c>
      <c r="CJ123">
        <f>MIN(AL122*(1+AL$6/Setup!$C$13),AL$7)</f>
        <v/>
      </c>
      <c r="CK123">
        <f>MIN(AM122*(1+AM$6/Setup!$C$13),AM$7)</f>
        <v/>
      </c>
      <c r="CL123">
        <f>MIN(AN122*(1+AN$6/Setup!$C$13),AN$7)</f>
        <v/>
      </c>
      <c r="CM123">
        <f>MIN(AO122*(1+AO$6/Setup!$C$13),AO$7)</f>
        <v/>
      </c>
      <c r="CN123">
        <f>MIN(AP122*(1+AP$6/Setup!$C$13),AP$7)</f>
        <v/>
      </c>
      <c r="CO123">
        <f>MIN(AQ122*(1+AQ$6/Setup!$C$13),AQ$7)</f>
        <v/>
      </c>
      <c r="CP123">
        <f>MIN(AR122*(1+AR$6/Setup!$C$13),AR$7)</f>
        <v/>
      </c>
      <c r="CQ123">
        <f>MIN(AS122*(1+AS$6/Setup!$C$13),AS$7)</f>
        <v/>
      </c>
      <c r="CR123">
        <f>MIN(AT122*(1+AT$6/Setup!$C$13),AT$7)</f>
        <v/>
      </c>
      <c r="CS123">
        <f>MIN(AU122*(1+AU$6/Setup!$C$13),AU$7)</f>
        <v/>
      </c>
      <c r="CT123">
        <f>MIN(AV122*(1+AV$6/Setup!$C$13),AV$7)</f>
        <v/>
      </c>
      <c r="CU123">
        <f>MIN(AW122*(1+AW$6/Setup!$C$13),AW$7)</f>
        <v/>
      </c>
      <c r="CV123">
        <f>MIN(AX122*(1+AX$6/Setup!$C$13),AX$7)</f>
        <v/>
      </c>
      <c r="CW123">
        <f>MIN(AY122*(1+AY$6/Setup!$C$13),AY$7)</f>
        <v/>
      </c>
      <c r="CX123">
        <f>MIN(AZ122*(1+AZ$6/Setup!$C$13),AZ$7)</f>
        <v/>
      </c>
      <c r="CY123">
        <f>MIN(BA122*(1+BA$6/Setup!$C$13),BA$7)</f>
        <v/>
      </c>
      <c r="CZ123">
        <f>MIN(BB122*(1+BB$6/Setup!$C$13),BB$7)</f>
        <v/>
      </c>
      <c r="DA123">
        <f>MIN(BC122*(1+BC$6/Setup!$C$13),BC$7)</f>
        <v/>
      </c>
      <c r="DB123">
        <f>MIN(BD122*(1+BD$6/Setup!$C$13),BD$7)</f>
        <v/>
      </c>
      <c r="DC123">
        <f>MIN(BE122*(1+BE$6/Setup!$C$13),BE$7)</f>
        <v/>
      </c>
      <c r="DD123">
        <f>MIN(BF122*(1+BF$6/Setup!$C$13),BF$7)</f>
        <v/>
      </c>
      <c r="DE123">
        <f>MIN(BG122*(1+BG$6/Setup!$C$13),BG$7)</f>
        <v/>
      </c>
      <c r="DF123">
        <f>MIN(BH122*(1+BH$6/Setup!$C$13),BH$7)</f>
        <v/>
      </c>
      <c r="DG123">
        <f>MIN(BI122*(1+BI$6/Setup!$C$13),BI$7)</f>
        <v/>
      </c>
      <c r="DH123">
        <f>MIN(BJ122*(1+BJ$6/Setup!$C$13),BJ$7)</f>
        <v/>
      </c>
      <c r="DI123">
        <f>MIN(BK122*(1+BK$6/Setup!$C$13),BK$7)</f>
        <v/>
      </c>
      <c r="DJ123">
        <f>MIN(BL122*(1+BL$6/Setup!$C$13),BL$7)</f>
        <v/>
      </c>
      <c r="DK123">
        <f>MIN(BM122*(1+BM$6/Setup!$C$13),BM$7)</f>
        <v/>
      </c>
      <c r="DL123">
        <f>MIN(BN122*(1+BN$6/Setup!$C$13),BN$7)</f>
        <v/>
      </c>
      <c r="DM123">
        <f>MIN(BO122*(1+BO$6/Setup!$C$13),BO$7)</f>
        <v/>
      </c>
      <c r="DN123">
        <f>MIN(BP122*(1+BP$6/Setup!$C$13),BP$7)</f>
        <v/>
      </c>
      <c r="DO123">
        <f>MIN(BQ122*(1+BQ$6/Setup!$C$13),BQ$7)</f>
        <v/>
      </c>
      <c r="DP123">
        <f>MIN(T122*(1+T$6/Setup!$C$13)-BR123,$H123)</f>
        <v/>
      </c>
      <c r="DQ123">
        <f>MIN(U122*(1+U$6/Setup!$C$13)-BS123,MAX(0,$H123-SUM($DP123:DP123)))</f>
        <v/>
      </c>
      <c r="DR123">
        <f>MIN(V122*(1+V$6/Setup!$C$13)-BT123,MAX(0,$H123-SUM($DP123:DQ123)))</f>
        <v/>
      </c>
      <c r="DS123">
        <f>MIN(W122*(1+W$6/Setup!$C$13)-BU123,MAX(0,$H123-SUM($DP123:DR123)))</f>
        <v/>
      </c>
      <c r="DT123">
        <f>MIN(X122*(1+X$6/Setup!$C$13)-BV123,MAX(0,$H123-SUM($DP123:DS123)))</f>
        <v/>
      </c>
      <c r="DU123">
        <f>MIN(Y122*(1+Y$6/Setup!$C$13)-BW123,MAX(0,$H123-SUM($DP123:DT123)))</f>
        <v/>
      </c>
      <c r="DV123">
        <f>MIN(Z122*(1+Z$6/Setup!$C$13)-BX123,MAX(0,$H123-SUM($DP123:DU123)))</f>
        <v/>
      </c>
      <c r="DW123">
        <f>MIN(AA122*(1+AA$6/Setup!$C$13)-BY123,MAX(0,$H123-SUM($DP123:DV123)))</f>
        <v/>
      </c>
      <c r="DX123">
        <f>MIN(AB122*(1+AB$6/Setup!$C$13)-BZ123,MAX(0,$H123-SUM($DP123:DW123)))</f>
        <v/>
      </c>
      <c r="DY123">
        <f>MIN(AC122*(1+AC$6/Setup!$C$13)-CA123,MAX(0,$H123-SUM($DP123:DX123)))</f>
        <v/>
      </c>
      <c r="DZ123">
        <f>MIN(AD122*(1+AD$6/Setup!$C$13)-CB123,MAX(0,$H123-SUM($DP123:DY123)))</f>
        <v/>
      </c>
      <c r="EA123">
        <f>MIN(AE122*(1+AE$6/Setup!$C$13)-CC123,MAX(0,$H123-SUM($DP123:DZ123)))</f>
        <v/>
      </c>
      <c r="EB123">
        <f>MIN(AF122*(1+AF$6/Setup!$C$13)-CD123,MAX(0,$H123-SUM($DP123:EA123)))</f>
        <v/>
      </c>
      <c r="EC123">
        <f>MIN(AG122*(1+AG$6/Setup!$C$13)-CE123,MAX(0,$H123-SUM($DP123:EB123)))</f>
        <v/>
      </c>
      <c r="ED123">
        <f>MIN(AH122*(1+AH$6/Setup!$C$13)-CF123,MAX(0,$H123-SUM($DP123:EC123)))</f>
        <v/>
      </c>
      <c r="EE123">
        <f>MIN(AI122*(1+AI$6/Setup!$C$13)-CG123,MAX(0,$H123-SUM($DP123:ED123)))</f>
        <v/>
      </c>
      <c r="EF123">
        <f>MIN(AJ122*(1+AJ$6/Setup!$C$13)-CH123,MAX(0,$H123-SUM($DP123:EE123)))</f>
        <v/>
      </c>
      <c r="EG123">
        <f>MIN(AK122*(1+AK$6/Setup!$C$13)-CI123,MAX(0,$H123-SUM($DP123:EF123)))</f>
        <v/>
      </c>
      <c r="EH123">
        <f>MIN(AL122*(1+AL$6/Setup!$C$13)-CJ123,MAX(0,$H123-SUM($DP123:EG123)))</f>
        <v/>
      </c>
      <c r="EI123">
        <f>MIN(AM122*(1+AM$6/Setup!$C$13)-CK123,MAX(0,$H123-SUM($DP123:EH123)))</f>
        <v/>
      </c>
      <c r="EJ123">
        <f>MIN(AN122*(1+AN$6/Setup!$C$13)-CL123,MAX(0,$H123-SUM($DP123:EI123)))</f>
        <v/>
      </c>
      <c r="EK123">
        <f>MIN(AO122*(1+AO$6/Setup!$C$13)-CM123,MAX(0,$H123-SUM($DP123:EJ123)))</f>
        <v/>
      </c>
      <c r="EL123">
        <f>MIN(AP122*(1+AP$6/Setup!$C$13)-CN123,MAX(0,$H123-SUM($DP123:EK123)))</f>
        <v/>
      </c>
      <c r="EM123">
        <f>MIN(AQ122*(1+AQ$6/Setup!$C$13)-CO123,MAX(0,$H123-SUM($DP123:EL123)))</f>
        <v/>
      </c>
      <c r="EN123">
        <f>MIN(AR122*(1+AR$6/Setup!$C$13)-CP123,MAX(0,$H123-SUM($DP123:EM123)))</f>
        <v/>
      </c>
      <c r="EO123">
        <f>MIN(AS122*(1+AS$6/Setup!$C$13)-CQ123,MAX(0,$H123-SUM($DP123:EN123)))</f>
        <v/>
      </c>
      <c r="EP123">
        <f>MIN(AT122*(1+AT$6/Setup!$C$13)-CR123,MAX(0,$H123-SUM($DP123:EO123)))</f>
        <v/>
      </c>
      <c r="EQ123">
        <f>MIN(AU122*(1+AU$6/Setup!$C$13)-CS123,MAX(0,$H123-SUM($DP123:EP123)))</f>
        <v/>
      </c>
      <c r="ER123">
        <f>MIN(AV122*(1+AV$6/Setup!$C$13)-CT123,MAX(0,$H123-SUM($DP123:EQ123)))</f>
        <v/>
      </c>
      <c r="ES123">
        <f>MIN(AW122*(1+AW$6/Setup!$C$13)-CU123,MAX(0,$H123-SUM($DP123:ER123)))</f>
        <v/>
      </c>
      <c r="ET123">
        <f>MIN(AX122*(1+AX$6/Setup!$C$13)-CV123,MAX(0,$H123-SUM($DP123:ES123)))</f>
        <v/>
      </c>
      <c r="EU123">
        <f>MIN(AY122*(1+AY$6/Setup!$C$13)-CW123,MAX(0,$H123-SUM($DP123:ET123)))</f>
        <v/>
      </c>
      <c r="EV123">
        <f>MIN(AZ122*(1+AZ$6/Setup!$C$13)-CX123,MAX(0,$H123-SUM($DP123:EU123)))</f>
        <v/>
      </c>
      <c r="EW123">
        <f>MIN(BA122*(1+BA$6/Setup!$C$13)-CY123,MAX(0,$H123-SUM($DP123:EV123)))</f>
        <v/>
      </c>
      <c r="EX123">
        <f>MIN(BB122*(1+BB$6/Setup!$C$13)-CZ123,MAX(0,$H123-SUM($DP123:EW123)))</f>
        <v/>
      </c>
      <c r="EY123">
        <f>MIN(BC122*(1+BC$6/Setup!$C$13)-DA123,MAX(0,$H123-SUM($DP123:EX123)))</f>
        <v/>
      </c>
      <c r="EZ123">
        <f>MIN(BD122*(1+BD$6/Setup!$C$13)-DB123,MAX(0,$H123-SUM($DP123:EY123)))</f>
        <v/>
      </c>
      <c r="FA123">
        <f>MIN(BE122*(1+BE$6/Setup!$C$13)-DC123,MAX(0,$H123-SUM($DP123:EZ123)))</f>
        <v/>
      </c>
      <c r="FB123">
        <f>MIN(BF122*(1+BF$6/Setup!$C$13)-DD123,MAX(0,$H123-SUM($DP123:FA123)))</f>
        <v/>
      </c>
      <c r="FC123">
        <f>MIN(BG122*(1+BG$6/Setup!$C$13)-DE123,MAX(0,$H123-SUM($DP123:FB123)))</f>
        <v/>
      </c>
      <c r="FD123">
        <f>MIN(BH122*(1+BH$6/Setup!$C$13)-DF123,MAX(0,$H123-SUM($DP123:FC123)))</f>
        <v/>
      </c>
      <c r="FE123">
        <f>MIN(BI122*(1+BI$6/Setup!$C$13)-DG123,MAX(0,$H123-SUM($DP123:FD123)))</f>
        <v/>
      </c>
      <c r="FF123">
        <f>MIN(BJ122*(1+BJ$6/Setup!$C$13)-DH123,MAX(0,$H123-SUM($DP123:FE123)))</f>
        <v/>
      </c>
      <c r="FG123">
        <f>MIN(BK122*(1+BK$6/Setup!$C$13)-DI123,MAX(0,$H123-SUM($DP123:FF123)))</f>
        <v/>
      </c>
      <c r="FH123">
        <f>MIN(BL122*(1+BL$6/Setup!$C$13)-DJ123,MAX(0,$H123-SUM($DP123:FG123)))</f>
        <v/>
      </c>
      <c r="FI123">
        <f>MIN(BM122*(1+BM$6/Setup!$C$13)-DK123,MAX(0,$H123-SUM($DP123:FH123)))</f>
        <v/>
      </c>
      <c r="FJ123">
        <f>MIN(BN122*(1+BN$6/Setup!$C$13)-DL123,MAX(0,$H123-SUM($DP123:FI123)))</f>
        <v/>
      </c>
      <c r="FK123">
        <f>MIN(BO122*(1+BO$6/Setup!$C$13)-DM123,MAX(0,$H123-SUM($DP123:FJ123)))</f>
        <v/>
      </c>
      <c r="FL123">
        <f>MIN(BP122*(1+BP$6/Setup!$C$13)-DN123,MAX(0,$H123-SUM($DP123:FK123)))</f>
        <v/>
      </c>
      <c r="FM123">
        <f>MIN(BQ122*(1+BQ$6/Setup!$C$13)-DO123,MAX(0,$H123-SUM($DP123:FL123)))</f>
        <v/>
      </c>
    </row>
    <row r="124">
      <c r="A124">
        <f>A123+1</f>
        <v/>
      </c>
      <c r="B124">
        <f>IF(Setup!$C$6="Every week",Setup!$C$7+7*(A124-1),IF(Setup!$C$6="Every 2 weeks",Setup!$C$7+14*(A124-1),IF(Setup!$C$6="Every month",EDATE(Setup!$C$7,A124-1),EOMONTH(Setup!$C$7,INT((A124-1+Setup!$C$20)/2)-1)+MIN(IF(MOD(A124-1+Setup!$C$20,2)=0,Setup!$C$18,Setup!$C$19),DAY(EOMONTH(Setup!$C$7,INT((A124-1+Setup!$C$20)/2)))))))</f>
        <v/>
      </c>
      <c r="C124">
        <f>N('Paycheck Plan'!J120)</f>
        <v/>
      </c>
      <c r="D124">
        <f>N('Paycheck Plan'!K120)</f>
        <v/>
      </c>
      <c r="E124">
        <f>MIN(MAX(0,Setup!$C$10-F123),MAX(0,Setup!$C$8+C124-G124))</f>
        <v/>
      </c>
      <c r="F124">
        <f>F123+E124</f>
        <v/>
      </c>
      <c r="G124">
        <f>MIN(Setup!$C$14,MAX(0,Setup!$C$8+C124))</f>
        <v/>
      </c>
      <c r="H124">
        <f>MAX(0,Setup!$C$8+C124-G124-E124)+SUM($T$7:$BQ$7)-SUM(BR124:DO124)</f>
        <v/>
      </c>
      <c r="I124">
        <f>SUMPRODUCT(T123:BQ123,$T$6:$BQ$6)/Setup!$C$13</f>
        <v/>
      </c>
      <c r="J124">
        <f>SUM(T124:BQ124)</f>
        <v/>
      </c>
      <c r="K124">
        <f>IF(MAX(DP124:FM124)&gt;0,MATCH(MAX(DP124:FM124),DP124:FM124,0),1)</f>
        <v/>
      </c>
      <c r="T124">
        <f>MAX(0,T123*(1+T$6/Setup!$C$13)-BR124-DP124)+IF($K124=1,$D124,0)</f>
        <v/>
      </c>
      <c r="U124">
        <f>MAX(0,U123*(1+U$6/Setup!$C$13)-BS124-DQ124)+IF($K124=2,$D124,0)</f>
        <v/>
      </c>
      <c r="V124">
        <f>MAX(0,V123*(1+V$6/Setup!$C$13)-BT124-DR124)+IF($K124=3,$D124,0)</f>
        <v/>
      </c>
      <c r="W124">
        <f>MAX(0,W123*(1+W$6/Setup!$C$13)-BU124-DS124)+IF($K124=4,$D124,0)</f>
        <v/>
      </c>
      <c r="X124">
        <f>MAX(0,X123*(1+X$6/Setup!$C$13)-BV124-DT124)+IF($K124=5,$D124,0)</f>
        <v/>
      </c>
      <c r="Y124">
        <f>MAX(0,Y123*(1+Y$6/Setup!$C$13)-BW124-DU124)+IF($K124=6,$D124,0)</f>
        <v/>
      </c>
      <c r="Z124">
        <f>MAX(0,Z123*(1+Z$6/Setup!$C$13)-BX124-DV124)+IF($K124=7,$D124,0)</f>
        <v/>
      </c>
      <c r="AA124">
        <f>MAX(0,AA123*(1+AA$6/Setup!$C$13)-BY124-DW124)+IF($K124=8,$D124,0)</f>
        <v/>
      </c>
      <c r="AB124">
        <f>MAX(0,AB123*(1+AB$6/Setup!$C$13)-BZ124-DX124)+IF($K124=9,$D124,0)</f>
        <v/>
      </c>
      <c r="AC124">
        <f>MAX(0,AC123*(1+AC$6/Setup!$C$13)-CA124-DY124)+IF($K124=10,$D124,0)</f>
        <v/>
      </c>
      <c r="AD124">
        <f>MAX(0,AD123*(1+AD$6/Setup!$C$13)-CB124-DZ124)+IF($K124=11,$D124,0)</f>
        <v/>
      </c>
      <c r="AE124">
        <f>MAX(0,AE123*(1+AE$6/Setup!$C$13)-CC124-EA124)+IF($K124=12,$D124,0)</f>
        <v/>
      </c>
      <c r="AF124">
        <f>MAX(0,AF123*(1+AF$6/Setup!$C$13)-CD124-EB124)+IF($K124=13,$D124,0)</f>
        <v/>
      </c>
      <c r="AG124">
        <f>MAX(0,AG123*(1+AG$6/Setup!$C$13)-CE124-EC124)+IF($K124=14,$D124,0)</f>
        <v/>
      </c>
      <c r="AH124">
        <f>MAX(0,AH123*(1+AH$6/Setup!$C$13)-CF124-ED124)+IF($K124=15,$D124,0)</f>
        <v/>
      </c>
      <c r="AI124">
        <f>MAX(0,AI123*(1+AI$6/Setup!$C$13)-CG124-EE124)+IF($K124=16,$D124,0)</f>
        <v/>
      </c>
      <c r="AJ124">
        <f>MAX(0,AJ123*(1+AJ$6/Setup!$C$13)-CH124-EF124)+IF($K124=17,$D124,0)</f>
        <v/>
      </c>
      <c r="AK124">
        <f>MAX(0,AK123*(1+AK$6/Setup!$C$13)-CI124-EG124)+IF($K124=18,$D124,0)</f>
        <v/>
      </c>
      <c r="AL124">
        <f>MAX(0,AL123*(1+AL$6/Setup!$C$13)-CJ124-EH124)+IF($K124=19,$D124,0)</f>
        <v/>
      </c>
      <c r="AM124">
        <f>MAX(0,AM123*(1+AM$6/Setup!$C$13)-CK124-EI124)+IF($K124=20,$D124,0)</f>
        <v/>
      </c>
      <c r="AN124">
        <f>MAX(0,AN123*(1+AN$6/Setup!$C$13)-CL124-EJ124)+IF($K124=21,$D124,0)</f>
        <v/>
      </c>
      <c r="AO124">
        <f>MAX(0,AO123*(1+AO$6/Setup!$C$13)-CM124-EK124)+IF($K124=22,$D124,0)</f>
        <v/>
      </c>
      <c r="AP124">
        <f>MAX(0,AP123*(1+AP$6/Setup!$C$13)-CN124-EL124)+IF($K124=23,$D124,0)</f>
        <v/>
      </c>
      <c r="AQ124">
        <f>MAX(0,AQ123*(1+AQ$6/Setup!$C$13)-CO124-EM124)+IF($K124=24,$D124,0)</f>
        <v/>
      </c>
      <c r="AR124">
        <f>MAX(0,AR123*(1+AR$6/Setup!$C$13)-CP124-EN124)+IF($K124=25,$D124,0)</f>
        <v/>
      </c>
      <c r="AS124">
        <f>MAX(0,AS123*(1+AS$6/Setup!$C$13)-CQ124-EO124)+IF($K124=26,$D124,0)</f>
        <v/>
      </c>
      <c r="AT124">
        <f>MAX(0,AT123*(1+AT$6/Setup!$C$13)-CR124-EP124)+IF($K124=27,$D124,0)</f>
        <v/>
      </c>
      <c r="AU124">
        <f>MAX(0,AU123*(1+AU$6/Setup!$C$13)-CS124-EQ124)+IF($K124=28,$D124,0)</f>
        <v/>
      </c>
      <c r="AV124">
        <f>MAX(0,AV123*(1+AV$6/Setup!$C$13)-CT124-ER124)+IF($K124=29,$D124,0)</f>
        <v/>
      </c>
      <c r="AW124">
        <f>MAX(0,AW123*(1+AW$6/Setup!$C$13)-CU124-ES124)+IF($K124=30,$D124,0)</f>
        <v/>
      </c>
      <c r="AX124">
        <f>MAX(0,AX123*(1+AX$6/Setup!$C$13)-CV124-ET124)+IF($K124=31,$D124,0)</f>
        <v/>
      </c>
      <c r="AY124">
        <f>MAX(0,AY123*(1+AY$6/Setup!$C$13)-CW124-EU124)+IF($K124=32,$D124,0)</f>
        <v/>
      </c>
      <c r="AZ124">
        <f>MAX(0,AZ123*(1+AZ$6/Setup!$C$13)-CX124-EV124)+IF($K124=33,$D124,0)</f>
        <v/>
      </c>
      <c r="BA124">
        <f>MAX(0,BA123*(1+BA$6/Setup!$C$13)-CY124-EW124)+IF($K124=34,$D124,0)</f>
        <v/>
      </c>
      <c r="BB124">
        <f>MAX(0,BB123*(1+BB$6/Setup!$C$13)-CZ124-EX124)+IF($K124=35,$D124,0)</f>
        <v/>
      </c>
      <c r="BC124">
        <f>MAX(0,BC123*(1+BC$6/Setup!$C$13)-DA124-EY124)+IF($K124=36,$D124,0)</f>
        <v/>
      </c>
      <c r="BD124">
        <f>MAX(0,BD123*(1+BD$6/Setup!$C$13)-DB124-EZ124)+IF($K124=37,$D124,0)</f>
        <v/>
      </c>
      <c r="BE124">
        <f>MAX(0,BE123*(1+BE$6/Setup!$C$13)-DC124-FA124)+IF($K124=38,$D124,0)</f>
        <v/>
      </c>
      <c r="BF124">
        <f>MAX(0,BF123*(1+BF$6/Setup!$C$13)-DD124-FB124)+IF($K124=39,$D124,0)</f>
        <v/>
      </c>
      <c r="BG124">
        <f>MAX(0,BG123*(1+BG$6/Setup!$C$13)-DE124-FC124)+IF($K124=40,$D124,0)</f>
        <v/>
      </c>
      <c r="BH124">
        <f>MAX(0,BH123*(1+BH$6/Setup!$C$13)-DF124-FD124)+IF($K124=41,$D124,0)</f>
        <v/>
      </c>
      <c r="BI124">
        <f>MAX(0,BI123*(1+BI$6/Setup!$C$13)-DG124-FE124)+IF($K124=42,$D124,0)</f>
        <v/>
      </c>
      <c r="BJ124">
        <f>MAX(0,BJ123*(1+BJ$6/Setup!$C$13)-DH124-FF124)+IF($K124=43,$D124,0)</f>
        <v/>
      </c>
      <c r="BK124">
        <f>MAX(0,BK123*(1+BK$6/Setup!$C$13)-DI124-FG124)+IF($K124=44,$D124,0)</f>
        <v/>
      </c>
      <c r="BL124">
        <f>MAX(0,BL123*(1+BL$6/Setup!$C$13)-DJ124-FH124)+IF($K124=45,$D124,0)</f>
        <v/>
      </c>
      <c r="BM124">
        <f>MAX(0,BM123*(1+BM$6/Setup!$C$13)-DK124-FI124)+IF($K124=46,$D124,0)</f>
        <v/>
      </c>
      <c r="BN124">
        <f>MAX(0,BN123*(1+BN$6/Setup!$C$13)-DL124-FJ124)+IF($K124=47,$D124,0)</f>
        <v/>
      </c>
      <c r="BO124">
        <f>MAX(0,BO123*(1+BO$6/Setup!$C$13)-DM124-FK124)+IF($K124=48,$D124,0)</f>
        <v/>
      </c>
      <c r="BP124">
        <f>MAX(0,BP123*(1+BP$6/Setup!$C$13)-DN124-FL124)+IF($K124=49,$D124,0)</f>
        <v/>
      </c>
      <c r="BQ124">
        <f>MAX(0,BQ123*(1+BQ$6/Setup!$C$13)-DO124-FM124)+IF($K124=50,$D124,0)</f>
        <v/>
      </c>
      <c r="BR124">
        <f>MIN(T123*(1+T$6/Setup!$C$13),T$7)</f>
        <v/>
      </c>
      <c r="BS124">
        <f>MIN(U123*(1+U$6/Setup!$C$13),U$7)</f>
        <v/>
      </c>
      <c r="BT124">
        <f>MIN(V123*(1+V$6/Setup!$C$13),V$7)</f>
        <v/>
      </c>
      <c r="BU124">
        <f>MIN(W123*(1+W$6/Setup!$C$13),W$7)</f>
        <v/>
      </c>
      <c r="BV124">
        <f>MIN(X123*(1+X$6/Setup!$C$13),X$7)</f>
        <v/>
      </c>
      <c r="BW124">
        <f>MIN(Y123*(1+Y$6/Setup!$C$13),Y$7)</f>
        <v/>
      </c>
      <c r="BX124">
        <f>MIN(Z123*(1+Z$6/Setup!$C$13),Z$7)</f>
        <v/>
      </c>
      <c r="BY124">
        <f>MIN(AA123*(1+AA$6/Setup!$C$13),AA$7)</f>
        <v/>
      </c>
      <c r="BZ124">
        <f>MIN(AB123*(1+AB$6/Setup!$C$13),AB$7)</f>
        <v/>
      </c>
      <c r="CA124">
        <f>MIN(AC123*(1+AC$6/Setup!$C$13),AC$7)</f>
        <v/>
      </c>
      <c r="CB124">
        <f>MIN(AD123*(1+AD$6/Setup!$C$13),AD$7)</f>
        <v/>
      </c>
      <c r="CC124">
        <f>MIN(AE123*(1+AE$6/Setup!$C$13),AE$7)</f>
        <v/>
      </c>
      <c r="CD124">
        <f>MIN(AF123*(1+AF$6/Setup!$C$13),AF$7)</f>
        <v/>
      </c>
      <c r="CE124">
        <f>MIN(AG123*(1+AG$6/Setup!$C$13),AG$7)</f>
        <v/>
      </c>
      <c r="CF124">
        <f>MIN(AH123*(1+AH$6/Setup!$C$13),AH$7)</f>
        <v/>
      </c>
      <c r="CG124">
        <f>MIN(AI123*(1+AI$6/Setup!$C$13),AI$7)</f>
        <v/>
      </c>
      <c r="CH124">
        <f>MIN(AJ123*(1+AJ$6/Setup!$C$13),AJ$7)</f>
        <v/>
      </c>
      <c r="CI124">
        <f>MIN(AK123*(1+AK$6/Setup!$C$13),AK$7)</f>
        <v/>
      </c>
      <c r="CJ124">
        <f>MIN(AL123*(1+AL$6/Setup!$C$13),AL$7)</f>
        <v/>
      </c>
      <c r="CK124">
        <f>MIN(AM123*(1+AM$6/Setup!$C$13),AM$7)</f>
        <v/>
      </c>
      <c r="CL124">
        <f>MIN(AN123*(1+AN$6/Setup!$C$13),AN$7)</f>
        <v/>
      </c>
      <c r="CM124">
        <f>MIN(AO123*(1+AO$6/Setup!$C$13),AO$7)</f>
        <v/>
      </c>
      <c r="CN124">
        <f>MIN(AP123*(1+AP$6/Setup!$C$13),AP$7)</f>
        <v/>
      </c>
      <c r="CO124">
        <f>MIN(AQ123*(1+AQ$6/Setup!$C$13),AQ$7)</f>
        <v/>
      </c>
      <c r="CP124">
        <f>MIN(AR123*(1+AR$6/Setup!$C$13),AR$7)</f>
        <v/>
      </c>
      <c r="CQ124">
        <f>MIN(AS123*(1+AS$6/Setup!$C$13),AS$7)</f>
        <v/>
      </c>
      <c r="CR124">
        <f>MIN(AT123*(1+AT$6/Setup!$C$13),AT$7)</f>
        <v/>
      </c>
      <c r="CS124">
        <f>MIN(AU123*(1+AU$6/Setup!$C$13),AU$7)</f>
        <v/>
      </c>
      <c r="CT124">
        <f>MIN(AV123*(1+AV$6/Setup!$C$13),AV$7)</f>
        <v/>
      </c>
      <c r="CU124">
        <f>MIN(AW123*(1+AW$6/Setup!$C$13),AW$7)</f>
        <v/>
      </c>
      <c r="CV124">
        <f>MIN(AX123*(1+AX$6/Setup!$C$13),AX$7)</f>
        <v/>
      </c>
      <c r="CW124">
        <f>MIN(AY123*(1+AY$6/Setup!$C$13),AY$7)</f>
        <v/>
      </c>
      <c r="CX124">
        <f>MIN(AZ123*(1+AZ$6/Setup!$C$13),AZ$7)</f>
        <v/>
      </c>
      <c r="CY124">
        <f>MIN(BA123*(1+BA$6/Setup!$C$13),BA$7)</f>
        <v/>
      </c>
      <c r="CZ124">
        <f>MIN(BB123*(1+BB$6/Setup!$C$13),BB$7)</f>
        <v/>
      </c>
      <c r="DA124">
        <f>MIN(BC123*(1+BC$6/Setup!$C$13),BC$7)</f>
        <v/>
      </c>
      <c r="DB124">
        <f>MIN(BD123*(1+BD$6/Setup!$C$13),BD$7)</f>
        <v/>
      </c>
      <c r="DC124">
        <f>MIN(BE123*(1+BE$6/Setup!$C$13),BE$7)</f>
        <v/>
      </c>
      <c r="DD124">
        <f>MIN(BF123*(1+BF$6/Setup!$C$13),BF$7)</f>
        <v/>
      </c>
      <c r="DE124">
        <f>MIN(BG123*(1+BG$6/Setup!$C$13),BG$7)</f>
        <v/>
      </c>
      <c r="DF124">
        <f>MIN(BH123*(1+BH$6/Setup!$C$13),BH$7)</f>
        <v/>
      </c>
      <c r="DG124">
        <f>MIN(BI123*(1+BI$6/Setup!$C$13),BI$7)</f>
        <v/>
      </c>
      <c r="DH124">
        <f>MIN(BJ123*(1+BJ$6/Setup!$C$13),BJ$7)</f>
        <v/>
      </c>
      <c r="DI124">
        <f>MIN(BK123*(1+BK$6/Setup!$C$13),BK$7)</f>
        <v/>
      </c>
      <c r="DJ124">
        <f>MIN(BL123*(1+BL$6/Setup!$C$13),BL$7)</f>
        <v/>
      </c>
      <c r="DK124">
        <f>MIN(BM123*(1+BM$6/Setup!$C$13),BM$7)</f>
        <v/>
      </c>
      <c r="DL124">
        <f>MIN(BN123*(1+BN$6/Setup!$C$13),BN$7)</f>
        <v/>
      </c>
      <c r="DM124">
        <f>MIN(BO123*(1+BO$6/Setup!$C$13),BO$7)</f>
        <v/>
      </c>
      <c r="DN124">
        <f>MIN(BP123*(1+BP$6/Setup!$C$13),BP$7)</f>
        <v/>
      </c>
      <c r="DO124">
        <f>MIN(BQ123*(1+BQ$6/Setup!$C$13),BQ$7)</f>
        <v/>
      </c>
      <c r="DP124">
        <f>MIN(T123*(1+T$6/Setup!$C$13)-BR124,$H124)</f>
        <v/>
      </c>
      <c r="DQ124">
        <f>MIN(U123*(1+U$6/Setup!$C$13)-BS124,MAX(0,$H124-SUM($DP124:DP124)))</f>
        <v/>
      </c>
      <c r="DR124">
        <f>MIN(V123*(1+V$6/Setup!$C$13)-BT124,MAX(0,$H124-SUM($DP124:DQ124)))</f>
        <v/>
      </c>
      <c r="DS124">
        <f>MIN(W123*(1+W$6/Setup!$C$13)-BU124,MAX(0,$H124-SUM($DP124:DR124)))</f>
        <v/>
      </c>
      <c r="DT124">
        <f>MIN(X123*(1+X$6/Setup!$C$13)-BV124,MAX(0,$H124-SUM($DP124:DS124)))</f>
        <v/>
      </c>
      <c r="DU124">
        <f>MIN(Y123*(1+Y$6/Setup!$C$13)-BW124,MAX(0,$H124-SUM($DP124:DT124)))</f>
        <v/>
      </c>
      <c r="DV124">
        <f>MIN(Z123*(1+Z$6/Setup!$C$13)-BX124,MAX(0,$H124-SUM($DP124:DU124)))</f>
        <v/>
      </c>
      <c r="DW124">
        <f>MIN(AA123*(1+AA$6/Setup!$C$13)-BY124,MAX(0,$H124-SUM($DP124:DV124)))</f>
        <v/>
      </c>
      <c r="DX124">
        <f>MIN(AB123*(1+AB$6/Setup!$C$13)-BZ124,MAX(0,$H124-SUM($DP124:DW124)))</f>
        <v/>
      </c>
      <c r="DY124">
        <f>MIN(AC123*(1+AC$6/Setup!$C$13)-CA124,MAX(0,$H124-SUM($DP124:DX124)))</f>
        <v/>
      </c>
      <c r="DZ124">
        <f>MIN(AD123*(1+AD$6/Setup!$C$13)-CB124,MAX(0,$H124-SUM($DP124:DY124)))</f>
        <v/>
      </c>
      <c r="EA124">
        <f>MIN(AE123*(1+AE$6/Setup!$C$13)-CC124,MAX(0,$H124-SUM($DP124:DZ124)))</f>
        <v/>
      </c>
      <c r="EB124">
        <f>MIN(AF123*(1+AF$6/Setup!$C$13)-CD124,MAX(0,$H124-SUM($DP124:EA124)))</f>
        <v/>
      </c>
      <c r="EC124">
        <f>MIN(AG123*(1+AG$6/Setup!$C$13)-CE124,MAX(0,$H124-SUM($DP124:EB124)))</f>
        <v/>
      </c>
      <c r="ED124">
        <f>MIN(AH123*(1+AH$6/Setup!$C$13)-CF124,MAX(0,$H124-SUM($DP124:EC124)))</f>
        <v/>
      </c>
      <c r="EE124">
        <f>MIN(AI123*(1+AI$6/Setup!$C$13)-CG124,MAX(0,$H124-SUM($DP124:ED124)))</f>
        <v/>
      </c>
      <c r="EF124">
        <f>MIN(AJ123*(1+AJ$6/Setup!$C$13)-CH124,MAX(0,$H124-SUM($DP124:EE124)))</f>
        <v/>
      </c>
      <c r="EG124">
        <f>MIN(AK123*(1+AK$6/Setup!$C$13)-CI124,MAX(0,$H124-SUM($DP124:EF124)))</f>
        <v/>
      </c>
      <c r="EH124">
        <f>MIN(AL123*(1+AL$6/Setup!$C$13)-CJ124,MAX(0,$H124-SUM($DP124:EG124)))</f>
        <v/>
      </c>
      <c r="EI124">
        <f>MIN(AM123*(1+AM$6/Setup!$C$13)-CK124,MAX(0,$H124-SUM($DP124:EH124)))</f>
        <v/>
      </c>
      <c r="EJ124">
        <f>MIN(AN123*(1+AN$6/Setup!$C$13)-CL124,MAX(0,$H124-SUM($DP124:EI124)))</f>
        <v/>
      </c>
      <c r="EK124">
        <f>MIN(AO123*(1+AO$6/Setup!$C$13)-CM124,MAX(0,$H124-SUM($DP124:EJ124)))</f>
        <v/>
      </c>
      <c r="EL124">
        <f>MIN(AP123*(1+AP$6/Setup!$C$13)-CN124,MAX(0,$H124-SUM($DP124:EK124)))</f>
        <v/>
      </c>
      <c r="EM124">
        <f>MIN(AQ123*(1+AQ$6/Setup!$C$13)-CO124,MAX(0,$H124-SUM($DP124:EL124)))</f>
        <v/>
      </c>
      <c r="EN124">
        <f>MIN(AR123*(1+AR$6/Setup!$C$13)-CP124,MAX(0,$H124-SUM($DP124:EM124)))</f>
        <v/>
      </c>
      <c r="EO124">
        <f>MIN(AS123*(1+AS$6/Setup!$C$13)-CQ124,MAX(0,$H124-SUM($DP124:EN124)))</f>
        <v/>
      </c>
      <c r="EP124">
        <f>MIN(AT123*(1+AT$6/Setup!$C$13)-CR124,MAX(0,$H124-SUM($DP124:EO124)))</f>
        <v/>
      </c>
      <c r="EQ124">
        <f>MIN(AU123*(1+AU$6/Setup!$C$13)-CS124,MAX(0,$H124-SUM($DP124:EP124)))</f>
        <v/>
      </c>
      <c r="ER124">
        <f>MIN(AV123*(1+AV$6/Setup!$C$13)-CT124,MAX(0,$H124-SUM($DP124:EQ124)))</f>
        <v/>
      </c>
      <c r="ES124">
        <f>MIN(AW123*(1+AW$6/Setup!$C$13)-CU124,MAX(0,$H124-SUM($DP124:ER124)))</f>
        <v/>
      </c>
      <c r="ET124">
        <f>MIN(AX123*(1+AX$6/Setup!$C$13)-CV124,MAX(0,$H124-SUM($DP124:ES124)))</f>
        <v/>
      </c>
      <c r="EU124">
        <f>MIN(AY123*(1+AY$6/Setup!$C$13)-CW124,MAX(0,$H124-SUM($DP124:ET124)))</f>
        <v/>
      </c>
      <c r="EV124">
        <f>MIN(AZ123*(1+AZ$6/Setup!$C$13)-CX124,MAX(0,$H124-SUM($DP124:EU124)))</f>
        <v/>
      </c>
      <c r="EW124">
        <f>MIN(BA123*(1+BA$6/Setup!$C$13)-CY124,MAX(0,$H124-SUM($DP124:EV124)))</f>
        <v/>
      </c>
      <c r="EX124">
        <f>MIN(BB123*(1+BB$6/Setup!$C$13)-CZ124,MAX(0,$H124-SUM($DP124:EW124)))</f>
        <v/>
      </c>
      <c r="EY124">
        <f>MIN(BC123*(1+BC$6/Setup!$C$13)-DA124,MAX(0,$H124-SUM($DP124:EX124)))</f>
        <v/>
      </c>
      <c r="EZ124">
        <f>MIN(BD123*(1+BD$6/Setup!$C$13)-DB124,MAX(0,$H124-SUM($DP124:EY124)))</f>
        <v/>
      </c>
      <c r="FA124">
        <f>MIN(BE123*(1+BE$6/Setup!$C$13)-DC124,MAX(0,$H124-SUM($DP124:EZ124)))</f>
        <v/>
      </c>
      <c r="FB124">
        <f>MIN(BF123*(1+BF$6/Setup!$C$13)-DD124,MAX(0,$H124-SUM($DP124:FA124)))</f>
        <v/>
      </c>
      <c r="FC124">
        <f>MIN(BG123*(1+BG$6/Setup!$C$13)-DE124,MAX(0,$H124-SUM($DP124:FB124)))</f>
        <v/>
      </c>
      <c r="FD124">
        <f>MIN(BH123*(1+BH$6/Setup!$C$13)-DF124,MAX(0,$H124-SUM($DP124:FC124)))</f>
        <v/>
      </c>
      <c r="FE124">
        <f>MIN(BI123*(1+BI$6/Setup!$C$13)-DG124,MAX(0,$H124-SUM($DP124:FD124)))</f>
        <v/>
      </c>
      <c r="FF124">
        <f>MIN(BJ123*(1+BJ$6/Setup!$C$13)-DH124,MAX(0,$H124-SUM($DP124:FE124)))</f>
        <v/>
      </c>
      <c r="FG124">
        <f>MIN(BK123*(1+BK$6/Setup!$C$13)-DI124,MAX(0,$H124-SUM($DP124:FF124)))</f>
        <v/>
      </c>
      <c r="FH124">
        <f>MIN(BL123*(1+BL$6/Setup!$C$13)-DJ124,MAX(0,$H124-SUM($DP124:FG124)))</f>
        <v/>
      </c>
      <c r="FI124">
        <f>MIN(BM123*(1+BM$6/Setup!$C$13)-DK124,MAX(0,$H124-SUM($DP124:FH124)))</f>
        <v/>
      </c>
      <c r="FJ124">
        <f>MIN(BN123*(1+BN$6/Setup!$C$13)-DL124,MAX(0,$H124-SUM($DP124:FI124)))</f>
        <v/>
      </c>
      <c r="FK124">
        <f>MIN(BO123*(1+BO$6/Setup!$C$13)-DM124,MAX(0,$H124-SUM($DP124:FJ124)))</f>
        <v/>
      </c>
      <c r="FL124">
        <f>MIN(BP123*(1+BP$6/Setup!$C$13)-DN124,MAX(0,$H124-SUM($DP124:FK124)))</f>
        <v/>
      </c>
      <c r="FM124">
        <f>MIN(BQ123*(1+BQ$6/Setup!$C$13)-DO124,MAX(0,$H124-SUM($DP124:FL124)))</f>
        <v/>
      </c>
    </row>
    <row r="125">
      <c r="A125">
        <f>A124+1</f>
        <v/>
      </c>
      <c r="B125">
        <f>IF(Setup!$C$6="Every week",Setup!$C$7+7*(A125-1),IF(Setup!$C$6="Every 2 weeks",Setup!$C$7+14*(A125-1),IF(Setup!$C$6="Every month",EDATE(Setup!$C$7,A125-1),EOMONTH(Setup!$C$7,INT((A125-1+Setup!$C$20)/2)-1)+MIN(IF(MOD(A125-1+Setup!$C$20,2)=0,Setup!$C$18,Setup!$C$19),DAY(EOMONTH(Setup!$C$7,INT((A125-1+Setup!$C$20)/2)))))))</f>
        <v/>
      </c>
      <c r="C125">
        <f>N('Paycheck Plan'!J121)</f>
        <v/>
      </c>
      <c r="D125">
        <f>N('Paycheck Plan'!K121)</f>
        <v/>
      </c>
      <c r="E125">
        <f>MIN(MAX(0,Setup!$C$10-F124),MAX(0,Setup!$C$8+C125-G125))</f>
        <v/>
      </c>
      <c r="F125">
        <f>F124+E125</f>
        <v/>
      </c>
      <c r="G125">
        <f>MIN(Setup!$C$14,MAX(0,Setup!$C$8+C125))</f>
        <v/>
      </c>
      <c r="H125">
        <f>MAX(0,Setup!$C$8+C125-G125-E125)+SUM($T$7:$BQ$7)-SUM(BR125:DO125)</f>
        <v/>
      </c>
      <c r="I125">
        <f>SUMPRODUCT(T124:BQ124,$T$6:$BQ$6)/Setup!$C$13</f>
        <v/>
      </c>
      <c r="J125">
        <f>SUM(T125:BQ125)</f>
        <v/>
      </c>
      <c r="K125">
        <f>IF(MAX(DP125:FM125)&gt;0,MATCH(MAX(DP125:FM125),DP125:FM125,0),1)</f>
        <v/>
      </c>
      <c r="T125">
        <f>MAX(0,T124*(1+T$6/Setup!$C$13)-BR125-DP125)+IF($K125=1,$D125,0)</f>
        <v/>
      </c>
      <c r="U125">
        <f>MAX(0,U124*(1+U$6/Setup!$C$13)-BS125-DQ125)+IF($K125=2,$D125,0)</f>
        <v/>
      </c>
      <c r="V125">
        <f>MAX(0,V124*(1+V$6/Setup!$C$13)-BT125-DR125)+IF($K125=3,$D125,0)</f>
        <v/>
      </c>
      <c r="W125">
        <f>MAX(0,W124*(1+W$6/Setup!$C$13)-BU125-DS125)+IF($K125=4,$D125,0)</f>
        <v/>
      </c>
      <c r="X125">
        <f>MAX(0,X124*(1+X$6/Setup!$C$13)-BV125-DT125)+IF($K125=5,$D125,0)</f>
        <v/>
      </c>
      <c r="Y125">
        <f>MAX(0,Y124*(1+Y$6/Setup!$C$13)-BW125-DU125)+IF($K125=6,$D125,0)</f>
        <v/>
      </c>
      <c r="Z125">
        <f>MAX(0,Z124*(1+Z$6/Setup!$C$13)-BX125-DV125)+IF($K125=7,$D125,0)</f>
        <v/>
      </c>
      <c r="AA125">
        <f>MAX(0,AA124*(1+AA$6/Setup!$C$13)-BY125-DW125)+IF($K125=8,$D125,0)</f>
        <v/>
      </c>
      <c r="AB125">
        <f>MAX(0,AB124*(1+AB$6/Setup!$C$13)-BZ125-DX125)+IF($K125=9,$D125,0)</f>
        <v/>
      </c>
      <c r="AC125">
        <f>MAX(0,AC124*(1+AC$6/Setup!$C$13)-CA125-DY125)+IF($K125=10,$D125,0)</f>
        <v/>
      </c>
      <c r="AD125">
        <f>MAX(0,AD124*(1+AD$6/Setup!$C$13)-CB125-DZ125)+IF($K125=11,$D125,0)</f>
        <v/>
      </c>
      <c r="AE125">
        <f>MAX(0,AE124*(1+AE$6/Setup!$C$13)-CC125-EA125)+IF($K125=12,$D125,0)</f>
        <v/>
      </c>
      <c r="AF125">
        <f>MAX(0,AF124*(1+AF$6/Setup!$C$13)-CD125-EB125)+IF($K125=13,$D125,0)</f>
        <v/>
      </c>
      <c r="AG125">
        <f>MAX(0,AG124*(1+AG$6/Setup!$C$13)-CE125-EC125)+IF($K125=14,$D125,0)</f>
        <v/>
      </c>
      <c r="AH125">
        <f>MAX(0,AH124*(1+AH$6/Setup!$C$13)-CF125-ED125)+IF($K125=15,$D125,0)</f>
        <v/>
      </c>
      <c r="AI125">
        <f>MAX(0,AI124*(1+AI$6/Setup!$C$13)-CG125-EE125)+IF($K125=16,$D125,0)</f>
        <v/>
      </c>
      <c r="AJ125">
        <f>MAX(0,AJ124*(1+AJ$6/Setup!$C$13)-CH125-EF125)+IF($K125=17,$D125,0)</f>
        <v/>
      </c>
      <c r="AK125">
        <f>MAX(0,AK124*(1+AK$6/Setup!$C$13)-CI125-EG125)+IF($K125=18,$D125,0)</f>
        <v/>
      </c>
      <c r="AL125">
        <f>MAX(0,AL124*(1+AL$6/Setup!$C$13)-CJ125-EH125)+IF($K125=19,$D125,0)</f>
        <v/>
      </c>
      <c r="AM125">
        <f>MAX(0,AM124*(1+AM$6/Setup!$C$13)-CK125-EI125)+IF($K125=20,$D125,0)</f>
        <v/>
      </c>
      <c r="AN125">
        <f>MAX(0,AN124*(1+AN$6/Setup!$C$13)-CL125-EJ125)+IF($K125=21,$D125,0)</f>
        <v/>
      </c>
      <c r="AO125">
        <f>MAX(0,AO124*(1+AO$6/Setup!$C$13)-CM125-EK125)+IF($K125=22,$D125,0)</f>
        <v/>
      </c>
      <c r="AP125">
        <f>MAX(0,AP124*(1+AP$6/Setup!$C$13)-CN125-EL125)+IF($K125=23,$D125,0)</f>
        <v/>
      </c>
      <c r="AQ125">
        <f>MAX(0,AQ124*(1+AQ$6/Setup!$C$13)-CO125-EM125)+IF($K125=24,$D125,0)</f>
        <v/>
      </c>
      <c r="AR125">
        <f>MAX(0,AR124*(1+AR$6/Setup!$C$13)-CP125-EN125)+IF($K125=25,$D125,0)</f>
        <v/>
      </c>
      <c r="AS125">
        <f>MAX(0,AS124*(1+AS$6/Setup!$C$13)-CQ125-EO125)+IF($K125=26,$D125,0)</f>
        <v/>
      </c>
      <c r="AT125">
        <f>MAX(0,AT124*(1+AT$6/Setup!$C$13)-CR125-EP125)+IF($K125=27,$D125,0)</f>
        <v/>
      </c>
      <c r="AU125">
        <f>MAX(0,AU124*(1+AU$6/Setup!$C$13)-CS125-EQ125)+IF($K125=28,$D125,0)</f>
        <v/>
      </c>
      <c r="AV125">
        <f>MAX(0,AV124*(1+AV$6/Setup!$C$13)-CT125-ER125)+IF($K125=29,$D125,0)</f>
        <v/>
      </c>
      <c r="AW125">
        <f>MAX(0,AW124*(1+AW$6/Setup!$C$13)-CU125-ES125)+IF($K125=30,$D125,0)</f>
        <v/>
      </c>
      <c r="AX125">
        <f>MAX(0,AX124*(1+AX$6/Setup!$C$13)-CV125-ET125)+IF($K125=31,$D125,0)</f>
        <v/>
      </c>
      <c r="AY125">
        <f>MAX(0,AY124*(1+AY$6/Setup!$C$13)-CW125-EU125)+IF($K125=32,$D125,0)</f>
        <v/>
      </c>
      <c r="AZ125">
        <f>MAX(0,AZ124*(1+AZ$6/Setup!$C$13)-CX125-EV125)+IF($K125=33,$D125,0)</f>
        <v/>
      </c>
      <c r="BA125">
        <f>MAX(0,BA124*(1+BA$6/Setup!$C$13)-CY125-EW125)+IF($K125=34,$D125,0)</f>
        <v/>
      </c>
      <c r="BB125">
        <f>MAX(0,BB124*(1+BB$6/Setup!$C$13)-CZ125-EX125)+IF($K125=35,$D125,0)</f>
        <v/>
      </c>
      <c r="BC125">
        <f>MAX(0,BC124*(1+BC$6/Setup!$C$13)-DA125-EY125)+IF($K125=36,$D125,0)</f>
        <v/>
      </c>
      <c r="BD125">
        <f>MAX(0,BD124*(1+BD$6/Setup!$C$13)-DB125-EZ125)+IF($K125=37,$D125,0)</f>
        <v/>
      </c>
      <c r="BE125">
        <f>MAX(0,BE124*(1+BE$6/Setup!$C$13)-DC125-FA125)+IF($K125=38,$D125,0)</f>
        <v/>
      </c>
      <c r="BF125">
        <f>MAX(0,BF124*(1+BF$6/Setup!$C$13)-DD125-FB125)+IF($K125=39,$D125,0)</f>
        <v/>
      </c>
      <c r="BG125">
        <f>MAX(0,BG124*(1+BG$6/Setup!$C$13)-DE125-FC125)+IF($K125=40,$D125,0)</f>
        <v/>
      </c>
      <c r="BH125">
        <f>MAX(0,BH124*(1+BH$6/Setup!$C$13)-DF125-FD125)+IF($K125=41,$D125,0)</f>
        <v/>
      </c>
      <c r="BI125">
        <f>MAX(0,BI124*(1+BI$6/Setup!$C$13)-DG125-FE125)+IF($K125=42,$D125,0)</f>
        <v/>
      </c>
      <c r="BJ125">
        <f>MAX(0,BJ124*(1+BJ$6/Setup!$C$13)-DH125-FF125)+IF($K125=43,$D125,0)</f>
        <v/>
      </c>
      <c r="BK125">
        <f>MAX(0,BK124*(1+BK$6/Setup!$C$13)-DI125-FG125)+IF($K125=44,$D125,0)</f>
        <v/>
      </c>
      <c r="BL125">
        <f>MAX(0,BL124*(1+BL$6/Setup!$C$13)-DJ125-FH125)+IF($K125=45,$D125,0)</f>
        <v/>
      </c>
      <c r="BM125">
        <f>MAX(0,BM124*(1+BM$6/Setup!$C$13)-DK125-FI125)+IF($K125=46,$D125,0)</f>
        <v/>
      </c>
      <c r="BN125">
        <f>MAX(0,BN124*(1+BN$6/Setup!$C$13)-DL125-FJ125)+IF($K125=47,$D125,0)</f>
        <v/>
      </c>
      <c r="BO125">
        <f>MAX(0,BO124*(1+BO$6/Setup!$C$13)-DM125-FK125)+IF($K125=48,$D125,0)</f>
        <v/>
      </c>
      <c r="BP125">
        <f>MAX(0,BP124*(1+BP$6/Setup!$C$13)-DN125-FL125)+IF($K125=49,$D125,0)</f>
        <v/>
      </c>
      <c r="BQ125">
        <f>MAX(0,BQ124*(1+BQ$6/Setup!$C$13)-DO125-FM125)+IF($K125=50,$D125,0)</f>
        <v/>
      </c>
      <c r="BR125">
        <f>MIN(T124*(1+T$6/Setup!$C$13),T$7)</f>
        <v/>
      </c>
      <c r="BS125">
        <f>MIN(U124*(1+U$6/Setup!$C$13),U$7)</f>
        <v/>
      </c>
      <c r="BT125">
        <f>MIN(V124*(1+V$6/Setup!$C$13),V$7)</f>
        <v/>
      </c>
      <c r="BU125">
        <f>MIN(W124*(1+W$6/Setup!$C$13),W$7)</f>
        <v/>
      </c>
      <c r="BV125">
        <f>MIN(X124*(1+X$6/Setup!$C$13),X$7)</f>
        <v/>
      </c>
      <c r="BW125">
        <f>MIN(Y124*(1+Y$6/Setup!$C$13),Y$7)</f>
        <v/>
      </c>
      <c r="BX125">
        <f>MIN(Z124*(1+Z$6/Setup!$C$13),Z$7)</f>
        <v/>
      </c>
      <c r="BY125">
        <f>MIN(AA124*(1+AA$6/Setup!$C$13),AA$7)</f>
        <v/>
      </c>
      <c r="BZ125">
        <f>MIN(AB124*(1+AB$6/Setup!$C$13),AB$7)</f>
        <v/>
      </c>
      <c r="CA125">
        <f>MIN(AC124*(1+AC$6/Setup!$C$13),AC$7)</f>
        <v/>
      </c>
      <c r="CB125">
        <f>MIN(AD124*(1+AD$6/Setup!$C$13),AD$7)</f>
        <v/>
      </c>
      <c r="CC125">
        <f>MIN(AE124*(1+AE$6/Setup!$C$13),AE$7)</f>
        <v/>
      </c>
      <c r="CD125">
        <f>MIN(AF124*(1+AF$6/Setup!$C$13),AF$7)</f>
        <v/>
      </c>
      <c r="CE125">
        <f>MIN(AG124*(1+AG$6/Setup!$C$13),AG$7)</f>
        <v/>
      </c>
      <c r="CF125">
        <f>MIN(AH124*(1+AH$6/Setup!$C$13),AH$7)</f>
        <v/>
      </c>
      <c r="CG125">
        <f>MIN(AI124*(1+AI$6/Setup!$C$13),AI$7)</f>
        <v/>
      </c>
      <c r="CH125">
        <f>MIN(AJ124*(1+AJ$6/Setup!$C$13),AJ$7)</f>
        <v/>
      </c>
      <c r="CI125">
        <f>MIN(AK124*(1+AK$6/Setup!$C$13),AK$7)</f>
        <v/>
      </c>
      <c r="CJ125">
        <f>MIN(AL124*(1+AL$6/Setup!$C$13),AL$7)</f>
        <v/>
      </c>
      <c r="CK125">
        <f>MIN(AM124*(1+AM$6/Setup!$C$13),AM$7)</f>
        <v/>
      </c>
      <c r="CL125">
        <f>MIN(AN124*(1+AN$6/Setup!$C$13),AN$7)</f>
        <v/>
      </c>
      <c r="CM125">
        <f>MIN(AO124*(1+AO$6/Setup!$C$13),AO$7)</f>
        <v/>
      </c>
      <c r="CN125">
        <f>MIN(AP124*(1+AP$6/Setup!$C$13),AP$7)</f>
        <v/>
      </c>
      <c r="CO125">
        <f>MIN(AQ124*(1+AQ$6/Setup!$C$13),AQ$7)</f>
        <v/>
      </c>
      <c r="CP125">
        <f>MIN(AR124*(1+AR$6/Setup!$C$13),AR$7)</f>
        <v/>
      </c>
      <c r="CQ125">
        <f>MIN(AS124*(1+AS$6/Setup!$C$13),AS$7)</f>
        <v/>
      </c>
      <c r="CR125">
        <f>MIN(AT124*(1+AT$6/Setup!$C$13),AT$7)</f>
        <v/>
      </c>
      <c r="CS125">
        <f>MIN(AU124*(1+AU$6/Setup!$C$13),AU$7)</f>
        <v/>
      </c>
      <c r="CT125">
        <f>MIN(AV124*(1+AV$6/Setup!$C$13),AV$7)</f>
        <v/>
      </c>
      <c r="CU125">
        <f>MIN(AW124*(1+AW$6/Setup!$C$13),AW$7)</f>
        <v/>
      </c>
      <c r="CV125">
        <f>MIN(AX124*(1+AX$6/Setup!$C$13),AX$7)</f>
        <v/>
      </c>
      <c r="CW125">
        <f>MIN(AY124*(1+AY$6/Setup!$C$13),AY$7)</f>
        <v/>
      </c>
      <c r="CX125">
        <f>MIN(AZ124*(1+AZ$6/Setup!$C$13),AZ$7)</f>
        <v/>
      </c>
      <c r="CY125">
        <f>MIN(BA124*(1+BA$6/Setup!$C$13),BA$7)</f>
        <v/>
      </c>
      <c r="CZ125">
        <f>MIN(BB124*(1+BB$6/Setup!$C$13),BB$7)</f>
        <v/>
      </c>
      <c r="DA125">
        <f>MIN(BC124*(1+BC$6/Setup!$C$13),BC$7)</f>
        <v/>
      </c>
      <c r="DB125">
        <f>MIN(BD124*(1+BD$6/Setup!$C$13),BD$7)</f>
        <v/>
      </c>
      <c r="DC125">
        <f>MIN(BE124*(1+BE$6/Setup!$C$13),BE$7)</f>
        <v/>
      </c>
      <c r="DD125">
        <f>MIN(BF124*(1+BF$6/Setup!$C$13),BF$7)</f>
        <v/>
      </c>
      <c r="DE125">
        <f>MIN(BG124*(1+BG$6/Setup!$C$13),BG$7)</f>
        <v/>
      </c>
      <c r="DF125">
        <f>MIN(BH124*(1+BH$6/Setup!$C$13),BH$7)</f>
        <v/>
      </c>
      <c r="DG125">
        <f>MIN(BI124*(1+BI$6/Setup!$C$13),BI$7)</f>
        <v/>
      </c>
      <c r="DH125">
        <f>MIN(BJ124*(1+BJ$6/Setup!$C$13),BJ$7)</f>
        <v/>
      </c>
      <c r="DI125">
        <f>MIN(BK124*(1+BK$6/Setup!$C$13),BK$7)</f>
        <v/>
      </c>
      <c r="DJ125">
        <f>MIN(BL124*(1+BL$6/Setup!$C$13),BL$7)</f>
        <v/>
      </c>
      <c r="DK125">
        <f>MIN(BM124*(1+BM$6/Setup!$C$13),BM$7)</f>
        <v/>
      </c>
      <c r="DL125">
        <f>MIN(BN124*(1+BN$6/Setup!$C$13),BN$7)</f>
        <v/>
      </c>
      <c r="DM125">
        <f>MIN(BO124*(1+BO$6/Setup!$C$13),BO$7)</f>
        <v/>
      </c>
      <c r="DN125">
        <f>MIN(BP124*(1+BP$6/Setup!$C$13),BP$7)</f>
        <v/>
      </c>
      <c r="DO125">
        <f>MIN(BQ124*(1+BQ$6/Setup!$C$13),BQ$7)</f>
        <v/>
      </c>
      <c r="DP125">
        <f>MIN(T124*(1+T$6/Setup!$C$13)-BR125,$H125)</f>
        <v/>
      </c>
      <c r="DQ125">
        <f>MIN(U124*(1+U$6/Setup!$C$13)-BS125,MAX(0,$H125-SUM($DP125:DP125)))</f>
        <v/>
      </c>
      <c r="DR125">
        <f>MIN(V124*(1+V$6/Setup!$C$13)-BT125,MAX(0,$H125-SUM($DP125:DQ125)))</f>
        <v/>
      </c>
      <c r="DS125">
        <f>MIN(W124*(1+W$6/Setup!$C$13)-BU125,MAX(0,$H125-SUM($DP125:DR125)))</f>
        <v/>
      </c>
      <c r="DT125">
        <f>MIN(X124*(1+X$6/Setup!$C$13)-BV125,MAX(0,$H125-SUM($DP125:DS125)))</f>
        <v/>
      </c>
      <c r="DU125">
        <f>MIN(Y124*(1+Y$6/Setup!$C$13)-BW125,MAX(0,$H125-SUM($DP125:DT125)))</f>
        <v/>
      </c>
      <c r="DV125">
        <f>MIN(Z124*(1+Z$6/Setup!$C$13)-BX125,MAX(0,$H125-SUM($DP125:DU125)))</f>
        <v/>
      </c>
      <c r="DW125">
        <f>MIN(AA124*(1+AA$6/Setup!$C$13)-BY125,MAX(0,$H125-SUM($DP125:DV125)))</f>
        <v/>
      </c>
      <c r="DX125">
        <f>MIN(AB124*(1+AB$6/Setup!$C$13)-BZ125,MAX(0,$H125-SUM($DP125:DW125)))</f>
        <v/>
      </c>
      <c r="DY125">
        <f>MIN(AC124*(1+AC$6/Setup!$C$13)-CA125,MAX(0,$H125-SUM($DP125:DX125)))</f>
        <v/>
      </c>
      <c r="DZ125">
        <f>MIN(AD124*(1+AD$6/Setup!$C$13)-CB125,MAX(0,$H125-SUM($DP125:DY125)))</f>
        <v/>
      </c>
      <c r="EA125">
        <f>MIN(AE124*(1+AE$6/Setup!$C$13)-CC125,MAX(0,$H125-SUM($DP125:DZ125)))</f>
        <v/>
      </c>
      <c r="EB125">
        <f>MIN(AF124*(1+AF$6/Setup!$C$13)-CD125,MAX(0,$H125-SUM($DP125:EA125)))</f>
        <v/>
      </c>
      <c r="EC125">
        <f>MIN(AG124*(1+AG$6/Setup!$C$13)-CE125,MAX(0,$H125-SUM($DP125:EB125)))</f>
        <v/>
      </c>
      <c r="ED125">
        <f>MIN(AH124*(1+AH$6/Setup!$C$13)-CF125,MAX(0,$H125-SUM($DP125:EC125)))</f>
        <v/>
      </c>
      <c r="EE125">
        <f>MIN(AI124*(1+AI$6/Setup!$C$13)-CG125,MAX(0,$H125-SUM($DP125:ED125)))</f>
        <v/>
      </c>
      <c r="EF125">
        <f>MIN(AJ124*(1+AJ$6/Setup!$C$13)-CH125,MAX(0,$H125-SUM($DP125:EE125)))</f>
        <v/>
      </c>
      <c r="EG125">
        <f>MIN(AK124*(1+AK$6/Setup!$C$13)-CI125,MAX(0,$H125-SUM($DP125:EF125)))</f>
        <v/>
      </c>
      <c r="EH125">
        <f>MIN(AL124*(1+AL$6/Setup!$C$13)-CJ125,MAX(0,$H125-SUM($DP125:EG125)))</f>
        <v/>
      </c>
      <c r="EI125">
        <f>MIN(AM124*(1+AM$6/Setup!$C$13)-CK125,MAX(0,$H125-SUM($DP125:EH125)))</f>
        <v/>
      </c>
      <c r="EJ125">
        <f>MIN(AN124*(1+AN$6/Setup!$C$13)-CL125,MAX(0,$H125-SUM($DP125:EI125)))</f>
        <v/>
      </c>
      <c r="EK125">
        <f>MIN(AO124*(1+AO$6/Setup!$C$13)-CM125,MAX(0,$H125-SUM($DP125:EJ125)))</f>
        <v/>
      </c>
      <c r="EL125">
        <f>MIN(AP124*(1+AP$6/Setup!$C$13)-CN125,MAX(0,$H125-SUM($DP125:EK125)))</f>
        <v/>
      </c>
      <c r="EM125">
        <f>MIN(AQ124*(1+AQ$6/Setup!$C$13)-CO125,MAX(0,$H125-SUM($DP125:EL125)))</f>
        <v/>
      </c>
      <c r="EN125">
        <f>MIN(AR124*(1+AR$6/Setup!$C$13)-CP125,MAX(0,$H125-SUM($DP125:EM125)))</f>
        <v/>
      </c>
      <c r="EO125">
        <f>MIN(AS124*(1+AS$6/Setup!$C$13)-CQ125,MAX(0,$H125-SUM($DP125:EN125)))</f>
        <v/>
      </c>
      <c r="EP125">
        <f>MIN(AT124*(1+AT$6/Setup!$C$13)-CR125,MAX(0,$H125-SUM($DP125:EO125)))</f>
        <v/>
      </c>
      <c r="EQ125">
        <f>MIN(AU124*(1+AU$6/Setup!$C$13)-CS125,MAX(0,$H125-SUM($DP125:EP125)))</f>
        <v/>
      </c>
      <c r="ER125">
        <f>MIN(AV124*(1+AV$6/Setup!$C$13)-CT125,MAX(0,$H125-SUM($DP125:EQ125)))</f>
        <v/>
      </c>
      <c r="ES125">
        <f>MIN(AW124*(1+AW$6/Setup!$C$13)-CU125,MAX(0,$H125-SUM($DP125:ER125)))</f>
        <v/>
      </c>
      <c r="ET125">
        <f>MIN(AX124*(1+AX$6/Setup!$C$13)-CV125,MAX(0,$H125-SUM($DP125:ES125)))</f>
        <v/>
      </c>
      <c r="EU125">
        <f>MIN(AY124*(1+AY$6/Setup!$C$13)-CW125,MAX(0,$H125-SUM($DP125:ET125)))</f>
        <v/>
      </c>
      <c r="EV125">
        <f>MIN(AZ124*(1+AZ$6/Setup!$C$13)-CX125,MAX(0,$H125-SUM($DP125:EU125)))</f>
        <v/>
      </c>
      <c r="EW125">
        <f>MIN(BA124*(1+BA$6/Setup!$C$13)-CY125,MAX(0,$H125-SUM($DP125:EV125)))</f>
        <v/>
      </c>
      <c r="EX125">
        <f>MIN(BB124*(1+BB$6/Setup!$C$13)-CZ125,MAX(0,$H125-SUM($DP125:EW125)))</f>
        <v/>
      </c>
      <c r="EY125">
        <f>MIN(BC124*(1+BC$6/Setup!$C$13)-DA125,MAX(0,$H125-SUM($DP125:EX125)))</f>
        <v/>
      </c>
      <c r="EZ125">
        <f>MIN(BD124*(1+BD$6/Setup!$C$13)-DB125,MAX(0,$H125-SUM($DP125:EY125)))</f>
        <v/>
      </c>
      <c r="FA125">
        <f>MIN(BE124*(1+BE$6/Setup!$C$13)-DC125,MAX(0,$H125-SUM($DP125:EZ125)))</f>
        <v/>
      </c>
      <c r="FB125">
        <f>MIN(BF124*(1+BF$6/Setup!$C$13)-DD125,MAX(0,$H125-SUM($DP125:FA125)))</f>
        <v/>
      </c>
      <c r="FC125">
        <f>MIN(BG124*(1+BG$6/Setup!$C$13)-DE125,MAX(0,$H125-SUM($DP125:FB125)))</f>
        <v/>
      </c>
      <c r="FD125">
        <f>MIN(BH124*(1+BH$6/Setup!$C$13)-DF125,MAX(0,$H125-SUM($DP125:FC125)))</f>
        <v/>
      </c>
      <c r="FE125">
        <f>MIN(BI124*(1+BI$6/Setup!$C$13)-DG125,MAX(0,$H125-SUM($DP125:FD125)))</f>
        <v/>
      </c>
      <c r="FF125">
        <f>MIN(BJ124*(1+BJ$6/Setup!$C$13)-DH125,MAX(0,$H125-SUM($DP125:FE125)))</f>
        <v/>
      </c>
      <c r="FG125">
        <f>MIN(BK124*(1+BK$6/Setup!$C$13)-DI125,MAX(0,$H125-SUM($DP125:FF125)))</f>
        <v/>
      </c>
      <c r="FH125">
        <f>MIN(BL124*(1+BL$6/Setup!$C$13)-DJ125,MAX(0,$H125-SUM($DP125:FG125)))</f>
        <v/>
      </c>
      <c r="FI125">
        <f>MIN(BM124*(1+BM$6/Setup!$C$13)-DK125,MAX(0,$H125-SUM($DP125:FH125)))</f>
        <v/>
      </c>
      <c r="FJ125">
        <f>MIN(BN124*(1+BN$6/Setup!$C$13)-DL125,MAX(0,$H125-SUM($DP125:FI125)))</f>
        <v/>
      </c>
      <c r="FK125">
        <f>MIN(BO124*(1+BO$6/Setup!$C$13)-DM125,MAX(0,$H125-SUM($DP125:FJ125)))</f>
        <v/>
      </c>
      <c r="FL125">
        <f>MIN(BP124*(1+BP$6/Setup!$C$13)-DN125,MAX(0,$H125-SUM($DP125:FK125)))</f>
        <v/>
      </c>
      <c r="FM125">
        <f>MIN(BQ124*(1+BQ$6/Setup!$C$13)-DO125,MAX(0,$H125-SUM($DP125:FL125)))</f>
        <v/>
      </c>
    </row>
    <row r="126">
      <c r="A126">
        <f>A125+1</f>
        <v/>
      </c>
      <c r="B126">
        <f>IF(Setup!$C$6="Every week",Setup!$C$7+7*(A126-1),IF(Setup!$C$6="Every 2 weeks",Setup!$C$7+14*(A126-1),IF(Setup!$C$6="Every month",EDATE(Setup!$C$7,A126-1),EOMONTH(Setup!$C$7,INT((A126-1+Setup!$C$20)/2)-1)+MIN(IF(MOD(A126-1+Setup!$C$20,2)=0,Setup!$C$18,Setup!$C$19),DAY(EOMONTH(Setup!$C$7,INT((A126-1+Setup!$C$20)/2)))))))</f>
        <v/>
      </c>
      <c r="C126">
        <f>N('Paycheck Plan'!J122)</f>
        <v/>
      </c>
      <c r="D126">
        <f>N('Paycheck Plan'!K122)</f>
        <v/>
      </c>
      <c r="E126">
        <f>MIN(MAX(0,Setup!$C$10-F125),MAX(0,Setup!$C$8+C126-G126))</f>
        <v/>
      </c>
      <c r="F126">
        <f>F125+E126</f>
        <v/>
      </c>
      <c r="G126">
        <f>MIN(Setup!$C$14,MAX(0,Setup!$C$8+C126))</f>
        <v/>
      </c>
      <c r="H126">
        <f>MAX(0,Setup!$C$8+C126-G126-E126)+SUM($T$7:$BQ$7)-SUM(BR126:DO126)</f>
        <v/>
      </c>
      <c r="I126">
        <f>SUMPRODUCT(T125:BQ125,$T$6:$BQ$6)/Setup!$C$13</f>
        <v/>
      </c>
      <c r="J126">
        <f>SUM(T126:BQ126)</f>
        <v/>
      </c>
      <c r="K126">
        <f>IF(MAX(DP126:FM126)&gt;0,MATCH(MAX(DP126:FM126),DP126:FM126,0),1)</f>
        <v/>
      </c>
      <c r="T126">
        <f>MAX(0,T125*(1+T$6/Setup!$C$13)-BR126-DP126)+IF($K126=1,$D126,0)</f>
        <v/>
      </c>
      <c r="U126">
        <f>MAX(0,U125*(1+U$6/Setup!$C$13)-BS126-DQ126)+IF($K126=2,$D126,0)</f>
        <v/>
      </c>
      <c r="V126">
        <f>MAX(0,V125*(1+V$6/Setup!$C$13)-BT126-DR126)+IF($K126=3,$D126,0)</f>
        <v/>
      </c>
      <c r="W126">
        <f>MAX(0,W125*(1+W$6/Setup!$C$13)-BU126-DS126)+IF($K126=4,$D126,0)</f>
        <v/>
      </c>
      <c r="X126">
        <f>MAX(0,X125*(1+X$6/Setup!$C$13)-BV126-DT126)+IF($K126=5,$D126,0)</f>
        <v/>
      </c>
      <c r="Y126">
        <f>MAX(0,Y125*(1+Y$6/Setup!$C$13)-BW126-DU126)+IF($K126=6,$D126,0)</f>
        <v/>
      </c>
      <c r="Z126">
        <f>MAX(0,Z125*(1+Z$6/Setup!$C$13)-BX126-DV126)+IF($K126=7,$D126,0)</f>
        <v/>
      </c>
      <c r="AA126">
        <f>MAX(0,AA125*(1+AA$6/Setup!$C$13)-BY126-DW126)+IF($K126=8,$D126,0)</f>
        <v/>
      </c>
      <c r="AB126">
        <f>MAX(0,AB125*(1+AB$6/Setup!$C$13)-BZ126-DX126)+IF($K126=9,$D126,0)</f>
        <v/>
      </c>
      <c r="AC126">
        <f>MAX(0,AC125*(1+AC$6/Setup!$C$13)-CA126-DY126)+IF($K126=10,$D126,0)</f>
        <v/>
      </c>
      <c r="AD126">
        <f>MAX(0,AD125*(1+AD$6/Setup!$C$13)-CB126-DZ126)+IF($K126=11,$D126,0)</f>
        <v/>
      </c>
      <c r="AE126">
        <f>MAX(0,AE125*(1+AE$6/Setup!$C$13)-CC126-EA126)+IF($K126=12,$D126,0)</f>
        <v/>
      </c>
      <c r="AF126">
        <f>MAX(0,AF125*(1+AF$6/Setup!$C$13)-CD126-EB126)+IF($K126=13,$D126,0)</f>
        <v/>
      </c>
      <c r="AG126">
        <f>MAX(0,AG125*(1+AG$6/Setup!$C$13)-CE126-EC126)+IF($K126=14,$D126,0)</f>
        <v/>
      </c>
      <c r="AH126">
        <f>MAX(0,AH125*(1+AH$6/Setup!$C$13)-CF126-ED126)+IF($K126=15,$D126,0)</f>
        <v/>
      </c>
      <c r="AI126">
        <f>MAX(0,AI125*(1+AI$6/Setup!$C$13)-CG126-EE126)+IF($K126=16,$D126,0)</f>
        <v/>
      </c>
      <c r="AJ126">
        <f>MAX(0,AJ125*(1+AJ$6/Setup!$C$13)-CH126-EF126)+IF($K126=17,$D126,0)</f>
        <v/>
      </c>
      <c r="AK126">
        <f>MAX(0,AK125*(1+AK$6/Setup!$C$13)-CI126-EG126)+IF($K126=18,$D126,0)</f>
        <v/>
      </c>
      <c r="AL126">
        <f>MAX(0,AL125*(1+AL$6/Setup!$C$13)-CJ126-EH126)+IF($K126=19,$D126,0)</f>
        <v/>
      </c>
      <c r="AM126">
        <f>MAX(0,AM125*(1+AM$6/Setup!$C$13)-CK126-EI126)+IF($K126=20,$D126,0)</f>
        <v/>
      </c>
      <c r="AN126">
        <f>MAX(0,AN125*(1+AN$6/Setup!$C$13)-CL126-EJ126)+IF($K126=21,$D126,0)</f>
        <v/>
      </c>
      <c r="AO126">
        <f>MAX(0,AO125*(1+AO$6/Setup!$C$13)-CM126-EK126)+IF($K126=22,$D126,0)</f>
        <v/>
      </c>
      <c r="AP126">
        <f>MAX(0,AP125*(1+AP$6/Setup!$C$13)-CN126-EL126)+IF($K126=23,$D126,0)</f>
        <v/>
      </c>
      <c r="AQ126">
        <f>MAX(0,AQ125*(1+AQ$6/Setup!$C$13)-CO126-EM126)+IF($K126=24,$D126,0)</f>
        <v/>
      </c>
      <c r="AR126">
        <f>MAX(0,AR125*(1+AR$6/Setup!$C$13)-CP126-EN126)+IF($K126=25,$D126,0)</f>
        <v/>
      </c>
      <c r="AS126">
        <f>MAX(0,AS125*(1+AS$6/Setup!$C$13)-CQ126-EO126)+IF($K126=26,$D126,0)</f>
        <v/>
      </c>
      <c r="AT126">
        <f>MAX(0,AT125*(1+AT$6/Setup!$C$13)-CR126-EP126)+IF($K126=27,$D126,0)</f>
        <v/>
      </c>
      <c r="AU126">
        <f>MAX(0,AU125*(1+AU$6/Setup!$C$13)-CS126-EQ126)+IF($K126=28,$D126,0)</f>
        <v/>
      </c>
      <c r="AV126">
        <f>MAX(0,AV125*(1+AV$6/Setup!$C$13)-CT126-ER126)+IF($K126=29,$D126,0)</f>
        <v/>
      </c>
      <c r="AW126">
        <f>MAX(0,AW125*(1+AW$6/Setup!$C$13)-CU126-ES126)+IF($K126=30,$D126,0)</f>
        <v/>
      </c>
      <c r="AX126">
        <f>MAX(0,AX125*(1+AX$6/Setup!$C$13)-CV126-ET126)+IF($K126=31,$D126,0)</f>
        <v/>
      </c>
      <c r="AY126">
        <f>MAX(0,AY125*(1+AY$6/Setup!$C$13)-CW126-EU126)+IF($K126=32,$D126,0)</f>
        <v/>
      </c>
      <c r="AZ126">
        <f>MAX(0,AZ125*(1+AZ$6/Setup!$C$13)-CX126-EV126)+IF($K126=33,$D126,0)</f>
        <v/>
      </c>
      <c r="BA126">
        <f>MAX(0,BA125*(1+BA$6/Setup!$C$13)-CY126-EW126)+IF($K126=34,$D126,0)</f>
        <v/>
      </c>
      <c r="BB126">
        <f>MAX(0,BB125*(1+BB$6/Setup!$C$13)-CZ126-EX126)+IF($K126=35,$D126,0)</f>
        <v/>
      </c>
      <c r="BC126">
        <f>MAX(0,BC125*(1+BC$6/Setup!$C$13)-DA126-EY126)+IF($K126=36,$D126,0)</f>
        <v/>
      </c>
      <c r="BD126">
        <f>MAX(0,BD125*(1+BD$6/Setup!$C$13)-DB126-EZ126)+IF($K126=37,$D126,0)</f>
        <v/>
      </c>
      <c r="BE126">
        <f>MAX(0,BE125*(1+BE$6/Setup!$C$13)-DC126-FA126)+IF($K126=38,$D126,0)</f>
        <v/>
      </c>
      <c r="BF126">
        <f>MAX(0,BF125*(1+BF$6/Setup!$C$13)-DD126-FB126)+IF($K126=39,$D126,0)</f>
        <v/>
      </c>
      <c r="BG126">
        <f>MAX(0,BG125*(1+BG$6/Setup!$C$13)-DE126-FC126)+IF($K126=40,$D126,0)</f>
        <v/>
      </c>
      <c r="BH126">
        <f>MAX(0,BH125*(1+BH$6/Setup!$C$13)-DF126-FD126)+IF($K126=41,$D126,0)</f>
        <v/>
      </c>
      <c r="BI126">
        <f>MAX(0,BI125*(1+BI$6/Setup!$C$13)-DG126-FE126)+IF($K126=42,$D126,0)</f>
        <v/>
      </c>
      <c r="BJ126">
        <f>MAX(0,BJ125*(1+BJ$6/Setup!$C$13)-DH126-FF126)+IF($K126=43,$D126,0)</f>
        <v/>
      </c>
      <c r="BK126">
        <f>MAX(0,BK125*(1+BK$6/Setup!$C$13)-DI126-FG126)+IF($K126=44,$D126,0)</f>
        <v/>
      </c>
      <c r="BL126">
        <f>MAX(0,BL125*(1+BL$6/Setup!$C$13)-DJ126-FH126)+IF($K126=45,$D126,0)</f>
        <v/>
      </c>
      <c r="BM126">
        <f>MAX(0,BM125*(1+BM$6/Setup!$C$13)-DK126-FI126)+IF($K126=46,$D126,0)</f>
        <v/>
      </c>
      <c r="BN126">
        <f>MAX(0,BN125*(1+BN$6/Setup!$C$13)-DL126-FJ126)+IF($K126=47,$D126,0)</f>
        <v/>
      </c>
      <c r="BO126">
        <f>MAX(0,BO125*(1+BO$6/Setup!$C$13)-DM126-FK126)+IF($K126=48,$D126,0)</f>
        <v/>
      </c>
      <c r="BP126">
        <f>MAX(0,BP125*(1+BP$6/Setup!$C$13)-DN126-FL126)+IF($K126=49,$D126,0)</f>
        <v/>
      </c>
      <c r="BQ126">
        <f>MAX(0,BQ125*(1+BQ$6/Setup!$C$13)-DO126-FM126)+IF($K126=50,$D126,0)</f>
        <v/>
      </c>
      <c r="BR126">
        <f>MIN(T125*(1+T$6/Setup!$C$13),T$7)</f>
        <v/>
      </c>
      <c r="BS126">
        <f>MIN(U125*(1+U$6/Setup!$C$13),U$7)</f>
        <v/>
      </c>
      <c r="BT126">
        <f>MIN(V125*(1+V$6/Setup!$C$13),V$7)</f>
        <v/>
      </c>
      <c r="BU126">
        <f>MIN(W125*(1+W$6/Setup!$C$13),W$7)</f>
        <v/>
      </c>
      <c r="BV126">
        <f>MIN(X125*(1+X$6/Setup!$C$13),X$7)</f>
        <v/>
      </c>
      <c r="BW126">
        <f>MIN(Y125*(1+Y$6/Setup!$C$13),Y$7)</f>
        <v/>
      </c>
      <c r="BX126">
        <f>MIN(Z125*(1+Z$6/Setup!$C$13),Z$7)</f>
        <v/>
      </c>
      <c r="BY126">
        <f>MIN(AA125*(1+AA$6/Setup!$C$13),AA$7)</f>
        <v/>
      </c>
      <c r="BZ126">
        <f>MIN(AB125*(1+AB$6/Setup!$C$13),AB$7)</f>
        <v/>
      </c>
      <c r="CA126">
        <f>MIN(AC125*(1+AC$6/Setup!$C$13),AC$7)</f>
        <v/>
      </c>
      <c r="CB126">
        <f>MIN(AD125*(1+AD$6/Setup!$C$13),AD$7)</f>
        <v/>
      </c>
      <c r="CC126">
        <f>MIN(AE125*(1+AE$6/Setup!$C$13),AE$7)</f>
        <v/>
      </c>
      <c r="CD126">
        <f>MIN(AF125*(1+AF$6/Setup!$C$13),AF$7)</f>
        <v/>
      </c>
      <c r="CE126">
        <f>MIN(AG125*(1+AG$6/Setup!$C$13),AG$7)</f>
        <v/>
      </c>
      <c r="CF126">
        <f>MIN(AH125*(1+AH$6/Setup!$C$13),AH$7)</f>
        <v/>
      </c>
      <c r="CG126">
        <f>MIN(AI125*(1+AI$6/Setup!$C$13),AI$7)</f>
        <v/>
      </c>
      <c r="CH126">
        <f>MIN(AJ125*(1+AJ$6/Setup!$C$13),AJ$7)</f>
        <v/>
      </c>
      <c r="CI126">
        <f>MIN(AK125*(1+AK$6/Setup!$C$13),AK$7)</f>
        <v/>
      </c>
      <c r="CJ126">
        <f>MIN(AL125*(1+AL$6/Setup!$C$13),AL$7)</f>
        <v/>
      </c>
      <c r="CK126">
        <f>MIN(AM125*(1+AM$6/Setup!$C$13),AM$7)</f>
        <v/>
      </c>
      <c r="CL126">
        <f>MIN(AN125*(1+AN$6/Setup!$C$13),AN$7)</f>
        <v/>
      </c>
      <c r="CM126">
        <f>MIN(AO125*(1+AO$6/Setup!$C$13),AO$7)</f>
        <v/>
      </c>
      <c r="CN126">
        <f>MIN(AP125*(1+AP$6/Setup!$C$13),AP$7)</f>
        <v/>
      </c>
      <c r="CO126">
        <f>MIN(AQ125*(1+AQ$6/Setup!$C$13),AQ$7)</f>
        <v/>
      </c>
      <c r="CP126">
        <f>MIN(AR125*(1+AR$6/Setup!$C$13),AR$7)</f>
        <v/>
      </c>
      <c r="CQ126">
        <f>MIN(AS125*(1+AS$6/Setup!$C$13),AS$7)</f>
        <v/>
      </c>
      <c r="CR126">
        <f>MIN(AT125*(1+AT$6/Setup!$C$13),AT$7)</f>
        <v/>
      </c>
      <c r="CS126">
        <f>MIN(AU125*(1+AU$6/Setup!$C$13),AU$7)</f>
        <v/>
      </c>
      <c r="CT126">
        <f>MIN(AV125*(1+AV$6/Setup!$C$13),AV$7)</f>
        <v/>
      </c>
      <c r="CU126">
        <f>MIN(AW125*(1+AW$6/Setup!$C$13),AW$7)</f>
        <v/>
      </c>
      <c r="CV126">
        <f>MIN(AX125*(1+AX$6/Setup!$C$13),AX$7)</f>
        <v/>
      </c>
      <c r="CW126">
        <f>MIN(AY125*(1+AY$6/Setup!$C$13),AY$7)</f>
        <v/>
      </c>
      <c r="CX126">
        <f>MIN(AZ125*(1+AZ$6/Setup!$C$13),AZ$7)</f>
        <v/>
      </c>
      <c r="CY126">
        <f>MIN(BA125*(1+BA$6/Setup!$C$13),BA$7)</f>
        <v/>
      </c>
      <c r="CZ126">
        <f>MIN(BB125*(1+BB$6/Setup!$C$13),BB$7)</f>
        <v/>
      </c>
      <c r="DA126">
        <f>MIN(BC125*(1+BC$6/Setup!$C$13),BC$7)</f>
        <v/>
      </c>
      <c r="DB126">
        <f>MIN(BD125*(1+BD$6/Setup!$C$13),BD$7)</f>
        <v/>
      </c>
      <c r="DC126">
        <f>MIN(BE125*(1+BE$6/Setup!$C$13),BE$7)</f>
        <v/>
      </c>
      <c r="DD126">
        <f>MIN(BF125*(1+BF$6/Setup!$C$13),BF$7)</f>
        <v/>
      </c>
      <c r="DE126">
        <f>MIN(BG125*(1+BG$6/Setup!$C$13),BG$7)</f>
        <v/>
      </c>
      <c r="DF126">
        <f>MIN(BH125*(1+BH$6/Setup!$C$13),BH$7)</f>
        <v/>
      </c>
      <c r="DG126">
        <f>MIN(BI125*(1+BI$6/Setup!$C$13),BI$7)</f>
        <v/>
      </c>
      <c r="DH126">
        <f>MIN(BJ125*(1+BJ$6/Setup!$C$13),BJ$7)</f>
        <v/>
      </c>
      <c r="DI126">
        <f>MIN(BK125*(1+BK$6/Setup!$C$13),BK$7)</f>
        <v/>
      </c>
      <c r="DJ126">
        <f>MIN(BL125*(1+BL$6/Setup!$C$13),BL$7)</f>
        <v/>
      </c>
      <c r="DK126">
        <f>MIN(BM125*(1+BM$6/Setup!$C$13),BM$7)</f>
        <v/>
      </c>
      <c r="DL126">
        <f>MIN(BN125*(1+BN$6/Setup!$C$13),BN$7)</f>
        <v/>
      </c>
      <c r="DM126">
        <f>MIN(BO125*(1+BO$6/Setup!$C$13),BO$7)</f>
        <v/>
      </c>
      <c r="DN126">
        <f>MIN(BP125*(1+BP$6/Setup!$C$13),BP$7)</f>
        <v/>
      </c>
      <c r="DO126">
        <f>MIN(BQ125*(1+BQ$6/Setup!$C$13),BQ$7)</f>
        <v/>
      </c>
      <c r="DP126">
        <f>MIN(T125*(1+T$6/Setup!$C$13)-BR126,$H126)</f>
        <v/>
      </c>
      <c r="DQ126">
        <f>MIN(U125*(1+U$6/Setup!$C$13)-BS126,MAX(0,$H126-SUM($DP126:DP126)))</f>
        <v/>
      </c>
      <c r="DR126">
        <f>MIN(V125*(1+V$6/Setup!$C$13)-BT126,MAX(0,$H126-SUM($DP126:DQ126)))</f>
        <v/>
      </c>
      <c r="DS126">
        <f>MIN(W125*(1+W$6/Setup!$C$13)-BU126,MAX(0,$H126-SUM($DP126:DR126)))</f>
        <v/>
      </c>
      <c r="DT126">
        <f>MIN(X125*(1+X$6/Setup!$C$13)-BV126,MAX(0,$H126-SUM($DP126:DS126)))</f>
        <v/>
      </c>
      <c r="DU126">
        <f>MIN(Y125*(1+Y$6/Setup!$C$13)-BW126,MAX(0,$H126-SUM($DP126:DT126)))</f>
        <v/>
      </c>
      <c r="DV126">
        <f>MIN(Z125*(1+Z$6/Setup!$C$13)-BX126,MAX(0,$H126-SUM($DP126:DU126)))</f>
        <v/>
      </c>
      <c r="DW126">
        <f>MIN(AA125*(1+AA$6/Setup!$C$13)-BY126,MAX(0,$H126-SUM($DP126:DV126)))</f>
        <v/>
      </c>
      <c r="DX126">
        <f>MIN(AB125*(1+AB$6/Setup!$C$13)-BZ126,MAX(0,$H126-SUM($DP126:DW126)))</f>
        <v/>
      </c>
      <c r="DY126">
        <f>MIN(AC125*(1+AC$6/Setup!$C$13)-CA126,MAX(0,$H126-SUM($DP126:DX126)))</f>
        <v/>
      </c>
      <c r="DZ126">
        <f>MIN(AD125*(1+AD$6/Setup!$C$13)-CB126,MAX(0,$H126-SUM($DP126:DY126)))</f>
        <v/>
      </c>
      <c r="EA126">
        <f>MIN(AE125*(1+AE$6/Setup!$C$13)-CC126,MAX(0,$H126-SUM($DP126:DZ126)))</f>
        <v/>
      </c>
      <c r="EB126">
        <f>MIN(AF125*(1+AF$6/Setup!$C$13)-CD126,MAX(0,$H126-SUM($DP126:EA126)))</f>
        <v/>
      </c>
      <c r="EC126">
        <f>MIN(AG125*(1+AG$6/Setup!$C$13)-CE126,MAX(0,$H126-SUM($DP126:EB126)))</f>
        <v/>
      </c>
      <c r="ED126">
        <f>MIN(AH125*(1+AH$6/Setup!$C$13)-CF126,MAX(0,$H126-SUM($DP126:EC126)))</f>
        <v/>
      </c>
      <c r="EE126">
        <f>MIN(AI125*(1+AI$6/Setup!$C$13)-CG126,MAX(0,$H126-SUM($DP126:ED126)))</f>
        <v/>
      </c>
      <c r="EF126">
        <f>MIN(AJ125*(1+AJ$6/Setup!$C$13)-CH126,MAX(0,$H126-SUM($DP126:EE126)))</f>
        <v/>
      </c>
      <c r="EG126">
        <f>MIN(AK125*(1+AK$6/Setup!$C$13)-CI126,MAX(0,$H126-SUM($DP126:EF126)))</f>
        <v/>
      </c>
      <c r="EH126">
        <f>MIN(AL125*(1+AL$6/Setup!$C$13)-CJ126,MAX(0,$H126-SUM($DP126:EG126)))</f>
        <v/>
      </c>
      <c r="EI126">
        <f>MIN(AM125*(1+AM$6/Setup!$C$13)-CK126,MAX(0,$H126-SUM($DP126:EH126)))</f>
        <v/>
      </c>
      <c r="EJ126">
        <f>MIN(AN125*(1+AN$6/Setup!$C$13)-CL126,MAX(0,$H126-SUM($DP126:EI126)))</f>
        <v/>
      </c>
      <c r="EK126">
        <f>MIN(AO125*(1+AO$6/Setup!$C$13)-CM126,MAX(0,$H126-SUM($DP126:EJ126)))</f>
        <v/>
      </c>
      <c r="EL126">
        <f>MIN(AP125*(1+AP$6/Setup!$C$13)-CN126,MAX(0,$H126-SUM($DP126:EK126)))</f>
        <v/>
      </c>
      <c r="EM126">
        <f>MIN(AQ125*(1+AQ$6/Setup!$C$13)-CO126,MAX(0,$H126-SUM($DP126:EL126)))</f>
        <v/>
      </c>
      <c r="EN126">
        <f>MIN(AR125*(1+AR$6/Setup!$C$13)-CP126,MAX(0,$H126-SUM($DP126:EM126)))</f>
        <v/>
      </c>
      <c r="EO126">
        <f>MIN(AS125*(1+AS$6/Setup!$C$13)-CQ126,MAX(0,$H126-SUM($DP126:EN126)))</f>
        <v/>
      </c>
      <c r="EP126">
        <f>MIN(AT125*(1+AT$6/Setup!$C$13)-CR126,MAX(0,$H126-SUM($DP126:EO126)))</f>
        <v/>
      </c>
      <c r="EQ126">
        <f>MIN(AU125*(1+AU$6/Setup!$C$13)-CS126,MAX(0,$H126-SUM($DP126:EP126)))</f>
        <v/>
      </c>
      <c r="ER126">
        <f>MIN(AV125*(1+AV$6/Setup!$C$13)-CT126,MAX(0,$H126-SUM($DP126:EQ126)))</f>
        <v/>
      </c>
      <c r="ES126">
        <f>MIN(AW125*(1+AW$6/Setup!$C$13)-CU126,MAX(0,$H126-SUM($DP126:ER126)))</f>
        <v/>
      </c>
      <c r="ET126">
        <f>MIN(AX125*(1+AX$6/Setup!$C$13)-CV126,MAX(0,$H126-SUM($DP126:ES126)))</f>
        <v/>
      </c>
      <c r="EU126">
        <f>MIN(AY125*(1+AY$6/Setup!$C$13)-CW126,MAX(0,$H126-SUM($DP126:ET126)))</f>
        <v/>
      </c>
      <c r="EV126">
        <f>MIN(AZ125*(1+AZ$6/Setup!$C$13)-CX126,MAX(0,$H126-SUM($DP126:EU126)))</f>
        <v/>
      </c>
      <c r="EW126">
        <f>MIN(BA125*(1+BA$6/Setup!$C$13)-CY126,MAX(0,$H126-SUM($DP126:EV126)))</f>
        <v/>
      </c>
      <c r="EX126">
        <f>MIN(BB125*(1+BB$6/Setup!$C$13)-CZ126,MAX(0,$H126-SUM($DP126:EW126)))</f>
        <v/>
      </c>
      <c r="EY126">
        <f>MIN(BC125*(1+BC$6/Setup!$C$13)-DA126,MAX(0,$H126-SUM($DP126:EX126)))</f>
        <v/>
      </c>
      <c r="EZ126">
        <f>MIN(BD125*(1+BD$6/Setup!$C$13)-DB126,MAX(0,$H126-SUM($DP126:EY126)))</f>
        <v/>
      </c>
      <c r="FA126">
        <f>MIN(BE125*(1+BE$6/Setup!$C$13)-DC126,MAX(0,$H126-SUM($DP126:EZ126)))</f>
        <v/>
      </c>
      <c r="FB126">
        <f>MIN(BF125*(1+BF$6/Setup!$C$13)-DD126,MAX(0,$H126-SUM($DP126:FA126)))</f>
        <v/>
      </c>
      <c r="FC126">
        <f>MIN(BG125*(1+BG$6/Setup!$C$13)-DE126,MAX(0,$H126-SUM($DP126:FB126)))</f>
        <v/>
      </c>
      <c r="FD126">
        <f>MIN(BH125*(1+BH$6/Setup!$C$13)-DF126,MAX(0,$H126-SUM($DP126:FC126)))</f>
        <v/>
      </c>
      <c r="FE126">
        <f>MIN(BI125*(1+BI$6/Setup!$C$13)-DG126,MAX(0,$H126-SUM($DP126:FD126)))</f>
        <v/>
      </c>
      <c r="FF126">
        <f>MIN(BJ125*(1+BJ$6/Setup!$C$13)-DH126,MAX(0,$H126-SUM($DP126:FE126)))</f>
        <v/>
      </c>
      <c r="FG126">
        <f>MIN(BK125*(1+BK$6/Setup!$C$13)-DI126,MAX(0,$H126-SUM($DP126:FF126)))</f>
        <v/>
      </c>
      <c r="FH126">
        <f>MIN(BL125*(1+BL$6/Setup!$C$13)-DJ126,MAX(0,$H126-SUM($DP126:FG126)))</f>
        <v/>
      </c>
      <c r="FI126">
        <f>MIN(BM125*(1+BM$6/Setup!$C$13)-DK126,MAX(0,$H126-SUM($DP126:FH126)))</f>
        <v/>
      </c>
      <c r="FJ126">
        <f>MIN(BN125*(1+BN$6/Setup!$C$13)-DL126,MAX(0,$H126-SUM($DP126:FI126)))</f>
        <v/>
      </c>
      <c r="FK126">
        <f>MIN(BO125*(1+BO$6/Setup!$C$13)-DM126,MAX(0,$H126-SUM($DP126:FJ126)))</f>
        <v/>
      </c>
      <c r="FL126">
        <f>MIN(BP125*(1+BP$6/Setup!$C$13)-DN126,MAX(0,$H126-SUM($DP126:FK126)))</f>
        <v/>
      </c>
      <c r="FM126">
        <f>MIN(BQ125*(1+BQ$6/Setup!$C$13)-DO126,MAX(0,$H126-SUM($DP126:FL126)))</f>
        <v/>
      </c>
    </row>
    <row r="127">
      <c r="A127">
        <f>A126+1</f>
        <v/>
      </c>
      <c r="B127">
        <f>IF(Setup!$C$6="Every week",Setup!$C$7+7*(A127-1),IF(Setup!$C$6="Every 2 weeks",Setup!$C$7+14*(A127-1),IF(Setup!$C$6="Every month",EDATE(Setup!$C$7,A127-1),EOMONTH(Setup!$C$7,INT((A127-1+Setup!$C$20)/2)-1)+MIN(IF(MOD(A127-1+Setup!$C$20,2)=0,Setup!$C$18,Setup!$C$19),DAY(EOMONTH(Setup!$C$7,INT((A127-1+Setup!$C$20)/2)))))))</f>
        <v/>
      </c>
      <c r="C127">
        <f>N('Paycheck Plan'!J123)</f>
        <v/>
      </c>
      <c r="D127">
        <f>N('Paycheck Plan'!K123)</f>
        <v/>
      </c>
      <c r="E127">
        <f>MIN(MAX(0,Setup!$C$10-F126),MAX(0,Setup!$C$8+C127-G127))</f>
        <v/>
      </c>
      <c r="F127">
        <f>F126+E127</f>
        <v/>
      </c>
      <c r="G127">
        <f>MIN(Setup!$C$14,MAX(0,Setup!$C$8+C127))</f>
        <v/>
      </c>
      <c r="H127">
        <f>MAX(0,Setup!$C$8+C127-G127-E127)+SUM($T$7:$BQ$7)-SUM(BR127:DO127)</f>
        <v/>
      </c>
      <c r="I127">
        <f>SUMPRODUCT(T126:BQ126,$T$6:$BQ$6)/Setup!$C$13</f>
        <v/>
      </c>
      <c r="J127">
        <f>SUM(T127:BQ127)</f>
        <v/>
      </c>
      <c r="K127">
        <f>IF(MAX(DP127:FM127)&gt;0,MATCH(MAX(DP127:FM127),DP127:FM127,0),1)</f>
        <v/>
      </c>
      <c r="T127">
        <f>MAX(0,T126*(1+T$6/Setup!$C$13)-BR127-DP127)+IF($K127=1,$D127,0)</f>
        <v/>
      </c>
      <c r="U127">
        <f>MAX(0,U126*(1+U$6/Setup!$C$13)-BS127-DQ127)+IF($K127=2,$D127,0)</f>
        <v/>
      </c>
      <c r="V127">
        <f>MAX(0,V126*(1+V$6/Setup!$C$13)-BT127-DR127)+IF($K127=3,$D127,0)</f>
        <v/>
      </c>
      <c r="W127">
        <f>MAX(0,W126*(1+W$6/Setup!$C$13)-BU127-DS127)+IF($K127=4,$D127,0)</f>
        <v/>
      </c>
      <c r="X127">
        <f>MAX(0,X126*(1+X$6/Setup!$C$13)-BV127-DT127)+IF($K127=5,$D127,0)</f>
        <v/>
      </c>
      <c r="Y127">
        <f>MAX(0,Y126*(1+Y$6/Setup!$C$13)-BW127-DU127)+IF($K127=6,$D127,0)</f>
        <v/>
      </c>
      <c r="Z127">
        <f>MAX(0,Z126*(1+Z$6/Setup!$C$13)-BX127-DV127)+IF($K127=7,$D127,0)</f>
        <v/>
      </c>
      <c r="AA127">
        <f>MAX(0,AA126*(1+AA$6/Setup!$C$13)-BY127-DW127)+IF($K127=8,$D127,0)</f>
        <v/>
      </c>
      <c r="AB127">
        <f>MAX(0,AB126*(1+AB$6/Setup!$C$13)-BZ127-DX127)+IF($K127=9,$D127,0)</f>
        <v/>
      </c>
      <c r="AC127">
        <f>MAX(0,AC126*(1+AC$6/Setup!$C$13)-CA127-DY127)+IF($K127=10,$D127,0)</f>
        <v/>
      </c>
      <c r="AD127">
        <f>MAX(0,AD126*(1+AD$6/Setup!$C$13)-CB127-DZ127)+IF($K127=11,$D127,0)</f>
        <v/>
      </c>
      <c r="AE127">
        <f>MAX(0,AE126*(1+AE$6/Setup!$C$13)-CC127-EA127)+IF($K127=12,$D127,0)</f>
        <v/>
      </c>
      <c r="AF127">
        <f>MAX(0,AF126*(1+AF$6/Setup!$C$13)-CD127-EB127)+IF($K127=13,$D127,0)</f>
        <v/>
      </c>
      <c r="AG127">
        <f>MAX(0,AG126*(1+AG$6/Setup!$C$13)-CE127-EC127)+IF($K127=14,$D127,0)</f>
        <v/>
      </c>
      <c r="AH127">
        <f>MAX(0,AH126*(1+AH$6/Setup!$C$13)-CF127-ED127)+IF($K127=15,$D127,0)</f>
        <v/>
      </c>
      <c r="AI127">
        <f>MAX(0,AI126*(1+AI$6/Setup!$C$13)-CG127-EE127)+IF($K127=16,$D127,0)</f>
        <v/>
      </c>
      <c r="AJ127">
        <f>MAX(0,AJ126*(1+AJ$6/Setup!$C$13)-CH127-EF127)+IF($K127=17,$D127,0)</f>
        <v/>
      </c>
      <c r="AK127">
        <f>MAX(0,AK126*(1+AK$6/Setup!$C$13)-CI127-EG127)+IF($K127=18,$D127,0)</f>
        <v/>
      </c>
      <c r="AL127">
        <f>MAX(0,AL126*(1+AL$6/Setup!$C$13)-CJ127-EH127)+IF($K127=19,$D127,0)</f>
        <v/>
      </c>
      <c r="AM127">
        <f>MAX(0,AM126*(1+AM$6/Setup!$C$13)-CK127-EI127)+IF($K127=20,$D127,0)</f>
        <v/>
      </c>
      <c r="AN127">
        <f>MAX(0,AN126*(1+AN$6/Setup!$C$13)-CL127-EJ127)+IF($K127=21,$D127,0)</f>
        <v/>
      </c>
      <c r="AO127">
        <f>MAX(0,AO126*(1+AO$6/Setup!$C$13)-CM127-EK127)+IF($K127=22,$D127,0)</f>
        <v/>
      </c>
      <c r="AP127">
        <f>MAX(0,AP126*(1+AP$6/Setup!$C$13)-CN127-EL127)+IF($K127=23,$D127,0)</f>
        <v/>
      </c>
      <c r="AQ127">
        <f>MAX(0,AQ126*(1+AQ$6/Setup!$C$13)-CO127-EM127)+IF($K127=24,$D127,0)</f>
        <v/>
      </c>
      <c r="AR127">
        <f>MAX(0,AR126*(1+AR$6/Setup!$C$13)-CP127-EN127)+IF($K127=25,$D127,0)</f>
        <v/>
      </c>
      <c r="AS127">
        <f>MAX(0,AS126*(1+AS$6/Setup!$C$13)-CQ127-EO127)+IF($K127=26,$D127,0)</f>
        <v/>
      </c>
      <c r="AT127">
        <f>MAX(0,AT126*(1+AT$6/Setup!$C$13)-CR127-EP127)+IF($K127=27,$D127,0)</f>
        <v/>
      </c>
      <c r="AU127">
        <f>MAX(0,AU126*(1+AU$6/Setup!$C$13)-CS127-EQ127)+IF($K127=28,$D127,0)</f>
        <v/>
      </c>
      <c r="AV127">
        <f>MAX(0,AV126*(1+AV$6/Setup!$C$13)-CT127-ER127)+IF($K127=29,$D127,0)</f>
        <v/>
      </c>
      <c r="AW127">
        <f>MAX(0,AW126*(1+AW$6/Setup!$C$13)-CU127-ES127)+IF($K127=30,$D127,0)</f>
        <v/>
      </c>
      <c r="AX127">
        <f>MAX(0,AX126*(1+AX$6/Setup!$C$13)-CV127-ET127)+IF($K127=31,$D127,0)</f>
        <v/>
      </c>
      <c r="AY127">
        <f>MAX(0,AY126*(1+AY$6/Setup!$C$13)-CW127-EU127)+IF($K127=32,$D127,0)</f>
        <v/>
      </c>
      <c r="AZ127">
        <f>MAX(0,AZ126*(1+AZ$6/Setup!$C$13)-CX127-EV127)+IF($K127=33,$D127,0)</f>
        <v/>
      </c>
      <c r="BA127">
        <f>MAX(0,BA126*(1+BA$6/Setup!$C$13)-CY127-EW127)+IF($K127=34,$D127,0)</f>
        <v/>
      </c>
      <c r="BB127">
        <f>MAX(0,BB126*(1+BB$6/Setup!$C$13)-CZ127-EX127)+IF($K127=35,$D127,0)</f>
        <v/>
      </c>
      <c r="BC127">
        <f>MAX(0,BC126*(1+BC$6/Setup!$C$13)-DA127-EY127)+IF($K127=36,$D127,0)</f>
        <v/>
      </c>
      <c r="BD127">
        <f>MAX(0,BD126*(1+BD$6/Setup!$C$13)-DB127-EZ127)+IF($K127=37,$D127,0)</f>
        <v/>
      </c>
      <c r="BE127">
        <f>MAX(0,BE126*(1+BE$6/Setup!$C$13)-DC127-FA127)+IF($K127=38,$D127,0)</f>
        <v/>
      </c>
      <c r="BF127">
        <f>MAX(0,BF126*(1+BF$6/Setup!$C$13)-DD127-FB127)+IF($K127=39,$D127,0)</f>
        <v/>
      </c>
      <c r="BG127">
        <f>MAX(0,BG126*(1+BG$6/Setup!$C$13)-DE127-FC127)+IF($K127=40,$D127,0)</f>
        <v/>
      </c>
      <c r="BH127">
        <f>MAX(0,BH126*(1+BH$6/Setup!$C$13)-DF127-FD127)+IF($K127=41,$D127,0)</f>
        <v/>
      </c>
      <c r="BI127">
        <f>MAX(0,BI126*(1+BI$6/Setup!$C$13)-DG127-FE127)+IF($K127=42,$D127,0)</f>
        <v/>
      </c>
      <c r="BJ127">
        <f>MAX(0,BJ126*(1+BJ$6/Setup!$C$13)-DH127-FF127)+IF($K127=43,$D127,0)</f>
        <v/>
      </c>
      <c r="BK127">
        <f>MAX(0,BK126*(1+BK$6/Setup!$C$13)-DI127-FG127)+IF($K127=44,$D127,0)</f>
        <v/>
      </c>
      <c r="BL127">
        <f>MAX(0,BL126*(1+BL$6/Setup!$C$13)-DJ127-FH127)+IF($K127=45,$D127,0)</f>
        <v/>
      </c>
      <c r="BM127">
        <f>MAX(0,BM126*(1+BM$6/Setup!$C$13)-DK127-FI127)+IF($K127=46,$D127,0)</f>
        <v/>
      </c>
      <c r="BN127">
        <f>MAX(0,BN126*(1+BN$6/Setup!$C$13)-DL127-FJ127)+IF($K127=47,$D127,0)</f>
        <v/>
      </c>
      <c r="BO127">
        <f>MAX(0,BO126*(1+BO$6/Setup!$C$13)-DM127-FK127)+IF($K127=48,$D127,0)</f>
        <v/>
      </c>
      <c r="BP127">
        <f>MAX(0,BP126*(1+BP$6/Setup!$C$13)-DN127-FL127)+IF($K127=49,$D127,0)</f>
        <v/>
      </c>
      <c r="BQ127">
        <f>MAX(0,BQ126*(1+BQ$6/Setup!$C$13)-DO127-FM127)+IF($K127=50,$D127,0)</f>
        <v/>
      </c>
      <c r="BR127">
        <f>MIN(T126*(1+T$6/Setup!$C$13),T$7)</f>
        <v/>
      </c>
      <c r="BS127">
        <f>MIN(U126*(1+U$6/Setup!$C$13),U$7)</f>
        <v/>
      </c>
      <c r="BT127">
        <f>MIN(V126*(1+V$6/Setup!$C$13),V$7)</f>
        <v/>
      </c>
      <c r="BU127">
        <f>MIN(W126*(1+W$6/Setup!$C$13),W$7)</f>
        <v/>
      </c>
      <c r="BV127">
        <f>MIN(X126*(1+X$6/Setup!$C$13),X$7)</f>
        <v/>
      </c>
      <c r="BW127">
        <f>MIN(Y126*(1+Y$6/Setup!$C$13),Y$7)</f>
        <v/>
      </c>
      <c r="BX127">
        <f>MIN(Z126*(1+Z$6/Setup!$C$13),Z$7)</f>
        <v/>
      </c>
      <c r="BY127">
        <f>MIN(AA126*(1+AA$6/Setup!$C$13),AA$7)</f>
        <v/>
      </c>
      <c r="BZ127">
        <f>MIN(AB126*(1+AB$6/Setup!$C$13),AB$7)</f>
        <v/>
      </c>
      <c r="CA127">
        <f>MIN(AC126*(1+AC$6/Setup!$C$13),AC$7)</f>
        <v/>
      </c>
      <c r="CB127">
        <f>MIN(AD126*(1+AD$6/Setup!$C$13),AD$7)</f>
        <v/>
      </c>
      <c r="CC127">
        <f>MIN(AE126*(1+AE$6/Setup!$C$13),AE$7)</f>
        <v/>
      </c>
      <c r="CD127">
        <f>MIN(AF126*(1+AF$6/Setup!$C$13),AF$7)</f>
        <v/>
      </c>
      <c r="CE127">
        <f>MIN(AG126*(1+AG$6/Setup!$C$13),AG$7)</f>
        <v/>
      </c>
      <c r="CF127">
        <f>MIN(AH126*(1+AH$6/Setup!$C$13),AH$7)</f>
        <v/>
      </c>
      <c r="CG127">
        <f>MIN(AI126*(1+AI$6/Setup!$C$13),AI$7)</f>
        <v/>
      </c>
      <c r="CH127">
        <f>MIN(AJ126*(1+AJ$6/Setup!$C$13),AJ$7)</f>
        <v/>
      </c>
      <c r="CI127">
        <f>MIN(AK126*(1+AK$6/Setup!$C$13),AK$7)</f>
        <v/>
      </c>
      <c r="CJ127">
        <f>MIN(AL126*(1+AL$6/Setup!$C$13),AL$7)</f>
        <v/>
      </c>
      <c r="CK127">
        <f>MIN(AM126*(1+AM$6/Setup!$C$13),AM$7)</f>
        <v/>
      </c>
      <c r="CL127">
        <f>MIN(AN126*(1+AN$6/Setup!$C$13),AN$7)</f>
        <v/>
      </c>
      <c r="CM127">
        <f>MIN(AO126*(1+AO$6/Setup!$C$13),AO$7)</f>
        <v/>
      </c>
      <c r="CN127">
        <f>MIN(AP126*(1+AP$6/Setup!$C$13),AP$7)</f>
        <v/>
      </c>
      <c r="CO127">
        <f>MIN(AQ126*(1+AQ$6/Setup!$C$13),AQ$7)</f>
        <v/>
      </c>
      <c r="CP127">
        <f>MIN(AR126*(1+AR$6/Setup!$C$13),AR$7)</f>
        <v/>
      </c>
      <c r="CQ127">
        <f>MIN(AS126*(1+AS$6/Setup!$C$13),AS$7)</f>
        <v/>
      </c>
      <c r="CR127">
        <f>MIN(AT126*(1+AT$6/Setup!$C$13),AT$7)</f>
        <v/>
      </c>
      <c r="CS127">
        <f>MIN(AU126*(1+AU$6/Setup!$C$13),AU$7)</f>
        <v/>
      </c>
      <c r="CT127">
        <f>MIN(AV126*(1+AV$6/Setup!$C$13),AV$7)</f>
        <v/>
      </c>
      <c r="CU127">
        <f>MIN(AW126*(1+AW$6/Setup!$C$13),AW$7)</f>
        <v/>
      </c>
      <c r="CV127">
        <f>MIN(AX126*(1+AX$6/Setup!$C$13),AX$7)</f>
        <v/>
      </c>
      <c r="CW127">
        <f>MIN(AY126*(1+AY$6/Setup!$C$13),AY$7)</f>
        <v/>
      </c>
      <c r="CX127">
        <f>MIN(AZ126*(1+AZ$6/Setup!$C$13),AZ$7)</f>
        <v/>
      </c>
      <c r="CY127">
        <f>MIN(BA126*(1+BA$6/Setup!$C$13),BA$7)</f>
        <v/>
      </c>
      <c r="CZ127">
        <f>MIN(BB126*(1+BB$6/Setup!$C$13),BB$7)</f>
        <v/>
      </c>
      <c r="DA127">
        <f>MIN(BC126*(1+BC$6/Setup!$C$13),BC$7)</f>
        <v/>
      </c>
      <c r="DB127">
        <f>MIN(BD126*(1+BD$6/Setup!$C$13),BD$7)</f>
        <v/>
      </c>
      <c r="DC127">
        <f>MIN(BE126*(1+BE$6/Setup!$C$13),BE$7)</f>
        <v/>
      </c>
      <c r="DD127">
        <f>MIN(BF126*(1+BF$6/Setup!$C$13),BF$7)</f>
        <v/>
      </c>
      <c r="DE127">
        <f>MIN(BG126*(1+BG$6/Setup!$C$13),BG$7)</f>
        <v/>
      </c>
      <c r="DF127">
        <f>MIN(BH126*(1+BH$6/Setup!$C$13),BH$7)</f>
        <v/>
      </c>
      <c r="DG127">
        <f>MIN(BI126*(1+BI$6/Setup!$C$13),BI$7)</f>
        <v/>
      </c>
      <c r="DH127">
        <f>MIN(BJ126*(1+BJ$6/Setup!$C$13),BJ$7)</f>
        <v/>
      </c>
      <c r="DI127">
        <f>MIN(BK126*(1+BK$6/Setup!$C$13),BK$7)</f>
        <v/>
      </c>
      <c r="DJ127">
        <f>MIN(BL126*(1+BL$6/Setup!$C$13),BL$7)</f>
        <v/>
      </c>
      <c r="DK127">
        <f>MIN(BM126*(1+BM$6/Setup!$C$13),BM$7)</f>
        <v/>
      </c>
      <c r="DL127">
        <f>MIN(BN126*(1+BN$6/Setup!$C$13),BN$7)</f>
        <v/>
      </c>
      <c r="DM127">
        <f>MIN(BO126*(1+BO$6/Setup!$C$13),BO$7)</f>
        <v/>
      </c>
      <c r="DN127">
        <f>MIN(BP126*(1+BP$6/Setup!$C$13),BP$7)</f>
        <v/>
      </c>
      <c r="DO127">
        <f>MIN(BQ126*(1+BQ$6/Setup!$C$13),BQ$7)</f>
        <v/>
      </c>
      <c r="DP127">
        <f>MIN(T126*(1+T$6/Setup!$C$13)-BR127,$H127)</f>
        <v/>
      </c>
      <c r="DQ127">
        <f>MIN(U126*(1+U$6/Setup!$C$13)-BS127,MAX(0,$H127-SUM($DP127:DP127)))</f>
        <v/>
      </c>
      <c r="DR127">
        <f>MIN(V126*(1+V$6/Setup!$C$13)-BT127,MAX(0,$H127-SUM($DP127:DQ127)))</f>
        <v/>
      </c>
      <c r="DS127">
        <f>MIN(W126*(1+W$6/Setup!$C$13)-BU127,MAX(0,$H127-SUM($DP127:DR127)))</f>
        <v/>
      </c>
      <c r="DT127">
        <f>MIN(X126*(1+X$6/Setup!$C$13)-BV127,MAX(0,$H127-SUM($DP127:DS127)))</f>
        <v/>
      </c>
      <c r="DU127">
        <f>MIN(Y126*(1+Y$6/Setup!$C$13)-BW127,MAX(0,$H127-SUM($DP127:DT127)))</f>
        <v/>
      </c>
      <c r="DV127">
        <f>MIN(Z126*(1+Z$6/Setup!$C$13)-BX127,MAX(0,$H127-SUM($DP127:DU127)))</f>
        <v/>
      </c>
      <c r="DW127">
        <f>MIN(AA126*(1+AA$6/Setup!$C$13)-BY127,MAX(0,$H127-SUM($DP127:DV127)))</f>
        <v/>
      </c>
      <c r="DX127">
        <f>MIN(AB126*(1+AB$6/Setup!$C$13)-BZ127,MAX(0,$H127-SUM($DP127:DW127)))</f>
        <v/>
      </c>
      <c r="DY127">
        <f>MIN(AC126*(1+AC$6/Setup!$C$13)-CA127,MAX(0,$H127-SUM($DP127:DX127)))</f>
        <v/>
      </c>
      <c r="DZ127">
        <f>MIN(AD126*(1+AD$6/Setup!$C$13)-CB127,MAX(0,$H127-SUM($DP127:DY127)))</f>
        <v/>
      </c>
      <c r="EA127">
        <f>MIN(AE126*(1+AE$6/Setup!$C$13)-CC127,MAX(0,$H127-SUM($DP127:DZ127)))</f>
        <v/>
      </c>
      <c r="EB127">
        <f>MIN(AF126*(1+AF$6/Setup!$C$13)-CD127,MAX(0,$H127-SUM($DP127:EA127)))</f>
        <v/>
      </c>
      <c r="EC127">
        <f>MIN(AG126*(1+AG$6/Setup!$C$13)-CE127,MAX(0,$H127-SUM($DP127:EB127)))</f>
        <v/>
      </c>
      <c r="ED127">
        <f>MIN(AH126*(1+AH$6/Setup!$C$13)-CF127,MAX(0,$H127-SUM($DP127:EC127)))</f>
        <v/>
      </c>
      <c r="EE127">
        <f>MIN(AI126*(1+AI$6/Setup!$C$13)-CG127,MAX(0,$H127-SUM($DP127:ED127)))</f>
        <v/>
      </c>
      <c r="EF127">
        <f>MIN(AJ126*(1+AJ$6/Setup!$C$13)-CH127,MAX(0,$H127-SUM($DP127:EE127)))</f>
        <v/>
      </c>
      <c r="EG127">
        <f>MIN(AK126*(1+AK$6/Setup!$C$13)-CI127,MAX(0,$H127-SUM($DP127:EF127)))</f>
        <v/>
      </c>
      <c r="EH127">
        <f>MIN(AL126*(1+AL$6/Setup!$C$13)-CJ127,MAX(0,$H127-SUM($DP127:EG127)))</f>
        <v/>
      </c>
      <c r="EI127">
        <f>MIN(AM126*(1+AM$6/Setup!$C$13)-CK127,MAX(0,$H127-SUM($DP127:EH127)))</f>
        <v/>
      </c>
      <c r="EJ127">
        <f>MIN(AN126*(1+AN$6/Setup!$C$13)-CL127,MAX(0,$H127-SUM($DP127:EI127)))</f>
        <v/>
      </c>
      <c r="EK127">
        <f>MIN(AO126*(1+AO$6/Setup!$C$13)-CM127,MAX(0,$H127-SUM($DP127:EJ127)))</f>
        <v/>
      </c>
      <c r="EL127">
        <f>MIN(AP126*(1+AP$6/Setup!$C$13)-CN127,MAX(0,$H127-SUM($DP127:EK127)))</f>
        <v/>
      </c>
      <c r="EM127">
        <f>MIN(AQ126*(1+AQ$6/Setup!$C$13)-CO127,MAX(0,$H127-SUM($DP127:EL127)))</f>
        <v/>
      </c>
      <c r="EN127">
        <f>MIN(AR126*(1+AR$6/Setup!$C$13)-CP127,MAX(0,$H127-SUM($DP127:EM127)))</f>
        <v/>
      </c>
      <c r="EO127">
        <f>MIN(AS126*(1+AS$6/Setup!$C$13)-CQ127,MAX(0,$H127-SUM($DP127:EN127)))</f>
        <v/>
      </c>
      <c r="EP127">
        <f>MIN(AT126*(1+AT$6/Setup!$C$13)-CR127,MAX(0,$H127-SUM($DP127:EO127)))</f>
        <v/>
      </c>
      <c r="EQ127">
        <f>MIN(AU126*(1+AU$6/Setup!$C$13)-CS127,MAX(0,$H127-SUM($DP127:EP127)))</f>
        <v/>
      </c>
      <c r="ER127">
        <f>MIN(AV126*(1+AV$6/Setup!$C$13)-CT127,MAX(0,$H127-SUM($DP127:EQ127)))</f>
        <v/>
      </c>
      <c r="ES127">
        <f>MIN(AW126*(1+AW$6/Setup!$C$13)-CU127,MAX(0,$H127-SUM($DP127:ER127)))</f>
        <v/>
      </c>
      <c r="ET127">
        <f>MIN(AX126*(1+AX$6/Setup!$C$13)-CV127,MAX(0,$H127-SUM($DP127:ES127)))</f>
        <v/>
      </c>
      <c r="EU127">
        <f>MIN(AY126*(1+AY$6/Setup!$C$13)-CW127,MAX(0,$H127-SUM($DP127:ET127)))</f>
        <v/>
      </c>
      <c r="EV127">
        <f>MIN(AZ126*(1+AZ$6/Setup!$C$13)-CX127,MAX(0,$H127-SUM($DP127:EU127)))</f>
        <v/>
      </c>
      <c r="EW127">
        <f>MIN(BA126*(1+BA$6/Setup!$C$13)-CY127,MAX(0,$H127-SUM($DP127:EV127)))</f>
        <v/>
      </c>
      <c r="EX127">
        <f>MIN(BB126*(1+BB$6/Setup!$C$13)-CZ127,MAX(0,$H127-SUM($DP127:EW127)))</f>
        <v/>
      </c>
      <c r="EY127">
        <f>MIN(BC126*(1+BC$6/Setup!$C$13)-DA127,MAX(0,$H127-SUM($DP127:EX127)))</f>
        <v/>
      </c>
      <c r="EZ127">
        <f>MIN(BD126*(1+BD$6/Setup!$C$13)-DB127,MAX(0,$H127-SUM($DP127:EY127)))</f>
        <v/>
      </c>
      <c r="FA127">
        <f>MIN(BE126*(1+BE$6/Setup!$C$13)-DC127,MAX(0,$H127-SUM($DP127:EZ127)))</f>
        <v/>
      </c>
      <c r="FB127">
        <f>MIN(BF126*(1+BF$6/Setup!$C$13)-DD127,MAX(0,$H127-SUM($DP127:FA127)))</f>
        <v/>
      </c>
      <c r="FC127">
        <f>MIN(BG126*(1+BG$6/Setup!$C$13)-DE127,MAX(0,$H127-SUM($DP127:FB127)))</f>
        <v/>
      </c>
      <c r="FD127">
        <f>MIN(BH126*(1+BH$6/Setup!$C$13)-DF127,MAX(0,$H127-SUM($DP127:FC127)))</f>
        <v/>
      </c>
      <c r="FE127">
        <f>MIN(BI126*(1+BI$6/Setup!$C$13)-DG127,MAX(0,$H127-SUM($DP127:FD127)))</f>
        <v/>
      </c>
      <c r="FF127">
        <f>MIN(BJ126*(1+BJ$6/Setup!$C$13)-DH127,MAX(0,$H127-SUM($DP127:FE127)))</f>
        <v/>
      </c>
      <c r="FG127">
        <f>MIN(BK126*(1+BK$6/Setup!$C$13)-DI127,MAX(0,$H127-SUM($DP127:FF127)))</f>
        <v/>
      </c>
      <c r="FH127">
        <f>MIN(BL126*(1+BL$6/Setup!$C$13)-DJ127,MAX(0,$H127-SUM($DP127:FG127)))</f>
        <v/>
      </c>
      <c r="FI127">
        <f>MIN(BM126*(1+BM$6/Setup!$C$13)-DK127,MAX(0,$H127-SUM($DP127:FH127)))</f>
        <v/>
      </c>
      <c r="FJ127">
        <f>MIN(BN126*(1+BN$6/Setup!$C$13)-DL127,MAX(0,$H127-SUM($DP127:FI127)))</f>
        <v/>
      </c>
      <c r="FK127">
        <f>MIN(BO126*(1+BO$6/Setup!$C$13)-DM127,MAX(0,$H127-SUM($DP127:FJ127)))</f>
        <v/>
      </c>
      <c r="FL127">
        <f>MIN(BP126*(1+BP$6/Setup!$C$13)-DN127,MAX(0,$H127-SUM($DP127:FK127)))</f>
        <v/>
      </c>
      <c r="FM127">
        <f>MIN(BQ126*(1+BQ$6/Setup!$C$13)-DO127,MAX(0,$H127-SUM($DP127:FL127)))</f>
        <v/>
      </c>
    </row>
    <row r="128">
      <c r="A128">
        <f>A127+1</f>
        <v/>
      </c>
      <c r="B128">
        <f>IF(Setup!$C$6="Every week",Setup!$C$7+7*(A128-1),IF(Setup!$C$6="Every 2 weeks",Setup!$C$7+14*(A128-1),IF(Setup!$C$6="Every month",EDATE(Setup!$C$7,A128-1),EOMONTH(Setup!$C$7,INT((A128-1+Setup!$C$20)/2)-1)+MIN(IF(MOD(A128-1+Setup!$C$20,2)=0,Setup!$C$18,Setup!$C$19),DAY(EOMONTH(Setup!$C$7,INT((A128-1+Setup!$C$20)/2)))))))</f>
        <v/>
      </c>
      <c r="C128">
        <f>N('Paycheck Plan'!J124)</f>
        <v/>
      </c>
      <c r="D128">
        <f>N('Paycheck Plan'!K124)</f>
        <v/>
      </c>
      <c r="E128">
        <f>MIN(MAX(0,Setup!$C$10-F127),MAX(0,Setup!$C$8+C128-G128))</f>
        <v/>
      </c>
      <c r="F128">
        <f>F127+E128</f>
        <v/>
      </c>
      <c r="G128">
        <f>MIN(Setup!$C$14,MAX(0,Setup!$C$8+C128))</f>
        <v/>
      </c>
      <c r="H128">
        <f>MAX(0,Setup!$C$8+C128-G128-E128)+SUM($T$7:$BQ$7)-SUM(BR128:DO128)</f>
        <v/>
      </c>
      <c r="I128">
        <f>SUMPRODUCT(T127:BQ127,$T$6:$BQ$6)/Setup!$C$13</f>
        <v/>
      </c>
      <c r="J128">
        <f>SUM(T128:BQ128)</f>
        <v/>
      </c>
      <c r="K128">
        <f>IF(MAX(DP128:FM128)&gt;0,MATCH(MAX(DP128:FM128),DP128:FM128,0),1)</f>
        <v/>
      </c>
      <c r="T128">
        <f>MAX(0,T127*(1+T$6/Setup!$C$13)-BR128-DP128)+IF($K128=1,$D128,0)</f>
        <v/>
      </c>
      <c r="U128">
        <f>MAX(0,U127*(1+U$6/Setup!$C$13)-BS128-DQ128)+IF($K128=2,$D128,0)</f>
        <v/>
      </c>
      <c r="V128">
        <f>MAX(0,V127*(1+V$6/Setup!$C$13)-BT128-DR128)+IF($K128=3,$D128,0)</f>
        <v/>
      </c>
      <c r="W128">
        <f>MAX(0,W127*(1+W$6/Setup!$C$13)-BU128-DS128)+IF($K128=4,$D128,0)</f>
        <v/>
      </c>
      <c r="X128">
        <f>MAX(0,X127*(1+X$6/Setup!$C$13)-BV128-DT128)+IF($K128=5,$D128,0)</f>
        <v/>
      </c>
      <c r="Y128">
        <f>MAX(0,Y127*(1+Y$6/Setup!$C$13)-BW128-DU128)+IF($K128=6,$D128,0)</f>
        <v/>
      </c>
      <c r="Z128">
        <f>MAX(0,Z127*(1+Z$6/Setup!$C$13)-BX128-DV128)+IF($K128=7,$D128,0)</f>
        <v/>
      </c>
      <c r="AA128">
        <f>MAX(0,AA127*(1+AA$6/Setup!$C$13)-BY128-DW128)+IF($K128=8,$D128,0)</f>
        <v/>
      </c>
      <c r="AB128">
        <f>MAX(0,AB127*(1+AB$6/Setup!$C$13)-BZ128-DX128)+IF($K128=9,$D128,0)</f>
        <v/>
      </c>
      <c r="AC128">
        <f>MAX(0,AC127*(1+AC$6/Setup!$C$13)-CA128-DY128)+IF($K128=10,$D128,0)</f>
        <v/>
      </c>
      <c r="AD128">
        <f>MAX(0,AD127*(1+AD$6/Setup!$C$13)-CB128-DZ128)+IF($K128=11,$D128,0)</f>
        <v/>
      </c>
      <c r="AE128">
        <f>MAX(0,AE127*(1+AE$6/Setup!$C$13)-CC128-EA128)+IF($K128=12,$D128,0)</f>
        <v/>
      </c>
      <c r="AF128">
        <f>MAX(0,AF127*(1+AF$6/Setup!$C$13)-CD128-EB128)+IF($K128=13,$D128,0)</f>
        <v/>
      </c>
      <c r="AG128">
        <f>MAX(0,AG127*(1+AG$6/Setup!$C$13)-CE128-EC128)+IF($K128=14,$D128,0)</f>
        <v/>
      </c>
      <c r="AH128">
        <f>MAX(0,AH127*(1+AH$6/Setup!$C$13)-CF128-ED128)+IF($K128=15,$D128,0)</f>
        <v/>
      </c>
      <c r="AI128">
        <f>MAX(0,AI127*(1+AI$6/Setup!$C$13)-CG128-EE128)+IF($K128=16,$D128,0)</f>
        <v/>
      </c>
      <c r="AJ128">
        <f>MAX(0,AJ127*(1+AJ$6/Setup!$C$13)-CH128-EF128)+IF($K128=17,$D128,0)</f>
        <v/>
      </c>
      <c r="AK128">
        <f>MAX(0,AK127*(1+AK$6/Setup!$C$13)-CI128-EG128)+IF($K128=18,$D128,0)</f>
        <v/>
      </c>
      <c r="AL128">
        <f>MAX(0,AL127*(1+AL$6/Setup!$C$13)-CJ128-EH128)+IF($K128=19,$D128,0)</f>
        <v/>
      </c>
      <c r="AM128">
        <f>MAX(0,AM127*(1+AM$6/Setup!$C$13)-CK128-EI128)+IF($K128=20,$D128,0)</f>
        <v/>
      </c>
      <c r="AN128">
        <f>MAX(0,AN127*(1+AN$6/Setup!$C$13)-CL128-EJ128)+IF($K128=21,$D128,0)</f>
        <v/>
      </c>
      <c r="AO128">
        <f>MAX(0,AO127*(1+AO$6/Setup!$C$13)-CM128-EK128)+IF($K128=22,$D128,0)</f>
        <v/>
      </c>
      <c r="AP128">
        <f>MAX(0,AP127*(1+AP$6/Setup!$C$13)-CN128-EL128)+IF($K128=23,$D128,0)</f>
        <v/>
      </c>
      <c r="AQ128">
        <f>MAX(0,AQ127*(1+AQ$6/Setup!$C$13)-CO128-EM128)+IF($K128=24,$D128,0)</f>
        <v/>
      </c>
      <c r="AR128">
        <f>MAX(0,AR127*(1+AR$6/Setup!$C$13)-CP128-EN128)+IF($K128=25,$D128,0)</f>
        <v/>
      </c>
      <c r="AS128">
        <f>MAX(0,AS127*(1+AS$6/Setup!$C$13)-CQ128-EO128)+IF($K128=26,$D128,0)</f>
        <v/>
      </c>
      <c r="AT128">
        <f>MAX(0,AT127*(1+AT$6/Setup!$C$13)-CR128-EP128)+IF($K128=27,$D128,0)</f>
        <v/>
      </c>
      <c r="AU128">
        <f>MAX(0,AU127*(1+AU$6/Setup!$C$13)-CS128-EQ128)+IF($K128=28,$D128,0)</f>
        <v/>
      </c>
      <c r="AV128">
        <f>MAX(0,AV127*(1+AV$6/Setup!$C$13)-CT128-ER128)+IF($K128=29,$D128,0)</f>
        <v/>
      </c>
      <c r="AW128">
        <f>MAX(0,AW127*(1+AW$6/Setup!$C$13)-CU128-ES128)+IF($K128=30,$D128,0)</f>
        <v/>
      </c>
      <c r="AX128">
        <f>MAX(0,AX127*(1+AX$6/Setup!$C$13)-CV128-ET128)+IF($K128=31,$D128,0)</f>
        <v/>
      </c>
      <c r="AY128">
        <f>MAX(0,AY127*(1+AY$6/Setup!$C$13)-CW128-EU128)+IF($K128=32,$D128,0)</f>
        <v/>
      </c>
      <c r="AZ128">
        <f>MAX(0,AZ127*(1+AZ$6/Setup!$C$13)-CX128-EV128)+IF($K128=33,$D128,0)</f>
        <v/>
      </c>
      <c r="BA128">
        <f>MAX(0,BA127*(1+BA$6/Setup!$C$13)-CY128-EW128)+IF($K128=34,$D128,0)</f>
        <v/>
      </c>
      <c r="BB128">
        <f>MAX(0,BB127*(1+BB$6/Setup!$C$13)-CZ128-EX128)+IF($K128=35,$D128,0)</f>
        <v/>
      </c>
      <c r="BC128">
        <f>MAX(0,BC127*(1+BC$6/Setup!$C$13)-DA128-EY128)+IF($K128=36,$D128,0)</f>
        <v/>
      </c>
      <c r="BD128">
        <f>MAX(0,BD127*(1+BD$6/Setup!$C$13)-DB128-EZ128)+IF($K128=37,$D128,0)</f>
        <v/>
      </c>
      <c r="BE128">
        <f>MAX(0,BE127*(1+BE$6/Setup!$C$13)-DC128-FA128)+IF($K128=38,$D128,0)</f>
        <v/>
      </c>
      <c r="BF128">
        <f>MAX(0,BF127*(1+BF$6/Setup!$C$13)-DD128-FB128)+IF($K128=39,$D128,0)</f>
        <v/>
      </c>
      <c r="BG128">
        <f>MAX(0,BG127*(1+BG$6/Setup!$C$13)-DE128-FC128)+IF($K128=40,$D128,0)</f>
        <v/>
      </c>
      <c r="BH128">
        <f>MAX(0,BH127*(1+BH$6/Setup!$C$13)-DF128-FD128)+IF($K128=41,$D128,0)</f>
        <v/>
      </c>
      <c r="BI128">
        <f>MAX(0,BI127*(1+BI$6/Setup!$C$13)-DG128-FE128)+IF($K128=42,$D128,0)</f>
        <v/>
      </c>
      <c r="BJ128">
        <f>MAX(0,BJ127*(1+BJ$6/Setup!$C$13)-DH128-FF128)+IF($K128=43,$D128,0)</f>
        <v/>
      </c>
      <c r="BK128">
        <f>MAX(0,BK127*(1+BK$6/Setup!$C$13)-DI128-FG128)+IF($K128=44,$D128,0)</f>
        <v/>
      </c>
      <c r="BL128">
        <f>MAX(0,BL127*(1+BL$6/Setup!$C$13)-DJ128-FH128)+IF($K128=45,$D128,0)</f>
        <v/>
      </c>
      <c r="BM128">
        <f>MAX(0,BM127*(1+BM$6/Setup!$C$13)-DK128-FI128)+IF($K128=46,$D128,0)</f>
        <v/>
      </c>
      <c r="BN128">
        <f>MAX(0,BN127*(1+BN$6/Setup!$C$13)-DL128-FJ128)+IF($K128=47,$D128,0)</f>
        <v/>
      </c>
      <c r="BO128">
        <f>MAX(0,BO127*(1+BO$6/Setup!$C$13)-DM128-FK128)+IF($K128=48,$D128,0)</f>
        <v/>
      </c>
      <c r="BP128">
        <f>MAX(0,BP127*(1+BP$6/Setup!$C$13)-DN128-FL128)+IF($K128=49,$D128,0)</f>
        <v/>
      </c>
      <c r="BQ128">
        <f>MAX(0,BQ127*(1+BQ$6/Setup!$C$13)-DO128-FM128)+IF($K128=50,$D128,0)</f>
        <v/>
      </c>
      <c r="BR128">
        <f>MIN(T127*(1+T$6/Setup!$C$13),T$7)</f>
        <v/>
      </c>
      <c r="BS128">
        <f>MIN(U127*(1+U$6/Setup!$C$13),U$7)</f>
        <v/>
      </c>
      <c r="BT128">
        <f>MIN(V127*(1+V$6/Setup!$C$13),V$7)</f>
        <v/>
      </c>
      <c r="BU128">
        <f>MIN(W127*(1+W$6/Setup!$C$13),W$7)</f>
        <v/>
      </c>
      <c r="BV128">
        <f>MIN(X127*(1+X$6/Setup!$C$13),X$7)</f>
        <v/>
      </c>
      <c r="BW128">
        <f>MIN(Y127*(1+Y$6/Setup!$C$13),Y$7)</f>
        <v/>
      </c>
      <c r="BX128">
        <f>MIN(Z127*(1+Z$6/Setup!$C$13),Z$7)</f>
        <v/>
      </c>
      <c r="BY128">
        <f>MIN(AA127*(1+AA$6/Setup!$C$13),AA$7)</f>
        <v/>
      </c>
      <c r="BZ128">
        <f>MIN(AB127*(1+AB$6/Setup!$C$13),AB$7)</f>
        <v/>
      </c>
      <c r="CA128">
        <f>MIN(AC127*(1+AC$6/Setup!$C$13),AC$7)</f>
        <v/>
      </c>
      <c r="CB128">
        <f>MIN(AD127*(1+AD$6/Setup!$C$13),AD$7)</f>
        <v/>
      </c>
      <c r="CC128">
        <f>MIN(AE127*(1+AE$6/Setup!$C$13),AE$7)</f>
        <v/>
      </c>
      <c r="CD128">
        <f>MIN(AF127*(1+AF$6/Setup!$C$13),AF$7)</f>
        <v/>
      </c>
      <c r="CE128">
        <f>MIN(AG127*(1+AG$6/Setup!$C$13),AG$7)</f>
        <v/>
      </c>
      <c r="CF128">
        <f>MIN(AH127*(1+AH$6/Setup!$C$13),AH$7)</f>
        <v/>
      </c>
      <c r="CG128">
        <f>MIN(AI127*(1+AI$6/Setup!$C$13),AI$7)</f>
        <v/>
      </c>
      <c r="CH128">
        <f>MIN(AJ127*(1+AJ$6/Setup!$C$13),AJ$7)</f>
        <v/>
      </c>
      <c r="CI128">
        <f>MIN(AK127*(1+AK$6/Setup!$C$13),AK$7)</f>
        <v/>
      </c>
      <c r="CJ128">
        <f>MIN(AL127*(1+AL$6/Setup!$C$13),AL$7)</f>
        <v/>
      </c>
      <c r="CK128">
        <f>MIN(AM127*(1+AM$6/Setup!$C$13),AM$7)</f>
        <v/>
      </c>
      <c r="CL128">
        <f>MIN(AN127*(1+AN$6/Setup!$C$13),AN$7)</f>
        <v/>
      </c>
      <c r="CM128">
        <f>MIN(AO127*(1+AO$6/Setup!$C$13),AO$7)</f>
        <v/>
      </c>
      <c r="CN128">
        <f>MIN(AP127*(1+AP$6/Setup!$C$13),AP$7)</f>
        <v/>
      </c>
      <c r="CO128">
        <f>MIN(AQ127*(1+AQ$6/Setup!$C$13),AQ$7)</f>
        <v/>
      </c>
      <c r="CP128">
        <f>MIN(AR127*(1+AR$6/Setup!$C$13),AR$7)</f>
        <v/>
      </c>
      <c r="CQ128">
        <f>MIN(AS127*(1+AS$6/Setup!$C$13),AS$7)</f>
        <v/>
      </c>
      <c r="CR128">
        <f>MIN(AT127*(1+AT$6/Setup!$C$13),AT$7)</f>
        <v/>
      </c>
      <c r="CS128">
        <f>MIN(AU127*(1+AU$6/Setup!$C$13),AU$7)</f>
        <v/>
      </c>
      <c r="CT128">
        <f>MIN(AV127*(1+AV$6/Setup!$C$13),AV$7)</f>
        <v/>
      </c>
      <c r="CU128">
        <f>MIN(AW127*(1+AW$6/Setup!$C$13),AW$7)</f>
        <v/>
      </c>
      <c r="CV128">
        <f>MIN(AX127*(1+AX$6/Setup!$C$13),AX$7)</f>
        <v/>
      </c>
      <c r="CW128">
        <f>MIN(AY127*(1+AY$6/Setup!$C$13),AY$7)</f>
        <v/>
      </c>
      <c r="CX128">
        <f>MIN(AZ127*(1+AZ$6/Setup!$C$13),AZ$7)</f>
        <v/>
      </c>
      <c r="CY128">
        <f>MIN(BA127*(1+BA$6/Setup!$C$13),BA$7)</f>
        <v/>
      </c>
      <c r="CZ128">
        <f>MIN(BB127*(1+BB$6/Setup!$C$13),BB$7)</f>
        <v/>
      </c>
      <c r="DA128">
        <f>MIN(BC127*(1+BC$6/Setup!$C$13),BC$7)</f>
        <v/>
      </c>
      <c r="DB128">
        <f>MIN(BD127*(1+BD$6/Setup!$C$13),BD$7)</f>
        <v/>
      </c>
      <c r="DC128">
        <f>MIN(BE127*(1+BE$6/Setup!$C$13),BE$7)</f>
        <v/>
      </c>
      <c r="DD128">
        <f>MIN(BF127*(1+BF$6/Setup!$C$13),BF$7)</f>
        <v/>
      </c>
      <c r="DE128">
        <f>MIN(BG127*(1+BG$6/Setup!$C$13),BG$7)</f>
        <v/>
      </c>
      <c r="DF128">
        <f>MIN(BH127*(1+BH$6/Setup!$C$13),BH$7)</f>
        <v/>
      </c>
      <c r="DG128">
        <f>MIN(BI127*(1+BI$6/Setup!$C$13),BI$7)</f>
        <v/>
      </c>
      <c r="DH128">
        <f>MIN(BJ127*(1+BJ$6/Setup!$C$13),BJ$7)</f>
        <v/>
      </c>
      <c r="DI128">
        <f>MIN(BK127*(1+BK$6/Setup!$C$13),BK$7)</f>
        <v/>
      </c>
      <c r="DJ128">
        <f>MIN(BL127*(1+BL$6/Setup!$C$13),BL$7)</f>
        <v/>
      </c>
      <c r="DK128">
        <f>MIN(BM127*(1+BM$6/Setup!$C$13),BM$7)</f>
        <v/>
      </c>
      <c r="DL128">
        <f>MIN(BN127*(1+BN$6/Setup!$C$13),BN$7)</f>
        <v/>
      </c>
      <c r="DM128">
        <f>MIN(BO127*(1+BO$6/Setup!$C$13),BO$7)</f>
        <v/>
      </c>
      <c r="DN128">
        <f>MIN(BP127*(1+BP$6/Setup!$C$13),BP$7)</f>
        <v/>
      </c>
      <c r="DO128">
        <f>MIN(BQ127*(1+BQ$6/Setup!$C$13),BQ$7)</f>
        <v/>
      </c>
      <c r="DP128">
        <f>MIN(T127*(1+T$6/Setup!$C$13)-BR128,$H128)</f>
        <v/>
      </c>
      <c r="DQ128">
        <f>MIN(U127*(1+U$6/Setup!$C$13)-BS128,MAX(0,$H128-SUM($DP128:DP128)))</f>
        <v/>
      </c>
      <c r="DR128">
        <f>MIN(V127*(1+V$6/Setup!$C$13)-BT128,MAX(0,$H128-SUM($DP128:DQ128)))</f>
        <v/>
      </c>
      <c r="DS128">
        <f>MIN(W127*(1+W$6/Setup!$C$13)-BU128,MAX(0,$H128-SUM($DP128:DR128)))</f>
        <v/>
      </c>
      <c r="DT128">
        <f>MIN(X127*(1+X$6/Setup!$C$13)-BV128,MAX(0,$H128-SUM($DP128:DS128)))</f>
        <v/>
      </c>
      <c r="DU128">
        <f>MIN(Y127*(1+Y$6/Setup!$C$13)-BW128,MAX(0,$H128-SUM($DP128:DT128)))</f>
        <v/>
      </c>
      <c r="DV128">
        <f>MIN(Z127*(1+Z$6/Setup!$C$13)-BX128,MAX(0,$H128-SUM($DP128:DU128)))</f>
        <v/>
      </c>
      <c r="DW128">
        <f>MIN(AA127*(1+AA$6/Setup!$C$13)-BY128,MAX(0,$H128-SUM($DP128:DV128)))</f>
        <v/>
      </c>
      <c r="DX128">
        <f>MIN(AB127*(1+AB$6/Setup!$C$13)-BZ128,MAX(0,$H128-SUM($DP128:DW128)))</f>
        <v/>
      </c>
      <c r="DY128">
        <f>MIN(AC127*(1+AC$6/Setup!$C$13)-CA128,MAX(0,$H128-SUM($DP128:DX128)))</f>
        <v/>
      </c>
      <c r="DZ128">
        <f>MIN(AD127*(1+AD$6/Setup!$C$13)-CB128,MAX(0,$H128-SUM($DP128:DY128)))</f>
        <v/>
      </c>
      <c r="EA128">
        <f>MIN(AE127*(1+AE$6/Setup!$C$13)-CC128,MAX(0,$H128-SUM($DP128:DZ128)))</f>
        <v/>
      </c>
      <c r="EB128">
        <f>MIN(AF127*(1+AF$6/Setup!$C$13)-CD128,MAX(0,$H128-SUM($DP128:EA128)))</f>
        <v/>
      </c>
      <c r="EC128">
        <f>MIN(AG127*(1+AG$6/Setup!$C$13)-CE128,MAX(0,$H128-SUM($DP128:EB128)))</f>
        <v/>
      </c>
      <c r="ED128">
        <f>MIN(AH127*(1+AH$6/Setup!$C$13)-CF128,MAX(0,$H128-SUM($DP128:EC128)))</f>
        <v/>
      </c>
      <c r="EE128">
        <f>MIN(AI127*(1+AI$6/Setup!$C$13)-CG128,MAX(0,$H128-SUM($DP128:ED128)))</f>
        <v/>
      </c>
      <c r="EF128">
        <f>MIN(AJ127*(1+AJ$6/Setup!$C$13)-CH128,MAX(0,$H128-SUM($DP128:EE128)))</f>
        <v/>
      </c>
      <c r="EG128">
        <f>MIN(AK127*(1+AK$6/Setup!$C$13)-CI128,MAX(0,$H128-SUM($DP128:EF128)))</f>
        <v/>
      </c>
      <c r="EH128">
        <f>MIN(AL127*(1+AL$6/Setup!$C$13)-CJ128,MAX(0,$H128-SUM($DP128:EG128)))</f>
        <v/>
      </c>
      <c r="EI128">
        <f>MIN(AM127*(1+AM$6/Setup!$C$13)-CK128,MAX(0,$H128-SUM($DP128:EH128)))</f>
        <v/>
      </c>
      <c r="EJ128">
        <f>MIN(AN127*(1+AN$6/Setup!$C$13)-CL128,MAX(0,$H128-SUM($DP128:EI128)))</f>
        <v/>
      </c>
      <c r="EK128">
        <f>MIN(AO127*(1+AO$6/Setup!$C$13)-CM128,MAX(0,$H128-SUM($DP128:EJ128)))</f>
        <v/>
      </c>
      <c r="EL128">
        <f>MIN(AP127*(1+AP$6/Setup!$C$13)-CN128,MAX(0,$H128-SUM($DP128:EK128)))</f>
        <v/>
      </c>
      <c r="EM128">
        <f>MIN(AQ127*(1+AQ$6/Setup!$C$13)-CO128,MAX(0,$H128-SUM($DP128:EL128)))</f>
        <v/>
      </c>
      <c r="EN128">
        <f>MIN(AR127*(1+AR$6/Setup!$C$13)-CP128,MAX(0,$H128-SUM($DP128:EM128)))</f>
        <v/>
      </c>
      <c r="EO128">
        <f>MIN(AS127*(1+AS$6/Setup!$C$13)-CQ128,MAX(0,$H128-SUM($DP128:EN128)))</f>
        <v/>
      </c>
      <c r="EP128">
        <f>MIN(AT127*(1+AT$6/Setup!$C$13)-CR128,MAX(0,$H128-SUM($DP128:EO128)))</f>
        <v/>
      </c>
      <c r="EQ128">
        <f>MIN(AU127*(1+AU$6/Setup!$C$13)-CS128,MAX(0,$H128-SUM($DP128:EP128)))</f>
        <v/>
      </c>
      <c r="ER128">
        <f>MIN(AV127*(1+AV$6/Setup!$C$13)-CT128,MAX(0,$H128-SUM($DP128:EQ128)))</f>
        <v/>
      </c>
      <c r="ES128">
        <f>MIN(AW127*(1+AW$6/Setup!$C$13)-CU128,MAX(0,$H128-SUM($DP128:ER128)))</f>
        <v/>
      </c>
      <c r="ET128">
        <f>MIN(AX127*(1+AX$6/Setup!$C$13)-CV128,MAX(0,$H128-SUM($DP128:ES128)))</f>
        <v/>
      </c>
      <c r="EU128">
        <f>MIN(AY127*(1+AY$6/Setup!$C$13)-CW128,MAX(0,$H128-SUM($DP128:ET128)))</f>
        <v/>
      </c>
      <c r="EV128">
        <f>MIN(AZ127*(1+AZ$6/Setup!$C$13)-CX128,MAX(0,$H128-SUM($DP128:EU128)))</f>
        <v/>
      </c>
      <c r="EW128">
        <f>MIN(BA127*(1+BA$6/Setup!$C$13)-CY128,MAX(0,$H128-SUM($DP128:EV128)))</f>
        <v/>
      </c>
      <c r="EX128">
        <f>MIN(BB127*(1+BB$6/Setup!$C$13)-CZ128,MAX(0,$H128-SUM($DP128:EW128)))</f>
        <v/>
      </c>
      <c r="EY128">
        <f>MIN(BC127*(1+BC$6/Setup!$C$13)-DA128,MAX(0,$H128-SUM($DP128:EX128)))</f>
        <v/>
      </c>
      <c r="EZ128">
        <f>MIN(BD127*(1+BD$6/Setup!$C$13)-DB128,MAX(0,$H128-SUM($DP128:EY128)))</f>
        <v/>
      </c>
      <c r="FA128">
        <f>MIN(BE127*(1+BE$6/Setup!$C$13)-DC128,MAX(0,$H128-SUM($DP128:EZ128)))</f>
        <v/>
      </c>
      <c r="FB128">
        <f>MIN(BF127*(1+BF$6/Setup!$C$13)-DD128,MAX(0,$H128-SUM($DP128:FA128)))</f>
        <v/>
      </c>
      <c r="FC128">
        <f>MIN(BG127*(1+BG$6/Setup!$C$13)-DE128,MAX(0,$H128-SUM($DP128:FB128)))</f>
        <v/>
      </c>
      <c r="FD128">
        <f>MIN(BH127*(1+BH$6/Setup!$C$13)-DF128,MAX(0,$H128-SUM($DP128:FC128)))</f>
        <v/>
      </c>
      <c r="FE128">
        <f>MIN(BI127*(1+BI$6/Setup!$C$13)-DG128,MAX(0,$H128-SUM($DP128:FD128)))</f>
        <v/>
      </c>
      <c r="FF128">
        <f>MIN(BJ127*(1+BJ$6/Setup!$C$13)-DH128,MAX(0,$H128-SUM($DP128:FE128)))</f>
        <v/>
      </c>
      <c r="FG128">
        <f>MIN(BK127*(1+BK$6/Setup!$C$13)-DI128,MAX(0,$H128-SUM($DP128:FF128)))</f>
        <v/>
      </c>
      <c r="FH128">
        <f>MIN(BL127*(1+BL$6/Setup!$C$13)-DJ128,MAX(0,$H128-SUM($DP128:FG128)))</f>
        <v/>
      </c>
      <c r="FI128">
        <f>MIN(BM127*(1+BM$6/Setup!$C$13)-DK128,MAX(0,$H128-SUM($DP128:FH128)))</f>
        <v/>
      </c>
      <c r="FJ128">
        <f>MIN(BN127*(1+BN$6/Setup!$C$13)-DL128,MAX(0,$H128-SUM($DP128:FI128)))</f>
        <v/>
      </c>
      <c r="FK128">
        <f>MIN(BO127*(1+BO$6/Setup!$C$13)-DM128,MAX(0,$H128-SUM($DP128:FJ128)))</f>
        <v/>
      </c>
      <c r="FL128">
        <f>MIN(BP127*(1+BP$6/Setup!$C$13)-DN128,MAX(0,$H128-SUM($DP128:FK128)))</f>
        <v/>
      </c>
      <c r="FM128">
        <f>MIN(BQ127*(1+BQ$6/Setup!$C$13)-DO128,MAX(0,$H128-SUM($DP128:FL128)))</f>
        <v/>
      </c>
    </row>
    <row r="129">
      <c r="A129">
        <f>A128+1</f>
        <v/>
      </c>
      <c r="B129">
        <f>IF(Setup!$C$6="Every week",Setup!$C$7+7*(A129-1),IF(Setup!$C$6="Every 2 weeks",Setup!$C$7+14*(A129-1),IF(Setup!$C$6="Every month",EDATE(Setup!$C$7,A129-1),EOMONTH(Setup!$C$7,INT((A129-1+Setup!$C$20)/2)-1)+MIN(IF(MOD(A129-1+Setup!$C$20,2)=0,Setup!$C$18,Setup!$C$19),DAY(EOMONTH(Setup!$C$7,INT((A129-1+Setup!$C$20)/2)))))))</f>
        <v/>
      </c>
      <c r="C129">
        <f>N('Paycheck Plan'!J125)</f>
        <v/>
      </c>
      <c r="D129">
        <f>N('Paycheck Plan'!K125)</f>
        <v/>
      </c>
      <c r="E129">
        <f>MIN(MAX(0,Setup!$C$10-F128),MAX(0,Setup!$C$8+C129-G129))</f>
        <v/>
      </c>
      <c r="F129">
        <f>F128+E129</f>
        <v/>
      </c>
      <c r="G129">
        <f>MIN(Setup!$C$14,MAX(0,Setup!$C$8+C129))</f>
        <v/>
      </c>
      <c r="H129">
        <f>MAX(0,Setup!$C$8+C129-G129-E129)+SUM($T$7:$BQ$7)-SUM(BR129:DO129)</f>
        <v/>
      </c>
      <c r="I129">
        <f>SUMPRODUCT(T128:BQ128,$T$6:$BQ$6)/Setup!$C$13</f>
        <v/>
      </c>
      <c r="J129">
        <f>SUM(T129:BQ129)</f>
        <v/>
      </c>
      <c r="K129">
        <f>IF(MAX(DP129:FM129)&gt;0,MATCH(MAX(DP129:FM129),DP129:FM129,0),1)</f>
        <v/>
      </c>
      <c r="T129">
        <f>MAX(0,T128*(1+T$6/Setup!$C$13)-BR129-DP129)+IF($K129=1,$D129,0)</f>
        <v/>
      </c>
      <c r="U129">
        <f>MAX(0,U128*(1+U$6/Setup!$C$13)-BS129-DQ129)+IF($K129=2,$D129,0)</f>
        <v/>
      </c>
      <c r="V129">
        <f>MAX(0,V128*(1+V$6/Setup!$C$13)-BT129-DR129)+IF($K129=3,$D129,0)</f>
        <v/>
      </c>
      <c r="W129">
        <f>MAX(0,W128*(1+W$6/Setup!$C$13)-BU129-DS129)+IF($K129=4,$D129,0)</f>
        <v/>
      </c>
      <c r="X129">
        <f>MAX(0,X128*(1+X$6/Setup!$C$13)-BV129-DT129)+IF($K129=5,$D129,0)</f>
        <v/>
      </c>
      <c r="Y129">
        <f>MAX(0,Y128*(1+Y$6/Setup!$C$13)-BW129-DU129)+IF($K129=6,$D129,0)</f>
        <v/>
      </c>
      <c r="Z129">
        <f>MAX(0,Z128*(1+Z$6/Setup!$C$13)-BX129-DV129)+IF($K129=7,$D129,0)</f>
        <v/>
      </c>
      <c r="AA129">
        <f>MAX(0,AA128*(1+AA$6/Setup!$C$13)-BY129-DW129)+IF($K129=8,$D129,0)</f>
        <v/>
      </c>
      <c r="AB129">
        <f>MAX(0,AB128*(1+AB$6/Setup!$C$13)-BZ129-DX129)+IF($K129=9,$D129,0)</f>
        <v/>
      </c>
      <c r="AC129">
        <f>MAX(0,AC128*(1+AC$6/Setup!$C$13)-CA129-DY129)+IF($K129=10,$D129,0)</f>
        <v/>
      </c>
      <c r="AD129">
        <f>MAX(0,AD128*(1+AD$6/Setup!$C$13)-CB129-DZ129)+IF($K129=11,$D129,0)</f>
        <v/>
      </c>
      <c r="AE129">
        <f>MAX(0,AE128*(1+AE$6/Setup!$C$13)-CC129-EA129)+IF($K129=12,$D129,0)</f>
        <v/>
      </c>
      <c r="AF129">
        <f>MAX(0,AF128*(1+AF$6/Setup!$C$13)-CD129-EB129)+IF($K129=13,$D129,0)</f>
        <v/>
      </c>
      <c r="AG129">
        <f>MAX(0,AG128*(1+AG$6/Setup!$C$13)-CE129-EC129)+IF($K129=14,$D129,0)</f>
        <v/>
      </c>
      <c r="AH129">
        <f>MAX(0,AH128*(1+AH$6/Setup!$C$13)-CF129-ED129)+IF($K129=15,$D129,0)</f>
        <v/>
      </c>
      <c r="AI129">
        <f>MAX(0,AI128*(1+AI$6/Setup!$C$13)-CG129-EE129)+IF($K129=16,$D129,0)</f>
        <v/>
      </c>
      <c r="AJ129">
        <f>MAX(0,AJ128*(1+AJ$6/Setup!$C$13)-CH129-EF129)+IF($K129=17,$D129,0)</f>
        <v/>
      </c>
      <c r="AK129">
        <f>MAX(0,AK128*(1+AK$6/Setup!$C$13)-CI129-EG129)+IF($K129=18,$D129,0)</f>
        <v/>
      </c>
      <c r="AL129">
        <f>MAX(0,AL128*(1+AL$6/Setup!$C$13)-CJ129-EH129)+IF($K129=19,$D129,0)</f>
        <v/>
      </c>
      <c r="AM129">
        <f>MAX(0,AM128*(1+AM$6/Setup!$C$13)-CK129-EI129)+IF($K129=20,$D129,0)</f>
        <v/>
      </c>
      <c r="AN129">
        <f>MAX(0,AN128*(1+AN$6/Setup!$C$13)-CL129-EJ129)+IF($K129=21,$D129,0)</f>
        <v/>
      </c>
      <c r="AO129">
        <f>MAX(0,AO128*(1+AO$6/Setup!$C$13)-CM129-EK129)+IF($K129=22,$D129,0)</f>
        <v/>
      </c>
      <c r="AP129">
        <f>MAX(0,AP128*(1+AP$6/Setup!$C$13)-CN129-EL129)+IF($K129=23,$D129,0)</f>
        <v/>
      </c>
      <c r="AQ129">
        <f>MAX(0,AQ128*(1+AQ$6/Setup!$C$13)-CO129-EM129)+IF($K129=24,$D129,0)</f>
        <v/>
      </c>
      <c r="AR129">
        <f>MAX(0,AR128*(1+AR$6/Setup!$C$13)-CP129-EN129)+IF($K129=25,$D129,0)</f>
        <v/>
      </c>
      <c r="AS129">
        <f>MAX(0,AS128*(1+AS$6/Setup!$C$13)-CQ129-EO129)+IF($K129=26,$D129,0)</f>
        <v/>
      </c>
      <c r="AT129">
        <f>MAX(0,AT128*(1+AT$6/Setup!$C$13)-CR129-EP129)+IF($K129=27,$D129,0)</f>
        <v/>
      </c>
      <c r="AU129">
        <f>MAX(0,AU128*(1+AU$6/Setup!$C$13)-CS129-EQ129)+IF($K129=28,$D129,0)</f>
        <v/>
      </c>
      <c r="AV129">
        <f>MAX(0,AV128*(1+AV$6/Setup!$C$13)-CT129-ER129)+IF($K129=29,$D129,0)</f>
        <v/>
      </c>
      <c r="AW129">
        <f>MAX(0,AW128*(1+AW$6/Setup!$C$13)-CU129-ES129)+IF($K129=30,$D129,0)</f>
        <v/>
      </c>
      <c r="AX129">
        <f>MAX(0,AX128*(1+AX$6/Setup!$C$13)-CV129-ET129)+IF($K129=31,$D129,0)</f>
        <v/>
      </c>
      <c r="AY129">
        <f>MAX(0,AY128*(1+AY$6/Setup!$C$13)-CW129-EU129)+IF($K129=32,$D129,0)</f>
        <v/>
      </c>
      <c r="AZ129">
        <f>MAX(0,AZ128*(1+AZ$6/Setup!$C$13)-CX129-EV129)+IF($K129=33,$D129,0)</f>
        <v/>
      </c>
      <c r="BA129">
        <f>MAX(0,BA128*(1+BA$6/Setup!$C$13)-CY129-EW129)+IF($K129=34,$D129,0)</f>
        <v/>
      </c>
      <c r="BB129">
        <f>MAX(0,BB128*(1+BB$6/Setup!$C$13)-CZ129-EX129)+IF($K129=35,$D129,0)</f>
        <v/>
      </c>
      <c r="BC129">
        <f>MAX(0,BC128*(1+BC$6/Setup!$C$13)-DA129-EY129)+IF($K129=36,$D129,0)</f>
        <v/>
      </c>
      <c r="BD129">
        <f>MAX(0,BD128*(1+BD$6/Setup!$C$13)-DB129-EZ129)+IF($K129=37,$D129,0)</f>
        <v/>
      </c>
      <c r="BE129">
        <f>MAX(0,BE128*(1+BE$6/Setup!$C$13)-DC129-FA129)+IF($K129=38,$D129,0)</f>
        <v/>
      </c>
      <c r="BF129">
        <f>MAX(0,BF128*(1+BF$6/Setup!$C$13)-DD129-FB129)+IF($K129=39,$D129,0)</f>
        <v/>
      </c>
      <c r="BG129">
        <f>MAX(0,BG128*(1+BG$6/Setup!$C$13)-DE129-FC129)+IF($K129=40,$D129,0)</f>
        <v/>
      </c>
      <c r="BH129">
        <f>MAX(0,BH128*(1+BH$6/Setup!$C$13)-DF129-FD129)+IF($K129=41,$D129,0)</f>
        <v/>
      </c>
      <c r="BI129">
        <f>MAX(0,BI128*(1+BI$6/Setup!$C$13)-DG129-FE129)+IF($K129=42,$D129,0)</f>
        <v/>
      </c>
      <c r="BJ129">
        <f>MAX(0,BJ128*(1+BJ$6/Setup!$C$13)-DH129-FF129)+IF($K129=43,$D129,0)</f>
        <v/>
      </c>
      <c r="BK129">
        <f>MAX(0,BK128*(1+BK$6/Setup!$C$13)-DI129-FG129)+IF($K129=44,$D129,0)</f>
        <v/>
      </c>
      <c r="BL129">
        <f>MAX(0,BL128*(1+BL$6/Setup!$C$13)-DJ129-FH129)+IF($K129=45,$D129,0)</f>
        <v/>
      </c>
      <c r="BM129">
        <f>MAX(0,BM128*(1+BM$6/Setup!$C$13)-DK129-FI129)+IF($K129=46,$D129,0)</f>
        <v/>
      </c>
      <c r="BN129">
        <f>MAX(0,BN128*(1+BN$6/Setup!$C$13)-DL129-FJ129)+IF($K129=47,$D129,0)</f>
        <v/>
      </c>
      <c r="BO129">
        <f>MAX(0,BO128*(1+BO$6/Setup!$C$13)-DM129-FK129)+IF($K129=48,$D129,0)</f>
        <v/>
      </c>
      <c r="BP129">
        <f>MAX(0,BP128*(1+BP$6/Setup!$C$13)-DN129-FL129)+IF($K129=49,$D129,0)</f>
        <v/>
      </c>
      <c r="BQ129">
        <f>MAX(0,BQ128*(1+BQ$6/Setup!$C$13)-DO129-FM129)+IF($K129=50,$D129,0)</f>
        <v/>
      </c>
      <c r="BR129">
        <f>MIN(T128*(1+T$6/Setup!$C$13),T$7)</f>
        <v/>
      </c>
      <c r="BS129">
        <f>MIN(U128*(1+U$6/Setup!$C$13),U$7)</f>
        <v/>
      </c>
      <c r="BT129">
        <f>MIN(V128*(1+V$6/Setup!$C$13),V$7)</f>
        <v/>
      </c>
      <c r="BU129">
        <f>MIN(W128*(1+W$6/Setup!$C$13),W$7)</f>
        <v/>
      </c>
      <c r="BV129">
        <f>MIN(X128*(1+X$6/Setup!$C$13),X$7)</f>
        <v/>
      </c>
      <c r="BW129">
        <f>MIN(Y128*(1+Y$6/Setup!$C$13),Y$7)</f>
        <v/>
      </c>
      <c r="BX129">
        <f>MIN(Z128*(1+Z$6/Setup!$C$13),Z$7)</f>
        <v/>
      </c>
      <c r="BY129">
        <f>MIN(AA128*(1+AA$6/Setup!$C$13),AA$7)</f>
        <v/>
      </c>
      <c r="BZ129">
        <f>MIN(AB128*(1+AB$6/Setup!$C$13),AB$7)</f>
        <v/>
      </c>
      <c r="CA129">
        <f>MIN(AC128*(1+AC$6/Setup!$C$13),AC$7)</f>
        <v/>
      </c>
      <c r="CB129">
        <f>MIN(AD128*(1+AD$6/Setup!$C$13),AD$7)</f>
        <v/>
      </c>
      <c r="CC129">
        <f>MIN(AE128*(1+AE$6/Setup!$C$13),AE$7)</f>
        <v/>
      </c>
      <c r="CD129">
        <f>MIN(AF128*(1+AF$6/Setup!$C$13),AF$7)</f>
        <v/>
      </c>
      <c r="CE129">
        <f>MIN(AG128*(1+AG$6/Setup!$C$13),AG$7)</f>
        <v/>
      </c>
      <c r="CF129">
        <f>MIN(AH128*(1+AH$6/Setup!$C$13),AH$7)</f>
        <v/>
      </c>
      <c r="CG129">
        <f>MIN(AI128*(1+AI$6/Setup!$C$13),AI$7)</f>
        <v/>
      </c>
      <c r="CH129">
        <f>MIN(AJ128*(1+AJ$6/Setup!$C$13),AJ$7)</f>
        <v/>
      </c>
      <c r="CI129">
        <f>MIN(AK128*(1+AK$6/Setup!$C$13),AK$7)</f>
        <v/>
      </c>
      <c r="CJ129">
        <f>MIN(AL128*(1+AL$6/Setup!$C$13),AL$7)</f>
        <v/>
      </c>
      <c r="CK129">
        <f>MIN(AM128*(1+AM$6/Setup!$C$13),AM$7)</f>
        <v/>
      </c>
      <c r="CL129">
        <f>MIN(AN128*(1+AN$6/Setup!$C$13),AN$7)</f>
        <v/>
      </c>
      <c r="CM129">
        <f>MIN(AO128*(1+AO$6/Setup!$C$13),AO$7)</f>
        <v/>
      </c>
      <c r="CN129">
        <f>MIN(AP128*(1+AP$6/Setup!$C$13),AP$7)</f>
        <v/>
      </c>
      <c r="CO129">
        <f>MIN(AQ128*(1+AQ$6/Setup!$C$13),AQ$7)</f>
        <v/>
      </c>
      <c r="CP129">
        <f>MIN(AR128*(1+AR$6/Setup!$C$13),AR$7)</f>
        <v/>
      </c>
      <c r="CQ129">
        <f>MIN(AS128*(1+AS$6/Setup!$C$13),AS$7)</f>
        <v/>
      </c>
      <c r="CR129">
        <f>MIN(AT128*(1+AT$6/Setup!$C$13),AT$7)</f>
        <v/>
      </c>
      <c r="CS129">
        <f>MIN(AU128*(1+AU$6/Setup!$C$13),AU$7)</f>
        <v/>
      </c>
      <c r="CT129">
        <f>MIN(AV128*(1+AV$6/Setup!$C$13),AV$7)</f>
        <v/>
      </c>
      <c r="CU129">
        <f>MIN(AW128*(1+AW$6/Setup!$C$13),AW$7)</f>
        <v/>
      </c>
      <c r="CV129">
        <f>MIN(AX128*(1+AX$6/Setup!$C$13),AX$7)</f>
        <v/>
      </c>
      <c r="CW129">
        <f>MIN(AY128*(1+AY$6/Setup!$C$13),AY$7)</f>
        <v/>
      </c>
      <c r="CX129">
        <f>MIN(AZ128*(1+AZ$6/Setup!$C$13),AZ$7)</f>
        <v/>
      </c>
      <c r="CY129">
        <f>MIN(BA128*(1+BA$6/Setup!$C$13),BA$7)</f>
        <v/>
      </c>
      <c r="CZ129">
        <f>MIN(BB128*(1+BB$6/Setup!$C$13),BB$7)</f>
        <v/>
      </c>
      <c r="DA129">
        <f>MIN(BC128*(1+BC$6/Setup!$C$13),BC$7)</f>
        <v/>
      </c>
      <c r="DB129">
        <f>MIN(BD128*(1+BD$6/Setup!$C$13),BD$7)</f>
        <v/>
      </c>
      <c r="DC129">
        <f>MIN(BE128*(1+BE$6/Setup!$C$13),BE$7)</f>
        <v/>
      </c>
      <c r="DD129">
        <f>MIN(BF128*(1+BF$6/Setup!$C$13),BF$7)</f>
        <v/>
      </c>
      <c r="DE129">
        <f>MIN(BG128*(1+BG$6/Setup!$C$13),BG$7)</f>
        <v/>
      </c>
      <c r="DF129">
        <f>MIN(BH128*(1+BH$6/Setup!$C$13),BH$7)</f>
        <v/>
      </c>
      <c r="DG129">
        <f>MIN(BI128*(1+BI$6/Setup!$C$13),BI$7)</f>
        <v/>
      </c>
      <c r="DH129">
        <f>MIN(BJ128*(1+BJ$6/Setup!$C$13),BJ$7)</f>
        <v/>
      </c>
      <c r="DI129">
        <f>MIN(BK128*(1+BK$6/Setup!$C$13),BK$7)</f>
        <v/>
      </c>
      <c r="DJ129">
        <f>MIN(BL128*(1+BL$6/Setup!$C$13),BL$7)</f>
        <v/>
      </c>
      <c r="DK129">
        <f>MIN(BM128*(1+BM$6/Setup!$C$13),BM$7)</f>
        <v/>
      </c>
      <c r="DL129">
        <f>MIN(BN128*(1+BN$6/Setup!$C$13),BN$7)</f>
        <v/>
      </c>
      <c r="DM129">
        <f>MIN(BO128*(1+BO$6/Setup!$C$13),BO$7)</f>
        <v/>
      </c>
      <c r="DN129">
        <f>MIN(BP128*(1+BP$6/Setup!$C$13),BP$7)</f>
        <v/>
      </c>
      <c r="DO129">
        <f>MIN(BQ128*(1+BQ$6/Setup!$C$13),BQ$7)</f>
        <v/>
      </c>
      <c r="DP129">
        <f>MIN(T128*(1+T$6/Setup!$C$13)-BR129,$H129)</f>
        <v/>
      </c>
      <c r="DQ129">
        <f>MIN(U128*(1+U$6/Setup!$C$13)-BS129,MAX(0,$H129-SUM($DP129:DP129)))</f>
        <v/>
      </c>
      <c r="DR129">
        <f>MIN(V128*(1+V$6/Setup!$C$13)-BT129,MAX(0,$H129-SUM($DP129:DQ129)))</f>
        <v/>
      </c>
      <c r="DS129">
        <f>MIN(W128*(1+W$6/Setup!$C$13)-BU129,MAX(0,$H129-SUM($DP129:DR129)))</f>
        <v/>
      </c>
      <c r="DT129">
        <f>MIN(X128*(1+X$6/Setup!$C$13)-BV129,MAX(0,$H129-SUM($DP129:DS129)))</f>
        <v/>
      </c>
      <c r="DU129">
        <f>MIN(Y128*(1+Y$6/Setup!$C$13)-BW129,MAX(0,$H129-SUM($DP129:DT129)))</f>
        <v/>
      </c>
      <c r="DV129">
        <f>MIN(Z128*(1+Z$6/Setup!$C$13)-BX129,MAX(0,$H129-SUM($DP129:DU129)))</f>
        <v/>
      </c>
      <c r="DW129">
        <f>MIN(AA128*(1+AA$6/Setup!$C$13)-BY129,MAX(0,$H129-SUM($DP129:DV129)))</f>
        <v/>
      </c>
      <c r="DX129">
        <f>MIN(AB128*(1+AB$6/Setup!$C$13)-BZ129,MAX(0,$H129-SUM($DP129:DW129)))</f>
        <v/>
      </c>
      <c r="DY129">
        <f>MIN(AC128*(1+AC$6/Setup!$C$13)-CA129,MAX(0,$H129-SUM($DP129:DX129)))</f>
        <v/>
      </c>
      <c r="DZ129">
        <f>MIN(AD128*(1+AD$6/Setup!$C$13)-CB129,MAX(0,$H129-SUM($DP129:DY129)))</f>
        <v/>
      </c>
      <c r="EA129">
        <f>MIN(AE128*(1+AE$6/Setup!$C$13)-CC129,MAX(0,$H129-SUM($DP129:DZ129)))</f>
        <v/>
      </c>
      <c r="EB129">
        <f>MIN(AF128*(1+AF$6/Setup!$C$13)-CD129,MAX(0,$H129-SUM($DP129:EA129)))</f>
        <v/>
      </c>
      <c r="EC129">
        <f>MIN(AG128*(1+AG$6/Setup!$C$13)-CE129,MAX(0,$H129-SUM($DP129:EB129)))</f>
        <v/>
      </c>
      <c r="ED129">
        <f>MIN(AH128*(1+AH$6/Setup!$C$13)-CF129,MAX(0,$H129-SUM($DP129:EC129)))</f>
        <v/>
      </c>
      <c r="EE129">
        <f>MIN(AI128*(1+AI$6/Setup!$C$13)-CG129,MAX(0,$H129-SUM($DP129:ED129)))</f>
        <v/>
      </c>
      <c r="EF129">
        <f>MIN(AJ128*(1+AJ$6/Setup!$C$13)-CH129,MAX(0,$H129-SUM($DP129:EE129)))</f>
        <v/>
      </c>
      <c r="EG129">
        <f>MIN(AK128*(1+AK$6/Setup!$C$13)-CI129,MAX(0,$H129-SUM($DP129:EF129)))</f>
        <v/>
      </c>
      <c r="EH129">
        <f>MIN(AL128*(1+AL$6/Setup!$C$13)-CJ129,MAX(0,$H129-SUM($DP129:EG129)))</f>
        <v/>
      </c>
      <c r="EI129">
        <f>MIN(AM128*(1+AM$6/Setup!$C$13)-CK129,MAX(0,$H129-SUM($DP129:EH129)))</f>
        <v/>
      </c>
      <c r="EJ129">
        <f>MIN(AN128*(1+AN$6/Setup!$C$13)-CL129,MAX(0,$H129-SUM($DP129:EI129)))</f>
        <v/>
      </c>
      <c r="EK129">
        <f>MIN(AO128*(1+AO$6/Setup!$C$13)-CM129,MAX(0,$H129-SUM($DP129:EJ129)))</f>
        <v/>
      </c>
      <c r="EL129">
        <f>MIN(AP128*(1+AP$6/Setup!$C$13)-CN129,MAX(0,$H129-SUM($DP129:EK129)))</f>
        <v/>
      </c>
      <c r="EM129">
        <f>MIN(AQ128*(1+AQ$6/Setup!$C$13)-CO129,MAX(0,$H129-SUM($DP129:EL129)))</f>
        <v/>
      </c>
      <c r="EN129">
        <f>MIN(AR128*(1+AR$6/Setup!$C$13)-CP129,MAX(0,$H129-SUM($DP129:EM129)))</f>
        <v/>
      </c>
      <c r="EO129">
        <f>MIN(AS128*(1+AS$6/Setup!$C$13)-CQ129,MAX(0,$H129-SUM($DP129:EN129)))</f>
        <v/>
      </c>
      <c r="EP129">
        <f>MIN(AT128*(1+AT$6/Setup!$C$13)-CR129,MAX(0,$H129-SUM($DP129:EO129)))</f>
        <v/>
      </c>
      <c r="EQ129">
        <f>MIN(AU128*(1+AU$6/Setup!$C$13)-CS129,MAX(0,$H129-SUM($DP129:EP129)))</f>
        <v/>
      </c>
      <c r="ER129">
        <f>MIN(AV128*(1+AV$6/Setup!$C$13)-CT129,MAX(0,$H129-SUM($DP129:EQ129)))</f>
        <v/>
      </c>
      <c r="ES129">
        <f>MIN(AW128*(1+AW$6/Setup!$C$13)-CU129,MAX(0,$H129-SUM($DP129:ER129)))</f>
        <v/>
      </c>
      <c r="ET129">
        <f>MIN(AX128*(1+AX$6/Setup!$C$13)-CV129,MAX(0,$H129-SUM($DP129:ES129)))</f>
        <v/>
      </c>
      <c r="EU129">
        <f>MIN(AY128*(1+AY$6/Setup!$C$13)-CW129,MAX(0,$H129-SUM($DP129:ET129)))</f>
        <v/>
      </c>
      <c r="EV129">
        <f>MIN(AZ128*(1+AZ$6/Setup!$C$13)-CX129,MAX(0,$H129-SUM($DP129:EU129)))</f>
        <v/>
      </c>
      <c r="EW129">
        <f>MIN(BA128*(1+BA$6/Setup!$C$13)-CY129,MAX(0,$H129-SUM($DP129:EV129)))</f>
        <v/>
      </c>
      <c r="EX129">
        <f>MIN(BB128*(1+BB$6/Setup!$C$13)-CZ129,MAX(0,$H129-SUM($DP129:EW129)))</f>
        <v/>
      </c>
      <c r="EY129">
        <f>MIN(BC128*(1+BC$6/Setup!$C$13)-DA129,MAX(0,$H129-SUM($DP129:EX129)))</f>
        <v/>
      </c>
      <c r="EZ129">
        <f>MIN(BD128*(1+BD$6/Setup!$C$13)-DB129,MAX(0,$H129-SUM($DP129:EY129)))</f>
        <v/>
      </c>
      <c r="FA129">
        <f>MIN(BE128*(1+BE$6/Setup!$C$13)-DC129,MAX(0,$H129-SUM($DP129:EZ129)))</f>
        <v/>
      </c>
      <c r="FB129">
        <f>MIN(BF128*(1+BF$6/Setup!$C$13)-DD129,MAX(0,$H129-SUM($DP129:FA129)))</f>
        <v/>
      </c>
      <c r="FC129">
        <f>MIN(BG128*(1+BG$6/Setup!$C$13)-DE129,MAX(0,$H129-SUM($DP129:FB129)))</f>
        <v/>
      </c>
      <c r="FD129">
        <f>MIN(BH128*(1+BH$6/Setup!$C$13)-DF129,MAX(0,$H129-SUM($DP129:FC129)))</f>
        <v/>
      </c>
      <c r="FE129">
        <f>MIN(BI128*(1+BI$6/Setup!$C$13)-DG129,MAX(0,$H129-SUM($DP129:FD129)))</f>
        <v/>
      </c>
      <c r="FF129">
        <f>MIN(BJ128*(1+BJ$6/Setup!$C$13)-DH129,MAX(0,$H129-SUM($DP129:FE129)))</f>
        <v/>
      </c>
      <c r="FG129">
        <f>MIN(BK128*(1+BK$6/Setup!$C$13)-DI129,MAX(0,$H129-SUM($DP129:FF129)))</f>
        <v/>
      </c>
      <c r="FH129">
        <f>MIN(BL128*(1+BL$6/Setup!$C$13)-DJ129,MAX(0,$H129-SUM($DP129:FG129)))</f>
        <v/>
      </c>
      <c r="FI129">
        <f>MIN(BM128*(1+BM$6/Setup!$C$13)-DK129,MAX(0,$H129-SUM($DP129:FH129)))</f>
        <v/>
      </c>
      <c r="FJ129">
        <f>MIN(BN128*(1+BN$6/Setup!$C$13)-DL129,MAX(0,$H129-SUM($DP129:FI129)))</f>
        <v/>
      </c>
      <c r="FK129">
        <f>MIN(BO128*(1+BO$6/Setup!$C$13)-DM129,MAX(0,$H129-SUM($DP129:FJ129)))</f>
        <v/>
      </c>
      <c r="FL129">
        <f>MIN(BP128*(1+BP$6/Setup!$C$13)-DN129,MAX(0,$H129-SUM($DP129:FK129)))</f>
        <v/>
      </c>
      <c r="FM129">
        <f>MIN(BQ128*(1+BQ$6/Setup!$C$13)-DO129,MAX(0,$H129-SUM($DP129:FL129)))</f>
        <v/>
      </c>
    </row>
    <row r="130">
      <c r="A130">
        <f>A129+1</f>
        <v/>
      </c>
      <c r="B130">
        <f>IF(Setup!$C$6="Every week",Setup!$C$7+7*(A130-1),IF(Setup!$C$6="Every 2 weeks",Setup!$C$7+14*(A130-1),IF(Setup!$C$6="Every month",EDATE(Setup!$C$7,A130-1),EOMONTH(Setup!$C$7,INT((A130-1+Setup!$C$20)/2)-1)+MIN(IF(MOD(A130-1+Setup!$C$20,2)=0,Setup!$C$18,Setup!$C$19),DAY(EOMONTH(Setup!$C$7,INT((A130-1+Setup!$C$20)/2)))))))</f>
        <v/>
      </c>
      <c r="C130">
        <f>N('Paycheck Plan'!J126)</f>
        <v/>
      </c>
      <c r="D130">
        <f>N('Paycheck Plan'!K126)</f>
        <v/>
      </c>
      <c r="E130">
        <f>MIN(MAX(0,Setup!$C$10-F129),MAX(0,Setup!$C$8+C130-G130))</f>
        <v/>
      </c>
      <c r="F130">
        <f>F129+E130</f>
        <v/>
      </c>
      <c r="G130">
        <f>MIN(Setup!$C$14,MAX(0,Setup!$C$8+C130))</f>
        <v/>
      </c>
      <c r="H130">
        <f>MAX(0,Setup!$C$8+C130-G130-E130)+SUM($T$7:$BQ$7)-SUM(BR130:DO130)</f>
        <v/>
      </c>
      <c r="I130">
        <f>SUMPRODUCT(T129:BQ129,$T$6:$BQ$6)/Setup!$C$13</f>
        <v/>
      </c>
      <c r="J130">
        <f>SUM(T130:BQ130)</f>
        <v/>
      </c>
      <c r="K130">
        <f>IF(MAX(DP130:FM130)&gt;0,MATCH(MAX(DP130:FM130),DP130:FM130,0),1)</f>
        <v/>
      </c>
      <c r="T130">
        <f>MAX(0,T129*(1+T$6/Setup!$C$13)-BR130-DP130)+IF($K130=1,$D130,0)</f>
        <v/>
      </c>
      <c r="U130">
        <f>MAX(0,U129*(1+U$6/Setup!$C$13)-BS130-DQ130)+IF($K130=2,$D130,0)</f>
        <v/>
      </c>
      <c r="V130">
        <f>MAX(0,V129*(1+V$6/Setup!$C$13)-BT130-DR130)+IF($K130=3,$D130,0)</f>
        <v/>
      </c>
      <c r="W130">
        <f>MAX(0,W129*(1+W$6/Setup!$C$13)-BU130-DS130)+IF($K130=4,$D130,0)</f>
        <v/>
      </c>
      <c r="X130">
        <f>MAX(0,X129*(1+X$6/Setup!$C$13)-BV130-DT130)+IF($K130=5,$D130,0)</f>
        <v/>
      </c>
      <c r="Y130">
        <f>MAX(0,Y129*(1+Y$6/Setup!$C$13)-BW130-DU130)+IF($K130=6,$D130,0)</f>
        <v/>
      </c>
      <c r="Z130">
        <f>MAX(0,Z129*(1+Z$6/Setup!$C$13)-BX130-DV130)+IF($K130=7,$D130,0)</f>
        <v/>
      </c>
      <c r="AA130">
        <f>MAX(0,AA129*(1+AA$6/Setup!$C$13)-BY130-DW130)+IF($K130=8,$D130,0)</f>
        <v/>
      </c>
      <c r="AB130">
        <f>MAX(0,AB129*(1+AB$6/Setup!$C$13)-BZ130-DX130)+IF($K130=9,$D130,0)</f>
        <v/>
      </c>
      <c r="AC130">
        <f>MAX(0,AC129*(1+AC$6/Setup!$C$13)-CA130-DY130)+IF($K130=10,$D130,0)</f>
        <v/>
      </c>
      <c r="AD130">
        <f>MAX(0,AD129*(1+AD$6/Setup!$C$13)-CB130-DZ130)+IF($K130=11,$D130,0)</f>
        <v/>
      </c>
      <c r="AE130">
        <f>MAX(0,AE129*(1+AE$6/Setup!$C$13)-CC130-EA130)+IF($K130=12,$D130,0)</f>
        <v/>
      </c>
      <c r="AF130">
        <f>MAX(0,AF129*(1+AF$6/Setup!$C$13)-CD130-EB130)+IF($K130=13,$D130,0)</f>
        <v/>
      </c>
      <c r="AG130">
        <f>MAX(0,AG129*(1+AG$6/Setup!$C$13)-CE130-EC130)+IF($K130=14,$D130,0)</f>
        <v/>
      </c>
      <c r="AH130">
        <f>MAX(0,AH129*(1+AH$6/Setup!$C$13)-CF130-ED130)+IF($K130=15,$D130,0)</f>
        <v/>
      </c>
      <c r="AI130">
        <f>MAX(0,AI129*(1+AI$6/Setup!$C$13)-CG130-EE130)+IF($K130=16,$D130,0)</f>
        <v/>
      </c>
      <c r="AJ130">
        <f>MAX(0,AJ129*(1+AJ$6/Setup!$C$13)-CH130-EF130)+IF($K130=17,$D130,0)</f>
        <v/>
      </c>
      <c r="AK130">
        <f>MAX(0,AK129*(1+AK$6/Setup!$C$13)-CI130-EG130)+IF($K130=18,$D130,0)</f>
        <v/>
      </c>
      <c r="AL130">
        <f>MAX(0,AL129*(1+AL$6/Setup!$C$13)-CJ130-EH130)+IF($K130=19,$D130,0)</f>
        <v/>
      </c>
      <c r="AM130">
        <f>MAX(0,AM129*(1+AM$6/Setup!$C$13)-CK130-EI130)+IF($K130=20,$D130,0)</f>
        <v/>
      </c>
      <c r="AN130">
        <f>MAX(0,AN129*(1+AN$6/Setup!$C$13)-CL130-EJ130)+IF($K130=21,$D130,0)</f>
        <v/>
      </c>
      <c r="AO130">
        <f>MAX(0,AO129*(1+AO$6/Setup!$C$13)-CM130-EK130)+IF($K130=22,$D130,0)</f>
        <v/>
      </c>
      <c r="AP130">
        <f>MAX(0,AP129*(1+AP$6/Setup!$C$13)-CN130-EL130)+IF($K130=23,$D130,0)</f>
        <v/>
      </c>
      <c r="AQ130">
        <f>MAX(0,AQ129*(1+AQ$6/Setup!$C$13)-CO130-EM130)+IF($K130=24,$D130,0)</f>
        <v/>
      </c>
      <c r="AR130">
        <f>MAX(0,AR129*(1+AR$6/Setup!$C$13)-CP130-EN130)+IF($K130=25,$D130,0)</f>
        <v/>
      </c>
      <c r="AS130">
        <f>MAX(0,AS129*(1+AS$6/Setup!$C$13)-CQ130-EO130)+IF($K130=26,$D130,0)</f>
        <v/>
      </c>
      <c r="AT130">
        <f>MAX(0,AT129*(1+AT$6/Setup!$C$13)-CR130-EP130)+IF($K130=27,$D130,0)</f>
        <v/>
      </c>
      <c r="AU130">
        <f>MAX(0,AU129*(1+AU$6/Setup!$C$13)-CS130-EQ130)+IF($K130=28,$D130,0)</f>
        <v/>
      </c>
      <c r="AV130">
        <f>MAX(0,AV129*(1+AV$6/Setup!$C$13)-CT130-ER130)+IF($K130=29,$D130,0)</f>
        <v/>
      </c>
      <c r="AW130">
        <f>MAX(0,AW129*(1+AW$6/Setup!$C$13)-CU130-ES130)+IF($K130=30,$D130,0)</f>
        <v/>
      </c>
      <c r="AX130">
        <f>MAX(0,AX129*(1+AX$6/Setup!$C$13)-CV130-ET130)+IF($K130=31,$D130,0)</f>
        <v/>
      </c>
      <c r="AY130">
        <f>MAX(0,AY129*(1+AY$6/Setup!$C$13)-CW130-EU130)+IF($K130=32,$D130,0)</f>
        <v/>
      </c>
      <c r="AZ130">
        <f>MAX(0,AZ129*(1+AZ$6/Setup!$C$13)-CX130-EV130)+IF($K130=33,$D130,0)</f>
        <v/>
      </c>
      <c r="BA130">
        <f>MAX(0,BA129*(1+BA$6/Setup!$C$13)-CY130-EW130)+IF($K130=34,$D130,0)</f>
        <v/>
      </c>
      <c r="BB130">
        <f>MAX(0,BB129*(1+BB$6/Setup!$C$13)-CZ130-EX130)+IF($K130=35,$D130,0)</f>
        <v/>
      </c>
      <c r="BC130">
        <f>MAX(0,BC129*(1+BC$6/Setup!$C$13)-DA130-EY130)+IF($K130=36,$D130,0)</f>
        <v/>
      </c>
      <c r="BD130">
        <f>MAX(0,BD129*(1+BD$6/Setup!$C$13)-DB130-EZ130)+IF($K130=37,$D130,0)</f>
        <v/>
      </c>
      <c r="BE130">
        <f>MAX(0,BE129*(1+BE$6/Setup!$C$13)-DC130-FA130)+IF($K130=38,$D130,0)</f>
        <v/>
      </c>
      <c r="BF130">
        <f>MAX(0,BF129*(1+BF$6/Setup!$C$13)-DD130-FB130)+IF($K130=39,$D130,0)</f>
        <v/>
      </c>
      <c r="BG130">
        <f>MAX(0,BG129*(1+BG$6/Setup!$C$13)-DE130-FC130)+IF($K130=40,$D130,0)</f>
        <v/>
      </c>
      <c r="BH130">
        <f>MAX(0,BH129*(1+BH$6/Setup!$C$13)-DF130-FD130)+IF($K130=41,$D130,0)</f>
        <v/>
      </c>
      <c r="BI130">
        <f>MAX(0,BI129*(1+BI$6/Setup!$C$13)-DG130-FE130)+IF($K130=42,$D130,0)</f>
        <v/>
      </c>
      <c r="BJ130">
        <f>MAX(0,BJ129*(1+BJ$6/Setup!$C$13)-DH130-FF130)+IF($K130=43,$D130,0)</f>
        <v/>
      </c>
      <c r="BK130">
        <f>MAX(0,BK129*(1+BK$6/Setup!$C$13)-DI130-FG130)+IF($K130=44,$D130,0)</f>
        <v/>
      </c>
      <c r="BL130">
        <f>MAX(0,BL129*(1+BL$6/Setup!$C$13)-DJ130-FH130)+IF($K130=45,$D130,0)</f>
        <v/>
      </c>
      <c r="BM130">
        <f>MAX(0,BM129*(1+BM$6/Setup!$C$13)-DK130-FI130)+IF($K130=46,$D130,0)</f>
        <v/>
      </c>
      <c r="BN130">
        <f>MAX(0,BN129*(1+BN$6/Setup!$C$13)-DL130-FJ130)+IF($K130=47,$D130,0)</f>
        <v/>
      </c>
      <c r="BO130">
        <f>MAX(0,BO129*(1+BO$6/Setup!$C$13)-DM130-FK130)+IF($K130=48,$D130,0)</f>
        <v/>
      </c>
      <c r="BP130">
        <f>MAX(0,BP129*(1+BP$6/Setup!$C$13)-DN130-FL130)+IF($K130=49,$D130,0)</f>
        <v/>
      </c>
      <c r="BQ130">
        <f>MAX(0,BQ129*(1+BQ$6/Setup!$C$13)-DO130-FM130)+IF($K130=50,$D130,0)</f>
        <v/>
      </c>
      <c r="BR130">
        <f>MIN(T129*(1+T$6/Setup!$C$13),T$7)</f>
        <v/>
      </c>
      <c r="BS130">
        <f>MIN(U129*(1+U$6/Setup!$C$13),U$7)</f>
        <v/>
      </c>
      <c r="BT130">
        <f>MIN(V129*(1+V$6/Setup!$C$13),V$7)</f>
        <v/>
      </c>
      <c r="BU130">
        <f>MIN(W129*(1+W$6/Setup!$C$13),W$7)</f>
        <v/>
      </c>
      <c r="BV130">
        <f>MIN(X129*(1+X$6/Setup!$C$13),X$7)</f>
        <v/>
      </c>
      <c r="BW130">
        <f>MIN(Y129*(1+Y$6/Setup!$C$13),Y$7)</f>
        <v/>
      </c>
      <c r="BX130">
        <f>MIN(Z129*(1+Z$6/Setup!$C$13),Z$7)</f>
        <v/>
      </c>
      <c r="BY130">
        <f>MIN(AA129*(1+AA$6/Setup!$C$13),AA$7)</f>
        <v/>
      </c>
      <c r="BZ130">
        <f>MIN(AB129*(1+AB$6/Setup!$C$13),AB$7)</f>
        <v/>
      </c>
      <c r="CA130">
        <f>MIN(AC129*(1+AC$6/Setup!$C$13),AC$7)</f>
        <v/>
      </c>
      <c r="CB130">
        <f>MIN(AD129*(1+AD$6/Setup!$C$13),AD$7)</f>
        <v/>
      </c>
      <c r="CC130">
        <f>MIN(AE129*(1+AE$6/Setup!$C$13),AE$7)</f>
        <v/>
      </c>
      <c r="CD130">
        <f>MIN(AF129*(1+AF$6/Setup!$C$13),AF$7)</f>
        <v/>
      </c>
      <c r="CE130">
        <f>MIN(AG129*(1+AG$6/Setup!$C$13),AG$7)</f>
        <v/>
      </c>
      <c r="CF130">
        <f>MIN(AH129*(1+AH$6/Setup!$C$13),AH$7)</f>
        <v/>
      </c>
      <c r="CG130">
        <f>MIN(AI129*(1+AI$6/Setup!$C$13),AI$7)</f>
        <v/>
      </c>
      <c r="CH130">
        <f>MIN(AJ129*(1+AJ$6/Setup!$C$13),AJ$7)</f>
        <v/>
      </c>
      <c r="CI130">
        <f>MIN(AK129*(1+AK$6/Setup!$C$13),AK$7)</f>
        <v/>
      </c>
      <c r="CJ130">
        <f>MIN(AL129*(1+AL$6/Setup!$C$13),AL$7)</f>
        <v/>
      </c>
      <c r="CK130">
        <f>MIN(AM129*(1+AM$6/Setup!$C$13),AM$7)</f>
        <v/>
      </c>
      <c r="CL130">
        <f>MIN(AN129*(1+AN$6/Setup!$C$13),AN$7)</f>
        <v/>
      </c>
      <c r="CM130">
        <f>MIN(AO129*(1+AO$6/Setup!$C$13),AO$7)</f>
        <v/>
      </c>
      <c r="CN130">
        <f>MIN(AP129*(1+AP$6/Setup!$C$13),AP$7)</f>
        <v/>
      </c>
      <c r="CO130">
        <f>MIN(AQ129*(1+AQ$6/Setup!$C$13),AQ$7)</f>
        <v/>
      </c>
      <c r="CP130">
        <f>MIN(AR129*(1+AR$6/Setup!$C$13),AR$7)</f>
        <v/>
      </c>
      <c r="CQ130">
        <f>MIN(AS129*(1+AS$6/Setup!$C$13),AS$7)</f>
        <v/>
      </c>
      <c r="CR130">
        <f>MIN(AT129*(1+AT$6/Setup!$C$13),AT$7)</f>
        <v/>
      </c>
      <c r="CS130">
        <f>MIN(AU129*(1+AU$6/Setup!$C$13),AU$7)</f>
        <v/>
      </c>
      <c r="CT130">
        <f>MIN(AV129*(1+AV$6/Setup!$C$13),AV$7)</f>
        <v/>
      </c>
      <c r="CU130">
        <f>MIN(AW129*(1+AW$6/Setup!$C$13),AW$7)</f>
        <v/>
      </c>
      <c r="CV130">
        <f>MIN(AX129*(1+AX$6/Setup!$C$13),AX$7)</f>
        <v/>
      </c>
      <c r="CW130">
        <f>MIN(AY129*(1+AY$6/Setup!$C$13),AY$7)</f>
        <v/>
      </c>
      <c r="CX130">
        <f>MIN(AZ129*(1+AZ$6/Setup!$C$13),AZ$7)</f>
        <v/>
      </c>
      <c r="CY130">
        <f>MIN(BA129*(1+BA$6/Setup!$C$13),BA$7)</f>
        <v/>
      </c>
      <c r="CZ130">
        <f>MIN(BB129*(1+BB$6/Setup!$C$13),BB$7)</f>
        <v/>
      </c>
      <c r="DA130">
        <f>MIN(BC129*(1+BC$6/Setup!$C$13),BC$7)</f>
        <v/>
      </c>
      <c r="DB130">
        <f>MIN(BD129*(1+BD$6/Setup!$C$13),BD$7)</f>
        <v/>
      </c>
      <c r="DC130">
        <f>MIN(BE129*(1+BE$6/Setup!$C$13),BE$7)</f>
        <v/>
      </c>
      <c r="DD130">
        <f>MIN(BF129*(1+BF$6/Setup!$C$13),BF$7)</f>
        <v/>
      </c>
      <c r="DE130">
        <f>MIN(BG129*(1+BG$6/Setup!$C$13),BG$7)</f>
        <v/>
      </c>
      <c r="DF130">
        <f>MIN(BH129*(1+BH$6/Setup!$C$13),BH$7)</f>
        <v/>
      </c>
      <c r="DG130">
        <f>MIN(BI129*(1+BI$6/Setup!$C$13),BI$7)</f>
        <v/>
      </c>
      <c r="DH130">
        <f>MIN(BJ129*(1+BJ$6/Setup!$C$13),BJ$7)</f>
        <v/>
      </c>
      <c r="DI130">
        <f>MIN(BK129*(1+BK$6/Setup!$C$13),BK$7)</f>
        <v/>
      </c>
      <c r="DJ130">
        <f>MIN(BL129*(1+BL$6/Setup!$C$13),BL$7)</f>
        <v/>
      </c>
      <c r="DK130">
        <f>MIN(BM129*(1+BM$6/Setup!$C$13),BM$7)</f>
        <v/>
      </c>
      <c r="DL130">
        <f>MIN(BN129*(1+BN$6/Setup!$C$13),BN$7)</f>
        <v/>
      </c>
      <c r="DM130">
        <f>MIN(BO129*(1+BO$6/Setup!$C$13),BO$7)</f>
        <v/>
      </c>
      <c r="DN130">
        <f>MIN(BP129*(1+BP$6/Setup!$C$13),BP$7)</f>
        <v/>
      </c>
      <c r="DO130">
        <f>MIN(BQ129*(1+BQ$6/Setup!$C$13),BQ$7)</f>
        <v/>
      </c>
      <c r="DP130">
        <f>MIN(T129*(1+T$6/Setup!$C$13)-BR130,$H130)</f>
        <v/>
      </c>
      <c r="DQ130">
        <f>MIN(U129*(1+U$6/Setup!$C$13)-BS130,MAX(0,$H130-SUM($DP130:DP130)))</f>
        <v/>
      </c>
      <c r="DR130">
        <f>MIN(V129*(1+V$6/Setup!$C$13)-BT130,MAX(0,$H130-SUM($DP130:DQ130)))</f>
        <v/>
      </c>
      <c r="DS130">
        <f>MIN(W129*(1+W$6/Setup!$C$13)-BU130,MAX(0,$H130-SUM($DP130:DR130)))</f>
        <v/>
      </c>
      <c r="DT130">
        <f>MIN(X129*(1+X$6/Setup!$C$13)-BV130,MAX(0,$H130-SUM($DP130:DS130)))</f>
        <v/>
      </c>
      <c r="DU130">
        <f>MIN(Y129*(1+Y$6/Setup!$C$13)-BW130,MAX(0,$H130-SUM($DP130:DT130)))</f>
        <v/>
      </c>
      <c r="DV130">
        <f>MIN(Z129*(1+Z$6/Setup!$C$13)-BX130,MAX(0,$H130-SUM($DP130:DU130)))</f>
        <v/>
      </c>
      <c r="DW130">
        <f>MIN(AA129*(1+AA$6/Setup!$C$13)-BY130,MAX(0,$H130-SUM($DP130:DV130)))</f>
        <v/>
      </c>
      <c r="DX130">
        <f>MIN(AB129*(1+AB$6/Setup!$C$13)-BZ130,MAX(0,$H130-SUM($DP130:DW130)))</f>
        <v/>
      </c>
      <c r="DY130">
        <f>MIN(AC129*(1+AC$6/Setup!$C$13)-CA130,MAX(0,$H130-SUM($DP130:DX130)))</f>
        <v/>
      </c>
      <c r="DZ130">
        <f>MIN(AD129*(1+AD$6/Setup!$C$13)-CB130,MAX(0,$H130-SUM($DP130:DY130)))</f>
        <v/>
      </c>
      <c r="EA130">
        <f>MIN(AE129*(1+AE$6/Setup!$C$13)-CC130,MAX(0,$H130-SUM($DP130:DZ130)))</f>
        <v/>
      </c>
      <c r="EB130">
        <f>MIN(AF129*(1+AF$6/Setup!$C$13)-CD130,MAX(0,$H130-SUM($DP130:EA130)))</f>
        <v/>
      </c>
      <c r="EC130">
        <f>MIN(AG129*(1+AG$6/Setup!$C$13)-CE130,MAX(0,$H130-SUM($DP130:EB130)))</f>
        <v/>
      </c>
      <c r="ED130">
        <f>MIN(AH129*(1+AH$6/Setup!$C$13)-CF130,MAX(0,$H130-SUM($DP130:EC130)))</f>
        <v/>
      </c>
      <c r="EE130">
        <f>MIN(AI129*(1+AI$6/Setup!$C$13)-CG130,MAX(0,$H130-SUM($DP130:ED130)))</f>
        <v/>
      </c>
      <c r="EF130">
        <f>MIN(AJ129*(1+AJ$6/Setup!$C$13)-CH130,MAX(0,$H130-SUM($DP130:EE130)))</f>
        <v/>
      </c>
      <c r="EG130">
        <f>MIN(AK129*(1+AK$6/Setup!$C$13)-CI130,MAX(0,$H130-SUM($DP130:EF130)))</f>
        <v/>
      </c>
      <c r="EH130">
        <f>MIN(AL129*(1+AL$6/Setup!$C$13)-CJ130,MAX(0,$H130-SUM($DP130:EG130)))</f>
        <v/>
      </c>
      <c r="EI130">
        <f>MIN(AM129*(1+AM$6/Setup!$C$13)-CK130,MAX(0,$H130-SUM($DP130:EH130)))</f>
        <v/>
      </c>
      <c r="EJ130">
        <f>MIN(AN129*(1+AN$6/Setup!$C$13)-CL130,MAX(0,$H130-SUM($DP130:EI130)))</f>
        <v/>
      </c>
      <c r="EK130">
        <f>MIN(AO129*(1+AO$6/Setup!$C$13)-CM130,MAX(0,$H130-SUM($DP130:EJ130)))</f>
        <v/>
      </c>
      <c r="EL130">
        <f>MIN(AP129*(1+AP$6/Setup!$C$13)-CN130,MAX(0,$H130-SUM($DP130:EK130)))</f>
        <v/>
      </c>
      <c r="EM130">
        <f>MIN(AQ129*(1+AQ$6/Setup!$C$13)-CO130,MAX(0,$H130-SUM($DP130:EL130)))</f>
        <v/>
      </c>
      <c r="EN130">
        <f>MIN(AR129*(1+AR$6/Setup!$C$13)-CP130,MAX(0,$H130-SUM($DP130:EM130)))</f>
        <v/>
      </c>
      <c r="EO130">
        <f>MIN(AS129*(1+AS$6/Setup!$C$13)-CQ130,MAX(0,$H130-SUM($DP130:EN130)))</f>
        <v/>
      </c>
      <c r="EP130">
        <f>MIN(AT129*(1+AT$6/Setup!$C$13)-CR130,MAX(0,$H130-SUM($DP130:EO130)))</f>
        <v/>
      </c>
      <c r="EQ130">
        <f>MIN(AU129*(1+AU$6/Setup!$C$13)-CS130,MAX(0,$H130-SUM($DP130:EP130)))</f>
        <v/>
      </c>
      <c r="ER130">
        <f>MIN(AV129*(1+AV$6/Setup!$C$13)-CT130,MAX(0,$H130-SUM($DP130:EQ130)))</f>
        <v/>
      </c>
      <c r="ES130">
        <f>MIN(AW129*(1+AW$6/Setup!$C$13)-CU130,MAX(0,$H130-SUM($DP130:ER130)))</f>
        <v/>
      </c>
      <c r="ET130">
        <f>MIN(AX129*(1+AX$6/Setup!$C$13)-CV130,MAX(0,$H130-SUM($DP130:ES130)))</f>
        <v/>
      </c>
      <c r="EU130">
        <f>MIN(AY129*(1+AY$6/Setup!$C$13)-CW130,MAX(0,$H130-SUM($DP130:ET130)))</f>
        <v/>
      </c>
      <c r="EV130">
        <f>MIN(AZ129*(1+AZ$6/Setup!$C$13)-CX130,MAX(0,$H130-SUM($DP130:EU130)))</f>
        <v/>
      </c>
      <c r="EW130">
        <f>MIN(BA129*(1+BA$6/Setup!$C$13)-CY130,MAX(0,$H130-SUM($DP130:EV130)))</f>
        <v/>
      </c>
      <c r="EX130">
        <f>MIN(BB129*(1+BB$6/Setup!$C$13)-CZ130,MAX(0,$H130-SUM($DP130:EW130)))</f>
        <v/>
      </c>
      <c r="EY130">
        <f>MIN(BC129*(1+BC$6/Setup!$C$13)-DA130,MAX(0,$H130-SUM($DP130:EX130)))</f>
        <v/>
      </c>
      <c r="EZ130">
        <f>MIN(BD129*(1+BD$6/Setup!$C$13)-DB130,MAX(0,$H130-SUM($DP130:EY130)))</f>
        <v/>
      </c>
      <c r="FA130">
        <f>MIN(BE129*(1+BE$6/Setup!$C$13)-DC130,MAX(0,$H130-SUM($DP130:EZ130)))</f>
        <v/>
      </c>
      <c r="FB130">
        <f>MIN(BF129*(1+BF$6/Setup!$C$13)-DD130,MAX(0,$H130-SUM($DP130:FA130)))</f>
        <v/>
      </c>
      <c r="FC130">
        <f>MIN(BG129*(1+BG$6/Setup!$C$13)-DE130,MAX(0,$H130-SUM($DP130:FB130)))</f>
        <v/>
      </c>
      <c r="FD130">
        <f>MIN(BH129*(1+BH$6/Setup!$C$13)-DF130,MAX(0,$H130-SUM($DP130:FC130)))</f>
        <v/>
      </c>
      <c r="FE130">
        <f>MIN(BI129*(1+BI$6/Setup!$C$13)-DG130,MAX(0,$H130-SUM($DP130:FD130)))</f>
        <v/>
      </c>
      <c r="FF130">
        <f>MIN(BJ129*(1+BJ$6/Setup!$C$13)-DH130,MAX(0,$H130-SUM($DP130:FE130)))</f>
        <v/>
      </c>
      <c r="FG130">
        <f>MIN(BK129*(1+BK$6/Setup!$C$13)-DI130,MAX(0,$H130-SUM($DP130:FF130)))</f>
        <v/>
      </c>
      <c r="FH130">
        <f>MIN(BL129*(1+BL$6/Setup!$C$13)-DJ130,MAX(0,$H130-SUM($DP130:FG130)))</f>
        <v/>
      </c>
      <c r="FI130">
        <f>MIN(BM129*(1+BM$6/Setup!$C$13)-DK130,MAX(0,$H130-SUM($DP130:FH130)))</f>
        <v/>
      </c>
      <c r="FJ130">
        <f>MIN(BN129*(1+BN$6/Setup!$C$13)-DL130,MAX(0,$H130-SUM($DP130:FI130)))</f>
        <v/>
      </c>
      <c r="FK130">
        <f>MIN(BO129*(1+BO$6/Setup!$C$13)-DM130,MAX(0,$H130-SUM($DP130:FJ130)))</f>
        <v/>
      </c>
      <c r="FL130">
        <f>MIN(BP129*(1+BP$6/Setup!$C$13)-DN130,MAX(0,$H130-SUM($DP130:FK130)))</f>
        <v/>
      </c>
      <c r="FM130">
        <f>MIN(BQ129*(1+BQ$6/Setup!$C$13)-DO130,MAX(0,$H130-SUM($DP130:FL130)))</f>
        <v/>
      </c>
    </row>
    <row r="131">
      <c r="A131">
        <f>A130+1</f>
        <v/>
      </c>
      <c r="B131">
        <f>IF(Setup!$C$6="Every week",Setup!$C$7+7*(A131-1),IF(Setup!$C$6="Every 2 weeks",Setup!$C$7+14*(A131-1),IF(Setup!$C$6="Every month",EDATE(Setup!$C$7,A131-1),EOMONTH(Setup!$C$7,INT((A131-1+Setup!$C$20)/2)-1)+MIN(IF(MOD(A131-1+Setup!$C$20,2)=0,Setup!$C$18,Setup!$C$19),DAY(EOMONTH(Setup!$C$7,INT((A131-1+Setup!$C$20)/2)))))))</f>
        <v/>
      </c>
      <c r="C131">
        <f>N('Paycheck Plan'!J127)</f>
        <v/>
      </c>
      <c r="D131">
        <f>N('Paycheck Plan'!K127)</f>
        <v/>
      </c>
      <c r="E131">
        <f>MIN(MAX(0,Setup!$C$10-F130),MAX(0,Setup!$C$8+C131-G131))</f>
        <v/>
      </c>
      <c r="F131">
        <f>F130+E131</f>
        <v/>
      </c>
      <c r="G131">
        <f>MIN(Setup!$C$14,MAX(0,Setup!$C$8+C131))</f>
        <v/>
      </c>
      <c r="H131">
        <f>MAX(0,Setup!$C$8+C131-G131-E131)+SUM($T$7:$BQ$7)-SUM(BR131:DO131)</f>
        <v/>
      </c>
      <c r="I131">
        <f>SUMPRODUCT(T130:BQ130,$T$6:$BQ$6)/Setup!$C$13</f>
        <v/>
      </c>
      <c r="J131">
        <f>SUM(T131:BQ131)</f>
        <v/>
      </c>
      <c r="K131">
        <f>IF(MAX(DP131:FM131)&gt;0,MATCH(MAX(DP131:FM131),DP131:FM131,0),1)</f>
        <v/>
      </c>
      <c r="T131">
        <f>MAX(0,T130*(1+T$6/Setup!$C$13)-BR131-DP131)+IF($K131=1,$D131,0)</f>
        <v/>
      </c>
      <c r="U131">
        <f>MAX(0,U130*(1+U$6/Setup!$C$13)-BS131-DQ131)+IF($K131=2,$D131,0)</f>
        <v/>
      </c>
      <c r="V131">
        <f>MAX(0,V130*(1+V$6/Setup!$C$13)-BT131-DR131)+IF($K131=3,$D131,0)</f>
        <v/>
      </c>
      <c r="W131">
        <f>MAX(0,W130*(1+W$6/Setup!$C$13)-BU131-DS131)+IF($K131=4,$D131,0)</f>
        <v/>
      </c>
      <c r="X131">
        <f>MAX(0,X130*(1+X$6/Setup!$C$13)-BV131-DT131)+IF($K131=5,$D131,0)</f>
        <v/>
      </c>
      <c r="Y131">
        <f>MAX(0,Y130*(1+Y$6/Setup!$C$13)-BW131-DU131)+IF($K131=6,$D131,0)</f>
        <v/>
      </c>
      <c r="Z131">
        <f>MAX(0,Z130*(1+Z$6/Setup!$C$13)-BX131-DV131)+IF($K131=7,$D131,0)</f>
        <v/>
      </c>
      <c r="AA131">
        <f>MAX(0,AA130*(1+AA$6/Setup!$C$13)-BY131-DW131)+IF($K131=8,$D131,0)</f>
        <v/>
      </c>
      <c r="AB131">
        <f>MAX(0,AB130*(1+AB$6/Setup!$C$13)-BZ131-DX131)+IF($K131=9,$D131,0)</f>
        <v/>
      </c>
      <c r="AC131">
        <f>MAX(0,AC130*(1+AC$6/Setup!$C$13)-CA131-DY131)+IF($K131=10,$D131,0)</f>
        <v/>
      </c>
      <c r="AD131">
        <f>MAX(0,AD130*(1+AD$6/Setup!$C$13)-CB131-DZ131)+IF($K131=11,$D131,0)</f>
        <v/>
      </c>
      <c r="AE131">
        <f>MAX(0,AE130*(1+AE$6/Setup!$C$13)-CC131-EA131)+IF($K131=12,$D131,0)</f>
        <v/>
      </c>
      <c r="AF131">
        <f>MAX(0,AF130*(1+AF$6/Setup!$C$13)-CD131-EB131)+IF($K131=13,$D131,0)</f>
        <v/>
      </c>
      <c r="AG131">
        <f>MAX(0,AG130*(1+AG$6/Setup!$C$13)-CE131-EC131)+IF($K131=14,$D131,0)</f>
        <v/>
      </c>
      <c r="AH131">
        <f>MAX(0,AH130*(1+AH$6/Setup!$C$13)-CF131-ED131)+IF($K131=15,$D131,0)</f>
        <v/>
      </c>
      <c r="AI131">
        <f>MAX(0,AI130*(1+AI$6/Setup!$C$13)-CG131-EE131)+IF($K131=16,$D131,0)</f>
        <v/>
      </c>
      <c r="AJ131">
        <f>MAX(0,AJ130*(1+AJ$6/Setup!$C$13)-CH131-EF131)+IF($K131=17,$D131,0)</f>
        <v/>
      </c>
      <c r="AK131">
        <f>MAX(0,AK130*(1+AK$6/Setup!$C$13)-CI131-EG131)+IF($K131=18,$D131,0)</f>
        <v/>
      </c>
      <c r="AL131">
        <f>MAX(0,AL130*(1+AL$6/Setup!$C$13)-CJ131-EH131)+IF($K131=19,$D131,0)</f>
        <v/>
      </c>
      <c r="AM131">
        <f>MAX(0,AM130*(1+AM$6/Setup!$C$13)-CK131-EI131)+IF($K131=20,$D131,0)</f>
        <v/>
      </c>
      <c r="AN131">
        <f>MAX(0,AN130*(1+AN$6/Setup!$C$13)-CL131-EJ131)+IF($K131=21,$D131,0)</f>
        <v/>
      </c>
      <c r="AO131">
        <f>MAX(0,AO130*(1+AO$6/Setup!$C$13)-CM131-EK131)+IF($K131=22,$D131,0)</f>
        <v/>
      </c>
      <c r="AP131">
        <f>MAX(0,AP130*(1+AP$6/Setup!$C$13)-CN131-EL131)+IF($K131=23,$D131,0)</f>
        <v/>
      </c>
      <c r="AQ131">
        <f>MAX(0,AQ130*(1+AQ$6/Setup!$C$13)-CO131-EM131)+IF($K131=24,$D131,0)</f>
        <v/>
      </c>
      <c r="AR131">
        <f>MAX(0,AR130*(1+AR$6/Setup!$C$13)-CP131-EN131)+IF($K131=25,$D131,0)</f>
        <v/>
      </c>
      <c r="AS131">
        <f>MAX(0,AS130*(1+AS$6/Setup!$C$13)-CQ131-EO131)+IF($K131=26,$D131,0)</f>
        <v/>
      </c>
      <c r="AT131">
        <f>MAX(0,AT130*(1+AT$6/Setup!$C$13)-CR131-EP131)+IF($K131=27,$D131,0)</f>
        <v/>
      </c>
      <c r="AU131">
        <f>MAX(0,AU130*(1+AU$6/Setup!$C$13)-CS131-EQ131)+IF($K131=28,$D131,0)</f>
        <v/>
      </c>
      <c r="AV131">
        <f>MAX(0,AV130*(1+AV$6/Setup!$C$13)-CT131-ER131)+IF($K131=29,$D131,0)</f>
        <v/>
      </c>
      <c r="AW131">
        <f>MAX(0,AW130*(1+AW$6/Setup!$C$13)-CU131-ES131)+IF($K131=30,$D131,0)</f>
        <v/>
      </c>
      <c r="AX131">
        <f>MAX(0,AX130*(1+AX$6/Setup!$C$13)-CV131-ET131)+IF($K131=31,$D131,0)</f>
        <v/>
      </c>
      <c r="AY131">
        <f>MAX(0,AY130*(1+AY$6/Setup!$C$13)-CW131-EU131)+IF($K131=32,$D131,0)</f>
        <v/>
      </c>
      <c r="AZ131">
        <f>MAX(0,AZ130*(1+AZ$6/Setup!$C$13)-CX131-EV131)+IF($K131=33,$D131,0)</f>
        <v/>
      </c>
      <c r="BA131">
        <f>MAX(0,BA130*(1+BA$6/Setup!$C$13)-CY131-EW131)+IF($K131=34,$D131,0)</f>
        <v/>
      </c>
      <c r="BB131">
        <f>MAX(0,BB130*(1+BB$6/Setup!$C$13)-CZ131-EX131)+IF($K131=35,$D131,0)</f>
        <v/>
      </c>
      <c r="BC131">
        <f>MAX(0,BC130*(1+BC$6/Setup!$C$13)-DA131-EY131)+IF($K131=36,$D131,0)</f>
        <v/>
      </c>
      <c r="BD131">
        <f>MAX(0,BD130*(1+BD$6/Setup!$C$13)-DB131-EZ131)+IF($K131=37,$D131,0)</f>
        <v/>
      </c>
      <c r="BE131">
        <f>MAX(0,BE130*(1+BE$6/Setup!$C$13)-DC131-FA131)+IF($K131=38,$D131,0)</f>
        <v/>
      </c>
      <c r="BF131">
        <f>MAX(0,BF130*(1+BF$6/Setup!$C$13)-DD131-FB131)+IF($K131=39,$D131,0)</f>
        <v/>
      </c>
      <c r="BG131">
        <f>MAX(0,BG130*(1+BG$6/Setup!$C$13)-DE131-FC131)+IF($K131=40,$D131,0)</f>
        <v/>
      </c>
      <c r="BH131">
        <f>MAX(0,BH130*(1+BH$6/Setup!$C$13)-DF131-FD131)+IF($K131=41,$D131,0)</f>
        <v/>
      </c>
      <c r="BI131">
        <f>MAX(0,BI130*(1+BI$6/Setup!$C$13)-DG131-FE131)+IF($K131=42,$D131,0)</f>
        <v/>
      </c>
      <c r="BJ131">
        <f>MAX(0,BJ130*(1+BJ$6/Setup!$C$13)-DH131-FF131)+IF($K131=43,$D131,0)</f>
        <v/>
      </c>
      <c r="BK131">
        <f>MAX(0,BK130*(1+BK$6/Setup!$C$13)-DI131-FG131)+IF($K131=44,$D131,0)</f>
        <v/>
      </c>
      <c r="BL131">
        <f>MAX(0,BL130*(1+BL$6/Setup!$C$13)-DJ131-FH131)+IF($K131=45,$D131,0)</f>
        <v/>
      </c>
      <c r="BM131">
        <f>MAX(0,BM130*(1+BM$6/Setup!$C$13)-DK131-FI131)+IF($K131=46,$D131,0)</f>
        <v/>
      </c>
      <c r="BN131">
        <f>MAX(0,BN130*(1+BN$6/Setup!$C$13)-DL131-FJ131)+IF($K131=47,$D131,0)</f>
        <v/>
      </c>
      <c r="BO131">
        <f>MAX(0,BO130*(1+BO$6/Setup!$C$13)-DM131-FK131)+IF($K131=48,$D131,0)</f>
        <v/>
      </c>
      <c r="BP131">
        <f>MAX(0,BP130*(1+BP$6/Setup!$C$13)-DN131-FL131)+IF($K131=49,$D131,0)</f>
        <v/>
      </c>
      <c r="BQ131">
        <f>MAX(0,BQ130*(1+BQ$6/Setup!$C$13)-DO131-FM131)+IF($K131=50,$D131,0)</f>
        <v/>
      </c>
      <c r="BR131">
        <f>MIN(T130*(1+T$6/Setup!$C$13),T$7)</f>
        <v/>
      </c>
      <c r="BS131">
        <f>MIN(U130*(1+U$6/Setup!$C$13),U$7)</f>
        <v/>
      </c>
      <c r="BT131">
        <f>MIN(V130*(1+V$6/Setup!$C$13),V$7)</f>
        <v/>
      </c>
      <c r="BU131">
        <f>MIN(W130*(1+W$6/Setup!$C$13),W$7)</f>
        <v/>
      </c>
      <c r="BV131">
        <f>MIN(X130*(1+X$6/Setup!$C$13),X$7)</f>
        <v/>
      </c>
      <c r="BW131">
        <f>MIN(Y130*(1+Y$6/Setup!$C$13),Y$7)</f>
        <v/>
      </c>
      <c r="BX131">
        <f>MIN(Z130*(1+Z$6/Setup!$C$13),Z$7)</f>
        <v/>
      </c>
      <c r="BY131">
        <f>MIN(AA130*(1+AA$6/Setup!$C$13),AA$7)</f>
        <v/>
      </c>
      <c r="BZ131">
        <f>MIN(AB130*(1+AB$6/Setup!$C$13),AB$7)</f>
        <v/>
      </c>
      <c r="CA131">
        <f>MIN(AC130*(1+AC$6/Setup!$C$13),AC$7)</f>
        <v/>
      </c>
      <c r="CB131">
        <f>MIN(AD130*(1+AD$6/Setup!$C$13),AD$7)</f>
        <v/>
      </c>
      <c r="CC131">
        <f>MIN(AE130*(1+AE$6/Setup!$C$13),AE$7)</f>
        <v/>
      </c>
      <c r="CD131">
        <f>MIN(AF130*(1+AF$6/Setup!$C$13),AF$7)</f>
        <v/>
      </c>
      <c r="CE131">
        <f>MIN(AG130*(1+AG$6/Setup!$C$13),AG$7)</f>
        <v/>
      </c>
      <c r="CF131">
        <f>MIN(AH130*(1+AH$6/Setup!$C$13),AH$7)</f>
        <v/>
      </c>
      <c r="CG131">
        <f>MIN(AI130*(1+AI$6/Setup!$C$13),AI$7)</f>
        <v/>
      </c>
      <c r="CH131">
        <f>MIN(AJ130*(1+AJ$6/Setup!$C$13),AJ$7)</f>
        <v/>
      </c>
      <c r="CI131">
        <f>MIN(AK130*(1+AK$6/Setup!$C$13),AK$7)</f>
        <v/>
      </c>
      <c r="CJ131">
        <f>MIN(AL130*(1+AL$6/Setup!$C$13),AL$7)</f>
        <v/>
      </c>
      <c r="CK131">
        <f>MIN(AM130*(1+AM$6/Setup!$C$13),AM$7)</f>
        <v/>
      </c>
      <c r="CL131">
        <f>MIN(AN130*(1+AN$6/Setup!$C$13),AN$7)</f>
        <v/>
      </c>
      <c r="CM131">
        <f>MIN(AO130*(1+AO$6/Setup!$C$13),AO$7)</f>
        <v/>
      </c>
      <c r="CN131">
        <f>MIN(AP130*(1+AP$6/Setup!$C$13),AP$7)</f>
        <v/>
      </c>
      <c r="CO131">
        <f>MIN(AQ130*(1+AQ$6/Setup!$C$13),AQ$7)</f>
        <v/>
      </c>
      <c r="CP131">
        <f>MIN(AR130*(1+AR$6/Setup!$C$13),AR$7)</f>
        <v/>
      </c>
      <c r="CQ131">
        <f>MIN(AS130*(1+AS$6/Setup!$C$13),AS$7)</f>
        <v/>
      </c>
      <c r="CR131">
        <f>MIN(AT130*(1+AT$6/Setup!$C$13),AT$7)</f>
        <v/>
      </c>
      <c r="CS131">
        <f>MIN(AU130*(1+AU$6/Setup!$C$13),AU$7)</f>
        <v/>
      </c>
      <c r="CT131">
        <f>MIN(AV130*(1+AV$6/Setup!$C$13),AV$7)</f>
        <v/>
      </c>
      <c r="CU131">
        <f>MIN(AW130*(1+AW$6/Setup!$C$13),AW$7)</f>
        <v/>
      </c>
      <c r="CV131">
        <f>MIN(AX130*(1+AX$6/Setup!$C$13),AX$7)</f>
        <v/>
      </c>
      <c r="CW131">
        <f>MIN(AY130*(1+AY$6/Setup!$C$13),AY$7)</f>
        <v/>
      </c>
      <c r="CX131">
        <f>MIN(AZ130*(1+AZ$6/Setup!$C$13),AZ$7)</f>
        <v/>
      </c>
      <c r="CY131">
        <f>MIN(BA130*(1+BA$6/Setup!$C$13),BA$7)</f>
        <v/>
      </c>
      <c r="CZ131">
        <f>MIN(BB130*(1+BB$6/Setup!$C$13),BB$7)</f>
        <v/>
      </c>
      <c r="DA131">
        <f>MIN(BC130*(1+BC$6/Setup!$C$13),BC$7)</f>
        <v/>
      </c>
      <c r="DB131">
        <f>MIN(BD130*(1+BD$6/Setup!$C$13),BD$7)</f>
        <v/>
      </c>
      <c r="DC131">
        <f>MIN(BE130*(1+BE$6/Setup!$C$13),BE$7)</f>
        <v/>
      </c>
      <c r="DD131">
        <f>MIN(BF130*(1+BF$6/Setup!$C$13),BF$7)</f>
        <v/>
      </c>
      <c r="DE131">
        <f>MIN(BG130*(1+BG$6/Setup!$C$13),BG$7)</f>
        <v/>
      </c>
      <c r="DF131">
        <f>MIN(BH130*(1+BH$6/Setup!$C$13),BH$7)</f>
        <v/>
      </c>
      <c r="DG131">
        <f>MIN(BI130*(1+BI$6/Setup!$C$13),BI$7)</f>
        <v/>
      </c>
      <c r="DH131">
        <f>MIN(BJ130*(1+BJ$6/Setup!$C$13),BJ$7)</f>
        <v/>
      </c>
      <c r="DI131">
        <f>MIN(BK130*(1+BK$6/Setup!$C$13),BK$7)</f>
        <v/>
      </c>
      <c r="DJ131">
        <f>MIN(BL130*(1+BL$6/Setup!$C$13),BL$7)</f>
        <v/>
      </c>
      <c r="DK131">
        <f>MIN(BM130*(1+BM$6/Setup!$C$13),BM$7)</f>
        <v/>
      </c>
      <c r="DL131">
        <f>MIN(BN130*(1+BN$6/Setup!$C$13),BN$7)</f>
        <v/>
      </c>
      <c r="DM131">
        <f>MIN(BO130*(1+BO$6/Setup!$C$13),BO$7)</f>
        <v/>
      </c>
      <c r="DN131">
        <f>MIN(BP130*(1+BP$6/Setup!$C$13),BP$7)</f>
        <v/>
      </c>
      <c r="DO131">
        <f>MIN(BQ130*(1+BQ$6/Setup!$C$13),BQ$7)</f>
        <v/>
      </c>
      <c r="DP131">
        <f>MIN(T130*(1+T$6/Setup!$C$13)-BR131,$H131)</f>
        <v/>
      </c>
      <c r="DQ131">
        <f>MIN(U130*(1+U$6/Setup!$C$13)-BS131,MAX(0,$H131-SUM($DP131:DP131)))</f>
        <v/>
      </c>
      <c r="DR131">
        <f>MIN(V130*(1+V$6/Setup!$C$13)-BT131,MAX(0,$H131-SUM($DP131:DQ131)))</f>
        <v/>
      </c>
      <c r="DS131">
        <f>MIN(W130*(1+W$6/Setup!$C$13)-BU131,MAX(0,$H131-SUM($DP131:DR131)))</f>
        <v/>
      </c>
      <c r="DT131">
        <f>MIN(X130*(1+X$6/Setup!$C$13)-BV131,MAX(0,$H131-SUM($DP131:DS131)))</f>
        <v/>
      </c>
      <c r="DU131">
        <f>MIN(Y130*(1+Y$6/Setup!$C$13)-BW131,MAX(0,$H131-SUM($DP131:DT131)))</f>
        <v/>
      </c>
      <c r="DV131">
        <f>MIN(Z130*(1+Z$6/Setup!$C$13)-BX131,MAX(0,$H131-SUM($DP131:DU131)))</f>
        <v/>
      </c>
      <c r="DW131">
        <f>MIN(AA130*(1+AA$6/Setup!$C$13)-BY131,MAX(0,$H131-SUM($DP131:DV131)))</f>
        <v/>
      </c>
      <c r="DX131">
        <f>MIN(AB130*(1+AB$6/Setup!$C$13)-BZ131,MAX(0,$H131-SUM($DP131:DW131)))</f>
        <v/>
      </c>
      <c r="DY131">
        <f>MIN(AC130*(1+AC$6/Setup!$C$13)-CA131,MAX(0,$H131-SUM($DP131:DX131)))</f>
        <v/>
      </c>
      <c r="DZ131">
        <f>MIN(AD130*(1+AD$6/Setup!$C$13)-CB131,MAX(0,$H131-SUM($DP131:DY131)))</f>
        <v/>
      </c>
      <c r="EA131">
        <f>MIN(AE130*(1+AE$6/Setup!$C$13)-CC131,MAX(0,$H131-SUM($DP131:DZ131)))</f>
        <v/>
      </c>
      <c r="EB131">
        <f>MIN(AF130*(1+AF$6/Setup!$C$13)-CD131,MAX(0,$H131-SUM($DP131:EA131)))</f>
        <v/>
      </c>
      <c r="EC131">
        <f>MIN(AG130*(1+AG$6/Setup!$C$13)-CE131,MAX(0,$H131-SUM($DP131:EB131)))</f>
        <v/>
      </c>
      <c r="ED131">
        <f>MIN(AH130*(1+AH$6/Setup!$C$13)-CF131,MAX(0,$H131-SUM($DP131:EC131)))</f>
        <v/>
      </c>
      <c r="EE131">
        <f>MIN(AI130*(1+AI$6/Setup!$C$13)-CG131,MAX(0,$H131-SUM($DP131:ED131)))</f>
        <v/>
      </c>
      <c r="EF131">
        <f>MIN(AJ130*(1+AJ$6/Setup!$C$13)-CH131,MAX(0,$H131-SUM($DP131:EE131)))</f>
        <v/>
      </c>
      <c r="EG131">
        <f>MIN(AK130*(1+AK$6/Setup!$C$13)-CI131,MAX(0,$H131-SUM($DP131:EF131)))</f>
        <v/>
      </c>
      <c r="EH131">
        <f>MIN(AL130*(1+AL$6/Setup!$C$13)-CJ131,MAX(0,$H131-SUM($DP131:EG131)))</f>
        <v/>
      </c>
      <c r="EI131">
        <f>MIN(AM130*(1+AM$6/Setup!$C$13)-CK131,MAX(0,$H131-SUM($DP131:EH131)))</f>
        <v/>
      </c>
      <c r="EJ131">
        <f>MIN(AN130*(1+AN$6/Setup!$C$13)-CL131,MAX(0,$H131-SUM($DP131:EI131)))</f>
        <v/>
      </c>
      <c r="EK131">
        <f>MIN(AO130*(1+AO$6/Setup!$C$13)-CM131,MAX(0,$H131-SUM($DP131:EJ131)))</f>
        <v/>
      </c>
      <c r="EL131">
        <f>MIN(AP130*(1+AP$6/Setup!$C$13)-CN131,MAX(0,$H131-SUM($DP131:EK131)))</f>
        <v/>
      </c>
      <c r="EM131">
        <f>MIN(AQ130*(1+AQ$6/Setup!$C$13)-CO131,MAX(0,$H131-SUM($DP131:EL131)))</f>
        <v/>
      </c>
      <c r="EN131">
        <f>MIN(AR130*(1+AR$6/Setup!$C$13)-CP131,MAX(0,$H131-SUM($DP131:EM131)))</f>
        <v/>
      </c>
      <c r="EO131">
        <f>MIN(AS130*(1+AS$6/Setup!$C$13)-CQ131,MAX(0,$H131-SUM($DP131:EN131)))</f>
        <v/>
      </c>
      <c r="EP131">
        <f>MIN(AT130*(1+AT$6/Setup!$C$13)-CR131,MAX(0,$H131-SUM($DP131:EO131)))</f>
        <v/>
      </c>
      <c r="EQ131">
        <f>MIN(AU130*(1+AU$6/Setup!$C$13)-CS131,MAX(0,$H131-SUM($DP131:EP131)))</f>
        <v/>
      </c>
      <c r="ER131">
        <f>MIN(AV130*(1+AV$6/Setup!$C$13)-CT131,MAX(0,$H131-SUM($DP131:EQ131)))</f>
        <v/>
      </c>
      <c r="ES131">
        <f>MIN(AW130*(1+AW$6/Setup!$C$13)-CU131,MAX(0,$H131-SUM($DP131:ER131)))</f>
        <v/>
      </c>
      <c r="ET131">
        <f>MIN(AX130*(1+AX$6/Setup!$C$13)-CV131,MAX(0,$H131-SUM($DP131:ES131)))</f>
        <v/>
      </c>
      <c r="EU131">
        <f>MIN(AY130*(1+AY$6/Setup!$C$13)-CW131,MAX(0,$H131-SUM($DP131:ET131)))</f>
        <v/>
      </c>
      <c r="EV131">
        <f>MIN(AZ130*(1+AZ$6/Setup!$C$13)-CX131,MAX(0,$H131-SUM($DP131:EU131)))</f>
        <v/>
      </c>
      <c r="EW131">
        <f>MIN(BA130*(1+BA$6/Setup!$C$13)-CY131,MAX(0,$H131-SUM($DP131:EV131)))</f>
        <v/>
      </c>
      <c r="EX131">
        <f>MIN(BB130*(1+BB$6/Setup!$C$13)-CZ131,MAX(0,$H131-SUM($DP131:EW131)))</f>
        <v/>
      </c>
      <c r="EY131">
        <f>MIN(BC130*(1+BC$6/Setup!$C$13)-DA131,MAX(0,$H131-SUM($DP131:EX131)))</f>
        <v/>
      </c>
      <c r="EZ131">
        <f>MIN(BD130*(1+BD$6/Setup!$C$13)-DB131,MAX(0,$H131-SUM($DP131:EY131)))</f>
        <v/>
      </c>
      <c r="FA131">
        <f>MIN(BE130*(1+BE$6/Setup!$C$13)-DC131,MAX(0,$H131-SUM($DP131:EZ131)))</f>
        <v/>
      </c>
      <c r="FB131">
        <f>MIN(BF130*(1+BF$6/Setup!$C$13)-DD131,MAX(0,$H131-SUM($DP131:FA131)))</f>
        <v/>
      </c>
      <c r="FC131">
        <f>MIN(BG130*(1+BG$6/Setup!$C$13)-DE131,MAX(0,$H131-SUM($DP131:FB131)))</f>
        <v/>
      </c>
      <c r="FD131">
        <f>MIN(BH130*(1+BH$6/Setup!$C$13)-DF131,MAX(0,$H131-SUM($DP131:FC131)))</f>
        <v/>
      </c>
      <c r="FE131">
        <f>MIN(BI130*(1+BI$6/Setup!$C$13)-DG131,MAX(0,$H131-SUM($DP131:FD131)))</f>
        <v/>
      </c>
      <c r="FF131">
        <f>MIN(BJ130*(1+BJ$6/Setup!$C$13)-DH131,MAX(0,$H131-SUM($DP131:FE131)))</f>
        <v/>
      </c>
      <c r="FG131">
        <f>MIN(BK130*(1+BK$6/Setup!$C$13)-DI131,MAX(0,$H131-SUM($DP131:FF131)))</f>
        <v/>
      </c>
      <c r="FH131">
        <f>MIN(BL130*(1+BL$6/Setup!$C$13)-DJ131,MAX(0,$H131-SUM($DP131:FG131)))</f>
        <v/>
      </c>
      <c r="FI131">
        <f>MIN(BM130*(1+BM$6/Setup!$C$13)-DK131,MAX(0,$H131-SUM($DP131:FH131)))</f>
        <v/>
      </c>
      <c r="FJ131">
        <f>MIN(BN130*(1+BN$6/Setup!$C$13)-DL131,MAX(0,$H131-SUM($DP131:FI131)))</f>
        <v/>
      </c>
      <c r="FK131">
        <f>MIN(BO130*(1+BO$6/Setup!$C$13)-DM131,MAX(0,$H131-SUM($DP131:FJ131)))</f>
        <v/>
      </c>
      <c r="FL131">
        <f>MIN(BP130*(1+BP$6/Setup!$C$13)-DN131,MAX(0,$H131-SUM($DP131:FK131)))</f>
        <v/>
      </c>
      <c r="FM131">
        <f>MIN(BQ130*(1+BQ$6/Setup!$C$13)-DO131,MAX(0,$H131-SUM($DP131:FL131)))</f>
        <v/>
      </c>
    </row>
    <row r="132">
      <c r="A132">
        <f>A131+1</f>
        <v/>
      </c>
      <c r="B132">
        <f>IF(Setup!$C$6="Every week",Setup!$C$7+7*(A132-1),IF(Setup!$C$6="Every 2 weeks",Setup!$C$7+14*(A132-1),IF(Setup!$C$6="Every month",EDATE(Setup!$C$7,A132-1),EOMONTH(Setup!$C$7,INT((A132-1+Setup!$C$20)/2)-1)+MIN(IF(MOD(A132-1+Setup!$C$20,2)=0,Setup!$C$18,Setup!$C$19),DAY(EOMONTH(Setup!$C$7,INT((A132-1+Setup!$C$20)/2)))))))</f>
        <v/>
      </c>
      <c r="C132">
        <f>N('Paycheck Plan'!J128)</f>
        <v/>
      </c>
      <c r="D132">
        <f>N('Paycheck Plan'!K128)</f>
        <v/>
      </c>
      <c r="E132">
        <f>MIN(MAX(0,Setup!$C$10-F131),MAX(0,Setup!$C$8+C132-G132))</f>
        <v/>
      </c>
      <c r="F132">
        <f>F131+E132</f>
        <v/>
      </c>
      <c r="G132">
        <f>MIN(Setup!$C$14,MAX(0,Setup!$C$8+C132))</f>
        <v/>
      </c>
      <c r="H132">
        <f>MAX(0,Setup!$C$8+C132-G132-E132)+SUM($T$7:$BQ$7)-SUM(BR132:DO132)</f>
        <v/>
      </c>
      <c r="I132">
        <f>SUMPRODUCT(T131:BQ131,$T$6:$BQ$6)/Setup!$C$13</f>
        <v/>
      </c>
      <c r="J132">
        <f>SUM(T132:BQ132)</f>
        <v/>
      </c>
      <c r="K132">
        <f>IF(MAX(DP132:FM132)&gt;0,MATCH(MAX(DP132:FM132),DP132:FM132,0),1)</f>
        <v/>
      </c>
      <c r="T132">
        <f>MAX(0,T131*(1+T$6/Setup!$C$13)-BR132-DP132)+IF($K132=1,$D132,0)</f>
        <v/>
      </c>
      <c r="U132">
        <f>MAX(0,U131*(1+U$6/Setup!$C$13)-BS132-DQ132)+IF($K132=2,$D132,0)</f>
        <v/>
      </c>
      <c r="V132">
        <f>MAX(0,V131*(1+V$6/Setup!$C$13)-BT132-DR132)+IF($K132=3,$D132,0)</f>
        <v/>
      </c>
      <c r="W132">
        <f>MAX(0,W131*(1+W$6/Setup!$C$13)-BU132-DS132)+IF($K132=4,$D132,0)</f>
        <v/>
      </c>
      <c r="X132">
        <f>MAX(0,X131*(1+X$6/Setup!$C$13)-BV132-DT132)+IF($K132=5,$D132,0)</f>
        <v/>
      </c>
      <c r="Y132">
        <f>MAX(0,Y131*(1+Y$6/Setup!$C$13)-BW132-DU132)+IF($K132=6,$D132,0)</f>
        <v/>
      </c>
      <c r="Z132">
        <f>MAX(0,Z131*(1+Z$6/Setup!$C$13)-BX132-DV132)+IF($K132=7,$D132,0)</f>
        <v/>
      </c>
      <c r="AA132">
        <f>MAX(0,AA131*(1+AA$6/Setup!$C$13)-BY132-DW132)+IF($K132=8,$D132,0)</f>
        <v/>
      </c>
      <c r="AB132">
        <f>MAX(0,AB131*(1+AB$6/Setup!$C$13)-BZ132-DX132)+IF($K132=9,$D132,0)</f>
        <v/>
      </c>
      <c r="AC132">
        <f>MAX(0,AC131*(1+AC$6/Setup!$C$13)-CA132-DY132)+IF($K132=10,$D132,0)</f>
        <v/>
      </c>
      <c r="AD132">
        <f>MAX(0,AD131*(1+AD$6/Setup!$C$13)-CB132-DZ132)+IF($K132=11,$D132,0)</f>
        <v/>
      </c>
      <c r="AE132">
        <f>MAX(0,AE131*(1+AE$6/Setup!$C$13)-CC132-EA132)+IF($K132=12,$D132,0)</f>
        <v/>
      </c>
      <c r="AF132">
        <f>MAX(0,AF131*(1+AF$6/Setup!$C$13)-CD132-EB132)+IF($K132=13,$D132,0)</f>
        <v/>
      </c>
      <c r="AG132">
        <f>MAX(0,AG131*(1+AG$6/Setup!$C$13)-CE132-EC132)+IF($K132=14,$D132,0)</f>
        <v/>
      </c>
      <c r="AH132">
        <f>MAX(0,AH131*(1+AH$6/Setup!$C$13)-CF132-ED132)+IF($K132=15,$D132,0)</f>
        <v/>
      </c>
      <c r="AI132">
        <f>MAX(0,AI131*(1+AI$6/Setup!$C$13)-CG132-EE132)+IF($K132=16,$D132,0)</f>
        <v/>
      </c>
      <c r="AJ132">
        <f>MAX(0,AJ131*(1+AJ$6/Setup!$C$13)-CH132-EF132)+IF($K132=17,$D132,0)</f>
        <v/>
      </c>
      <c r="AK132">
        <f>MAX(0,AK131*(1+AK$6/Setup!$C$13)-CI132-EG132)+IF($K132=18,$D132,0)</f>
        <v/>
      </c>
      <c r="AL132">
        <f>MAX(0,AL131*(1+AL$6/Setup!$C$13)-CJ132-EH132)+IF($K132=19,$D132,0)</f>
        <v/>
      </c>
      <c r="AM132">
        <f>MAX(0,AM131*(1+AM$6/Setup!$C$13)-CK132-EI132)+IF($K132=20,$D132,0)</f>
        <v/>
      </c>
      <c r="AN132">
        <f>MAX(0,AN131*(1+AN$6/Setup!$C$13)-CL132-EJ132)+IF($K132=21,$D132,0)</f>
        <v/>
      </c>
      <c r="AO132">
        <f>MAX(0,AO131*(1+AO$6/Setup!$C$13)-CM132-EK132)+IF($K132=22,$D132,0)</f>
        <v/>
      </c>
      <c r="AP132">
        <f>MAX(0,AP131*(1+AP$6/Setup!$C$13)-CN132-EL132)+IF($K132=23,$D132,0)</f>
        <v/>
      </c>
      <c r="AQ132">
        <f>MAX(0,AQ131*(1+AQ$6/Setup!$C$13)-CO132-EM132)+IF($K132=24,$D132,0)</f>
        <v/>
      </c>
      <c r="AR132">
        <f>MAX(0,AR131*(1+AR$6/Setup!$C$13)-CP132-EN132)+IF($K132=25,$D132,0)</f>
        <v/>
      </c>
      <c r="AS132">
        <f>MAX(0,AS131*(1+AS$6/Setup!$C$13)-CQ132-EO132)+IF($K132=26,$D132,0)</f>
        <v/>
      </c>
      <c r="AT132">
        <f>MAX(0,AT131*(1+AT$6/Setup!$C$13)-CR132-EP132)+IF($K132=27,$D132,0)</f>
        <v/>
      </c>
      <c r="AU132">
        <f>MAX(0,AU131*(1+AU$6/Setup!$C$13)-CS132-EQ132)+IF($K132=28,$D132,0)</f>
        <v/>
      </c>
      <c r="AV132">
        <f>MAX(0,AV131*(1+AV$6/Setup!$C$13)-CT132-ER132)+IF($K132=29,$D132,0)</f>
        <v/>
      </c>
      <c r="AW132">
        <f>MAX(0,AW131*(1+AW$6/Setup!$C$13)-CU132-ES132)+IF($K132=30,$D132,0)</f>
        <v/>
      </c>
      <c r="AX132">
        <f>MAX(0,AX131*(1+AX$6/Setup!$C$13)-CV132-ET132)+IF($K132=31,$D132,0)</f>
        <v/>
      </c>
      <c r="AY132">
        <f>MAX(0,AY131*(1+AY$6/Setup!$C$13)-CW132-EU132)+IF($K132=32,$D132,0)</f>
        <v/>
      </c>
      <c r="AZ132">
        <f>MAX(0,AZ131*(1+AZ$6/Setup!$C$13)-CX132-EV132)+IF($K132=33,$D132,0)</f>
        <v/>
      </c>
      <c r="BA132">
        <f>MAX(0,BA131*(1+BA$6/Setup!$C$13)-CY132-EW132)+IF($K132=34,$D132,0)</f>
        <v/>
      </c>
      <c r="BB132">
        <f>MAX(0,BB131*(1+BB$6/Setup!$C$13)-CZ132-EX132)+IF($K132=35,$D132,0)</f>
        <v/>
      </c>
      <c r="BC132">
        <f>MAX(0,BC131*(1+BC$6/Setup!$C$13)-DA132-EY132)+IF($K132=36,$D132,0)</f>
        <v/>
      </c>
      <c r="BD132">
        <f>MAX(0,BD131*(1+BD$6/Setup!$C$13)-DB132-EZ132)+IF($K132=37,$D132,0)</f>
        <v/>
      </c>
      <c r="BE132">
        <f>MAX(0,BE131*(1+BE$6/Setup!$C$13)-DC132-FA132)+IF($K132=38,$D132,0)</f>
        <v/>
      </c>
      <c r="BF132">
        <f>MAX(0,BF131*(1+BF$6/Setup!$C$13)-DD132-FB132)+IF($K132=39,$D132,0)</f>
        <v/>
      </c>
      <c r="BG132">
        <f>MAX(0,BG131*(1+BG$6/Setup!$C$13)-DE132-FC132)+IF($K132=40,$D132,0)</f>
        <v/>
      </c>
      <c r="BH132">
        <f>MAX(0,BH131*(1+BH$6/Setup!$C$13)-DF132-FD132)+IF($K132=41,$D132,0)</f>
        <v/>
      </c>
      <c r="BI132">
        <f>MAX(0,BI131*(1+BI$6/Setup!$C$13)-DG132-FE132)+IF($K132=42,$D132,0)</f>
        <v/>
      </c>
      <c r="BJ132">
        <f>MAX(0,BJ131*(1+BJ$6/Setup!$C$13)-DH132-FF132)+IF($K132=43,$D132,0)</f>
        <v/>
      </c>
      <c r="BK132">
        <f>MAX(0,BK131*(1+BK$6/Setup!$C$13)-DI132-FG132)+IF($K132=44,$D132,0)</f>
        <v/>
      </c>
      <c r="BL132">
        <f>MAX(0,BL131*(1+BL$6/Setup!$C$13)-DJ132-FH132)+IF($K132=45,$D132,0)</f>
        <v/>
      </c>
      <c r="BM132">
        <f>MAX(0,BM131*(1+BM$6/Setup!$C$13)-DK132-FI132)+IF($K132=46,$D132,0)</f>
        <v/>
      </c>
      <c r="BN132">
        <f>MAX(0,BN131*(1+BN$6/Setup!$C$13)-DL132-FJ132)+IF($K132=47,$D132,0)</f>
        <v/>
      </c>
      <c r="BO132">
        <f>MAX(0,BO131*(1+BO$6/Setup!$C$13)-DM132-FK132)+IF($K132=48,$D132,0)</f>
        <v/>
      </c>
      <c r="BP132">
        <f>MAX(0,BP131*(1+BP$6/Setup!$C$13)-DN132-FL132)+IF($K132=49,$D132,0)</f>
        <v/>
      </c>
      <c r="BQ132">
        <f>MAX(0,BQ131*(1+BQ$6/Setup!$C$13)-DO132-FM132)+IF($K132=50,$D132,0)</f>
        <v/>
      </c>
      <c r="BR132">
        <f>MIN(T131*(1+T$6/Setup!$C$13),T$7)</f>
        <v/>
      </c>
      <c r="BS132">
        <f>MIN(U131*(1+U$6/Setup!$C$13),U$7)</f>
        <v/>
      </c>
      <c r="BT132">
        <f>MIN(V131*(1+V$6/Setup!$C$13),V$7)</f>
        <v/>
      </c>
      <c r="BU132">
        <f>MIN(W131*(1+W$6/Setup!$C$13),W$7)</f>
        <v/>
      </c>
      <c r="BV132">
        <f>MIN(X131*(1+X$6/Setup!$C$13),X$7)</f>
        <v/>
      </c>
      <c r="BW132">
        <f>MIN(Y131*(1+Y$6/Setup!$C$13),Y$7)</f>
        <v/>
      </c>
      <c r="BX132">
        <f>MIN(Z131*(1+Z$6/Setup!$C$13),Z$7)</f>
        <v/>
      </c>
      <c r="BY132">
        <f>MIN(AA131*(1+AA$6/Setup!$C$13),AA$7)</f>
        <v/>
      </c>
      <c r="BZ132">
        <f>MIN(AB131*(1+AB$6/Setup!$C$13),AB$7)</f>
        <v/>
      </c>
      <c r="CA132">
        <f>MIN(AC131*(1+AC$6/Setup!$C$13),AC$7)</f>
        <v/>
      </c>
      <c r="CB132">
        <f>MIN(AD131*(1+AD$6/Setup!$C$13),AD$7)</f>
        <v/>
      </c>
      <c r="CC132">
        <f>MIN(AE131*(1+AE$6/Setup!$C$13),AE$7)</f>
        <v/>
      </c>
      <c r="CD132">
        <f>MIN(AF131*(1+AF$6/Setup!$C$13),AF$7)</f>
        <v/>
      </c>
      <c r="CE132">
        <f>MIN(AG131*(1+AG$6/Setup!$C$13),AG$7)</f>
        <v/>
      </c>
      <c r="CF132">
        <f>MIN(AH131*(1+AH$6/Setup!$C$13),AH$7)</f>
        <v/>
      </c>
      <c r="CG132">
        <f>MIN(AI131*(1+AI$6/Setup!$C$13),AI$7)</f>
        <v/>
      </c>
      <c r="CH132">
        <f>MIN(AJ131*(1+AJ$6/Setup!$C$13),AJ$7)</f>
        <v/>
      </c>
      <c r="CI132">
        <f>MIN(AK131*(1+AK$6/Setup!$C$13),AK$7)</f>
        <v/>
      </c>
      <c r="CJ132">
        <f>MIN(AL131*(1+AL$6/Setup!$C$13),AL$7)</f>
        <v/>
      </c>
      <c r="CK132">
        <f>MIN(AM131*(1+AM$6/Setup!$C$13),AM$7)</f>
        <v/>
      </c>
      <c r="CL132">
        <f>MIN(AN131*(1+AN$6/Setup!$C$13),AN$7)</f>
        <v/>
      </c>
      <c r="CM132">
        <f>MIN(AO131*(1+AO$6/Setup!$C$13),AO$7)</f>
        <v/>
      </c>
      <c r="CN132">
        <f>MIN(AP131*(1+AP$6/Setup!$C$13),AP$7)</f>
        <v/>
      </c>
      <c r="CO132">
        <f>MIN(AQ131*(1+AQ$6/Setup!$C$13),AQ$7)</f>
        <v/>
      </c>
      <c r="CP132">
        <f>MIN(AR131*(1+AR$6/Setup!$C$13),AR$7)</f>
        <v/>
      </c>
      <c r="CQ132">
        <f>MIN(AS131*(1+AS$6/Setup!$C$13),AS$7)</f>
        <v/>
      </c>
      <c r="CR132">
        <f>MIN(AT131*(1+AT$6/Setup!$C$13),AT$7)</f>
        <v/>
      </c>
      <c r="CS132">
        <f>MIN(AU131*(1+AU$6/Setup!$C$13),AU$7)</f>
        <v/>
      </c>
      <c r="CT132">
        <f>MIN(AV131*(1+AV$6/Setup!$C$13),AV$7)</f>
        <v/>
      </c>
      <c r="CU132">
        <f>MIN(AW131*(1+AW$6/Setup!$C$13),AW$7)</f>
        <v/>
      </c>
      <c r="CV132">
        <f>MIN(AX131*(1+AX$6/Setup!$C$13),AX$7)</f>
        <v/>
      </c>
      <c r="CW132">
        <f>MIN(AY131*(1+AY$6/Setup!$C$13),AY$7)</f>
        <v/>
      </c>
      <c r="CX132">
        <f>MIN(AZ131*(1+AZ$6/Setup!$C$13),AZ$7)</f>
        <v/>
      </c>
      <c r="CY132">
        <f>MIN(BA131*(1+BA$6/Setup!$C$13),BA$7)</f>
        <v/>
      </c>
      <c r="CZ132">
        <f>MIN(BB131*(1+BB$6/Setup!$C$13),BB$7)</f>
        <v/>
      </c>
      <c r="DA132">
        <f>MIN(BC131*(1+BC$6/Setup!$C$13),BC$7)</f>
        <v/>
      </c>
      <c r="DB132">
        <f>MIN(BD131*(1+BD$6/Setup!$C$13),BD$7)</f>
        <v/>
      </c>
      <c r="DC132">
        <f>MIN(BE131*(1+BE$6/Setup!$C$13),BE$7)</f>
        <v/>
      </c>
      <c r="DD132">
        <f>MIN(BF131*(1+BF$6/Setup!$C$13),BF$7)</f>
        <v/>
      </c>
      <c r="DE132">
        <f>MIN(BG131*(1+BG$6/Setup!$C$13),BG$7)</f>
        <v/>
      </c>
      <c r="DF132">
        <f>MIN(BH131*(1+BH$6/Setup!$C$13),BH$7)</f>
        <v/>
      </c>
      <c r="DG132">
        <f>MIN(BI131*(1+BI$6/Setup!$C$13),BI$7)</f>
        <v/>
      </c>
      <c r="DH132">
        <f>MIN(BJ131*(1+BJ$6/Setup!$C$13),BJ$7)</f>
        <v/>
      </c>
      <c r="DI132">
        <f>MIN(BK131*(1+BK$6/Setup!$C$13),BK$7)</f>
        <v/>
      </c>
      <c r="DJ132">
        <f>MIN(BL131*(1+BL$6/Setup!$C$13),BL$7)</f>
        <v/>
      </c>
      <c r="DK132">
        <f>MIN(BM131*(1+BM$6/Setup!$C$13),BM$7)</f>
        <v/>
      </c>
      <c r="DL132">
        <f>MIN(BN131*(1+BN$6/Setup!$C$13),BN$7)</f>
        <v/>
      </c>
      <c r="DM132">
        <f>MIN(BO131*(1+BO$6/Setup!$C$13),BO$7)</f>
        <v/>
      </c>
      <c r="DN132">
        <f>MIN(BP131*(1+BP$6/Setup!$C$13),BP$7)</f>
        <v/>
      </c>
      <c r="DO132">
        <f>MIN(BQ131*(1+BQ$6/Setup!$C$13),BQ$7)</f>
        <v/>
      </c>
      <c r="DP132">
        <f>MIN(T131*(1+T$6/Setup!$C$13)-BR132,$H132)</f>
        <v/>
      </c>
      <c r="DQ132">
        <f>MIN(U131*(1+U$6/Setup!$C$13)-BS132,MAX(0,$H132-SUM($DP132:DP132)))</f>
        <v/>
      </c>
      <c r="DR132">
        <f>MIN(V131*(1+V$6/Setup!$C$13)-BT132,MAX(0,$H132-SUM($DP132:DQ132)))</f>
        <v/>
      </c>
      <c r="DS132">
        <f>MIN(W131*(1+W$6/Setup!$C$13)-BU132,MAX(0,$H132-SUM($DP132:DR132)))</f>
        <v/>
      </c>
      <c r="DT132">
        <f>MIN(X131*(1+X$6/Setup!$C$13)-BV132,MAX(0,$H132-SUM($DP132:DS132)))</f>
        <v/>
      </c>
      <c r="DU132">
        <f>MIN(Y131*(1+Y$6/Setup!$C$13)-BW132,MAX(0,$H132-SUM($DP132:DT132)))</f>
        <v/>
      </c>
      <c r="DV132">
        <f>MIN(Z131*(1+Z$6/Setup!$C$13)-BX132,MAX(0,$H132-SUM($DP132:DU132)))</f>
        <v/>
      </c>
      <c r="DW132">
        <f>MIN(AA131*(1+AA$6/Setup!$C$13)-BY132,MAX(0,$H132-SUM($DP132:DV132)))</f>
        <v/>
      </c>
      <c r="DX132">
        <f>MIN(AB131*(1+AB$6/Setup!$C$13)-BZ132,MAX(0,$H132-SUM($DP132:DW132)))</f>
        <v/>
      </c>
      <c r="DY132">
        <f>MIN(AC131*(1+AC$6/Setup!$C$13)-CA132,MAX(0,$H132-SUM($DP132:DX132)))</f>
        <v/>
      </c>
      <c r="DZ132">
        <f>MIN(AD131*(1+AD$6/Setup!$C$13)-CB132,MAX(0,$H132-SUM($DP132:DY132)))</f>
        <v/>
      </c>
      <c r="EA132">
        <f>MIN(AE131*(1+AE$6/Setup!$C$13)-CC132,MAX(0,$H132-SUM($DP132:DZ132)))</f>
        <v/>
      </c>
      <c r="EB132">
        <f>MIN(AF131*(1+AF$6/Setup!$C$13)-CD132,MAX(0,$H132-SUM($DP132:EA132)))</f>
        <v/>
      </c>
      <c r="EC132">
        <f>MIN(AG131*(1+AG$6/Setup!$C$13)-CE132,MAX(0,$H132-SUM($DP132:EB132)))</f>
        <v/>
      </c>
      <c r="ED132">
        <f>MIN(AH131*(1+AH$6/Setup!$C$13)-CF132,MAX(0,$H132-SUM($DP132:EC132)))</f>
        <v/>
      </c>
      <c r="EE132">
        <f>MIN(AI131*(1+AI$6/Setup!$C$13)-CG132,MAX(0,$H132-SUM($DP132:ED132)))</f>
        <v/>
      </c>
      <c r="EF132">
        <f>MIN(AJ131*(1+AJ$6/Setup!$C$13)-CH132,MAX(0,$H132-SUM($DP132:EE132)))</f>
        <v/>
      </c>
      <c r="EG132">
        <f>MIN(AK131*(1+AK$6/Setup!$C$13)-CI132,MAX(0,$H132-SUM($DP132:EF132)))</f>
        <v/>
      </c>
      <c r="EH132">
        <f>MIN(AL131*(1+AL$6/Setup!$C$13)-CJ132,MAX(0,$H132-SUM($DP132:EG132)))</f>
        <v/>
      </c>
      <c r="EI132">
        <f>MIN(AM131*(1+AM$6/Setup!$C$13)-CK132,MAX(0,$H132-SUM($DP132:EH132)))</f>
        <v/>
      </c>
      <c r="EJ132">
        <f>MIN(AN131*(1+AN$6/Setup!$C$13)-CL132,MAX(0,$H132-SUM($DP132:EI132)))</f>
        <v/>
      </c>
      <c r="EK132">
        <f>MIN(AO131*(1+AO$6/Setup!$C$13)-CM132,MAX(0,$H132-SUM($DP132:EJ132)))</f>
        <v/>
      </c>
      <c r="EL132">
        <f>MIN(AP131*(1+AP$6/Setup!$C$13)-CN132,MAX(0,$H132-SUM($DP132:EK132)))</f>
        <v/>
      </c>
      <c r="EM132">
        <f>MIN(AQ131*(1+AQ$6/Setup!$C$13)-CO132,MAX(0,$H132-SUM($DP132:EL132)))</f>
        <v/>
      </c>
      <c r="EN132">
        <f>MIN(AR131*(1+AR$6/Setup!$C$13)-CP132,MAX(0,$H132-SUM($DP132:EM132)))</f>
        <v/>
      </c>
      <c r="EO132">
        <f>MIN(AS131*(1+AS$6/Setup!$C$13)-CQ132,MAX(0,$H132-SUM($DP132:EN132)))</f>
        <v/>
      </c>
      <c r="EP132">
        <f>MIN(AT131*(1+AT$6/Setup!$C$13)-CR132,MAX(0,$H132-SUM($DP132:EO132)))</f>
        <v/>
      </c>
      <c r="EQ132">
        <f>MIN(AU131*(1+AU$6/Setup!$C$13)-CS132,MAX(0,$H132-SUM($DP132:EP132)))</f>
        <v/>
      </c>
      <c r="ER132">
        <f>MIN(AV131*(1+AV$6/Setup!$C$13)-CT132,MAX(0,$H132-SUM($DP132:EQ132)))</f>
        <v/>
      </c>
      <c r="ES132">
        <f>MIN(AW131*(1+AW$6/Setup!$C$13)-CU132,MAX(0,$H132-SUM($DP132:ER132)))</f>
        <v/>
      </c>
      <c r="ET132">
        <f>MIN(AX131*(1+AX$6/Setup!$C$13)-CV132,MAX(0,$H132-SUM($DP132:ES132)))</f>
        <v/>
      </c>
      <c r="EU132">
        <f>MIN(AY131*(1+AY$6/Setup!$C$13)-CW132,MAX(0,$H132-SUM($DP132:ET132)))</f>
        <v/>
      </c>
      <c r="EV132">
        <f>MIN(AZ131*(1+AZ$6/Setup!$C$13)-CX132,MAX(0,$H132-SUM($DP132:EU132)))</f>
        <v/>
      </c>
      <c r="EW132">
        <f>MIN(BA131*(1+BA$6/Setup!$C$13)-CY132,MAX(0,$H132-SUM($DP132:EV132)))</f>
        <v/>
      </c>
      <c r="EX132">
        <f>MIN(BB131*(1+BB$6/Setup!$C$13)-CZ132,MAX(0,$H132-SUM($DP132:EW132)))</f>
        <v/>
      </c>
      <c r="EY132">
        <f>MIN(BC131*(1+BC$6/Setup!$C$13)-DA132,MAX(0,$H132-SUM($DP132:EX132)))</f>
        <v/>
      </c>
      <c r="EZ132">
        <f>MIN(BD131*(1+BD$6/Setup!$C$13)-DB132,MAX(0,$H132-SUM($DP132:EY132)))</f>
        <v/>
      </c>
      <c r="FA132">
        <f>MIN(BE131*(1+BE$6/Setup!$C$13)-DC132,MAX(0,$H132-SUM($DP132:EZ132)))</f>
        <v/>
      </c>
      <c r="FB132">
        <f>MIN(BF131*(1+BF$6/Setup!$C$13)-DD132,MAX(0,$H132-SUM($DP132:FA132)))</f>
        <v/>
      </c>
      <c r="FC132">
        <f>MIN(BG131*(1+BG$6/Setup!$C$13)-DE132,MAX(0,$H132-SUM($DP132:FB132)))</f>
        <v/>
      </c>
      <c r="FD132">
        <f>MIN(BH131*(1+BH$6/Setup!$C$13)-DF132,MAX(0,$H132-SUM($DP132:FC132)))</f>
        <v/>
      </c>
      <c r="FE132">
        <f>MIN(BI131*(1+BI$6/Setup!$C$13)-DG132,MAX(0,$H132-SUM($DP132:FD132)))</f>
        <v/>
      </c>
      <c r="FF132">
        <f>MIN(BJ131*(1+BJ$6/Setup!$C$13)-DH132,MAX(0,$H132-SUM($DP132:FE132)))</f>
        <v/>
      </c>
      <c r="FG132">
        <f>MIN(BK131*(1+BK$6/Setup!$C$13)-DI132,MAX(0,$H132-SUM($DP132:FF132)))</f>
        <v/>
      </c>
      <c r="FH132">
        <f>MIN(BL131*(1+BL$6/Setup!$C$13)-DJ132,MAX(0,$H132-SUM($DP132:FG132)))</f>
        <v/>
      </c>
      <c r="FI132">
        <f>MIN(BM131*(1+BM$6/Setup!$C$13)-DK132,MAX(0,$H132-SUM($DP132:FH132)))</f>
        <v/>
      </c>
      <c r="FJ132">
        <f>MIN(BN131*(1+BN$6/Setup!$C$13)-DL132,MAX(0,$H132-SUM($DP132:FI132)))</f>
        <v/>
      </c>
      <c r="FK132">
        <f>MIN(BO131*(1+BO$6/Setup!$C$13)-DM132,MAX(0,$H132-SUM($DP132:FJ132)))</f>
        <v/>
      </c>
      <c r="FL132">
        <f>MIN(BP131*(1+BP$6/Setup!$C$13)-DN132,MAX(0,$H132-SUM($DP132:FK132)))</f>
        <v/>
      </c>
      <c r="FM132">
        <f>MIN(BQ131*(1+BQ$6/Setup!$C$13)-DO132,MAX(0,$H132-SUM($DP132:FL132)))</f>
        <v/>
      </c>
    </row>
    <row r="133">
      <c r="A133">
        <f>A132+1</f>
        <v/>
      </c>
      <c r="B133">
        <f>IF(Setup!$C$6="Every week",Setup!$C$7+7*(A133-1),IF(Setup!$C$6="Every 2 weeks",Setup!$C$7+14*(A133-1),IF(Setup!$C$6="Every month",EDATE(Setup!$C$7,A133-1),EOMONTH(Setup!$C$7,INT((A133-1+Setup!$C$20)/2)-1)+MIN(IF(MOD(A133-1+Setup!$C$20,2)=0,Setup!$C$18,Setup!$C$19),DAY(EOMONTH(Setup!$C$7,INT((A133-1+Setup!$C$20)/2)))))))</f>
        <v/>
      </c>
      <c r="C133">
        <f>N('Paycheck Plan'!J129)</f>
        <v/>
      </c>
      <c r="D133">
        <f>N('Paycheck Plan'!K129)</f>
        <v/>
      </c>
      <c r="E133">
        <f>MIN(MAX(0,Setup!$C$10-F132),MAX(0,Setup!$C$8+C133-G133))</f>
        <v/>
      </c>
      <c r="F133">
        <f>F132+E133</f>
        <v/>
      </c>
      <c r="G133">
        <f>MIN(Setup!$C$14,MAX(0,Setup!$C$8+C133))</f>
        <v/>
      </c>
      <c r="H133">
        <f>MAX(0,Setup!$C$8+C133-G133-E133)+SUM($T$7:$BQ$7)-SUM(BR133:DO133)</f>
        <v/>
      </c>
      <c r="I133">
        <f>SUMPRODUCT(T132:BQ132,$T$6:$BQ$6)/Setup!$C$13</f>
        <v/>
      </c>
      <c r="J133">
        <f>SUM(T133:BQ133)</f>
        <v/>
      </c>
      <c r="K133">
        <f>IF(MAX(DP133:FM133)&gt;0,MATCH(MAX(DP133:FM133),DP133:FM133,0),1)</f>
        <v/>
      </c>
      <c r="T133">
        <f>MAX(0,T132*(1+T$6/Setup!$C$13)-BR133-DP133)+IF($K133=1,$D133,0)</f>
        <v/>
      </c>
      <c r="U133">
        <f>MAX(0,U132*(1+U$6/Setup!$C$13)-BS133-DQ133)+IF($K133=2,$D133,0)</f>
        <v/>
      </c>
      <c r="V133">
        <f>MAX(0,V132*(1+V$6/Setup!$C$13)-BT133-DR133)+IF($K133=3,$D133,0)</f>
        <v/>
      </c>
      <c r="W133">
        <f>MAX(0,W132*(1+W$6/Setup!$C$13)-BU133-DS133)+IF($K133=4,$D133,0)</f>
        <v/>
      </c>
      <c r="X133">
        <f>MAX(0,X132*(1+X$6/Setup!$C$13)-BV133-DT133)+IF($K133=5,$D133,0)</f>
        <v/>
      </c>
      <c r="Y133">
        <f>MAX(0,Y132*(1+Y$6/Setup!$C$13)-BW133-DU133)+IF($K133=6,$D133,0)</f>
        <v/>
      </c>
      <c r="Z133">
        <f>MAX(0,Z132*(1+Z$6/Setup!$C$13)-BX133-DV133)+IF($K133=7,$D133,0)</f>
        <v/>
      </c>
      <c r="AA133">
        <f>MAX(0,AA132*(1+AA$6/Setup!$C$13)-BY133-DW133)+IF($K133=8,$D133,0)</f>
        <v/>
      </c>
      <c r="AB133">
        <f>MAX(0,AB132*(1+AB$6/Setup!$C$13)-BZ133-DX133)+IF($K133=9,$D133,0)</f>
        <v/>
      </c>
      <c r="AC133">
        <f>MAX(0,AC132*(1+AC$6/Setup!$C$13)-CA133-DY133)+IF($K133=10,$D133,0)</f>
        <v/>
      </c>
      <c r="AD133">
        <f>MAX(0,AD132*(1+AD$6/Setup!$C$13)-CB133-DZ133)+IF($K133=11,$D133,0)</f>
        <v/>
      </c>
      <c r="AE133">
        <f>MAX(0,AE132*(1+AE$6/Setup!$C$13)-CC133-EA133)+IF($K133=12,$D133,0)</f>
        <v/>
      </c>
      <c r="AF133">
        <f>MAX(0,AF132*(1+AF$6/Setup!$C$13)-CD133-EB133)+IF($K133=13,$D133,0)</f>
        <v/>
      </c>
      <c r="AG133">
        <f>MAX(0,AG132*(1+AG$6/Setup!$C$13)-CE133-EC133)+IF($K133=14,$D133,0)</f>
        <v/>
      </c>
      <c r="AH133">
        <f>MAX(0,AH132*(1+AH$6/Setup!$C$13)-CF133-ED133)+IF($K133=15,$D133,0)</f>
        <v/>
      </c>
      <c r="AI133">
        <f>MAX(0,AI132*(1+AI$6/Setup!$C$13)-CG133-EE133)+IF($K133=16,$D133,0)</f>
        <v/>
      </c>
      <c r="AJ133">
        <f>MAX(0,AJ132*(1+AJ$6/Setup!$C$13)-CH133-EF133)+IF($K133=17,$D133,0)</f>
        <v/>
      </c>
      <c r="AK133">
        <f>MAX(0,AK132*(1+AK$6/Setup!$C$13)-CI133-EG133)+IF($K133=18,$D133,0)</f>
        <v/>
      </c>
      <c r="AL133">
        <f>MAX(0,AL132*(1+AL$6/Setup!$C$13)-CJ133-EH133)+IF($K133=19,$D133,0)</f>
        <v/>
      </c>
      <c r="AM133">
        <f>MAX(0,AM132*(1+AM$6/Setup!$C$13)-CK133-EI133)+IF($K133=20,$D133,0)</f>
        <v/>
      </c>
      <c r="AN133">
        <f>MAX(0,AN132*(1+AN$6/Setup!$C$13)-CL133-EJ133)+IF($K133=21,$D133,0)</f>
        <v/>
      </c>
      <c r="AO133">
        <f>MAX(0,AO132*(1+AO$6/Setup!$C$13)-CM133-EK133)+IF($K133=22,$D133,0)</f>
        <v/>
      </c>
      <c r="AP133">
        <f>MAX(0,AP132*(1+AP$6/Setup!$C$13)-CN133-EL133)+IF($K133=23,$D133,0)</f>
        <v/>
      </c>
      <c r="AQ133">
        <f>MAX(0,AQ132*(1+AQ$6/Setup!$C$13)-CO133-EM133)+IF($K133=24,$D133,0)</f>
        <v/>
      </c>
      <c r="AR133">
        <f>MAX(0,AR132*(1+AR$6/Setup!$C$13)-CP133-EN133)+IF($K133=25,$D133,0)</f>
        <v/>
      </c>
      <c r="AS133">
        <f>MAX(0,AS132*(1+AS$6/Setup!$C$13)-CQ133-EO133)+IF($K133=26,$D133,0)</f>
        <v/>
      </c>
      <c r="AT133">
        <f>MAX(0,AT132*(1+AT$6/Setup!$C$13)-CR133-EP133)+IF($K133=27,$D133,0)</f>
        <v/>
      </c>
      <c r="AU133">
        <f>MAX(0,AU132*(1+AU$6/Setup!$C$13)-CS133-EQ133)+IF($K133=28,$D133,0)</f>
        <v/>
      </c>
      <c r="AV133">
        <f>MAX(0,AV132*(1+AV$6/Setup!$C$13)-CT133-ER133)+IF($K133=29,$D133,0)</f>
        <v/>
      </c>
      <c r="AW133">
        <f>MAX(0,AW132*(1+AW$6/Setup!$C$13)-CU133-ES133)+IF($K133=30,$D133,0)</f>
        <v/>
      </c>
      <c r="AX133">
        <f>MAX(0,AX132*(1+AX$6/Setup!$C$13)-CV133-ET133)+IF($K133=31,$D133,0)</f>
        <v/>
      </c>
      <c r="AY133">
        <f>MAX(0,AY132*(1+AY$6/Setup!$C$13)-CW133-EU133)+IF($K133=32,$D133,0)</f>
        <v/>
      </c>
      <c r="AZ133">
        <f>MAX(0,AZ132*(1+AZ$6/Setup!$C$13)-CX133-EV133)+IF($K133=33,$D133,0)</f>
        <v/>
      </c>
      <c r="BA133">
        <f>MAX(0,BA132*(1+BA$6/Setup!$C$13)-CY133-EW133)+IF($K133=34,$D133,0)</f>
        <v/>
      </c>
      <c r="BB133">
        <f>MAX(0,BB132*(1+BB$6/Setup!$C$13)-CZ133-EX133)+IF($K133=35,$D133,0)</f>
        <v/>
      </c>
      <c r="BC133">
        <f>MAX(0,BC132*(1+BC$6/Setup!$C$13)-DA133-EY133)+IF($K133=36,$D133,0)</f>
        <v/>
      </c>
      <c r="BD133">
        <f>MAX(0,BD132*(1+BD$6/Setup!$C$13)-DB133-EZ133)+IF($K133=37,$D133,0)</f>
        <v/>
      </c>
      <c r="BE133">
        <f>MAX(0,BE132*(1+BE$6/Setup!$C$13)-DC133-FA133)+IF($K133=38,$D133,0)</f>
        <v/>
      </c>
      <c r="BF133">
        <f>MAX(0,BF132*(1+BF$6/Setup!$C$13)-DD133-FB133)+IF($K133=39,$D133,0)</f>
        <v/>
      </c>
      <c r="BG133">
        <f>MAX(0,BG132*(1+BG$6/Setup!$C$13)-DE133-FC133)+IF($K133=40,$D133,0)</f>
        <v/>
      </c>
      <c r="BH133">
        <f>MAX(0,BH132*(1+BH$6/Setup!$C$13)-DF133-FD133)+IF($K133=41,$D133,0)</f>
        <v/>
      </c>
      <c r="BI133">
        <f>MAX(0,BI132*(1+BI$6/Setup!$C$13)-DG133-FE133)+IF($K133=42,$D133,0)</f>
        <v/>
      </c>
      <c r="BJ133">
        <f>MAX(0,BJ132*(1+BJ$6/Setup!$C$13)-DH133-FF133)+IF($K133=43,$D133,0)</f>
        <v/>
      </c>
      <c r="BK133">
        <f>MAX(0,BK132*(1+BK$6/Setup!$C$13)-DI133-FG133)+IF($K133=44,$D133,0)</f>
        <v/>
      </c>
      <c r="BL133">
        <f>MAX(0,BL132*(1+BL$6/Setup!$C$13)-DJ133-FH133)+IF($K133=45,$D133,0)</f>
        <v/>
      </c>
      <c r="BM133">
        <f>MAX(0,BM132*(1+BM$6/Setup!$C$13)-DK133-FI133)+IF($K133=46,$D133,0)</f>
        <v/>
      </c>
      <c r="BN133">
        <f>MAX(0,BN132*(1+BN$6/Setup!$C$13)-DL133-FJ133)+IF($K133=47,$D133,0)</f>
        <v/>
      </c>
      <c r="BO133">
        <f>MAX(0,BO132*(1+BO$6/Setup!$C$13)-DM133-FK133)+IF($K133=48,$D133,0)</f>
        <v/>
      </c>
      <c r="BP133">
        <f>MAX(0,BP132*(1+BP$6/Setup!$C$13)-DN133-FL133)+IF($K133=49,$D133,0)</f>
        <v/>
      </c>
      <c r="BQ133">
        <f>MAX(0,BQ132*(1+BQ$6/Setup!$C$13)-DO133-FM133)+IF($K133=50,$D133,0)</f>
        <v/>
      </c>
      <c r="BR133">
        <f>MIN(T132*(1+T$6/Setup!$C$13),T$7)</f>
        <v/>
      </c>
      <c r="BS133">
        <f>MIN(U132*(1+U$6/Setup!$C$13),U$7)</f>
        <v/>
      </c>
      <c r="BT133">
        <f>MIN(V132*(1+V$6/Setup!$C$13),V$7)</f>
        <v/>
      </c>
      <c r="BU133">
        <f>MIN(W132*(1+W$6/Setup!$C$13),W$7)</f>
        <v/>
      </c>
      <c r="BV133">
        <f>MIN(X132*(1+X$6/Setup!$C$13),X$7)</f>
        <v/>
      </c>
      <c r="BW133">
        <f>MIN(Y132*(1+Y$6/Setup!$C$13),Y$7)</f>
        <v/>
      </c>
      <c r="BX133">
        <f>MIN(Z132*(1+Z$6/Setup!$C$13),Z$7)</f>
        <v/>
      </c>
      <c r="BY133">
        <f>MIN(AA132*(1+AA$6/Setup!$C$13),AA$7)</f>
        <v/>
      </c>
      <c r="BZ133">
        <f>MIN(AB132*(1+AB$6/Setup!$C$13),AB$7)</f>
        <v/>
      </c>
      <c r="CA133">
        <f>MIN(AC132*(1+AC$6/Setup!$C$13),AC$7)</f>
        <v/>
      </c>
      <c r="CB133">
        <f>MIN(AD132*(1+AD$6/Setup!$C$13),AD$7)</f>
        <v/>
      </c>
      <c r="CC133">
        <f>MIN(AE132*(1+AE$6/Setup!$C$13),AE$7)</f>
        <v/>
      </c>
      <c r="CD133">
        <f>MIN(AF132*(1+AF$6/Setup!$C$13),AF$7)</f>
        <v/>
      </c>
      <c r="CE133">
        <f>MIN(AG132*(1+AG$6/Setup!$C$13),AG$7)</f>
        <v/>
      </c>
      <c r="CF133">
        <f>MIN(AH132*(1+AH$6/Setup!$C$13),AH$7)</f>
        <v/>
      </c>
      <c r="CG133">
        <f>MIN(AI132*(1+AI$6/Setup!$C$13),AI$7)</f>
        <v/>
      </c>
      <c r="CH133">
        <f>MIN(AJ132*(1+AJ$6/Setup!$C$13),AJ$7)</f>
        <v/>
      </c>
      <c r="CI133">
        <f>MIN(AK132*(1+AK$6/Setup!$C$13),AK$7)</f>
        <v/>
      </c>
      <c r="CJ133">
        <f>MIN(AL132*(1+AL$6/Setup!$C$13),AL$7)</f>
        <v/>
      </c>
      <c r="CK133">
        <f>MIN(AM132*(1+AM$6/Setup!$C$13),AM$7)</f>
        <v/>
      </c>
      <c r="CL133">
        <f>MIN(AN132*(1+AN$6/Setup!$C$13),AN$7)</f>
        <v/>
      </c>
      <c r="CM133">
        <f>MIN(AO132*(1+AO$6/Setup!$C$13),AO$7)</f>
        <v/>
      </c>
      <c r="CN133">
        <f>MIN(AP132*(1+AP$6/Setup!$C$13),AP$7)</f>
        <v/>
      </c>
      <c r="CO133">
        <f>MIN(AQ132*(1+AQ$6/Setup!$C$13),AQ$7)</f>
        <v/>
      </c>
      <c r="CP133">
        <f>MIN(AR132*(1+AR$6/Setup!$C$13),AR$7)</f>
        <v/>
      </c>
      <c r="CQ133">
        <f>MIN(AS132*(1+AS$6/Setup!$C$13),AS$7)</f>
        <v/>
      </c>
      <c r="CR133">
        <f>MIN(AT132*(1+AT$6/Setup!$C$13),AT$7)</f>
        <v/>
      </c>
      <c r="CS133">
        <f>MIN(AU132*(1+AU$6/Setup!$C$13),AU$7)</f>
        <v/>
      </c>
      <c r="CT133">
        <f>MIN(AV132*(1+AV$6/Setup!$C$13),AV$7)</f>
        <v/>
      </c>
      <c r="CU133">
        <f>MIN(AW132*(1+AW$6/Setup!$C$13),AW$7)</f>
        <v/>
      </c>
      <c r="CV133">
        <f>MIN(AX132*(1+AX$6/Setup!$C$13),AX$7)</f>
        <v/>
      </c>
      <c r="CW133">
        <f>MIN(AY132*(1+AY$6/Setup!$C$13),AY$7)</f>
        <v/>
      </c>
      <c r="CX133">
        <f>MIN(AZ132*(1+AZ$6/Setup!$C$13),AZ$7)</f>
        <v/>
      </c>
      <c r="CY133">
        <f>MIN(BA132*(1+BA$6/Setup!$C$13),BA$7)</f>
        <v/>
      </c>
      <c r="CZ133">
        <f>MIN(BB132*(1+BB$6/Setup!$C$13),BB$7)</f>
        <v/>
      </c>
      <c r="DA133">
        <f>MIN(BC132*(1+BC$6/Setup!$C$13),BC$7)</f>
        <v/>
      </c>
      <c r="DB133">
        <f>MIN(BD132*(1+BD$6/Setup!$C$13),BD$7)</f>
        <v/>
      </c>
      <c r="DC133">
        <f>MIN(BE132*(1+BE$6/Setup!$C$13),BE$7)</f>
        <v/>
      </c>
      <c r="DD133">
        <f>MIN(BF132*(1+BF$6/Setup!$C$13),BF$7)</f>
        <v/>
      </c>
      <c r="DE133">
        <f>MIN(BG132*(1+BG$6/Setup!$C$13),BG$7)</f>
        <v/>
      </c>
      <c r="DF133">
        <f>MIN(BH132*(1+BH$6/Setup!$C$13),BH$7)</f>
        <v/>
      </c>
      <c r="DG133">
        <f>MIN(BI132*(1+BI$6/Setup!$C$13),BI$7)</f>
        <v/>
      </c>
      <c r="DH133">
        <f>MIN(BJ132*(1+BJ$6/Setup!$C$13),BJ$7)</f>
        <v/>
      </c>
      <c r="DI133">
        <f>MIN(BK132*(1+BK$6/Setup!$C$13),BK$7)</f>
        <v/>
      </c>
      <c r="DJ133">
        <f>MIN(BL132*(1+BL$6/Setup!$C$13),BL$7)</f>
        <v/>
      </c>
      <c r="DK133">
        <f>MIN(BM132*(1+BM$6/Setup!$C$13),BM$7)</f>
        <v/>
      </c>
      <c r="DL133">
        <f>MIN(BN132*(1+BN$6/Setup!$C$13),BN$7)</f>
        <v/>
      </c>
      <c r="DM133">
        <f>MIN(BO132*(1+BO$6/Setup!$C$13),BO$7)</f>
        <v/>
      </c>
      <c r="DN133">
        <f>MIN(BP132*(1+BP$6/Setup!$C$13),BP$7)</f>
        <v/>
      </c>
      <c r="DO133">
        <f>MIN(BQ132*(1+BQ$6/Setup!$C$13),BQ$7)</f>
        <v/>
      </c>
      <c r="DP133">
        <f>MIN(T132*(1+T$6/Setup!$C$13)-BR133,$H133)</f>
        <v/>
      </c>
      <c r="DQ133">
        <f>MIN(U132*(1+U$6/Setup!$C$13)-BS133,MAX(0,$H133-SUM($DP133:DP133)))</f>
        <v/>
      </c>
      <c r="DR133">
        <f>MIN(V132*(1+V$6/Setup!$C$13)-BT133,MAX(0,$H133-SUM($DP133:DQ133)))</f>
        <v/>
      </c>
      <c r="DS133">
        <f>MIN(W132*(1+W$6/Setup!$C$13)-BU133,MAX(0,$H133-SUM($DP133:DR133)))</f>
        <v/>
      </c>
      <c r="DT133">
        <f>MIN(X132*(1+X$6/Setup!$C$13)-BV133,MAX(0,$H133-SUM($DP133:DS133)))</f>
        <v/>
      </c>
      <c r="DU133">
        <f>MIN(Y132*(1+Y$6/Setup!$C$13)-BW133,MAX(0,$H133-SUM($DP133:DT133)))</f>
        <v/>
      </c>
      <c r="DV133">
        <f>MIN(Z132*(1+Z$6/Setup!$C$13)-BX133,MAX(0,$H133-SUM($DP133:DU133)))</f>
        <v/>
      </c>
      <c r="DW133">
        <f>MIN(AA132*(1+AA$6/Setup!$C$13)-BY133,MAX(0,$H133-SUM($DP133:DV133)))</f>
        <v/>
      </c>
      <c r="DX133">
        <f>MIN(AB132*(1+AB$6/Setup!$C$13)-BZ133,MAX(0,$H133-SUM($DP133:DW133)))</f>
        <v/>
      </c>
      <c r="DY133">
        <f>MIN(AC132*(1+AC$6/Setup!$C$13)-CA133,MAX(0,$H133-SUM($DP133:DX133)))</f>
        <v/>
      </c>
      <c r="DZ133">
        <f>MIN(AD132*(1+AD$6/Setup!$C$13)-CB133,MAX(0,$H133-SUM($DP133:DY133)))</f>
        <v/>
      </c>
      <c r="EA133">
        <f>MIN(AE132*(1+AE$6/Setup!$C$13)-CC133,MAX(0,$H133-SUM($DP133:DZ133)))</f>
        <v/>
      </c>
      <c r="EB133">
        <f>MIN(AF132*(1+AF$6/Setup!$C$13)-CD133,MAX(0,$H133-SUM($DP133:EA133)))</f>
        <v/>
      </c>
      <c r="EC133">
        <f>MIN(AG132*(1+AG$6/Setup!$C$13)-CE133,MAX(0,$H133-SUM($DP133:EB133)))</f>
        <v/>
      </c>
      <c r="ED133">
        <f>MIN(AH132*(1+AH$6/Setup!$C$13)-CF133,MAX(0,$H133-SUM($DP133:EC133)))</f>
        <v/>
      </c>
      <c r="EE133">
        <f>MIN(AI132*(1+AI$6/Setup!$C$13)-CG133,MAX(0,$H133-SUM($DP133:ED133)))</f>
        <v/>
      </c>
      <c r="EF133">
        <f>MIN(AJ132*(1+AJ$6/Setup!$C$13)-CH133,MAX(0,$H133-SUM($DP133:EE133)))</f>
        <v/>
      </c>
      <c r="EG133">
        <f>MIN(AK132*(1+AK$6/Setup!$C$13)-CI133,MAX(0,$H133-SUM($DP133:EF133)))</f>
        <v/>
      </c>
      <c r="EH133">
        <f>MIN(AL132*(1+AL$6/Setup!$C$13)-CJ133,MAX(0,$H133-SUM($DP133:EG133)))</f>
        <v/>
      </c>
      <c r="EI133">
        <f>MIN(AM132*(1+AM$6/Setup!$C$13)-CK133,MAX(0,$H133-SUM($DP133:EH133)))</f>
        <v/>
      </c>
      <c r="EJ133">
        <f>MIN(AN132*(1+AN$6/Setup!$C$13)-CL133,MAX(0,$H133-SUM($DP133:EI133)))</f>
        <v/>
      </c>
      <c r="EK133">
        <f>MIN(AO132*(1+AO$6/Setup!$C$13)-CM133,MAX(0,$H133-SUM($DP133:EJ133)))</f>
        <v/>
      </c>
      <c r="EL133">
        <f>MIN(AP132*(1+AP$6/Setup!$C$13)-CN133,MAX(0,$H133-SUM($DP133:EK133)))</f>
        <v/>
      </c>
      <c r="EM133">
        <f>MIN(AQ132*(1+AQ$6/Setup!$C$13)-CO133,MAX(0,$H133-SUM($DP133:EL133)))</f>
        <v/>
      </c>
      <c r="EN133">
        <f>MIN(AR132*(1+AR$6/Setup!$C$13)-CP133,MAX(0,$H133-SUM($DP133:EM133)))</f>
        <v/>
      </c>
      <c r="EO133">
        <f>MIN(AS132*(1+AS$6/Setup!$C$13)-CQ133,MAX(0,$H133-SUM($DP133:EN133)))</f>
        <v/>
      </c>
      <c r="EP133">
        <f>MIN(AT132*(1+AT$6/Setup!$C$13)-CR133,MAX(0,$H133-SUM($DP133:EO133)))</f>
        <v/>
      </c>
      <c r="EQ133">
        <f>MIN(AU132*(1+AU$6/Setup!$C$13)-CS133,MAX(0,$H133-SUM($DP133:EP133)))</f>
        <v/>
      </c>
      <c r="ER133">
        <f>MIN(AV132*(1+AV$6/Setup!$C$13)-CT133,MAX(0,$H133-SUM($DP133:EQ133)))</f>
        <v/>
      </c>
      <c r="ES133">
        <f>MIN(AW132*(1+AW$6/Setup!$C$13)-CU133,MAX(0,$H133-SUM($DP133:ER133)))</f>
        <v/>
      </c>
      <c r="ET133">
        <f>MIN(AX132*(1+AX$6/Setup!$C$13)-CV133,MAX(0,$H133-SUM($DP133:ES133)))</f>
        <v/>
      </c>
      <c r="EU133">
        <f>MIN(AY132*(1+AY$6/Setup!$C$13)-CW133,MAX(0,$H133-SUM($DP133:ET133)))</f>
        <v/>
      </c>
      <c r="EV133">
        <f>MIN(AZ132*(1+AZ$6/Setup!$C$13)-CX133,MAX(0,$H133-SUM($DP133:EU133)))</f>
        <v/>
      </c>
      <c r="EW133">
        <f>MIN(BA132*(1+BA$6/Setup!$C$13)-CY133,MAX(0,$H133-SUM($DP133:EV133)))</f>
        <v/>
      </c>
      <c r="EX133">
        <f>MIN(BB132*(1+BB$6/Setup!$C$13)-CZ133,MAX(0,$H133-SUM($DP133:EW133)))</f>
        <v/>
      </c>
      <c r="EY133">
        <f>MIN(BC132*(1+BC$6/Setup!$C$13)-DA133,MAX(0,$H133-SUM($DP133:EX133)))</f>
        <v/>
      </c>
      <c r="EZ133">
        <f>MIN(BD132*(1+BD$6/Setup!$C$13)-DB133,MAX(0,$H133-SUM($DP133:EY133)))</f>
        <v/>
      </c>
      <c r="FA133">
        <f>MIN(BE132*(1+BE$6/Setup!$C$13)-DC133,MAX(0,$H133-SUM($DP133:EZ133)))</f>
        <v/>
      </c>
      <c r="FB133">
        <f>MIN(BF132*(1+BF$6/Setup!$C$13)-DD133,MAX(0,$H133-SUM($DP133:FA133)))</f>
        <v/>
      </c>
      <c r="FC133">
        <f>MIN(BG132*(1+BG$6/Setup!$C$13)-DE133,MAX(0,$H133-SUM($DP133:FB133)))</f>
        <v/>
      </c>
      <c r="FD133">
        <f>MIN(BH132*(1+BH$6/Setup!$C$13)-DF133,MAX(0,$H133-SUM($DP133:FC133)))</f>
        <v/>
      </c>
      <c r="FE133">
        <f>MIN(BI132*(1+BI$6/Setup!$C$13)-DG133,MAX(0,$H133-SUM($DP133:FD133)))</f>
        <v/>
      </c>
      <c r="FF133">
        <f>MIN(BJ132*(1+BJ$6/Setup!$C$13)-DH133,MAX(0,$H133-SUM($DP133:FE133)))</f>
        <v/>
      </c>
      <c r="FG133">
        <f>MIN(BK132*(1+BK$6/Setup!$C$13)-DI133,MAX(0,$H133-SUM($DP133:FF133)))</f>
        <v/>
      </c>
      <c r="FH133">
        <f>MIN(BL132*(1+BL$6/Setup!$C$13)-DJ133,MAX(0,$H133-SUM($DP133:FG133)))</f>
        <v/>
      </c>
      <c r="FI133">
        <f>MIN(BM132*(1+BM$6/Setup!$C$13)-DK133,MAX(0,$H133-SUM($DP133:FH133)))</f>
        <v/>
      </c>
      <c r="FJ133">
        <f>MIN(BN132*(1+BN$6/Setup!$C$13)-DL133,MAX(0,$H133-SUM($DP133:FI133)))</f>
        <v/>
      </c>
      <c r="FK133">
        <f>MIN(BO132*(1+BO$6/Setup!$C$13)-DM133,MAX(0,$H133-SUM($DP133:FJ133)))</f>
        <v/>
      </c>
      <c r="FL133">
        <f>MIN(BP132*(1+BP$6/Setup!$C$13)-DN133,MAX(0,$H133-SUM($DP133:FK133)))</f>
        <v/>
      </c>
      <c r="FM133">
        <f>MIN(BQ132*(1+BQ$6/Setup!$C$13)-DO133,MAX(0,$H133-SUM($DP133:FL133)))</f>
        <v/>
      </c>
    </row>
    <row r="134">
      <c r="A134">
        <f>A133+1</f>
        <v/>
      </c>
      <c r="B134">
        <f>IF(Setup!$C$6="Every week",Setup!$C$7+7*(A134-1),IF(Setup!$C$6="Every 2 weeks",Setup!$C$7+14*(A134-1),IF(Setup!$C$6="Every month",EDATE(Setup!$C$7,A134-1),EOMONTH(Setup!$C$7,INT((A134-1+Setup!$C$20)/2)-1)+MIN(IF(MOD(A134-1+Setup!$C$20,2)=0,Setup!$C$18,Setup!$C$19),DAY(EOMONTH(Setup!$C$7,INT((A134-1+Setup!$C$20)/2)))))))</f>
        <v/>
      </c>
      <c r="C134">
        <f>N('Paycheck Plan'!J130)</f>
        <v/>
      </c>
      <c r="D134">
        <f>N('Paycheck Plan'!K130)</f>
        <v/>
      </c>
      <c r="E134">
        <f>MIN(MAX(0,Setup!$C$10-F133),MAX(0,Setup!$C$8+C134-G134))</f>
        <v/>
      </c>
      <c r="F134">
        <f>F133+E134</f>
        <v/>
      </c>
      <c r="G134">
        <f>MIN(Setup!$C$14,MAX(0,Setup!$C$8+C134))</f>
        <v/>
      </c>
      <c r="H134">
        <f>MAX(0,Setup!$C$8+C134-G134-E134)+SUM($T$7:$BQ$7)-SUM(BR134:DO134)</f>
        <v/>
      </c>
      <c r="I134">
        <f>SUMPRODUCT(T133:BQ133,$T$6:$BQ$6)/Setup!$C$13</f>
        <v/>
      </c>
      <c r="J134">
        <f>SUM(T134:BQ134)</f>
        <v/>
      </c>
      <c r="K134">
        <f>IF(MAX(DP134:FM134)&gt;0,MATCH(MAX(DP134:FM134),DP134:FM134,0),1)</f>
        <v/>
      </c>
      <c r="T134">
        <f>MAX(0,T133*(1+T$6/Setup!$C$13)-BR134-DP134)+IF($K134=1,$D134,0)</f>
        <v/>
      </c>
      <c r="U134">
        <f>MAX(0,U133*(1+U$6/Setup!$C$13)-BS134-DQ134)+IF($K134=2,$D134,0)</f>
        <v/>
      </c>
      <c r="V134">
        <f>MAX(0,V133*(1+V$6/Setup!$C$13)-BT134-DR134)+IF($K134=3,$D134,0)</f>
        <v/>
      </c>
      <c r="W134">
        <f>MAX(0,W133*(1+W$6/Setup!$C$13)-BU134-DS134)+IF($K134=4,$D134,0)</f>
        <v/>
      </c>
      <c r="X134">
        <f>MAX(0,X133*(1+X$6/Setup!$C$13)-BV134-DT134)+IF($K134=5,$D134,0)</f>
        <v/>
      </c>
      <c r="Y134">
        <f>MAX(0,Y133*(1+Y$6/Setup!$C$13)-BW134-DU134)+IF($K134=6,$D134,0)</f>
        <v/>
      </c>
      <c r="Z134">
        <f>MAX(0,Z133*(1+Z$6/Setup!$C$13)-BX134-DV134)+IF($K134=7,$D134,0)</f>
        <v/>
      </c>
      <c r="AA134">
        <f>MAX(0,AA133*(1+AA$6/Setup!$C$13)-BY134-DW134)+IF($K134=8,$D134,0)</f>
        <v/>
      </c>
      <c r="AB134">
        <f>MAX(0,AB133*(1+AB$6/Setup!$C$13)-BZ134-DX134)+IF($K134=9,$D134,0)</f>
        <v/>
      </c>
      <c r="AC134">
        <f>MAX(0,AC133*(1+AC$6/Setup!$C$13)-CA134-DY134)+IF($K134=10,$D134,0)</f>
        <v/>
      </c>
      <c r="AD134">
        <f>MAX(0,AD133*(1+AD$6/Setup!$C$13)-CB134-DZ134)+IF($K134=11,$D134,0)</f>
        <v/>
      </c>
      <c r="AE134">
        <f>MAX(0,AE133*(1+AE$6/Setup!$C$13)-CC134-EA134)+IF($K134=12,$D134,0)</f>
        <v/>
      </c>
      <c r="AF134">
        <f>MAX(0,AF133*(1+AF$6/Setup!$C$13)-CD134-EB134)+IF($K134=13,$D134,0)</f>
        <v/>
      </c>
      <c r="AG134">
        <f>MAX(0,AG133*(1+AG$6/Setup!$C$13)-CE134-EC134)+IF($K134=14,$D134,0)</f>
        <v/>
      </c>
      <c r="AH134">
        <f>MAX(0,AH133*(1+AH$6/Setup!$C$13)-CF134-ED134)+IF($K134=15,$D134,0)</f>
        <v/>
      </c>
      <c r="AI134">
        <f>MAX(0,AI133*(1+AI$6/Setup!$C$13)-CG134-EE134)+IF($K134=16,$D134,0)</f>
        <v/>
      </c>
      <c r="AJ134">
        <f>MAX(0,AJ133*(1+AJ$6/Setup!$C$13)-CH134-EF134)+IF($K134=17,$D134,0)</f>
        <v/>
      </c>
      <c r="AK134">
        <f>MAX(0,AK133*(1+AK$6/Setup!$C$13)-CI134-EG134)+IF($K134=18,$D134,0)</f>
        <v/>
      </c>
      <c r="AL134">
        <f>MAX(0,AL133*(1+AL$6/Setup!$C$13)-CJ134-EH134)+IF($K134=19,$D134,0)</f>
        <v/>
      </c>
      <c r="AM134">
        <f>MAX(0,AM133*(1+AM$6/Setup!$C$13)-CK134-EI134)+IF($K134=20,$D134,0)</f>
        <v/>
      </c>
      <c r="AN134">
        <f>MAX(0,AN133*(1+AN$6/Setup!$C$13)-CL134-EJ134)+IF($K134=21,$D134,0)</f>
        <v/>
      </c>
      <c r="AO134">
        <f>MAX(0,AO133*(1+AO$6/Setup!$C$13)-CM134-EK134)+IF($K134=22,$D134,0)</f>
        <v/>
      </c>
      <c r="AP134">
        <f>MAX(0,AP133*(1+AP$6/Setup!$C$13)-CN134-EL134)+IF($K134=23,$D134,0)</f>
        <v/>
      </c>
      <c r="AQ134">
        <f>MAX(0,AQ133*(1+AQ$6/Setup!$C$13)-CO134-EM134)+IF($K134=24,$D134,0)</f>
        <v/>
      </c>
      <c r="AR134">
        <f>MAX(0,AR133*(1+AR$6/Setup!$C$13)-CP134-EN134)+IF($K134=25,$D134,0)</f>
        <v/>
      </c>
      <c r="AS134">
        <f>MAX(0,AS133*(1+AS$6/Setup!$C$13)-CQ134-EO134)+IF($K134=26,$D134,0)</f>
        <v/>
      </c>
      <c r="AT134">
        <f>MAX(0,AT133*(1+AT$6/Setup!$C$13)-CR134-EP134)+IF($K134=27,$D134,0)</f>
        <v/>
      </c>
      <c r="AU134">
        <f>MAX(0,AU133*(1+AU$6/Setup!$C$13)-CS134-EQ134)+IF($K134=28,$D134,0)</f>
        <v/>
      </c>
      <c r="AV134">
        <f>MAX(0,AV133*(1+AV$6/Setup!$C$13)-CT134-ER134)+IF($K134=29,$D134,0)</f>
        <v/>
      </c>
      <c r="AW134">
        <f>MAX(0,AW133*(1+AW$6/Setup!$C$13)-CU134-ES134)+IF($K134=30,$D134,0)</f>
        <v/>
      </c>
      <c r="AX134">
        <f>MAX(0,AX133*(1+AX$6/Setup!$C$13)-CV134-ET134)+IF($K134=31,$D134,0)</f>
        <v/>
      </c>
      <c r="AY134">
        <f>MAX(0,AY133*(1+AY$6/Setup!$C$13)-CW134-EU134)+IF($K134=32,$D134,0)</f>
        <v/>
      </c>
      <c r="AZ134">
        <f>MAX(0,AZ133*(1+AZ$6/Setup!$C$13)-CX134-EV134)+IF($K134=33,$D134,0)</f>
        <v/>
      </c>
      <c r="BA134">
        <f>MAX(0,BA133*(1+BA$6/Setup!$C$13)-CY134-EW134)+IF($K134=34,$D134,0)</f>
        <v/>
      </c>
      <c r="BB134">
        <f>MAX(0,BB133*(1+BB$6/Setup!$C$13)-CZ134-EX134)+IF($K134=35,$D134,0)</f>
        <v/>
      </c>
      <c r="BC134">
        <f>MAX(0,BC133*(1+BC$6/Setup!$C$13)-DA134-EY134)+IF($K134=36,$D134,0)</f>
        <v/>
      </c>
      <c r="BD134">
        <f>MAX(0,BD133*(1+BD$6/Setup!$C$13)-DB134-EZ134)+IF($K134=37,$D134,0)</f>
        <v/>
      </c>
      <c r="BE134">
        <f>MAX(0,BE133*(1+BE$6/Setup!$C$13)-DC134-FA134)+IF($K134=38,$D134,0)</f>
        <v/>
      </c>
      <c r="BF134">
        <f>MAX(0,BF133*(1+BF$6/Setup!$C$13)-DD134-FB134)+IF($K134=39,$D134,0)</f>
        <v/>
      </c>
      <c r="BG134">
        <f>MAX(0,BG133*(1+BG$6/Setup!$C$13)-DE134-FC134)+IF($K134=40,$D134,0)</f>
        <v/>
      </c>
      <c r="BH134">
        <f>MAX(0,BH133*(1+BH$6/Setup!$C$13)-DF134-FD134)+IF($K134=41,$D134,0)</f>
        <v/>
      </c>
      <c r="BI134">
        <f>MAX(0,BI133*(1+BI$6/Setup!$C$13)-DG134-FE134)+IF($K134=42,$D134,0)</f>
        <v/>
      </c>
      <c r="BJ134">
        <f>MAX(0,BJ133*(1+BJ$6/Setup!$C$13)-DH134-FF134)+IF($K134=43,$D134,0)</f>
        <v/>
      </c>
      <c r="BK134">
        <f>MAX(0,BK133*(1+BK$6/Setup!$C$13)-DI134-FG134)+IF($K134=44,$D134,0)</f>
        <v/>
      </c>
      <c r="BL134">
        <f>MAX(0,BL133*(1+BL$6/Setup!$C$13)-DJ134-FH134)+IF($K134=45,$D134,0)</f>
        <v/>
      </c>
      <c r="BM134">
        <f>MAX(0,BM133*(1+BM$6/Setup!$C$13)-DK134-FI134)+IF($K134=46,$D134,0)</f>
        <v/>
      </c>
      <c r="BN134">
        <f>MAX(0,BN133*(1+BN$6/Setup!$C$13)-DL134-FJ134)+IF($K134=47,$D134,0)</f>
        <v/>
      </c>
      <c r="BO134">
        <f>MAX(0,BO133*(1+BO$6/Setup!$C$13)-DM134-FK134)+IF($K134=48,$D134,0)</f>
        <v/>
      </c>
      <c r="BP134">
        <f>MAX(0,BP133*(1+BP$6/Setup!$C$13)-DN134-FL134)+IF($K134=49,$D134,0)</f>
        <v/>
      </c>
      <c r="BQ134">
        <f>MAX(0,BQ133*(1+BQ$6/Setup!$C$13)-DO134-FM134)+IF($K134=50,$D134,0)</f>
        <v/>
      </c>
      <c r="BR134">
        <f>MIN(T133*(1+T$6/Setup!$C$13),T$7)</f>
        <v/>
      </c>
      <c r="BS134">
        <f>MIN(U133*(1+U$6/Setup!$C$13),U$7)</f>
        <v/>
      </c>
      <c r="BT134">
        <f>MIN(V133*(1+V$6/Setup!$C$13),V$7)</f>
        <v/>
      </c>
      <c r="BU134">
        <f>MIN(W133*(1+W$6/Setup!$C$13),W$7)</f>
        <v/>
      </c>
      <c r="BV134">
        <f>MIN(X133*(1+X$6/Setup!$C$13),X$7)</f>
        <v/>
      </c>
      <c r="BW134">
        <f>MIN(Y133*(1+Y$6/Setup!$C$13),Y$7)</f>
        <v/>
      </c>
      <c r="BX134">
        <f>MIN(Z133*(1+Z$6/Setup!$C$13),Z$7)</f>
        <v/>
      </c>
      <c r="BY134">
        <f>MIN(AA133*(1+AA$6/Setup!$C$13),AA$7)</f>
        <v/>
      </c>
      <c r="BZ134">
        <f>MIN(AB133*(1+AB$6/Setup!$C$13),AB$7)</f>
        <v/>
      </c>
      <c r="CA134">
        <f>MIN(AC133*(1+AC$6/Setup!$C$13),AC$7)</f>
        <v/>
      </c>
      <c r="CB134">
        <f>MIN(AD133*(1+AD$6/Setup!$C$13),AD$7)</f>
        <v/>
      </c>
      <c r="CC134">
        <f>MIN(AE133*(1+AE$6/Setup!$C$13),AE$7)</f>
        <v/>
      </c>
      <c r="CD134">
        <f>MIN(AF133*(1+AF$6/Setup!$C$13),AF$7)</f>
        <v/>
      </c>
      <c r="CE134">
        <f>MIN(AG133*(1+AG$6/Setup!$C$13),AG$7)</f>
        <v/>
      </c>
      <c r="CF134">
        <f>MIN(AH133*(1+AH$6/Setup!$C$13),AH$7)</f>
        <v/>
      </c>
      <c r="CG134">
        <f>MIN(AI133*(1+AI$6/Setup!$C$13),AI$7)</f>
        <v/>
      </c>
      <c r="CH134">
        <f>MIN(AJ133*(1+AJ$6/Setup!$C$13),AJ$7)</f>
        <v/>
      </c>
      <c r="CI134">
        <f>MIN(AK133*(1+AK$6/Setup!$C$13),AK$7)</f>
        <v/>
      </c>
      <c r="CJ134">
        <f>MIN(AL133*(1+AL$6/Setup!$C$13),AL$7)</f>
        <v/>
      </c>
      <c r="CK134">
        <f>MIN(AM133*(1+AM$6/Setup!$C$13),AM$7)</f>
        <v/>
      </c>
      <c r="CL134">
        <f>MIN(AN133*(1+AN$6/Setup!$C$13),AN$7)</f>
        <v/>
      </c>
      <c r="CM134">
        <f>MIN(AO133*(1+AO$6/Setup!$C$13),AO$7)</f>
        <v/>
      </c>
      <c r="CN134">
        <f>MIN(AP133*(1+AP$6/Setup!$C$13),AP$7)</f>
        <v/>
      </c>
      <c r="CO134">
        <f>MIN(AQ133*(1+AQ$6/Setup!$C$13),AQ$7)</f>
        <v/>
      </c>
      <c r="CP134">
        <f>MIN(AR133*(1+AR$6/Setup!$C$13),AR$7)</f>
        <v/>
      </c>
      <c r="CQ134">
        <f>MIN(AS133*(1+AS$6/Setup!$C$13),AS$7)</f>
        <v/>
      </c>
      <c r="CR134">
        <f>MIN(AT133*(1+AT$6/Setup!$C$13),AT$7)</f>
        <v/>
      </c>
      <c r="CS134">
        <f>MIN(AU133*(1+AU$6/Setup!$C$13),AU$7)</f>
        <v/>
      </c>
      <c r="CT134">
        <f>MIN(AV133*(1+AV$6/Setup!$C$13),AV$7)</f>
        <v/>
      </c>
      <c r="CU134">
        <f>MIN(AW133*(1+AW$6/Setup!$C$13),AW$7)</f>
        <v/>
      </c>
      <c r="CV134">
        <f>MIN(AX133*(1+AX$6/Setup!$C$13),AX$7)</f>
        <v/>
      </c>
      <c r="CW134">
        <f>MIN(AY133*(1+AY$6/Setup!$C$13),AY$7)</f>
        <v/>
      </c>
      <c r="CX134">
        <f>MIN(AZ133*(1+AZ$6/Setup!$C$13),AZ$7)</f>
        <v/>
      </c>
      <c r="CY134">
        <f>MIN(BA133*(1+BA$6/Setup!$C$13),BA$7)</f>
        <v/>
      </c>
      <c r="CZ134">
        <f>MIN(BB133*(1+BB$6/Setup!$C$13),BB$7)</f>
        <v/>
      </c>
      <c r="DA134">
        <f>MIN(BC133*(1+BC$6/Setup!$C$13),BC$7)</f>
        <v/>
      </c>
      <c r="DB134">
        <f>MIN(BD133*(1+BD$6/Setup!$C$13),BD$7)</f>
        <v/>
      </c>
      <c r="DC134">
        <f>MIN(BE133*(1+BE$6/Setup!$C$13),BE$7)</f>
        <v/>
      </c>
      <c r="DD134">
        <f>MIN(BF133*(1+BF$6/Setup!$C$13),BF$7)</f>
        <v/>
      </c>
      <c r="DE134">
        <f>MIN(BG133*(1+BG$6/Setup!$C$13),BG$7)</f>
        <v/>
      </c>
      <c r="DF134">
        <f>MIN(BH133*(1+BH$6/Setup!$C$13),BH$7)</f>
        <v/>
      </c>
      <c r="DG134">
        <f>MIN(BI133*(1+BI$6/Setup!$C$13),BI$7)</f>
        <v/>
      </c>
      <c r="DH134">
        <f>MIN(BJ133*(1+BJ$6/Setup!$C$13),BJ$7)</f>
        <v/>
      </c>
      <c r="DI134">
        <f>MIN(BK133*(1+BK$6/Setup!$C$13),BK$7)</f>
        <v/>
      </c>
      <c r="DJ134">
        <f>MIN(BL133*(1+BL$6/Setup!$C$13),BL$7)</f>
        <v/>
      </c>
      <c r="DK134">
        <f>MIN(BM133*(1+BM$6/Setup!$C$13),BM$7)</f>
        <v/>
      </c>
      <c r="DL134">
        <f>MIN(BN133*(1+BN$6/Setup!$C$13),BN$7)</f>
        <v/>
      </c>
      <c r="DM134">
        <f>MIN(BO133*(1+BO$6/Setup!$C$13),BO$7)</f>
        <v/>
      </c>
      <c r="DN134">
        <f>MIN(BP133*(1+BP$6/Setup!$C$13),BP$7)</f>
        <v/>
      </c>
      <c r="DO134">
        <f>MIN(BQ133*(1+BQ$6/Setup!$C$13),BQ$7)</f>
        <v/>
      </c>
      <c r="DP134">
        <f>MIN(T133*(1+T$6/Setup!$C$13)-BR134,$H134)</f>
        <v/>
      </c>
      <c r="DQ134">
        <f>MIN(U133*(1+U$6/Setup!$C$13)-BS134,MAX(0,$H134-SUM($DP134:DP134)))</f>
        <v/>
      </c>
      <c r="DR134">
        <f>MIN(V133*(1+V$6/Setup!$C$13)-BT134,MAX(0,$H134-SUM($DP134:DQ134)))</f>
        <v/>
      </c>
      <c r="DS134">
        <f>MIN(W133*(1+W$6/Setup!$C$13)-BU134,MAX(0,$H134-SUM($DP134:DR134)))</f>
        <v/>
      </c>
      <c r="DT134">
        <f>MIN(X133*(1+X$6/Setup!$C$13)-BV134,MAX(0,$H134-SUM($DP134:DS134)))</f>
        <v/>
      </c>
      <c r="DU134">
        <f>MIN(Y133*(1+Y$6/Setup!$C$13)-BW134,MAX(0,$H134-SUM($DP134:DT134)))</f>
        <v/>
      </c>
      <c r="DV134">
        <f>MIN(Z133*(1+Z$6/Setup!$C$13)-BX134,MAX(0,$H134-SUM($DP134:DU134)))</f>
        <v/>
      </c>
      <c r="DW134">
        <f>MIN(AA133*(1+AA$6/Setup!$C$13)-BY134,MAX(0,$H134-SUM($DP134:DV134)))</f>
        <v/>
      </c>
      <c r="DX134">
        <f>MIN(AB133*(1+AB$6/Setup!$C$13)-BZ134,MAX(0,$H134-SUM($DP134:DW134)))</f>
        <v/>
      </c>
      <c r="DY134">
        <f>MIN(AC133*(1+AC$6/Setup!$C$13)-CA134,MAX(0,$H134-SUM($DP134:DX134)))</f>
        <v/>
      </c>
      <c r="DZ134">
        <f>MIN(AD133*(1+AD$6/Setup!$C$13)-CB134,MAX(0,$H134-SUM($DP134:DY134)))</f>
        <v/>
      </c>
      <c r="EA134">
        <f>MIN(AE133*(1+AE$6/Setup!$C$13)-CC134,MAX(0,$H134-SUM($DP134:DZ134)))</f>
        <v/>
      </c>
      <c r="EB134">
        <f>MIN(AF133*(1+AF$6/Setup!$C$13)-CD134,MAX(0,$H134-SUM($DP134:EA134)))</f>
        <v/>
      </c>
      <c r="EC134">
        <f>MIN(AG133*(1+AG$6/Setup!$C$13)-CE134,MAX(0,$H134-SUM($DP134:EB134)))</f>
        <v/>
      </c>
      <c r="ED134">
        <f>MIN(AH133*(1+AH$6/Setup!$C$13)-CF134,MAX(0,$H134-SUM($DP134:EC134)))</f>
        <v/>
      </c>
      <c r="EE134">
        <f>MIN(AI133*(1+AI$6/Setup!$C$13)-CG134,MAX(0,$H134-SUM($DP134:ED134)))</f>
        <v/>
      </c>
      <c r="EF134">
        <f>MIN(AJ133*(1+AJ$6/Setup!$C$13)-CH134,MAX(0,$H134-SUM($DP134:EE134)))</f>
        <v/>
      </c>
      <c r="EG134">
        <f>MIN(AK133*(1+AK$6/Setup!$C$13)-CI134,MAX(0,$H134-SUM($DP134:EF134)))</f>
        <v/>
      </c>
      <c r="EH134">
        <f>MIN(AL133*(1+AL$6/Setup!$C$13)-CJ134,MAX(0,$H134-SUM($DP134:EG134)))</f>
        <v/>
      </c>
      <c r="EI134">
        <f>MIN(AM133*(1+AM$6/Setup!$C$13)-CK134,MAX(0,$H134-SUM($DP134:EH134)))</f>
        <v/>
      </c>
      <c r="EJ134">
        <f>MIN(AN133*(1+AN$6/Setup!$C$13)-CL134,MAX(0,$H134-SUM($DP134:EI134)))</f>
        <v/>
      </c>
      <c r="EK134">
        <f>MIN(AO133*(1+AO$6/Setup!$C$13)-CM134,MAX(0,$H134-SUM($DP134:EJ134)))</f>
        <v/>
      </c>
      <c r="EL134">
        <f>MIN(AP133*(1+AP$6/Setup!$C$13)-CN134,MAX(0,$H134-SUM($DP134:EK134)))</f>
        <v/>
      </c>
      <c r="EM134">
        <f>MIN(AQ133*(1+AQ$6/Setup!$C$13)-CO134,MAX(0,$H134-SUM($DP134:EL134)))</f>
        <v/>
      </c>
      <c r="EN134">
        <f>MIN(AR133*(1+AR$6/Setup!$C$13)-CP134,MAX(0,$H134-SUM($DP134:EM134)))</f>
        <v/>
      </c>
      <c r="EO134">
        <f>MIN(AS133*(1+AS$6/Setup!$C$13)-CQ134,MAX(0,$H134-SUM($DP134:EN134)))</f>
        <v/>
      </c>
      <c r="EP134">
        <f>MIN(AT133*(1+AT$6/Setup!$C$13)-CR134,MAX(0,$H134-SUM($DP134:EO134)))</f>
        <v/>
      </c>
      <c r="EQ134">
        <f>MIN(AU133*(1+AU$6/Setup!$C$13)-CS134,MAX(0,$H134-SUM($DP134:EP134)))</f>
        <v/>
      </c>
      <c r="ER134">
        <f>MIN(AV133*(1+AV$6/Setup!$C$13)-CT134,MAX(0,$H134-SUM($DP134:EQ134)))</f>
        <v/>
      </c>
      <c r="ES134">
        <f>MIN(AW133*(1+AW$6/Setup!$C$13)-CU134,MAX(0,$H134-SUM($DP134:ER134)))</f>
        <v/>
      </c>
      <c r="ET134">
        <f>MIN(AX133*(1+AX$6/Setup!$C$13)-CV134,MAX(0,$H134-SUM($DP134:ES134)))</f>
        <v/>
      </c>
      <c r="EU134">
        <f>MIN(AY133*(1+AY$6/Setup!$C$13)-CW134,MAX(0,$H134-SUM($DP134:ET134)))</f>
        <v/>
      </c>
      <c r="EV134">
        <f>MIN(AZ133*(1+AZ$6/Setup!$C$13)-CX134,MAX(0,$H134-SUM($DP134:EU134)))</f>
        <v/>
      </c>
      <c r="EW134">
        <f>MIN(BA133*(1+BA$6/Setup!$C$13)-CY134,MAX(0,$H134-SUM($DP134:EV134)))</f>
        <v/>
      </c>
      <c r="EX134">
        <f>MIN(BB133*(1+BB$6/Setup!$C$13)-CZ134,MAX(0,$H134-SUM($DP134:EW134)))</f>
        <v/>
      </c>
      <c r="EY134">
        <f>MIN(BC133*(1+BC$6/Setup!$C$13)-DA134,MAX(0,$H134-SUM($DP134:EX134)))</f>
        <v/>
      </c>
      <c r="EZ134">
        <f>MIN(BD133*(1+BD$6/Setup!$C$13)-DB134,MAX(0,$H134-SUM($DP134:EY134)))</f>
        <v/>
      </c>
      <c r="FA134">
        <f>MIN(BE133*(1+BE$6/Setup!$C$13)-DC134,MAX(0,$H134-SUM($DP134:EZ134)))</f>
        <v/>
      </c>
      <c r="FB134">
        <f>MIN(BF133*(1+BF$6/Setup!$C$13)-DD134,MAX(0,$H134-SUM($DP134:FA134)))</f>
        <v/>
      </c>
      <c r="FC134">
        <f>MIN(BG133*(1+BG$6/Setup!$C$13)-DE134,MAX(0,$H134-SUM($DP134:FB134)))</f>
        <v/>
      </c>
      <c r="FD134">
        <f>MIN(BH133*(1+BH$6/Setup!$C$13)-DF134,MAX(0,$H134-SUM($DP134:FC134)))</f>
        <v/>
      </c>
      <c r="FE134">
        <f>MIN(BI133*(1+BI$6/Setup!$C$13)-DG134,MAX(0,$H134-SUM($DP134:FD134)))</f>
        <v/>
      </c>
      <c r="FF134">
        <f>MIN(BJ133*(1+BJ$6/Setup!$C$13)-DH134,MAX(0,$H134-SUM($DP134:FE134)))</f>
        <v/>
      </c>
      <c r="FG134">
        <f>MIN(BK133*(1+BK$6/Setup!$C$13)-DI134,MAX(0,$H134-SUM($DP134:FF134)))</f>
        <v/>
      </c>
      <c r="FH134">
        <f>MIN(BL133*(1+BL$6/Setup!$C$13)-DJ134,MAX(0,$H134-SUM($DP134:FG134)))</f>
        <v/>
      </c>
      <c r="FI134">
        <f>MIN(BM133*(1+BM$6/Setup!$C$13)-DK134,MAX(0,$H134-SUM($DP134:FH134)))</f>
        <v/>
      </c>
      <c r="FJ134">
        <f>MIN(BN133*(1+BN$6/Setup!$C$13)-DL134,MAX(0,$H134-SUM($DP134:FI134)))</f>
        <v/>
      </c>
      <c r="FK134">
        <f>MIN(BO133*(1+BO$6/Setup!$C$13)-DM134,MAX(0,$H134-SUM($DP134:FJ134)))</f>
        <v/>
      </c>
      <c r="FL134">
        <f>MIN(BP133*(1+BP$6/Setup!$C$13)-DN134,MAX(0,$H134-SUM($DP134:FK134)))</f>
        <v/>
      </c>
      <c r="FM134">
        <f>MIN(BQ133*(1+BQ$6/Setup!$C$13)-DO134,MAX(0,$H134-SUM($DP134:FL134)))</f>
        <v/>
      </c>
    </row>
    <row r="135">
      <c r="A135">
        <f>A134+1</f>
        <v/>
      </c>
      <c r="B135">
        <f>IF(Setup!$C$6="Every week",Setup!$C$7+7*(A135-1),IF(Setup!$C$6="Every 2 weeks",Setup!$C$7+14*(A135-1),IF(Setup!$C$6="Every month",EDATE(Setup!$C$7,A135-1),EOMONTH(Setup!$C$7,INT((A135-1+Setup!$C$20)/2)-1)+MIN(IF(MOD(A135-1+Setup!$C$20,2)=0,Setup!$C$18,Setup!$C$19),DAY(EOMONTH(Setup!$C$7,INT((A135-1+Setup!$C$20)/2)))))))</f>
        <v/>
      </c>
      <c r="C135">
        <f>N('Paycheck Plan'!J131)</f>
        <v/>
      </c>
      <c r="D135">
        <f>N('Paycheck Plan'!K131)</f>
        <v/>
      </c>
      <c r="E135">
        <f>MIN(MAX(0,Setup!$C$10-F134),MAX(0,Setup!$C$8+C135-G135))</f>
        <v/>
      </c>
      <c r="F135">
        <f>F134+E135</f>
        <v/>
      </c>
      <c r="G135">
        <f>MIN(Setup!$C$14,MAX(0,Setup!$C$8+C135))</f>
        <v/>
      </c>
      <c r="H135">
        <f>MAX(0,Setup!$C$8+C135-G135-E135)+SUM($T$7:$BQ$7)-SUM(BR135:DO135)</f>
        <v/>
      </c>
      <c r="I135">
        <f>SUMPRODUCT(T134:BQ134,$T$6:$BQ$6)/Setup!$C$13</f>
        <v/>
      </c>
      <c r="J135">
        <f>SUM(T135:BQ135)</f>
        <v/>
      </c>
      <c r="K135">
        <f>IF(MAX(DP135:FM135)&gt;0,MATCH(MAX(DP135:FM135),DP135:FM135,0),1)</f>
        <v/>
      </c>
      <c r="T135">
        <f>MAX(0,T134*(1+T$6/Setup!$C$13)-BR135-DP135)+IF($K135=1,$D135,0)</f>
        <v/>
      </c>
      <c r="U135">
        <f>MAX(0,U134*(1+U$6/Setup!$C$13)-BS135-DQ135)+IF($K135=2,$D135,0)</f>
        <v/>
      </c>
      <c r="V135">
        <f>MAX(0,V134*(1+V$6/Setup!$C$13)-BT135-DR135)+IF($K135=3,$D135,0)</f>
        <v/>
      </c>
      <c r="W135">
        <f>MAX(0,W134*(1+W$6/Setup!$C$13)-BU135-DS135)+IF($K135=4,$D135,0)</f>
        <v/>
      </c>
      <c r="X135">
        <f>MAX(0,X134*(1+X$6/Setup!$C$13)-BV135-DT135)+IF($K135=5,$D135,0)</f>
        <v/>
      </c>
      <c r="Y135">
        <f>MAX(0,Y134*(1+Y$6/Setup!$C$13)-BW135-DU135)+IF($K135=6,$D135,0)</f>
        <v/>
      </c>
      <c r="Z135">
        <f>MAX(0,Z134*(1+Z$6/Setup!$C$13)-BX135-DV135)+IF($K135=7,$D135,0)</f>
        <v/>
      </c>
      <c r="AA135">
        <f>MAX(0,AA134*(1+AA$6/Setup!$C$13)-BY135-DW135)+IF($K135=8,$D135,0)</f>
        <v/>
      </c>
      <c r="AB135">
        <f>MAX(0,AB134*(1+AB$6/Setup!$C$13)-BZ135-DX135)+IF($K135=9,$D135,0)</f>
        <v/>
      </c>
      <c r="AC135">
        <f>MAX(0,AC134*(1+AC$6/Setup!$C$13)-CA135-DY135)+IF($K135=10,$D135,0)</f>
        <v/>
      </c>
      <c r="AD135">
        <f>MAX(0,AD134*(1+AD$6/Setup!$C$13)-CB135-DZ135)+IF($K135=11,$D135,0)</f>
        <v/>
      </c>
      <c r="AE135">
        <f>MAX(0,AE134*(1+AE$6/Setup!$C$13)-CC135-EA135)+IF($K135=12,$D135,0)</f>
        <v/>
      </c>
      <c r="AF135">
        <f>MAX(0,AF134*(1+AF$6/Setup!$C$13)-CD135-EB135)+IF($K135=13,$D135,0)</f>
        <v/>
      </c>
      <c r="AG135">
        <f>MAX(0,AG134*(1+AG$6/Setup!$C$13)-CE135-EC135)+IF($K135=14,$D135,0)</f>
        <v/>
      </c>
      <c r="AH135">
        <f>MAX(0,AH134*(1+AH$6/Setup!$C$13)-CF135-ED135)+IF($K135=15,$D135,0)</f>
        <v/>
      </c>
      <c r="AI135">
        <f>MAX(0,AI134*(1+AI$6/Setup!$C$13)-CG135-EE135)+IF($K135=16,$D135,0)</f>
        <v/>
      </c>
      <c r="AJ135">
        <f>MAX(0,AJ134*(1+AJ$6/Setup!$C$13)-CH135-EF135)+IF($K135=17,$D135,0)</f>
        <v/>
      </c>
      <c r="AK135">
        <f>MAX(0,AK134*(1+AK$6/Setup!$C$13)-CI135-EG135)+IF($K135=18,$D135,0)</f>
        <v/>
      </c>
      <c r="AL135">
        <f>MAX(0,AL134*(1+AL$6/Setup!$C$13)-CJ135-EH135)+IF($K135=19,$D135,0)</f>
        <v/>
      </c>
      <c r="AM135">
        <f>MAX(0,AM134*(1+AM$6/Setup!$C$13)-CK135-EI135)+IF($K135=20,$D135,0)</f>
        <v/>
      </c>
      <c r="AN135">
        <f>MAX(0,AN134*(1+AN$6/Setup!$C$13)-CL135-EJ135)+IF($K135=21,$D135,0)</f>
        <v/>
      </c>
      <c r="AO135">
        <f>MAX(0,AO134*(1+AO$6/Setup!$C$13)-CM135-EK135)+IF($K135=22,$D135,0)</f>
        <v/>
      </c>
      <c r="AP135">
        <f>MAX(0,AP134*(1+AP$6/Setup!$C$13)-CN135-EL135)+IF($K135=23,$D135,0)</f>
        <v/>
      </c>
      <c r="AQ135">
        <f>MAX(0,AQ134*(1+AQ$6/Setup!$C$13)-CO135-EM135)+IF($K135=24,$D135,0)</f>
        <v/>
      </c>
      <c r="AR135">
        <f>MAX(0,AR134*(1+AR$6/Setup!$C$13)-CP135-EN135)+IF($K135=25,$D135,0)</f>
        <v/>
      </c>
      <c r="AS135">
        <f>MAX(0,AS134*(1+AS$6/Setup!$C$13)-CQ135-EO135)+IF($K135=26,$D135,0)</f>
        <v/>
      </c>
      <c r="AT135">
        <f>MAX(0,AT134*(1+AT$6/Setup!$C$13)-CR135-EP135)+IF($K135=27,$D135,0)</f>
        <v/>
      </c>
      <c r="AU135">
        <f>MAX(0,AU134*(1+AU$6/Setup!$C$13)-CS135-EQ135)+IF($K135=28,$D135,0)</f>
        <v/>
      </c>
      <c r="AV135">
        <f>MAX(0,AV134*(1+AV$6/Setup!$C$13)-CT135-ER135)+IF($K135=29,$D135,0)</f>
        <v/>
      </c>
      <c r="AW135">
        <f>MAX(0,AW134*(1+AW$6/Setup!$C$13)-CU135-ES135)+IF($K135=30,$D135,0)</f>
        <v/>
      </c>
      <c r="AX135">
        <f>MAX(0,AX134*(1+AX$6/Setup!$C$13)-CV135-ET135)+IF($K135=31,$D135,0)</f>
        <v/>
      </c>
      <c r="AY135">
        <f>MAX(0,AY134*(1+AY$6/Setup!$C$13)-CW135-EU135)+IF($K135=32,$D135,0)</f>
        <v/>
      </c>
      <c r="AZ135">
        <f>MAX(0,AZ134*(1+AZ$6/Setup!$C$13)-CX135-EV135)+IF($K135=33,$D135,0)</f>
        <v/>
      </c>
      <c r="BA135">
        <f>MAX(0,BA134*(1+BA$6/Setup!$C$13)-CY135-EW135)+IF($K135=34,$D135,0)</f>
        <v/>
      </c>
      <c r="BB135">
        <f>MAX(0,BB134*(1+BB$6/Setup!$C$13)-CZ135-EX135)+IF($K135=35,$D135,0)</f>
        <v/>
      </c>
      <c r="BC135">
        <f>MAX(0,BC134*(1+BC$6/Setup!$C$13)-DA135-EY135)+IF($K135=36,$D135,0)</f>
        <v/>
      </c>
      <c r="BD135">
        <f>MAX(0,BD134*(1+BD$6/Setup!$C$13)-DB135-EZ135)+IF($K135=37,$D135,0)</f>
        <v/>
      </c>
      <c r="BE135">
        <f>MAX(0,BE134*(1+BE$6/Setup!$C$13)-DC135-FA135)+IF($K135=38,$D135,0)</f>
        <v/>
      </c>
      <c r="BF135">
        <f>MAX(0,BF134*(1+BF$6/Setup!$C$13)-DD135-FB135)+IF($K135=39,$D135,0)</f>
        <v/>
      </c>
      <c r="BG135">
        <f>MAX(0,BG134*(1+BG$6/Setup!$C$13)-DE135-FC135)+IF($K135=40,$D135,0)</f>
        <v/>
      </c>
      <c r="BH135">
        <f>MAX(0,BH134*(1+BH$6/Setup!$C$13)-DF135-FD135)+IF($K135=41,$D135,0)</f>
        <v/>
      </c>
      <c r="BI135">
        <f>MAX(0,BI134*(1+BI$6/Setup!$C$13)-DG135-FE135)+IF($K135=42,$D135,0)</f>
        <v/>
      </c>
      <c r="BJ135">
        <f>MAX(0,BJ134*(1+BJ$6/Setup!$C$13)-DH135-FF135)+IF($K135=43,$D135,0)</f>
        <v/>
      </c>
      <c r="BK135">
        <f>MAX(0,BK134*(1+BK$6/Setup!$C$13)-DI135-FG135)+IF($K135=44,$D135,0)</f>
        <v/>
      </c>
      <c r="BL135">
        <f>MAX(0,BL134*(1+BL$6/Setup!$C$13)-DJ135-FH135)+IF($K135=45,$D135,0)</f>
        <v/>
      </c>
      <c r="BM135">
        <f>MAX(0,BM134*(1+BM$6/Setup!$C$13)-DK135-FI135)+IF($K135=46,$D135,0)</f>
        <v/>
      </c>
      <c r="BN135">
        <f>MAX(0,BN134*(1+BN$6/Setup!$C$13)-DL135-FJ135)+IF($K135=47,$D135,0)</f>
        <v/>
      </c>
      <c r="BO135">
        <f>MAX(0,BO134*(1+BO$6/Setup!$C$13)-DM135-FK135)+IF($K135=48,$D135,0)</f>
        <v/>
      </c>
      <c r="BP135">
        <f>MAX(0,BP134*(1+BP$6/Setup!$C$13)-DN135-FL135)+IF($K135=49,$D135,0)</f>
        <v/>
      </c>
      <c r="BQ135">
        <f>MAX(0,BQ134*(1+BQ$6/Setup!$C$13)-DO135-FM135)+IF($K135=50,$D135,0)</f>
        <v/>
      </c>
      <c r="BR135">
        <f>MIN(T134*(1+T$6/Setup!$C$13),T$7)</f>
        <v/>
      </c>
      <c r="BS135">
        <f>MIN(U134*(1+U$6/Setup!$C$13),U$7)</f>
        <v/>
      </c>
      <c r="BT135">
        <f>MIN(V134*(1+V$6/Setup!$C$13),V$7)</f>
        <v/>
      </c>
      <c r="BU135">
        <f>MIN(W134*(1+W$6/Setup!$C$13),W$7)</f>
        <v/>
      </c>
      <c r="BV135">
        <f>MIN(X134*(1+X$6/Setup!$C$13),X$7)</f>
        <v/>
      </c>
      <c r="BW135">
        <f>MIN(Y134*(1+Y$6/Setup!$C$13),Y$7)</f>
        <v/>
      </c>
      <c r="BX135">
        <f>MIN(Z134*(1+Z$6/Setup!$C$13),Z$7)</f>
        <v/>
      </c>
      <c r="BY135">
        <f>MIN(AA134*(1+AA$6/Setup!$C$13),AA$7)</f>
        <v/>
      </c>
      <c r="BZ135">
        <f>MIN(AB134*(1+AB$6/Setup!$C$13),AB$7)</f>
        <v/>
      </c>
      <c r="CA135">
        <f>MIN(AC134*(1+AC$6/Setup!$C$13),AC$7)</f>
        <v/>
      </c>
      <c r="CB135">
        <f>MIN(AD134*(1+AD$6/Setup!$C$13),AD$7)</f>
        <v/>
      </c>
      <c r="CC135">
        <f>MIN(AE134*(1+AE$6/Setup!$C$13),AE$7)</f>
        <v/>
      </c>
      <c r="CD135">
        <f>MIN(AF134*(1+AF$6/Setup!$C$13),AF$7)</f>
        <v/>
      </c>
      <c r="CE135">
        <f>MIN(AG134*(1+AG$6/Setup!$C$13),AG$7)</f>
        <v/>
      </c>
      <c r="CF135">
        <f>MIN(AH134*(1+AH$6/Setup!$C$13),AH$7)</f>
        <v/>
      </c>
      <c r="CG135">
        <f>MIN(AI134*(1+AI$6/Setup!$C$13),AI$7)</f>
        <v/>
      </c>
      <c r="CH135">
        <f>MIN(AJ134*(1+AJ$6/Setup!$C$13),AJ$7)</f>
        <v/>
      </c>
      <c r="CI135">
        <f>MIN(AK134*(1+AK$6/Setup!$C$13),AK$7)</f>
        <v/>
      </c>
      <c r="CJ135">
        <f>MIN(AL134*(1+AL$6/Setup!$C$13),AL$7)</f>
        <v/>
      </c>
      <c r="CK135">
        <f>MIN(AM134*(1+AM$6/Setup!$C$13),AM$7)</f>
        <v/>
      </c>
      <c r="CL135">
        <f>MIN(AN134*(1+AN$6/Setup!$C$13),AN$7)</f>
        <v/>
      </c>
      <c r="CM135">
        <f>MIN(AO134*(1+AO$6/Setup!$C$13),AO$7)</f>
        <v/>
      </c>
      <c r="CN135">
        <f>MIN(AP134*(1+AP$6/Setup!$C$13),AP$7)</f>
        <v/>
      </c>
      <c r="CO135">
        <f>MIN(AQ134*(1+AQ$6/Setup!$C$13),AQ$7)</f>
        <v/>
      </c>
      <c r="CP135">
        <f>MIN(AR134*(1+AR$6/Setup!$C$13),AR$7)</f>
        <v/>
      </c>
      <c r="CQ135">
        <f>MIN(AS134*(1+AS$6/Setup!$C$13),AS$7)</f>
        <v/>
      </c>
      <c r="CR135">
        <f>MIN(AT134*(1+AT$6/Setup!$C$13),AT$7)</f>
        <v/>
      </c>
      <c r="CS135">
        <f>MIN(AU134*(1+AU$6/Setup!$C$13),AU$7)</f>
        <v/>
      </c>
      <c r="CT135">
        <f>MIN(AV134*(1+AV$6/Setup!$C$13),AV$7)</f>
        <v/>
      </c>
      <c r="CU135">
        <f>MIN(AW134*(1+AW$6/Setup!$C$13),AW$7)</f>
        <v/>
      </c>
      <c r="CV135">
        <f>MIN(AX134*(1+AX$6/Setup!$C$13),AX$7)</f>
        <v/>
      </c>
      <c r="CW135">
        <f>MIN(AY134*(1+AY$6/Setup!$C$13),AY$7)</f>
        <v/>
      </c>
      <c r="CX135">
        <f>MIN(AZ134*(1+AZ$6/Setup!$C$13),AZ$7)</f>
        <v/>
      </c>
      <c r="CY135">
        <f>MIN(BA134*(1+BA$6/Setup!$C$13),BA$7)</f>
        <v/>
      </c>
      <c r="CZ135">
        <f>MIN(BB134*(1+BB$6/Setup!$C$13),BB$7)</f>
        <v/>
      </c>
      <c r="DA135">
        <f>MIN(BC134*(1+BC$6/Setup!$C$13),BC$7)</f>
        <v/>
      </c>
      <c r="DB135">
        <f>MIN(BD134*(1+BD$6/Setup!$C$13),BD$7)</f>
        <v/>
      </c>
      <c r="DC135">
        <f>MIN(BE134*(1+BE$6/Setup!$C$13),BE$7)</f>
        <v/>
      </c>
      <c r="DD135">
        <f>MIN(BF134*(1+BF$6/Setup!$C$13),BF$7)</f>
        <v/>
      </c>
      <c r="DE135">
        <f>MIN(BG134*(1+BG$6/Setup!$C$13),BG$7)</f>
        <v/>
      </c>
      <c r="DF135">
        <f>MIN(BH134*(1+BH$6/Setup!$C$13),BH$7)</f>
        <v/>
      </c>
      <c r="DG135">
        <f>MIN(BI134*(1+BI$6/Setup!$C$13),BI$7)</f>
        <v/>
      </c>
      <c r="DH135">
        <f>MIN(BJ134*(1+BJ$6/Setup!$C$13),BJ$7)</f>
        <v/>
      </c>
      <c r="DI135">
        <f>MIN(BK134*(1+BK$6/Setup!$C$13),BK$7)</f>
        <v/>
      </c>
      <c r="DJ135">
        <f>MIN(BL134*(1+BL$6/Setup!$C$13),BL$7)</f>
        <v/>
      </c>
      <c r="DK135">
        <f>MIN(BM134*(1+BM$6/Setup!$C$13),BM$7)</f>
        <v/>
      </c>
      <c r="DL135">
        <f>MIN(BN134*(1+BN$6/Setup!$C$13),BN$7)</f>
        <v/>
      </c>
      <c r="DM135">
        <f>MIN(BO134*(1+BO$6/Setup!$C$13),BO$7)</f>
        <v/>
      </c>
      <c r="DN135">
        <f>MIN(BP134*(1+BP$6/Setup!$C$13),BP$7)</f>
        <v/>
      </c>
      <c r="DO135">
        <f>MIN(BQ134*(1+BQ$6/Setup!$C$13),BQ$7)</f>
        <v/>
      </c>
      <c r="DP135">
        <f>MIN(T134*(1+T$6/Setup!$C$13)-BR135,$H135)</f>
        <v/>
      </c>
      <c r="DQ135">
        <f>MIN(U134*(1+U$6/Setup!$C$13)-BS135,MAX(0,$H135-SUM($DP135:DP135)))</f>
        <v/>
      </c>
      <c r="DR135">
        <f>MIN(V134*(1+V$6/Setup!$C$13)-BT135,MAX(0,$H135-SUM($DP135:DQ135)))</f>
        <v/>
      </c>
      <c r="DS135">
        <f>MIN(W134*(1+W$6/Setup!$C$13)-BU135,MAX(0,$H135-SUM($DP135:DR135)))</f>
        <v/>
      </c>
      <c r="DT135">
        <f>MIN(X134*(1+X$6/Setup!$C$13)-BV135,MAX(0,$H135-SUM($DP135:DS135)))</f>
        <v/>
      </c>
      <c r="DU135">
        <f>MIN(Y134*(1+Y$6/Setup!$C$13)-BW135,MAX(0,$H135-SUM($DP135:DT135)))</f>
        <v/>
      </c>
      <c r="DV135">
        <f>MIN(Z134*(1+Z$6/Setup!$C$13)-BX135,MAX(0,$H135-SUM($DP135:DU135)))</f>
        <v/>
      </c>
      <c r="DW135">
        <f>MIN(AA134*(1+AA$6/Setup!$C$13)-BY135,MAX(0,$H135-SUM($DP135:DV135)))</f>
        <v/>
      </c>
      <c r="DX135">
        <f>MIN(AB134*(1+AB$6/Setup!$C$13)-BZ135,MAX(0,$H135-SUM($DP135:DW135)))</f>
        <v/>
      </c>
      <c r="DY135">
        <f>MIN(AC134*(1+AC$6/Setup!$C$13)-CA135,MAX(0,$H135-SUM($DP135:DX135)))</f>
        <v/>
      </c>
      <c r="DZ135">
        <f>MIN(AD134*(1+AD$6/Setup!$C$13)-CB135,MAX(0,$H135-SUM($DP135:DY135)))</f>
        <v/>
      </c>
      <c r="EA135">
        <f>MIN(AE134*(1+AE$6/Setup!$C$13)-CC135,MAX(0,$H135-SUM($DP135:DZ135)))</f>
        <v/>
      </c>
      <c r="EB135">
        <f>MIN(AF134*(1+AF$6/Setup!$C$13)-CD135,MAX(0,$H135-SUM($DP135:EA135)))</f>
        <v/>
      </c>
      <c r="EC135">
        <f>MIN(AG134*(1+AG$6/Setup!$C$13)-CE135,MAX(0,$H135-SUM($DP135:EB135)))</f>
        <v/>
      </c>
      <c r="ED135">
        <f>MIN(AH134*(1+AH$6/Setup!$C$13)-CF135,MAX(0,$H135-SUM($DP135:EC135)))</f>
        <v/>
      </c>
      <c r="EE135">
        <f>MIN(AI134*(1+AI$6/Setup!$C$13)-CG135,MAX(0,$H135-SUM($DP135:ED135)))</f>
        <v/>
      </c>
      <c r="EF135">
        <f>MIN(AJ134*(1+AJ$6/Setup!$C$13)-CH135,MAX(0,$H135-SUM($DP135:EE135)))</f>
        <v/>
      </c>
      <c r="EG135">
        <f>MIN(AK134*(1+AK$6/Setup!$C$13)-CI135,MAX(0,$H135-SUM($DP135:EF135)))</f>
        <v/>
      </c>
      <c r="EH135">
        <f>MIN(AL134*(1+AL$6/Setup!$C$13)-CJ135,MAX(0,$H135-SUM($DP135:EG135)))</f>
        <v/>
      </c>
      <c r="EI135">
        <f>MIN(AM134*(1+AM$6/Setup!$C$13)-CK135,MAX(0,$H135-SUM($DP135:EH135)))</f>
        <v/>
      </c>
      <c r="EJ135">
        <f>MIN(AN134*(1+AN$6/Setup!$C$13)-CL135,MAX(0,$H135-SUM($DP135:EI135)))</f>
        <v/>
      </c>
      <c r="EK135">
        <f>MIN(AO134*(1+AO$6/Setup!$C$13)-CM135,MAX(0,$H135-SUM($DP135:EJ135)))</f>
        <v/>
      </c>
      <c r="EL135">
        <f>MIN(AP134*(1+AP$6/Setup!$C$13)-CN135,MAX(0,$H135-SUM($DP135:EK135)))</f>
        <v/>
      </c>
      <c r="EM135">
        <f>MIN(AQ134*(1+AQ$6/Setup!$C$13)-CO135,MAX(0,$H135-SUM($DP135:EL135)))</f>
        <v/>
      </c>
      <c r="EN135">
        <f>MIN(AR134*(1+AR$6/Setup!$C$13)-CP135,MAX(0,$H135-SUM($DP135:EM135)))</f>
        <v/>
      </c>
      <c r="EO135">
        <f>MIN(AS134*(1+AS$6/Setup!$C$13)-CQ135,MAX(0,$H135-SUM($DP135:EN135)))</f>
        <v/>
      </c>
      <c r="EP135">
        <f>MIN(AT134*(1+AT$6/Setup!$C$13)-CR135,MAX(0,$H135-SUM($DP135:EO135)))</f>
        <v/>
      </c>
      <c r="EQ135">
        <f>MIN(AU134*(1+AU$6/Setup!$C$13)-CS135,MAX(0,$H135-SUM($DP135:EP135)))</f>
        <v/>
      </c>
      <c r="ER135">
        <f>MIN(AV134*(1+AV$6/Setup!$C$13)-CT135,MAX(0,$H135-SUM($DP135:EQ135)))</f>
        <v/>
      </c>
      <c r="ES135">
        <f>MIN(AW134*(1+AW$6/Setup!$C$13)-CU135,MAX(0,$H135-SUM($DP135:ER135)))</f>
        <v/>
      </c>
      <c r="ET135">
        <f>MIN(AX134*(1+AX$6/Setup!$C$13)-CV135,MAX(0,$H135-SUM($DP135:ES135)))</f>
        <v/>
      </c>
      <c r="EU135">
        <f>MIN(AY134*(1+AY$6/Setup!$C$13)-CW135,MAX(0,$H135-SUM($DP135:ET135)))</f>
        <v/>
      </c>
      <c r="EV135">
        <f>MIN(AZ134*(1+AZ$6/Setup!$C$13)-CX135,MAX(0,$H135-SUM($DP135:EU135)))</f>
        <v/>
      </c>
      <c r="EW135">
        <f>MIN(BA134*(1+BA$6/Setup!$C$13)-CY135,MAX(0,$H135-SUM($DP135:EV135)))</f>
        <v/>
      </c>
      <c r="EX135">
        <f>MIN(BB134*(1+BB$6/Setup!$C$13)-CZ135,MAX(0,$H135-SUM($DP135:EW135)))</f>
        <v/>
      </c>
      <c r="EY135">
        <f>MIN(BC134*(1+BC$6/Setup!$C$13)-DA135,MAX(0,$H135-SUM($DP135:EX135)))</f>
        <v/>
      </c>
      <c r="EZ135">
        <f>MIN(BD134*(1+BD$6/Setup!$C$13)-DB135,MAX(0,$H135-SUM($DP135:EY135)))</f>
        <v/>
      </c>
      <c r="FA135">
        <f>MIN(BE134*(1+BE$6/Setup!$C$13)-DC135,MAX(0,$H135-SUM($DP135:EZ135)))</f>
        <v/>
      </c>
      <c r="FB135">
        <f>MIN(BF134*(1+BF$6/Setup!$C$13)-DD135,MAX(0,$H135-SUM($DP135:FA135)))</f>
        <v/>
      </c>
      <c r="FC135">
        <f>MIN(BG134*(1+BG$6/Setup!$C$13)-DE135,MAX(0,$H135-SUM($DP135:FB135)))</f>
        <v/>
      </c>
      <c r="FD135">
        <f>MIN(BH134*(1+BH$6/Setup!$C$13)-DF135,MAX(0,$H135-SUM($DP135:FC135)))</f>
        <v/>
      </c>
      <c r="FE135">
        <f>MIN(BI134*(1+BI$6/Setup!$C$13)-DG135,MAX(0,$H135-SUM($DP135:FD135)))</f>
        <v/>
      </c>
      <c r="FF135">
        <f>MIN(BJ134*(1+BJ$6/Setup!$C$13)-DH135,MAX(0,$H135-SUM($DP135:FE135)))</f>
        <v/>
      </c>
      <c r="FG135">
        <f>MIN(BK134*(1+BK$6/Setup!$C$13)-DI135,MAX(0,$H135-SUM($DP135:FF135)))</f>
        <v/>
      </c>
      <c r="FH135">
        <f>MIN(BL134*(1+BL$6/Setup!$C$13)-DJ135,MAX(0,$H135-SUM($DP135:FG135)))</f>
        <v/>
      </c>
      <c r="FI135">
        <f>MIN(BM134*(1+BM$6/Setup!$C$13)-DK135,MAX(0,$H135-SUM($DP135:FH135)))</f>
        <v/>
      </c>
      <c r="FJ135">
        <f>MIN(BN134*(1+BN$6/Setup!$C$13)-DL135,MAX(0,$H135-SUM($DP135:FI135)))</f>
        <v/>
      </c>
      <c r="FK135">
        <f>MIN(BO134*(1+BO$6/Setup!$C$13)-DM135,MAX(0,$H135-SUM($DP135:FJ135)))</f>
        <v/>
      </c>
      <c r="FL135">
        <f>MIN(BP134*(1+BP$6/Setup!$C$13)-DN135,MAX(0,$H135-SUM($DP135:FK135)))</f>
        <v/>
      </c>
      <c r="FM135">
        <f>MIN(BQ134*(1+BQ$6/Setup!$C$13)-DO135,MAX(0,$H135-SUM($DP135:FL135)))</f>
        <v/>
      </c>
    </row>
    <row r="136">
      <c r="A136">
        <f>A135+1</f>
        <v/>
      </c>
      <c r="B136">
        <f>IF(Setup!$C$6="Every week",Setup!$C$7+7*(A136-1),IF(Setup!$C$6="Every 2 weeks",Setup!$C$7+14*(A136-1),IF(Setup!$C$6="Every month",EDATE(Setup!$C$7,A136-1),EOMONTH(Setup!$C$7,INT((A136-1+Setup!$C$20)/2)-1)+MIN(IF(MOD(A136-1+Setup!$C$20,2)=0,Setup!$C$18,Setup!$C$19),DAY(EOMONTH(Setup!$C$7,INT((A136-1+Setup!$C$20)/2)))))))</f>
        <v/>
      </c>
      <c r="C136">
        <f>N('Paycheck Plan'!J132)</f>
        <v/>
      </c>
      <c r="D136">
        <f>N('Paycheck Plan'!K132)</f>
        <v/>
      </c>
      <c r="E136">
        <f>MIN(MAX(0,Setup!$C$10-F135),MAX(0,Setup!$C$8+C136-G136))</f>
        <v/>
      </c>
      <c r="F136">
        <f>F135+E136</f>
        <v/>
      </c>
      <c r="G136">
        <f>MIN(Setup!$C$14,MAX(0,Setup!$C$8+C136))</f>
        <v/>
      </c>
      <c r="H136">
        <f>MAX(0,Setup!$C$8+C136-G136-E136)+SUM($T$7:$BQ$7)-SUM(BR136:DO136)</f>
        <v/>
      </c>
      <c r="I136">
        <f>SUMPRODUCT(T135:BQ135,$T$6:$BQ$6)/Setup!$C$13</f>
        <v/>
      </c>
      <c r="J136">
        <f>SUM(T136:BQ136)</f>
        <v/>
      </c>
      <c r="K136">
        <f>IF(MAX(DP136:FM136)&gt;0,MATCH(MAX(DP136:FM136),DP136:FM136,0),1)</f>
        <v/>
      </c>
      <c r="T136">
        <f>MAX(0,T135*(1+T$6/Setup!$C$13)-BR136-DP136)+IF($K136=1,$D136,0)</f>
        <v/>
      </c>
      <c r="U136">
        <f>MAX(0,U135*(1+U$6/Setup!$C$13)-BS136-DQ136)+IF($K136=2,$D136,0)</f>
        <v/>
      </c>
      <c r="V136">
        <f>MAX(0,V135*(1+V$6/Setup!$C$13)-BT136-DR136)+IF($K136=3,$D136,0)</f>
        <v/>
      </c>
      <c r="W136">
        <f>MAX(0,W135*(1+W$6/Setup!$C$13)-BU136-DS136)+IF($K136=4,$D136,0)</f>
        <v/>
      </c>
      <c r="X136">
        <f>MAX(0,X135*(1+X$6/Setup!$C$13)-BV136-DT136)+IF($K136=5,$D136,0)</f>
        <v/>
      </c>
      <c r="Y136">
        <f>MAX(0,Y135*(1+Y$6/Setup!$C$13)-BW136-DU136)+IF($K136=6,$D136,0)</f>
        <v/>
      </c>
      <c r="Z136">
        <f>MAX(0,Z135*(1+Z$6/Setup!$C$13)-BX136-DV136)+IF($K136=7,$D136,0)</f>
        <v/>
      </c>
      <c r="AA136">
        <f>MAX(0,AA135*(1+AA$6/Setup!$C$13)-BY136-DW136)+IF($K136=8,$D136,0)</f>
        <v/>
      </c>
      <c r="AB136">
        <f>MAX(0,AB135*(1+AB$6/Setup!$C$13)-BZ136-DX136)+IF($K136=9,$D136,0)</f>
        <v/>
      </c>
      <c r="AC136">
        <f>MAX(0,AC135*(1+AC$6/Setup!$C$13)-CA136-DY136)+IF($K136=10,$D136,0)</f>
        <v/>
      </c>
      <c r="AD136">
        <f>MAX(0,AD135*(1+AD$6/Setup!$C$13)-CB136-DZ136)+IF($K136=11,$D136,0)</f>
        <v/>
      </c>
      <c r="AE136">
        <f>MAX(0,AE135*(1+AE$6/Setup!$C$13)-CC136-EA136)+IF($K136=12,$D136,0)</f>
        <v/>
      </c>
      <c r="AF136">
        <f>MAX(0,AF135*(1+AF$6/Setup!$C$13)-CD136-EB136)+IF($K136=13,$D136,0)</f>
        <v/>
      </c>
      <c r="AG136">
        <f>MAX(0,AG135*(1+AG$6/Setup!$C$13)-CE136-EC136)+IF($K136=14,$D136,0)</f>
        <v/>
      </c>
      <c r="AH136">
        <f>MAX(0,AH135*(1+AH$6/Setup!$C$13)-CF136-ED136)+IF($K136=15,$D136,0)</f>
        <v/>
      </c>
      <c r="AI136">
        <f>MAX(0,AI135*(1+AI$6/Setup!$C$13)-CG136-EE136)+IF($K136=16,$D136,0)</f>
        <v/>
      </c>
      <c r="AJ136">
        <f>MAX(0,AJ135*(1+AJ$6/Setup!$C$13)-CH136-EF136)+IF($K136=17,$D136,0)</f>
        <v/>
      </c>
      <c r="AK136">
        <f>MAX(0,AK135*(1+AK$6/Setup!$C$13)-CI136-EG136)+IF($K136=18,$D136,0)</f>
        <v/>
      </c>
      <c r="AL136">
        <f>MAX(0,AL135*(1+AL$6/Setup!$C$13)-CJ136-EH136)+IF($K136=19,$D136,0)</f>
        <v/>
      </c>
      <c r="AM136">
        <f>MAX(0,AM135*(1+AM$6/Setup!$C$13)-CK136-EI136)+IF($K136=20,$D136,0)</f>
        <v/>
      </c>
      <c r="AN136">
        <f>MAX(0,AN135*(1+AN$6/Setup!$C$13)-CL136-EJ136)+IF($K136=21,$D136,0)</f>
        <v/>
      </c>
      <c r="AO136">
        <f>MAX(0,AO135*(1+AO$6/Setup!$C$13)-CM136-EK136)+IF($K136=22,$D136,0)</f>
        <v/>
      </c>
      <c r="AP136">
        <f>MAX(0,AP135*(1+AP$6/Setup!$C$13)-CN136-EL136)+IF($K136=23,$D136,0)</f>
        <v/>
      </c>
      <c r="AQ136">
        <f>MAX(0,AQ135*(1+AQ$6/Setup!$C$13)-CO136-EM136)+IF($K136=24,$D136,0)</f>
        <v/>
      </c>
      <c r="AR136">
        <f>MAX(0,AR135*(1+AR$6/Setup!$C$13)-CP136-EN136)+IF($K136=25,$D136,0)</f>
        <v/>
      </c>
      <c r="AS136">
        <f>MAX(0,AS135*(1+AS$6/Setup!$C$13)-CQ136-EO136)+IF($K136=26,$D136,0)</f>
        <v/>
      </c>
      <c r="AT136">
        <f>MAX(0,AT135*(1+AT$6/Setup!$C$13)-CR136-EP136)+IF($K136=27,$D136,0)</f>
        <v/>
      </c>
      <c r="AU136">
        <f>MAX(0,AU135*(1+AU$6/Setup!$C$13)-CS136-EQ136)+IF($K136=28,$D136,0)</f>
        <v/>
      </c>
      <c r="AV136">
        <f>MAX(0,AV135*(1+AV$6/Setup!$C$13)-CT136-ER136)+IF($K136=29,$D136,0)</f>
        <v/>
      </c>
      <c r="AW136">
        <f>MAX(0,AW135*(1+AW$6/Setup!$C$13)-CU136-ES136)+IF($K136=30,$D136,0)</f>
        <v/>
      </c>
      <c r="AX136">
        <f>MAX(0,AX135*(1+AX$6/Setup!$C$13)-CV136-ET136)+IF($K136=31,$D136,0)</f>
        <v/>
      </c>
      <c r="AY136">
        <f>MAX(0,AY135*(1+AY$6/Setup!$C$13)-CW136-EU136)+IF($K136=32,$D136,0)</f>
        <v/>
      </c>
      <c r="AZ136">
        <f>MAX(0,AZ135*(1+AZ$6/Setup!$C$13)-CX136-EV136)+IF($K136=33,$D136,0)</f>
        <v/>
      </c>
      <c r="BA136">
        <f>MAX(0,BA135*(1+BA$6/Setup!$C$13)-CY136-EW136)+IF($K136=34,$D136,0)</f>
        <v/>
      </c>
      <c r="BB136">
        <f>MAX(0,BB135*(1+BB$6/Setup!$C$13)-CZ136-EX136)+IF($K136=35,$D136,0)</f>
        <v/>
      </c>
      <c r="BC136">
        <f>MAX(0,BC135*(1+BC$6/Setup!$C$13)-DA136-EY136)+IF($K136=36,$D136,0)</f>
        <v/>
      </c>
      <c r="BD136">
        <f>MAX(0,BD135*(1+BD$6/Setup!$C$13)-DB136-EZ136)+IF($K136=37,$D136,0)</f>
        <v/>
      </c>
      <c r="BE136">
        <f>MAX(0,BE135*(1+BE$6/Setup!$C$13)-DC136-FA136)+IF($K136=38,$D136,0)</f>
        <v/>
      </c>
      <c r="BF136">
        <f>MAX(0,BF135*(1+BF$6/Setup!$C$13)-DD136-FB136)+IF($K136=39,$D136,0)</f>
        <v/>
      </c>
      <c r="BG136">
        <f>MAX(0,BG135*(1+BG$6/Setup!$C$13)-DE136-FC136)+IF($K136=40,$D136,0)</f>
        <v/>
      </c>
      <c r="BH136">
        <f>MAX(0,BH135*(1+BH$6/Setup!$C$13)-DF136-FD136)+IF($K136=41,$D136,0)</f>
        <v/>
      </c>
      <c r="BI136">
        <f>MAX(0,BI135*(1+BI$6/Setup!$C$13)-DG136-FE136)+IF($K136=42,$D136,0)</f>
        <v/>
      </c>
      <c r="BJ136">
        <f>MAX(0,BJ135*(1+BJ$6/Setup!$C$13)-DH136-FF136)+IF($K136=43,$D136,0)</f>
        <v/>
      </c>
      <c r="BK136">
        <f>MAX(0,BK135*(1+BK$6/Setup!$C$13)-DI136-FG136)+IF($K136=44,$D136,0)</f>
        <v/>
      </c>
      <c r="BL136">
        <f>MAX(0,BL135*(1+BL$6/Setup!$C$13)-DJ136-FH136)+IF($K136=45,$D136,0)</f>
        <v/>
      </c>
      <c r="BM136">
        <f>MAX(0,BM135*(1+BM$6/Setup!$C$13)-DK136-FI136)+IF($K136=46,$D136,0)</f>
        <v/>
      </c>
      <c r="BN136">
        <f>MAX(0,BN135*(1+BN$6/Setup!$C$13)-DL136-FJ136)+IF($K136=47,$D136,0)</f>
        <v/>
      </c>
      <c r="BO136">
        <f>MAX(0,BO135*(1+BO$6/Setup!$C$13)-DM136-FK136)+IF($K136=48,$D136,0)</f>
        <v/>
      </c>
      <c r="BP136">
        <f>MAX(0,BP135*(1+BP$6/Setup!$C$13)-DN136-FL136)+IF($K136=49,$D136,0)</f>
        <v/>
      </c>
      <c r="BQ136">
        <f>MAX(0,BQ135*(1+BQ$6/Setup!$C$13)-DO136-FM136)+IF($K136=50,$D136,0)</f>
        <v/>
      </c>
      <c r="BR136">
        <f>MIN(T135*(1+T$6/Setup!$C$13),T$7)</f>
        <v/>
      </c>
      <c r="BS136">
        <f>MIN(U135*(1+U$6/Setup!$C$13),U$7)</f>
        <v/>
      </c>
      <c r="BT136">
        <f>MIN(V135*(1+V$6/Setup!$C$13),V$7)</f>
        <v/>
      </c>
      <c r="BU136">
        <f>MIN(W135*(1+W$6/Setup!$C$13),W$7)</f>
        <v/>
      </c>
      <c r="BV136">
        <f>MIN(X135*(1+X$6/Setup!$C$13),X$7)</f>
        <v/>
      </c>
      <c r="BW136">
        <f>MIN(Y135*(1+Y$6/Setup!$C$13),Y$7)</f>
        <v/>
      </c>
      <c r="BX136">
        <f>MIN(Z135*(1+Z$6/Setup!$C$13),Z$7)</f>
        <v/>
      </c>
      <c r="BY136">
        <f>MIN(AA135*(1+AA$6/Setup!$C$13),AA$7)</f>
        <v/>
      </c>
      <c r="BZ136">
        <f>MIN(AB135*(1+AB$6/Setup!$C$13),AB$7)</f>
        <v/>
      </c>
      <c r="CA136">
        <f>MIN(AC135*(1+AC$6/Setup!$C$13),AC$7)</f>
        <v/>
      </c>
      <c r="CB136">
        <f>MIN(AD135*(1+AD$6/Setup!$C$13),AD$7)</f>
        <v/>
      </c>
      <c r="CC136">
        <f>MIN(AE135*(1+AE$6/Setup!$C$13),AE$7)</f>
        <v/>
      </c>
      <c r="CD136">
        <f>MIN(AF135*(1+AF$6/Setup!$C$13),AF$7)</f>
        <v/>
      </c>
      <c r="CE136">
        <f>MIN(AG135*(1+AG$6/Setup!$C$13),AG$7)</f>
        <v/>
      </c>
      <c r="CF136">
        <f>MIN(AH135*(1+AH$6/Setup!$C$13),AH$7)</f>
        <v/>
      </c>
      <c r="CG136">
        <f>MIN(AI135*(1+AI$6/Setup!$C$13),AI$7)</f>
        <v/>
      </c>
      <c r="CH136">
        <f>MIN(AJ135*(1+AJ$6/Setup!$C$13),AJ$7)</f>
        <v/>
      </c>
      <c r="CI136">
        <f>MIN(AK135*(1+AK$6/Setup!$C$13),AK$7)</f>
        <v/>
      </c>
      <c r="CJ136">
        <f>MIN(AL135*(1+AL$6/Setup!$C$13),AL$7)</f>
        <v/>
      </c>
      <c r="CK136">
        <f>MIN(AM135*(1+AM$6/Setup!$C$13),AM$7)</f>
        <v/>
      </c>
      <c r="CL136">
        <f>MIN(AN135*(1+AN$6/Setup!$C$13),AN$7)</f>
        <v/>
      </c>
      <c r="CM136">
        <f>MIN(AO135*(1+AO$6/Setup!$C$13),AO$7)</f>
        <v/>
      </c>
      <c r="CN136">
        <f>MIN(AP135*(1+AP$6/Setup!$C$13),AP$7)</f>
        <v/>
      </c>
      <c r="CO136">
        <f>MIN(AQ135*(1+AQ$6/Setup!$C$13),AQ$7)</f>
        <v/>
      </c>
      <c r="CP136">
        <f>MIN(AR135*(1+AR$6/Setup!$C$13),AR$7)</f>
        <v/>
      </c>
      <c r="CQ136">
        <f>MIN(AS135*(1+AS$6/Setup!$C$13),AS$7)</f>
        <v/>
      </c>
      <c r="CR136">
        <f>MIN(AT135*(1+AT$6/Setup!$C$13),AT$7)</f>
        <v/>
      </c>
      <c r="CS136">
        <f>MIN(AU135*(1+AU$6/Setup!$C$13),AU$7)</f>
        <v/>
      </c>
      <c r="CT136">
        <f>MIN(AV135*(1+AV$6/Setup!$C$13),AV$7)</f>
        <v/>
      </c>
      <c r="CU136">
        <f>MIN(AW135*(1+AW$6/Setup!$C$13),AW$7)</f>
        <v/>
      </c>
      <c r="CV136">
        <f>MIN(AX135*(1+AX$6/Setup!$C$13),AX$7)</f>
        <v/>
      </c>
      <c r="CW136">
        <f>MIN(AY135*(1+AY$6/Setup!$C$13),AY$7)</f>
        <v/>
      </c>
      <c r="CX136">
        <f>MIN(AZ135*(1+AZ$6/Setup!$C$13),AZ$7)</f>
        <v/>
      </c>
      <c r="CY136">
        <f>MIN(BA135*(1+BA$6/Setup!$C$13),BA$7)</f>
        <v/>
      </c>
      <c r="CZ136">
        <f>MIN(BB135*(1+BB$6/Setup!$C$13),BB$7)</f>
        <v/>
      </c>
      <c r="DA136">
        <f>MIN(BC135*(1+BC$6/Setup!$C$13),BC$7)</f>
        <v/>
      </c>
      <c r="DB136">
        <f>MIN(BD135*(1+BD$6/Setup!$C$13),BD$7)</f>
        <v/>
      </c>
      <c r="DC136">
        <f>MIN(BE135*(1+BE$6/Setup!$C$13),BE$7)</f>
        <v/>
      </c>
      <c r="DD136">
        <f>MIN(BF135*(1+BF$6/Setup!$C$13),BF$7)</f>
        <v/>
      </c>
      <c r="DE136">
        <f>MIN(BG135*(1+BG$6/Setup!$C$13),BG$7)</f>
        <v/>
      </c>
      <c r="DF136">
        <f>MIN(BH135*(1+BH$6/Setup!$C$13),BH$7)</f>
        <v/>
      </c>
      <c r="DG136">
        <f>MIN(BI135*(1+BI$6/Setup!$C$13),BI$7)</f>
        <v/>
      </c>
      <c r="DH136">
        <f>MIN(BJ135*(1+BJ$6/Setup!$C$13),BJ$7)</f>
        <v/>
      </c>
      <c r="DI136">
        <f>MIN(BK135*(1+BK$6/Setup!$C$13),BK$7)</f>
        <v/>
      </c>
      <c r="DJ136">
        <f>MIN(BL135*(1+BL$6/Setup!$C$13),BL$7)</f>
        <v/>
      </c>
      <c r="DK136">
        <f>MIN(BM135*(1+BM$6/Setup!$C$13),BM$7)</f>
        <v/>
      </c>
      <c r="DL136">
        <f>MIN(BN135*(1+BN$6/Setup!$C$13),BN$7)</f>
        <v/>
      </c>
      <c r="DM136">
        <f>MIN(BO135*(1+BO$6/Setup!$C$13),BO$7)</f>
        <v/>
      </c>
      <c r="DN136">
        <f>MIN(BP135*(1+BP$6/Setup!$C$13),BP$7)</f>
        <v/>
      </c>
      <c r="DO136">
        <f>MIN(BQ135*(1+BQ$6/Setup!$C$13),BQ$7)</f>
        <v/>
      </c>
      <c r="DP136">
        <f>MIN(T135*(1+T$6/Setup!$C$13)-BR136,$H136)</f>
        <v/>
      </c>
      <c r="DQ136">
        <f>MIN(U135*(1+U$6/Setup!$C$13)-BS136,MAX(0,$H136-SUM($DP136:DP136)))</f>
        <v/>
      </c>
      <c r="DR136">
        <f>MIN(V135*(1+V$6/Setup!$C$13)-BT136,MAX(0,$H136-SUM($DP136:DQ136)))</f>
        <v/>
      </c>
      <c r="DS136">
        <f>MIN(W135*(1+W$6/Setup!$C$13)-BU136,MAX(0,$H136-SUM($DP136:DR136)))</f>
        <v/>
      </c>
      <c r="DT136">
        <f>MIN(X135*(1+X$6/Setup!$C$13)-BV136,MAX(0,$H136-SUM($DP136:DS136)))</f>
        <v/>
      </c>
      <c r="DU136">
        <f>MIN(Y135*(1+Y$6/Setup!$C$13)-BW136,MAX(0,$H136-SUM($DP136:DT136)))</f>
        <v/>
      </c>
      <c r="DV136">
        <f>MIN(Z135*(1+Z$6/Setup!$C$13)-BX136,MAX(0,$H136-SUM($DP136:DU136)))</f>
        <v/>
      </c>
      <c r="DW136">
        <f>MIN(AA135*(1+AA$6/Setup!$C$13)-BY136,MAX(0,$H136-SUM($DP136:DV136)))</f>
        <v/>
      </c>
      <c r="DX136">
        <f>MIN(AB135*(1+AB$6/Setup!$C$13)-BZ136,MAX(0,$H136-SUM($DP136:DW136)))</f>
        <v/>
      </c>
      <c r="DY136">
        <f>MIN(AC135*(1+AC$6/Setup!$C$13)-CA136,MAX(0,$H136-SUM($DP136:DX136)))</f>
        <v/>
      </c>
      <c r="DZ136">
        <f>MIN(AD135*(1+AD$6/Setup!$C$13)-CB136,MAX(0,$H136-SUM($DP136:DY136)))</f>
        <v/>
      </c>
      <c r="EA136">
        <f>MIN(AE135*(1+AE$6/Setup!$C$13)-CC136,MAX(0,$H136-SUM($DP136:DZ136)))</f>
        <v/>
      </c>
      <c r="EB136">
        <f>MIN(AF135*(1+AF$6/Setup!$C$13)-CD136,MAX(0,$H136-SUM($DP136:EA136)))</f>
        <v/>
      </c>
      <c r="EC136">
        <f>MIN(AG135*(1+AG$6/Setup!$C$13)-CE136,MAX(0,$H136-SUM($DP136:EB136)))</f>
        <v/>
      </c>
      <c r="ED136">
        <f>MIN(AH135*(1+AH$6/Setup!$C$13)-CF136,MAX(0,$H136-SUM($DP136:EC136)))</f>
        <v/>
      </c>
      <c r="EE136">
        <f>MIN(AI135*(1+AI$6/Setup!$C$13)-CG136,MAX(0,$H136-SUM($DP136:ED136)))</f>
        <v/>
      </c>
      <c r="EF136">
        <f>MIN(AJ135*(1+AJ$6/Setup!$C$13)-CH136,MAX(0,$H136-SUM($DP136:EE136)))</f>
        <v/>
      </c>
      <c r="EG136">
        <f>MIN(AK135*(1+AK$6/Setup!$C$13)-CI136,MAX(0,$H136-SUM($DP136:EF136)))</f>
        <v/>
      </c>
      <c r="EH136">
        <f>MIN(AL135*(1+AL$6/Setup!$C$13)-CJ136,MAX(0,$H136-SUM($DP136:EG136)))</f>
        <v/>
      </c>
      <c r="EI136">
        <f>MIN(AM135*(1+AM$6/Setup!$C$13)-CK136,MAX(0,$H136-SUM($DP136:EH136)))</f>
        <v/>
      </c>
      <c r="EJ136">
        <f>MIN(AN135*(1+AN$6/Setup!$C$13)-CL136,MAX(0,$H136-SUM($DP136:EI136)))</f>
        <v/>
      </c>
      <c r="EK136">
        <f>MIN(AO135*(1+AO$6/Setup!$C$13)-CM136,MAX(0,$H136-SUM($DP136:EJ136)))</f>
        <v/>
      </c>
      <c r="EL136">
        <f>MIN(AP135*(1+AP$6/Setup!$C$13)-CN136,MAX(0,$H136-SUM($DP136:EK136)))</f>
        <v/>
      </c>
      <c r="EM136">
        <f>MIN(AQ135*(1+AQ$6/Setup!$C$13)-CO136,MAX(0,$H136-SUM($DP136:EL136)))</f>
        <v/>
      </c>
      <c r="EN136">
        <f>MIN(AR135*(1+AR$6/Setup!$C$13)-CP136,MAX(0,$H136-SUM($DP136:EM136)))</f>
        <v/>
      </c>
      <c r="EO136">
        <f>MIN(AS135*(1+AS$6/Setup!$C$13)-CQ136,MAX(0,$H136-SUM($DP136:EN136)))</f>
        <v/>
      </c>
      <c r="EP136">
        <f>MIN(AT135*(1+AT$6/Setup!$C$13)-CR136,MAX(0,$H136-SUM($DP136:EO136)))</f>
        <v/>
      </c>
      <c r="EQ136">
        <f>MIN(AU135*(1+AU$6/Setup!$C$13)-CS136,MAX(0,$H136-SUM($DP136:EP136)))</f>
        <v/>
      </c>
      <c r="ER136">
        <f>MIN(AV135*(1+AV$6/Setup!$C$13)-CT136,MAX(0,$H136-SUM($DP136:EQ136)))</f>
        <v/>
      </c>
      <c r="ES136">
        <f>MIN(AW135*(1+AW$6/Setup!$C$13)-CU136,MAX(0,$H136-SUM($DP136:ER136)))</f>
        <v/>
      </c>
      <c r="ET136">
        <f>MIN(AX135*(1+AX$6/Setup!$C$13)-CV136,MAX(0,$H136-SUM($DP136:ES136)))</f>
        <v/>
      </c>
      <c r="EU136">
        <f>MIN(AY135*(1+AY$6/Setup!$C$13)-CW136,MAX(0,$H136-SUM($DP136:ET136)))</f>
        <v/>
      </c>
      <c r="EV136">
        <f>MIN(AZ135*(1+AZ$6/Setup!$C$13)-CX136,MAX(0,$H136-SUM($DP136:EU136)))</f>
        <v/>
      </c>
      <c r="EW136">
        <f>MIN(BA135*(1+BA$6/Setup!$C$13)-CY136,MAX(0,$H136-SUM($DP136:EV136)))</f>
        <v/>
      </c>
      <c r="EX136">
        <f>MIN(BB135*(1+BB$6/Setup!$C$13)-CZ136,MAX(0,$H136-SUM($DP136:EW136)))</f>
        <v/>
      </c>
      <c r="EY136">
        <f>MIN(BC135*(1+BC$6/Setup!$C$13)-DA136,MAX(0,$H136-SUM($DP136:EX136)))</f>
        <v/>
      </c>
      <c r="EZ136">
        <f>MIN(BD135*(1+BD$6/Setup!$C$13)-DB136,MAX(0,$H136-SUM($DP136:EY136)))</f>
        <v/>
      </c>
      <c r="FA136">
        <f>MIN(BE135*(1+BE$6/Setup!$C$13)-DC136,MAX(0,$H136-SUM($DP136:EZ136)))</f>
        <v/>
      </c>
      <c r="FB136">
        <f>MIN(BF135*(1+BF$6/Setup!$C$13)-DD136,MAX(0,$H136-SUM($DP136:FA136)))</f>
        <v/>
      </c>
      <c r="FC136">
        <f>MIN(BG135*(1+BG$6/Setup!$C$13)-DE136,MAX(0,$H136-SUM($DP136:FB136)))</f>
        <v/>
      </c>
      <c r="FD136">
        <f>MIN(BH135*(1+BH$6/Setup!$C$13)-DF136,MAX(0,$H136-SUM($DP136:FC136)))</f>
        <v/>
      </c>
      <c r="FE136">
        <f>MIN(BI135*(1+BI$6/Setup!$C$13)-DG136,MAX(0,$H136-SUM($DP136:FD136)))</f>
        <v/>
      </c>
      <c r="FF136">
        <f>MIN(BJ135*(1+BJ$6/Setup!$C$13)-DH136,MAX(0,$H136-SUM($DP136:FE136)))</f>
        <v/>
      </c>
      <c r="FG136">
        <f>MIN(BK135*(1+BK$6/Setup!$C$13)-DI136,MAX(0,$H136-SUM($DP136:FF136)))</f>
        <v/>
      </c>
      <c r="FH136">
        <f>MIN(BL135*(1+BL$6/Setup!$C$13)-DJ136,MAX(0,$H136-SUM($DP136:FG136)))</f>
        <v/>
      </c>
      <c r="FI136">
        <f>MIN(BM135*(1+BM$6/Setup!$C$13)-DK136,MAX(0,$H136-SUM($DP136:FH136)))</f>
        <v/>
      </c>
      <c r="FJ136">
        <f>MIN(BN135*(1+BN$6/Setup!$C$13)-DL136,MAX(0,$H136-SUM($DP136:FI136)))</f>
        <v/>
      </c>
      <c r="FK136">
        <f>MIN(BO135*(1+BO$6/Setup!$C$13)-DM136,MAX(0,$H136-SUM($DP136:FJ136)))</f>
        <v/>
      </c>
      <c r="FL136">
        <f>MIN(BP135*(1+BP$6/Setup!$C$13)-DN136,MAX(0,$H136-SUM($DP136:FK136)))</f>
        <v/>
      </c>
      <c r="FM136">
        <f>MIN(BQ135*(1+BQ$6/Setup!$C$13)-DO136,MAX(0,$H136-SUM($DP136:FL136)))</f>
        <v/>
      </c>
    </row>
    <row r="137">
      <c r="A137">
        <f>A136+1</f>
        <v/>
      </c>
      <c r="B137">
        <f>IF(Setup!$C$6="Every week",Setup!$C$7+7*(A137-1),IF(Setup!$C$6="Every 2 weeks",Setup!$C$7+14*(A137-1),IF(Setup!$C$6="Every month",EDATE(Setup!$C$7,A137-1),EOMONTH(Setup!$C$7,INT((A137-1+Setup!$C$20)/2)-1)+MIN(IF(MOD(A137-1+Setup!$C$20,2)=0,Setup!$C$18,Setup!$C$19),DAY(EOMONTH(Setup!$C$7,INT((A137-1+Setup!$C$20)/2)))))))</f>
        <v/>
      </c>
      <c r="C137">
        <f>N('Paycheck Plan'!J133)</f>
        <v/>
      </c>
      <c r="D137">
        <f>N('Paycheck Plan'!K133)</f>
        <v/>
      </c>
      <c r="E137">
        <f>MIN(MAX(0,Setup!$C$10-F136),MAX(0,Setup!$C$8+C137-G137))</f>
        <v/>
      </c>
      <c r="F137">
        <f>F136+E137</f>
        <v/>
      </c>
      <c r="G137">
        <f>MIN(Setup!$C$14,MAX(0,Setup!$C$8+C137))</f>
        <v/>
      </c>
      <c r="H137">
        <f>MAX(0,Setup!$C$8+C137-G137-E137)+SUM($T$7:$BQ$7)-SUM(BR137:DO137)</f>
        <v/>
      </c>
      <c r="I137">
        <f>SUMPRODUCT(T136:BQ136,$T$6:$BQ$6)/Setup!$C$13</f>
        <v/>
      </c>
      <c r="J137">
        <f>SUM(T137:BQ137)</f>
        <v/>
      </c>
      <c r="K137">
        <f>IF(MAX(DP137:FM137)&gt;0,MATCH(MAX(DP137:FM137),DP137:FM137,0),1)</f>
        <v/>
      </c>
      <c r="T137">
        <f>MAX(0,T136*(1+T$6/Setup!$C$13)-BR137-DP137)+IF($K137=1,$D137,0)</f>
        <v/>
      </c>
      <c r="U137">
        <f>MAX(0,U136*(1+U$6/Setup!$C$13)-BS137-DQ137)+IF($K137=2,$D137,0)</f>
        <v/>
      </c>
      <c r="V137">
        <f>MAX(0,V136*(1+V$6/Setup!$C$13)-BT137-DR137)+IF($K137=3,$D137,0)</f>
        <v/>
      </c>
      <c r="W137">
        <f>MAX(0,W136*(1+W$6/Setup!$C$13)-BU137-DS137)+IF($K137=4,$D137,0)</f>
        <v/>
      </c>
      <c r="X137">
        <f>MAX(0,X136*(1+X$6/Setup!$C$13)-BV137-DT137)+IF($K137=5,$D137,0)</f>
        <v/>
      </c>
      <c r="Y137">
        <f>MAX(0,Y136*(1+Y$6/Setup!$C$13)-BW137-DU137)+IF($K137=6,$D137,0)</f>
        <v/>
      </c>
      <c r="Z137">
        <f>MAX(0,Z136*(1+Z$6/Setup!$C$13)-BX137-DV137)+IF($K137=7,$D137,0)</f>
        <v/>
      </c>
      <c r="AA137">
        <f>MAX(0,AA136*(1+AA$6/Setup!$C$13)-BY137-DW137)+IF($K137=8,$D137,0)</f>
        <v/>
      </c>
      <c r="AB137">
        <f>MAX(0,AB136*(1+AB$6/Setup!$C$13)-BZ137-DX137)+IF($K137=9,$D137,0)</f>
        <v/>
      </c>
      <c r="AC137">
        <f>MAX(0,AC136*(1+AC$6/Setup!$C$13)-CA137-DY137)+IF($K137=10,$D137,0)</f>
        <v/>
      </c>
      <c r="AD137">
        <f>MAX(0,AD136*(1+AD$6/Setup!$C$13)-CB137-DZ137)+IF($K137=11,$D137,0)</f>
        <v/>
      </c>
      <c r="AE137">
        <f>MAX(0,AE136*(1+AE$6/Setup!$C$13)-CC137-EA137)+IF($K137=12,$D137,0)</f>
        <v/>
      </c>
      <c r="AF137">
        <f>MAX(0,AF136*(1+AF$6/Setup!$C$13)-CD137-EB137)+IF($K137=13,$D137,0)</f>
        <v/>
      </c>
      <c r="AG137">
        <f>MAX(0,AG136*(1+AG$6/Setup!$C$13)-CE137-EC137)+IF($K137=14,$D137,0)</f>
        <v/>
      </c>
      <c r="AH137">
        <f>MAX(0,AH136*(1+AH$6/Setup!$C$13)-CF137-ED137)+IF($K137=15,$D137,0)</f>
        <v/>
      </c>
      <c r="AI137">
        <f>MAX(0,AI136*(1+AI$6/Setup!$C$13)-CG137-EE137)+IF($K137=16,$D137,0)</f>
        <v/>
      </c>
      <c r="AJ137">
        <f>MAX(0,AJ136*(1+AJ$6/Setup!$C$13)-CH137-EF137)+IF($K137=17,$D137,0)</f>
        <v/>
      </c>
      <c r="AK137">
        <f>MAX(0,AK136*(1+AK$6/Setup!$C$13)-CI137-EG137)+IF($K137=18,$D137,0)</f>
        <v/>
      </c>
      <c r="AL137">
        <f>MAX(0,AL136*(1+AL$6/Setup!$C$13)-CJ137-EH137)+IF($K137=19,$D137,0)</f>
        <v/>
      </c>
      <c r="AM137">
        <f>MAX(0,AM136*(1+AM$6/Setup!$C$13)-CK137-EI137)+IF($K137=20,$D137,0)</f>
        <v/>
      </c>
      <c r="AN137">
        <f>MAX(0,AN136*(1+AN$6/Setup!$C$13)-CL137-EJ137)+IF($K137=21,$D137,0)</f>
        <v/>
      </c>
      <c r="AO137">
        <f>MAX(0,AO136*(1+AO$6/Setup!$C$13)-CM137-EK137)+IF($K137=22,$D137,0)</f>
        <v/>
      </c>
      <c r="AP137">
        <f>MAX(0,AP136*(1+AP$6/Setup!$C$13)-CN137-EL137)+IF($K137=23,$D137,0)</f>
        <v/>
      </c>
      <c r="AQ137">
        <f>MAX(0,AQ136*(1+AQ$6/Setup!$C$13)-CO137-EM137)+IF($K137=24,$D137,0)</f>
        <v/>
      </c>
      <c r="AR137">
        <f>MAX(0,AR136*(1+AR$6/Setup!$C$13)-CP137-EN137)+IF($K137=25,$D137,0)</f>
        <v/>
      </c>
      <c r="AS137">
        <f>MAX(0,AS136*(1+AS$6/Setup!$C$13)-CQ137-EO137)+IF($K137=26,$D137,0)</f>
        <v/>
      </c>
      <c r="AT137">
        <f>MAX(0,AT136*(1+AT$6/Setup!$C$13)-CR137-EP137)+IF($K137=27,$D137,0)</f>
        <v/>
      </c>
      <c r="AU137">
        <f>MAX(0,AU136*(1+AU$6/Setup!$C$13)-CS137-EQ137)+IF($K137=28,$D137,0)</f>
        <v/>
      </c>
      <c r="AV137">
        <f>MAX(0,AV136*(1+AV$6/Setup!$C$13)-CT137-ER137)+IF($K137=29,$D137,0)</f>
        <v/>
      </c>
      <c r="AW137">
        <f>MAX(0,AW136*(1+AW$6/Setup!$C$13)-CU137-ES137)+IF($K137=30,$D137,0)</f>
        <v/>
      </c>
      <c r="AX137">
        <f>MAX(0,AX136*(1+AX$6/Setup!$C$13)-CV137-ET137)+IF($K137=31,$D137,0)</f>
        <v/>
      </c>
      <c r="AY137">
        <f>MAX(0,AY136*(1+AY$6/Setup!$C$13)-CW137-EU137)+IF($K137=32,$D137,0)</f>
        <v/>
      </c>
      <c r="AZ137">
        <f>MAX(0,AZ136*(1+AZ$6/Setup!$C$13)-CX137-EV137)+IF($K137=33,$D137,0)</f>
        <v/>
      </c>
      <c r="BA137">
        <f>MAX(0,BA136*(1+BA$6/Setup!$C$13)-CY137-EW137)+IF($K137=34,$D137,0)</f>
        <v/>
      </c>
      <c r="BB137">
        <f>MAX(0,BB136*(1+BB$6/Setup!$C$13)-CZ137-EX137)+IF($K137=35,$D137,0)</f>
        <v/>
      </c>
      <c r="BC137">
        <f>MAX(0,BC136*(1+BC$6/Setup!$C$13)-DA137-EY137)+IF($K137=36,$D137,0)</f>
        <v/>
      </c>
      <c r="BD137">
        <f>MAX(0,BD136*(1+BD$6/Setup!$C$13)-DB137-EZ137)+IF($K137=37,$D137,0)</f>
        <v/>
      </c>
      <c r="BE137">
        <f>MAX(0,BE136*(1+BE$6/Setup!$C$13)-DC137-FA137)+IF($K137=38,$D137,0)</f>
        <v/>
      </c>
      <c r="BF137">
        <f>MAX(0,BF136*(1+BF$6/Setup!$C$13)-DD137-FB137)+IF($K137=39,$D137,0)</f>
        <v/>
      </c>
      <c r="BG137">
        <f>MAX(0,BG136*(1+BG$6/Setup!$C$13)-DE137-FC137)+IF($K137=40,$D137,0)</f>
        <v/>
      </c>
      <c r="BH137">
        <f>MAX(0,BH136*(1+BH$6/Setup!$C$13)-DF137-FD137)+IF($K137=41,$D137,0)</f>
        <v/>
      </c>
      <c r="BI137">
        <f>MAX(0,BI136*(1+BI$6/Setup!$C$13)-DG137-FE137)+IF($K137=42,$D137,0)</f>
        <v/>
      </c>
      <c r="BJ137">
        <f>MAX(0,BJ136*(1+BJ$6/Setup!$C$13)-DH137-FF137)+IF($K137=43,$D137,0)</f>
        <v/>
      </c>
      <c r="BK137">
        <f>MAX(0,BK136*(1+BK$6/Setup!$C$13)-DI137-FG137)+IF($K137=44,$D137,0)</f>
        <v/>
      </c>
      <c r="BL137">
        <f>MAX(0,BL136*(1+BL$6/Setup!$C$13)-DJ137-FH137)+IF($K137=45,$D137,0)</f>
        <v/>
      </c>
      <c r="BM137">
        <f>MAX(0,BM136*(1+BM$6/Setup!$C$13)-DK137-FI137)+IF($K137=46,$D137,0)</f>
        <v/>
      </c>
      <c r="BN137">
        <f>MAX(0,BN136*(1+BN$6/Setup!$C$13)-DL137-FJ137)+IF($K137=47,$D137,0)</f>
        <v/>
      </c>
      <c r="BO137">
        <f>MAX(0,BO136*(1+BO$6/Setup!$C$13)-DM137-FK137)+IF($K137=48,$D137,0)</f>
        <v/>
      </c>
      <c r="BP137">
        <f>MAX(0,BP136*(1+BP$6/Setup!$C$13)-DN137-FL137)+IF($K137=49,$D137,0)</f>
        <v/>
      </c>
      <c r="BQ137">
        <f>MAX(0,BQ136*(1+BQ$6/Setup!$C$13)-DO137-FM137)+IF($K137=50,$D137,0)</f>
        <v/>
      </c>
      <c r="BR137">
        <f>MIN(T136*(1+T$6/Setup!$C$13),T$7)</f>
        <v/>
      </c>
      <c r="BS137">
        <f>MIN(U136*(1+U$6/Setup!$C$13),U$7)</f>
        <v/>
      </c>
      <c r="BT137">
        <f>MIN(V136*(1+V$6/Setup!$C$13),V$7)</f>
        <v/>
      </c>
      <c r="BU137">
        <f>MIN(W136*(1+W$6/Setup!$C$13),W$7)</f>
        <v/>
      </c>
      <c r="BV137">
        <f>MIN(X136*(1+X$6/Setup!$C$13),X$7)</f>
        <v/>
      </c>
      <c r="BW137">
        <f>MIN(Y136*(1+Y$6/Setup!$C$13),Y$7)</f>
        <v/>
      </c>
      <c r="BX137">
        <f>MIN(Z136*(1+Z$6/Setup!$C$13),Z$7)</f>
        <v/>
      </c>
      <c r="BY137">
        <f>MIN(AA136*(1+AA$6/Setup!$C$13),AA$7)</f>
        <v/>
      </c>
      <c r="BZ137">
        <f>MIN(AB136*(1+AB$6/Setup!$C$13),AB$7)</f>
        <v/>
      </c>
      <c r="CA137">
        <f>MIN(AC136*(1+AC$6/Setup!$C$13),AC$7)</f>
        <v/>
      </c>
      <c r="CB137">
        <f>MIN(AD136*(1+AD$6/Setup!$C$13),AD$7)</f>
        <v/>
      </c>
      <c r="CC137">
        <f>MIN(AE136*(1+AE$6/Setup!$C$13),AE$7)</f>
        <v/>
      </c>
      <c r="CD137">
        <f>MIN(AF136*(1+AF$6/Setup!$C$13),AF$7)</f>
        <v/>
      </c>
      <c r="CE137">
        <f>MIN(AG136*(1+AG$6/Setup!$C$13),AG$7)</f>
        <v/>
      </c>
      <c r="CF137">
        <f>MIN(AH136*(1+AH$6/Setup!$C$13),AH$7)</f>
        <v/>
      </c>
      <c r="CG137">
        <f>MIN(AI136*(1+AI$6/Setup!$C$13),AI$7)</f>
        <v/>
      </c>
      <c r="CH137">
        <f>MIN(AJ136*(1+AJ$6/Setup!$C$13),AJ$7)</f>
        <v/>
      </c>
      <c r="CI137">
        <f>MIN(AK136*(1+AK$6/Setup!$C$13),AK$7)</f>
        <v/>
      </c>
      <c r="CJ137">
        <f>MIN(AL136*(1+AL$6/Setup!$C$13),AL$7)</f>
        <v/>
      </c>
      <c r="CK137">
        <f>MIN(AM136*(1+AM$6/Setup!$C$13),AM$7)</f>
        <v/>
      </c>
      <c r="CL137">
        <f>MIN(AN136*(1+AN$6/Setup!$C$13),AN$7)</f>
        <v/>
      </c>
      <c r="CM137">
        <f>MIN(AO136*(1+AO$6/Setup!$C$13),AO$7)</f>
        <v/>
      </c>
      <c r="CN137">
        <f>MIN(AP136*(1+AP$6/Setup!$C$13),AP$7)</f>
        <v/>
      </c>
      <c r="CO137">
        <f>MIN(AQ136*(1+AQ$6/Setup!$C$13),AQ$7)</f>
        <v/>
      </c>
      <c r="CP137">
        <f>MIN(AR136*(1+AR$6/Setup!$C$13),AR$7)</f>
        <v/>
      </c>
      <c r="CQ137">
        <f>MIN(AS136*(1+AS$6/Setup!$C$13),AS$7)</f>
        <v/>
      </c>
      <c r="CR137">
        <f>MIN(AT136*(1+AT$6/Setup!$C$13),AT$7)</f>
        <v/>
      </c>
      <c r="CS137">
        <f>MIN(AU136*(1+AU$6/Setup!$C$13),AU$7)</f>
        <v/>
      </c>
      <c r="CT137">
        <f>MIN(AV136*(1+AV$6/Setup!$C$13),AV$7)</f>
        <v/>
      </c>
      <c r="CU137">
        <f>MIN(AW136*(1+AW$6/Setup!$C$13),AW$7)</f>
        <v/>
      </c>
      <c r="CV137">
        <f>MIN(AX136*(1+AX$6/Setup!$C$13),AX$7)</f>
        <v/>
      </c>
      <c r="CW137">
        <f>MIN(AY136*(1+AY$6/Setup!$C$13),AY$7)</f>
        <v/>
      </c>
      <c r="CX137">
        <f>MIN(AZ136*(1+AZ$6/Setup!$C$13),AZ$7)</f>
        <v/>
      </c>
      <c r="CY137">
        <f>MIN(BA136*(1+BA$6/Setup!$C$13),BA$7)</f>
        <v/>
      </c>
      <c r="CZ137">
        <f>MIN(BB136*(1+BB$6/Setup!$C$13),BB$7)</f>
        <v/>
      </c>
      <c r="DA137">
        <f>MIN(BC136*(1+BC$6/Setup!$C$13),BC$7)</f>
        <v/>
      </c>
      <c r="DB137">
        <f>MIN(BD136*(1+BD$6/Setup!$C$13),BD$7)</f>
        <v/>
      </c>
      <c r="DC137">
        <f>MIN(BE136*(1+BE$6/Setup!$C$13),BE$7)</f>
        <v/>
      </c>
      <c r="DD137">
        <f>MIN(BF136*(1+BF$6/Setup!$C$13),BF$7)</f>
        <v/>
      </c>
      <c r="DE137">
        <f>MIN(BG136*(1+BG$6/Setup!$C$13),BG$7)</f>
        <v/>
      </c>
      <c r="DF137">
        <f>MIN(BH136*(1+BH$6/Setup!$C$13),BH$7)</f>
        <v/>
      </c>
      <c r="DG137">
        <f>MIN(BI136*(1+BI$6/Setup!$C$13),BI$7)</f>
        <v/>
      </c>
      <c r="DH137">
        <f>MIN(BJ136*(1+BJ$6/Setup!$C$13),BJ$7)</f>
        <v/>
      </c>
      <c r="DI137">
        <f>MIN(BK136*(1+BK$6/Setup!$C$13),BK$7)</f>
        <v/>
      </c>
      <c r="DJ137">
        <f>MIN(BL136*(1+BL$6/Setup!$C$13),BL$7)</f>
        <v/>
      </c>
      <c r="DK137">
        <f>MIN(BM136*(1+BM$6/Setup!$C$13),BM$7)</f>
        <v/>
      </c>
      <c r="DL137">
        <f>MIN(BN136*(1+BN$6/Setup!$C$13),BN$7)</f>
        <v/>
      </c>
      <c r="DM137">
        <f>MIN(BO136*(1+BO$6/Setup!$C$13),BO$7)</f>
        <v/>
      </c>
      <c r="DN137">
        <f>MIN(BP136*(1+BP$6/Setup!$C$13),BP$7)</f>
        <v/>
      </c>
      <c r="DO137">
        <f>MIN(BQ136*(1+BQ$6/Setup!$C$13),BQ$7)</f>
        <v/>
      </c>
      <c r="DP137">
        <f>MIN(T136*(1+T$6/Setup!$C$13)-BR137,$H137)</f>
        <v/>
      </c>
      <c r="DQ137">
        <f>MIN(U136*(1+U$6/Setup!$C$13)-BS137,MAX(0,$H137-SUM($DP137:DP137)))</f>
        <v/>
      </c>
      <c r="DR137">
        <f>MIN(V136*(1+V$6/Setup!$C$13)-BT137,MAX(0,$H137-SUM($DP137:DQ137)))</f>
        <v/>
      </c>
      <c r="DS137">
        <f>MIN(W136*(1+W$6/Setup!$C$13)-BU137,MAX(0,$H137-SUM($DP137:DR137)))</f>
        <v/>
      </c>
      <c r="DT137">
        <f>MIN(X136*(1+X$6/Setup!$C$13)-BV137,MAX(0,$H137-SUM($DP137:DS137)))</f>
        <v/>
      </c>
      <c r="DU137">
        <f>MIN(Y136*(1+Y$6/Setup!$C$13)-BW137,MAX(0,$H137-SUM($DP137:DT137)))</f>
        <v/>
      </c>
      <c r="DV137">
        <f>MIN(Z136*(1+Z$6/Setup!$C$13)-BX137,MAX(0,$H137-SUM($DP137:DU137)))</f>
        <v/>
      </c>
      <c r="DW137">
        <f>MIN(AA136*(1+AA$6/Setup!$C$13)-BY137,MAX(0,$H137-SUM($DP137:DV137)))</f>
        <v/>
      </c>
      <c r="DX137">
        <f>MIN(AB136*(1+AB$6/Setup!$C$13)-BZ137,MAX(0,$H137-SUM($DP137:DW137)))</f>
        <v/>
      </c>
      <c r="DY137">
        <f>MIN(AC136*(1+AC$6/Setup!$C$13)-CA137,MAX(0,$H137-SUM($DP137:DX137)))</f>
        <v/>
      </c>
      <c r="DZ137">
        <f>MIN(AD136*(1+AD$6/Setup!$C$13)-CB137,MAX(0,$H137-SUM($DP137:DY137)))</f>
        <v/>
      </c>
      <c r="EA137">
        <f>MIN(AE136*(1+AE$6/Setup!$C$13)-CC137,MAX(0,$H137-SUM($DP137:DZ137)))</f>
        <v/>
      </c>
      <c r="EB137">
        <f>MIN(AF136*(1+AF$6/Setup!$C$13)-CD137,MAX(0,$H137-SUM($DP137:EA137)))</f>
        <v/>
      </c>
      <c r="EC137">
        <f>MIN(AG136*(1+AG$6/Setup!$C$13)-CE137,MAX(0,$H137-SUM($DP137:EB137)))</f>
        <v/>
      </c>
      <c r="ED137">
        <f>MIN(AH136*(1+AH$6/Setup!$C$13)-CF137,MAX(0,$H137-SUM($DP137:EC137)))</f>
        <v/>
      </c>
      <c r="EE137">
        <f>MIN(AI136*(1+AI$6/Setup!$C$13)-CG137,MAX(0,$H137-SUM($DP137:ED137)))</f>
        <v/>
      </c>
      <c r="EF137">
        <f>MIN(AJ136*(1+AJ$6/Setup!$C$13)-CH137,MAX(0,$H137-SUM($DP137:EE137)))</f>
        <v/>
      </c>
      <c r="EG137">
        <f>MIN(AK136*(1+AK$6/Setup!$C$13)-CI137,MAX(0,$H137-SUM($DP137:EF137)))</f>
        <v/>
      </c>
      <c r="EH137">
        <f>MIN(AL136*(1+AL$6/Setup!$C$13)-CJ137,MAX(0,$H137-SUM($DP137:EG137)))</f>
        <v/>
      </c>
      <c r="EI137">
        <f>MIN(AM136*(1+AM$6/Setup!$C$13)-CK137,MAX(0,$H137-SUM($DP137:EH137)))</f>
        <v/>
      </c>
      <c r="EJ137">
        <f>MIN(AN136*(1+AN$6/Setup!$C$13)-CL137,MAX(0,$H137-SUM($DP137:EI137)))</f>
        <v/>
      </c>
      <c r="EK137">
        <f>MIN(AO136*(1+AO$6/Setup!$C$13)-CM137,MAX(0,$H137-SUM($DP137:EJ137)))</f>
        <v/>
      </c>
      <c r="EL137">
        <f>MIN(AP136*(1+AP$6/Setup!$C$13)-CN137,MAX(0,$H137-SUM($DP137:EK137)))</f>
        <v/>
      </c>
      <c r="EM137">
        <f>MIN(AQ136*(1+AQ$6/Setup!$C$13)-CO137,MAX(0,$H137-SUM($DP137:EL137)))</f>
        <v/>
      </c>
      <c r="EN137">
        <f>MIN(AR136*(1+AR$6/Setup!$C$13)-CP137,MAX(0,$H137-SUM($DP137:EM137)))</f>
        <v/>
      </c>
      <c r="EO137">
        <f>MIN(AS136*(1+AS$6/Setup!$C$13)-CQ137,MAX(0,$H137-SUM($DP137:EN137)))</f>
        <v/>
      </c>
      <c r="EP137">
        <f>MIN(AT136*(1+AT$6/Setup!$C$13)-CR137,MAX(0,$H137-SUM($DP137:EO137)))</f>
        <v/>
      </c>
      <c r="EQ137">
        <f>MIN(AU136*(1+AU$6/Setup!$C$13)-CS137,MAX(0,$H137-SUM($DP137:EP137)))</f>
        <v/>
      </c>
      <c r="ER137">
        <f>MIN(AV136*(1+AV$6/Setup!$C$13)-CT137,MAX(0,$H137-SUM($DP137:EQ137)))</f>
        <v/>
      </c>
      <c r="ES137">
        <f>MIN(AW136*(1+AW$6/Setup!$C$13)-CU137,MAX(0,$H137-SUM($DP137:ER137)))</f>
        <v/>
      </c>
      <c r="ET137">
        <f>MIN(AX136*(1+AX$6/Setup!$C$13)-CV137,MAX(0,$H137-SUM($DP137:ES137)))</f>
        <v/>
      </c>
      <c r="EU137">
        <f>MIN(AY136*(1+AY$6/Setup!$C$13)-CW137,MAX(0,$H137-SUM($DP137:ET137)))</f>
        <v/>
      </c>
      <c r="EV137">
        <f>MIN(AZ136*(1+AZ$6/Setup!$C$13)-CX137,MAX(0,$H137-SUM($DP137:EU137)))</f>
        <v/>
      </c>
      <c r="EW137">
        <f>MIN(BA136*(1+BA$6/Setup!$C$13)-CY137,MAX(0,$H137-SUM($DP137:EV137)))</f>
        <v/>
      </c>
      <c r="EX137">
        <f>MIN(BB136*(1+BB$6/Setup!$C$13)-CZ137,MAX(0,$H137-SUM($DP137:EW137)))</f>
        <v/>
      </c>
      <c r="EY137">
        <f>MIN(BC136*(1+BC$6/Setup!$C$13)-DA137,MAX(0,$H137-SUM($DP137:EX137)))</f>
        <v/>
      </c>
      <c r="EZ137">
        <f>MIN(BD136*(1+BD$6/Setup!$C$13)-DB137,MAX(0,$H137-SUM($DP137:EY137)))</f>
        <v/>
      </c>
      <c r="FA137">
        <f>MIN(BE136*(1+BE$6/Setup!$C$13)-DC137,MAX(0,$H137-SUM($DP137:EZ137)))</f>
        <v/>
      </c>
      <c r="FB137">
        <f>MIN(BF136*(1+BF$6/Setup!$C$13)-DD137,MAX(0,$H137-SUM($DP137:FA137)))</f>
        <v/>
      </c>
      <c r="FC137">
        <f>MIN(BG136*(1+BG$6/Setup!$C$13)-DE137,MAX(0,$H137-SUM($DP137:FB137)))</f>
        <v/>
      </c>
      <c r="FD137">
        <f>MIN(BH136*(1+BH$6/Setup!$C$13)-DF137,MAX(0,$H137-SUM($DP137:FC137)))</f>
        <v/>
      </c>
      <c r="FE137">
        <f>MIN(BI136*(1+BI$6/Setup!$C$13)-DG137,MAX(0,$H137-SUM($DP137:FD137)))</f>
        <v/>
      </c>
      <c r="FF137">
        <f>MIN(BJ136*(1+BJ$6/Setup!$C$13)-DH137,MAX(0,$H137-SUM($DP137:FE137)))</f>
        <v/>
      </c>
      <c r="FG137">
        <f>MIN(BK136*(1+BK$6/Setup!$C$13)-DI137,MAX(0,$H137-SUM($DP137:FF137)))</f>
        <v/>
      </c>
      <c r="FH137">
        <f>MIN(BL136*(1+BL$6/Setup!$C$13)-DJ137,MAX(0,$H137-SUM($DP137:FG137)))</f>
        <v/>
      </c>
      <c r="FI137">
        <f>MIN(BM136*(1+BM$6/Setup!$C$13)-DK137,MAX(0,$H137-SUM($DP137:FH137)))</f>
        <v/>
      </c>
      <c r="FJ137">
        <f>MIN(BN136*(1+BN$6/Setup!$C$13)-DL137,MAX(0,$H137-SUM($DP137:FI137)))</f>
        <v/>
      </c>
      <c r="FK137">
        <f>MIN(BO136*(1+BO$6/Setup!$C$13)-DM137,MAX(0,$H137-SUM($DP137:FJ137)))</f>
        <v/>
      </c>
      <c r="FL137">
        <f>MIN(BP136*(1+BP$6/Setup!$C$13)-DN137,MAX(0,$H137-SUM($DP137:FK137)))</f>
        <v/>
      </c>
      <c r="FM137">
        <f>MIN(BQ136*(1+BQ$6/Setup!$C$13)-DO137,MAX(0,$H137-SUM($DP137:FL137)))</f>
        <v/>
      </c>
    </row>
    <row r="138">
      <c r="A138">
        <f>A137+1</f>
        <v/>
      </c>
      <c r="B138">
        <f>IF(Setup!$C$6="Every week",Setup!$C$7+7*(A138-1),IF(Setup!$C$6="Every 2 weeks",Setup!$C$7+14*(A138-1),IF(Setup!$C$6="Every month",EDATE(Setup!$C$7,A138-1),EOMONTH(Setup!$C$7,INT((A138-1+Setup!$C$20)/2)-1)+MIN(IF(MOD(A138-1+Setup!$C$20,2)=0,Setup!$C$18,Setup!$C$19),DAY(EOMONTH(Setup!$C$7,INT((A138-1+Setup!$C$20)/2)))))))</f>
        <v/>
      </c>
      <c r="C138">
        <f>N('Paycheck Plan'!J134)</f>
        <v/>
      </c>
      <c r="D138">
        <f>N('Paycheck Plan'!K134)</f>
        <v/>
      </c>
      <c r="E138">
        <f>MIN(MAX(0,Setup!$C$10-F137),MAX(0,Setup!$C$8+C138-G138))</f>
        <v/>
      </c>
      <c r="F138">
        <f>F137+E138</f>
        <v/>
      </c>
      <c r="G138">
        <f>MIN(Setup!$C$14,MAX(0,Setup!$C$8+C138))</f>
        <v/>
      </c>
      <c r="H138">
        <f>MAX(0,Setup!$C$8+C138-G138-E138)+SUM($T$7:$BQ$7)-SUM(BR138:DO138)</f>
        <v/>
      </c>
      <c r="I138">
        <f>SUMPRODUCT(T137:BQ137,$T$6:$BQ$6)/Setup!$C$13</f>
        <v/>
      </c>
      <c r="J138">
        <f>SUM(T138:BQ138)</f>
        <v/>
      </c>
      <c r="K138">
        <f>IF(MAX(DP138:FM138)&gt;0,MATCH(MAX(DP138:FM138),DP138:FM138,0),1)</f>
        <v/>
      </c>
      <c r="T138">
        <f>MAX(0,T137*(1+T$6/Setup!$C$13)-BR138-DP138)+IF($K138=1,$D138,0)</f>
        <v/>
      </c>
      <c r="U138">
        <f>MAX(0,U137*(1+U$6/Setup!$C$13)-BS138-DQ138)+IF($K138=2,$D138,0)</f>
        <v/>
      </c>
      <c r="V138">
        <f>MAX(0,V137*(1+V$6/Setup!$C$13)-BT138-DR138)+IF($K138=3,$D138,0)</f>
        <v/>
      </c>
      <c r="W138">
        <f>MAX(0,W137*(1+W$6/Setup!$C$13)-BU138-DS138)+IF($K138=4,$D138,0)</f>
        <v/>
      </c>
      <c r="X138">
        <f>MAX(0,X137*(1+X$6/Setup!$C$13)-BV138-DT138)+IF($K138=5,$D138,0)</f>
        <v/>
      </c>
      <c r="Y138">
        <f>MAX(0,Y137*(1+Y$6/Setup!$C$13)-BW138-DU138)+IF($K138=6,$D138,0)</f>
        <v/>
      </c>
      <c r="Z138">
        <f>MAX(0,Z137*(1+Z$6/Setup!$C$13)-BX138-DV138)+IF($K138=7,$D138,0)</f>
        <v/>
      </c>
      <c r="AA138">
        <f>MAX(0,AA137*(1+AA$6/Setup!$C$13)-BY138-DW138)+IF($K138=8,$D138,0)</f>
        <v/>
      </c>
      <c r="AB138">
        <f>MAX(0,AB137*(1+AB$6/Setup!$C$13)-BZ138-DX138)+IF($K138=9,$D138,0)</f>
        <v/>
      </c>
      <c r="AC138">
        <f>MAX(0,AC137*(1+AC$6/Setup!$C$13)-CA138-DY138)+IF($K138=10,$D138,0)</f>
        <v/>
      </c>
      <c r="AD138">
        <f>MAX(0,AD137*(1+AD$6/Setup!$C$13)-CB138-DZ138)+IF($K138=11,$D138,0)</f>
        <v/>
      </c>
      <c r="AE138">
        <f>MAX(0,AE137*(1+AE$6/Setup!$C$13)-CC138-EA138)+IF($K138=12,$D138,0)</f>
        <v/>
      </c>
      <c r="AF138">
        <f>MAX(0,AF137*(1+AF$6/Setup!$C$13)-CD138-EB138)+IF($K138=13,$D138,0)</f>
        <v/>
      </c>
      <c r="AG138">
        <f>MAX(0,AG137*(1+AG$6/Setup!$C$13)-CE138-EC138)+IF($K138=14,$D138,0)</f>
        <v/>
      </c>
      <c r="AH138">
        <f>MAX(0,AH137*(1+AH$6/Setup!$C$13)-CF138-ED138)+IF($K138=15,$D138,0)</f>
        <v/>
      </c>
      <c r="AI138">
        <f>MAX(0,AI137*(1+AI$6/Setup!$C$13)-CG138-EE138)+IF($K138=16,$D138,0)</f>
        <v/>
      </c>
      <c r="AJ138">
        <f>MAX(0,AJ137*(1+AJ$6/Setup!$C$13)-CH138-EF138)+IF($K138=17,$D138,0)</f>
        <v/>
      </c>
      <c r="AK138">
        <f>MAX(0,AK137*(1+AK$6/Setup!$C$13)-CI138-EG138)+IF($K138=18,$D138,0)</f>
        <v/>
      </c>
      <c r="AL138">
        <f>MAX(0,AL137*(1+AL$6/Setup!$C$13)-CJ138-EH138)+IF($K138=19,$D138,0)</f>
        <v/>
      </c>
      <c r="AM138">
        <f>MAX(0,AM137*(1+AM$6/Setup!$C$13)-CK138-EI138)+IF($K138=20,$D138,0)</f>
        <v/>
      </c>
      <c r="AN138">
        <f>MAX(0,AN137*(1+AN$6/Setup!$C$13)-CL138-EJ138)+IF($K138=21,$D138,0)</f>
        <v/>
      </c>
      <c r="AO138">
        <f>MAX(0,AO137*(1+AO$6/Setup!$C$13)-CM138-EK138)+IF($K138=22,$D138,0)</f>
        <v/>
      </c>
      <c r="AP138">
        <f>MAX(0,AP137*(1+AP$6/Setup!$C$13)-CN138-EL138)+IF($K138=23,$D138,0)</f>
        <v/>
      </c>
      <c r="AQ138">
        <f>MAX(0,AQ137*(1+AQ$6/Setup!$C$13)-CO138-EM138)+IF($K138=24,$D138,0)</f>
        <v/>
      </c>
      <c r="AR138">
        <f>MAX(0,AR137*(1+AR$6/Setup!$C$13)-CP138-EN138)+IF($K138=25,$D138,0)</f>
        <v/>
      </c>
      <c r="AS138">
        <f>MAX(0,AS137*(1+AS$6/Setup!$C$13)-CQ138-EO138)+IF($K138=26,$D138,0)</f>
        <v/>
      </c>
      <c r="AT138">
        <f>MAX(0,AT137*(1+AT$6/Setup!$C$13)-CR138-EP138)+IF($K138=27,$D138,0)</f>
        <v/>
      </c>
      <c r="AU138">
        <f>MAX(0,AU137*(1+AU$6/Setup!$C$13)-CS138-EQ138)+IF($K138=28,$D138,0)</f>
        <v/>
      </c>
      <c r="AV138">
        <f>MAX(0,AV137*(1+AV$6/Setup!$C$13)-CT138-ER138)+IF($K138=29,$D138,0)</f>
        <v/>
      </c>
      <c r="AW138">
        <f>MAX(0,AW137*(1+AW$6/Setup!$C$13)-CU138-ES138)+IF($K138=30,$D138,0)</f>
        <v/>
      </c>
      <c r="AX138">
        <f>MAX(0,AX137*(1+AX$6/Setup!$C$13)-CV138-ET138)+IF($K138=31,$D138,0)</f>
        <v/>
      </c>
      <c r="AY138">
        <f>MAX(0,AY137*(1+AY$6/Setup!$C$13)-CW138-EU138)+IF($K138=32,$D138,0)</f>
        <v/>
      </c>
      <c r="AZ138">
        <f>MAX(0,AZ137*(1+AZ$6/Setup!$C$13)-CX138-EV138)+IF($K138=33,$D138,0)</f>
        <v/>
      </c>
      <c r="BA138">
        <f>MAX(0,BA137*(1+BA$6/Setup!$C$13)-CY138-EW138)+IF($K138=34,$D138,0)</f>
        <v/>
      </c>
      <c r="BB138">
        <f>MAX(0,BB137*(1+BB$6/Setup!$C$13)-CZ138-EX138)+IF($K138=35,$D138,0)</f>
        <v/>
      </c>
      <c r="BC138">
        <f>MAX(0,BC137*(1+BC$6/Setup!$C$13)-DA138-EY138)+IF($K138=36,$D138,0)</f>
        <v/>
      </c>
      <c r="BD138">
        <f>MAX(0,BD137*(1+BD$6/Setup!$C$13)-DB138-EZ138)+IF($K138=37,$D138,0)</f>
        <v/>
      </c>
      <c r="BE138">
        <f>MAX(0,BE137*(1+BE$6/Setup!$C$13)-DC138-FA138)+IF($K138=38,$D138,0)</f>
        <v/>
      </c>
      <c r="BF138">
        <f>MAX(0,BF137*(1+BF$6/Setup!$C$13)-DD138-FB138)+IF($K138=39,$D138,0)</f>
        <v/>
      </c>
      <c r="BG138">
        <f>MAX(0,BG137*(1+BG$6/Setup!$C$13)-DE138-FC138)+IF($K138=40,$D138,0)</f>
        <v/>
      </c>
      <c r="BH138">
        <f>MAX(0,BH137*(1+BH$6/Setup!$C$13)-DF138-FD138)+IF($K138=41,$D138,0)</f>
        <v/>
      </c>
      <c r="BI138">
        <f>MAX(0,BI137*(1+BI$6/Setup!$C$13)-DG138-FE138)+IF($K138=42,$D138,0)</f>
        <v/>
      </c>
      <c r="BJ138">
        <f>MAX(0,BJ137*(1+BJ$6/Setup!$C$13)-DH138-FF138)+IF($K138=43,$D138,0)</f>
        <v/>
      </c>
      <c r="BK138">
        <f>MAX(0,BK137*(1+BK$6/Setup!$C$13)-DI138-FG138)+IF($K138=44,$D138,0)</f>
        <v/>
      </c>
      <c r="BL138">
        <f>MAX(0,BL137*(1+BL$6/Setup!$C$13)-DJ138-FH138)+IF($K138=45,$D138,0)</f>
        <v/>
      </c>
      <c r="BM138">
        <f>MAX(0,BM137*(1+BM$6/Setup!$C$13)-DK138-FI138)+IF($K138=46,$D138,0)</f>
        <v/>
      </c>
      <c r="BN138">
        <f>MAX(0,BN137*(1+BN$6/Setup!$C$13)-DL138-FJ138)+IF($K138=47,$D138,0)</f>
        <v/>
      </c>
      <c r="BO138">
        <f>MAX(0,BO137*(1+BO$6/Setup!$C$13)-DM138-FK138)+IF($K138=48,$D138,0)</f>
        <v/>
      </c>
      <c r="BP138">
        <f>MAX(0,BP137*(1+BP$6/Setup!$C$13)-DN138-FL138)+IF($K138=49,$D138,0)</f>
        <v/>
      </c>
      <c r="BQ138">
        <f>MAX(0,BQ137*(1+BQ$6/Setup!$C$13)-DO138-FM138)+IF($K138=50,$D138,0)</f>
        <v/>
      </c>
      <c r="BR138">
        <f>MIN(T137*(1+T$6/Setup!$C$13),T$7)</f>
        <v/>
      </c>
      <c r="BS138">
        <f>MIN(U137*(1+U$6/Setup!$C$13),U$7)</f>
        <v/>
      </c>
      <c r="BT138">
        <f>MIN(V137*(1+V$6/Setup!$C$13),V$7)</f>
        <v/>
      </c>
      <c r="BU138">
        <f>MIN(W137*(1+W$6/Setup!$C$13),W$7)</f>
        <v/>
      </c>
      <c r="BV138">
        <f>MIN(X137*(1+X$6/Setup!$C$13),X$7)</f>
        <v/>
      </c>
      <c r="BW138">
        <f>MIN(Y137*(1+Y$6/Setup!$C$13),Y$7)</f>
        <v/>
      </c>
      <c r="BX138">
        <f>MIN(Z137*(1+Z$6/Setup!$C$13),Z$7)</f>
        <v/>
      </c>
      <c r="BY138">
        <f>MIN(AA137*(1+AA$6/Setup!$C$13),AA$7)</f>
        <v/>
      </c>
      <c r="BZ138">
        <f>MIN(AB137*(1+AB$6/Setup!$C$13),AB$7)</f>
        <v/>
      </c>
      <c r="CA138">
        <f>MIN(AC137*(1+AC$6/Setup!$C$13),AC$7)</f>
        <v/>
      </c>
      <c r="CB138">
        <f>MIN(AD137*(1+AD$6/Setup!$C$13),AD$7)</f>
        <v/>
      </c>
      <c r="CC138">
        <f>MIN(AE137*(1+AE$6/Setup!$C$13),AE$7)</f>
        <v/>
      </c>
      <c r="CD138">
        <f>MIN(AF137*(1+AF$6/Setup!$C$13),AF$7)</f>
        <v/>
      </c>
      <c r="CE138">
        <f>MIN(AG137*(1+AG$6/Setup!$C$13),AG$7)</f>
        <v/>
      </c>
      <c r="CF138">
        <f>MIN(AH137*(1+AH$6/Setup!$C$13),AH$7)</f>
        <v/>
      </c>
      <c r="CG138">
        <f>MIN(AI137*(1+AI$6/Setup!$C$13),AI$7)</f>
        <v/>
      </c>
      <c r="CH138">
        <f>MIN(AJ137*(1+AJ$6/Setup!$C$13),AJ$7)</f>
        <v/>
      </c>
      <c r="CI138">
        <f>MIN(AK137*(1+AK$6/Setup!$C$13),AK$7)</f>
        <v/>
      </c>
      <c r="CJ138">
        <f>MIN(AL137*(1+AL$6/Setup!$C$13),AL$7)</f>
        <v/>
      </c>
      <c r="CK138">
        <f>MIN(AM137*(1+AM$6/Setup!$C$13),AM$7)</f>
        <v/>
      </c>
      <c r="CL138">
        <f>MIN(AN137*(1+AN$6/Setup!$C$13),AN$7)</f>
        <v/>
      </c>
      <c r="CM138">
        <f>MIN(AO137*(1+AO$6/Setup!$C$13),AO$7)</f>
        <v/>
      </c>
      <c r="CN138">
        <f>MIN(AP137*(1+AP$6/Setup!$C$13),AP$7)</f>
        <v/>
      </c>
      <c r="CO138">
        <f>MIN(AQ137*(1+AQ$6/Setup!$C$13),AQ$7)</f>
        <v/>
      </c>
      <c r="CP138">
        <f>MIN(AR137*(1+AR$6/Setup!$C$13),AR$7)</f>
        <v/>
      </c>
      <c r="CQ138">
        <f>MIN(AS137*(1+AS$6/Setup!$C$13),AS$7)</f>
        <v/>
      </c>
      <c r="CR138">
        <f>MIN(AT137*(1+AT$6/Setup!$C$13),AT$7)</f>
        <v/>
      </c>
      <c r="CS138">
        <f>MIN(AU137*(1+AU$6/Setup!$C$13),AU$7)</f>
        <v/>
      </c>
      <c r="CT138">
        <f>MIN(AV137*(1+AV$6/Setup!$C$13),AV$7)</f>
        <v/>
      </c>
      <c r="CU138">
        <f>MIN(AW137*(1+AW$6/Setup!$C$13),AW$7)</f>
        <v/>
      </c>
      <c r="CV138">
        <f>MIN(AX137*(1+AX$6/Setup!$C$13),AX$7)</f>
        <v/>
      </c>
      <c r="CW138">
        <f>MIN(AY137*(1+AY$6/Setup!$C$13),AY$7)</f>
        <v/>
      </c>
      <c r="CX138">
        <f>MIN(AZ137*(1+AZ$6/Setup!$C$13),AZ$7)</f>
        <v/>
      </c>
      <c r="CY138">
        <f>MIN(BA137*(1+BA$6/Setup!$C$13),BA$7)</f>
        <v/>
      </c>
      <c r="CZ138">
        <f>MIN(BB137*(1+BB$6/Setup!$C$13),BB$7)</f>
        <v/>
      </c>
      <c r="DA138">
        <f>MIN(BC137*(1+BC$6/Setup!$C$13),BC$7)</f>
        <v/>
      </c>
      <c r="DB138">
        <f>MIN(BD137*(1+BD$6/Setup!$C$13),BD$7)</f>
        <v/>
      </c>
      <c r="DC138">
        <f>MIN(BE137*(1+BE$6/Setup!$C$13),BE$7)</f>
        <v/>
      </c>
      <c r="DD138">
        <f>MIN(BF137*(1+BF$6/Setup!$C$13),BF$7)</f>
        <v/>
      </c>
      <c r="DE138">
        <f>MIN(BG137*(1+BG$6/Setup!$C$13),BG$7)</f>
        <v/>
      </c>
      <c r="DF138">
        <f>MIN(BH137*(1+BH$6/Setup!$C$13),BH$7)</f>
        <v/>
      </c>
      <c r="DG138">
        <f>MIN(BI137*(1+BI$6/Setup!$C$13),BI$7)</f>
        <v/>
      </c>
      <c r="DH138">
        <f>MIN(BJ137*(1+BJ$6/Setup!$C$13),BJ$7)</f>
        <v/>
      </c>
      <c r="DI138">
        <f>MIN(BK137*(1+BK$6/Setup!$C$13),BK$7)</f>
        <v/>
      </c>
      <c r="DJ138">
        <f>MIN(BL137*(1+BL$6/Setup!$C$13),BL$7)</f>
        <v/>
      </c>
      <c r="DK138">
        <f>MIN(BM137*(1+BM$6/Setup!$C$13),BM$7)</f>
        <v/>
      </c>
      <c r="DL138">
        <f>MIN(BN137*(1+BN$6/Setup!$C$13),BN$7)</f>
        <v/>
      </c>
      <c r="DM138">
        <f>MIN(BO137*(1+BO$6/Setup!$C$13),BO$7)</f>
        <v/>
      </c>
      <c r="DN138">
        <f>MIN(BP137*(1+BP$6/Setup!$C$13),BP$7)</f>
        <v/>
      </c>
      <c r="DO138">
        <f>MIN(BQ137*(1+BQ$6/Setup!$C$13),BQ$7)</f>
        <v/>
      </c>
      <c r="DP138">
        <f>MIN(T137*(1+T$6/Setup!$C$13)-BR138,$H138)</f>
        <v/>
      </c>
      <c r="DQ138">
        <f>MIN(U137*(1+U$6/Setup!$C$13)-BS138,MAX(0,$H138-SUM($DP138:DP138)))</f>
        <v/>
      </c>
      <c r="DR138">
        <f>MIN(V137*(1+V$6/Setup!$C$13)-BT138,MAX(0,$H138-SUM($DP138:DQ138)))</f>
        <v/>
      </c>
      <c r="DS138">
        <f>MIN(W137*(1+W$6/Setup!$C$13)-BU138,MAX(0,$H138-SUM($DP138:DR138)))</f>
        <v/>
      </c>
      <c r="DT138">
        <f>MIN(X137*(1+X$6/Setup!$C$13)-BV138,MAX(0,$H138-SUM($DP138:DS138)))</f>
        <v/>
      </c>
      <c r="DU138">
        <f>MIN(Y137*(1+Y$6/Setup!$C$13)-BW138,MAX(0,$H138-SUM($DP138:DT138)))</f>
        <v/>
      </c>
      <c r="DV138">
        <f>MIN(Z137*(1+Z$6/Setup!$C$13)-BX138,MAX(0,$H138-SUM($DP138:DU138)))</f>
        <v/>
      </c>
      <c r="DW138">
        <f>MIN(AA137*(1+AA$6/Setup!$C$13)-BY138,MAX(0,$H138-SUM($DP138:DV138)))</f>
        <v/>
      </c>
      <c r="DX138">
        <f>MIN(AB137*(1+AB$6/Setup!$C$13)-BZ138,MAX(0,$H138-SUM($DP138:DW138)))</f>
        <v/>
      </c>
      <c r="DY138">
        <f>MIN(AC137*(1+AC$6/Setup!$C$13)-CA138,MAX(0,$H138-SUM($DP138:DX138)))</f>
        <v/>
      </c>
      <c r="DZ138">
        <f>MIN(AD137*(1+AD$6/Setup!$C$13)-CB138,MAX(0,$H138-SUM($DP138:DY138)))</f>
        <v/>
      </c>
      <c r="EA138">
        <f>MIN(AE137*(1+AE$6/Setup!$C$13)-CC138,MAX(0,$H138-SUM($DP138:DZ138)))</f>
        <v/>
      </c>
      <c r="EB138">
        <f>MIN(AF137*(1+AF$6/Setup!$C$13)-CD138,MAX(0,$H138-SUM($DP138:EA138)))</f>
        <v/>
      </c>
      <c r="EC138">
        <f>MIN(AG137*(1+AG$6/Setup!$C$13)-CE138,MAX(0,$H138-SUM($DP138:EB138)))</f>
        <v/>
      </c>
      <c r="ED138">
        <f>MIN(AH137*(1+AH$6/Setup!$C$13)-CF138,MAX(0,$H138-SUM($DP138:EC138)))</f>
        <v/>
      </c>
      <c r="EE138">
        <f>MIN(AI137*(1+AI$6/Setup!$C$13)-CG138,MAX(0,$H138-SUM($DP138:ED138)))</f>
        <v/>
      </c>
      <c r="EF138">
        <f>MIN(AJ137*(1+AJ$6/Setup!$C$13)-CH138,MAX(0,$H138-SUM($DP138:EE138)))</f>
        <v/>
      </c>
      <c r="EG138">
        <f>MIN(AK137*(1+AK$6/Setup!$C$13)-CI138,MAX(0,$H138-SUM($DP138:EF138)))</f>
        <v/>
      </c>
      <c r="EH138">
        <f>MIN(AL137*(1+AL$6/Setup!$C$13)-CJ138,MAX(0,$H138-SUM($DP138:EG138)))</f>
        <v/>
      </c>
      <c r="EI138">
        <f>MIN(AM137*(1+AM$6/Setup!$C$13)-CK138,MAX(0,$H138-SUM($DP138:EH138)))</f>
        <v/>
      </c>
      <c r="EJ138">
        <f>MIN(AN137*(1+AN$6/Setup!$C$13)-CL138,MAX(0,$H138-SUM($DP138:EI138)))</f>
        <v/>
      </c>
      <c r="EK138">
        <f>MIN(AO137*(1+AO$6/Setup!$C$13)-CM138,MAX(0,$H138-SUM($DP138:EJ138)))</f>
        <v/>
      </c>
      <c r="EL138">
        <f>MIN(AP137*(1+AP$6/Setup!$C$13)-CN138,MAX(0,$H138-SUM($DP138:EK138)))</f>
        <v/>
      </c>
      <c r="EM138">
        <f>MIN(AQ137*(1+AQ$6/Setup!$C$13)-CO138,MAX(0,$H138-SUM($DP138:EL138)))</f>
        <v/>
      </c>
      <c r="EN138">
        <f>MIN(AR137*(1+AR$6/Setup!$C$13)-CP138,MAX(0,$H138-SUM($DP138:EM138)))</f>
        <v/>
      </c>
      <c r="EO138">
        <f>MIN(AS137*(1+AS$6/Setup!$C$13)-CQ138,MAX(0,$H138-SUM($DP138:EN138)))</f>
        <v/>
      </c>
      <c r="EP138">
        <f>MIN(AT137*(1+AT$6/Setup!$C$13)-CR138,MAX(0,$H138-SUM($DP138:EO138)))</f>
        <v/>
      </c>
      <c r="EQ138">
        <f>MIN(AU137*(1+AU$6/Setup!$C$13)-CS138,MAX(0,$H138-SUM($DP138:EP138)))</f>
        <v/>
      </c>
      <c r="ER138">
        <f>MIN(AV137*(1+AV$6/Setup!$C$13)-CT138,MAX(0,$H138-SUM($DP138:EQ138)))</f>
        <v/>
      </c>
      <c r="ES138">
        <f>MIN(AW137*(1+AW$6/Setup!$C$13)-CU138,MAX(0,$H138-SUM($DP138:ER138)))</f>
        <v/>
      </c>
      <c r="ET138">
        <f>MIN(AX137*(1+AX$6/Setup!$C$13)-CV138,MAX(0,$H138-SUM($DP138:ES138)))</f>
        <v/>
      </c>
      <c r="EU138">
        <f>MIN(AY137*(1+AY$6/Setup!$C$13)-CW138,MAX(0,$H138-SUM($DP138:ET138)))</f>
        <v/>
      </c>
      <c r="EV138">
        <f>MIN(AZ137*(1+AZ$6/Setup!$C$13)-CX138,MAX(0,$H138-SUM($DP138:EU138)))</f>
        <v/>
      </c>
      <c r="EW138">
        <f>MIN(BA137*(1+BA$6/Setup!$C$13)-CY138,MAX(0,$H138-SUM($DP138:EV138)))</f>
        <v/>
      </c>
      <c r="EX138">
        <f>MIN(BB137*(1+BB$6/Setup!$C$13)-CZ138,MAX(0,$H138-SUM($DP138:EW138)))</f>
        <v/>
      </c>
      <c r="EY138">
        <f>MIN(BC137*(1+BC$6/Setup!$C$13)-DA138,MAX(0,$H138-SUM($DP138:EX138)))</f>
        <v/>
      </c>
      <c r="EZ138">
        <f>MIN(BD137*(1+BD$6/Setup!$C$13)-DB138,MAX(0,$H138-SUM($DP138:EY138)))</f>
        <v/>
      </c>
      <c r="FA138">
        <f>MIN(BE137*(1+BE$6/Setup!$C$13)-DC138,MAX(0,$H138-SUM($DP138:EZ138)))</f>
        <v/>
      </c>
      <c r="FB138">
        <f>MIN(BF137*(1+BF$6/Setup!$C$13)-DD138,MAX(0,$H138-SUM($DP138:FA138)))</f>
        <v/>
      </c>
      <c r="FC138">
        <f>MIN(BG137*(1+BG$6/Setup!$C$13)-DE138,MAX(0,$H138-SUM($DP138:FB138)))</f>
        <v/>
      </c>
      <c r="FD138">
        <f>MIN(BH137*(1+BH$6/Setup!$C$13)-DF138,MAX(0,$H138-SUM($DP138:FC138)))</f>
        <v/>
      </c>
      <c r="FE138">
        <f>MIN(BI137*(1+BI$6/Setup!$C$13)-DG138,MAX(0,$H138-SUM($DP138:FD138)))</f>
        <v/>
      </c>
      <c r="FF138">
        <f>MIN(BJ137*(1+BJ$6/Setup!$C$13)-DH138,MAX(0,$H138-SUM($DP138:FE138)))</f>
        <v/>
      </c>
      <c r="FG138">
        <f>MIN(BK137*(1+BK$6/Setup!$C$13)-DI138,MAX(0,$H138-SUM($DP138:FF138)))</f>
        <v/>
      </c>
      <c r="FH138">
        <f>MIN(BL137*(1+BL$6/Setup!$C$13)-DJ138,MAX(0,$H138-SUM($DP138:FG138)))</f>
        <v/>
      </c>
      <c r="FI138">
        <f>MIN(BM137*(1+BM$6/Setup!$C$13)-DK138,MAX(0,$H138-SUM($DP138:FH138)))</f>
        <v/>
      </c>
      <c r="FJ138">
        <f>MIN(BN137*(1+BN$6/Setup!$C$13)-DL138,MAX(0,$H138-SUM($DP138:FI138)))</f>
        <v/>
      </c>
      <c r="FK138">
        <f>MIN(BO137*(1+BO$6/Setup!$C$13)-DM138,MAX(0,$H138-SUM($DP138:FJ138)))</f>
        <v/>
      </c>
      <c r="FL138">
        <f>MIN(BP137*(1+BP$6/Setup!$C$13)-DN138,MAX(0,$H138-SUM($DP138:FK138)))</f>
        <v/>
      </c>
      <c r="FM138">
        <f>MIN(BQ137*(1+BQ$6/Setup!$C$13)-DO138,MAX(0,$H138-SUM($DP138:FL138)))</f>
        <v/>
      </c>
    </row>
    <row r="139">
      <c r="A139">
        <f>A138+1</f>
        <v/>
      </c>
      <c r="B139">
        <f>IF(Setup!$C$6="Every week",Setup!$C$7+7*(A139-1),IF(Setup!$C$6="Every 2 weeks",Setup!$C$7+14*(A139-1),IF(Setup!$C$6="Every month",EDATE(Setup!$C$7,A139-1),EOMONTH(Setup!$C$7,INT((A139-1+Setup!$C$20)/2)-1)+MIN(IF(MOD(A139-1+Setup!$C$20,2)=0,Setup!$C$18,Setup!$C$19),DAY(EOMONTH(Setup!$C$7,INT((A139-1+Setup!$C$20)/2)))))))</f>
        <v/>
      </c>
      <c r="C139">
        <f>N('Paycheck Plan'!J135)</f>
        <v/>
      </c>
      <c r="D139">
        <f>N('Paycheck Plan'!K135)</f>
        <v/>
      </c>
      <c r="E139">
        <f>MIN(MAX(0,Setup!$C$10-F138),MAX(0,Setup!$C$8+C139-G139))</f>
        <v/>
      </c>
      <c r="F139">
        <f>F138+E139</f>
        <v/>
      </c>
      <c r="G139">
        <f>MIN(Setup!$C$14,MAX(0,Setup!$C$8+C139))</f>
        <v/>
      </c>
      <c r="H139">
        <f>MAX(0,Setup!$C$8+C139-G139-E139)+SUM($T$7:$BQ$7)-SUM(BR139:DO139)</f>
        <v/>
      </c>
      <c r="I139">
        <f>SUMPRODUCT(T138:BQ138,$T$6:$BQ$6)/Setup!$C$13</f>
        <v/>
      </c>
      <c r="J139">
        <f>SUM(T139:BQ139)</f>
        <v/>
      </c>
      <c r="K139">
        <f>IF(MAX(DP139:FM139)&gt;0,MATCH(MAX(DP139:FM139),DP139:FM139,0),1)</f>
        <v/>
      </c>
      <c r="T139">
        <f>MAX(0,T138*(1+T$6/Setup!$C$13)-BR139-DP139)+IF($K139=1,$D139,0)</f>
        <v/>
      </c>
      <c r="U139">
        <f>MAX(0,U138*(1+U$6/Setup!$C$13)-BS139-DQ139)+IF($K139=2,$D139,0)</f>
        <v/>
      </c>
      <c r="V139">
        <f>MAX(0,V138*(1+V$6/Setup!$C$13)-BT139-DR139)+IF($K139=3,$D139,0)</f>
        <v/>
      </c>
      <c r="W139">
        <f>MAX(0,W138*(1+W$6/Setup!$C$13)-BU139-DS139)+IF($K139=4,$D139,0)</f>
        <v/>
      </c>
      <c r="X139">
        <f>MAX(0,X138*(1+X$6/Setup!$C$13)-BV139-DT139)+IF($K139=5,$D139,0)</f>
        <v/>
      </c>
      <c r="Y139">
        <f>MAX(0,Y138*(1+Y$6/Setup!$C$13)-BW139-DU139)+IF($K139=6,$D139,0)</f>
        <v/>
      </c>
      <c r="Z139">
        <f>MAX(0,Z138*(1+Z$6/Setup!$C$13)-BX139-DV139)+IF($K139=7,$D139,0)</f>
        <v/>
      </c>
      <c r="AA139">
        <f>MAX(0,AA138*(1+AA$6/Setup!$C$13)-BY139-DW139)+IF($K139=8,$D139,0)</f>
        <v/>
      </c>
      <c r="AB139">
        <f>MAX(0,AB138*(1+AB$6/Setup!$C$13)-BZ139-DX139)+IF($K139=9,$D139,0)</f>
        <v/>
      </c>
      <c r="AC139">
        <f>MAX(0,AC138*(1+AC$6/Setup!$C$13)-CA139-DY139)+IF($K139=10,$D139,0)</f>
        <v/>
      </c>
      <c r="AD139">
        <f>MAX(0,AD138*(1+AD$6/Setup!$C$13)-CB139-DZ139)+IF($K139=11,$D139,0)</f>
        <v/>
      </c>
      <c r="AE139">
        <f>MAX(0,AE138*(1+AE$6/Setup!$C$13)-CC139-EA139)+IF($K139=12,$D139,0)</f>
        <v/>
      </c>
      <c r="AF139">
        <f>MAX(0,AF138*(1+AF$6/Setup!$C$13)-CD139-EB139)+IF($K139=13,$D139,0)</f>
        <v/>
      </c>
      <c r="AG139">
        <f>MAX(0,AG138*(1+AG$6/Setup!$C$13)-CE139-EC139)+IF($K139=14,$D139,0)</f>
        <v/>
      </c>
      <c r="AH139">
        <f>MAX(0,AH138*(1+AH$6/Setup!$C$13)-CF139-ED139)+IF($K139=15,$D139,0)</f>
        <v/>
      </c>
      <c r="AI139">
        <f>MAX(0,AI138*(1+AI$6/Setup!$C$13)-CG139-EE139)+IF($K139=16,$D139,0)</f>
        <v/>
      </c>
      <c r="AJ139">
        <f>MAX(0,AJ138*(1+AJ$6/Setup!$C$13)-CH139-EF139)+IF($K139=17,$D139,0)</f>
        <v/>
      </c>
      <c r="AK139">
        <f>MAX(0,AK138*(1+AK$6/Setup!$C$13)-CI139-EG139)+IF($K139=18,$D139,0)</f>
        <v/>
      </c>
      <c r="AL139">
        <f>MAX(0,AL138*(1+AL$6/Setup!$C$13)-CJ139-EH139)+IF($K139=19,$D139,0)</f>
        <v/>
      </c>
      <c r="AM139">
        <f>MAX(0,AM138*(1+AM$6/Setup!$C$13)-CK139-EI139)+IF($K139=20,$D139,0)</f>
        <v/>
      </c>
      <c r="AN139">
        <f>MAX(0,AN138*(1+AN$6/Setup!$C$13)-CL139-EJ139)+IF($K139=21,$D139,0)</f>
        <v/>
      </c>
      <c r="AO139">
        <f>MAX(0,AO138*(1+AO$6/Setup!$C$13)-CM139-EK139)+IF($K139=22,$D139,0)</f>
        <v/>
      </c>
      <c r="AP139">
        <f>MAX(0,AP138*(1+AP$6/Setup!$C$13)-CN139-EL139)+IF($K139=23,$D139,0)</f>
        <v/>
      </c>
      <c r="AQ139">
        <f>MAX(0,AQ138*(1+AQ$6/Setup!$C$13)-CO139-EM139)+IF($K139=24,$D139,0)</f>
        <v/>
      </c>
      <c r="AR139">
        <f>MAX(0,AR138*(1+AR$6/Setup!$C$13)-CP139-EN139)+IF($K139=25,$D139,0)</f>
        <v/>
      </c>
      <c r="AS139">
        <f>MAX(0,AS138*(1+AS$6/Setup!$C$13)-CQ139-EO139)+IF($K139=26,$D139,0)</f>
        <v/>
      </c>
      <c r="AT139">
        <f>MAX(0,AT138*(1+AT$6/Setup!$C$13)-CR139-EP139)+IF($K139=27,$D139,0)</f>
        <v/>
      </c>
      <c r="AU139">
        <f>MAX(0,AU138*(1+AU$6/Setup!$C$13)-CS139-EQ139)+IF($K139=28,$D139,0)</f>
        <v/>
      </c>
      <c r="AV139">
        <f>MAX(0,AV138*(1+AV$6/Setup!$C$13)-CT139-ER139)+IF($K139=29,$D139,0)</f>
        <v/>
      </c>
      <c r="AW139">
        <f>MAX(0,AW138*(1+AW$6/Setup!$C$13)-CU139-ES139)+IF($K139=30,$D139,0)</f>
        <v/>
      </c>
      <c r="AX139">
        <f>MAX(0,AX138*(1+AX$6/Setup!$C$13)-CV139-ET139)+IF($K139=31,$D139,0)</f>
        <v/>
      </c>
      <c r="AY139">
        <f>MAX(0,AY138*(1+AY$6/Setup!$C$13)-CW139-EU139)+IF($K139=32,$D139,0)</f>
        <v/>
      </c>
      <c r="AZ139">
        <f>MAX(0,AZ138*(1+AZ$6/Setup!$C$13)-CX139-EV139)+IF($K139=33,$D139,0)</f>
        <v/>
      </c>
      <c r="BA139">
        <f>MAX(0,BA138*(1+BA$6/Setup!$C$13)-CY139-EW139)+IF($K139=34,$D139,0)</f>
        <v/>
      </c>
      <c r="BB139">
        <f>MAX(0,BB138*(1+BB$6/Setup!$C$13)-CZ139-EX139)+IF($K139=35,$D139,0)</f>
        <v/>
      </c>
      <c r="BC139">
        <f>MAX(0,BC138*(1+BC$6/Setup!$C$13)-DA139-EY139)+IF($K139=36,$D139,0)</f>
        <v/>
      </c>
      <c r="BD139">
        <f>MAX(0,BD138*(1+BD$6/Setup!$C$13)-DB139-EZ139)+IF($K139=37,$D139,0)</f>
        <v/>
      </c>
      <c r="BE139">
        <f>MAX(0,BE138*(1+BE$6/Setup!$C$13)-DC139-FA139)+IF($K139=38,$D139,0)</f>
        <v/>
      </c>
      <c r="BF139">
        <f>MAX(0,BF138*(1+BF$6/Setup!$C$13)-DD139-FB139)+IF($K139=39,$D139,0)</f>
        <v/>
      </c>
      <c r="BG139">
        <f>MAX(0,BG138*(1+BG$6/Setup!$C$13)-DE139-FC139)+IF($K139=40,$D139,0)</f>
        <v/>
      </c>
      <c r="BH139">
        <f>MAX(0,BH138*(1+BH$6/Setup!$C$13)-DF139-FD139)+IF($K139=41,$D139,0)</f>
        <v/>
      </c>
      <c r="BI139">
        <f>MAX(0,BI138*(1+BI$6/Setup!$C$13)-DG139-FE139)+IF($K139=42,$D139,0)</f>
        <v/>
      </c>
      <c r="BJ139">
        <f>MAX(0,BJ138*(1+BJ$6/Setup!$C$13)-DH139-FF139)+IF($K139=43,$D139,0)</f>
        <v/>
      </c>
      <c r="BK139">
        <f>MAX(0,BK138*(1+BK$6/Setup!$C$13)-DI139-FG139)+IF($K139=44,$D139,0)</f>
        <v/>
      </c>
      <c r="BL139">
        <f>MAX(0,BL138*(1+BL$6/Setup!$C$13)-DJ139-FH139)+IF($K139=45,$D139,0)</f>
        <v/>
      </c>
      <c r="BM139">
        <f>MAX(0,BM138*(1+BM$6/Setup!$C$13)-DK139-FI139)+IF($K139=46,$D139,0)</f>
        <v/>
      </c>
      <c r="BN139">
        <f>MAX(0,BN138*(1+BN$6/Setup!$C$13)-DL139-FJ139)+IF($K139=47,$D139,0)</f>
        <v/>
      </c>
      <c r="BO139">
        <f>MAX(0,BO138*(1+BO$6/Setup!$C$13)-DM139-FK139)+IF($K139=48,$D139,0)</f>
        <v/>
      </c>
      <c r="BP139">
        <f>MAX(0,BP138*(1+BP$6/Setup!$C$13)-DN139-FL139)+IF($K139=49,$D139,0)</f>
        <v/>
      </c>
      <c r="BQ139">
        <f>MAX(0,BQ138*(1+BQ$6/Setup!$C$13)-DO139-FM139)+IF($K139=50,$D139,0)</f>
        <v/>
      </c>
      <c r="BR139">
        <f>MIN(T138*(1+T$6/Setup!$C$13),T$7)</f>
        <v/>
      </c>
      <c r="BS139">
        <f>MIN(U138*(1+U$6/Setup!$C$13),U$7)</f>
        <v/>
      </c>
      <c r="BT139">
        <f>MIN(V138*(1+V$6/Setup!$C$13),V$7)</f>
        <v/>
      </c>
      <c r="BU139">
        <f>MIN(W138*(1+W$6/Setup!$C$13),W$7)</f>
        <v/>
      </c>
      <c r="BV139">
        <f>MIN(X138*(1+X$6/Setup!$C$13),X$7)</f>
        <v/>
      </c>
      <c r="BW139">
        <f>MIN(Y138*(1+Y$6/Setup!$C$13),Y$7)</f>
        <v/>
      </c>
      <c r="BX139">
        <f>MIN(Z138*(1+Z$6/Setup!$C$13),Z$7)</f>
        <v/>
      </c>
      <c r="BY139">
        <f>MIN(AA138*(1+AA$6/Setup!$C$13),AA$7)</f>
        <v/>
      </c>
      <c r="BZ139">
        <f>MIN(AB138*(1+AB$6/Setup!$C$13),AB$7)</f>
        <v/>
      </c>
      <c r="CA139">
        <f>MIN(AC138*(1+AC$6/Setup!$C$13),AC$7)</f>
        <v/>
      </c>
      <c r="CB139">
        <f>MIN(AD138*(1+AD$6/Setup!$C$13),AD$7)</f>
        <v/>
      </c>
      <c r="CC139">
        <f>MIN(AE138*(1+AE$6/Setup!$C$13),AE$7)</f>
        <v/>
      </c>
      <c r="CD139">
        <f>MIN(AF138*(1+AF$6/Setup!$C$13),AF$7)</f>
        <v/>
      </c>
      <c r="CE139">
        <f>MIN(AG138*(1+AG$6/Setup!$C$13),AG$7)</f>
        <v/>
      </c>
      <c r="CF139">
        <f>MIN(AH138*(1+AH$6/Setup!$C$13),AH$7)</f>
        <v/>
      </c>
      <c r="CG139">
        <f>MIN(AI138*(1+AI$6/Setup!$C$13),AI$7)</f>
        <v/>
      </c>
      <c r="CH139">
        <f>MIN(AJ138*(1+AJ$6/Setup!$C$13),AJ$7)</f>
        <v/>
      </c>
      <c r="CI139">
        <f>MIN(AK138*(1+AK$6/Setup!$C$13),AK$7)</f>
        <v/>
      </c>
      <c r="CJ139">
        <f>MIN(AL138*(1+AL$6/Setup!$C$13),AL$7)</f>
        <v/>
      </c>
      <c r="CK139">
        <f>MIN(AM138*(1+AM$6/Setup!$C$13),AM$7)</f>
        <v/>
      </c>
      <c r="CL139">
        <f>MIN(AN138*(1+AN$6/Setup!$C$13),AN$7)</f>
        <v/>
      </c>
      <c r="CM139">
        <f>MIN(AO138*(1+AO$6/Setup!$C$13),AO$7)</f>
        <v/>
      </c>
      <c r="CN139">
        <f>MIN(AP138*(1+AP$6/Setup!$C$13),AP$7)</f>
        <v/>
      </c>
      <c r="CO139">
        <f>MIN(AQ138*(1+AQ$6/Setup!$C$13),AQ$7)</f>
        <v/>
      </c>
      <c r="CP139">
        <f>MIN(AR138*(1+AR$6/Setup!$C$13),AR$7)</f>
        <v/>
      </c>
      <c r="CQ139">
        <f>MIN(AS138*(1+AS$6/Setup!$C$13),AS$7)</f>
        <v/>
      </c>
      <c r="CR139">
        <f>MIN(AT138*(1+AT$6/Setup!$C$13),AT$7)</f>
        <v/>
      </c>
      <c r="CS139">
        <f>MIN(AU138*(1+AU$6/Setup!$C$13),AU$7)</f>
        <v/>
      </c>
      <c r="CT139">
        <f>MIN(AV138*(1+AV$6/Setup!$C$13),AV$7)</f>
        <v/>
      </c>
      <c r="CU139">
        <f>MIN(AW138*(1+AW$6/Setup!$C$13),AW$7)</f>
        <v/>
      </c>
      <c r="CV139">
        <f>MIN(AX138*(1+AX$6/Setup!$C$13),AX$7)</f>
        <v/>
      </c>
      <c r="CW139">
        <f>MIN(AY138*(1+AY$6/Setup!$C$13),AY$7)</f>
        <v/>
      </c>
      <c r="CX139">
        <f>MIN(AZ138*(1+AZ$6/Setup!$C$13),AZ$7)</f>
        <v/>
      </c>
      <c r="CY139">
        <f>MIN(BA138*(1+BA$6/Setup!$C$13),BA$7)</f>
        <v/>
      </c>
      <c r="CZ139">
        <f>MIN(BB138*(1+BB$6/Setup!$C$13),BB$7)</f>
        <v/>
      </c>
      <c r="DA139">
        <f>MIN(BC138*(1+BC$6/Setup!$C$13),BC$7)</f>
        <v/>
      </c>
      <c r="DB139">
        <f>MIN(BD138*(1+BD$6/Setup!$C$13),BD$7)</f>
        <v/>
      </c>
      <c r="DC139">
        <f>MIN(BE138*(1+BE$6/Setup!$C$13),BE$7)</f>
        <v/>
      </c>
      <c r="DD139">
        <f>MIN(BF138*(1+BF$6/Setup!$C$13),BF$7)</f>
        <v/>
      </c>
      <c r="DE139">
        <f>MIN(BG138*(1+BG$6/Setup!$C$13),BG$7)</f>
        <v/>
      </c>
      <c r="DF139">
        <f>MIN(BH138*(1+BH$6/Setup!$C$13),BH$7)</f>
        <v/>
      </c>
      <c r="DG139">
        <f>MIN(BI138*(1+BI$6/Setup!$C$13),BI$7)</f>
        <v/>
      </c>
      <c r="DH139">
        <f>MIN(BJ138*(1+BJ$6/Setup!$C$13),BJ$7)</f>
        <v/>
      </c>
      <c r="DI139">
        <f>MIN(BK138*(1+BK$6/Setup!$C$13),BK$7)</f>
        <v/>
      </c>
      <c r="DJ139">
        <f>MIN(BL138*(1+BL$6/Setup!$C$13),BL$7)</f>
        <v/>
      </c>
      <c r="DK139">
        <f>MIN(BM138*(1+BM$6/Setup!$C$13),BM$7)</f>
        <v/>
      </c>
      <c r="DL139">
        <f>MIN(BN138*(1+BN$6/Setup!$C$13),BN$7)</f>
        <v/>
      </c>
      <c r="DM139">
        <f>MIN(BO138*(1+BO$6/Setup!$C$13),BO$7)</f>
        <v/>
      </c>
      <c r="DN139">
        <f>MIN(BP138*(1+BP$6/Setup!$C$13),BP$7)</f>
        <v/>
      </c>
      <c r="DO139">
        <f>MIN(BQ138*(1+BQ$6/Setup!$C$13),BQ$7)</f>
        <v/>
      </c>
      <c r="DP139">
        <f>MIN(T138*(1+T$6/Setup!$C$13)-BR139,$H139)</f>
        <v/>
      </c>
      <c r="DQ139">
        <f>MIN(U138*(1+U$6/Setup!$C$13)-BS139,MAX(0,$H139-SUM($DP139:DP139)))</f>
        <v/>
      </c>
      <c r="DR139">
        <f>MIN(V138*(1+V$6/Setup!$C$13)-BT139,MAX(0,$H139-SUM($DP139:DQ139)))</f>
        <v/>
      </c>
      <c r="DS139">
        <f>MIN(W138*(1+W$6/Setup!$C$13)-BU139,MAX(0,$H139-SUM($DP139:DR139)))</f>
        <v/>
      </c>
      <c r="DT139">
        <f>MIN(X138*(1+X$6/Setup!$C$13)-BV139,MAX(0,$H139-SUM($DP139:DS139)))</f>
        <v/>
      </c>
      <c r="DU139">
        <f>MIN(Y138*(1+Y$6/Setup!$C$13)-BW139,MAX(0,$H139-SUM($DP139:DT139)))</f>
        <v/>
      </c>
      <c r="DV139">
        <f>MIN(Z138*(1+Z$6/Setup!$C$13)-BX139,MAX(0,$H139-SUM($DP139:DU139)))</f>
        <v/>
      </c>
      <c r="DW139">
        <f>MIN(AA138*(1+AA$6/Setup!$C$13)-BY139,MAX(0,$H139-SUM($DP139:DV139)))</f>
        <v/>
      </c>
      <c r="DX139">
        <f>MIN(AB138*(1+AB$6/Setup!$C$13)-BZ139,MAX(0,$H139-SUM($DP139:DW139)))</f>
        <v/>
      </c>
      <c r="DY139">
        <f>MIN(AC138*(1+AC$6/Setup!$C$13)-CA139,MAX(0,$H139-SUM($DP139:DX139)))</f>
        <v/>
      </c>
      <c r="DZ139">
        <f>MIN(AD138*(1+AD$6/Setup!$C$13)-CB139,MAX(0,$H139-SUM($DP139:DY139)))</f>
        <v/>
      </c>
      <c r="EA139">
        <f>MIN(AE138*(1+AE$6/Setup!$C$13)-CC139,MAX(0,$H139-SUM($DP139:DZ139)))</f>
        <v/>
      </c>
      <c r="EB139">
        <f>MIN(AF138*(1+AF$6/Setup!$C$13)-CD139,MAX(0,$H139-SUM($DP139:EA139)))</f>
        <v/>
      </c>
      <c r="EC139">
        <f>MIN(AG138*(1+AG$6/Setup!$C$13)-CE139,MAX(0,$H139-SUM($DP139:EB139)))</f>
        <v/>
      </c>
      <c r="ED139">
        <f>MIN(AH138*(1+AH$6/Setup!$C$13)-CF139,MAX(0,$H139-SUM($DP139:EC139)))</f>
        <v/>
      </c>
      <c r="EE139">
        <f>MIN(AI138*(1+AI$6/Setup!$C$13)-CG139,MAX(0,$H139-SUM($DP139:ED139)))</f>
        <v/>
      </c>
      <c r="EF139">
        <f>MIN(AJ138*(1+AJ$6/Setup!$C$13)-CH139,MAX(0,$H139-SUM($DP139:EE139)))</f>
        <v/>
      </c>
      <c r="EG139">
        <f>MIN(AK138*(1+AK$6/Setup!$C$13)-CI139,MAX(0,$H139-SUM($DP139:EF139)))</f>
        <v/>
      </c>
      <c r="EH139">
        <f>MIN(AL138*(1+AL$6/Setup!$C$13)-CJ139,MAX(0,$H139-SUM($DP139:EG139)))</f>
        <v/>
      </c>
      <c r="EI139">
        <f>MIN(AM138*(1+AM$6/Setup!$C$13)-CK139,MAX(0,$H139-SUM($DP139:EH139)))</f>
        <v/>
      </c>
      <c r="EJ139">
        <f>MIN(AN138*(1+AN$6/Setup!$C$13)-CL139,MAX(0,$H139-SUM($DP139:EI139)))</f>
        <v/>
      </c>
      <c r="EK139">
        <f>MIN(AO138*(1+AO$6/Setup!$C$13)-CM139,MAX(0,$H139-SUM($DP139:EJ139)))</f>
        <v/>
      </c>
      <c r="EL139">
        <f>MIN(AP138*(1+AP$6/Setup!$C$13)-CN139,MAX(0,$H139-SUM($DP139:EK139)))</f>
        <v/>
      </c>
      <c r="EM139">
        <f>MIN(AQ138*(1+AQ$6/Setup!$C$13)-CO139,MAX(0,$H139-SUM($DP139:EL139)))</f>
        <v/>
      </c>
      <c r="EN139">
        <f>MIN(AR138*(1+AR$6/Setup!$C$13)-CP139,MAX(0,$H139-SUM($DP139:EM139)))</f>
        <v/>
      </c>
      <c r="EO139">
        <f>MIN(AS138*(1+AS$6/Setup!$C$13)-CQ139,MAX(0,$H139-SUM($DP139:EN139)))</f>
        <v/>
      </c>
      <c r="EP139">
        <f>MIN(AT138*(1+AT$6/Setup!$C$13)-CR139,MAX(0,$H139-SUM($DP139:EO139)))</f>
        <v/>
      </c>
      <c r="EQ139">
        <f>MIN(AU138*(1+AU$6/Setup!$C$13)-CS139,MAX(0,$H139-SUM($DP139:EP139)))</f>
        <v/>
      </c>
      <c r="ER139">
        <f>MIN(AV138*(1+AV$6/Setup!$C$13)-CT139,MAX(0,$H139-SUM($DP139:EQ139)))</f>
        <v/>
      </c>
      <c r="ES139">
        <f>MIN(AW138*(1+AW$6/Setup!$C$13)-CU139,MAX(0,$H139-SUM($DP139:ER139)))</f>
        <v/>
      </c>
      <c r="ET139">
        <f>MIN(AX138*(1+AX$6/Setup!$C$13)-CV139,MAX(0,$H139-SUM($DP139:ES139)))</f>
        <v/>
      </c>
      <c r="EU139">
        <f>MIN(AY138*(1+AY$6/Setup!$C$13)-CW139,MAX(0,$H139-SUM($DP139:ET139)))</f>
        <v/>
      </c>
      <c r="EV139">
        <f>MIN(AZ138*(1+AZ$6/Setup!$C$13)-CX139,MAX(0,$H139-SUM($DP139:EU139)))</f>
        <v/>
      </c>
      <c r="EW139">
        <f>MIN(BA138*(1+BA$6/Setup!$C$13)-CY139,MAX(0,$H139-SUM($DP139:EV139)))</f>
        <v/>
      </c>
      <c r="EX139">
        <f>MIN(BB138*(1+BB$6/Setup!$C$13)-CZ139,MAX(0,$H139-SUM($DP139:EW139)))</f>
        <v/>
      </c>
      <c r="EY139">
        <f>MIN(BC138*(1+BC$6/Setup!$C$13)-DA139,MAX(0,$H139-SUM($DP139:EX139)))</f>
        <v/>
      </c>
      <c r="EZ139">
        <f>MIN(BD138*(1+BD$6/Setup!$C$13)-DB139,MAX(0,$H139-SUM($DP139:EY139)))</f>
        <v/>
      </c>
      <c r="FA139">
        <f>MIN(BE138*(1+BE$6/Setup!$C$13)-DC139,MAX(0,$H139-SUM($DP139:EZ139)))</f>
        <v/>
      </c>
      <c r="FB139">
        <f>MIN(BF138*(1+BF$6/Setup!$C$13)-DD139,MAX(0,$H139-SUM($DP139:FA139)))</f>
        <v/>
      </c>
      <c r="FC139">
        <f>MIN(BG138*(1+BG$6/Setup!$C$13)-DE139,MAX(0,$H139-SUM($DP139:FB139)))</f>
        <v/>
      </c>
      <c r="FD139">
        <f>MIN(BH138*(1+BH$6/Setup!$C$13)-DF139,MAX(0,$H139-SUM($DP139:FC139)))</f>
        <v/>
      </c>
      <c r="FE139">
        <f>MIN(BI138*(1+BI$6/Setup!$C$13)-DG139,MAX(0,$H139-SUM($DP139:FD139)))</f>
        <v/>
      </c>
      <c r="FF139">
        <f>MIN(BJ138*(1+BJ$6/Setup!$C$13)-DH139,MAX(0,$H139-SUM($DP139:FE139)))</f>
        <v/>
      </c>
      <c r="FG139">
        <f>MIN(BK138*(1+BK$6/Setup!$C$13)-DI139,MAX(0,$H139-SUM($DP139:FF139)))</f>
        <v/>
      </c>
      <c r="FH139">
        <f>MIN(BL138*(1+BL$6/Setup!$C$13)-DJ139,MAX(0,$H139-SUM($DP139:FG139)))</f>
        <v/>
      </c>
      <c r="FI139">
        <f>MIN(BM138*(1+BM$6/Setup!$C$13)-DK139,MAX(0,$H139-SUM($DP139:FH139)))</f>
        <v/>
      </c>
      <c r="FJ139">
        <f>MIN(BN138*(1+BN$6/Setup!$C$13)-DL139,MAX(0,$H139-SUM($DP139:FI139)))</f>
        <v/>
      </c>
      <c r="FK139">
        <f>MIN(BO138*(1+BO$6/Setup!$C$13)-DM139,MAX(0,$H139-SUM($DP139:FJ139)))</f>
        <v/>
      </c>
      <c r="FL139">
        <f>MIN(BP138*(1+BP$6/Setup!$C$13)-DN139,MAX(0,$H139-SUM($DP139:FK139)))</f>
        <v/>
      </c>
      <c r="FM139">
        <f>MIN(BQ138*(1+BQ$6/Setup!$C$13)-DO139,MAX(0,$H139-SUM($DP139:FL139)))</f>
        <v/>
      </c>
    </row>
    <row r="140">
      <c r="A140">
        <f>A139+1</f>
        <v/>
      </c>
      <c r="B140">
        <f>IF(Setup!$C$6="Every week",Setup!$C$7+7*(A140-1),IF(Setup!$C$6="Every 2 weeks",Setup!$C$7+14*(A140-1),IF(Setup!$C$6="Every month",EDATE(Setup!$C$7,A140-1),EOMONTH(Setup!$C$7,INT((A140-1+Setup!$C$20)/2)-1)+MIN(IF(MOD(A140-1+Setup!$C$20,2)=0,Setup!$C$18,Setup!$C$19),DAY(EOMONTH(Setup!$C$7,INT((A140-1+Setup!$C$20)/2)))))))</f>
        <v/>
      </c>
      <c r="C140">
        <f>N('Paycheck Plan'!J136)</f>
        <v/>
      </c>
      <c r="D140">
        <f>N('Paycheck Plan'!K136)</f>
        <v/>
      </c>
      <c r="E140">
        <f>MIN(MAX(0,Setup!$C$10-F139),MAX(0,Setup!$C$8+C140-G140))</f>
        <v/>
      </c>
      <c r="F140">
        <f>F139+E140</f>
        <v/>
      </c>
      <c r="G140">
        <f>MIN(Setup!$C$14,MAX(0,Setup!$C$8+C140))</f>
        <v/>
      </c>
      <c r="H140">
        <f>MAX(0,Setup!$C$8+C140-G140-E140)+SUM($T$7:$BQ$7)-SUM(BR140:DO140)</f>
        <v/>
      </c>
      <c r="I140">
        <f>SUMPRODUCT(T139:BQ139,$T$6:$BQ$6)/Setup!$C$13</f>
        <v/>
      </c>
      <c r="J140">
        <f>SUM(T140:BQ140)</f>
        <v/>
      </c>
      <c r="K140">
        <f>IF(MAX(DP140:FM140)&gt;0,MATCH(MAX(DP140:FM140),DP140:FM140,0),1)</f>
        <v/>
      </c>
      <c r="T140">
        <f>MAX(0,T139*(1+T$6/Setup!$C$13)-BR140-DP140)+IF($K140=1,$D140,0)</f>
        <v/>
      </c>
      <c r="U140">
        <f>MAX(0,U139*(1+U$6/Setup!$C$13)-BS140-DQ140)+IF($K140=2,$D140,0)</f>
        <v/>
      </c>
      <c r="V140">
        <f>MAX(0,V139*(1+V$6/Setup!$C$13)-BT140-DR140)+IF($K140=3,$D140,0)</f>
        <v/>
      </c>
      <c r="W140">
        <f>MAX(0,W139*(1+W$6/Setup!$C$13)-BU140-DS140)+IF($K140=4,$D140,0)</f>
        <v/>
      </c>
      <c r="X140">
        <f>MAX(0,X139*(1+X$6/Setup!$C$13)-BV140-DT140)+IF($K140=5,$D140,0)</f>
        <v/>
      </c>
      <c r="Y140">
        <f>MAX(0,Y139*(1+Y$6/Setup!$C$13)-BW140-DU140)+IF($K140=6,$D140,0)</f>
        <v/>
      </c>
      <c r="Z140">
        <f>MAX(0,Z139*(1+Z$6/Setup!$C$13)-BX140-DV140)+IF($K140=7,$D140,0)</f>
        <v/>
      </c>
      <c r="AA140">
        <f>MAX(0,AA139*(1+AA$6/Setup!$C$13)-BY140-DW140)+IF($K140=8,$D140,0)</f>
        <v/>
      </c>
      <c r="AB140">
        <f>MAX(0,AB139*(1+AB$6/Setup!$C$13)-BZ140-DX140)+IF($K140=9,$D140,0)</f>
        <v/>
      </c>
      <c r="AC140">
        <f>MAX(0,AC139*(1+AC$6/Setup!$C$13)-CA140-DY140)+IF($K140=10,$D140,0)</f>
        <v/>
      </c>
      <c r="AD140">
        <f>MAX(0,AD139*(1+AD$6/Setup!$C$13)-CB140-DZ140)+IF($K140=11,$D140,0)</f>
        <v/>
      </c>
      <c r="AE140">
        <f>MAX(0,AE139*(1+AE$6/Setup!$C$13)-CC140-EA140)+IF($K140=12,$D140,0)</f>
        <v/>
      </c>
      <c r="AF140">
        <f>MAX(0,AF139*(1+AF$6/Setup!$C$13)-CD140-EB140)+IF($K140=13,$D140,0)</f>
        <v/>
      </c>
      <c r="AG140">
        <f>MAX(0,AG139*(1+AG$6/Setup!$C$13)-CE140-EC140)+IF($K140=14,$D140,0)</f>
        <v/>
      </c>
      <c r="AH140">
        <f>MAX(0,AH139*(1+AH$6/Setup!$C$13)-CF140-ED140)+IF($K140=15,$D140,0)</f>
        <v/>
      </c>
      <c r="AI140">
        <f>MAX(0,AI139*(1+AI$6/Setup!$C$13)-CG140-EE140)+IF($K140=16,$D140,0)</f>
        <v/>
      </c>
      <c r="AJ140">
        <f>MAX(0,AJ139*(1+AJ$6/Setup!$C$13)-CH140-EF140)+IF($K140=17,$D140,0)</f>
        <v/>
      </c>
      <c r="AK140">
        <f>MAX(0,AK139*(1+AK$6/Setup!$C$13)-CI140-EG140)+IF($K140=18,$D140,0)</f>
        <v/>
      </c>
      <c r="AL140">
        <f>MAX(0,AL139*(1+AL$6/Setup!$C$13)-CJ140-EH140)+IF($K140=19,$D140,0)</f>
        <v/>
      </c>
      <c r="AM140">
        <f>MAX(0,AM139*(1+AM$6/Setup!$C$13)-CK140-EI140)+IF($K140=20,$D140,0)</f>
        <v/>
      </c>
      <c r="AN140">
        <f>MAX(0,AN139*(1+AN$6/Setup!$C$13)-CL140-EJ140)+IF($K140=21,$D140,0)</f>
        <v/>
      </c>
      <c r="AO140">
        <f>MAX(0,AO139*(1+AO$6/Setup!$C$13)-CM140-EK140)+IF($K140=22,$D140,0)</f>
        <v/>
      </c>
      <c r="AP140">
        <f>MAX(0,AP139*(1+AP$6/Setup!$C$13)-CN140-EL140)+IF($K140=23,$D140,0)</f>
        <v/>
      </c>
      <c r="AQ140">
        <f>MAX(0,AQ139*(1+AQ$6/Setup!$C$13)-CO140-EM140)+IF($K140=24,$D140,0)</f>
        <v/>
      </c>
      <c r="AR140">
        <f>MAX(0,AR139*(1+AR$6/Setup!$C$13)-CP140-EN140)+IF($K140=25,$D140,0)</f>
        <v/>
      </c>
      <c r="AS140">
        <f>MAX(0,AS139*(1+AS$6/Setup!$C$13)-CQ140-EO140)+IF($K140=26,$D140,0)</f>
        <v/>
      </c>
      <c r="AT140">
        <f>MAX(0,AT139*(1+AT$6/Setup!$C$13)-CR140-EP140)+IF($K140=27,$D140,0)</f>
        <v/>
      </c>
      <c r="AU140">
        <f>MAX(0,AU139*(1+AU$6/Setup!$C$13)-CS140-EQ140)+IF($K140=28,$D140,0)</f>
        <v/>
      </c>
      <c r="AV140">
        <f>MAX(0,AV139*(1+AV$6/Setup!$C$13)-CT140-ER140)+IF($K140=29,$D140,0)</f>
        <v/>
      </c>
      <c r="AW140">
        <f>MAX(0,AW139*(1+AW$6/Setup!$C$13)-CU140-ES140)+IF($K140=30,$D140,0)</f>
        <v/>
      </c>
      <c r="AX140">
        <f>MAX(0,AX139*(1+AX$6/Setup!$C$13)-CV140-ET140)+IF($K140=31,$D140,0)</f>
        <v/>
      </c>
      <c r="AY140">
        <f>MAX(0,AY139*(1+AY$6/Setup!$C$13)-CW140-EU140)+IF($K140=32,$D140,0)</f>
        <v/>
      </c>
      <c r="AZ140">
        <f>MAX(0,AZ139*(1+AZ$6/Setup!$C$13)-CX140-EV140)+IF($K140=33,$D140,0)</f>
        <v/>
      </c>
      <c r="BA140">
        <f>MAX(0,BA139*(1+BA$6/Setup!$C$13)-CY140-EW140)+IF($K140=34,$D140,0)</f>
        <v/>
      </c>
      <c r="BB140">
        <f>MAX(0,BB139*(1+BB$6/Setup!$C$13)-CZ140-EX140)+IF($K140=35,$D140,0)</f>
        <v/>
      </c>
      <c r="BC140">
        <f>MAX(0,BC139*(1+BC$6/Setup!$C$13)-DA140-EY140)+IF($K140=36,$D140,0)</f>
        <v/>
      </c>
      <c r="BD140">
        <f>MAX(0,BD139*(1+BD$6/Setup!$C$13)-DB140-EZ140)+IF($K140=37,$D140,0)</f>
        <v/>
      </c>
      <c r="BE140">
        <f>MAX(0,BE139*(1+BE$6/Setup!$C$13)-DC140-FA140)+IF($K140=38,$D140,0)</f>
        <v/>
      </c>
      <c r="BF140">
        <f>MAX(0,BF139*(1+BF$6/Setup!$C$13)-DD140-FB140)+IF($K140=39,$D140,0)</f>
        <v/>
      </c>
      <c r="BG140">
        <f>MAX(0,BG139*(1+BG$6/Setup!$C$13)-DE140-FC140)+IF($K140=40,$D140,0)</f>
        <v/>
      </c>
      <c r="BH140">
        <f>MAX(0,BH139*(1+BH$6/Setup!$C$13)-DF140-FD140)+IF($K140=41,$D140,0)</f>
        <v/>
      </c>
      <c r="BI140">
        <f>MAX(0,BI139*(1+BI$6/Setup!$C$13)-DG140-FE140)+IF($K140=42,$D140,0)</f>
        <v/>
      </c>
      <c r="BJ140">
        <f>MAX(0,BJ139*(1+BJ$6/Setup!$C$13)-DH140-FF140)+IF($K140=43,$D140,0)</f>
        <v/>
      </c>
      <c r="BK140">
        <f>MAX(0,BK139*(1+BK$6/Setup!$C$13)-DI140-FG140)+IF($K140=44,$D140,0)</f>
        <v/>
      </c>
      <c r="BL140">
        <f>MAX(0,BL139*(1+BL$6/Setup!$C$13)-DJ140-FH140)+IF($K140=45,$D140,0)</f>
        <v/>
      </c>
      <c r="BM140">
        <f>MAX(0,BM139*(1+BM$6/Setup!$C$13)-DK140-FI140)+IF($K140=46,$D140,0)</f>
        <v/>
      </c>
      <c r="BN140">
        <f>MAX(0,BN139*(1+BN$6/Setup!$C$13)-DL140-FJ140)+IF($K140=47,$D140,0)</f>
        <v/>
      </c>
      <c r="BO140">
        <f>MAX(0,BO139*(1+BO$6/Setup!$C$13)-DM140-FK140)+IF($K140=48,$D140,0)</f>
        <v/>
      </c>
      <c r="BP140">
        <f>MAX(0,BP139*(1+BP$6/Setup!$C$13)-DN140-FL140)+IF($K140=49,$D140,0)</f>
        <v/>
      </c>
      <c r="BQ140">
        <f>MAX(0,BQ139*(1+BQ$6/Setup!$C$13)-DO140-FM140)+IF($K140=50,$D140,0)</f>
        <v/>
      </c>
      <c r="BR140">
        <f>MIN(T139*(1+T$6/Setup!$C$13),T$7)</f>
        <v/>
      </c>
      <c r="BS140">
        <f>MIN(U139*(1+U$6/Setup!$C$13),U$7)</f>
        <v/>
      </c>
      <c r="BT140">
        <f>MIN(V139*(1+V$6/Setup!$C$13),V$7)</f>
        <v/>
      </c>
      <c r="BU140">
        <f>MIN(W139*(1+W$6/Setup!$C$13),W$7)</f>
        <v/>
      </c>
      <c r="BV140">
        <f>MIN(X139*(1+X$6/Setup!$C$13),X$7)</f>
        <v/>
      </c>
      <c r="BW140">
        <f>MIN(Y139*(1+Y$6/Setup!$C$13),Y$7)</f>
        <v/>
      </c>
      <c r="BX140">
        <f>MIN(Z139*(1+Z$6/Setup!$C$13),Z$7)</f>
        <v/>
      </c>
      <c r="BY140">
        <f>MIN(AA139*(1+AA$6/Setup!$C$13),AA$7)</f>
        <v/>
      </c>
      <c r="BZ140">
        <f>MIN(AB139*(1+AB$6/Setup!$C$13),AB$7)</f>
        <v/>
      </c>
      <c r="CA140">
        <f>MIN(AC139*(1+AC$6/Setup!$C$13),AC$7)</f>
        <v/>
      </c>
      <c r="CB140">
        <f>MIN(AD139*(1+AD$6/Setup!$C$13),AD$7)</f>
        <v/>
      </c>
      <c r="CC140">
        <f>MIN(AE139*(1+AE$6/Setup!$C$13),AE$7)</f>
        <v/>
      </c>
      <c r="CD140">
        <f>MIN(AF139*(1+AF$6/Setup!$C$13),AF$7)</f>
        <v/>
      </c>
      <c r="CE140">
        <f>MIN(AG139*(1+AG$6/Setup!$C$13),AG$7)</f>
        <v/>
      </c>
      <c r="CF140">
        <f>MIN(AH139*(1+AH$6/Setup!$C$13),AH$7)</f>
        <v/>
      </c>
      <c r="CG140">
        <f>MIN(AI139*(1+AI$6/Setup!$C$13),AI$7)</f>
        <v/>
      </c>
      <c r="CH140">
        <f>MIN(AJ139*(1+AJ$6/Setup!$C$13),AJ$7)</f>
        <v/>
      </c>
      <c r="CI140">
        <f>MIN(AK139*(1+AK$6/Setup!$C$13),AK$7)</f>
        <v/>
      </c>
      <c r="CJ140">
        <f>MIN(AL139*(1+AL$6/Setup!$C$13),AL$7)</f>
        <v/>
      </c>
      <c r="CK140">
        <f>MIN(AM139*(1+AM$6/Setup!$C$13),AM$7)</f>
        <v/>
      </c>
      <c r="CL140">
        <f>MIN(AN139*(1+AN$6/Setup!$C$13),AN$7)</f>
        <v/>
      </c>
      <c r="CM140">
        <f>MIN(AO139*(1+AO$6/Setup!$C$13),AO$7)</f>
        <v/>
      </c>
      <c r="CN140">
        <f>MIN(AP139*(1+AP$6/Setup!$C$13),AP$7)</f>
        <v/>
      </c>
      <c r="CO140">
        <f>MIN(AQ139*(1+AQ$6/Setup!$C$13),AQ$7)</f>
        <v/>
      </c>
      <c r="CP140">
        <f>MIN(AR139*(1+AR$6/Setup!$C$13),AR$7)</f>
        <v/>
      </c>
      <c r="CQ140">
        <f>MIN(AS139*(1+AS$6/Setup!$C$13),AS$7)</f>
        <v/>
      </c>
      <c r="CR140">
        <f>MIN(AT139*(1+AT$6/Setup!$C$13),AT$7)</f>
        <v/>
      </c>
      <c r="CS140">
        <f>MIN(AU139*(1+AU$6/Setup!$C$13),AU$7)</f>
        <v/>
      </c>
      <c r="CT140">
        <f>MIN(AV139*(1+AV$6/Setup!$C$13),AV$7)</f>
        <v/>
      </c>
      <c r="CU140">
        <f>MIN(AW139*(1+AW$6/Setup!$C$13),AW$7)</f>
        <v/>
      </c>
      <c r="CV140">
        <f>MIN(AX139*(1+AX$6/Setup!$C$13),AX$7)</f>
        <v/>
      </c>
      <c r="CW140">
        <f>MIN(AY139*(1+AY$6/Setup!$C$13),AY$7)</f>
        <v/>
      </c>
      <c r="CX140">
        <f>MIN(AZ139*(1+AZ$6/Setup!$C$13),AZ$7)</f>
        <v/>
      </c>
      <c r="CY140">
        <f>MIN(BA139*(1+BA$6/Setup!$C$13),BA$7)</f>
        <v/>
      </c>
      <c r="CZ140">
        <f>MIN(BB139*(1+BB$6/Setup!$C$13),BB$7)</f>
        <v/>
      </c>
      <c r="DA140">
        <f>MIN(BC139*(1+BC$6/Setup!$C$13),BC$7)</f>
        <v/>
      </c>
      <c r="DB140">
        <f>MIN(BD139*(1+BD$6/Setup!$C$13),BD$7)</f>
        <v/>
      </c>
      <c r="DC140">
        <f>MIN(BE139*(1+BE$6/Setup!$C$13),BE$7)</f>
        <v/>
      </c>
      <c r="DD140">
        <f>MIN(BF139*(1+BF$6/Setup!$C$13),BF$7)</f>
        <v/>
      </c>
      <c r="DE140">
        <f>MIN(BG139*(1+BG$6/Setup!$C$13),BG$7)</f>
        <v/>
      </c>
      <c r="DF140">
        <f>MIN(BH139*(1+BH$6/Setup!$C$13),BH$7)</f>
        <v/>
      </c>
      <c r="DG140">
        <f>MIN(BI139*(1+BI$6/Setup!$C$13),BI$7)</f>
        <v/>
      </c>
      <c r="DH140">
        <f>MIN(BJ139*(1+BJ$6/Setup!$C$13),BJ$7)</f>
        <v/>
      </c>
      <c r="DI140">
        <f>MIN(BK139*(1+BK$6/Setup!$C$13),BK$7)</f>
        <v/>
      </c>
      <c r="DJ140">
        <f>MIN(BL139*(1+BL$6/Setup!$C$13),BL$7)</f>
        <v/>
      </c>
      <c r="DK140">
        <f>MIN(BM139*(1+BM$6/Setup!$C$13),BM$7)</f>
        <v/>
      </c>
      <c r="DL140">
        <f>MIN(BN139*(1+BN$6/Setup!$C$13),BN$7)</f>
        <v/>
      </c>
      <c r="DM140">
        <f>MIN(BO139*(1+BO$6/Setup!$C$13),BO$7)</f>
        <v/>
      </c>
      <c r="DN140">
        <f>MIN(BP139*(1+BP$6/Setup!$C$13),BP$7)</f>
        <v/>
      </c>
      <c r="DO140">
        <f>MIN(BQ139*(1+BQ$6/Setup!$C$13),BQ$7)</f>
        <v/>
      </c>
      <c r="DP140">
        <f>MIN(T139*(1+T$6/Setup!$C$13)-BR140,$H140)</f>
        <v/>
      </c>
      <c r="DQ140">
        <f>MIN(U139*(1+U$6/Setup!$C$13)-BS140,MAX(0,$H140-SUM($DP140:DP140)))</f>
        <v/>
      </c>
      <c r="DR140">
        <f>MIN(V139*(1+V$6/Setup!$C$13)-BT140,MAX(0,$H140-SUM($DP140:DQ140)))</f>
        <v/>
      </c>
      <c r="DS140">
        <f>MIN(W139*(1+W$6/Setup!$C$13)-BU140,MAX(0,$H140-SUM($DP140:DR140)))</f>
        <v/>
      </c>
      <c r="DT140">
        <f>MIN(X139*(1+X$6/Setup!$C$13)-BV140,MAX(0,$H140-SUM($DP140:DS140)))</f>
        <v/>
      </c>
      <c r="DU140">
        <f>MIN(Y139*(1+Y$6/Setup!$C$13)-BW140,MAX(0,$H140-SUM($DP140:DT140)))</f>
        <v/>
      </c>
      <c r="DV140">
        <f>MIN(Z139*(1+Z$6/Setup!$C$13)-BX140,MAX(0,$H140-SUM($DP140:DU140)))</f>
        <v/>
      </c>
      <c r="DW140">
        <f>MIN(AA139*(1+AA$6/Setup!$C$13)-BY140,MAX(0,$H140-SUM($DP140:DV140)))</f>
        <v/>
      </c>
      <c r="DX140">
        <f>MIN(AB139*(1+AB$6/Setup!$C$13)-BZ140,MAX(0,$H140-SUM($DP140:DW140)))</f>
        <v/>
      </c>
      <c r="DY140">
        <f>MIN(AC139*(1+AC$6/Setup!$C$13)-CA140,MAX(0,$H140-SUM($DP140:DX140)))</f>
        <v/>
      </c>
      <c r="DZ140">
        <f>MIN(AD139*(1+AD$6/Setup!$C$13)-CB140,MAX(0,$H140-SUM($DP140:DY140)))</f>
        <v/>
      </c>
      <c r="EA140">
        <f>MIN(AE139*(1+AE$6/Setup!$C$13)-CC140,MAX(0,$H140-SUM($DP140:DZ140)))</f>
        <v/>
      </c>
      <c r="EB140">
        <f>MIN(AF139*(1+AF$6/Setup!$C$13)-CD140,MAX(0,$H140-SUM($DP140:EA140)))</f>
        <v/>
      </c>
      <c r="EC140">
        <f>MIN(AG139*(1+AG$6/Setup!$C$13)-CE140,MAX(0,$H140-SUM($DP140:EB140)))</f>
        <v/>
      </c>
      <c r="ED140">
        <f>MIN(AH139*(1+AH$6/Setup!$C$13)-CF140,MAX(0,$H140-SUM($DP140:EC140)))</f>
        <v/>
      </c>
      <c r="EE140">
        <f>MIN(AI139*(1+AI$6/Setup!$C$13)-CG140,MAX(0,$H140-SUM($DP140:ED140)))</f>
        <v/>
      </c>
      <c r="EF140">
        <f>MIN(AJ139*(1+AJ$6/Setup!$C$13)-CH140,MAX(0,$H140-SUM($DP140:EE140)))</f>
        <v/>
      </c>
      <c r="EG140">
        <f>MIN(AK139*(1+AK$6/Setup!$C$13)-CI140,MAX(0,$H140-SUM($DP140:EF140)))</f>
        <v/>
      </c>
      <c r="EH140">
        <f>MIN(AL139*(1+AL$6/Setup!$C$13)-CJ140,MAX(0,$H140-SUM($DP140:EG140)))</f>
        <v/>
      </c>
      <c r="EI140">
        <f>MIN(AM139*(1+AM$6/Setup!$C$13)-CK140,MAX(0,$H140-SUM($DP140:EH140)))</f>
        <v/>
      </c>
      <c r="EJ140">
        <f>MIN(AN139*(1+AN$6/Setup!$C$13)-CL140,MAX(0,$H140-SUM($DP140:EI140)))</f>
        <v/>
      </c>
      <c r="EK140">
        <f>MIN(AO139*(1+AO$6/Setup!$C$13)-CM140,MAX(0,$H140-SUM($DP140:EJ140)))</f>
        <v/>
      </c>
      <c r="EL140">
        <f>MIN(AP139*(1+AP$6/Setup!$C$13)-CN140,MAX(0,$H140-SUM($DP140:EK140)))</f>
        <v/>
      </c>
      <c r="EM140">
        <f>MIN(AQ139*(1+AQ$6/Setup!$C$13)-CO140,MAX(0,$H140-SUM($DP140:EL140)))</f>
        <v/>
      </c>
      <c r="EN140">
        <f>MIN(AR139*(1+AR$6/Setup!$C$13)-CP140,MAX(0,$H140-SUM($DP140:EM140)))</f>
        <v/>
      </c>
      <c r="EO140">
        <f>MIN(AS139*(1+AS$6/Setup!$C$13)-CQ140,MAX(0,$H140-SUM($DP140:EN140)))</f>
        <v/>
      </c>
      <c r="EP140">
        <f>MIN(AT139*(1+AT$6/Setup!$C$13)-CR140,MAX(0,$H140-SUM($DP140:EO140)))</f>
        <v/>
      </c>
      <c r="EQ140">
        <f>MIN(AU139*(1+AU$6/Setup!$C$13)-CS140,MAX(0,$H140-SUM($DP140:EP140)))</f>
        <v/>
      </c>
      <c r="ER140">
        <f>MIN(AV139*(1+AV$6/Setup!$C$13)-CT140,MAX(0,$H140-SUM($DP140:EQ140)))</f>
        <v/>
      </c>
      <c r="ES140">
        <f>MIN(AW139*(1+AW$6/Setup!$C$13)-CU140,MAX(0,$H140-SUM($DP140:ER140)))</f>
        <v/>
      </c>
      <c r="ET140">
        <f>MIN(AX139*(1+AX$6/Setup!$C$13)-CV140,MAX(0,$H140-SUM($DP140:ES140)))</f>
        <v/>
      </c>
      <c r="EU140">
        <f>MIN(AY139*(1+AY$6/Setup!$C$13)-CW140,MAX(0,$H140-SUM($DP140:ET140)))</f>
        <v/>
      </c>
      <c r="EV140">
        <f>MIN(AZ139*(1+AZ$6/Setup!$C$13)-CX140,MAX(0,$H140-SUM($DP140:EU140)))</f>
        <v/>
      </c>
      <c r="EW140">
        <f>MIN(BA139*(1+BA$6/Setup!$C$13)-CY140,MAX(0,$H140-SUM($DP140:EV140)))</f>
        <v/>
      </c>
      <c r="EX140">
        <f>MIN(BB139*(1+BB$6/Setup!$C$13)-CZ140,MAX(0,$H140-SUM($DP140:EW140)))</f>
        <v/>
      </c>
      <c r="EY140">
        <f>MIN(BC139*(1+BC$6/Setup!$C$13)-DA140,MAX(0,$H140-SUM($DP140:EX140)))</f>
        <v/>
      </c>
      <c r="EZ140">
        <f>MIN(BD139*(1+BD$6/Setup!$C$13)-DB140,MAX(0,$H140-SUM($DP140:EY140)))</f>
        <v/>
      </c>
      <c r="FA140">
        <f>MIN(BE139*(1+BE$6/Setup!$C$13)-DC140,MAX(0,$H140-SUM($DP140:EZ140)))</f>
        <v/>
      </c>
      <c r="FB140">
        <f>MIN(BF139*(1+BF$6/Setup!$C$13)-DD140,MAX(0,$H140-SUM($DP140:FA140)))</f>
        <v/>
      </c>
      <c r="FC140">
        <f>MIN(BG139*(1+BG$6/Setup!$C$13)-DE140,MAX(0,$H140-SUM($DP140:FB140)))</f>
        <v/>
      </c>
      <c r="FD140">
        <f>MIN(BH139*(1+BH$6/Setup!$C$13)-DF140,MAX(0,$H140-SUM($DP140:FC140)))</f>
        <v/>
      </c>
      <c r="FE140">
        <f>MIN(BI139*(1+BI$6/Setup!$C$13)-DG140,MAX(0,$H140-SUM($DP140:FD140)))</f>
        <v/>
      </c>
      <c r="FF140">
        <f>MIN(BJ139*(1+BJ$6/Setup!$C$13)-DH140,MAX(0,$H140-SUM($DP140:FE140)))</f>
        <v/>
      </c>
      <c r="FG140">
        <f>MIN(BK139*(1+BK$6/Setup!$C$13)-DI140,MAX(0,$H140-SUM($DP140:FF140)))</f>
        <v/>
      </c>
      <c r="FH140">
        <f>MIN(BL139*(1+BL$6/Setup!$C$13)-DJ140,MAX(0,$H140-SUM($DP140:FG140)))</f>
        <v/>
      </c>
      <c r="FI140">
        <f>MIN(BM139*(1+BM$6/Setup!$C$13)-DK140,MAX(0,$H140-SUM($DP140:FH140)))</f>
        <v/>
      </c>
      <c r="FJ140">
        <f>MIN(BN139*(1+BN$6/Setup!$C$13)-DL140,MAX(0,$H140-SUM($DP140:FI140)))</f>
        <v/>
      </c>
      <c r="FK140">
        <f>MIN(BO139*(1+BO$6/Setup!$C$13)-DM140,MAX(0,$H140-SUM($DP140:FJ140)))</f>
        <v/>
      </c>
      <c r="FL140">
        <f>MIN(BP139*(1+BP$6/Setup!$C$13)-DN140,MAX(0,$H140-SUM($DP140:FK140)))</f>
        <v/>
      </c>
      <c r="FM140">
        <f>MIN(BQ139*(1+BQ$6/Setup!$C$13)-DO140,MAX(0,$H140-SUM($DP140:FL140)))</f>
        <v/>
      </c>
    </row>
    <row r="141">
      <c r="A141">
        <f>A140+1</f>
        <v/>
      </c>
      <c r="B141">
        <f>IF(Setup!$C$6="Every week",Setup!$C$7+7*(A141-1),IF(Setup!$C$6="Every 2 weeks",Setup!$C$7+14*(A141-1),IF(Setup!$C$6="Every month",EDATE(Setup!$C$7,A141-1),EOMONTH(Setup!$C$7,INT((A141-1+Setup!$C$20)/2)-1)+MIN(IF(MOD(A141-1+Setup!$C$20,2)=0,Setup!$C$18,Setup!$C$19),DAY(EOMONTH(Setup!$C$7,INT((A141-1+Setup!$C$20)/2)))))))</f>
        <v/>
      </c>
      <c r="C141">
        <f>N('Paycheck Plan'!J137)</f>
        <v/>
      </c>
      <c r="D141">
        <f>N('Paycheck Plan'!K137)</f>
        <v/>
      </c>
      <c r="E141">
        <f>MIN(MAX(0,Setup!$C$10-F140),MAX(0,Setup!$C$8+C141-G141))</f>
        <v/>
      </c>
      <c r="F141">
        <f>F140+E141</f>
        <v/>
      </c>
      <c r="G141">
        <f>MIN(Setup!$C$14,MAX(0,Setup!$C$8+C141))</f>
        <v/>
      </c>
      <c r="H141">
        <f>MAX(0,Setup!$C$8+C141-G141-E141)+SUM($T$7:$BQ$7)-SUM(BR141:DO141)</f>
        <v/>
      </c>
      <c r="I141">
        <f>SUMPRODUCT(T140:BQ140,$T$6:$BQ$6)/Setup!$C$13</f>
        <v/>
      </c>
      <c r="J141">
        <f>SUM(T141:BQ141)</f>
        <v/>
      </c>
      <c r="K141">
        <f>IF(MAX(DP141:FM141)&gt;0,MATCH(MAX(DP141:FM141),DP141:FM141,0),1)</f>
        <v/>
      </c>
      <c r="T141">
        <f>MAX(0,T140*(1+T$6/Setup!$C$13)-BR141-DP141)+IF($K141=1,$D141,0)</f>
        <v/>
      </c>
      <c r="U141">
        <f>MAX(0,U140*(1+U$6/Setup!$C$13)-BS141-DQ141)+IF($K141=2,$D141,0)</f>
        <v/>
      </c>
      <c r="V141">
        <f>MAX(0,V140*(1+V$6/Setup!$C$13)-BT141-DR141)+IF($K141=3,$D141,0)</f>
        <v/>
      </c>
      <c r="W141">
        <f>MAX(0,W140*(1+W$6/Setup!$C$13)-BU141-DS141)+IF($K141=4,$D141,0)</f>
        <v/>
      </c>
      <c r="X141">
        <f>MAX(0,X140*(1+X$6/Setup!$C$13)-BV141-DT141)+IF($K141=5,$D141,0)</f>
        <v/>
      </c>
      <c r="Y141">
        <f>MAX(0,Y140*(1+Y$6/Setup!$C$13)-BW141-DU141)+IF($K141=6,$D141,0)</f>
        <v/>
      </c>
      <c r="Z141">
        <f>MAX(0,Z140*(1+Z$6/Setup!$C$13)-BX141-DV141)+IF($K141=7,$D141,0)</f>
        <v/>
      </c>
      <c r="AA141">
        <f>MAX(0,AA140*(1+AA$6/Setup!$C$13)-BY141-DW141)+IF($K141=8,$D141,0)</f>
        <v/>
      </c>
      <c r="AB141">
        <f>MAX(0,AB140*(1+AB$6/Setup!$C$13)-BZ141-DX141)+IF($K141=9,$D141,0)</f>
        <v/>
      </c>
      <c r="AC141">
        <f>MAX(0,AC140*(1+AC$6/Setup!$C$13)-CA141-DY141)+IF($K141=10,$D141,0)</f>
        <v/>
      </c>
      <c r="AD141">
        <f>MAX(0,AD140*(1+AD$6/Setup!$C$13)-CB141-DZ141)+IF($K141=11,$D141,0)</f>
        <v/>
      </c>
      <c r="AE141">
        <f>MAX(0,AE140*(1+AE$6/Setup!$C$13)-CC141-EA141)+IF($K141=12,$D141,0)</f>
        <v/>
      </c>
      <c r="AF141">
        <f>MAX(0,AF140*(1+AF$6/Setup!$C$13)-CD141-EB141)+IF($K141=13,$D141,0)</f>
        <v/>
      </c>
      <c r="AG141">
        <f>MAX(0,AG140*(1+AG$6/Setup!$C$13)-CE141-EC141)+IF($K141=14,$D141,0)</f>
        <v/>
      </c>
      <c r="AH141">
        <f>MAX(0,AH140*(1+AH$6/Setup!$C$13)-CF141-ED141)+IF($K141=15,$D141,0)</f>
        <v/>
      </c>
      <c r="AI141">
        <f>MAX(0,AI140*(1+AI$6/Setup!$C$13)-CG141-EE141)+IF($K141=16,$D141,0)</f>
        <v/>
      </c>
      <c r="AJ141">
        <f>MAX(0,AJ140*(1+AJ$6/Setup!$C$13)-CH141-EF141)+IF($K141=17,$D141,0)</f>
        <v/>
      </c>
      <c r="AK141">
        <f>MAX(0,AK140*(1+AK$6/Setup!$C$13)-CI141-EG141)+IF($K141=18,$D141,0)</f>
        <v/>
      </c>
      <c r="AL141">
        <f>MAX(0,AL140*(1+AL$6/Setup!$C$13)-CJ141-EH141)+IF($K141=19,$D141,0)</f>
        <v/>
      </c>
      <c r="AM141">
        <f>MAX(0,AM140*(1+AM$6/Setup!$C$13)-CK141-EI141)+IF($K141=20,$D141,0)</f>
        <v/>
      </c>
      <c r="AN141">
        <f>MAX(0,AN140*(1+AN$6/Setup!$C$13)-CL141-EJ141)+IF($K141=21,$D141,0)</f>
        <v/>
      </c>
      <c r="AO141">
        <f>MAX(0,AO140*(1+AO$6/Setup!$C$13)-CM141-EK141)+IF($K141=22,$D141,0)</f>
        <v/>
      </c>
      <c r="AP141">
        <f>MAX(0,AP140*(1+AP$6/Setup!$C$13)-CN141-EL141)+IF($K141=23,$D141,0)</f>
        <v/>
      </c>
      <c r="AQ141">
        <f>MAX(0,AQ140*(1+AQ$6/Setup!$C$13)-CO141-EM141)+IF($K141=24,$D141,0)</f>
        <v/>
      </c>
      <c r="AR141">
        <f>MAX(0,AR140*(1+AR$6/Setup!$C$13)-CP141-EN141)+IF($K141=25,$D141,0)</f>
        <v/>
      </c>
      <c r="AS141">
        <f>MAX(0,AS140*(1+AS$6/Setup!$C$13)-CQ141-EO141)+IF($K141=26,$D141,0)</f>
        <v/>
      </c>
      <c r="AT141">
        <f>MAX(0,AT140*(1+AT$6/Setup!$C$13)-CR141-EP141)+IF($K141=27,$D141,0)</f>
        <v/>
      </c>
      <c r="AU141">
        <f>MAX(0,AU140*(1+AU$6/Setup!$C$13)-CS141-EQ141)+IF($K141=28,$D141,0)</f>
        <v/>
      </c>
      <c r="AV141">
        <f>MAX(0,AV140*(1+AV$6/Setup!$C$13)-CT141-ER141)+IF($K141=29,$D141,0)</f>
        <v/>
      </c>
      <c r="AW141">
        <f>MAX(0,AW140*(1+AW$6/Setup!$C$13)-CU141-ES141)+IF($K141=30,$D141,0)</f>
        <v/>
      </c>
      <c r="AX141">
        <f>MAX(0,AX140*(1+AX$6/Setup!$C$13)-CV141-ET141)+IF($K141=31,$D141,0)</f>
        <v/>
      </c>
      <c r="AY141">
        <f>MAX(0,AY140*(1+AY$6/Setup!$C$13)-CW141-EU141)+IF($K141=32,$D141,0)</f>
        <v/>
      </c>
      <c r="AZ141">
        <f>MAX(0,AZ140*(1+AZ$6/Setup!$C$13)-CX141-EV141)+IF($K141=33,$D141,0)</f>
        <v/>
      </c>
      <c r="BA141">
        <f>MAX(0,BA140*(1+BA$6/Setup!$C$13)-CY141-EW141)+IF($K141=34,$D141,0)</f>
        <v/>
      </c>
      <c r="BB141">
        <f>MAX(0,BB140*(1+BB$6/Setup!$C$13)-CZ141-EX141)+IF($K141=35,$D141,0)</f>
        <v/>
      </c>
      <c r="BC141">
        <f>MAX(0,BC140*(1+BC$6/Setup!$C$13)-DA141-EY141)+IF($K141=36,$D141,0)</f>
        <v/>
      </c>
      <c r="BD141">
        <f>MAX(0,BD140*(1+BD$6/Setup!$C$13)-DB141-EZ141)+IF($K141=37,$D141,0)</f>
        <v/>
      </c>
      <c r="BE141">
        <f>MAX(0,BE140*(1+BE$6/Setup!$C$13)-DC141-FA141)+IF($K141=38,$D141,0)</f>
        <v/>
      </c>
      <c r="BF141">
        <f>MAX(0,BF140*(1+BF$6/Setup!$C$13)-DD141-FB141)+IF($K141=39,$D141,0)</f>
        <v/>
      </c>
      <c r="BG141">
        <f>MAX(0,BG140*(1+BG$6/Setup!$C$13)-DE141-FC141)+IF($K141=40,$D141,0)</f>
        <v/>
      </c>
      <c r="BH141">
        <f>MAX(0,BH140*(1+BH$6/Setup!$C$13)-DF141-FD141)+IF($K141=41,$D141,0)</f>
        <v/>
      </c>
      <c r="BI141">
        <f>MAX(0,BI140*(1+BI$6/Setup!$C$13)-DG141-FE141)+IF($K141=42,$D141,0)</f>
        <v/>
      </c>
      <c r="BJ141">
        <f>MAX(0,BJ140*(1+BJ$6/Setup!$C$13)-DH141-FF141)+IF($K141=43,$D141,0)</f>
        <v/>
      </c>
      <c r="BK141">
        <f>MAX(0,BK140*(1+BK$6/Setup!$C$13)-DI141-FG141)+IF($K141=44,$D141,0)</f>
        <v/>
      </c>
      <c r="BL141">
        <f>MAX(0,BL140*(1+BL$6/Setup!$C$13)-DJ141-FH141)+IF($K141=45,$D141,0)</f>
        <v/>
      </c>
      <c r="BM141">
        <f>MAX(0,BM140*(1+BM$6/Setup!$C$13)-DK141-FI141)+IF($K141=46,$D141,0)</f>
        <v/>
      </c>
      <c r="BN141">
        <f>MAX(0,BN140*(1+BN$6/Setup!$C$13)-DL141-FJ141)+IF($K141=47,$D141,0)</f>
        <v/>
      </c>
      <c r="BO141">
        <f>MAX(0,BO140*(1+BO$6/Setup!$C$13)-DM141-FK141)+IF($K141=48,$D141,0)</f>
        <v/>
      </c>
      <c r="BP141">
        <f>MAX(0,BP140*(1+BP$6/Setup!$C$13)-DN141-FL141)+IF($K141=49,$D141,0)</f>
        <v/>
      </c>
      <c r="BQ141">
        <f>MAX(0,BQ140*(1+BQ$6/Setup!$C$13)-DO141-FM141)+IF($K141=50,$D141,0)</f>
        <v/>
      </c>
      <c r="BR141">
        <f>MIN(T140*(1+T$6/Setup!$C$13),T$7)</f>
        <v/>
      </c>
      <c r="BS141">
        <f>MIN(U140*(1+U$6/Setup!$C$13),U$7)</f>
        <v/>
      </c>
      <c r="BT141">
        <f>MIN(V140*(1+V$6/Setup!$C$13),V$7)</f>
        <v/>
      </c>
      <c r="BU141">
        <f>MIN(W140*(1+W$6/Setup!$C$13),W$7)</f>
        <v/>
      </c>
      <c r="BV141">
        <f>MIN(X140*(1+X$6/Setup!$C$13),X$7)</f>
        <v/>
      </c>
      <c r="BW141">
        <f>MIN(Y140*(1+Y$6/Setup!$C$13),Y$7)</f>
        <v/>
      </c>
      <c r="BX141">
        <f>MIN(Z140*(1+Z$6/Setup!$C$13),Z$7)</f>
        <v/>
      </c>
      <c r="BY141">
        <f>MIN(AA140*(1+AA$6/Setup!$C$13),AA$7)</f>
        <v/>
      </c>
      <c r="BZ141">
        <f>MIN(AB140*(1+AB$6/Setup!$C$13),AB$7)</f>
        <v/>
      </c>
      <c r="CA141">
        <f>MIN(AC140*(1+AC$6/Setup!$C$13),AC$7)</f>
        <v/>
      </c>
      <c r="CB141">
        <f>MIN(AD140*(1+AD$6/Setup!$C$13),AD$7)</f>
        <v/>
      </c>
      <c r="CC141">
        <f>MIN(AE140*(1+AE$6/Setup!$C$13),AE$7)</f>
        <v/>
      </c>
      <c r="CD141">
        <f>MIN(AF140*(1+AF$6/Setup!$C$13),AF$7)</f>
        <v/>
      </c>
      <c r="CE141">
        <f>MIN(AG140*(1+AG$6/Setup!$C$13),AG$7)</f>
        <v/>
      </c>
      <c r="CF141">
        <f>MIN(AH140*(1+AH$6/Setup!$C$13),AH$7)</f>
        <v/>
      </c>
      <c r="CG141">
        <f>MIN(AI140*(1+AI$6/Setup!$C$13),AI$7)</f>
        <v/>
      </c>
      <c r="CH141">
        <f>MIN(AJ140*(1+AJ$6/Setup!$C$13),AJ$7)</f>
        <v/>
      </c>
      <c r="CI141">
        <f>MIN(AK140*(1+AK$6/Setup!$C$13),AK$7)</f>
        <v/>
      </c>
      <c r="CJ141">
        <f>MIN(AL140*(1+AL$6/Setup!$C$13),AL$7)</f>
        <v/>
      </c>
      <c r="CK141">
        <f>MIN(AM140*(1+AM$6/Setup!$C$13),AM$7)</f>
        <v/>
      </c>
      <c r="CL141">
        <f>MIN(AN140*(1+AN$6/Setup!$C$13),AN$7)</f>
        <v/>
      </c>
      <c r="CM141">
        <f>MIN(AO140*(1+AO$6/Setup!$C$13),AO$7)</f>
        <v/>
      </c>
      <c r="CN141">
        <f>MIN(AP140*(1+AP$6/Setup!$C$13),AP$7)</f>
        <v/>
      </c>
      <c r="CO141">
        <f>MIN(AQ140*(1+AQ$6/Setup!$C$13),AQ$7)</f>
        <v/>
      </c>
      <c r="CP141">
        <f>MIN(AR140*(1+AR$6/Setup!$C$13),AR$7)</f>
        <v/>
      </c>
      <c r="CQ141">
        <f>MIN(AS140*(1+AS$6/Setup!$C$13),AS$7)</f>
        <v/>
      </c>
      <c r="CR141">
        <f>MIN(AT140*(1+AT$6/Setup!$C$13),AT$7)</f>
        <v/>
      </c>
      <c r="CS141">
        <f>MIN(AU140*(1+AU$6/Setup!$C$13),AU$7)</f>
        <v/>
      </c>
      <c r="CT141">
        <f>MIN(AV140*(1+AV$6/Setup!$C$13),AV$7)</f>
        <v/>
      </c>
      <c r="CU141">
        <f>MIN(AW140*(1+AW$6/Setup!$C$13),AW$7)</f>
        <v/>
      </c>
      <c r="CV141">
        <f>MIN(AX140*(1+AX$6/Setup!$C$13),AX$7)</f>
        <v/>
      </c>
      <c r="CW141">
        <f>MIN(AY140*(1+AY$6/Setup!$C$13),AY$7)</f>
        <v/>
      </c>
      <c r="CX141">
        <f>MIN(AZ140*(1+AZ$6/Setup!$C$13),AZ$7)</f>
        <v/>
      </c>
      <c r="CY141">
        <f>MIN(BA140*(1+BA$6/Setup!$C$13),BA$7)</f>
        <v/>
      </c>
      <c r="CZ141">
        <f>MIN(BB140*(1+BB$6/Setup!$C$13),BB$7)</f>
        <v/>
      </c>
      <c r="DA141">
        <f>MIN(BC140*(1+BC$6/Setup!$C$13),BC$7)</f>
        <v/>
      </c>
      <c r="DB141">
        <f>MIN(BD140*(1+BD$6/Setup!$C$13),BD$7)</f>
        <v/>
      </c>
      <c r="DC141">
        <f>MIN(BE140*(1+BE$6/Setup!$C$13),BE$7)</f>
        <v/>
      </c>
      <c r="DD141">
        <f>MIN(BF140*(1+BF$6/Setup!$C$13),BF$7)</f>
        <v/>
      </c>
      <c r="DE141">
        <f>MIN(BG140*(1+BG$6/Setup!$C$13),BG$7)</f>
        <v/>
      </c>
      <c r="DF141">
        <f>MIN(BH140*(1+BH$6/Setup!$C$13),BH$7)</f>
        <v/>
      </c>
      <c r="DG141">
        <f>MIN(BI140*(1+BI$6/Setup!$C$13),BI$7)</f>
        <v/>
      </c>
      <c r="DH141">
        <f>MIN(BJ140*(1+BJ$6/Setup!$C$13),BJ$7)</f>
        <v/>
      </c>
      <c r="DI141">
        <f>MIN(BK140*(1+BK$6/Setup!$C$13),BK$7)</f>
        <v/>
      </c>
      <c r="DJ141">
        <f>MIN(BL140*(1+BL$6/Setup!$C$13),BL$7)</f>
        <v/>
      </c>
      <c r="DK141">
        <f>MIN(BM140*(1+BM$6/Setup!$C$13),BM$7)</f>
        <v/>
      </c>
      <c r="DL141">
        <f>MIN(BN140*(1+BN$6/Setup!$C$13),BN$7)</f>
        <v/>
      </c>
      <c r="DM141">
        <f>MIN(BO140*(1+BO$6/Setup!$C$13),BO$7)</f>
        <v/>
      </c>
      <c r="DN141">
        <f>MIN(BP140*(1+BP$6/Setup!$C$13),BP$7)</f>
        <v/>
      </c>
      <c r="DO141">
        <f>MIN(BQ140*(1+BQ$6/Setup!$C$13),BQ$7)</f>
        <v/>
      </c>
      <c r="DP141">
        <f>MIN(T140*(1+T$6/Setup!$C$13)-BR141,$H141)</f>
        <v/>
      </c>
      <c r="DQ141">
        <f>MIN(U140*(1+U$6/Setup!$C$13)-BS141,MAX(0,$H141-SUM($DP141:DP141)))</f>
        <v/>
      </c>
      <c r="DR141">
        <f>MIN(V140*(1+V$6/Setup!$C$13)-BT141,MAX(0,$H141-SUM($DP141:DQ141)))</f>
        <v/>
      </c>
      <c r="DS141">
        <f>MIN(W140*(1+W$6/Setup!$C$13)-BU141,MAX(0,$H141-SUM($DP141:DR141)))</f>
        <v/>
      </c>
      <c r="DT141">
        <f>MIN(X140*(1+X$6/Setup!$C$13)-BV141,MAX(0,$H141-SUM($DP141:DS141)))</f>
        <v/>
      </c>
      <c r="DU141">
        <f>MIN(Y140*(1+Y$6/Setup!$C$13)-BW141,MAX(0,$H141-SUM($DP141:DT141)))</f>
        <v/>
      </c>
      <c r="DV141">
        <f>MIN(Z140*(1+Z$6/Setup!$C$13)-BX141,MAX(0,$H141-SUM($DP141:DU141)))</f>
        <v/>
      </c>
      <c r="DW141">
        <f>MIN(AA140*(1+AA$6/Setup!$C$13)-BY141,MAX(0,$H141-SUM($DP141:DV141)))</f>
        <v/>
      </c>
      <c r="DX141">
        <f>MIN(AB140*(1+AB$6/Setup!$C$13)-BZ141,MAX(0,$H141-SUM($DP141:DW141)))</f>
        <v/>
      </c>
      <c r="DY141">
        <f>MIN(AC140*(1+AC$6/Setup!$C$13)-CA141,MAX(0,$H141-SUM($DP141:DX141)))</f>
        <v/>
      </c>
      <c r="DZ141">
        <f>MIN(AD140*(1+AD$6/Setup!$C$13)-CB141,MAX(0,$H141-SUM($DP141:DY141)))</f>
        <v/>
      </c>
      <c r="EA141">
        <f>MIN(AE140*(1+AE$6/Setup!$C$13)-CC141,MAX(0,$H141-SUM($DP141:DZ141)))</f>
        <v/>
      </c>
      <c r="EB141">
        <f>MIN(AF140*(1+AF$6/Setup!$C$13)-CD141,MAX(0,$H141-SUM($DP141:EA141)))</f>
        <v/>
      </c>
      <c r="EC141">
        <f>MIN(AG140*(1+AG$6/Setup!$C$13)-CE141,MAX(0,$H141-SUM($DP141:EB141)))</f>
        <v/>
      </c>
      <c r="ED141">
        <f>MIN(AH140*(1+AH$6/Setup!$C$13)-CF141,MAX(0,$H141-SUM($DP141:EC141)))</f>
        <v/>
      </c>
      <c r="EE141">
        <f>MIN(AI140*(1+AI$6/Setup!$C$13)-CG141,MAX(0,$H141-SUM($DP141:ED141)))</f>
        <v/>
      </c>
      <c r="EF141">
        <f>MIN(AJ140*(1+AJ$6/Setup!$C$13)-CH141,MAX(0,$H141-SUM($DP141:EE141)))</f>
        <v/>
      </c>
      <c r="EG141">
        <f>MIN(AK140*(1+AK$6/Setup!$C$13)-CI141,MAX(0,$H141-SUM($DP141:EF141)))</f>
        <v/>
      </c>
      <c r="EH141">
        <f>MIN(AL140*(1+AL$6/Setup!$C$13)-CJ141,MAX(0,$H141-SUM($DP141:EG141)))</f>
        <v/>
      </c>
      <c r="EI141">
        <f>MIN(AM140*(1+AM$6/Setup!$C$13)-CK141,MAX(0,$H141-SUM($DP141:EH141)))</f>
        <v/>
      </c>
      <c r="EJ141">
        <f>MIN(AN140*(1+AN$6/Setup!$C$13)-CL141,MAX(0,$H141-SUM($DP141:EI141)))</f>
        <v/>
      </c>
      <c r="EK141">
        <f>MIN(AO140*(1+AO$6/Setup!$C$13)-CM141,MAX(0,$H141-SUM($DP141:EJ141)))</f>
        <v/>
      </c>
      <c r="EL141">
        <f>MIN(AP140*(1+AP$6/Setup!$C$13)-CN141,MAX(0,$H141-SUM($DP141:EK141)))</f>
        <v/>
      </c>
      <c r="EM141">
        <f>MIN(AQ140*(1+AQ$6/Setup!$C$13)-CO141,MAX(0,$H141-SUM($DP141:EL141)))</f>
        <v/>
      </c>
      <c r="EN141">
        <f>MIN(AR140*(1+AR$6/Setup!$C$13)-CP141,MAX(0,$H141-SUM($DP141:EM141)))</f>
        <v/>
      </c>
      <c r="EO141">
        <f>MIN(AS140*(1+AS$6/Setup!$C$13)-CQ141,MAX(0,$H141-SUM($DP141:EN141)))</f>
        <v/>
      </c>
      <c r="EP141">
        <f>MIN(AT140*(1+AT$6/Setup!$C$13)-CR141,MAX(0,$H141-SUM($DP141:EO141)))</f>
        <v/>
      </c>
      <c r="EQ141">
        <f>MIN(AU140*(1+AU$6/Setup!$C$13)-CS141,MAX(0,$H141-SUM($DP141:EP141)))</f>
        <v/>
      </c>
      <c r="ER141">
        <f>MIN(AV140*(1+AV$6/Setup!$C$13)-CT141,MAX(0,$H141-SUM($DP141:EQ141)))</f>
        <v/>
      </c>
      <c r="ES141">
        <f>MIN(AW140*(1+AW$6/Setup!$C$13)-CU141,MAX(0,$H141-SUM($DP141:ER141)))</f>
        <v/>
      </c>
      <c r="ET141">
        <f>MIN(AX140*(1+AX$6/Setup!$C$13)-CV141,MAX(0,$H141-SUM($DP141:ES141)))</f>
        <v/>
      </c>
      <c r="EU141">
        <f>MIN(AY140*(1+AY$6/Setup!$C$13)-CW141,MAX(0,$H141-SUM($DP141:ET141)))</f>
        <v/>
      </c>
      <c r="EV141">
        <f>MIN(AZ140*(1+AZ$6/Setup!$C$13)-CX141,MAX(0,$H141-SUM($DP141:EU141)))</f>
        <v/>
      </c>
      <c r="EW141">
        <f>MIN(BA140*(1+BA$6/Setup!$C$13)-CY141,MAX(0,$H141-SUM($DP141:EV141)))</f>
        <v/>
      </c>
      <c r="EX141">
        <f>MIN(BB140*(1+BB$6/Setup!$C$13)-CZ141,MAX(0,$H141-SUM($DP141:EW141)))</f>
        <v/>
      </c>
      <c r="EY141">
        <f>MIN(BC140*(1+BC$6/Setup!$C$13)-DA141,MAX(0,$H141-SUM($DP141:EX141)))</f>
        <v/>
      </c>
      <c r="EZ141">
        <f>MIN(BD140*(1+BD$6/Setup!$C$13)-DB141,MAX(0,$H141-SUM($DP141:EY141)))</f>
        <v/>
      </c>
      <c r="FA141">
        <f>MIN(BE140*(1+BE$6/Setup!$C$13)-DC141,MAX(0,$H141-SUM($DP141:EZ141)))</f>
        <v/>
      </c>
      <c r="FB141">
        <f>MIN(BF140*(1+BF$6/Setup!$C$13)-DD141,MAX(0,$H141-SUM($DP141:FA141)))</f>
        <v/>
      </c>
      <c r="FC141">
        <f>MIN(BG140*(1+BG$6/Setup!$C$13)-DE141,MAX(0,$H141-SUM($DP141:FB141)))</f>
        <v/>
      </c>
      <c r="FD141">
        <f>MIN(BH140*(1+BH$6/Setup!$C$13)-DF141,MAX(0,$H141-SUM($DP141:FC141)))</f>
        <v/>
      </c>
      <c r="FE141">
        <f>MIN(BI140*(1+BI$6/Setup!$C$13)-DG141,MAX(0,$H141-SUM($DP141:FD141)))</f>
        <v/>
      </c>
      <c r="FF141">
        <f>MIN(BJ140*(1+BJ$6/Setup!$C$13)-DH141,MAX(0,$H141-SUM($DP141:FE141)))</f>
        <v/>
      </c>
      <c r="FG141">
        <f>MIN(BK140*(1+BK$6/Setup!$C$13)-DI141,MAX(0,$H141-SUM($DP141:FF141)))</f>
        <v/>
      </c>
      <c r="FH141">
        <f>MIN(BL140*(1+BL$6/Setup!$C$13)-DJ141,MAX(0,$H141-SUM($DP141:FG141)))</f>
        <v/>
      </c>
      <c r="FI141">
        <f>MIN(BM140*(1+BM$6/Setup!$C$13)-DK141,MAX(0,$H141-SUM($DP141:FH141)))</f>
        <v/>
      </c>
      <c r="FJ141">
        <f>MIN(BN140*(1+BN$6/Setup!$C$13)-DL141,MAX(0,$H141-SUM($DP141:FI141)))</f>
        <v/>
      </c>
      <c r="FK141">
        <f>MIN(BO140*(1+BO$6/Setup!$C$13)-DM141,MAX(0,$H141-SUM($DP141:FJ141)))</f>
        <v/>
      </c>
      <c r="FL141">
        <f>MIN(BP140*(1+BP$6/Setup!$C$13)-DN141,MAX(0,$H141-SUM($DP141:FK141)))</f>
        <v/>
      </c>
      <c r="FM141">
        <f>MIN(BQ140*(1+BQ$6/Setup!$C$13)-DO141,MAX(0,$H141-SUM($DP141:FL141)))</f>
        <v/>
      </c>
    </row>
    <row r="142">
      <c r="A142">
        <f>A141+1</f>
        <v/>
      </c>
      <c r="B142">
        <f>IF(Setup!$C$6="Every week",Setup!$C$7+7*(A142-1),IF(Setup!$C$6="Every 2 weeks",Setup!$C$7+14*(A142-1),IF(Setup!$C$6="Every month",EDATE(Setup!$C$7,A142-1),EOMONTH(Setup!$C$7,INT((A142-1+Setup!$C$20)/2)-1)+MIN(IF(MOD(A142-1+Setup!$C$20,2)=0,Setup!$C$18,Setup!$C$19),DAY(EOMONTH(Setup!$C$7,INT((A142-1+Setup!$C$20)/2)))))))</f>
        <v/>
      </c>
      <c r="C142">
        <f>N('Paycheck Plan'!J138)</f>
        <v/>
      </c>
      <c r="D142">
        <f>N('Paycheck Plan'!K138)</f>
        <v/>
      </c>
      <c r="E142">
        <f>MIN(MAX(0,Setup!$C$10-F141),MAX(0,Setup!$C$8+C142-G142))</f>
        <v/>
      </c>
      <c r="F142">
        <f>F141+E142</f>
        <v/>
      </c>
      <c r="G142">
        <f>MIN(Setup!$C$14,MAX(0,Setup!$C$8+C142))</f>
        <v/>
      </c>
      <c r="H142">
        <f>MAX(0,Setup!$C$8+C142-G142-E142)+SUM($T$7:$BQ$7)-SUM(BR142:DO142)</f>
        <v/>
      </c>
      <c r="I142">
        <f>SUMPRODUCT(T141:BQ141,$T$6:$BQ$6)/Setup!$C$13</f>
        <v/>
      </c>
      <c r="J142">
        <f>SUM(T142:BQ142)</f>
        <v/>
      </c>
      <c r="K142">
        <f>IF(MAX(DP142:FM142)&gt;0,MATCH(MAX(DP142:FM142),DP142:FM142,0),1)</f>
        <v/>
      </c>
      <c r="T142">
        <f>MAX(0,T141*(1+T$6/Setup!$C$13)-BR142-DP142)+IF($K142=1,$D142,0)</f>
        <v/>
      </c>
      <c r="U142">
        <f>MAX(0,U141*(1+U$6/Setup!$C$13)-BS142-DQ142)+IF($K142=2,$D142,0)</f>
        <v/>
      </c>
      <c r="V142">
        <f>MAX(0,V141*(1+V$6/Setup!$C$13)-BT142-DR142)+IF($K142=3,$D142,0)</f>
        <v/>
      </c>
      <c r="W142">
        <f>MAX(0,W141*(1+W$6/Setup!$C$13)-BU142-DS142)+IF($K142=4,$D142,0)</f>
        <v/>
      </c>
      <c r="X142">
        <f>MAX(0,X141*(1+X$6/Setup!$C$13)-BV142-DT142)+IF($K142=5,$D142,0)</f>
        <v/>
      </c>
      <c r="Y142">
        <f>MAX(0,Y141*(1+Y$6/Setup!$C$13)-BW142-DU142)+IF($K142=6,$D142,0)</f>
        <v/>
      </c>
      <c r="Z142">
        <f>MAX(0,Z141*(1+Z$6/Setup!$C$13)-BX142-DV142)+IF($K142=7,$D142,0)</f>
        <v/>
      </c>
      <c r="AA142">
        <f>MAX(0,AA141*(1+AA$6/Setup!$C$13)-BY142-DW142)+IF($K142=8,$D142,0)</f>
        <v/>
      </c>
      <c r="AB142">
        <f>MAX(0,AB141*(1+AB$6/Setup!$C$13)-BZ142-DX142)+IF($K142=9,$D142,0)</f>
        <v/>
      </c>
      <c r="AC142">
        <f>MAX(0,AC141*(1+AC$6/Setup!$C$13)-CA142-DY142)+IF($K142=10,$D142,0)</f>
        <v/>
      </c>
      <c r="AD142">
        <f>MAX(0,AD141*(1+AD$6/Setup!$C$13)-CB142-DZ142)+IF($K142=11,$D142,0)</f>
        <v/>
      </c>
      <c r="AE142">
        <f>MAX(0,AE141*(1+AE$6/Setup!$C$13)-CC142-EA142)+IF($K142=12,$D142,0)</f>
        <v/>
      </c>
      <c r="AF142">
        <f>MAX(0,AF141*(1+AF$6/Setup!$C$13)-CD142-EB142)+IF($K142=13,$D142,0)</f>
        <v/>
      </c>
      <c r="AG142">
        <f>MAX(0,AG141*(1+AG$6/Setup!$C$13)-CE142-EC142)+IF($K142=14,$D142,0)</f>
        <v/>
      </c>
      <c r="AH142">
        <f>MAX(0,AH141*(1+AH$6/Setup!$C$13)-CF142-ED142)+IF($K142=15,$D142,0)</f>
        <v/>
      </c>
      <c r="AI142">
        <f>MAX(0,AI141*(1+AI$6/Setup!$C$13)-CG142-EE142)+IF($K142=16,$D142,0)</f>
        <v/>
      </c>
      <c r="AJ142">
        <f>MAX(0,AJ141*(1+AJ$6/Setup!$C$13)-CH142-EF142)+IF($K142=17,$D142,0)</f>
        <v/>
      </c>
      <c r="AK142">
        <f>MAX(0,AK141*(1+AK$6/Setup!$C$13)-CI142-EG142)+IF($K142=18,$D142,0)</f>
        <v/>
      </c>
      <c r="AL142">
        <f>MAX(0,AL141*(1+AL$6/Setup!$C$13)-CJ142-EH142)+IF($K142=19,$D142,0)</f>
        <v/>
      </c>
      <c r="AM142">
        <f>MAX(0,AM141*(1+AM$6/Setup!$C$13)-CK142-EI142)+IF($K142=20,$D142,0)</f>
        <v/>
      </c>
      <c r="AN142">
        <f>MAX(0,AN141*(1+AN$6/Setup!$C$13)-CL142-EJ142)+IF($K142=21,$D142,0)</f>
        <v/>
      </c>
      <c r="AO142">
        <f>MAX(0,AO141*(1+AO$6/Setup!$C$13)-CM142-EK142)+IF($K142=22,$D142,0)</f>
        <v/>
      </c>
      <c r="AP142">
        <f>MAX(0,AP141*(1+AP$6/Setup!$C$13)-CN142-EL142)+IF($K142=23,$D142,0)</f>
        <v/>
      </c>
      <c r="AQ142">
        <f>MAX(0,AQ141*(1+AQ$6/Setup!$C$13)-CO142-EM142)+IF($K142=24,$D142,0)</f>
        <v/>
      </c>
      <c r="AR142">
        <f>MAX(0,AR141*(1+AR$6/Setup!$C$13)-CP142-EN142)+IF($K142=25,$D142,0)</f>
        <v/>
      </c>
      <c r="AS142">
        <f>MAX(0,AS141*(1+AS$6/Setup!$C$13)-CQ142-EO142)+IF($K142=26,$D142,0)</f>
        <v/>
      </c>
      <c r="AT142">
        <f>MAX(0,AT141*(1+AT$6/Setup!$C$13)-CR142-EP142)+IF($K142=27,$D142,0)</f>
        <v/>
      </c>
      <c r="AU142">
        <f>MAX(0,AU141*(1+AU$6/Setup!$C$13)-CS142-EQ142)+IF($K142=28,$D142,0)</f>
        <v/>
      </c>
      <c r="AV142">
        <f>MAX(0,AV141*(1+AV$6/Setup!$C$13)-CT142-ER142)+IF($K142=29,$D142,0)</f>
        <v/>
      </c>
      <c r="AW142">
        <f>MAX(0,AW141*(1+AW$6/Setup!$C$13)-CU142-ES142)+IF($K142=30,$D142,0)</f>
        <v/>
      </c>
      <c r="AX142">
        <f>MAX(0,AX141*(1+AX$6/Setup!$C$13)-CV142-ET142)+IF($K142=31,$D142,0)</f>
        <v/>
      </c>
      <c r="AY142">
        <f>MAX(0,AY141*(1+AY$6/Setup!$C$13)-CW142-EU142)+IF($K142=32,$D142,0)</f>
        <v/>
      </c>
      <c r="AZ142">
        <f>MAX(0,AZ141*(1+AZ$6/Setup!$C$13)-CX142-EV142)+IF($K142=33,$D142,0)</f>
        <v/>
      </c>
      <c r="BA142">
        <f>MAX(0,BA141*(1+BA$6/Setup!$C$13)-CY142-EW142)+IF($K142=34,$D142,0)</f>
        <v/>
      </c>
      <c r="BB142">
        <f>MAX(0,BB141*(1+BB$6/Setup!$C$13)-CZ142-EX142)+IF($K142=35,$D142,0)</f>
        <v/>
      </c>
      <c r="BC142">
        <f>MAX(0,BC141*(1+BC$6/Setup!$C$13)-DA142-EY142)+IF($K142=36,$D142,0)</f>
        <v/>
      </c>
      <c r="BD142">
        <f>MAX(0,BD141*(1+BD$6/Setup!$C$13)-DB142-EZ142)+IF($K142=37,$D142,0)</f>
        <v/>
      </c>
      <c r="BE142">
        <f>MAX(0,BE141*(1+BE$6/Setup!$C$13)-DC142-FA142)+IF($K142=38,$D142,0)</f>
        <v/>
      </c>
      <c r="BF142">
        <f>MAX(0,BF141*(1+BF$6/Setup!$C$13)-DD142-FB142)+IF($K142=39,$D142,0)</f>
        <v/>
      </c>
      <c r="BG142">
        <f>MAX(0,BG141*(1+BG$6/Setup!$C$13)-DE142-FC142)+IF($K142=40,$D142,0)</f>
        <v/>
      </c>
      <c r="BH142">
        <f>MAX(0,BH141*(1+BH$6/Setup!$C$13)-DF142-FD142)+IF($K142=41,$D142,0)</f>
        <v/>
      </c>
      <c r="BI142">
        <f>MAX(0,BI141*(1+BI$6/Setup!$C$13)-DG142-FE142)+IF($K142=42,$D142,0)</f>
        <v/>
      </c>
      <c r="BJ142">
        <f>MAX(0,BJ141*(1+BJ$6/Setup!$C$13)-DH142-FF142)+IF($K142=43,$D142,0)</f>
        <v/>
      </c>
      <c r="BK142">
        <f>MAX(0,BK141*(1+BK$6/Setup!$C$13)-DI142-FG142)+IF($K142=44,$D142,0)</f>
        <v/>
      </c>
      <c r="BL142">
        <f>MAX(0,BL141*(1+BL$6/Setup!$C$13)-DJ142-FH142)+IF($K142=45,$D142,0)</f>
        <v/>
      </c>
      <c r="BM142">
        <f>MAX(0,BM141*(1+BM$6/Setup!$C$13)-DK142-FI142)+IF($K142=46,$D142,0)</f>
        <v/>
      </c>
      <c r="BN142">
        <f>MAX(0,BN141*(1+BN$6/Setup!$C$13)-DL142-FJ142)+IF($K142=47,$D142,0)</f>
        <v/>
      </c>
      <c r="BO142">
        <f>MAX(0,BO141*(1+BO$6/Setup!$C$13)-DM142-FK142)+IF($K142=48,$D142,0)</f>
        <v/>
      </c>
      <c r="BP142">
        <f>MAX(0,BP141*(1+BP$6/Setup!$C$13)-DN142-FL142)+IF($K142=49,$D142,0)</f>
        <v/>
      </c>
      <c r="BQ142">
        <f>MAX(0,BQ141*(1+BQ$6/Setup!$C$13)-DO142-FM142)+IF($K142=50,$D142,0)</f>
        <v/>
      </c>
      <c r="BR142">
        <f>MIN(T141*(1+T$6/Setup!$C$13),T$7)</f>
        <v/>
      </c>
      <c r="BS142">
        <f>MIN(U141*(1+U$6/Setup!$C$13),U$7)</f>
        <v/>
      </c>
      <c r="BT142">
        <f>MIN(V141*(1+V$6/Setup!$C$13),V$7)</f>
        <v/>
      </c>
      <c r="BU142">
        <f>MIN(W141*(1+W$6/Setup!$C$13),W$7)</f>
        <v/>
      </c>
      <c r="BV142">
        <f>MIN(X141*(1+X$6/Setup!$C$13),X$7)</f>
        <v/>
      </c>
      <c r="BW142">
        <f>MIN(Y141*(1+Y$6/Setup!$C$13),Y$7)</f>
        <v/>
      </c>
      <c r="BX142">
        <f>MIN(Z141*(1+Z$6/Setup!$C$13),Z$7)</f>
        <v/>
      </c>
      <c r="BY142">
        <f>MIN(AA141*(1+AA$6/Setup!$C$13),AA$7)</f>
        <v/>
      </c>
      <c r="BZ142">
        <f>MIN(AB141*(1+AB$6/Setup!$C$13),AB$7)</f>
        <v/>
      </c>
      <c r="CA142">
        <f>MIN(AC141*(1+AC$6/Setup!$C$13),AC$7)</f>
        <v/>
      </c>
      <c r="CB142">
        <f>MIN(AD141*(1+AD$6/Setup!$C$13),AD$7)</f>
        <v/>
      </c>
      <c r="CC142">
        <f>MIN(AE141*(1+AE$6/Setup!$C$13),AE$7)</f>
        <v/>
      </c>
      <c r="CD142">
        <f>MIN(AF141*(1+AF$6/Setup!$C$13),AF$7)</f>
        <v/>
      </c>
      <c r="CE142">
        <f>MIN(AG141*(1+AG$6/Setup!$C$13),AG$7)</f>
        <v/>
      </c>
      <c r="CF142">
        <f>MIN(AH141*(1+AH$6/Setup!$C$13),AH$7)</f>
        <v/>
      </c>
      <c r="CG142">
        <f>MIN(AI141*(1+AI$6/Setup!$C$13),AI$7)</f>
        <v/>
      </c>
      <c r="CH142">
        <f>MIN(AJ141*(1+AJ$6/Setup!$C$13),AJ$7)</f>
        <v/>
      </c>
      <c r="CI142">
        <f>MIN(AK141*(1+AK$6/Setup!$C$13),AK$7)</f>
        <v/>
      </c>
      <c r="CJ142">
        <f>MIN(AL141*(1+AL$6/Setup!$C$13),AL$7)</f>
        <v/>
      </c>
      <c r="CK142">
        <f>MIN(AM141*(1+AM$6/Setup!$C$13),AM$7)</f>
        <v/>
      </c>
      <c r="CL142">
        <f>MIN(AN141*(1+AN$6/Setup!$C$13),AN$7)</f>
        <v/>
      </c>
      <c r="CM142">
        <f>MIN(AO141*(1+AO$6/Setup!$C$13),AO$7)</f>
        <v/>
      </c>
      <c r="CN142">
        <f>MIN(AP141*(1+AP$6/Setup!$C$13),AP$7)</f>
        <v/>
      </c>
      <c r="CO142">
        <f>MIN(AQ141*(1+AQ$6/Setup!$C$13),AQ$7)</f>
        <v/>
      </c>
      <c r="CP142">
        <f>MIN(AR141*(1+AR$6/Setup!$C$13),AR$7)</f>
        <v/>
      </c>
      <c r="CQ142">
        <f>MIN(AS141*(1+AS$6/Setup!$C$13),AS$7)</f>
        <v/>
      </c>
      <c r="CR142">
        <f>MIN(AT141*(1+AT$6/Setup!$C$13),AT$7)</f>
        <v/>
      </c>
      <c r="CS142">
        <f>MIN(AU141*(1+AU$6/Setup!$C$13),AU$7)</f>
        <v/>
      </c>
      <c r="CT142">
        <f>MIN(AV141*(1+AV$6/Setup!$C$13),AV$7)</f>
        <v/>
      </c>
      <c r="CU142">
        <f>MIN(AW141*(1+AW$6/Setup!$C$13),AW$7)</f>
        <v/>
      </c>
      <c r="CV142">
        <f>MIN(AX141*(1+AX$6/Setup!$C$13),AX$7)</f>
        <v/>
      </c>
      <c r="CW142">
        <f>MIN(AY141*(1+AY$6/Setup!$C$13),AY$7)</f>
        <v/>
      </c>
      <c r="CX142">
        <f>MIN(AZ141*(1+AZ$6/Setup!$C$13),AZ$7)</f>
        <v/>
      </c>
      <c r="CY142">
        <f>MIN(BA141*(1+BA$6/Setup!$C$13),BA$7)</f>
        <v/>
      </c>
      <c r="CZ142">
        <f>MIN(BB141*(1+BB$6/Setup!$C$13),BB$7)</f>
        <v/>
      </c>
      <c r="DA142">
        <f>MIN(BC141*(1+BC$6/Setup!$C$13),BC$7)</f>
        <v/>
      </c>
      <c r="DB142">
        <f>MIN(BD141*(1+BD$6/Setup!$C$13),BD$7)</f>
        <v/>
      </c>
      <c r="DC142">
        <f>MIN(BE141*(1+BE$6/Setup!$C$13),BE$7)</f>
        <v/>
      </c>
      <c r="DD142">
        <f>MIN(BF141*(1+BF$6/Setup!$C$13),BF$7)</f>
        <v/>
      </c>
      <c r="DE142">
        <f>MIN(BG141*(1+BG$6/Setup!$C$13),BG$7)</f>
        <v/>
      </c>
      <c r="DF142">
        <f>MIN(BH141*(1+BH$6/Setup!$C$13),BH$7)</f>
        <v/>
      </c>
      <c r="DG142">
        <f>MIN(BI141*(1+BI$6/Setup!$C$13),BI$7)</f>
        <v/>
      </c>
      <c r="DH142">
        <f>MIN(BJ141*(1+BJ$6/Setup!$C$13),BJ$7)</f>
        <v/>
      </c>
      <c r="DI142">
        <f>MIN(BK141*(1+BK$6/Setup!$C$13),BK$7)</f>
        <v/>
      </c>
      <c r="DJ142">
        <f>MIN(BL141*(1+BL$6/Setup!$C$13),BL$7)</f>
        <v/>
      </c>
      <c r="DK142">
        <f>MIN(BM141*(1+BM$6/Setup!$C$13),BM$7)</f>
        <v/>
      </c>
      <c r="DL142">
        <f>MIN(BN141*(1+BN$6/Setup!$C$13),BN$7)</f>
        <v/>
      </c>
      <c r="DM142">
        <f>MIN(BO141*(1+BO$6/Setup!$C$13),BO$7)</f>
        <v/>
      </c>
      <c r="DN142">
        <f>MIN(BP141*(1+BP$6/Setup!$C$13),BP$7)</f>
        <v/>
      </c>
      <c r="DO142">
        <f>MIN(BQ141*(1+BQ$6/Setup!$C$13),BQ$7)</f>
        <v/>
      </c>
      <c r="DP142">
        <f>MIN(T141*(1+T$6/Setup!$C$13)-BR142,$H142)</f>
        <v/>
      </c>
      <c r="DQ142">
        <f>MIN(U141*(1+U$6/Setup!$C$13)-BS142,MAX(0,$H142-SUM($DP142:DP142)))</f>
        <v/>
      </c>
      <c r="DR142">
        <f>MIN(V141*(1+V$6/Setup!$C$13)-BT142,MAX(0,$H142-SUM($DP142:DQ142)))</f>
        <v/>
      </c>
      <c r="DS142">
        <f>MIN(W141*(1+W$6/Setup!$C$13)-BU142,MAX(0,$H142-SUM($DP142:DR142)))</f>
        <v/>
      </c>
      <c r="DT142">
        <f>MIN(X141*(1+X$6/Setup!$C$13)-BV142,MAX(0,$H142-SUM($DP142:DS142)))</f>
        <v/>
      </c>
      <c r="DU142">
        <f>MIN(Y141*(1+Y$6/Setup!$C$13)-BW142,MAX(0,$H142-SUM($DP142:DT142)))</f>
        <v/>
      </c>
      <c r="DV142">
        <f>MIN(Z141*(1+Z$6/Setup!$C$13)-BX142,MAX(0,$H142-SUM($DP142:DU142)))</f>
        <v/>
      </c>
      <c r="DW142">
        <f>MIN(AA141*(1+AA$6/Setup!$C$13)-BY142,MAX(0,$H142-SUM($DP142:DV142)))</f>
        <v/>
      </c>
      <c r="DX142">
        <f>MIN(AB141*(1+AB$6/Setup!$C$13)-BZ142,MAX(0,$H142-SUM($DP142:DW142)))</f>
        <v/>
      </c>
      <c r="DY142">
        <f>MIN(AC141*(1+AC$6/Setup!$C$13)-CA142,MAX(0,$H142-SUM($DP142:DX142)))</f>
        <v/>
      </c>
      <c r="DZ142">
        <f>MIN(AD141*(1+AD$6/Setup!$C$13)-CB142,MAX(0,$H142-SUM($DP142:DY142)))</f>
        <v/>
      </c>
      <c r="EA142">
        <f>MIN(AE141*(1+AE$6/Setup!$C$13)-CC142,MAX(0,$H142-SUM($DP142:DZ142)))</f>
        <v/>
      </c>
      <c r="EB142">
        <f>MIN(AF141*(1+AF$6/Setup!$C$13)-CD142,MAX(0,$H142-SUM($DP142:EA142)))</f>
        <v/>
      </c>
      <c r="EC142">
        <f>MIN(AG141*(1+AG$6/Setup!$C$13)-CE142,MAX(0,$H142-SUM($DP142:EB142)))</f>
        <v/>
      </c>
      <c r="ED142">
        <f>MIN(AH141*(1+AH$6/Setup!$C$13)-CF142,MAX(0,$H142-SUM($DP142:EC142)))</f>
        <v/>
      </c>
      <c r="EE142">
        <f>MIN(AI141*(1+AI$6/Setup!$C$13)-CG142,MAX(0,$H142-SUM($DP142:ED142)))</f>
        <v/>
      </c>
      <c r="EF142">
        <f>MIN(AJ141*(1+AJ$6/Setup!$C$13)-CH142,MAX(0,$H142-SUM($DP142:EE142)))</f>
        <v/>
      </c>
      <c r="EG142">
        <f>MIN(AK141*(1+AK$6/Setup!$C$13)-CI142,MAX(0,$H142-SUM($DP142:EF142)))</f>
        <v/>
      </c>
      <c r="EH142">
        <f>MIN(AL141*(1+AL$6/Setup!$C$13)-CJ142,MAX(0,$H142-SUM($DP142:EG142)))</f>
        <v/>
      </c>
      <c r="EI142">
        <f>MIN(AM141*(1+AM$6/Setup!$C$13)-CK142,MAX(0,$H142-SUM($DP142:EH142)))</f>
        <v/>
      </c>
      <c r="EJ142">
        <f>MIN(AN141*(1+AN$6/Setup!$C$13)-CL142,MAX(0,$H142-SUM($DP142:EI142)))</f>
        <v/>
      </c>
      <c r="EK142">
        <f>MIN(AO141*(1+AO$6/Setup!$C$13)-CM142,MAX(0,$H142-SUM($DP142:EJ142)))</f>
        <v/>
      </c>
      <c r="EL142">
        <f>MIN(AP141*(1+AP$6/Setup!$C$13)-CN142,MAX(0,$H142-SUM($DP142:EK142)))</f>
        <v/>
      </c>
      <c r="EM142">
        <f>MIN(AQ141*(1+AQ$6/Setup!$C$13)-CO142,MAX(0,$H142-SUM($DP142:EL142)))</f>
        <v/>
      </c>
      <c r="EN142">
        <f>MIN(AR141*(1+AR$6/Setup!$C$13)-CP142,MAX(0,$H142-SUM($DP142:EM142)))</f>
        <v/>
      </c>
      <c r="EO142">
        <f>MIN(AS141*(1+AS$6/Setup!$C$13)-CQ142,MAX(0,$H142-SUM($DP142:EN142)))</f>
        <v/>
      </c>
      <c r="EP142">
        <f>MIN(AT141*(1+AT$6/Setup!$C$13)-CR142,MAX(0,$H142-SUM($DP142:EO142)))</f>
        <v/>
      </c>
      <c r="EQ142">
        <f>MIN(AU141*(1+AU$6/Setup!$C$13)-CS142,MAX(0,$H142-SUM($DP142:EP142)))</f>
        <v/>
      </c>
      <c r="ER142">
        <f>MIN(AV141*(1+AV$6/Setup!$C$13)-CT142,MAX(0,$H142-SUM($DP142:EQ142)))</f>
        <v/>
      </c>
      <c r="ES142">
        <f>MIN(AW141*(1+AW$6/Setup!$C$13)-CU142,MAX(0,$H142-SUM($DP142:ER142)))</f>
        <v/>
      </c>
      <c r="ET142">
        <f>MIN(AX141*(1+AX$6/Setup!$C$13)-CV142,MAX(0,$H142-SUM($DP142:ES142)))</f>
        <v/>
      </c>
      <c r="EU142">
        <f>MIN(AY141*(1+AY$6/Setup!$C$13)-CW142,MAX(0,$H142-SUM($DP142:ET142)))</f>
        <v/>
      </c>
      <c r="EV142">
        <f>MIN(AZ141*(1+AZ$6/Setup!$C$13)-CX142,MAX(0,$H142-SUM($DP142:EU142)))</f>
        <v/>
      </c>
      <c r="EW142">
        <f>MIN(BA141*(1+BA$6/Setup!$C$13)-CY142,MAX(0,$H142-SUM($DP142:EV142)))</f>
        <v/>
      </c>
      <c r="EX142">
        <f>MIN(BB141*(1+BB$6/Setup!$C$13)-CZ142,MAX(0,$H142-SUM($DP142:EW142)))</f>
        <v/>
      </c>
      <c r="EY142">
        <f>MIN(BC141*(1+BC$6/Setup!$C$13)-DA142,MAX(0,$H142-SUM($DP142:EX142)))</f>
        <v/>
      </c>
      <c r="EZ142">
        <f>MIN(BD141*(1+BD$6/Setup!$C$13)-DB142,MAX(0,$H142-SUM($DP142:EY142)))</f>
        <v/>
      </c>
      <c r="FA142">
        <f>MIN(BE141*(1+BE$6/Setup!$C$13)-DC142,MAX(0,$H142-SUM($DP142:EZ142)))</f>
        <v/>
      </c>
      <c r="FB142">
        <f>MIN(BF141*(1+BF$6/Setup!$C$13)-DD142,MAX(0,$H142-SUM($DP142:FA142)))</f>
        <v/>
      </c>
      <c r="FC142">
        <f>MIN(BG141*(1+BG$6/Setup!$C$13)-DE142,MAX(0,$H142-SUM($DP142:FB142)))</f>
        <v/>
      </c>
      <c r="FD142">
        <f>MIN(BH141*(1+BH$6/Setup!$C$13)-DF142,MAX(0,$H142-SUM($DP142:FC142)))</f>
        <v/>
      </c>
      <c r="FE142">
        <f>MIN(BI141*(1+BI$6/Setup!$C$13)-DG142,MAX(0,$H142-SUM($DP142:FD142)))</f>
        <v/>
      </c>
      <c r="FF142">
        <f>MIN(BJ141*(1+BJ$6/Setup!$C$13)-DH142,MAX(0,$H142-SUM($DP142:FE142)))</f>
        <v/>
      </c>
      <c r="FG142">
        <f>MIN(BK141*(1+BK$6/Setup!$C$13)-DI142,MAX(0,$H142-SUM($DP142:FF142)))</f>
        <v/>
      </c>
      <c r="FH142">
        <f>MIN(BL141*(1+BL$6/Setup!$C$13)-DJ142,MAX(0,$H142-SUM($DP142:FG142)))</f>
        <v/>
      </c>
      <c r="FI142">
        <f>MIN(BM141*(1+BM$6/Setup!$C$13)-DK142,MAX(0,$H142-SUM($DP142:FH142)))</f>
        <v/>
      </c>
      <c r="FJ142">
        <f>MIN(BN141*(1+BN$6/Setup!$C$13)-DL142,MAX(0,$H142-SUM($DP142:FI142)))</f>
        <v/>
      </c>
      <c r="FK142">
        <f>MIN(BO141*(1+BO$6/Setup!$C$13)-DM142,MAX(0,$H142-SUM($DP142:FJ142)))</f>
        <v/>
      </c>
      <c r="FL142">
        <f>MIN(BP141*(1+BP$6/Setup!$C$13)-DN142,MAX(0,$H142-SUM($DP142:FK142)))</f>
        <v/>
      </c>
      <c r="FM142">
        <f>MIN(BQ141*(1+BQ$6/Setup!$C$13)-DO142,MAX(0,$H142-SUM($DP142:FL142)))</f>
        <v/>
      </c>
    </row>
    <row r="143">
      <c r="A143">
        <f>A142+1</f>
        <v/>
      </c>
      <c r="B143">
        <f>IF(Setup!$C$6="Every week",Setup!$C$7+7*(A143-1),IF(Setup!$C$6="Every 2 weeks",Setup!$C$7+14*(A143-1),IF(Setup!$C$6="Every month",EDATE(Setup!$C$7,A143-1),EOMONTH(Setup!$C$7,INT((A143-1+Setup!$C$20)/2)-1)+MIN(IF(MOD(A143-1+Setup!$C$20,2)=0,Setup!$C$18,Setup!$C$19),DAY(EOMONTH(Setup!$C$7,INT((A143-1+Setup!$C$20)/2)))))))</f>
        <v/>
      </c>
      <c r="C143">
        <f>N('Paycheck Plan'!J139)</f>
        <v/>
      </c>
      <c r="D143">
        <f>N('Paycheck Plan'!K139)</f>
        <v/>
      </c>
      <c r="E143">
        <f>MIN(MAX(0,Setup!$C$10-F142),MAX(0,Setup!$C$8+C143-G143))</f>
        <v/>
      </c>
      <c r="F143">
        <f>F142+E143</f>
        <v/>
      </c>
      <c r="G143">
        <f>MIN(Setup!$C$14,MAX(0,Setup!$C$8+C143))</f>
        <v/>
      </c>
      <c r="H143">
        <f>MAX(0,Setup!$C$8+C143-G143-E143)+SUM($T$7:$BQ$7)-SUM(BR143:DO143)</f>
        <v/>
      </c>
      <c r="I143">
        <f>SUMPRODUCT(T142:BQ142,$T$6:$BQ$6)/Setup!$C$13</f>
        <v/>
      </c>
      <c r="J143">
        <f>SUM(T143:BQ143)</f>
        <v/>
      </c>
      <c r="K143">
        <f>IF(MAX(DP143:FM143)&gt;0,MATCH(MAX(DP143:FM143),DP143:FM143,0),1)</f>
        <v/>
      </c>
      <c r="T143">
        <f>MAX(0,T142*(1+T$6/Setup!$C$13)-BR143-DP143)+IF($K143=1,$D143,0)</f>
        <v/>
      </c>
      <c r="U143">
        <f>MAX(0,U142*(1+U$6/Setup!$C$13)-BS143-DQ143)+IF($K143=2,$D143,0)</f>
        <v/>
      </c>
      <c r="V143">
        <f>MAX(0,V142*(1+V$6/Setup!$C$13)-BT143-DR143)+IF($K143=3,$D143,0)</f>
        <v/>
      </c>
      <c r="W143">
        <f>MAX(0,W142*(1+W$6/Setup!$C$13)-BU143-DS143)+IF($K143=4,$D143,0)</f>
        <v/>
      </c>
      <c r="X143">
        <f>MAX(0,X142*(1+X$6/Setup!$C$13)-BV143-DT143)+IF($K143=5,$D143,0)</f>
        <v/>
      </c>
      <c r="Y143">
        <f>MAX(0,Y142*(1+Y$6/Setup!$C$13)-BW143-DU143)+IF($K143=6,$D143,0)</f>
        <v/>
      </c>
      <c r="Z143">
        <f>MAX(0,Z142*(1+Z$6/Setup!$C$13)-BX143-DV143)+IF($K143=7,$D143,0)</f>
        <v/>
      </c>
      <c r="AA143">
        <f>MAX(0,AA142*(1+AA$6/Setup!$C$13)-BY143-DW143)+IF($K143=8,$D143,0)</f>
        <v/>
      </c>
      <c r="AB143">
        <f>MAX(0,AB142*(1+AB$6/Setup!$C$13)-BZ143-DX143)+IF($K143=9,$D143,0)</f>
        <v/>
      </c>
      <c r="AC143">
        <f>MAX(0,AC142*(1+AC$6/Setup!$C$13)-CA143-DY143)+IF($K143=10,$D143,0)</f>
        <v/>
      </c>
      <c r="AD143">
        <f>MAX(0,AD142*(1+AD$6/Setup!$C$13)-CB143-DZ143)+IF($K143=11,$D143,0)</f>
        <v/>
      </c>
      <c r="AE143">
        <f>MAX(0,AE142*(1+AE$6/Setup!$C$13)-CC143-EA143)+IF($K143=12,$D143,0)</f>
        <v/>
      </c>
      <c r="AF143">
        <f>MAX(0,AF142*(1+AF$6/Setup!$C$13)-CD143-EB143)+IF($K143=13,$D143,0)</f>
        <v/>
      </c>
      <c r="AG143">
        <f>MAX(0,AG142*(1+AG$6/Setup!$C$13)-CE143-EC143)+IF($K143=14,$D143,0)</f>
        <v/>
      </c>
      <c r="AH143">
        <f>MAX(0,AH142*(1+AH$6/Setup!$C$13)-CF143-ED143)+IF($K143=15,$D143,0)</f>
        <v/>
      </c>
      <c r="AI143">
        <f>MAX(0,AI142*(1+AI$6/Setup!$C$13)-CG143-EE143)+IF($K143=16,$D143,0)</f>
        <v/>
      </c>
      <c r="AJ143">
        <f>MAX(0,AJ142*(1+AJ$6/Setup!$C$13)-CH143-EF143)+IF($K143=17,$D143,0)</f>
        <v/>
      </c>
      <c r="AK143">
        <f>MAX(0,AK142*(1+AK$6/Setup!$C$13)-CI143-EG143)+IF($K143=18,$D143,0)</f>
        <v/>
      </c>
      <c r="AL143">
        <f>MAX(0,AL142*(1+AL$6/Setup!$C$13)-CJ143-EH143)+IF($K143=19,$D143,0)</f>
        <v/>
      </c>
      <c r="AM143">
        <f>MAX(0,AM142*(1+AM$6/Setup!$C$13)-CK143-EI143)+IF($K143=20,$D143,0)</f>
        <v/>
      </c>
      <c r="AN143">
        <f>MAX(0,AN142*(1+AN$6/Setup!$C$13)-CL143-EJ143)+IF($K143=21,$D143,0)</f>
        <v/>
      </c>
      <c r="AO143">
        <f>MAX(0,AO142*(1+AO$6/Setup!$C$13)-CM143-EK143)+IF($K143=22,$D143,0)</f>
        <v/>
      </c>
      <c r="AP143">
        <f>MAX(0,AP142*(1+AP$6/Setup!$C$13)-CN143-EL143)+IF($K143=23,$D143,0)</f>
        <v/>
      </c>
      <c r="AQ143">
        <f>MAX(0,AQ142*(1+AQ$6/Setup!$C$13)-CO143-EM143)+IF($K143=24,$D143,0)</f>
        <v/>
      </c>
      <c r="AR143">
        <f>MAX(0,AR142*(1+AR$6/Setup!$C$13)-CP143-EN143)+IF($K143=25,$D143,0)</f>
        <v/>
      </c>
      <c r="AS143">
        <f>MAX(0,AS142*(1+AS$6/Setup!$C$13)-CQ143-EO143)+IF($K143=26,$D143,0)</f>
        <v/>
      </c>
      <c r="AT143">
        <f>MAX(0,AT142*(1+AT$6/Setup!$C$13)-CR143-EP143)+IF($K143=27,$D143,0)</f>
        <v/>
      </c>
      <c r="AU143">
        <f>MAX(0,AU142*(1+AU$6/Setup!$C$13)-CS143-EQ143)+IF($K143=28,$D143,0)</f>
        <v/>
      </c>
      <c r="AV143">
        <f>MAX(0,AV142*(1+AV$6/Setup!$C$13)-CT143-ER143)+IF($K143=29,$D143,0)</f>
        <v/>
      </c>
      <c r="AW143">
        <f>MAX(0,AW142*(1+AW$6/Setup!$C$13)-CU143-ES143)+IF($K143=30,$D143,0)</f>
        <v/>
      </c>
      <c r="AX143">
        <f>MAX(0,AX142*(1+AX$6/Setup!$C$13)-CV143-ET143)+IF($K143=31,$D143,0)</f>
        <v/>
      </c>
      <c r="AY143">
        <f>MAX(0,AY142*(1+AY$6/Setup!$C$13)-CW143-EU143)+IF($K143=32,$D143,0)</f>
        <v/>
      </c>
      <c r="AZ143">
        <f>MAX(0,AZ142*(1+AZ$6/Setup!$C$13)-CX143-EV143)+IF($K143=33,$D143,0)</f>
        <v/>
      </c>
      <c r="BA143">
        <f>MAX(0,BA142*(1+BA$6/Setup!$C$13)-CY143-EW143)+IF($K143=34,$D143,0)</f>
        <v/>
      </c>
      <c r="BB143">
        <f>MAX(0,BB142*(1+BB$6/Setup!$C$13)-CZ143-EX143)+IF($K143=35,$D143,0)</f>
        <v/>
      </c>
      <c r="BC143">
        <f>MAX(0,BC142*(1+BC$6/Setup!$C$13)-DA143-EY143)+IF($K143=36,$D143,0)</f>
        <v/>
      </c>
      <c r="BD143">
        <f>MAX(0,BD142*(1+BD$6/Setup!$C$13)-DB143-EZ143)+IF($K143=37,$D143,0)</f>
        <v/>
      </c>
      <c r="BE143">
        <f>MAX(0,BE142*(1+BE$6/Setup!$C$13)-DC143-FA143)+IF($K143=38,$D143,0)</f>
        <v/>
      </c>
      <c r="BF143">
        <f>MAX(0,BF142*(1+BF$6/Setup!$C$13)-DD143-FB143)+IF($K143=39,$D143,0)</f>
        <v/>
      </c>
      <c r="BG143">
        <f>MAX(0,BG142*(1+BG$6/Setup!$C$13)-DE143-FC143)+IF($K143=40,$D143,0)</f>
        <v/>
      </c>
      <c r="BH143">
        <f>MAX(0,BH142*(1+BH$6/Setup!$C$13)-DF143-FD143)+IF($K143=41,$D143,0)</f>
        <v/>
      </c>
      <c r="BI143">
        <f>MAX(0,BI142*(1+BI$6/Setup!$C$13)-DG143-FE143)+IF($K143=42,$D143,0)</f>
        <v/>
      </c>
      <c r="BJ143">
        <f>MAX(0,BJ142*(1+BJ$6/Setup!$C$13)-DH143-FF143)+IF($K143=43,$D143,0)</f>
        <v/>
      </c>
      <c r="BK143">
        <f>MAX(0,BK142*(1+BK$6/Setup!$C$13)-DI143-FG143)+IF($K143=44,$D143,0)</f>
        <v/>
      </c>
      <c r="BL143">
        <f>MAX(0,BL142*(1+BL$6/Setup!$C$13)-DJ143-FH143)+IF($K143=45,$D143,0)</f>
        <v/>
      </c>
      <c r="BM143">
        <f>MAX(0,BM142*(1+BM$6/Setup!$C$13)-DK143-FI143)+IF($K143=46,$D143,0)</f>
        <v/>
      </c>
      <c r="BN143">
        <f>MAX(0,BN142*(1+BN$6/Setup!$C$13)-DL143-FJ143)+IF($K143=47,$D143,0)</f>
        <v/>
      </c>
      <c r="BO143">
        <f>MAX(0,BO142*(1+BO$6/Setup!$C$13)-DM143-FK143)+IF($K143=48,$D143,0)</f>
        <v/>
      </c>
      <c r="BP143">
        <f>MAX(0,BP142*(1+BP$6/Setup!$C$13)-DN143-FL143)+IF($K143=49,$D143,0)</f>
        <v/>
      </c>
      <c r="BQ143">
        <f>MAX(0,BQ142*(1+BQ$6/Setup!$C$13)-DO143-FM143)+IF($K143=50,$D143,0)</f>
        <v/>
      </c>
      <c r="BR143">
        <f>MIN(T142*(1+T$6/Setup!$C$13),T$7)</f>
        <v/>
      </c>
      <c r="BS143">
        <f>MIN(U142*(1+U$6/Setup!$C$13),U$7)</f>
        <v/>
      </c>
      <c r="BT143">
        <f>MIN(V142*(1+V$6/Setup!$C$13),V$7)</f>
        <v/>
      </c>
      <c r="BU143">
        <f>MIN(W142*(1+W$6/Setup!$C$13),W$7)</f>
        <v/>
      </c>
      <c r="BV143">
        <f>MIN(X142*(1+X$6/Setup!$C$13),X$7)</f>
        <v/>
      </c>
      <c r="BW143">
        <f>MIN(Y142*(1+Y$6/Setup!$C$13),Y$7)</f>
        <v/>
      </c>
      <c r="BX143">
        <f>MIN(Z142*(1+Z$6/Setup!$C$13),Z$7)</f>
        <v/>
      </c>
      <c r="BY143">
        <f>MIN(AA142*(1+AA$6/Setup!$C$13),AA$7)</f>
        <v/>
      </c>
      <c r="BZ143">
        <f>MIN(AB142*(1+AB$6/Setup!$C$13),AB$7)</f>
        <v/>
      </c>
      <c r="CA143">
        <f>MIN(AC142*(1+AC$6/Setup!$C$13),AC$7)</f>
        <v/>
      </c>
      <c r="CB143">
        <f>MIN(AD142*(1+AD$6/Setup!$C$13),AD$7)</f>
        <v/>
      </c>
      <c r="CC143">
        <f>MIN(AE142*(1+AE$6/Setup!$C$13),AE$7)</f>
        <v/>
      </c>
      <c r="CD143">
        <f>MIN(AF142*(1+AF$6/Setup!$C$13),AF$7)</f>
        <v/>
      </c>
      <c r="CE143">
        <f>MIN(AG142*(1+AG$6/Setup!$C$13),AG$7)</f>
        <v/>
      </c>
      <c r="CF143">
        <f>MIN(AH142*(1+AH$6/Setup!$C$13),AH$7)</f>
        <v/>
      </c>
      <c r="CG143">
        <f>MIN(AI142*(1+AI$6/Setup!$C$13),AI$7)</f>
        <v/>
      </c>
      <c r="CH143">
        <f>MIN(AJ142*(1+AJ$6/Setup!$C$13),AJ$7)</f>
        <v/>
      </c>
      <c r="CI143">
        <f>MIN(AK142*(1+AK$6/Setup!$C$13),AK$7)</f>
        <v/>
      </c>
      <c r="CJ143">
        <f>MIN(AL142*(1+AL$6/Setup!$C$13),AL$7)</f>
        <v/>
      </c>
      <c r="CK143">
        <f>MIN(AM142*(1+AM$6/Setup!$C$13),AM$7)</f>
        <v/>
      </c>
      <c r="CL143">
        <f>MIN(AN142*(1+AN$6/Setup!$C$13),AN$7)</f>
        <v/>
      </c>
      <c r="CM143">
        <f>MIN(AO142*(1+AO$6/Setup!$C$13),AO$7)</f>
        <v/>
      </c>
      <c r="CN143">
        <f>MIN(AP142*(1+AP$6/Setup!$C$13),AP$7)</f>
        <v/>
      </c>
      <c r="CO143">
        <f>MIN(AQ142*(1+AQ$6/Setup!$C$13),AQ$7)</f>
        <v/>
      </c>
      <c r="CP143">
        <f>MIN(AR142*(1+AR$6/Setup!$C$13),AR$7)</f>
        <v/>
      </c>
      <c r="CQ143">
        <f>MIN(AS142*(1+AS$6/Setup!$C$13),AS$7)</f>
        <v/>
      </c>
      <c r="CR143">
        <f>MIN(AT142*(1+AT$6/Setup!$C$13),AT$7)</f>
        <v/>
      </c>
      <c r="CS143">
        <f>MIN(AU142*(1+AU$6/Setup!$C$13),AU$7)</f>
        <v/>
      </c>
      <c r="CT143">
        <f>MIN(AV142*(1+AV$6/Setup!$C$13),AV$7)</f>
        <v/>
      </c>
      <c r="CU143">
        <f>MIN(AW142*(1+AW$6/Setup!$C$13),AW$7)</f>
        <v/>
      </c>
      <c r="CV143">
        <f>MIN(AX142*(1+AX$6/Setup!$C$13),AX$7)</f>
        <v/>
      </c>
      <c r="CW143">
        <f>MIN(AY142*(1+AY$6/Setup!$C$13),AY$7)</f>
        <v/>
      </c>
      <c r="CX143">
        <f>MIN(AZ142*(1+AZ$6/Setup!$C$13),AZ$7)</f>
        <v/>
      </c>
      <c r="CY143">
        <f>MIN(BA142*(1+BA$6/Setup!$C$13),BA$7)</f>
        <v/>
      </c>
      <c r="CZ143">
        <f>MIN(BB142*(1+BB$6/Setup!$C$13),BB$7)</f>
        <v/>
      </c>
      <c r="DA143">
        <f>MIN(BC142*(1+BC$6/Setup!$C$13),BC$7)</f>
        <v/>
      </c>
      <c r="DB143">
        <f>MIN(BD142*(1+BD$6/Setup!$C$13),BD$7)</f>
        <v/>
      </c>
      <c r="DC143">
        <f>MIN(BE142*(1+BE$6/Setup!$C$13),BE$7)</f>
        <v/>
      </c>
      <c r="DD143">
        <f>MIN(BF142*(1+BF$6/Setup!$C$13),BF$7)</f>
        <v/>
      </c>
      <c r="DE143">
        <f>MIN(BG142*(1+BG$6/Setup!$C$13),BG$7)</f>
        <v/>
      </c>
      <c r="DF143">
        <f>MIN(BH142*(1+BH$6/Setup!$C$13),BH$7)</f>
        <v/>
      </c>
      <c r="DG143">
        <f>MIN(BI142*(1+BI$6/Setup!$C$13),BI$7)</f>
        <v/>
      </c>
      <c r="DH143">
        <f>MIN(BJ142*(1+BJ$6/Setup!$C$13),BJ$7)</f>
        <v/>
      </c>
      <c r="DI143">
        <f>MIN(BK142*(1+BK$6/Setup!$C$13),BK$7)</f>
        <v/>
      </c>
      <c r="DJ143">
        <f>MIN(BL142*(1+BL$6/Setup!$C$13),BL$7)</f>
        <v/>
      </c>
      <c r="DK143">
        <f>MIN(BM142*(1+BM$6/Setup!$C$13),BM$7)</f>
        <v/>
      </c>
      <c r="DL143">
        <f>MIN(BN142*(1+BN$6/Setup!$C$13),BN$7)</f>
        <v/>
      </c>
      <c r="DM143">
        <f>MIN(BO142*(1+BO$6/Setup!$C$13),BO$7)</f>
        <v/>
      </c>
      <c r="DN143">
        <f>MIN(BP142*(1+BP$6/Setup!$C$13),BP$7)</f>
        <v/>
      </c>
      <c r="DO143">
        <f>MIN(BQ142*(1+BQ$6/Setup!$C$13),BQ$7)</f>
        <v/>
      </c>
      <c r="DP143">
        <f>MIN(T142*(1+T$6/Setup!$C$13)-BR143,$H143)</f>
        <v/>
      </c>
      <c r="DQ143">
        <f>MIN(U142*(1+U$6/Setup!$C$13)-BS143,MAX(0,$H143-SUM($DP143:DP143)))</f>
        <v/>
      </c>
      <c r="DR143">
        <f>MIN(V142*(1+V$6/Setup!$C$13)-BT143,MAX(0,$H143-SUM($DP143:DQ143)))</f>
        <v/>
      </c>
      <c r="DS143">
        <f>MIN(W142*(1+W$6/Setup!$C$13)-BU143,MAX(0,$H143-SUM($DP143:DR143)))</f>
        <v/>
      </c>
      <c r="DT143">
        <f>MIN(X142*(1+X$6/Setup!$C$13)-BV143,MAX(0,$H143-SUM($DP143:DS143)))</f>
        <v/>
      </c>
      <c r="DU143">
        <f>MIN(Y142*(1+Y$6/Setup!$C$13)-BW143,MAX(0,$H143-SUM($DP143:DT143)))</f>
        <v/>
      </c>
      <c r="DV143">
        <f>MIN(Z142*(1+Z$6/Setup!$C$13)-BX143,MAX(0,$H143-SUM($DP143:DU143)))</f>
        <v/>
      </c>
      <c r="DW143">
        <f>MIN(AA142*(1+AA$6/Setup!$C$13)-BY143,MAX(0,$H143-SUM($DP143:DV143)))</f>
        <v/>
      </c>
      <c r="DX143">
        <f>MIN(AB142*(1+AB$6/Setup!$C$13)-BZ143,MAX(0,$H143-SUM($DP143:DW143)))</f>
        <v/>
      </c>
      <c r="DY143">
        <f>MIN(AC142*(1+AC$6/Setup!$C$13)-CA143,MAX(0,$H143-SUM($DP143:DX143)))</f>
        <v/>
      </c>
      <c r="DZ143">
        <f>MIN(AD142*(1+AD$6/Setup!$C$13)-CB143,MAX(0,$H143-SUM($DP143:DY143)))</f>
        <v/>
      </c>
      <c r="EA143">
        <f>MIN(AE142*(1+AE$6/Setup!$C$13)-CC143,MAX(0,$H143-SUM($DP143:DZ143)))</f>
        <v/>
      </c>
      <c r="EB143">
        <f>MIN(AF142*(1+AF$6/Setup!$C$13)-CD143,MAX(0,$H143-SUM($DP143:EA143)))</f>
        <v/>
      </c>
      <c r="EC143">
        <f>MIN(AG142*(1+AG$6/Setup!$C$13)-CE143,MAX(0,$H143-SUM($DP143:EB143)))</f>
        <v/>
      </c>
      <c r="ED143">
        <f>MIN(AH142*(1+AH$6/Setup!$C$13)-CF143,MAX(0,$H143-SUM($DP143:EC143)))</f>
        <v/>
      </c>
      <c r="EE143">
        <f>MIN(AI142*(1+AI$6/Setup!$C$13)-CG143,MAX(0,$H143-SUM($DP143:ED143)))</f>
        <v/>
      </c>
      <c r="EF143">
        <f>MIN(AJ142*(1+AJ$6/Setup!$C$13)-CH143,MAX(0,$H143-SUM($DP143:EE143)))</f>
        <v/>
      </c>
      <c r="EG143">
        <f>MIN(AK142*(1+AK$6/Setup!$C$13)-CI143,MAX(0,$H143-SUM($DP143:EF143)))</f>
        <v/>
      </c>
      <c r="EH143">
        <f>MIN(AL142*(1+AL$6/Setup!$C$13)-CJ143,MAX(0,$H143-SUM($DP143:EG143)))</f>
        <v/>
      </c>
      <c r="EI143">
        <f>MIN(AM142*(1+AM$6/Setup!$C$13)-CK143,MAX(0,$H143-SUM($DP143:EH143)))</f>
        <v/>
      </c>
      <c r="EJ143">
        <f>MIN(AN142*(1+AN$6/Setup!$C$13)-CL143,MAX(0,$H143-SUM($DP143:EI143)))</f>
        <v/>
      </c>
      <c r="EK143">
        <f>MIN(AO142*(1+AO$6/Setup!$C$13)-CM143,MAX(0,$H143-SUM($DP143:EJ143)))</f>
        <v/>
      </c>
      <c r="EL143">
        <f>MIN(AP142*(1+AP$6/Setup!$C$13)-CN143,MAX(0,$H143-SUM($DP143:EK143)))</f>
        <v/>
      </c>
      <c r="EM143">
        <f>MIN(AQ142*(1+AQ$6/Setup!$C$13)-CO143,MAX(0,$H143-SUM($DP143:EL143)))</f>
        <v/>
      </c>
      <c r="EN143">
        <f>MIN(AR142*(1+AR$6/Setup!$C$13)-CP143,MAX(0,$H143-SUM($DP143:EM143)))</f>
        <v/>
      </c>
      <c r="EO143">
        <f>MIN(AS142*(1+AS$6/Setup!$C$13)-CQ143,MAX(0,$H143-SUM($DP143:EN143)))</f>
        <v/>
      </c>
      <c r="EP143">
        <f>MIN(AT142*(1+AT$6/Setup!$C$13)-CR143,MAX(0,$H143-SUM($DP143:EO143)))</f>
        <v/>
      </c>
      <c r="EQ143">
        <f>MIN(AU142*(1+AU$6/Setup!$C$13)-CS143,MAX(0,$H143-SUM($DP143:EP143)))</f>
        <v/>
      </c>
      <c r="ER143">
        <f>MIN(AV142*(1+AV$6/Setup!$C$13)-CT143,MAX(0,$H143-SUM($DP143:EQ143)))</f>
        <v/>
      </c>
      <c r="ES143">
        <f>MIN(AW142*(1+AW$6/Setup!$C$13)-CU143,MAX(0,$H143-SUM($DP143:ER143)))</f>
        <v/>
      </c>
      <c r="ET143">
        <f>MIN(AX142*(1+AX$6/Setup!$C$13)-CV143,MAX(0,$H143-SUM($DP143:ES143)))</f>
        <v/>
      </c>
      <c r="EU143">
        <f>MIN(AY142*(1+AY$6/Setup!$C$13)-CW143,MAX(0,$H143-SUM($DP143:ET143)))</f>
        <v/>
      </c>
      <c r="EV143">
        <f>MIN(AZ142*(1+AZ$6/Setup!$C$13)-CX143,MAX(0,$H143-SUM($DP143:EU143)))</f>
        <v/>
      </c>
      <c r="EW143">
        <f>MIN(BA142*(1+BA$6/Setup!$C$13)-CY143,MAX(0,$H143-SUM($DP143:EV143)))</f>
        <v/>
      </c>
      <c r="EX143">
        <f>MIN(BB142*(1+BB$6/Setup!$C$13)-CZ143,MAX(0,$H143-SUM($DP143:EW143)))</f>
        <v/>
      </c>
      <c r="EY143">
        <f>MIN(BC142*(1+BC$6/Setup!$C$13)-DA143,MAX(0,$H143-SUM($DP143:EX143)))</f>
        <v/>
      </c>
      <c r="EZ143">
        <f>MIN(BD142*(1+BD$6/Setup!$C$13)-DB143,MAX(0,$H143-SUM($DP143:EY143)))</f>
        <v/>
      </c>
      <c r="FA143">
        <f>MIN(BE142*(1+BE$6/Setup!$C$13)-DC143,MAX(0,$H143-SUM($DP143:EZ143)))</f>
        <v/>
      </c>
      <c r="FB143">
        <f>MIN(BF142*(1+BF$6/Setup!$C$13)-DD143,MAX(0,$H143-SUM($DP143:FA143)))</f>
        <v/>
      </c>
      <c r="FC143">
        <f>MIN(BG142*(1+BG$6/Setup!$C$13)-DE143,MAX(0,$H143-SUM($DP143:FB143)))</f>
        <v/>
      </c>
      <c r="FD143">
        <f>MIN(BH142*(1+BH$6/Setup!$C$13)-DF143,MAX(0,$H143-SUM($DP143:FC143)))</f>
        <v/>
      </c>
      <c r="FE143">
        <f>MIN(BI142*(1+BI$6/Setup!$C$13)-DG143,MAX(0,$H143-SUM($DP143:FD143)))</f>
        <v/>
      </c>
      <c r="FF143">
        <f>MIN(BJ142*(1+BJ$6/Setup!$C$13)-DH143,MAX(0,$H143-SUM($DP143:FE143)))</f>
        <v/>
      </c>
      <c r="FG143">
        <f>MIN(BK142*(1+BK$6/Setup!$C$13)-DI143,MAX(0,$H143-SUM($DP143:FF143)))</f>
        <v/>
      </c>
      <c r="FH143">
        <f>MIN(BL142*(1+BL$6/Setup!$C$13)-DJ143,MAX(0,$H143-SUM($DP143:FG143)))</f>
        <v/>
      </c>
      <c r="FI143">
        <f>MIN(BM142*(1+BM$6/Setup!$C$13)-DK143,MAX(0,$H143-SUM($DP143:FH143)))</f>
        <v/>
      </c>
      <c r="FJ143">
        <f>MIN(BN142*(1+BN$6/Setup!$C$13)-DL143,MAX(0,$H143-SUM($DP143:FI143)))</f>
        <v/>
      </c>
      <c r="FK143">
        <f>MIN(BO142*(1+BO$6/Setup!$C$13)-DM143,MAX(0,$H143-SUM($DP143:FJ143)))</f>
        <v/>
      </c>
      <c r="FL143">
        <f>MIN(BP142*(1+BP$6/Setup!$C$13)-DN143,MAX(0,$H143-SUM($DP143:FK143)))</f>
        <v/>
      </c>
      <c r="FM143">
        <f>MIN(BQ142*(1+BQ$6/Setup!$C$13)-DO143,MAX(0,$H143-SUM($DP143:FL143)))</f>
        <v/>
      </c>
    </row>
    <row r="144">
      <c r="A144">
        <f>A143+1</f>
        <v/>
      </c>
      <c r="B144">
        <f>IF(Setup!$C$6="Every week",Setup!$C$7+7*(A144-1),IF(Setup!$C$6="Every 2 weeks",Setup!$C$7+14*(A144-1),IF(Setup!$C$6="Every month",EDATE(Setup!$C$7,A144-1),EOMONTH(Setup!$C$7,INT((A144-1+Setup!$C$20)/2)-1)+MIN(IF(MOD(A144-1+Setup!$C$20,2)=0,Setup!$C$18,Setup!$C$19),DAY(EOMONTH(Setup!$C$7,INT((A144-1+Setup!$C$20)/2)))))))</f>
        <v/>
      </c>
      <c r="C144">
        <f>N('Paycheck Plan'!J140)</f>
        <v/>
      </c>
      <c r="D144">
        <f>N('Paycheck Plan'!K140)</f>
        <v/>
      </c>
      <c r="E144">
        <f>MIN(MAX(0,Setup!$C$10-F143),MAX(0,Setup!$C$8+C144-G144))</f>
        <v/>
      </c>
      <c r="F144">
        <f>F143+E144</f>
        <v/>
      </c>
      <c r="G144">
        <f>MIN(Setup!$C$14,MAX(0,Setup!$C$8+C144))</f>
        <v/>
      </c>
      <c r="H144">
        <f>MAX(0,Setup!$C$8+C144-G144-E144)+SUM($T$7:$BQ$7)-SUM(BR144:DO144)</f>
        <v/>
      </c>
      <c r="I144">
        <f>SUMPRODUCT(T143:BQ143,$T$6:$BQ$6)/Setup!$C$13</f>
        <v/>
      </c>
      <c r="J144">
        <f>SUM(T144:BQ144)</f>
        <v/>
      </c>
      <c r="K144">
        <f>IF(MAX(DP144:FM144)&gt;0,MATCH(MAX(DP144:FM144),DP144:FM144,0),1)</f>
        <v/>
      </c>
      <c r="T144">
        <f>MAX(0,T143*(1+T$6/Setup!$C$13)-BR144-DP144)+IF($K144=1,$D144,0)</f>
        <v/>
      </c>
      <c r="U144">
        <f>MAX(0,U143*(1+U$6/Setup!$C$13)-BS144-DQ144)+IF($K144=2,$D144,0)</f>
        <v/>
      </c>
      <c r="V144">
        <f>MAX(0,V143*(1+V$6/Setup!$C$13)-BT144-DR144)+IF($K144=3,$D144,0)</f>
        <v/>
      </c>
      <c r="W144">
        <f>MAX(0,W143*(1+W$6/Setup!$C$13)-BU144-DS144)+IF($K144=4,$D144,0)</f>
        <v/>
      </c>
      <c r="X144">
        <f>MAX(0,X143*(1+X$6/Setup!$C$13)-BV144-DT144)+IF($K144=5,$D144,0)</f>
        <v/>
      </c>
      <c r="Y144">
        <f>MAX(0,Y143*(1+Y$6/Setup!$C$13)-BW144-DU144)+IF($K144=6,$D144,0)</f>
        <v/>
      </c>
      <c r="Z144">
        <f>MAX(0,Z143*(1+Z$6/Setup!$C$13)-BX144-DV144)+IF($K144=7,$D144,0)</f>
        <v/>
      </c>
      <c r="AA144">
        <f>MAX(0,AA143*(1+AA$6/Setup!$C$13)-BY144-DW144)+IF($K144=8,$D144,0)</f>
        <v/>
      </c>
      <c r="AB144">
        <f>MAX(0,AB143*(1+AB$6/Setup!$C$13)-BZ144-DX144)+IF($K144=9,$D144,0)</f>
        <v/>
      </c>
      <c r="AC144">
        <f>MAX(0,AC143*(1+AC$6/Setup!$C$13)-CA144-DY144)+IF($K144=10,$D144,0)</f>
        <v/>
      </c>
      <c r="AD144">
        <f>MAX(0,AD143*(1+AD$6/Setup!$C$13)-CB144-DZ144)+IF($K144=11,$D144,0)</f>
        <v/>
      </c>
      <c r="AE144">
        <f>MAX(0,AE143*(1+AE$6/Setup!$C$13)-CC144-EA144)+IF($K144=12,$D144,0)</f>
        <v/>
      </c>
      <c r="AF144">
        <f>MAX(0,AF143*(1+AF$6/Setup!$C$13)-CD144-EB144)+IF($K144=13,$D144,0)</f>
        <v/>
      </c>
      <c r="AG144">
        <f>MAX(0,AG143*(1+AG$6/Setup!$C$13)-CE144-EC144)+IF($K144=14,$D144,0)</f>
        <v/>
      </c>
      <c r="AH144">
        <f>MAX(0,AH143*(1+AH$6/Setup!$C$13)-CF144-ED144)+IF($K144=15,$D144,0)</f>
        <v/>
      </c>
      <c r="AI144">
        <f>MAX(0,AI143*(1+AI$6/Setup!$C$13)-CG144-EE144)+IF($K144=16,$D144,0)</f>
        <v/>
      </c>
      <c r="AJ144">
        <f>MAX(0,AJ143*(1+AJ$6/Setup!$C$13)-CH144-EF144)+IF($K144=17,$D144,0)</f>
        <v/>
      </c>
      <c r="AK144">
        <f>MAX(0,AK143*(1+AK$6/Setup!$C$13)-CI144-EG144)+IF($K144=18,$D144,0)</f>
        <v/>
      </c>
      <c r="AL144">
        <f>MAX(0,AL143*(1+AL$6/Setup!$C$13)-CJ144-EH144)+IF($K144=19,$D144,0)</f>
        <v/>
      </c>
      <c r="AM144">
        <f>MAX(0,AM143*(1+AM$6/Setup!$C$13)-CK144-EI144)+IF($K144=20,$D144,0)</f>
        <v/>
      </c>
      <c r="AN144">
        <f>MAX(0,AN143*(1+AN$6/Setup!$C$13)-CL144-EJ144)+IF($K144=21,$D144,0)</f>
        <v/>
      </c>
      <c r="AO144">
        <f>MAX(0,AO143*(1+AO$6/Setup!$C$13)-CM144-EK144)+IF($K144=22,$D144,0)</f>
        <v/>
      </c>
      <c r="AP144">
        <f>MAX(0,AP143*(1+AP$6/Setup!$C$13)-CN144-EL144)+IF($K144=23,$D144,0)</f>
        <v/>
      </c>
      <c r="AQ144">
        <f>MAX(0,AQ143*(1+AQ$6/Setup!$C$13)-CO144-EM144)+IF($K144=24,$D144,0)</f>
        <v/>
      </c>
      <c r="AR144">
        <f>MAX(0,AR143*(1+AR$6/Setup!$C$13)-CP144-EN144)+IF($K144=25,$D144,0)</f>
        <v/>
      </c>
      <c r="AS144">
        <f>MAX(0,AS143*(1+AS$6/Setup!$C$13)-CQ144-EO144)+IF($K144=26,$D144,0)</f>
        <v/>
      </c>
      <c r="AT144">
        <f>MAX(0,AT143*(1+AT$6/Setup!$C$13)-CR144-EP144)+IF($K144=27,$D144,0)</f>
        <v/>
      </c>
      <c r="AU144">
        <f>MAX(0,AU143*(1+AU$6/Setup!$C$13)-CS144-EQ144)+IF($K144=28,$D144,0)</f>
        <v/>
      </c>
      <c r="AV144">
        <f>MAX(0,AV143*(1+AV$6/Setup!$C$13)-CT144-ER144)+IF($K144=29,$D144,0)</f>
        <v/>
      </c>
      <c r="AW144">
        <f>MAX(0,AW143*(1+AW$6/Setup!$C$13)-CU144-ES144)+IF($K144=30,$D144,0)</f>
        <v/>
      </c>
      <c r="AX144">
        <f>MAX(0,AX143*(1+AX$6/Setup!$C$13)-CV144-ET144)+IF($K144=31,$D144,0)</f>
        <v/>
      </c>
      <c r="AY144">
        <f>MAX(0,AY143*(1+AY$6/Setup!$C$13)-CW144-EU144)+IF($K144=32,$D144,0)</f>
        <v/>
      </c>
      <c r="AZ144">
        <f>MAX(0,AZ143*(1+AZ$6/Setup!$C$13)-CX144-EV144)+IF($K144=33,$D144,0)</f>
        <v/>
      </c>
      <c r="BA144">
        <f>MAX(0,BA143*(1+BA$6/Setup!$C$13)-CY144-EW144)+IF($K144=34,$D144,0)</f>
        <v/>
      </c>
      <c r="BB144">
        <f>MAX(0,BB143*(1+BB$6/Setup!$C$13)-CZ144-EX144)+IF($K144=35,$D144,0)</f>
        <v/>
      </c>
      <c r="BC144">
        <f>MAX(0,BC143*(1+BC$6/Setup!$C$13)-DA144-EY144)+IF($K144=36,$D144,0)</f>
        <v/>
      </c>
      <c r="BD144">
        <f>MAX(0,BD143*(1+BD$6/Setup!$C$13)-DB144-EZ144)+IF($K144=37,$D144,0)</f>
        <v/>
      </c>
      <c r="BE144">
        <f>MAX(0,BE143*(1+BE$6/Setup!$C$13)-DC144-FA144)+IF($K144=38,$D144,0)</f>
        <v/>
      </c>
      <c r="BF144">
        <f>MAX(0,BF143*(1+BF$6/Setup!$C$13)-DD144-FB144)+IF($K144=39,$D144,0)</f>
        <v/>
      </c>
      <c r="BG144">
        <f>MAX(0,BG143*(1+BG$6/Setup!$C$13)-DE144-FC144)+IF($K144=40,$D144,0)</f>
        <v/>
      </c>
      <c r="BH144">
        <f>MAX(0,BH143*(1+BH$6/Setup!$C$13)-DF144-FD144)+IF($K144=41,$D144,0)</f>
        <v/>
      </c>
      <c r="BI144">
        <f>MAX(0,BI143*(1+BI$6/Setup!$C$13)-DG144-FE144)+IF($K144=42,$D144,0)</f>
        <v/>
      </c>
      <c r="BJ144">
        <f>MAX(0,BJ143*(1+BJ$6/Setup!$C$13)-DH144-FF144)+IF($K144=43,$D144,0)</f>
        <v/>
      </c>
      <c r="BK144">
        <f>MAX(0,BK143*(1+BK$6/Setup!$C$13)-DI144-FG144)+IF($K144=44,$D144,0)</f>
        <v/>
      </c>
      <c r="BL144">
        <f>MAX(0,BL143*(1+BL$6/Setup!$C$13)-DJ144-FH144)+IF($K144=45,$D144,0)</f>
        <v/>
      </c>
      <c r="BM144">
        <f>MAX(0,BM143*(1+BM$6/Setup!$C$13)-DK144-FI144)+IF($K144=46,$D144,0)</f>
        <v/>
      </c>
      <c r="BN144">
        <f>MAX(0,BN143*(1+BN$6/Setup!$C$13)-DL144-FJ144)+IF($K144=47,$D144,0)</f>
        <v/>
      </c>
      <c r="BO144">
        <f>MAX(0,BO143*(1+BO$6/Setup!$C$13)-DM144-FK144)+IF($K144=48,$D144,0)</f>
        <v/>
      </c>
      <c r="BP144">
        <f>MAX(0,BP143*(1+BP$6/Setup!$C$13)-DN144-FL144)+IF($K144=49,$D144,0)</f>
        <v/>
      </c>
      <c r="BQ144">
        <f>MAX(0,BQ143*(1+BQ$6/Setup!$C$13)-DO144-FM144)+IF($K144=50,$D144,0)</f>
        <v/>
      </c>
      <c r="BR144">
        <f>MIN(T143*(1+T$6/Setup!$C$13),T$7)</f>
        <v/>
      </c>
      <c r="BS144">
        <f>MIN(U143*(1+U$6/Setup!$C$13),U$7)</f>
        <v/>
      </c>
      <c r="BT144">
        <f>MIN(V143*(1+V$6/Setup!$C$13),V$7)</f>
        <v/>
      </c>
      <c r="BU144">
        <f>MIN(W143*(1+W$6/Setup!$C$13),W$7)</f>
        <v/>
      </c>
      <c r="BV144">
        <f>MIN(X143*(1+X$6/Setup!$C$13),X$7)</f>
        <v/>
      </c>
      <c r="BW144">
        <f>MIN(Y143*(1+Y$6/Setup!$C$13),Y$7)</f>
        <v/>
      </c>
      <c r="BX144">
        <f>MIN(Z143*(1+Z$6/Setup!$C$13),Z$7)</f>
        <v/>
      </c>
      <c r="BY144">
        <f>MIN(AA143*(1+AA$6/Setup!$C$13),AA$7)</f>
        <v/>
      </c>
      <c r="BZ144">
        <f>MIN(AB143*(1+AB$6/Setup!$C$13),AB$7)</f>
        <v/>
      </c>
      <c r="CA144">
        <f>MIN(AC143*(1+AC$6/Setup!$C$13),AC$7)</f>
        <v/>
      </c>
      <c r="CB144">
        <f>MIN(AD143*(1+AD$6/Setup!$C$13),AD$7)</f>
        <v/>
      </c>
      <c r="CC144">
        <f>MIN(AE143*(1+AE$6/Setup!$C$13),AE$7)</f>
        <v/>
      </c>
      <c r="CD144">
        <f>MIN(AF143*(1+AF$6/Setup!$C$13),AF$7)</f>
        <v/>
      </c>
      <c r="CE144">
        <f>MIN(AG143*(1+AG$6/Setup!$C$13),AG$7)</f>
        <v/>
      </c>
      <c r="CF144">
        <f>MIN(AH143*(1+AH$6/Setup!$C$13),AH$7)</f>
        <v/>
      </c>
      <c r="CG144">
        <f>MIN(AI143*(1+AI$6/Setup!$C$13),AI$7)</f>
        <v/>
      </c>
      <c r="CH144">
        <f>MIN(AJ143*(1+AJ$6/Setup!$C$13),AJ$7)</f>
        <v/>
      </c>
      <c r="CI144">
        <f>MIN(AK143*(1+AK$6/Setup!$C$13),AK$7)</f>
        <v/>
      </c>
      <c r="CJ144">
        <f>MIN(AL143*(1+AL$6/Setup!$C$13),AL$7)</f>
        <v/>
      </c>
      <c r="CK144">
        <f>MIN(AM143*(1+AM$6/Setup!$C$13),AM$7)</f>
        <v/>
      </c>
      <c r="CL144">
        <f>MIN(AN143*(1+AN$6/Setup!$C$13),AN$7)</f>
        <v/>
      </c>
      <c r="CM144">
        <f>MIN(AO143*(1+AO$6/Setup!$C$13),AO$7)</f>
        <v/>
      </c>
      <c r="CN144">
        <f>MIN(AP143*(1+AP$6/Setup!$C$13),AP$7)</f>
        <v/>
      </c>
      <c r="CO144">
        <f>MIN(AQ143*(1+AQ$6/Setup!$C$13),AQ$7)</f>
        <v/>
      </c>
      <c r="CP144">
        <f>MIN(AR143*(1+AR$6/Setup!$C$13),AR$7)</f>
        <v/>
      </c>
      <c r="CQ144">
        <f>MIN(AS143*(1+AS$6/Setup!$C$13),AS$7)</f>
        <v/>
      </c>
      <c r="CR144">
        <f>MIN(AT143*(1+AT$6/Setup!$C$13),AT$7)</f>
        <v/>
      </c>
      <c r="CS144">
        <f>MIN(AU143*(1+AU$6/Setup!$C$13),AU$7)</f>
        <v/>
      </c>
      <c r="CT144">
        <f>MIN(AV143*(1+AV$6/Setup!$C$13),AV$7)</f>
        <v/>
      </c>
      <c r="CU144">
        <f>MIN(AW143*(1+AW$6/Setup!$C$13),AW$7)</f>
        <v/>
      </c>
      <c r="CV144">
        <f>MIN(AX143*(1+AX$6/Setup!$C$13),AX$7)</f>
        <v/>
      </c>
      <c r="CW144">
        <f>MIN(AY143*(1+AY$6/Setup!$C$13),AY$7)</f>
        <v/>
      </c>
      <c r="CX144">
        <f>MIN(AZ143*(1+AZ$6/Setup!$C$13),AZ$7)</f>
        <v/>
      </c>
      <c r="CY144">
        <f>MIN(BA143*(1+BA$6/Setup!$C$13),BA$7)</f>
        <v/>
      </c>
      <c r="CZ144">
        <f>MIN(BB143*(1+BB$6/Setup!$C$13),BB$7)</f>
        <v/>
      </c>
      <c r="DA144">
        <f>MIN(BC143*(1+BC$6/Setup!$C$13),BC$7)</f>
        <v/>
      </c>
      <c r="DB144">
        <f>MIN(BD143*(1+BD$6/Setup!$C$13),BD$7)</f>
        <v/>
      </c>
      <c r="DC144">
        <f>MIN(BE143*(1+BE$6/Setup!$C$13),BE$7)</f>
        <v/>
      </c>
      <c r="DD144">
        <f>MIN(BF143*(1+BF$6/Setup!$C$13),BF$7)</f>
        <v/>
      </c>
      <c r="DE144">
        <f>MIN(BG143*(1+BG$6/Setup!$C$13),BG$7)</f>
        <v/>
      </c>
      <c r="DF144">
        <f>MIN(BH143*(1+BH$6/Setup!$C$13),BH$7)</f>
        <v/>
      </c>
      <c r="DG144">
        <f>MIN(BI143*(1+BI$6/Setup!$C$13),BI$7)</f>
        <v/>
      </c>
      <c r="DH144">
        <f>MIN(BJ143*(1+BJ$6/Setup!$C$13),BJ$7)</f>
        <v/>
      </c>
      <c r="DI144">
        <f>MIN(BK143*(1+BK$6/Setup!$C$13),BK$7)</f>
        <v/>
      </c>
      <c r="DJ144">
        <f>MIN(BL143*(1+BL$6/Setup!$C$13),BL$7)</f>
        <v/>
      </c>
      <c r="DK144">
        <f>MIN(BM143*(1+BM$6/Setup!$C$13),BM$7)</f>
        <v/>
      </c>
      <c r="DL144">
        <f>MIN(BN143*(1+BN$6/Setup!$C$13),BN$7)</f>
        <v/>
      </c>
      <c r="DM144">
        <f>MIN(BO143*(1+BO$6/Setup!$C$13),BO$7)</f>
        <v/>
      </c>
      <c r="DN144">
        <f>MIN(BP143*(1+BP$6/Setup!$C$13),BP$7)</f>
        <v/>
      </c>
      <c r="DO144">
        <f>MIN(BQ143*(1+BQ$6/Setup!$C$13),BQ$7)</f>
        <v/>
      </c>
      <c r="DP144">
        <f>MIN(T143*(1+T$6/Setup!$C$13)-BR144,$H144)</f>
        <v/>
      </c>
      <c r="DQ144">
        <f>MIN(U143*(1+U$6/Setup!$C$13)-BS144,MAX(0,$H144-SUM($DP144:DP144)))</f>
        <v/>
      </c>
      <c r="DR144">
        <f>MIN(V143*(1+V$6/Setup!$C$13)-BT144,MAX(0,$H144-SUM($DP144:DQ144)))</f>
        <v/>
      </c>
      <c r="DS144">
        <f>MIN(W143*(1+W$6/Setup!$C$13)-BU144,MAX(0,$H144-SUM($DP144:DR144)))</f>
        <v/>
      </c>
      <c r="DT144">
        <f>MIN(X143*(1+X$6/Setup!$C$13)-BV144,MAX(0,$H144-SUM($DP144:DS144)))</f>
        <v/>
      </c>
      <c r="DU144">
        <f>MIN(Y143*(1+Y$6/Setup!$C$13)-BW144,MAX(0,$H144-SUM($DP144:DT144)))</f>
        <v/>
      </c>
      <c r="DV144">
        <f>MIN(Z143*(1+Z$6/Setup!$C$13)-BX144,MAX(0,$H144-SUM($DP144:DU144)))</f>
        <v/>
      </c>
      <c r="DW144">
        <f>MIN(AA143*(1+AA$6/Setup!$C$13)-BY144,MAX(0,$H144-SUM($DP144:DV144)))</f>
        <v/>
      </c>
      <c r="DX144">
        <f>MIN(AB143*(1+AB$6/Setup!$C$13)-BZ144,MAX(0,$H144-SUM($DP144:DW144)))</f>
        <v/>
      </c>
      <c r="DY144">
        <f>MIN(AC143*(1+AC$6/Setup!$C$13)-CA144,MAX(0,$H144-SUM($DP144:DX144)))</f>
        <v/>
      </c>
      <c r="DZ144">
        <f>MIN(AD143*(1+AD$6/Setup!$C$13)-CB144,MAX(0,$H144-SUM($DP144:DY144)))</f>
        <v/>
      </c>
      <c r="EA144">
        <f>MIN(AE143*(1+AE$6/Setup!$C$13)-CC144,MAX(0,$H144-SUM($DP144:DZ144)))</f>
        <v/>
      </c>
      <c r="EB144">
        <f>MIN(AF143*(1+AF$6/Setup!$C$13)-CD144,MAX(0,$H144-SUM($DP144:EA144)))</f>
        <v/>
      </c>
      <c r="EC144">
        <f>MIN(AG143*(1+AG$6/Setup!$C$13)-CE144,MAX(0,$H144-SUM($DP144:EB144)))</f>
        <v/>
      </c>
      <c r="ED144">
        <f>MIN(AH143*(1+AH$6/Setup!$C$13)-CF144,MAX(0,$H144-SUM($DP144:EC144)))</f>
        <v/>
      </c>
      <c r="EE144">
        <f>MIN(AI143*(1+AI$6/Setup!$C$13)-CG144,MAX(0,$H144-SUM($DP144:ED144)))</f>
        <v/>
      </c>
      <c r="EF144">
        <f>MIN(AJ143*(1+AJ$6/Setup!$C$13)-CH144,MAX(0,$H144-SUM($DP144:EE144)))</f>
        <v/>
      </c>
      <c r="EG144">
        <f>MIN(AK143*(1+AK$6/Setup!$C$13)-CI144,MAX(0,$H144-SUM($DP144:EF144)))</f>
        <v/>
      </c>
      <c r="EH144">
        <f>MIN(AL143*(1+AL$6/Setup!$C$13)-CJ144,MAX(0,$H144-SUM($DP144:EG144)))</f>
        <v/>
      </c>
      <c r="EI144">
        <f>MIN(AM143*(1+AM$6/Setup!$C$13)-CK144,MAX(0,$H144-SUM($DP144:EH144)))</f>
        <v/>
      </c>
      <c r="EJ144">
        <f>MIN(AN143*(1+AN$6/Setup!$C$13)-CL144,MAX(0,$H144-SUM($DP144:EI144)))</f>
        <v/>
      </c>
      <c r="EK144">
        <f>MIN(AO143*(1+AO$6/Setup!$C$13)-CM144,MAX(0,$H144-SUM($DP144:EJ144)))</f>
        <v/>
      </c>
      <c r="EL144">
        <f>MIN(AP143*(1+AP$6/Setup!$C$13)-CN144,MAX(0,$H144-SUM($DP144:EK144)))</f>
        <v/>
      </c>
      <c r="EM144">
        <f>MIN(AQ143*(1+AQ$6/Setup!$C$13)-CO144,MAX(0,$H144-SUM($DP144:EL144)))</f>
        <v/>
      </c>
      <c r="EN144">
        <f>MIN(AR143*(1+AR$6/Setup!$C$13)-CP144,MAX(0,$H144-SUM($DP144:EM144)))</f>
        <v/>
      </c>
      <c r="EO144">
        <f>MIN(AS143*(1+AS$6/Setup!$C$13)-CQ144,MAX(0,$H144-SUM($DP144:EN144)))</f>
        <v/>
      </c>
      <c r="EP144">
        <f>MIN(AT143*(1+AT$6/Setup!$C$13)-CR144,MAX(0,$H144-SUM($DP144:EO144)))</f>
        <v/>
      </c>
      <c r="EQ144">
        <f>MIN(AU143*(1+AU$6/Setup!$C$13)-CS144,MAX(0,$H144-SUM($DP144:EP144)))</f>
        <v/>
      </c>
      <c r="ER144">
        <f>MIN(AV143*(1+AV$6/Setup!$C$13)-CT144,MAX(0,$H144-SUM($DP144:EQ144)))</f>
        <v/>
      </c>
      <c r="ES144">
        <f>MIN(AW143*(1+AW$6/Setup!$C$13)-CU144,MAX(0,$H144-SUM($DP144:ER144)))</f>
        <v/>
      </c>
      <c r="ET144">
        <f>MIN(AX143*(1+AX$6/Setup!$C$13)-CV144,MAX(0,$H144-SUM($DP144:ES144)))</f>
        <v/>
      </c>
      <c r="EU144">
        <f>MIN(AY143*(1+AY$6/Setup!$C$13)-CW144,MAX(0,$H144-SUM($DP144:ET144)))</f>
        <v/>
      </c>
      <c r="EV144">
        <f>MIN(AZ143*(1+AZ$6/Setup!$C$13)-CX144,MAX(0,$H144-SUM($DP144:EU144)))</f>
        <v/>
      </c>
      <c r="EW144">
        <f>MIN(BA143*(1+BA$6/Setup!$C$13)-CY144,MAX(0,$H144-SUM($DP144:EV144)))</f>
        <v/>
      </c>
      <c r="EX144">
        <f>MIN(BB143*(1+BB$6/Setup!$C$13)-CZ144,MAX(0,$H144-SUM($DP144:EW144)))</f>
        <v/>
      </c>
      <c r="EY144">
        <f>MIN(BC143*(1+BC$6/Setup!$C$13)-DA144,MAX(0,$H144-SUM($DP144:EX144)))</f>
        <v/>
      </c>
      <c r="EZ144">
        <f>MIN(BD143*(1+BD$6/Setup!$C$13)-DB144,MAX(0,$H144-SUM($DP144:EY144)))</f>
        <v/>
      </c>
      <c r="FA144">
        <f>MIN(BE143*(1+BE$6/Setup!$C$13)-DC144,MAX(0,$H144-SUM($DP144:EZ144)))</f>
        <v/>
      </c>
      <c r="FB144">
        <f>MIN(BF143*(1+BF$6/Setup!$C$13)-DD144,MAX(0,$H144-SUM($DP144:FA144)))</f>
        <v/>
      </c>
      <c r="FC144">
        <f>MIN(BG143*(1+BG$6/Setup!$C$13)-DE144,MAX(0,$H144-SUM($DP144:FB144)))</f>
        <v/>
      </c>
      <c r="FD144">
        <f>MIN(BH143*(1+BH$6/Setup!$C$13)-DF144,MAX(0,$H144-SUM($DP144:FC144)))</f>
        <v/>
      </c>
      <c r="FE144">
        <f>MIN(BI143*(1+BI$6/Setup!$C$13)-DG144,MAX(0,$H144-SUM($DP144:FD144)))</f>
        <v/>
      </c>
      <c r="FF144">
        <f>MIN(BJ143*(1+BJ$6/Setup!$C$13)-DH144,MAX(0,$H144-SUM($DP144:FE144)))</f>
        <v/>
      </c>
      <c r="FG144">
        <f>MIN(BK143*(1+BK$6/Setup!$C$13)-DI144,MAX(0,$H144-SUM($DP144:FF144)))</f>
        <v/>
      </c>
      <c r="FH144">
        <f>MIN(BL143*(1+BL$6/Setup!$C$13)-DJ144,MAX(0,$H144-SUM($DP144:FG144)))</f>
        <v/>
      </c>
      <c r="FI144">
        <f>MIN(BM143*(1+BM$6/Setup!$C$13)-DK144,MAX(0,$H144-SUM($DP144:FH144)))</f>
        <v/>
      </c>
      <c r="FJ144">
        <f>MIN(BN143*(1+BN$6/Setup!$C$13)-DL144,MAX(0,$H144-SUM($DP144:FI144)))</f>
        <v/>
      </c>
      <c r="FK144">
        <f>MIN(BO143*(1+BO$6/Setup!$C$13)-DM144,MAX(0,$H144-SUM($DP144:FJ144)))</f>
        <v/>
      </c>
      <c r="FL144">
        <f>MIN(BP143*(1+BP$6/Setup!$C$13)-DN144,MAX(0,$H144-SUM($DP144:FK144)))</f>
        <v/>
      </c>
      <c r="FM144">
        <f>MIN(BQ143*(1+BQ$6/Setup!$C$13)-DO144,MAX(0,$H144-SUM($DP144:FL144)))</f>
        <v/>
      </c>
    </row>
    <row r="145">
      <c r="A145">
        <f>A144+1</f>
        <v/>
      </c>
      <c r="B145">
        <f>IF(Setup!$C$6="Every week",Setup!$C$7+7*(A145-1),IF(Setup!$C$6="Every 2 weeks",Setup!$C$7+14*(A145-1),IF(Setup!$C$6="Every month",EDATE(Setup!$C$7,A145-1),EOMONTH(Setup!$C$7,INT((A145-1+Setup!$C$20)/2)-1)+MIN(IF(MOD(A145-1+Setup!$C$20,2)=0,Setup!$C$18,Setup!$C$19),DAY(EOMONTH(Setup!$C$7,INT((A145-1+Setup!$C$20)/2)))))))</f>
        <v/>
      </c>
      <c r="C145">
        <f>N('Paycheck Plan'!J141)</f>
        <v/>
      </c>
      <c r="D145">
        <f>N('Paycheck Plan'!K141)</f>
        <v/>
      </c>
      <c r="E145">
        <f>MIN(MAX(0,Setup!$C$10-F144),MAX(0,Setup!$C$8+C145-G145))</f>
        <v/>
      </c>
      <c r="F145">
        <f>F144+E145</f>
        <v/>
      </c>
      <c r="G145">
        <f>MIN(Setup!$C$14,MAX(0,Setup!$C$8+C145))</f>
        <v/>
      </c>
      <c r="H145">
        <f>MAX(0,Setup!$C$8+C145-G145-E145)+SUM($T$7:$BQ$7)-SUM(BR145:DO145)</f>
        <v/>
      </c>
      <c r="I145">
        <f>SUMPRODUCT(T144:BQ144,$T$6:$BQ$6)/Setup!$C$13</f>
        <v/>
      </c>
      <c r="J145">
        <f>SUM(T145:BQ145)</f>
        <v/>
      </c>
      <c r="K145">
        <f>IF(MAX(DP145:FM145)&gt;0,MATCH(MAX(DP145:FM145),DP145:FM145,0),1)</f>
        <v/>
      </c>
      <c r="T145">
        <f>MAX(0,T144*(1+T$6/Setup!$C$13)-BR145-DP145)+IF($K145=1,$D145,0)</f>
        <v/>
      </c>
      <c r="U145">
        <f>MAX(0,U144*(1+U$6/Setup!$C$13)-BS145-DQ145)+IF($K145=2,$D145,0)</f>
        <v/>
      </c>
      <c r="V145">
        <f>MAX(0,V144*(1+V$6/Setup!$C$13)-BT145-DR145)+IF($K145=3,$D145,0)</f>
        <v/>
      </c>
      <c r="W145">
        <f>MAX(0,W144*(1+W$6/Setup!$C$13)-BU145-DS145)+IF($K145=4,$D145,0)</f>
        <v/>
      </c>
      <c r="X145">
        <f>MAX(0,X144*(1+X$6/Setup!$C$13)-BV145-DT145)+IF($K145=5,$D145,0)</f>
        <v/>
      </c>
      <c r="Y145">
        <f>MAX(0,Y144*(1+Y$6/Setup!$C$13)-BW145-DU145)+IF($K145=6,$D145,0)</f>
        <v/>
      </c>
      <c r="Z145">
        <f>MAX(0,Z144*(1+Z$6/Setup!$C$13)-BX145-DV145)+IF($K145=7,$D145,0)</f>
        <v/>
      </c>
      <c r="AA145">
        <f>MAX(0,AA144*(1+AA$6/Setup!$C$13)-BY145-DW145)+IF($K145=8,$D145,0)</f>
        <v/>
      </c>
      <c r="AB145">
        <f>MAX(0,AB144*(1+AB$6/Setup!$C$13)-BZ145-DX145)+IF($K145=9,$D145,0)</f>
        <v/>
      </c>
      <c r="AC145">
        <f>MAX(0,AC144*(1+AC$6/Setup!$C$13)-CA145-DY145)+IF($K145=10,$D145,0)</f>
        <v/>
      </c>
      <c r="AD145">
        <f>MAX(0,AD144*(1+AD$6/Setup!$C$13)-CB145-DZ145)+IF($K145=11,$D145,0)</f>
        <v/>
      </c>
      <c r="AE145">
        <f>MAX(0,AE144*(1+AE$6/Setup!$C$13)-CC145-EA145)+IF($K145=12,$D145,0)</f>
        <v/>
      </c>
      <c r="AF145">
        <f>MAX(0,AF144*(1+AF$6/Setup!$C$13)-CD145-EB145)+IF($K145=13,$D145,0)</f>
        <v/>
      </c>
      <c r="AG145">
        <f>MAX(0,AG144*(1+AG$6/Setup!$C$13)-CE145-EC145)+IF($K145=14,$D145,0)</f>
        <v/>
      </c>
      <c r="AH145">
        <f>MAX(0,AH144*(1+AH$6/Setup!$C$13)-CF145-ED145)+IF($K145=15,$D145,0)</f>
        <v/>
      </c>
      <c r="AI145">
        <f>MAX(0,AI144*(1+AI$6/Setup!$C$13)-CG145-EE145)+IF($K145=16,$D145,0)</f>
        <v/>
      </c>
      <c r="AJ145">
        <f>MAX(0,AJ144*(1+AJ$6/Setup!$C$13)-CH145-EF145)+IF($K145=17,$D145,0)</f>
        <v/>
      </c>
      <c r="AK145">
        <f>MAX(0,AK144*(1+AK$6/Setup!$C$13)-CI145-EG145)+IF($K145=18,$D145,0)</f>
        <v/>
      </c>
      <c r="AL145">
        <f>MAX(0,AL144*(1+AL$6/Setup!$C$13)-CJ145-EH145)+IF($K145=19,$D145,0)</f>
        <v/>
      </c>
      <c r="AM145">
        <f>MAX(0,AM144*(1+AM$6/Setup!$C$13)-CK145-EI145)+IF($K145=20,$D145,0)</f>
        <v/>
      </c>
      <c r="AN145">
        <f>MAX(0,AN144*(1+AN$6/Setup!$C$13)-CL145-EJ145)+IF($K145=21,$D145,0)</f>
        <v/>
      </c>
      <c r="AO145">
        <f>MAX(0,AO144*(1+AO$6/Setup!$C$13)-CM145-EK145)+IF($K145=22,$D145,0)</f>
        <v/>
      </c>
      <c r="AP145">
        <f>MAX(0,AP144*(1+AP$6/Setup!$C$13)-CN145-EL145)+IF($K145=23,$D145,0)</f>
        <v/>
      </c>
      <c r="AQ145">
        <f>MAX(0,AQ144*(1+AQ$6/Setup!$C$13)-CO145-EM145)+IF($K145=24,$D145,0)</f>
        <v/>
      </c>
      <c r="AR145">
        <f>MAX(0,AR144*(1+AR$6/Setup!$C$13)-CP145-EN145)+IF($K145=25,$D145,0)</f>
        <v/>
      </c>
      <c r="AS145">
        <f>MAX(0,AS144*(1+AS$6/Setup!$C$13)-CQ145-EO145)+IF($K145=26,$D145,0)</f>
        <v/>
      </c>
      <c r="AT145">
        <f>MAX(0,AT144*(1+AT$6/Setup!$C$13)-CR145-EP145)+IF($K145=27,$D145,0)</f>
        <v/>
      </c>
      <c r="AU145">
        <f>MAX(0,AU144*(1+AU$6/Setup!$C$13)-CS145-EQ145)+IF($K145=28,$D145,0)</f>
        <v/>
      </c>
      <c r="AV145">
        <f>MAX(0,AV144*(1+AV$6/Setup!$C$13)-CT145-ER145)+IF($K145=29,$D145,0)</f>
        <v/>
      </c>
      <c r="AW145">
        <f>MAX(0,AW144*(1+AW$6/Setup!$C$13)-CU145-ES145)+IF($K145=30,$D145,0)</f>
        <v/>
      </c>
      <c r="AX145">
        <f>MAX(0,AX144*(1+AX$6/Setup!$C$13)-CV145-ET145)+IF($K145=31,$D145,0)</f>
        <v/>
      </c>
      <c r="AY145">
        <f>MAX(0,AY144*(1+AY$6/Setup!$C$13)-CW145-EU145)+IF($K145=32,$D145,0)</f>
        <v/>
      </c>
      <c r="AZ145">
        <f>MAX(0,AZ144*(1+AZ$6/Setup!$C$13)-CX145-EV145)+IF($K145=33,$D145,0)</f>
        <v/>
      </c>
      <c r="BA145">
        <f>MAX(0,BA144*(1+BA$6/Setup!$C$13)-CY145-EW145)+IF($K145=34,$D145,0)</f>
        <v/>
      </c>
      <c r="BB145">
        <f>MAX(0,BB144*(1+BB$6/Setup!$C$13)-CZ145-EX145)+IF($K145=35,$D145,0)</f>
        <v/>
      </c>
      <c r="BC145">
        <f>MAX(0,BC144*(1+BC$6/Setup!$C$13)-DA145-EY145)+IF($K145=36,$D145,0)</f>
        <v/>
      </c>
      <c r="BD145">
        <f>MAX(0,BD144*(1+BD$6/Setup!$C$13)-DB145-EZ145)+IF($K145=37,$D145,0)</f>
        <v/>
      </c>
      <c r="BE145">
        <f>MAX(0,BE144*(1+BE$6/Setup!$C$13)-DC145-FA145)+IF($K145=38,$D145,0)</f>
        <v/>
      </c>
      <c r="BF145">
        <f>MAX(0,BF144*(1+BF$6/Setup!$C$13)-DD145-FB145)+IF($K145=39,$D145,0)</f>
        <v/>
      </c>
      <c r="BG145">
        <f>MAX(0,BG144*(1+BG$6/Setup!$C$13)-DE145-FC145)+IF($K145=40,$D145,0)</f>
        <v/>
      </c>
      <c r="BH145">
        <f>MAX(0,BH144*(1+BH$6/Setup!$C$13)-DF145-FD145)+IF($K145=41,$D145,0)</f>
        <v/>
      </c>
      <c r="BI145">
        <f>MAX(0,BI144*(1+BI$6/Setup!$C$13)-DG145-FE145)+IF($K145=42,$D145,0)</f>
        <v/>
      </c>
      <c r="BJ145">
        <f>MAX(0,BJ144*(1+BJ$6/Setup!$C$13)-DH145-FF145)+IF($K145=43,$D145,0)</f>
        <v/>
      </c>
      <c r="BK145">
        <f>MAX(0,BK144*(1+BK$6/Setup!$C$13)-DI145-FG145)+IF($K145=44,$D145,0)</f>
        <v/>
      </c>
      <c r="BL145">
        <f>MAX(0,BL144*(1+BL$6/Setup!$C$13)-DJ145-FH145)+IF($K145=45,$D145,0)</f>
        <v/>
      </c>
      <c r="BM145">
        <f>MAX(0,BM144*(1+BM$6/Setup!$C$13)-DK145-FI145)+IF($K145=46,$D145,0)</f>
        <v/>
      </c>
      <c r="BN145">
        <f>MAX(0,BN144*(1+BN$6/Setup!$C$13)-DL145-FJ145)+IF($K145=47,$D145,0)</f>
        <v/>
      </c>
      <c r="BO145">
        <f>MAX(0,BO144*(1+BO$6/Setup!$C$13)-DM145-FK145)+IF($K145=48,$D145,0)</f>
        <v/>
      </c>
      <c r="BP145">
        <f>MAX(0,BP144*(1+BP$6/Setup!$C$13)-DN145-FL145)+IF($K145=49,$D145,0)</f>
        <v/>
      </c>
      <c r="BQ145">
        <f>MAX(0,BQ144*(1+BQ$6/Setup!$C$13)-DO145-FM145)+IF($K145=50,$D145,0)</f>
        <v/>
      </c>
      <c r="BR145">
        <f>MIN(T144*(1+T$6/Setup!$C$13),T$7)</f>
        <v/>
      </c>
      <c r="BS145">
        <f>MIN(U144*(1+U$6/Setup!$C$13),U$7)</f>
        <v/>
      </c>
      <c r="BT145">
        <f>MIN(V144*(1+V$6/Setup!$C$13),V$7)</f>
        <v/>
      </c>
      <c r="BU145">
        <f>MIN(W144*(1+W$6/Setup!$C$13),W$7)</f>
        <v/>
      </c>
      <c r="BV145">
        <f>MIN(X144*(1+X$6/Setup!$C$13),X$7)</f>
        <v/>
      </c>
      <c r="BW145">
        <f>MIN(Y144*(1+Y$6/Setup!$C$13),Y$7)</f>
        <v/>
      </c>
      <c r="BX145">
        <f>MIN(Z144*(1+Z$6/Setup!$C$13),Z$7)</f>
        <v/>
      </c>
      <c r="BY145">
        <f>MIN(AA144*(1+AA$6/Setup!$C$13),AA$7)</f>
        <v/>
      </c>
      <c r="BZ145">
        <f>MIN(AB144*(1+AB$6/Setup!$C$13),AB$7)</f>
        <v/>
      </c>
      <c r="CA145">
        <f>MIN(AC144*(1+AC$6/Setup!$C$13),AC$7)</f>
        <v/>
      </c>
      <c r="CB145">
        <f>MIN(AD144*(1+AD$6/Setup!$C$13),AD$7)</f>
        <v/>
      </c>
      <c r="CC145">
        <f>MIN(AE144*(1+AE$6/Setup!$C$13),AE$7)</f>
        <v/>
      </c>
      <c r="CD145">
        <f>MIN(AF144*(1+AF$6/Setup!$C$13),AF$7)</f>
        <v/>
      </c>
      <c r="CE145">
        <f>MIN(AG144*(1+AG$6/Setup!$C$13),AG$7)</f>
        <v/>
      </c>
      <c r="CF145">
        <f>MIN(AH144*(1+AH$6/Setup!$C$13),AH$7)</f>
        <v/>
      </c>
      <c r="CG145">
        <f>MIN(AI144*(1+AI$6/Setup!$C$13),AI$7)</f>
        <v/>
      </c>
      <c r="CH145">
        <f>MIN(AJ144*(1+AJ$6/Setup!$C$13),AJ$7)</f>
        <v/>
      </c>
      <c r="CI145">
        <f>MIN(AK144*(1+AK$6/Setup!$C$13),AK$7)</f>
        <v/>
      </c>
      <c r="CJ145">
        <f>MIN(AL144*(1+AL$6/Setup!$C$13),AL$7)</f>
        <v/>
      </c>
      <c r="CK145">
        <f>MIN(AM144*(1+AM$6/Setup!$C$13),AM$7)</f>
        <v/>
      </c>
      <c r="CL145">
        <f>MIN(AN144*(1+AN$6/Setup!$C$13),AN$7)</f>
        <v/>
      </c>
      <c r="CM145">
        <f>MIN(AO144*(1+AO$6/Setup!$C$13),AO$7)</f>
        <v/>
      </c>
      <c r="CN145">
        <f>MIN(AP144*(1+AP$6/Setup!$C$13),AP$7)</f>
        <v/>
      </c>
      <c r="CO145">
        <f>MIN(AQ144*(1+AQ$6/Setup!$C$13),AQ$7)</f>
        <v/>
      </c>
      <c r="CP145">
        <f>MIN(AR144*(1+AR$6/Setup!$C$13),AR$7)</f>
        <v/>
      </c>
      <c r="CQ145">
        <f>MIN(AS144*(1+AS$6/Setup!$C$13),AS$7)</f>
        <v/>
      </c>
      <c r="CR145">
        <f>MIN(AT144*(1+AT$6/Setup!$C$13),AT$7)</f>
        <v/>
      </c>
      <c r="CS145">
        <f>MIN(AU144*(1+AU$6/Setup!$C$13),AU$7)</f>
        <v/>
      </c>
      <c r="CT145">
        <f>MIN(AV144*(1+AV$6/Setup!$C$13),AV$7)</f>
        <v/>
      </c>
      <c r="CU145">
        <f>MIN(AW144*(1+AW$6/Setup!$C$13),AW$7)</f>
        <v/>
      </c>
      <c r="CV145">
        <f>MIN(AX144*(1+AX$6/Setup!$C$13),AX$7)</f>
        <v/>
      </c>
      <c r="CW145">
        <f>MIN(AY144*(1+AY$6/Setup!$C$13),AY$7)</f>
        <v/>
      </c>
      <c r="CX145">
        <f>MIN(AZ144*(1+AZ$6/Setup!$C$13),AZ$7)</f>
        <v/>
      </c>
      <c r="CY145">
        <f>MIN(BA144*(1+BA$6/Setup!$C$13),BA$7)</f>
        <v/>
      </c>
      <c r="CZ145">
        <f>MIN(BB144*(1+BB$6/Setup!$C$13),BB$7)</f>
        <v/>
      </c>
      <c r="DA145">
        <f>MIN(BC144*(1+BC$6/Setup!$C$13),BC$7)</f>
        <v/>
      </c>
      <c r="DB145">
        <f>MIN(BD144*(1+BD$6/Setup!$C$13),BD$7)</f>
        <v/>
      </c>
      <c r="DC145">
        <f>MIN(BE144*(1+BE$6/Setup!$C$13),BE$7)</f>
        <v/>
      </c>
      <c r="DD145">
        <f>MIN(BF144*(1+BF$6/Setup!$C$13),BF$7)</f>
        <v/>
      </c>
      <c r="DE145">
        <f>MIN(BG144*(1+BG$6/Setup!$C$13),BG$7)</f>
        <v/>
      </c>
      <c r="DF145">
        <f>MIN(BH144*(1+BH$6/Setup!$C$13),BH$7)</f>
        <v/>
      </c>
      <c r="DG145">
        <f>MIN(BI144*(1+BI$6/Setup!$C$13),BI$7)</f>
        <v/>
      </c>
      <c r="DH145">
        <f>MIN(BJ144*(1+BJ$6/Setup!$C$13),BJ$7)</f>
        <v/>
      </c>
      <c r="DI145">
        <f>MIN(BK144*(1+BK$6/Setup!$C$13),BK$7)</f>
        <v/>
      </c>
      <c r="DJ145">
        <f>MIN(BL144*(1+BL$6/Setup!$C$13),BL$7)</f>
        <v/>
      </c>
      <c r="DK145">
        <f>MIN(BM144*(1+BM$6/Setup!$C$13),BM$7)</f>
        <v/>
      </c>
      <c r="DL145">
        <f>MIN(BN144*(1+BN$6/Setup!$C$13),BN$7)</f>
        <v/>
      </c>
      <c r="DM145">
        <f>MIN(BO144*(1+BO$6/Setup!$C$13),BO$7)</f>
        <v/>
      </c>
      <c r="DN145">
        <f>MIN(BP144*(1+BP$6/Setup!$C$13),BP$7)</f>
        <v/>
      </c>
      <c r="DO145">
        <f>MIN(BQ144*(1+BQ$6/Setup!$C$13),BQ$7)</f>
        <v/>
      </c>
      <c r="DP145">
        <f>MIN(T144*(1+T$6/Setup!$C$13)-BR145,$H145)</f>
        <v/>
      </c>
      <c r="DQ145">
        <f>MIN(U144*(1+U$6/Setup!$C$13)-BS145,MAX(0,$H145-SUM($DP145:DP145)))</f>
        <v/>
      </c>
      <c r="DR145">
        <f>MIN(V144*(1+V$6/Setup!$C$13)-BT145,MAX(0,$H145-SUM($DP145:DQ145)))</f>
        <v/>
      </c>
      <c r="DS145">
        <f>MIN(W144*(1+W$6/Setup!$C$13)-BU145,MAX(0,$H145-SUM($DP145:DR145)))</f>
        <v/>
      </c>
      <c r="DT145">
        <f>MIN(X144*(1+X$6/Setup!$C$13)-BV145,MAX(0,$H145-SUM($DP145:DS145)))</f>
        <v/>
      </c>
      <c r="DU145">
        <f>MIN(Y144*(1+Y$6/Setup!$C$13)-BW145,MAX(0,$H145-SUM($DP145:DT145)))</f>
        <v/>
      </c>
      <c r="DV145">
        <f>MIN(Z144*(1+Z$6/Setup!$C$13)-BX145,MAX(0,$H145-SUM($DP145:DU145)))</f>
        <v/>
      </c>
      <c r="DW145">
        <f>MIN(AA144*(1+AA$6/Setup!$C$13)-BY145,MAX(0,$H145-SUM($DP145:DV145)))</f>
        <v/>
      </c>
      <c r="DX145">
        <f>MIN(AB144*(1+AB$6/Setup!$C$13)-BZ145,MAX(0,$H145-SUM($DP145:DW145)))</f>
        <v/>
      </c>
      <c r="DY145">
        <f>MIN(AC144*(1+AC$6/Setup!$C$13)-CA145,MAX(0,$H145-SUM($DP145:DX145)))</f>
        <v/>
      </c>
      <c r="DZ145">
        <f>MIN(AD144*(1+AD$6/Setup!$C$13)-CB145,MAX(0,$H145-SUM($DP145:DY145)))</f>
        <v/>
      </c>
      <c r="EA145">
        <f>MIN(AE144*(1+AE$6/Setup!$C$13)-CC145,MAX(0,$H145-SUM($DP145:DZ145)))</f>
        <v/>
      </c>
      <c r="EB145">
        <f>MIN(AF144*(1+AF$6/Setup!$C$13)-CD145,MAX(0,$H145-SUM($DP145:EA145)))</f>
        <v/>
      </c>
      <c r="EC145">
        <f>MIN(AG144*(1+AG$6/Setup!$C$13)-CE145,MAX(0,$H145-SUM($DP145:EB145)))</f>
        <v/>
      </c>
      <c r="ED145">
        <f>MIN(AH144*(1+AH$6/Setup!$C$13)-CF145,MAX(0,$H145-SUM($DP145:EC145)))</f>
        <v/>
      </c>
      <c r="EE145">
        <f>MIN(AI144*(1+AI$6/Setup!$C$13)-CG145,MAX(0,$H145-SUM($DP145:ED145)))</f>
        <v/>
      </c>
      <c r="EF145">
        <f>MIN(AJ144*(1+AJ$6/Setup!$C$13)-CH145,MAX(0,$H145-SUM($DP145:EE145)))</f>
        <v/>
      </c>
      <c r="EG145">
        <f>MIN(AK144*(1+AK$6/Setup!$C$13)-CI145,MAX(0,$H145-SUM($DP145:EF145)))</f>
        <v/>
      </c>
      <c r="EH145">
        <f>MIN(AL144*(1+AL$6/Setup!$C$13)-CJ145,MAX(0,$H145-SUM($DP145:EG145)))</f>
        <v/>
      </c>
      <c r="EI145">
        <f>MIN(AM144*(1+AM$6/Setup!$C$13)-CK145,MAX(0,$H145-SUM($DP145:EH145)))</f>
        <v/>
      </c>
      <c r="EJ145">
        <f>MIN(AN144*(1+AN$6/Setup!$C$13)-CL145,MAX(0,$H145-SUM($DP145:EI145)))</f>
        <v/>
      </c>
      <c r="EK145">
        <f>MIN(AO144*(1+AO$6/Setup!$C$13)-CM145,MAX(0,$H145-SUM($DP145:EJ145)))</f>
        <v/>
      </c>
      <c r="EL145">
        <f>MIN(AP144*(1+AP$6/Setup!$C$13)-CN145,MAX(0,$H145-SUM($DP145:EK145)))</f>
        <v/>
      </c>
      <c r="EM145">
        <f>MIN(AQ144*(1+AQ$6/Setup!$C$13)-CO145,MAX(0,$H145-SUM($DP145:EL145)))</f>
        <v/>
      </c>
      <c r="EN145">
        <f>MIN(AR144*(1+AR$6/Setup!$C$13)-CP145,MAX(0,$H145-SUM($DP145:EM145)))</f>
        <v/>
      </c>
      <c r="EO145">
        <f>MIN(AS144*(1+AS$6/Setup!$C$13)-CQ145,MAX(0,$H145-SUM($DP145:EN145)))</f>
        <v/>
      </c>
      <c r="EP145">
        <f>MIN(AT144*(1+AT$6/Setup!$C$13)-CR145,MAX(0,$H145-SUM($DP145:EO145)))</f>
        <v/>
      </c>
      <c r="EQ145">
        <f>MIN(AU144*(1+AU$6/Setup!$C$13)-CS145,MAX(0,$H145-SUM($DP145:EP145)))</f>
        <v/>
      </c>
      <c r="ER145">
        <f>MIN(AV144*(1+AV$6/Setup!$C$13)-CT145,MAX(0,$H145-SUM($DP145:EQ145)))</f>
        <v/>
      </c>
      <c r="ES145">
        <f>MIN(AW144*(1+AW$6/Setup!$C$13)-CU145,MAX(0,$H145-SUM($DP145:ER145)))</f>
        <v/>
      </c>
      <c r="ET145">
        <f>MIN(AX144*(1+AX$6/Setup!$C$13)-CV145,MAX(0,$H145-SUM($DP145:ES145)))</f>
        <v/>
      </c>
      <c r="EU145">
        <f>MIN(AY144*(1+AY$6/Setup!$C$13)-CW145,MAX(0,$H145-SUM($DP145:ET145)))</f>
        <v/>
      </c>
      <c r="EV145">
        <f>MIN(AZ144*(1+AZ$6/Setup!$C$13)-CX145,MAX(0,$H145-SUM($DP145:EU145)))</f>
        <v/>
      </c>
      <c r="EW145">
        <f>MIN(BA144*(1+BA$6/Setup!$C$13)-CY145,MAX(0,$H145-SUM($DP145:EV145)))</f>
        <v/>
      </c>
      <c r="EX145">
        <f>MIN(BB144*(1+BB$6/Setup!$C$13)-CZ145,MAX(0,$H145-SUM($DP145:EW145)))</f>
        <v/>
      </c>
      <c r="EY145">
        <f>MIN(BC144*(1+BC$6/Setup!$C$13)-DA145,MAX(0,$H145-SUM($DP145:EX145)))</f>
        <v/>
      </c>
      <c r="EZ145">
        <f>MIN(BD144*(1+BD$6/Setup!$C$13)-DB145,MAX(0,$H145-SUM($DP145:EY145)))</f>
        <v/>
      </c>
      <c r="FA145">
        <f>MIN(BE144*(1+BE$6/Setup!$C$13)-DC145,MAX(0,$H145-SUM($DP145:EZ145)))</f>
        <v/>
      </c>
      <c r="FB145">
        <f>MIN(BF144*(1+BF$6/Setup!$C$13)-DD145,MAX(0,$H145-SUM($DP145:FA145)))</f>
        <v/>
      </c>
      <c r="FC145">
        <f>MIN(BG144*(1+BG$6/Setup!$C$13)-DE145,MAX(0,$H145-SUM($DP145:FB145)))</f>
        <v/>
      </c>
      <c r="FD145">
        <f>MIN(BH144*(1+BH$6/Setup!$C$13)-DF145,MAX(0,$H145-SUM($DP145:FC145)))</f>
        <v/>
      </c>
      <c r="FE145">
        <f>MIN(BI144*(1+BI$6/Setup!$C$13)-DG145,MAX(0,$H145-SUM($DP145:FD145)))</f>
        <v/>
      </c>
      <c r="FF145">
        <f>MIN(BJ144*(1+BJ$6/Setup!$C$13)-DH145,MAX(0,$H145-SUM($DP145:FE145)))</f>
        <v/>
      </c>
      <c r="FG145">
        <f>MIN(BK144*(1+BK$6/Setup!$C$13)-DI145,MAX(0,$H145-SUM($DP145:FF145)))</f>
        <v/>
      </c>
      <c r="FH145">
        <f>MIN(BL144*(1+BL$6/Setup!$C$13)-DJ145,MAX(0,$H145-SUM($DP145:FG145)))</f>
        <v/>
      </c>
      <c r="FI145">
        <f>MIN(BM144*(1+BM$6/Setup!$C$13)-DK145,MAX(0,$H145-SUM($DP145:FH145)))</f>
        <v/>
      </c>
      <c r="FJ145">
        <f>MIN(BN144*(1+BN$6/Setup!$C$13)-DL145,MAX(0,$H145-SUM($DP145:FI145)))</f>
        <v/>
      </c>
      <c r="FK145">
        <f>MIN(BO144*(1+BO$6/Setup!$C$13)-DM145,MAX(0,$H145-SUM($DP145:FJ145)))</f>
        <v/>
      </c>
      <c r="FL145">
        <f>MIN(BP144*(1+BP$6/Setup!$C$13)-DN145,MAX(0,$H145-SUM($DP145:FK145)))</f>
        <v/>
      </c>
      <c r="FM145">
        <f>MIN(BQ144*(1+BQ$6/Setup!$C$13)-DO145,MAX(0,$H145-SUM($DP145:FL145)))</f>
        <v/>
      </c>
    </row>
    <row r="146">
      <c r="A146">
        <f>A145+1</f>
        <v/>
      </c>
      <c r="B146">
        <f>IF(Setup!$C$6="Every week",Setup!$C$7+7*(A146-1),IF(Setup!$C$6="Every 2 weeks",Setup!$C$7+14*(A146-1),IF(Setup!$C$6="Every month",EDATE(Setup!$C$7,A146-1),EOMONTH(Setup!$C$7,INT((A146-1+Setup!$C$20)/2)-1)+MIN(IF(MOD(A146-1+Setup!$C$20,2)=0,Setup!$C$18,Setup!$C$19),DAY(EOMONTH(Setup!$C$7,INT((A146-1+Setup!$C$20)/2)))))))</f>
        <v/>
      </c>
      <c r="C146">
        <f>N('Paycheck Plan'!J142)</f>
        <v/>
      </c>
      <c r="D146">
        <f>N('Paycheck Plan'!K142)</f>
        <v/>
      </c>
      <c r="E146">
        <f>MIN(MAX(0,Setup!$C$10-F145),MAX(0,Setup!$C$8+C146-G146))</f>
        <v/>
      </c>
      <c r="F146">
        <f>F145+E146</f>
        <v/>
      </c>
      <c r="G146">
        <f>MIN(Setup!$C$14,MAX(0,Setup!$C$8+C146))</f>
        <v/>
      </c>
      <c r="H146">
        <f>MAX(0,Setup!$C$8+C146-G146-E146)+SUM($T$7:$BQ$7)-SUM(BR146:DO146)</f>
        <v/>
      </c>
      <c r="I146">
        <f>SUMPRODUCT(T145:BQ145,$T$6:$BQ$6)/Setup!$C$13</f>
        <v/>
      </c>
      <c r="J146">
        <f>SUM(T146:BQ146)</f>
        <v/>
      </c>
      <c r="K146">
        <f>IF(MAX(DP146:FM146)&gt;0,MATCH(MAX(DP146:FM146),DP146:FM146,0),1)</f>
        <v/>
      </c>
      <c r="T146">
        <f>MAX(0,T145*(1+T$6/Setup!$C$13)-BR146-DP146)+IF($K146=1,$D146,0)</f>
        <v/>
      </c>
      <c r="U146">
        <f>MAX(0,U145*(1+U$6/Setup!$C$13)-BS146-DQ146)+IF($K146=2,$D146,0)</f>
        <v/>
      </c>
      <c r="V146">
        <f>MAX(0,V145*(1+V$6/Setup!$C$13)-BT146-DR146)+IF($K146=3,$D146,0)</f>
        <v/>
      </c>
      <c r="W146">
        <f>MAX(0,W145*(1+W$6/Setup!$C$13)-BU146-DS146)+IF($K146=4,$D146,0)</f>
        <v/>
      </c>
      <c r="X146">
        <f>MAX(0,X145*(1+X$6/Setup!$C$13)-BV146-DT146)+IF($K146=5,$D146,0)</f>
        <v/>
      </c>
      <c r="Y146">
        <f>MAX(0,Y145*(1+Y$6/Setup!$C$13)-BW146-DU146)+IF($K146=6,$D146,0)</f>
        <v/>
      </c>
      <c r="Z146">
        <f>MAX(0,Z145*(1+Z$6/Setup!$C$13)-BX146-DV146)+IF($K146=7,$D146,0)</f>
        <v/>
      </c>
      <c r="AA146">
        <f>MAX(0,AA145*(1+AA$6/Setup!$C$13)-BY146-DW146)+IF($K146=8,$D146,0)</f>
        <v/>
      </c>
      <c r="AB146">
        <f>MAX(0,AB145*(1+AB$6/Setup!$C$13)-BZ146-DX146)+IF($K146=9,$D146,0)</f>
        <v/>
      </c>
      <c r="AC146">
        <f>MAX(0,AC145*(1+AC$6/Setup!$C$13)-CA146-DY146)+IF($K146=10,$D146,0)</f>
        <v/>
      </c>
      <c r="AD146">
        <f>MAX(0,AD145*(1+AD$6/Setup!$C$13)-CB146-DZ146)+IF($K146=11,$D146,0)</f>
        <v/>
      </c>
      <c r="AE146">
        <f>MAX(0,AE145*(1+AE$6/Setup!$C$13)-CC146-EA146)+IF($K146=12,$D146,0)</f>
        <v/>
      </c>
      <c r="AF146">
        <f>MAX(0,AF145*(1+AF$6/Setup!$C$13)-CD146-EB146)+IF($K146=13,$D146,0)</f>
        <v/>
      </c>
      <c r="AG146">
        <f>MAX(0,AG145*(1+AG$6/Setup!$C$13)-CE146-EC146)+IF($K146=14,$D146,0)</f>
        <v/>
      </c>
      <c r="AH146">
        <f>MAX(0,AH145*(1+AH$6/Setup!$C$13)-CF146-ED146)+IF($K146=15,$D146,0)</f>
        <v/>
      </c>
      <c r="AI146">
        <f>MAX(0,AI145*(1+AI$6/Setup!$C$13)-CG146-EE146)+IF($K146=16,$D146,0)</f>
        <v/>
      </c>
      <c r="AJ146">
        <f>MAX(0,AJ145*(1+AJ$6/Setup!$C$13)-CH146-EF146)+IF($K146=17,$D146,0)</f>
        <v/>
      </c>
      <c r="AK146">
        <f>MAX(0,AK145*(1+AK$6/Setup!$C$13)-CI146-EG146)+IF($K146=18,$D146,0)</f>
        <v/>
      </c>
      <c r="AL146">
        <f>MAX(0,AL145*(1+AL$6/Setup!$C$13)-CJ146-EH146)+IF($K146=19,$D146,0)</f>
        <v/>
      </c>
      <c r="AM146">
        <f>MAX(0,AM145*(1+AM$6/Setup!$C$13)-CK146-EI146)+IF($K146=20,$D146,0)</f>
        <v/>
      </c>
      <c r="AN146">
        <f>MAX(0,AN145*(1+AN$6/Setup!$C$13)-CL146-EJ146)+IF($K146=21,$D146,0)</f>
        <v/>
      </c>
      <c r="AO146">
        <f>MAX(0,AO145*(1+AO$6/Setup!$C$13)-CM146-EK146)+IF($K146=22,$D146,0)</f>
        <v/>
      </c>
      <c r="AP146">
        <f>MAX(0,AP145*(1+AP$6/Setup!$C$13)-CN146-EL146)+IF($K146=23,$D146,0)</f>
        <v/>
      </c>
      <c r="AQ146">
        <f>MAX(0,AQ145*(1+AQ$6/Setup!$C$13)-CO146-EM146)+IF($K146=24,$D146,0)</f>
        <v/>
      </c>
      <c r="AR146">
        <f>MAX(0,AR145*(1+AR$6/Setup!$C$13)-CP146-EN146)+IF($K146=25,$D146,0)</f>
        <v/>
      </c>
      <c r="AS146">
        <f>MAX(0,AS145*(1+AS$6/Setup!$C$13)-CQ146-EO146)+IF($K146=26,$D146,0)</f>
        <v/>
      </c>
      <c r="AT146">
        <f>MAX(0,AT145*(1+AT$6/Setup!$C$13)-CR146-EP146)+IF($K146=27,$D146,0)</f>
        <v/>
      </c>
      <c r="AU146">
        <f>MAX(0,AU145*(1+AU$6/Setup!$C$13)-CS146-EQ146)+IF($K146=28,$D146,0)</f>
        <v/>
      </c>
      <c r="AV146">
        <f>MAX(0,AV145*(1+AV$6/Setup!$C$13)-CT146-ER146)+IF($K146=29,$D146,0)</f>
        <v/>
      </c>
      <c r="AW146">
        <f>MAX(0,AW145*(1+AW$6/Setup!$C$13)-CU146-ES146)+IF($K146=30,$D146,0)</f>
        <v/>
      </c>
      <c r="AX146">
        <f>MAX(0,AX145*(1+AX$6/Setup!$C$13)-CV146-ET146)+IF($K146=31,$D146,0)</f>
        <v/>
      </c>
      <c r="AY146">
        <f>MAX(0,AY145*(1+AY$6/Setup!$C$13)-CW146-EU146)+IF($K146=32,$D146,0)</f>
        <v/>
      </c>
      <c r="AZ146">
        <f>MAX(0,AZ145*(1+AZ$6/Setup!$C$13)-CX146-EV146)+IF($K146=33,$D146,0)</f>
        <v/>
      </c>
      <c r="BA146">
        <f>MAX(0,BA145*(1+BA$6/Setup!$C$13)-CY146-EW146)+IF($K146=34,$D146,0)</f>
        <v/>
      </c>
      <c r="BB146">
        <f>MAX(0,BB145*(1+BB$6/Setup!$C$13)-CZ146-EX146)+IF($K146=35,$D146,0)</f>
        <v/>
      </c>
      <c r="BC146">
        <f>MAX(0,BC145*(1+BC$6/Setup!$C$13)-DA146-EY146)+IF($K146=36,$D146,0)</f>
        <v/>
      </c>
      <c r="BD146">
        <f>MAX(0,BD145*(1+BD$6/Setup!$C$13)-DB146-EZ146)+IF($K146=37,$D146,0)</f>
        <v/>
      </c>
      <c r="BE146">
        <f>MAX(0,BE145*(1+BE$6/Setup!$C$13)-DC146-FA146)+IF($K146=38,$D146,0)</f>
        <v/>
      </c>
      <c r="BF146">
        <f>MAX(0,BF145*(1+BF$6/Setup!$C$13)-DD146-FB146)+IF($K146=39,$D146,0)</f>
        <v/>
      </c>
      <c r="BG146">
        <f>MAX(0,BG145*(1+BG$6/Setup!$C$13)-DE146-FC146)+IF($K146=40,$D146,0)</f>
        <v/>
      </c>
      <c r="BH146">
        <f>MAX(0,BH145*(1+BH$6/Setup!$C$13)-DF146-FD146)+IF($K146=41,$D146,0)</f>
        <v/>
      </c>
      <c r="BI146">
        <f>MAX(0,BI145*(1+BI$6/Setup!$C$13)-DG146-FE146)+IF($K146=42,$D146,0)</f>
        <v/>
      </c>
      <c r="BJ146">
        <f>MAX(0,BJ145*(1+BJ$6/Setup!$C$13)-DH146-FF146)+IF($K146=43,$D146,0)</f>
        <v/>
      </c>
      <c r="BK146">
        <f>MAX(0,BK145*(1+BK$6/Setup!$C$13)-DI146-FG146)+IF($K146=44,$D146,0)</f>
        <v/>
      </c>
      <c r="BL146">
        <f>MAX(0,BL145*(1+BL$6/Setup!$C$13)-DJ146-FH146)+IF($K146=45,$D146,0)</f>
        <v/>
      </c>
      <c r="BM146">
        <f>MAX(0,BM145*(1+BM$6/Setup!$C$13)-DK146-FI146)+IF($K146=46,$D146,0)</f>
        <v/>
      </c>
      <c r="BN146">
        <f>MAX(0,BN145*(1+BN$6/Setup!$C$13)-DL146-FJ146)+IF($K146=47,$D146,0)</f>
        <v/>
      </c>
      <c r="BO146">
        <f>MAX(0,BO145*(1+BO$6/Setup!$C$13)-DM146-FK146)+IF($K146=48,$D146,0)</f>
        <v/>
      </c>
      <c r="BP146">
        <f>MAX(0,BP145*(1+BP$6/Setup!$C$13)-DN146-FL146)+IF($K146=49,$D146,0)</f>
        <v/>
      </c>
      <c r="BQ146">
        <f>MAX(0,BQ145*(1+BQ$6/Setup!$C$13)-DO146-FM146)+IF($K146=50,$D146,0)</f>
        <v/>
      </c>
      <c r="BR146">
        <f>MIN(T145*(1+T$6/Setup!$C$13),T$7)</f>
        <v/>
      </c>
      <c r="BS146">
        <f>MIN(U145*(1+U$6/Setup!$C$13),U$7)</f>
        <v/>
      </c>
      <c r="BT146">
        <f>MIN(V145*(1+V$6/Setup!$C$13),V$7)</f>
        <v/>
      </c>
      <c r="BU146">
        <f>MIN(W145*(1+W$6/Setup!$C$13),W$7)</f>
        <v/>
      </c>
      <c r="BV146">
        <f>MIN(X145*(1+X$6/Setup!$C$13),X$7)</f>
        <v/>
      </c>
      <c r="BW146">
        <f>MIN(Y145*(1+Y$6/Setup!$C$13),Y$7)</f>
        <v/>
      </c>
      <c r="BX146">
        <f>MIN(Z145*(1+Z$6/Setup!$C$13),Z$7)</f>
        <v/>
      </c>
      <c r="BY146">
        <f>MIN(AA145*(1+AA$6/Setup!$C$13),AA$7)</f>
        <v/>
      </c>
      <c r="BZ146">
        <f>MIN(AB145*(1+AB$6/Setup!$C$13),AB$7)</f>
        <v/>
      </c>
      <c r="CA146">
        <f>MIN(AC145*(1+AC$6/Setup!$C$13),AC$7)</f>
        <v/>
      </c>
      <c r="CB146">
        <f>MIN(AD145*(1+AD$6/Setup!$C$13),AD$7)</f>
        <v/>
      </c>
      <c r="CC146">
        <f>MIN(AE145*(1+AE$6/Setup!$C$13),AE$7)</f>
        <v/>
      </c>
      <c r="CD146">
        <f>MIN(AF145*(1+AF$6/Setup!$C$13),AF$7)</f>
        <v/>
      </c>
      <c r="CE146">
        <f>MIN(AG145*(1+AG$6/Setup!$C$13),AG$7)</f>
        <v/>
      </c>
      <c r="CF146">
        <f>MIN(AH145*(1+AH$6/Setup!$C$13),AH$7)</f>
        <v/>
      </c>
      <c r="CG146">
        <f>MIN(AI145*(1+AI$6/Setup!$C$13),AI$7)</f>
        <v/>
      </c>
      <c r="CH146">
        <f>MIN(AJ145*(1+AJ$6/Setup!$C$13),AJ$7)</f>
        <v/>
      </c>
      <c r="CI146">
        <f>MIN(AK145*(1+AK$6/Setup!$C$13),AK$7)</f>
        <v/>
      </c>
      <c r="CJ146">
        <f>MIN(AL145*(1+AL$6/Setup!$C$13),AL$7)</f>
        <v/>
      </c>
      <c r="CK146">
        <f>MIN(AM145*(1+AM$6/Setup!$C$13),AM$7)</f>
        <v/>
      </c>
      <c r="CL146">
        <f>MIN(AN145*(1+AN$6/Setup!$C$13),AN$7)</f>
        <v/>
      </c>
      <c r="CM146">
        <f>MIN(AO145*(1+AO$6/Setup!$C$13),AO$7)</f>
        <v/>
      </c>
      <c r="CN146">
        <f>MIN(AP145*(1+AP$6/Setup!$C$13),AP$7)</f>
        <v/>
      </c>
      <c r="CO146">
        <f>MIN(AQ145*(1+AQ$6/Setup!$C$13),AQ$7)</f>
        <v/>
      </c>
      <c r="CP146">
        <f>MIN(AR145*(1+AR$6/Setup!$C$13),AR$7)</f>
        <v/>
      </c>
      <c r="CQ146">
        <f>MIN(AS145*(1+AS$6/Setup!$C$13),AS$7)</f>
        <v/>
      </c>
      <c r="CR146">
        <f>MIN(AT145*(1+AT$6/Setup!$C$13),AT$7)</f>
        <v/>
      </c>
      <c r="CS146">
        <f>MIN(AU145*(1+AU$6/Setup!$C$13),AU$7)</f>
        <v/>
      </c>
      <c r="CT146">
        <f>MIN(AV145*(1+AV$6/Setup!$C$13),AV$7)</f>
        <v/>
      </c>
      <c r="CU146">
        <f>MIN(AW145*(1+AW$6/Setup!$C$13),AW$7)</f>
        <v/>
      </c>
      <c r="CV146">
        <f>MIN(AX145*(1+AX$6/Setup!$C$13),AX$7)</f>
        <v/>
      </c>
      <c r="CW146">
        <f>MIN(AY145*(1+AY$6/Setup!$C$13),AY$7)</f>
        <v/>
      </c>
      <c r="CX146">
        <f>MIN(AZ145*(1+AZ$6/Setup!$C$13),AZ$7)</f>
        <v/>
      </c>
      <c r="CY146">
        <f>MIN(BA145*(1+BA$6/Setup!$C$13),BA$7)</f>
        <v/>
      </c>
      <c r="CZ146">
        <f>MIN(BB145*(1+BB$6/Setup!$C$13),BB$7)</f>
        <v/>
      </c>
      <c r="DA146">
        <f>MIN(BC145*(1+BC$6/Setup!$C$13),BC$7)</f>
        <v/>
      </c>
      <c r="DB146">
        <f>MIN(BD145*(1+BD$6/Setup!$C$13),BD$7)</f>
        <v/>
      </c>
      <c r="DC146">
        <f>MIN(BE145*(1+BE$6/Setup!$C$13),BE$7)</f>
        <v/>
      </c>
      <c r="DD146">
        <f>MIN(BF145*(1+BF$6/Setup!$C$13),BF$7)</f>
        <v/>
      </c>
      <c r="DE146">
        <f>MIN(BG145*(1+BG$6/Setup!$C$13),BG$7)</f>
        <v/>
      </c>
      <c r="DF146">
        <f>MIN(BH145*(1+BH$6/Setup!$C$13),BH$7)</f>
        <v/>
      </c>
      <c r="DG146">
        <f>MIN(BI145*(1+BI$6/Setup!$C$13),BI$7)</f>
        <v/>
      </c>
      <c r="DH146">
        <f>MIN(BJ145*(1+BJ$6/Setup!$C$13),BJ$7)</f>
        <v/>
      </c>
      <c r="DI146">
        <f>MIN(BK145*(1+BK$6/Setup!$C$13),BK$7)</f>
        <v/>
      </c>
      <c r="DJ146">
        <f>MIN(BL145*(1+BL$6/Setup!$C$13),BL$7)</f>
        <v/>
      </c>
      <c r="DK146">
        <f>MIN(BM145*(1+BM$6/Setup!$C$13),BM$7)</f>
        <v/>
      </c>
      <c r="DL146">
        <f>MIN(BN145*(1+BN$6/Setup!$C$13),BN$7)</f>
        <v/>
      </c>
      <c r="DM146">
        <f>MIN(BO145*(1+BO$6/Setup!$C$13),BO$7)</f>
        <v/>
      </c>
      <c r="DN146">
        <f>MIN(BP145*(1+BP$6/Setup!$C$13),BP$7)</f>
        <v/>
      </c>
      <c r="DO146">
        <f>MIN(BQ145*(1+BQ$6/Setup!$C$13),BQ$7)</f>
        <v/>
      </c>
      <c r="DP146">
        <f>MIN(T145*(1+T$6/Setup!$C$13)-BR146,$H146)</f>
        <v/>
      </c>
      <c r="DQ146">
        <f>MIN(U145*(1+U$6/Setup!$C$13)-BS146,MAX(0,$H146-SUM($DP146:DP146)))</f>
        <v/>
      </c>
      <c r="DR146">
        <f>MIN(V145*(1+V$6/Setup!$C$13)-BT146,MAX(0,$H146-SUM($DP146:DQ146)))</f>
        <v/>
      </c>
      <c r="DS146">
        <f>MIN(W145*(1+W$6/Setup!$C$13)-BU146,MAX(0,$H146-SUM($DP146:DR146)))</f>
        <v/>
      </c>
      <c r="DT146">
        <f>MIN(X145*(1+X$6/Setup!$C$13)-BV146,MAX(0,$H146-SUM($DP146:DS146)))</f>
        <v/>
      </c>
      <c r="DU146">
        <f>MIN(Y145*(1+Y$6/Setup!$C$13)-BW146,MAX(0,$H146-SUM($DP146:DT146)))</f>
        <v/>
      </c>
      <c r="DV146">
        <f>MIN(Z145*(1+Z$6/Setup!$C$13)-BX146,MAX(0,$H146-SUM($DP146:DU146)))</f>
        <v/>
      </c>
      <c r="DW146">
        <f>MIN(AA145*(1+AA$6/Setup!$C$13)-BY146,MAX(0,$H146-SUM($DP146:DV146)))</f>
        <v/>
      </c>
      <c r="DX146">
        <f>MIN(AB145*(1+AB$6/Setup!$C$13)-BZ146,MAX(0,$H146-SUM($DP146:DW146)))</f>
        <v/>
      </c>
      <c r="DY146">
        <f>MIN(AC145*(1+AC$6/Setup!$C$13)-CA146,MAX(0,$H146-SUM($DP146:DX146)))</f>
        <v/>
      </c>
      <c r="DZ146">
        <f>MIN(AD145*(1+AD$6/Setup!$C$13)-CB146,MAX(0,$H146-SUM($DP146:DY146)))</f>
        <v/>
      </c>
      <c r="EA146">
        <f>MIN(AE145*(1+AE$6/Setup!$C$13)-CC146,MAX(0,$H146-SUM($DP146:DZ146)))</f>
        <v/>
      </c>
      <c r="EB146">
        <f>MIN(AF145*(1+AF$6/Setup!$C$13)-CD146,MAX(0,$H146-SUM($DP146:EA146)))</f>
        <v/>
      </c>
      <c r="EC146">
        <f>MIN(AG145*(1+AG$6/Setup!$C$13)-CE146,MAX(0,$H146-SUM($DP146:EB146)))</f>
        <v/>
      </c>
      <c r="ED146">
        <f>MIN(AH145*(1+AH$6/Setup!$C$13)-CF146,MAX(0,$H146-SUM($DP146:EC146)))</f>
        <v/>
      </c>
      <c r="EE146">
        <f>MIN(AI145*(1+AI$6/Setup!$C$13)-CG146,MAX(0,$H146-SUM($DP146:ED146)))</f>
        <v/>
      </c>
      <c r="EF146">
        <f>MIN(AJ145*(1+AJ$6/Setup!$C$13)-CH146,MAX(0,$H146-SUM($DP146:EE146)))</f>
        <v/>
      </c>
      <c r="EG146">
        <f>MIN(AK145*(1+AK$6/Setup!$C$13)-CI146,MAX(0,$H146-SUM($DP146:EF146)))</f>
        <v/>
      </c>
      <c r="EH146">
        <f>MIN(AL145*(1+AL$6/Setup!$C$13)-CJ146,MAX(0,$H146-SUM($DP146:EG146)))</f>
        <v/>
      </c>
      <c r="EI146">
        <f>MIN(AM145*(1+AM$6/Setup!$C$13)-CK146,MAX(0,$H146-SUM($DP146:EH146)))</f>
        <v/>
      </c>
      <c r="EJ146">
        <f>MIN(AN145*(1+AN$6/Setup!$C$13)-CL146,MAX(0,$H146-SUM($DP146:EI146)))</f>
        <v/>
      </c>
      <c r="EK146">
        <f>MIN(AO145*(1+AO$6/Setup!$C$13)-CM146,MAX(0,$H146-SUM($DP146:EJ146)))</f>
        <v/>
      </c>
      <c r="EL146">
        <f>MIN(AP145*(1+AP$6/Setup!$C$13)-CN146,MAX(0,$H146-SUM($DP146:EK146)))</f>
        <v/>
      </c>
      <c r="EM146">
        <f>MIN(AQ145*(1+AQ$6/Setup!$C$13)-CO146,MAX(0,$H146-SUM($DP146:EL146)))</f>
        <v/>
      </c>
      <c r="EN146">
        <f>MIN(AR145*(1+AR$6/Setup!$C$13)-CP146,MAX(0,$H146-SUM($DP146:EM146)))</f>
        <v/>
      </c>
      <c r="EO146">
        <f>MIN(AS145*(1+AS$6/Setup!$C$13)-CQ146,MAX(0,$H146-SUM($DP146:EN146)))</f>
        <v/>
      </c>
      <c r="EP146">
        <f>MIN(AT145*(1+AT$6/Setup!$C$13)-CR146,MAX(0,$H146-SUM($DP146:EO146)))</f>
        <v/>
      </c>
      <c r="EQ146">
        <f>MIN(AU145*(1+AU$6/Setup!$C$13)-CS146,MAX(0,$H146-SUM($DP146:EP146)))</f>
        <v/>
      </c>
      <c r="ER146">
        <f>MIN(AV145*(1+AV$6/Setup!$C$13)-CT146,MAX(0,$H146-SUM($DP146:EQ146)))</f>
        <v/>
      </c>
      <c r="ES146">
        <f>MIN(AW145*(1+AW$6/Setup!$C$13)-CU146,MAX(0,$H146-SUM($DP146:ER146)))</f>
        <v/>
      </c>
      <c r="ET146">
        <f>MIN(AX145*(1+AX$6/Setup!$C$13)-CV146,MAX(0,$H146-SUM($DP146:ES146)))</f>
        <v/>
      </c>
      <c r="EU146">
        <f>MIN(AY145*(1+AY$6/Setup!$C$13)-CW146,MAX(0,$H146-SUM($DP146:ET146)))</f>
        <v/>
      </c>
      <c r="EV146">
        <f>MIN(AZ145*(1+AZ$6/Setup!$C$13)-CX146,MAX(0,$H146-SUM($DP146:EU146)))</f>
        <v/>
      </c>
      <c r="EW146">
        <f>MIN(BA145*(1+BA$6/Setup!$C$13)-CY146,MAX(0,$H146-SUM($DP146:EV146)))</f>
        <v/>
      </c>
      <c r="EX146">
        <f>MIN(BB145*(1+BB$6/Setup!$C$13)-CZ146,MAX(0,$H146-SUM($DP146:EW146)))</f>
        <v/>
      </c>
      <c r="EY146">
        <f>MIN(BC145*(1+BC$6/Setup!$C$13)-DA146,MAX(0,$H146-SUM($DP146:EX146)))</f>
        <v/>
      </c>
      <c r="EZ146">
        <f>MIN(BD145*(1+BD$6/Setup!$C$13)-DB146,MAX(0,$H146-SUM($DP146:EY146)))</f>
        <v/>
      </c>
      <c r="FA146">
        <f>MIN(BE145*(1+BE$6/Setup!$C$13)-DC146,MAX(0,$H146-SUM($DP146:EZ146)))</f>
        <v/>
      </c>
      <c r="FB146">
        <f>MIN(BF145*(1+BF$6/Setup!$C$13)-DD146,MAX(0,$H146-SUM($DP146:FA146)))</f>
        <v/>
      </c>
      <c r="FC146">
        <f>MIN(BG145*(1+BG$6/Setup!$C$13)-DE146,MAX(0,$H146-SUM($DP146:FB146)))</f>
        <v/>
      </c>
      <c r="FD146">
        <f>MIN(BH145*(1+BH$6/Setup!$C$13)-DF146,MAX(0,$H146-SUM($DP146:FC146)))</f>
        <v/>
      </c>
      <c r="FE146">
        <f>MIN(BI145*(1+BI$6/Setup!$C$13)-DG146,MAX(0,$H146-SUM($DP146:FD146)))</f>
        <v/>
      </c>
      <c r="FF146">
        <f>MIN(BJ145*(1+BJ$6/Setup!$C$13)-DH146,MAX(0,$H146-SUM($DP146:FE146)))</f>
        <v/>
      </c>
      <c r="FG146">
        <f>MIN(BK145*(1+BK$6/Setup!$C$13)-DI146,MAX(0,$H146-SUM($DP146:FF146)))</f>
        <v/>
      </c>
      <c r="FH146">
        <f>MIN(BL145*(1+BL$6/Setup!$C$13)-DJ146,MAX(0,$H146-SUM($DP146:FG146)))</f>
        <v/>
      </c>
      <c r="FI146">
        <f>MIN(BM145*(1+BM$6/Setup!$C$13)-DK146,MAX(0,$H146-SUM($DP146:FH146)))</f>
        <v/>
      </c>
      <c r="FJ146">
        <f>MIN(BN145*(1+BN$6/Setup!$C$13)-DL146,MAX(0,$H146-SUM($DP146:FI146)))</f>
        <v/>
      </c>
      <c r="FK146">
        <f>MIN(BO145*(1+BO$6/Setup!$C$13)-DM146,MAX(0,$H146-SUM($DP146:FJ146)))</f>
        <v/>
      </c>
      <c r="FL146">
        <f>MIN(BP145*(1+BP$6/Setup!$C$13)-DN146,MAX(0,$H146-SUM($DP146:FK146)))</f>
        <v/>
      </c>
      <c r="FM146">
        <f>MIN(BQ145*(1+BQ$6/Setup!$C$13)-DO146,MAX(0,$H146-SUM($DP146:FL146)))</f>
        <v/>
      </c>
    </row>
    <row r="147">
      <c r="A147">
        <f>A146+1</f>
        <v/>
      </c>
      <c r="B147">
        <f>IF(Setup!$C$6="Every week",Setup!$C$7+7*(A147-1),IF(Setup!$C$6="Every 2 weeks",Setup!$C$7+14*(A147-1),IF(Setup!$C$6="Every month",EDATE(Setup!$C$7,A147-1),EOMONTH(Setup!$C$7,INT((A147-1+Setup!$C$20)/2)-1)+MIN(IF(MOD(A147-1+Setup!$C$20,2)=0,Setup!$C$18,Setup!$C$19),DAY(EOMONTH(Setup!$C$7,INT((A147-1+Setup!$C$20)/2)))))))</f>
        <v/>
      </c>
      <c r="C147">
        <f>N('Paycheck Plan'!J143)</f>
        <v/>
      </c>
      <c r="D147">
        <f>N('Paycheck Plan'!K143)</f>
        <v/>
      </c>
      <c r="E147">
        <f>MIN(MAX(0,Setup!$C$10-F146),MAX(0,Setup!$C$8+C147-G147))</f>
        <v/>
      </c>
      <c r="F147">
        <f>F146+E147</f>
        <v/>
      </c>
      <c r="G147">
        <f>MIN(Setup!$C$14,MAX(0,Setup!$C$8+C147))</f>
        <v/>
      </c>
      <c r="H147">
        <f>MAX(0,Setup!$C$8+C147-G147-E147)+SUM($T$7:$BQ$7)-SUM(BR147:DO147)</f>
        <v/>
      </c>
      <c r="I147">
        <f>SUMPRODUCT(T146:BQ146,$T$6:$BQ$6)/Setup!$C$13</f>
        <v/>
      </c>
      <c r="J147">
        <f>SUM(T147:BQ147)</f>
        <v/>
      </c>
      <c r="K147">
        <f>IF(MAX(DP147:FM147)&gt;0,MATCH(MAX(DP147:FM147),DP147:FM147,0),1)</f>
        <v/>
      </c>
      <c r="T147">
        <f>MAX(0,T146*(1+T$6/Setup!$C$13)-BR147-DP147)+IF($K147=1,$D147,0)</f>
        <v/>
      </c>
      <c r="U147">
        <f>MAX(0,U146*(1+U$6/Setup!$C$13)-BS147-DQ147)+IF($K147=2,$D147,0)</f>
        <v/>
      </c>
      <c r="V147">
        <f>MAX(0,V146*(1+V$6/Setup!$C$13)-BT147-DR147)+IF($K147=3,$D147,0)</f>
        <v/>
      </c>
      <c r="W147">
        <f>MAX(0,W146*(1+W$6/Setup!$C$13)-BU147-DS147)+IF($K147=4,$D147,0)</f>
        <v/>
      </c>
      <c r="X147">
        <f>MAX(0,X146*(1+X$6/Setup!$C$13)-BV147-DT147)+IF($K147=5,$D147,0)</f>
        <v/>
      </c>
      <c r="Y147">
        <f>MAX(0,Y146*(1+Y$6/Setup!$C$13)-BW147-DU147)+IF($K147=6,$D147,0)</f>
        <v/>
      </c>
      <c r="Z147">
        <f>MAX(0,Z146*(1+Z$6/Setup!$C$13)-BX147-DV147)+IF($K147=7,$D147,0)</f>
        <v/>
      </c>
      <c r="AA147">
        <f>MAX(0,AA146*(1+AA$6/Setup!$C$13)-BY147-DW147)+IF($K147=8,$D147,0)</f>
        <v/>
      </c>
      <c r="AB147">
        <f>MAX(0,AB146*(1+AB$6/Setup!$C$13)-BZ147-DX147)+IF($K147=9,$D147,0)</f>
        <v/>
      </c>
      <c r="AC147">
        <f>MAX(0,AC146*(1+AC$6/Setup!$C$13)-CA147-DY147)+IF($K147=10,$D147,0)</f>
        <v/>
      </c>
      <c r="AD147">
        <f>MAX(0,AD146*(1+AD$6/Setup!$C$13)-CB147-DZ147)+IF($K147=11,$D147,0)</f>
        <v/>
      </c>
      <c r="AE147">
        <f>MAX(0,AE146*(1+AE$6/Setup!$C$13)-CC147-EA147)+IF($K147=12,$D147,0)</f>
        <v/>
      </c>
      <c r="AF147">
        <f>MAX(0,AF146*(1+AF$6/Setup!$C$13)-CD147-EB147)+IF($K147=13,$D147,0)</f>
        <v/>
      </c>
      <c r="AG147">
        <f>MAX(0,AG146*(1+AG$6/Setup!$C$13)-CE147-EC147)+IF($K147=14,$D147,0)</f>
        <v/>
      </c>
      <c r="AH147">
        <f>MAX(0,AH146*(1+AH$6/Setup!$C$13)-CF147-ED147)+IF($K147=15,$D147,0)</f>
        <v/>
      </c>
      <c r="AI147">
        <f>MAX(0,AI146*(1+AI$6/Setup!$C$13)-CG147-EE147)+IF($K147=16,$D147,0)</f>
        <v/>
      </c>
      <c r="AJ147">
        <f>MAX(0,AJ146*(1+AJ$6/Setup!$C$13)-CH147-EF147)+IF($K147=17,$D147,0)</f>
        <v/>
      </c>
      <c r="AK147">
        <f>MAX(0,AK146*(1+AK$6/Setup!$C$13)-CI147-EG147)+IF($K147=18,$D147,0)</f>
        <v/>
      </c>
      <c r="AL147">
        <f>MAX(0,AL146*(1+AL$6/Setup!$C$13)-CJ147-EH147)+IF($K147=19,$D147,0)</f>
        <v/>
      </c>
      <c r="AM147">
        <f>MAX(0,AM146*(1+AM$6/Setup!$C$13)-CK147-EI147)+IF($K147=20,$D147,0)</f>
        <v/>
      </c>
      <c r="AN147">
        <f>MAX(0,AN146*(1+AN$6/Setup!$C$13)-CL147-EJ147)+IF($K147=21,$D147,0)</f>
        <v/>
      </c>
      <c r="AO147">
        <f>MAX(0,AO146*(1+AO$6/Setup!$C$13)-CM147-EK147)+IF($K147=22,$D147,0)</f>
        <v/>
      </c>
      <c r="AP147">
        <f>MAX(0,AP146*(1+AP$6/Setup!$C$13)-CN147-EL147)+IF($K147=23,$D147,0)</f>
        <v/>
      </c>
      <c r="AQ147">
        <f>MAX(0,AQ146*(1+AQ$6/Setup!$C$13)-CO147-EM147)+IF($K147=24,$D147,0)</f>
        <v/>
      </c>
      <c r="AR147">
        <f>MAX(0,AR146*(1+AR$6/Setup!$C$13)-CP147-EN147)+IF($K147=25,$D147,0)</f>
        <v/>
      </c>
      <c r="AS147">
        <f>MAX(0,AS146*(1+AS$6/Setup!$C$13)-CQ147-EO147)+IF($K147=26,$D147,0)</f>
        <v/>
      </c>
      <c r="AT147">
        <f>MAX(0,AT146*(1+AT$6/Setup!$C$13)-CR147-EP147)+IF($K147=27,$D147,0)</f>
        <v/>
      </c>
      <c r="AU147">
        <f>MAX(0,AU146*(1+AU$6/Setup!$C$13)-CS147-EQ147)+IF($K147=28,$D147,0)</f>
        <v/>
      </c>
      <c r="AV147">
        <f>MAX(0,AV146*(1+AV$6/Setup!$C$13)-CT147-ER147)+IF($K147=29,$D147,0)</f>
        <v/>
      </c>
      <c r="AW147">
        <f>MAX(0,AW146*(1+AW$6/Setup!$C$13)-CU147-ES147)+IF($K147=30,$D147,0)</f>
        <v/>
      </c>
      <c r="AX147">
        <f>MAX(0,AX146*(1+AX$6/Setup!$C$13)-CV147-ET147)+IF($K147=31,$D147,0)</f>
        <v/>
      </c>
      <c r="AY147">
        <f>MAX(0,AY146*(1+AY$6/Setup!$C$13)-CW147-EU147)+IF($K147=32,$D147,0)</f>
        <v/>
      </c>
      <c r="AZ147">
        <f>MAX(0,AZ146*(1+AZ$6/Setup!$C$13)-CX147-EV147)+IF($K147=33,$D147,0)</f>
        <v/>
      </c>
      <c r="BA147">
        <f>MAX(0,BA146*(1+BA$6/Setup!$C$13)-CY147-EW147)+IF($K147=34,$D147,0)</f>
        <v/>
      </c>
      <c r="BB147">
        <f>MAX(0,BB146*(1+BB$6/Setup!$C$13)-CZ147-EX147)+IF($K147=35,$D147,0)</f>
        <v/>
      </c>
      <c r="BC147">
        <f>MAX(0,BC146*(1+BC$6/Setup!$C$13)-DA147-EY147)+IF($K147=36,$D147,0)</f>
        <v/>
      </c>
      <c r="BD147">
        <f>MAX(0,BD146*(1+BD$6/Setup!$C$13)-DB147-EZ147)+IF($K147=37,$D147,0)</f>
        <v/>
      </c>
      <c r="BE147">
        <f>MAX(0,BE146*(1+BE$6/Setup!$C$13)-DC147-FA147)+IF($K147=38,$D147,0)</f>
        <v/>
      </c>
      <c r="BF147">
        <f>MAX(0,BF146*(1+BF$6/Setup!$C$13)-DD147-FB147)+IF($K147=39,$D147,0)</f>
        <v/>
      </c>
      <c r="BG147">
        <f>MAX(0,BG146*(1+BG$6/Setup!$C$13)-DE147-FC147)+IF($K147=40,$D147,0)</f>
        <v/>
      </c>
      <c r="BH147">
        <f>MAX(0,BH146*(1+BH$6/Setup!$C$13)-DF147-FD147)+IF($K147=41,$D147,0)</f>
        <v/>
      </c>
      <c r="BI147">
        <f>MAX(0,BI146*(1+BI$6/Setup!$C$13)-DG147-FE147)+IF($K147=42,$D147,0)</f>
        <v/>
      </c>
      <c r="BJ147">
        <f>MAX(0,BJ146*(1+BJ$6/Setup!$C$13)-DH147-FF147)+IF($K147=43,$D147,0)</f>
        <v/>
      </c>
      <c r="BK147">
        <f>MAX(0,BK146*(1+BK$6/Setup!$C$13)-DI147-FG147)+IF($K147=44,$D147,0)</f>
        <v/>
      </c>
      <c r="BL147">
        <f>MAX(0,BL146*(1+BL$6/Setup!$C$13)-DJ147-FH147)+IF($K147=45,$D147,0)</f>
        <v/>
      </c>
      <c r="BM147">
        <f>MAX(0,BM146*(1+BM$6/Setup!$C$13)-DK147-FI147)+IF($K147=46,$D147,0)</f>
        <v/>
      </c>
      <c r="BN147">
        <f>MAX(0,BN146*(1+BN$6/Setup!$C$13)-DL147-FJ147)+IF($K147=47,$D147,0)</f>
        <v/>
      </c>
      <c r="BO147">
        <f>MAX(0,BO146*(1+BO$6/Setup!$C$13)-DM147-FK147)+IF($K147=48,$D147,0)</f>
        <v/>
      </c>
      <c r="BP147">
        <f>MAX(0,BP146*(1+BP$6/Setup!$C$13)-DN147-FL147)+IF($K147=49,$D147,0)</f>
        <v/>
      </c>
      <c r="BQ147">
        <f>MAX(0,BQ146*(1+BQ$6/Setup!$C$13)-DO147-FM147)+IF($K147=50,$D147,0)</f>
        <v/>
      </c>
      <c r="BR147">
        <f>MIN(T146*(1+T$6/Setup!$C$13),T$7)</f>
        <v/>
      </c>
      <c r="BS147">
        <f>MIN(U146*(1+U$6/Setup!$C$13),U$7)</f>
        <v/>
      </c>
      <c r="BT147">
        <f>MIN(V146*(1+V$6/Setup!$C$13),V$7)</f>
        <v/>
      </c>
      <c r="BU147">
        <f>MIN(W146*(1+W$6/Setup!$C$13),W$7)</f>
        <v/>
      </c>
      <c r="BV147">
        <f>MIN(X146*(1+X$6/Setup!$C$13),X$7)</f>
        <v/>
      </c>
      <c r="BW147">
        <f>MIN(Y146*(1+Y$6/Setup!$C$13),Y$7)</f>
        <v/>
      </c>
      <c r="BX147">
        <f>MIN(Z146*(1+Z$6/Setup!$C$13),Z$7)</f>
        <v/>
      </c>
      <c r="BY147">
        <f>MIN(AA146*(1+AA$6/Setup!$C$13),AA$7)</f>
        <v/>
      </c>
      <c r="BZ147">
        <f>MIN(AB146*(1+AB$6/Setup!$C$13),AB$7)</f>
        <v/>
      </c>
      <c r="CA147">
        <f>MIN(AC146*(1+AC$6/Setup!$C$13),AC$7)</f>
        <v/>
      </c>
      <c r="CB147">
        <f>MIN(AD146*(1+AD$6/Setup!$C$13),AD$7)</f>
        <v/>
      </c>
      <c r="CC147">
        <f>MIN(AE146*(1+AE$6/Setup!$C$13),AE$7)</f>
        <v/>
      </c>
      <c r="CD147">
        <f>MIN(AF146*(1+AF$6/Setup!$C$13),AF$7)</f>
        <v/>
      </c>
      <c r="CE147">
        <f>MIN(AG146*(1+AG$6/Setup!$C$13),AG$7)</f>
        <v/>
      </c>
      <c r="CF147">
        <f>MIN(AH146*(1+AH$6/Setup!$C$13),AH$7)</f>
        <v/>
      </c>
      <c r="CG147">
        <f>MIN(AI146*(1+AI$6/Setup!$C$13),AI$7)</f>
        <v/>
      </c>
      <c r="CH147">
        <f>MIN(AJ146*(1+AJ$6/Setup!$C$13),AJ$7)</f>
        <v/>
      </c>
      <c r="CI147">
        <f>MIN(AK146*(1+AK$6/Setup!$C$13),AK$7)</f>
        <v/>
      </c>
      <c r="CJ147">
        <f>MIN(AL146*(1+AL$6/Setup!$C$13),AL$7)</f>
        <v/>
      </c>
      <c r="CK147">
        <f>MIN(AM146*(1+AM$6/Setup!$C$13),AM$7)</f>
        <v/>
      </c>
      <c r="CL147">
        <f>MIN(AN146*(1+AN$6/Setup!$C$13),AN$7)</f>
        <v/>
      </c>
      <c r="CM147">
        <f>MIN(AO146*(1+AO$6/Setup!$C$13),AO$7)</f>
        <v/>
      </c>
      <c r="CN147">
        <f>MIN(AP146*(1+AP$6/Setup!$C$13),AP$7)</f>
        <v/>
      </c>
      <c r="CO147">
        <f>MIN(AQ146*(1+AQ$6/Setup!$C$13),AQ$7)</f>
        <v/>
      </c>
      <c r="CP147">
        <f>MIN(AR146*(1+AR$6/Setup!$C$13),AR$7)</f>
        <v/>
      </c>
      <c r="CQ147">
        <f>MIN(AS146*(1+AS$6/Setup!$C$13),AS$7)</f>
        <v/>
      </c>
      <c r="CR147">
        <f>MIN(AT146*(1+AT$6/Setup!$C$13),AT$7)</f>
        <v/>
      </c>
      <c r="CS147">
        <f>MIN(AU146*(1+AU$6/Setup!$C$13),AU$7)</f>
        <v/>
      </c>
      <c r="CT147">
        <f>MIN(AV146*(1+AV$6/Setup!$C$13),AV$7)</f>
        <v/>
      </c>
      <c r="CU147">
        <f>MIN(AW146*(1+AW$6/Setup!$C$13),AW$7)</f>
        <v/>
      </c>
      <c r="CV147">
        <f>MIN(AX146*(1+AX$6/Setup!$C$13),AX$7)</f>
        <v/>
      </c>
      <c r="CW147">
        <f>MIN(AY146*(1+AY$6/Setup!$C$13),AY$7)</f>
        <v/>
      </c>
      <c r="CX147">
        <f>MIN(AZ146*(1+AZ$6/Setup!$C$13),AZ$7)</f>
        <v/>
      </c>
      <c r="CY147">
        <f>MIN(BA146*(1+BA$6/Setup!$C$13),BA$7)</f>
        <v/>
      </c>
      <c r="CZ147">
        <f>MIN(BB146*(1+BB$6/Setup!$C$13),BB$7)</f>
        <v/>
      </c>
      <c r="DA147">
        <f>MIN(BC146*(1+BC$6/Setup!$C$13),BC$7)</f>
        <v/>
      </c>
      <c r="DB147">
        <f>MIN(BD146*(1+BD$6/Setup!$C$13),BD$7)</f>
        <v/>
      </c>
      <c r="DC147">
        <f>MIN(BE146*(1+BE$6/Setup!$C$13),BE$7)</f>
        <v/>
      </c>
      <c r="DD147">
        <f>MIN(BF146*(1+BF$6/Setup!$C$13),BF$7)</f>
        <v/>
      </c>
      <c r="DE147">
        <f>MIN(BG146*(1+BG$6/Setup!$C$13),BG$7)</f>
        <v/>
      </c>
      <c r="DF147">
        <f>MIN(BH146*(1+BH$6/Setup!$C$13),BH$7)</f>
        <v/>
      </c>
      <c r="DG147">
        <f>MIN(BI146*(1+BI$6/Setup!$C$13),BI$7)</f>
        <v/>
      </c>
      <c r="DH147">
        <f>MIN(BJ146*(1+BJ$6/Setup!$C$13),BJ$7)</f>
        <v/>
      </c>
      <c r="DI147">
        <f>MIN(BK146*(1+BK$6/Setup!$C$13),BK$7)</f>
        <v/>
      </c>
      <c r="DJ147">
        <f>MIN(BL146*(1+BL$6/Setup!$C$13),BL$7)</f>
        <v/>
      </c>
      <c r="DK147">
        <f>MIN(BM146*(1+BM$6/Setup!$C$13),BM$7)</f>
        <v/>
      </c>
      <c r="DL147">
        <f>MIN(BN146*(1+BN$6/Setup!$C$13),BN$7)</f>
        <v/>
      </c>
      <c r="DM147">
        <f>MIN(BO146*(1+BO$6/Setup!$C$13),BO$7)</f>
        <v/>
      </c>
      <c r="DN147">
        <f>MIN(BP146*(1+BP$6/Setup!$C$13),BP$7)</f>
        <v/>
      </c>
      <c r="DO147">
        <f>MIN(BQ146*(1+BQ$6/Setup!$C$13),BQ$7)</f>
        <v/>
      </c>
      <c r="DP147">
        <f>MIN(T146*(1+T$6/Setup!$C$13)-BR147,$H147)</f>
        <v/>
      </c>
      <c r="DQ147">
        <f>MIN(U146*(1+U$6/Setup!$C$13)-BS147,MAX(0,$H147-SUM($DP147:DP147)))</f>
        <v/>
      </c>
      <c r="DR147">
        <f>MIN(V146*(1+V$6/Setup!$C$13)-BT147,MAX(0,$H147-SUM($DP147:DQ147)))</f>
        <v/>
      </c>
      <c r="DS147">
        <f>MIN(W146*(1+W$6/Setup!$C$13)-BU147,MAX(0,$H147-SUM($DP147:DR147)))</f>
        <v/>
      </c>
      <c r="DT147">
        <f>MIN(X146*(1+X$6/Setup!$C$13)-BV147,MAX(0,$H147-SUM($DP147:DS147)))</f>
        <v/>
      </c>
      <c r="DU147">
        <f>MIN(Y146*(1+Y$6/Setup!$C$13)-BW147,MAX(0,$H147-SUM($DP147:DT147)))</f>
        <v/>
      </c>
      <c r="DV147">
        <f>MIN(Z146*(1+Z$6/Setup!$C$13)-BX147,MAX(0,$H147-SUM($DP147:DU147)))</f>
        <v/>
      </c>
      <c r="DW147">
        <f>MIN(AA146*(1+AA$6/Setup!$C$13)-BY147,MAX(0,$H147-SUM($DP147:DV147)))</f>
        <v/>
      </c>
      <c r="DX147">
        <f>MIN(AB146*(1+AB$6/Setup!$C$13)-BZ147,MAX(0,$H147-SUM($DP147:DW147)))</f>
        <v/>
      </c>
      <c r="DY147">
        <f>MIN(AC146*(1+AC$6/Setup!$C$13)-CA147,MAX(0,$H147-SUM($DP147:DX147)))</f>
        <v/>
      </c>
      <c r="DZ147">
        <f>MIN(AD146*(1+AD$6/Setup!$C$13)-CB147,MAX(0,$H147-SUM($DP147:DY147)))</f>
        <v/>
      </c>
      <c r="EA147">
        <f>MIN(AE146*(1+AE$6/Setup!$C$13)-CC147,MAX(0,$H147-SUM($DP147:DZ147)))</f>
        <v/>
      </c>
      <c r="EB147">
        <f>MIN(AF146*(1+AF$6/Setup!$C$13)-CD147,MAX(0,$H147-SUM($DP147:EA147)))</f>
        <v/>
      </c>
      <c r="EC147">
        <f>MIN(AG146*(1+AG$6/Setup!$C$13)-CE147,MAX(0,$H147-SUM($DP147:EB147)))</f>
        <v/>
      </c>
      <c r="ED147">
        <f>MIN(AH146*(1+AH$6/Setup!$C$13)-CF147,MAX(0,$H147-SUM($DP147:EC147)))</f>
        <v/>
      </c>
      <c r="EE147">
        <f>MIN(AI146*(1+AI$6/Setup!$C$13)-CG147,MAX(0,$H147-SUM($DP147:ED147)))</f>
        <v/>
      </c>
      <c r="EF147">
        <f>MIN(AJ146*(1+AJ$6/Setup!$C$13)-CH147,MAX(0,$H147-SUM($DP147:EE147)))</f>
        <v/>
      </c>
      <c r="EG147">
        <f>MIN(AK146*(1+AK$6/Setup!$C$13)-CI147,MAX(0,$H147-SUM($DP147:EF147)))</f>
        <v/>
      </c>
      <c r="EH147">
        <f>MIN(AL146*(1+AL$6/Setup!$C$13)-CJ147,MAX(0,$H147-SUM($DP147:EG147)))</f>
        <v/>
      </c>
      <c r="EI147">
        <f>MIN(AM146*(1+AM$6/Setup!$C$13)-CK147,MAX(0,$H147-SUM($DP147:EH147)))</f>
        <v/>
      </c>
      <c r="EJ147">
        <f>MIN(AN146*(1+AN$6/Setup!$C$13)-CL147,MAX(0,$H147-SUM($DP147:EI147)))</f>
        <v/>
      </c>
      <c r="EK147">
        <f>MIN(AO146*(1+AO$6/Setup!$C$13)-CM147,MAX(0,$H147-SUM($DP147:EJ147)))</f>
        <v/>
      </c>
      <c r="EL147">
        <f>MIN(AP146*(1+AP$6/Setup!$C$13)-CN147,MAX(0,$H147-SUM($DP147:EK147)))</f>
        <v/>
      </c>
      <c r="EM147">
        <f>MIN(AQ146*(1+AQ$6/Setup!$C$13)-CO147,MAX(0,$H147-SUM($DP147:EL147)))</f>
        <v/>
      </c>
      <c r="EN147">
        <f>MIN(AR146*(1+AR$6/Setup!$C$13)-CP147,MAX(0,$H147-SUM($DP147:EM147)))</f>
        <v/>
      </c>
      <c r="EO147">
        <f>MIN(AS146*(1+AS$6/Setup!$C$13)-CQ147,MAX(0,$H147-SUM($DP147:EN147)))</f>
        <v/>
      </c>
      <c r="EP147">
        <f>MIN(AT146*(1+AT$6/Setup!$C$13)-CR147,MAX(0,$H147-SUM($DP147:EO147)))</f>
        <v/>
      </c>
      <c r="EQ147">
        <f>MIN(AU146*(1+AU$6/Setup!$C$13)-CS147,MAX(0,$H147-SUM($DP147:EP147)))</f>
        <v/>
      </c>
      <c r="ER147">
        <f>MIN(AV146*(1+AV$6/Setup!$C$13)-CT147,MAX(0,$H147-SUM($DP147:EQ147)))</f>
        <v/>
      </c>
      <c r="ES147">
        <f>MIN(AW146*(1+AW$6/Setup!$C$13)-CU147,MAX(0,$H147-SUM($DP147:ER147)))</f>
        <v/>
      </c>
      <c r="ET147">
        <f>MIN(AX146*(1+AX$6/Setup!$C$13)-CV147,MAX(0,$H147-SUM($DP147:ES147)))</f>
        <v/>
      </c>
      <c r="EU147">
        <f>MIN(AY146*(1+AY$6/Setup!$C$13)-CW147,MAX(0,$H147-SUM($DP147:ET147)))</f>
        <v/>
      </c>
      <c r="EV147">
        <f>MIN(AZ146*(1+AZ$6/Setup!$C$13)-CX147,MAX(0,$H147-SUM($DP147:EU147)))</f>
        <v/>
      </c>
      <c r="EW147">
        <f>MIN(BA146*(1+BA$6/Setup!$C$13)-CY147,MAX(0,$H147-SUM($DP147:EV147)))</f>
        <v/>
      </c>
      <c r="EX147">
        <f>MIN(BB146*(1+BB$6/Setup!$C$13)-CZ147,MAX(0,$H147-SUM($DP147:EW147)))</f>
        <v/>
      </c>
      <c r="EY147">
        <f>MIN(BC146*(1+BC$6/Setup!$C$13)-DA147,MAX(0,$H147-SUM($DP147:EX147)))</f>
        <v/>
      </c>
      <c r="EZ147">
        <f>MIN(BD146*(1+BD$6/Setup!$C$13)-DB147,MAX(0,$H147-SUM($DP147:EY147)))</f>
        <v/>
      </c>
      <c r="FA147">
        <f>MIN(BE146*(1+BE$6/Setup!$C$13)-DC147,MAX(0,$H147-SUM($DP147:EZ147)))</f>
        <v/>
      </c>
      <c r="FB147">
        <f>MIN(BF146*(1+BF$6/Setup!$C$13)-DD147,MAX(0,$H147-SUM($DP147:FA147)))</f>
        <v/>
      </c>
      <c r="FC147">
        <f>MIN(BG146*(1+BG$6/Setup!$C$13)-DE147,MAX(0,$H147-SUM($DP147:FB147)))</f>
        <v/>
      </c>
      <c r="FD147">
        <f>MIN(BH146*(1+BH$6/Setup!$C$13)-DF147,MAX(0,$H147-SUM($DP147:FC147)))</f>
        <v/>
      </c>
      <c r="FE147">
        <f>MIN(BI146*(1+BI$6/Setup!$C$13)-DG147,MAX(0,$H147-SUM($DP147:FD147)))</f>
        <v/>
      </c>
      <c r="FF147">
        <f>MIN(BJ146*(1+BJ$6/Setup!$C$13)-DH147,MAX(0,$H147-SUM($DP147:FE147)))</f>
        <v/>
      </c>
      <c r="FG147">
        <f>MIN(BK146*(1+BK$6/Setup!$C$13)-DI147,MAX(0,$H147-SUM($DP147:FF147)))</f>
        <v/>
      </c>
      <c r="FH147">
        <f>MIN(BL146*(1+BL$6/Setup!$C$13)-DJ147,MAX(0,$H147-SUM($DP147:FG147)))</f>
        <v/>
      </c>
      <c r="FI147">
        <f>MIN(BM146*(1+BM$6/Setup!$C$13)-DK147,MAX(0,$H147-SUM($DP147:FH147)))</f>
        <v/>
      </c>
      <c r="FJ147">
        <f>MIN(BN146*(1+BN$6/Setup!$C$13)-DL147,MAX(0,$H147-SUM($DP147:FI147)))</f>
        <v/>
      </c>
      <c r="FK147">
        <f>MIN(BO146*(1+BO$6/Setup!$C$13)-DM147,MAX(0,$H147-SUM($DP147:FJ147)))</f>
        <v/>
      </c>
      <c r="FL147">
        <f>MIN(BP146*(1+BP$6/Setup!$C$13)-DN147,MAX(0,$H147-SUM($DP147:FK147)))</f>
        <v/>
      </c>
      <c r="FM147">
        <f>MIN(BQ146*(1+BQ$6/Setup!$C$13)-DO147,MAX(0,$H147-SUM($DP147:FL147)))</f>
        <v/>
      </c>
    </row>
    <row r="148">
      <c r="A148">
        <f>A147+1</f>
        <v/>
      </c>
      <c r="B148">
        <f>IF(Setup!$C$6="Every week",Setup!$C$7+7*(A148-1),IF(Setup!$C$6="Every 2 weeks",Setup!$C$7+14*(A148-1),IF(Setup!$C$6="Every month",EDATE(Setup!$C$7,A148-1),EOMONTH(Setup!$C$7,INT((A148-1+Setup!$C$20)/2)-1)+MIN(IF(MOD(A148-1+Setup!$C$20,2)=0,Setup!$C$18,Setup!$C$19),DAY(EOMONTH(Setup!$C$7,INT((A148-1+Setup!$C$20)/2)))))))</f>
        <v/>
      </c>
      <c r="C148">
        <f>N('Paycheck Plan'!J144)</f>
        <v/>
      </c>
      <c r="D148">
        <f>N('Paycheck Plan'!K144)</f>
        <v/>
      </c>
      <c r="E148">
        <f>MIN(MAX(0,Setup!$C$10-F147),MAX(0,Setup!$C$8+C148-G148))</f>
        <v/>
      </c>
      <c r="F148">
        <f>F147+E148</f>
        <v/>
      </c>
      <c r="G148">
        <f>MIN(Setup!$C$14,MAX(0,Setup!$C$8+C148))</f>
        <v/>
      </c>
      <c r="H148">
        <f>MAX(0,Setup!$C$8+C148-G148-E148)+SUM($T$7:$BQ$7)-SUM(BR148:DO148)</f>
        <v/>
      </c>
      <c r="I148">
        <f>SUMPRODUCT(T147:BQ147,$T$6:$BQ$6)/Setup!$C$13</f>
        <v/>
      </c>
      <c r="J148">
        <f>SUM(T148:BQ148)</f>
        <v/>
      </c>
      <c r="K148">
        <f>IF(MAX(DP148:FM148)&gt;0,MATCH(MAX(DP148:FM148),DP148:FM148,0),1)</f>
        <v/>
      </c>
      <c r="T148">
        <f>MAX(0,T147*(1+T$6/Setup!$C$13)-BR148-DP148)+IF($K148=1,$D148,0)</f>
        <v/>
      </c>
      <c r="U148">
        <f>MAX(0,U147*(1+U$6/Setup!$C$13)-BS148-DQ148)+IF($K148=2,$D148,0)</f>
        <v/>
      </c>
      <c r="V148">
        <f>MAX(0,V147*(1+V$6/Setup!$C$13)-BT148-DR148)+IF($K148=3,$D148,0)</f>
        <v/>
      </c>
      <c r="W148">
        <f>MAX(0,W147*(1+W$6/Setup!$C$13)-BU148-DS148)+IF($K148=4,$D148,0)</f>
        <v/>
      </c>
      <c r="X148">
        <f>MAX(0,X147*(1+X$6/Setup!$C$13)-BV148-DT148)+IF($K148=5,$D148,0)</f>
        <v/>
      </c>
      <c r="Y148">
        <f>MAX(0,Y147*(1+Y$6/Setup!$C$13)-BW148-DU148)+IF($K148=6,$D148,0)</f>
        <v/>
      </c>
      <c r="Z148">
        <f>MAX(0,Z147*(1+Z$6/Setup!$C$13)-BX148-DV148)+IF($K148=7,$D148,0)</f>
        <v/>
      </c>
      <c r="AA148">
        <f>MAX(0,AA147*(1+AA$6/Setup!$C$13)-BY148-DW148)+IF($K148=8,$D148,0)</f>
        <v/>
      </c>
      <c r="AB148">
        <f>MAX(0,AB147*(1+AB$6/Setup!$C$13)-BZ148-DX148)+IF($K148=9,$D148,0)</f>
        <v/>
      </c>
      <c r="AC148">
        <f>MAX(0,AC147*(1+AC$6/Setup!$C$13)-CA148-DY148)+IF($K148=10,$D148,0)</f>
        <v/>
      </c>
      <c r="AD148">
        <f>MAX(0,AD147*(1+AD$6/Setup!$C$13)-CB148-DZ148)+IF($K148=11,$D148,0)</f>
        <v/>
      </c>
      <c r="AE148">
        <f>MAX(0,AE147*(1+AE$6/Setup!$C$13)-CC148-EA148)+IF($K148=12,$D148,0)</f>
        <v/>
      </c>
      <c r="AF148">
        <f>MAX(0,AF147*(1+AF$6/Setup!$C$13)-CD148-EB148)+IF($K148=13,$D148,0)</f>
        <v/>
      </c>
      <c r="AG148">
        <f>MAX(0,AG147*(1+AG$6/Setup!$C$13)-CE148-EC148)+IF($K148=14,$D148,0)</f>
        <v/>
      </c>
      <c r="AH148">
        <f>MAX(0,AH147*(1+AH$6/Setup!$C$13)-CF148-ED148)+IF($K148=15,$D148,0)</f>
        <v/>
      </c>
      <c r="AI148">
        <f>MAX(0,AI147*(1+AI$6/Setup!$C$13)-CG148-EE148)+IF($K148=16,$D148,0)</f>
        <v/>
      </c>
      <c r="AJ148">
        <f>MAX(0,AJ147*(1+AJ$6/Setup!$C$13)-CH148-EF148)+IF($K148=17,$D148,0)</f>
        <v/>
      </c>
      <c r="AK148">
        <f>MAX(0,AK147*(1+AK$6/Setup!$C$13)-CI148-EG148)+IF($K148=18,$D148,0)</f>
        <v/>
      </c>
      <c r="AL148">
        <f>MAX(0,AL147*(1+AL$6/Setup!$C$13)-CJ148-EH148)+IF($K148=19,$D148,0)</f>
        <v/>
      </c>
      <c r="AM148">
        <f>MAX(0,AM147*(1+AM$6/Setup!$C$13)-CK148-EI148)+IF($K148=20,$D148,0)</f>
        <v/>
      </c>
      <c r="AN148">
        <f>MAX(0,AN147*(1+AN$6/Setup!$C$13)-CL148-EJ148)+IF($K148=21,$D148,0)</f>
        <v/>
      </c>
      <c r="AO148">
        <f>MAX(0,AO147*(1+AO$6/Setup!$C$13)-CM148-EK148)+IF($K148=22,$D148,0)</f>
        <v/>
      </c>
      <c r="AP148">
        <f>MAX(0,AP147*(1+AP$6/Setup!$C$13)-CN148-EL148)+IF($K148=23,$D148,0)</f>
        <v/>
      </c>
      <c r="AQ148">
        <f>MAX(0,AQ147*(1+AQ$6/Setup!$C$13)-CO148-EM148)+IF($K148=24,$D148,0)</f>
        <v/>
      </c>
      <c r="AR148">
        <f>MAX(0,AR147*(1+AR$6/Setup!$C$13)-CP148-EN148)+IF($K148=25,$D148,0)</f>
        <v/>
      </c>
      <c r="AS148">
        <f>MAX(0,AS147*(1+AS$6/Setup!$C$13)-CQ148-EO148)+IF($K148=26,$D148,0)</f>
        <v/>
      </c>
      <c r="AT148">
        <f>MAX(0,AT147*(1+AT$6/Setup!$C$13)-CR148-EP148)+IF($K148=27,$D148,0)</f>
        <v/>
      </c>
      <c r="AU148">
        <f>MAX(0,AU147*(1+AU$6/Setup!$C$13)-CS148-EQ148)+IF($K148=28,$D148,0)</f>
        <v/>
      </c>
      <c r="AV148">
        <f>MAX(0,AV147*(1+AV$6/Setup!$C$13)-CT148-ER148)+IF($K148=29,$D148,0)</f>
        <v/>
      </c>
      <c r="AW148">
        <f>MAX(0,AW147*(1+AW$6/Setup!$C$13)-CU148-ES148)+IF($K148=30,$D148,0)</f>
        <v/>
      </c>
      <c r="AX148">
        <f>MAX(0,AX147*(1+AX$6/Setup!$C$13)-CV148-ET148)+IF($K148=31,$D148,0)</f>
        <v/>
      </c>
      <c r="AY148">
        <f>MAX(0,AY147*(1+AY$6/Setup!$C$13)-CW148-EU148)+IF($K148=32,$D148,0)</f>
        <v/>
      </c>
      <c r="AZ148">
        <f>MAX(0,AZ147*(1+AZ$6/Setup!$C$13)-CX148-EV148)+IF($K148=33,$D148,0)</f>
        <v/>
      </c>
      <c r="BA148">
        <f>MAX(0,BA147*(1+BA$6/Setup!$C$13)-CY148-EW148)+IF($K148=34,$D148,0)</f>
        <v/>
      </c>
      <c r="BB148">
        <f>MAX(0,BB147*(1+BB$6/Setup!$C$13)-CZ148-EX148)+IF($K148=35,$D148,0)</f>
        <v/>
      </c>
      <c r="BC148">
        <f>MAX(0,BC147*(1+BC$6/Setup!$C$13)-DA148-EY148)+IF($K148=36,$D148,0)</f>
        <v/>
      </c>
      <c r="BD148">
        <f>MAX(0,BD147*(1+BD$6/Setup!$C$13)-DB148-EZ148)+IF($K148=37,$D148,0)</f>
        <v/>
      </c>
      <c r="BE148">
        <f>MAX(0,BE147*(1+BE$6/Setup!$C$13)-DC148-FA148)+IF($K148=38,$D148,0)</f>
        <v/>
      </c>
      <c r="BF148">
        <f>MAX(0,BF147*(1+BF$6/Setup!$C$13)-DD148-FB148)+IF($K148=39,$D148,0)</f>
        <v/>
      </c>
      <c r="BG148">
        <f>MAX(0,BG147*(1+BG$6/Setup!$C$13)-DE148-FC148)+IF($K148=40,$D148,0)</f>
        <v/>
      </c>
      <c r="BH148">
        <f>MAX(0,BH147*(1+BH$6/Setup!$C$13)-DF148-FD148)+IF($K148=41,$D148,0)</f>
        <v/>
      </c>
      <c r="BI148">
        <f>MAX(0,BI147*(1+BI$6/Setup!$C$13)-DG148-FE148)+IF($K148=42,$D148,0)</f>
        <v/>
      </c>
      <c r="BJ148">
        <f>MAX(0,BJ147*(1+BJ$6/Setup!$C$13)-DH148-FF148)+IF($K148=43,$D148,0)</f>
        <v/>
      </c>
      <c r="BK148">
        <f>MAX(0,BK147*(1+BK$6/Setup!$C$13)-DI148-FG148)+IF($K148=44,$D148,0)</f>
        <v/>
      </c>
      <c r="BL148">
        <f>MAX(0,BL147*(1+BL$6/Setup!$C$13)-DJ148-FH148)+IF($K148=45,$D148,0)</f>
        <v/>
      </c>
      <c r="BM148">
        <f>MAX(0,BM147*(1+BM$6/Setup!$C$13)-DK148-FI148)+IF($K148=46,$D148,0)</f>
        <v/>
      </c>
      <c r="BN148">
        <f>MAX(0,BN147*(1+BN$6/Setup!$C$13)-DL148-FJ148)+IF($K148=47,$D148,0)</f>
        <v/>
      </c>
      <c r="BO148">
        <f>MAX(0,BO147*(1+BO$6/Setup!$C$13)-DM148-FK148)+IF($K148=48,$D148,0)</f>
        <v/>
      </c>
      <c r="BP148">
        <f>MAX(0,BP147*(1+BP$6/Setup!$C$13)-DN148-FL148)+IF($K148=49,$D148,0)</f>
        <v/>
      </c>
      <c r="BQ148">
        <f>MAX(0,BQ147*(1+BQ$6/Setup!$C$13)-DO148-FM148)+IF($K148=50,$D148,0)</f>
        <v/>
      </c>
      <c r="BR148">
        <f>MIN(T147*(1+T$6/Setup!$C$13),T$7)</f>
        <v/>
      </c>
      <c r="BS148">
        <f>MIN(U147*(1+U$6/Setup!$C$13),U$7)</f>
        <v/>
      </c>
      <c r="BT148">
        <f>MIN(V147*(1+V$6/Setup!$C$13),V$7)</f>
        <v/>
      </c>
      <c r="BU148">
        <f>MIN(W147*(1+W$6/Setup!$C$13),W$7)</f>
        <v/>
      </c>
      <c r="BV148">
        <f>MIN(X147*(1+X$6/Setup!$C$13),X$7)</f>
        <v/>
      </c>
      <c r="BW148">
        <f>MIN(Y147*(1+Y$6/Setup!$C$13),Y$7)</f>
        <v/>
      </c>
      <c r="BX148">
        <f>MIN(Z147*(1+Z$6/Setup!$C$13),Z$7)</f>
        <v/>
      </c>
      <c r="BY148">
        <f>MIN(AA147*(1+AA$6/Setup!$C$13),AA$7)</f>
        <v/>
      </c>
      <c r="BZ148">
        <f>MIN(AB147*(1+AB$6/Setup!$C$13),AB$7)</f>
        <v/>
      </c>
      <c r="CA148">
        <f>MIN(AC147*(1+AC$6/Setup!$C$13),AC$7)</f>
        <v/>
      </c>
      <c r="CB148">
        <f>MIN(AD147*(1+AD$6/Setup!$C$13),AD$7)</f>
        <v/>
      </c>
      <c r="CC148">
        <f>MIN(AE147*(1+AE$6/Setup!$C$13),AE$7)</f>
        <v/>
      </c>
      <c r="CD148">
        <f>MIN(AF147*(1+AF$6/Setup!$C$13),AF$7)</f>
        <v/>
      </c>
      <c r="CE148">
        <f>MIN(AG147*(1+AG$6/Setup!$C$13),AG$7)</f>
        <v/>
      </c>
      <c r="CF148">
        <f>MIN(AH147*(1+AH$6/Setup!$C$13),AH$7)</f>
        <v/>
      </c>
      <c r="CG148">
        <f>MIN(AI147*(1+AI$6/Setup!$C$13),AI$7)</f>
        <v/>
      </c>
      <c r="CH148">
        <f>MIN(AJ147*(1+AJ$6/Setup!$C$13),AJ$7)</f>
        <v/>
      </c>
      <c r="CI148">
        <f>MIN(AK147*(1+AK$6/Setup!$C$13),AK$7)</f>
        <v/>
      </c>
      <c r="CJ148">
        <f>MIN(AL147*(1+AL$6/Setup!$C$13),AL$7)</f>
        <v/>
      </c>
      <c r="CK148">
        <f>MIN(AM147*(1+AM$6/Setup!$C$13),AM$7)</f>
        <v/>
      </c>
      <c r="CL148">
        <f>MIN(AN147*(1+AN$6/Setup!$C$13),AN$7)</f>
        <v/>
      </c>
      <c r="CM148">
        <f>MIN(AO147*(1+AO$6/Setup!$C$13),AO$7)</f>
        <v/>
      </c>
      <c r="CN148">
        <f>MIN(AP147*(1+AP$6/Setup!$C$13),AP$7)</f>
        <v/>
      </c>
      <c r="CO148">
        <f>MIN(AQ147*(1+AQ$6/Setup!$C$13),AQ$7)</f>
        <v/>
      </c>
      <c r="CP148">
        <f>MIN(AR147*(1+AR$6/Setup!$C$13),AR$7)</f>
        <v/>
      </c>
      <c r="CQ148">
        <f>MIN(AS147*(1+AS$6/Setup!$C$13),AS$7)</f>
        <v/>
      </c>
      <c r="CR148">
        <f>MIN(AT147*(1+AT$6/Setup!$C$13),AT$7)</f>
        <v/>
      </c>
      <c r="CS148">
        <f>MIN(AU147*(1+AU$6/Setup!$C$13),AU$7)</f>
        <v/>
      </c>
      <c r="CT148">
        <f>MIN(AV147*(1+AV$6/Setup!$C$13),AV$7)</f>
        <v/>
      </c>
      <c r="CU148">
        <f>MIN(AW147*(1+AW$6/Setup!$C$13),AW$7)</f>
        <v/>
      </c>
      <c r="CV148">
        <f>MIN(AX147*(1+AX$6/Setup!$C$13),AX$7)</f>
        <v/>
      </c>
      <c r="CW148">
        <f>MIN(AY147*(1+AY$6/Setup!$C$13),AY$7)</f>
        <v/>
      </c>
      <c r="CX148">
        <f>MIN(AZ147*(1+AZ$6/Setup!$C$13),AZ$7)</f>
        <v/>
      </c>
      <c r="CY148">
        <f>MIN(BA147*(1+BA$6/Setup!$C$13),BA$7)</f>
        <v/>
      </c>
      <c r="CZ148">
        <f>MIN(BB147*(1+BB$6/Setup!$C$13),BB$7)</f>
        <v/>
      </c>
      <c r="DA148">
        <f>MIN(BC147*(1+BC$6/Setup!$C$13),BC$7)</f>
        <v/>
      </c>
      <c r="DB148">
        <f>MIN(BD147*(1+BD$6/Setup!$C$13),BD$7)</f>
        <v/>
      </c>
      <c r="DC148">
        <f>MIN(BE147*(1+BE$6/Setup!$C$13),BE$7)</f>
        <v/>
      </c>
      <c r="DD148">
        <f>MIN(BF147*(1+BF$6/Setup!$C$13),BF$7)</f>
        <v/>
      </c>
      <c r="DE148">
        <f>MIN(BG147*(1+BG$6/Setup!$C$13),BG$7)</f>
        <v/>
      </c>
      <c r="DF148">
        <f>MIN(BH147*(1+BH$6/Setup!$C$13),BH$7)</f>
        <v/>
      </c>
      <c r="DG148">
        <f>MIN(BI147*(1+BI$6/Setup!$C$13),BI$7)</f>
        <v/>
      </c>
      <c r="DH148">
        <f>MIN(BJ147*(1+BJ$6/Setup!$C$13),BJ$7)</f>
        <v/>
      </c>
      <c r="DI148">
        <f>MIN(BK147*(1+BK$6/Setup!$C$13),BK$7)</f>
        <v/>
      </c>
      <c r="DJ148">
        <f>MIN(BL147*(1+BL$6/Setup!$C$13),BL$7)</f>
        <v/>
      </c>
      <c r="DK148">
        <f>MIN(BM147*(1+BM$6/Setup!$C$13),BM$7)</f>
        <v/>
      </c>
      <c r="DL148">
        <f>MIN(BN147*(1+BN$6/Setup!$C$13),BN$7)</f>
        <v/>
      </c>
      <c r="DM148">
        <f>MIN(BO147*(1+BO$6/Setup!$C$13),BO$7)</f>
        <v/>
      </c>
      <c r="DN148">
        <f>MIN(BP147*(1+BP$6/Setup!$C$13),BP$7)</f>
        <v/>
      </c>
      <c r="DO148">
        <f>MIN(BQ147*(1+BQ$6/Setup!$C$13),BQ$7)</f>
        <v/>
      </c>
      <c r="DP148">
        <f>MIN(T147*(1+T$6/Setup!$C$13)-BR148,$H148)</f>
        <v/>
      </c>
      <c r="DQ148">
        <f>MIN(U147*(1+U$6/Setup!$C$13)-BS148,MAX(0,$H148-SUM($DP148:DP148)))</f>
        <v/>
      </c>
      <c r="DR148">
        <f>MIN(V147*(1+V$6/Setup!$C$13)-BT148,MAX(0,$H148-SUM($DP148:DQ148)))</f>
        <v/>
      </c>
      <c r="DS148">
        <f>MIN(W147*(1+W$6/Setup!$C$13)-BU148,MAX(0,$H148-SUM($DP148:DR148)))</f>
        <v/>
      </c>
      <c r="DT148">
        <f>MIN(X147*(1+X$6/Setup!$C$13)-BV148,MAX(0,$H148-SUM($DP148:DS148)))</f>
        <v/>
      </c>
      <c r="DU148">
        <f>MIN(Y147*(1+Y$6/Setup!$C$13)-BW148,MAX(0,$H148-SUM($DP148:DT148)))</f>
        <v/>
      </c>
      <c r="DV148">
        <f>MIN(Z147*(1+Z$6/Setup!$C$13)-BX148,MAX(0,$H148-SUM($DP148:DU148)))</f>
        <v/>
      </c>
      <c r="DW148">
        <f>MIN(AA147*(1+AA$6/Setup!$C$13)-BY148,MAX(0,$H148-SUM($DP148:DV148)))</f>
        <v/>
      </c>
      <c r="DX148">
        <f>MIN(AB147*(1+AB$6/Setup!$C$13)-BZ148,MAX(0,$H148-SUM($DP148:DW148)))</f>
        <v/>
      </c>
      <c r="DY148">
        <f>MIN(AC147*(1+AC$6/Setup!$C$13)-CA148,MAX(0,$H148-SUM($DP148:DX148)))</f>
        <v/>
      </c>
      <c r="DZ148">
        <f>MIN(AD147*(1+AD$6/Setup!$C$13)-CB148,MAX(0,$H148-SUM($DP148:DY148)))</f>
        <v/>
      </c>
      <c r="EA148">
        <f>MIN(AE147*(1+AE$6/Setup!$C$13)-CC148,MAX(0,$H148-SUM($DP148:DZ148)))</f>
        <v/>
      </c>
      <c r="EB148">
        <f>MIN(AF147*(1+AF$6/Setup!$C$13)-CD148,MAX(0,$H148-SUM($DP148:EA148)))</f>
        <v/>
      </c>
      <c r="EC148">
        <f>MIN(AG147*(1+AG$6/Setup!$C$13)-CE148,MAX(0,$H148-SUM($DP148:EB148)))</f>
        <v/>
      </c>
      <c r="ED148">
        <f>MIN(AH147*(1+AH$6/Setup!$C$13)-CF148,MAX(0,$H148-SUM($DP148:EC148)))</f>
        <v/>
      </c>
      <c r="EE148">
        <f>MIN(AI147*(1+AI$6/Setup!$C$13)-CG148,MAX(0,$H148-SUM($DP148:ED148)))</f>
        <v/>
      </c>
      <c r="EF148">
        <f>MIN(AJ147*(1+AJ$6/Setup!$C$13)-CH148,MAX(0,$H148-SUM($DP148:EE148)))</f>
        <v/>
      </c>
      <c r="EG148">
        <f>MIN(AK147*(1+AK$6/Setup!$C$13)-CI148,MAX(0,$H148-SUM($DP148:EF148)))</f>
        <v/>
      </c>
      <c r="EH148">
        <f>MIN(AL147*(1+AL$6/Setup!$C$13)-CJ148,MAX(0,$H148-SUM($DP148:EG148)))</f>
        <v/>
      </c>
      <c r="EI148">
        <f>MIN(AM147*(1+AM$6/Setup!$C$13)-CK148,MAX(0,$H148-SUM($DP148:EH148)))</f>
        <v/>
      </c>
      <c r="EJ148">
        <f>MIN(AN147*(1+AN$6/Setup!$C$13)-CL148,MAX(0,$H148-SUM($DP148:EI148)))</f>
        <v/>
      </c>
      <c r="EK148">
        <f>MIN(AO147*(1+AO$6/Setup!$C$13)-CM148,MAX(0,$H148-SUM($DP148:EJ148)))</f>
        <v/>
      </c>
      <c r="EL148">
        <f>MIN(AP147*(1+AP$6/Setup!$C$13)-CN148,MAX(0,$H148-SUM($DP148:EK148)))</f>
        <v/>
      </c>
      <c r="EM148">
        <f>MIN(AQ147*(1+AQ$6/Setup!$C$13)-CO148,MAX(0,$H148-SUM($DP148:EL148)))</f>
        <v/>
      </c>
      <c r="EN148">
        <f>MIN(AR147*(1+AR$6/Setup!$C$13)-CP148,MAX(0,$H148-SUM($DP148:EM148)))</f>
        <v/>
      </c>
      <c r="EO148">
        <f>MIN(AS147*(1+AS$6/Setup!$C$13)-CQ148,MAX(0,$H148-SUM($DP148:EN148)))</f>
        <v/>
      </c>
      <c r="EP148">
        <f>MIN(AT147*(1+AT$6/Setup!$C$13)-CR148,MAX(0,$H148-SUM($DP148:EO148)))</f>
        <v/>
      </c>
      <c r="EQ148">
        <f>MIN(AU147*(1+AU$6/Setup!$C$13)-CS148,MAX(0,$H148-SUM($DP148:EP148)))</f>
        <v/>
      </c>
      <c r="ER148">
        <f>MIN(AV147*(1+AV$6/Setup!$C$13)-CT148,MAX(0,$H148-SUM($DP148:EQ148)))</f>
        <v/>
      </c>
      <c r="ES148">
        <f>MIN(AW147*(1+AW$6/Setup!$C$13)-CU148,MAX(0,$H148-SUM($DP148:ER148)))</f>
        <v/>
      </c>
      <c r="ET148">
        <f>MIN(AX147*(1+AX$6/Setup!$C$13)-CV148,MAX(0,$H148-SUM($DP148:ES148)))</f>
        <v/>
      </c>
      <c r="EU148">
        <f>MIN(AY147*(1+AY$6/Setup!$C$13)-CW148,MAX(0,$H148-SUM($DP148:ET148)))</f>
        <v/>
      </c>
      <c r="EV148">
        <f>MIN(AZ147*(1+AZ$6/Setup!$C$13)-CX148,MAX(0,$H148-SUM($DP148:EU148)))</f>
        <v/>
      </c>
      <c r="EW148">
        <f>MIN(BA147*(1+BA$6/Setup!$C$13)-CY148,MAX(0,$H148-SUM($DP148:EV148)))</f>
        <v/>
      </c>
      <c r="EX148">
        <f>MIN(BB147*(1+BB$6/Setup!$C$13)-CZ148,MAX(0,$H148-SUM($DP148:EW148)))</f>
        <v/>
      </c>
      <c r="EY148">
        <f>MIN(BC147*(1+BC$6/Setup!$C$13)-DA148,MAX(0,$H148-SUM($DP148:EX148)))</f>
        <v/>
      </c>
      <c r="EZ148">
        <f>MIN(BD147*(1+BD$6/Setup!$C$13)-DB148,MAX(0,$H148-SUM($DP148:EY148)))</f>
        <v/>
      </c>
      <c r="FA148">
        <f>MIN(BE147*(1+BE$6/Setup!$C$13)-DC148,MAX(0,$H148-SUM($DP148:EZ148)))</f>
        <v/>
      </c>
      <c r="FB148">
        <f>MIN(BF147*(1+BF$6/Setup!$C$13)-DD148,MAX(0,$H148-SUM($DP148:FA148)))</f>
        <v/>
      </c>
      <c r="FC148">
        <f>MIN(BG147*(1+BG$6/Setup!$C$13)-DE148,MAX(0,$H148-SUM($DP148:FB148)))</f>
        <v/>
      </c>
      <c r="FD148">
        <f>MIN(BH147*(1+BH$6/Setup!$C$13)-DF148,MAX(0,$H148-SUM($DP148:FC148)))</f>
        <v/>
      </c>
      <c r="FE148">
        <f>MIN(BI147*(1+BI$6/Setup!$C$13)-DG148,MAX(0,$H148-SUM($DP148:FD148)))</f>
        <v/>
      </c>
      <c r="FF148">
        <f>MIN(BJ147*(1+BJ$6/Setup!$C$13)-DH148,MAX(0,$H148-SUM($DP148:FE148)))</f>
        <v/>
      </c>
      <c r="FG148">
        <f>MIN(BK147*(1+BK$6/Setup!$C$13)-DI148,MAX(0,$H148-SUM($DP148:FF148)))</f>
        <v/>
      </c>
      <c r="FH148">
        <f>MIN(BL147*(1+BL$6/Setup!$C$13)-DJ148,MAX(0,$H148-SUM($DP148:FG148)))</f>
        <v/>
      </c>
      <c r="FI148">
        <f>MIN(BM147*(1+BM$6/Setup!$C$13)-DK148,MAX(0,$H148-SUM($DP148:FH148)))</f>
        <v/>
      </c>
      <c r="FJ148">
        <f>MIN(BN147*(1+BN$6/Setup!$C$13)-DL148,MAX(0,$H148-SUM($DP148:FI148)))</f>
        <v/>
      </c>
      <c r="FK148">
        <f>MIN(BO147*(1+BO$6/Setup!$C$13)-DM148,MAX(0,$H148-SUM($DP148:FJ148)))</f>
        <v/>
      </c>
      <c r="FL148">
        <f>MIN(BP147*(1+BP$6/Setup!$C$13)-DN148,MAX(0,$H148-SUM($DP148:FK148)))</f>
        <v/>
      </c>
      <c r="FM148">
        <f>MIN(BQ147*(1+BQ$6/Setup!$C$13)-DO148,MAX(0,$H148-SUM($DP148:FL148)))</f>
        <v/>
      </c>
    </row>
    <row r="149">
      <c r="A149">
        <f>A148+1</f>
        <v/>
      </c>
      <c r="B149">
        <f>IF(Setup!$C$6="Every week",Setup!$C$7+7*(A149-1),IF(Setup!$C$6="Every 2 weeks",Setup!$C$7+14*(A149-1),IF(Setup!$C$6="Every month",EDATE(Setup!$C$7,A149-1),EOMONTH(Setup!$C$7,INT((A149-1+Setup!$C$20)/2)-1)+MIN(IF(MOD(A149-1+Setup!$C$20,2)=0,Setup!$C$18,Setup!$C$19),DAY(EOMONTH(Setup!$C$7,INT((A149-1+Setup!$C$20)/2)))))))</f>
        <v/>
      </c>
      <c r="C149">
        <f>N('Paycheck Plan'!J145)</f>
        <v/>
      </c>
      <c r="D149">
        <f>N('Paycheck Plan'!K145)</f>
        <v/>
      </c>
      <c r="E149">
        <f>MIN(MAX(0,Setup!$C$10-F148),MAX(0,Setup!$C$8+C149-G149))</f>
        <v/>
      </c>
      <c r="F149">
        <f>F148+E149</f>
        <v/>
      </c>
      <c r="G149">
        <f>MIN(Setup!$C$14,MAX(0,Setup!$C$8+C149))</f>
        <v/>
      </c>
      <c r="H149">
        <f>MAX(0,Setup!$C$8+C149-G149-E149)+SUM($T$7:$BQ$7)-SUM(BR149:DO149)</f>
        <v/>
      </c>
      <c r="I149">
        <f>SUMPRODUCT(T148:BQ148,$T$6:$BQ$6)/Setup!$C$13</f>
        <v/>
      </c>
      <c r="J149">
        <f>SUM(T149:BQ149)</f>
        <v/>
      </c>
      <c r="K149">
        <f>IF(MAX(DP149:FM149)&gt;0,MATCH(MAX(DP149:FM149),DP149:FM149,0),1)</f>
        <v/>
      </c>
      <c r="T149">
        <f>MAX(0,T148*(1+T$6/Setup!$C$13)-BR149-DP149)+IF($K149=1,$D149,0)</f>
        <v/>
      </c>
      <c r="U149">
        <f>MAX(0,U148*(1+U$6/Setup!$C$13)-BS149-DQ149)+IF($K149=2,$D149,0)</f>
        <v/>
      </c>
      <c r="V149">
        <f>MAX(0,V148*(1+V$6/Setup!$C$13)-BT149-DR149)+IF($K149=3,$D149,0)</f>
        <v/>
      </c>
      <c r="W149">
        <f>MAX(0,W148*(1+W$6/Setup!$C$13)-BU149-DS149)+IF($K149=4,$D149,0)</f>
        <v/>
      </c>
      <c r="X149">
        <f>MAX(0,X148*(1+X$6/Setup!$C$13)-BV149-DT149)+IF($K149=5,$D149,0)</f>
        <v/>
      </c>
      <c r="Y149">
        <f>MAX(0,Y148*(1+Y$6/Setup!$C$13)-BW149-DU149)+IF($K149=6,$D149,0)</f>
        <v/>
      </c>
      <c r="Z149">
        <f>MAX(0,Z148*(1+Z$6/Setup!$C$13)-BX149-DV149)+IF($K149=7,$D149,0)</f>
        <v/>
      </c>
      <c r="AA149">
        <f>MAX(0,AA148*(1+AA$6/Setup!$C$13)-BY149-DW149)+IF($K149=8,$D149,0)</f>
        <v/>
      </c>
      <c r="AB149">
        <f>MAX(0,AB148*(1+AB$6/Setup!$C$13)-BZ149-DX149)+IF($K149=9,$D149,0)</f>
        <v/>
      </c>
      <c r="AC149">
        <f>MAX(0,AC148*(1+AC$6/Setup!$C$13)-CA149-DY149)+IF($K149=10,$D149,0)</f>
        <v/>
      </c>
      <c r="AD149">
        <f>MAX(0,AD148*(1+AD$6/Setup!$C$13)-CB149-DZ149)+IF($K149=11,$D149,0)</f>
        <v/>
      </c>
      <c r="AE149">
        <f>MAX(0,AE148*(1+AE$6/Setup!$C$13)-CC149-EA149)+IF($K149=12,$D149,0)</f>
        <v/>
      </c>
      <c r="AF149">
        <f>MAX(0,AF148*(1+AF$6/Setup!$C$13)-CD149-EB149)+IF($K149=13,$D149,0)</f>
        <v/>
      </c>
      <c r="AG149">
        <f>MAX(0,AG148*(1+AG$6/Setup!$C$13)-CE149-EC149)+IF($K149=14,$D149,0)</f>
        <v/>
      </c>
      <c r="AH149">
        <f>MAX(0,AH148*(1+AH$6/Setup!$C$13)-CF149-ED149)+IF($K149=15,$D149,0)</f>
        <v/>
      </c>
      <c r="AI149">
        <f>MAX(0,AI148*(1+AI$6/Setup!$C$13)-CG149-EE149)+IF($K149=16,$D149,0)</f>
        <v/>
      </c>
      <c r="AJ149">
        <f>MAX(0,AJ148*(1+AJ$6/Setup!$C$13)-CH149-EF149)+IF($K149=17,$D149,0)</f>
        <v/>
      </c>
      <c r="AK149">
        <f>MAX(0,AK148*(1+AK$6/Setup!$C$13)-CI149-EG149)+IF($K149=18,$D149,0)</f>
        <v/>
      </c>
      <c r="AL149">
        <f>MAX(0,AL148*(1+AL$6/Setup!$C$13)-CJ149-EH149)+IF($K149=19,$D149,0)</f>
        <v/>
      </c>
      <c r="AM149">
        <f>MAX(0,AM148*(1+AM$6/Setup!$C$13)-CK149-EI149)+IF($K149=20,$D149,0)</f>
        <v/>
      </c>
      <c r="AN149">
        <f>MAX(0,AN148*(1+AN$6/Setup!$C$13)-CL149-EJ149)+IF($K149=21,$D149,0)</f>
        <v/>
      </c>
      <c r="AO149">
        <f>MAX(0,AO148*(1+AO$6/Setup!$C$13)-CM149-EK149)+IF($K149=22,$D149,0)</f>
        <v/>
      </c>
      <c r="AP149">
        <f>MAX(0,AP148*(1+AP$6/Setup!$C$13)-CN149-EL149)+IF($K149=23,$D149,0)</f>
        <v/>
      </c>
      <c r="AQ149">
        <f>MAX(0,AQ148*(1+AQ$6/Setup!$C$13)-CO149-EM149)+IF($K149=24,$D149,0)</f>
        <v/>
      </c>
      <c r="AR149">
        <f>MAX(0,AR148*(1+AR$6/Setup!$C$13)-CP149-EN149)+IF($K149=25,$D149,0)</f>
        <v/>
      </c>
      <c r="AS149">
        <f>MAX(0,AS148*(1+AS$6/Setup!$C$13)-CQ149-EO149)+IF($K149=26,$D149,0)</f>
        <v/>
      </c>
      <c r="AT149">
        <f>MAX(0,AT148*(1+AT$6/Setup!$C$13)-CR149-EP149)+IF($K149=27,$D149,0)</f>
        <v/>
      </c>
      <c r="AU149">
        <f>MAX(0,AU148*(1+AU$6/Setup!$C$13)-CS149-EQ149)+IF($K149=28,$D149,0)</f>
        <v/>
      </c>
      <c r="AV149">
        <f>MAX(0,AV148*(1+AV$6/Setup!$C$13)-CT149-ER149)+IF($K149=29,$D149,0)</f>
        <v/>
      </c>
      <c r="AW149">
        <f>MAX(0,AW148*(1+AW$6/Setup!$C$13)-CU149-ES149)+IF($K149=30,$D149,0)</f>
        <v/>
      </c>
      <c r="AX149">
        <f>MAX(0,AX148*(1+AX$6/Setup!$C$13)-CV149-ET149)+IF($K149=31,$D149,0)</f>
        <v/>
      </c>
      <c r="AY149">
        <f>MAX(0,AY148*(1+AY$6/Setup!$C$13)-CW149-EU149)+IF($K149=32,$D149,0)</f>
        <v/>
      </c>
      <c r="AZ149">
        <f>MAX(0,AZ148*(1+AZ$6/Setup!$C$13)-CX149-EV149)+IF($K149=33,$D149,0)</f>
        <v/>
      </c>
      <c r="BA149">
        <f>MAX(0,BA148*(1+BA$6/Setup!$C$13)-CY149-EW149)+IF($K149=34,$D149,0)</f>
        <v/>
      </c>
      <c r="BB149">
        <f>MAX(0,BB148*(1+BB$6/Setup!$C$13)-CZ149-EX149)+IF($K149=35,$D149,0)</f>
        <v/>
      </c>
      <c r="BC149">
        <f>MAX(0,BC148*(1+BC$6/Setup!$C$13)-DA149-EY149)+IF($K149=36,$D149,0)</f>
        <v/>
      </c>
      <c r="BD149">
        <f>MAX(0,BD148*(1+BD$6/Setup!$C$13)-DB149-EZ149)+IF($K149=37,$D149,0)</f>
        <v/>
      </c>
      <c r="BE149">
        <f>MAX(0,BE148*(1+BE$6/Setup!$C$13)-DC149-FA149)+IF($K149=38,$D149,0)</f>
        <v/>
      </c>
      <c r="BF149">
        <f>MAX(0,BF148*(1+BF$6/Setup!$C$13)-DD149-FB149)+IF($K149=39,$D149,0)</f>
        <v/>
      </c>
      <c r="BG149">
        <f>MAX(0,BG148*(1+BG$6/Setup!$C$13)-DE149-FC149)+IF($K149=40,$D149,0)</f>
        <v/>
      </c>
      <c r="BH149">
        <f>MAX(0,BH148*(1+BH$6/Setup!$C$13)-DF149-FD149)+IF($K149=41,$D149,0)</f>
        <v/>
      </c>
      <c r="BI149">
        <f>MAX(0,BI148*(1+BI$6/Setup!$C$13)-DG149-FE149)+IF($K149=42,$D149,0)</f>
        <v/>
      </c>
      <c r="BJ149">
        <f>MAX(0,BJ148*(1+BJ$6/Setup!$C$13)-DH149-FF149)+IF($K149=43,$D149,0)</f>
        <v/>
      </c>
      <c r="BK149">
        <f>MAX(0,BK148*(1+BK$6/Setup!$C$13)-DI149-FG149)+IF($K149=44,$D149,0)</f>
        <v/>
      </c>
      <c r="BL149">
        <f>MAX(0,BL148*(1+BL$6/Setup!$C$13)-DJ149-FH149)+IF($K149=45,$D149,0)</f>
        <v/>
      </c>
      <c r="BM149">
        <f>MAX(0,BM148*(1+BM$6/Setup!$C$13)-DK149-FI149)+IF($K149=46,$D149,0)</f>
        <v/>
      </c>
      <c r="BN149">
        <f>MAX(0,BN148*(1+BN$6/Setup!$C$13)-DL149-FJ149)+IF($K149=47,$D149,0)</f>
        <v/>
      </c>
      <c r="BO149">
        <f>MAX(0,BO148*(1+BO$6/Setup!$C$13)-DM149-FK149)+IF($K149=48,$D149,0)</f>
        <v/>
      </c>
      <c r="BP149">
        <f>MAX(0,BP148*(1+BP$6/Setup!$C$13)-DN149-FL149)+IF($K149=49,$D149,0)</f>
        <v/>
      </c>
      <c r="BQ149">
        <f>MAX(0,BQ148*(1+BQ$6/Setup!$C$13)-DO149-FM149)+IF($K149=50,$D149,0)</f>
        <v/>
      </c>
      <c r="BR149">
        <f>MIN(T148*(1+T$6/Setup!$C$13),T$7)</f>
        <v/>
      </c>
      <c r="BS149">
        <f>MIN(U148*(1+U$6/Setup!$C$13),U$7)</f>
        <v/>
      </c>
      <c r="BT149">
        <f>MIN(V148*(1+V$6/Setup!$C$13),V$7)</f>
        <v/>
      </c>
      <c r="BU149">
        <f>MIN(W148*(1+W$6/Setup!$C$13),W$7)</f>
        <v/>
      </c>
      <c r="BV149">
        <f>MIN(X148*(1+X$6/Setup!$C$13),X$7)</f>
        <v/>
      </c>
      <c r="BW149">
        <f>MIN(Y148*(1+Y$6/Setup!$C$13),Y$7)</f>
        <v/>
      </c>
      <c r="BX149">
        <f>MIN(Z148*(1+Z$6/Setup!$C$13),Z$7)</f>
        <v/>
      </c>
      <c r="BY149">
        <f>MIN(AA148*(1+AA$6/Setup!$C$13),AA$7)</f>
        <v/>
      </c>
      <c r="BZ149">
        <f>MIN(AB148*(1+AB$6/Setup!$C$13),AB$7)</f>
        <v/>
      </c>
      <c r="CA149">
        <f>MIN(AC148*(1+AC$6/Setup!$C$13),AC$7)</f>
        <v/>
      </c>
      <c r="CB149">
        <f>MIN(AD148*(1+AD$6/Setup!$C$13),AD$7)</f>
        <v/>
      </c>
      <c r="CC149">
        <f>MIN(AE148*(1+AE$6/Setup!$C$13),AE$7)</f>
        <v/>
      </c>
      <c r="CD149">
        <f>MIN(AF148*(1+AF$6/Setup!$C$13),AF$7)</f>
        <v/>
      </c>
      <c r="CE149">
        <f>MIN(AG148*(1+AG$6/Setup!$C$13),AG$7)</f>
        <v/>
      </c>
      <c r="CF149">
        <f>MIN(AH148*(1+AH$6/Setup!$C$13),AH$7)</f>
        <v/>
      </c>
      <c r="CG149">
        <f>MIN(AI148*(1+AI$6/Setup!$C$13),AI$7)</f>
        <v/>
      </c>
      <c r="CH149">
        <f>MIN(AJ148*(1+AJ$6/Setup!$C$13),AJ$7)</f>
        <v/>
      </c>
      <c r="CI149">
        <f>MIN(AK148*(1+AK$6/Setup!$C$13),AK$7)</f>
        <v/>
      </c>
      <c r="CJ149">
        <f>MIN(AL148*(1+AL$6/Setup!$C$13),AL$7)</f>
        <v/>
      </c>
      <c r="CK149">
        <f>MIN(AM148*(1+AM$6/Setup!$C$13),AM$7)</f>
        <v/>
      </c>
      <c r="CL149">
        <f>MIN(AN148*(1+AN$6/Setup!$C$13),AN$7)</f>
        <v/>
      </c>
      <c r="CM149">
        <f>MIN(AO148*(1+AO$6/Setup!$C$13),AO$7)</f>
        <v/>
      </c>
      <c r="CN149">
        <f>MIN(AP148*(1+AP$6/Setup!$C$13),AP$7)</f>
        <v/>
      </c>
      <c r="CO149">
        <f>MIN(AQ148*(1+AQ$6/Setup!$C$13),AQ$7)</f>
        <v/>
      </c>
      <c r="CP149">
        <f>MIN(AR148*(1+AR$6/Setup!$C$13),AR$7)</f>
        <v/>
      </c>
      <c r="CQ149">
        <f>MIN(AS148*(1+AS$6/Setup!$C$13),AS$7)</f>
        <v/>
      </c>
      <c r="CR149">
        <f>MIN(AT148*(1+AT$6/Setup!$C$13),AT$7)</f>
        <v/>
      </c>
      <c r="CS149">
        <f>MIN(AU148*(1+AU$6/Setup!$C$13),AU$7)</f>
        <v/>
      </c>
      <c r="CT149">
        <f>MIN(AV148*(1+AV$6/Setup!$C$13),AV$7)</f>
        <v/>
      </c>
      <c r="CU149">
        <f>MIN(AW148*(1+AW$6/Setup!$C$13),AW$7)</f>
        <v/>
      </c>
      <c r="CV149">
        <f>MIN(AX148*(1+AX$6/Setup!$C$13),AX$7)</f>
        <v/>
      </c>
      <c r="CW149">
        <f>MIN(AY148*(1+AY$6/Setup!$C$13),AY$7)</f>
        <v/>
      </c>
      <c r="CX149">
        <f>MIN(AZ148*(1+AZ$6/Setup!$C$13),AZ$7)</f>
        <v/>
      </c>
      <c r="CY149">
        <f>MIN(BA148*(1+BA$6/Setup!$C$13),BA$7)</f>
        <v/>
      </c>
      <c r="CZ149">
        <f>MIN(BB148*(1+BB$6/Setup!$C$13),BB$7)</f>
        <v/>
      </c>
      <c r="DA149">
        <f>MIN(BC148*(1+BC$6/Setup!$C$13),BC$7)</f>
        <v/>
      </c>
      <c r="DB149">
        <f>MIN(BD148*(1+BD$6/Setup!$C$13),BD$7)</f>
        <v/>
      </c>
      <c r="DC149">
        <f>MIN(BE148*(1+BE$6/Setup!$C$13),BE$7)</f>
        <v/>
      </c>
      <c r="DD149">
        <f>MIN(BF148*(1+BF$6/Setup!$C$13),BF$7)</f>
        <v/>
      </c>
      <c r="DE149">
        <f>MIN(BG148*(1+BG$6/Setup!$C$13),BG$7)</f>
        <v/>
      </c>
      <c r="DF149">
        <f>MIN(BH148*(1+BH$6/Setup!$C$13),BH$7)</f>
        <v/>
      </c>
      <c r="DG149">
        <f>MIN(BI148*(1+BI$6/Setup!$C$13),BI$7)</f>
        <v/>
      </c>
      <c r="DH149">
        <f>MIN(BJ148*(1+BJ$6/Setup!$C$13),BJ$7)</f>
        <v/>
      </c>
      <c r="DI149">
        <f>MIN(BK148*(1+BK$6/Setup!$C$13),BK$7)</f>
        <v/>
      </c>
      <c r="DJ149">
        <f>MIN(BL148*(1+BL$6/Setup!$C$13),BL$7)</f>
        <v/>
      </c>
      <c r="DK149">
        <f>MIN(BM148*(1+BM$6/Setup!$C$13),BM$7)</f>
        <v/>
      </c>
      <c r="DL149">
        <f>MIN(BN148*(1+BN$6/Setup!$C$13),BN$7)</f>
        <v/>
      </c>
      <c r="DM149">
        <f>MIN(BO148*(1+BO$6/Setup!$C$13),BO$7)</f>
        <v/>
      </c>
      <c r="DN149">
        <f>MIN(BP148*(1+BP$6/Setup!$C$13),BP$7)</f>
        <v/>
      </c>
      <c r="DO149">
        <f>MIN(BQ148*(1+BQ$6/Setup!$C$13),BQ$7)</f>
        <v/>
      </c>
      <c r="DP149">
        <f>MIN(T148*(1+T$6/Setup!$C$13)-BR149,$H149)</f>
        <v/>
      </c>
      <c r="DQ149">
        <f>MIN(U148*(1+U$6/Setup!$C$13)-BS149,MAX(0,$H149-SUM($DP149:DP149)))</f>
        <v/>
      </c>
      <c r="DR149">
        <f>MIN(V148*(1+V$6/Setup!$C$13)-BT149,MAX(0,$H149-SUM($DP149:DQ149)))</f>
        <v/>
      </c>
      <c r="DS149">
        <f>MIN(W148*(1+W$6/Setup!$C$13)-BU149,MAX(0,$H149-SUM($DP149:DR149)))</f>
        <v/>
      </c>
      <c r="DT149">
        <f>MIN(X148*(1+X$6/Setup!$C$13)-BV149,MAX(0,$H149-SUM($DP149:DS149)))</f>
        <v/>
      </c>
      <c r="DU149">
        <f>MIN(Y148*(1+Y$6/Setup!$C$13)-BW149,MAX(0,$H149-SUM($DP149:DT149)))</f>
        <v/>
      </c>
      <c r="DV149">
        <f>MIN(Z148*(1+Z$6/Setup!$C$13)-BX149,MAX(0,$H149-SUM($DP149:DU149)))</f>
        <v/>
      </c>
      <c r="DW149">
        <f>MIN(AA148*(1+AA$6/Setup!$C$13)-BY149,MAX(0,$H149-SUM($DP149:DV149)))</f>
        <v/>
      </c>
      <c r="DX149">
        <f>MIN(AB148*(1+AB$6/Setup!$C$13)-BZ149,MAX(0,$H149-SUM($DP149:DW149)))</f>
        <v/>
      </c>
      <c r="DY149">
        <f>MIN(AC148*(1+AC$6/Setup!$C$13)-CA149,MAX(0,$H149-SUM($DP149:DX149)))</f>
        <v/>
      </c>
      <c r="DZ149">
        <f>MIN(AD148*(1+AD$6/Setup!$C$13)-CB149,MAX(0,$H149-SUM($DP149:DY149)))</f>
        <v/>
      </c>
      <c r="EA149">
        <f>MIN(AE148*(1+AE$6/Setup!$C$13)-CC149,MAX(0,$H149-SUM($DP149:DZ149)))</f>
        <v/>
      </c>
      <c r="EB149">
        <f>MIN(AF148*(1+AF$6/Setup!$C$13)-CD149,MAX(0,$H149-SUM($DP149:EA149)))</f>
        <v/>
      </c>
      <c r="EC149">
        <f>MIN(AG148*(1+AG$6/Setup!$C$13)-CE149,MAX(0,$H149-SUM($DP149:EB149)))</f>
        <v/>
      </c>
      <c r="ED149">
        <f>MIN(AH148*(1+AH$6/Setup!$C$13)-CF149,MAX(0,$H149-SUM($DP149:EC149)))</f>
        <v/>
      </c>
      <c r="EE149">
        <f>MIN(AI148*(1+AI$6/Setup!$C$13)-CG149,MAX(0,$H149-SUM($DP149:ED149)))</f>
        <v/>
      </c>
      <c r="EF149">
        <f>MIN(AJ148*(1+AJ$6/Setup!$C$13)-CH149,MAX(0,$H149-SUM($DP149:EE149)))</f>
        <v/>
      </c>
      <c r="EG149">
        <f>MIN(AK148*(1+AK$6/Setup!$C$13)-CI149,MAX(0,$H149-SUM($DP149:EF149)))</f>
        <v/>
      </c>
      <c r="EH149">
        <f>MIN(AL148*(1+AL$6/Setup!$C$13)-CJ149,MAX(0,$H149-SUM($DP149:EG149)))</f>
        <v/>
      </c>
      <c r="EI149">
        <f>MIN(AM148*(1+AM$6/Setup!$C$13)-CK149,MAX(0,$H149-SUM($DP149:EH149)))</f>
        <v/>
      </c>
      <c r="EJ149">
        <f>MIN(AN148*(1+AN$6/Setup!$C$13)-CL149,MAX(0,$H149-SUM($DP149:EI149)))</f>
        <v/>
      </c>
      <c r="EK149">
        <f>MIN(AO148*(1+AO$6/Setup!$C$13)-CM149,MAX(0,$H149-SUM($DP149:EJ149)))</f>
        <v/>
      </c>
      <c r="EL149">
        <f>MIN(AP148*(1+AP$6/Setup!$C$13)-CN149,MAX(0,$H149-SUM($DP149:EK149)))</f>
        <v/>
      </c>
      <c r="EM149">
        <f>MIN(AQ148*(1+AQ$6/Setup!$C$13)-CO149,MAX(0,$H149-SUM($DP149:EL149)))</f>
        <v/>
      </c>
      <c r="EN149">
        <f>MIN(AR148*(1+AR$6/Setup!$C$13)-CP149,MAX(0,$H149-SUM($DP149:EM149)))</f>
        <v/>
      </c>
      <c r="EO149">
        <f>MIN(AS148*(1+AS$6/Setup!$C$13)-CQ149,MAX(0,$H149-SUM($DP149:EN149)))</f>
        <v/>
      </c>
      <c r="EP149">
        <f>MIN(AT148*(1+AT$6/Setup!$C$13)-CR149,MAX(0,$H149-SUM($DP149:EO149)))</f>
        <v/>
      </c>
      <c r="EQ149">
        <f>MIN(AU148*(1+AU$6/Setup!$C$13)-CS149,MAX(0,$H149-SUM($DP149:EP149)))</f>
        <v/>
      </c>
      <c r="ER149">
        <f>MIN(AV148*(1+AV$6/Setup!$C$13)-CT149,MAX(0,$H149-SUM($DP149:EQ149)))</f>
        <v/>
      </c>
      <c r="ES149">
        <f>MIN(AW148*(1+AW$6/Setup!$C$13)-CU149,MAX(0,$H149-SUM($DP149:ER149)))</f>
        <v/>
      </c>
      <c r="ET149">
        <f>MIN(AX148*(1+AX$6/Setup!$C$13)-CV149,MAX(0,$H149-SUM($DP149:ES149)))</f>
        <v/>
      </c>
      <c r="EU149">
        <f>MIN(AY148*(1+AY$6/Setup!$C$13)-CW149,MAX(0,$H149-SUM($DP149:ET149)))</f>
        <v/>
      </c>
      <c r="EV149">
        <f>MIN(AZ148*(1+AZ$6/Setup!$C$13)-CX149,MAX(0,$H149-SUM($DP149:EU149)))</f>
        <v/>
      </c>
      <c r="EW149">
        <f>MIN(BA148*(1+BA$6/Setup!$C$13)-CY149,MAX(0,$H149-SUM($DP149:EV149)))</f>
        <v/>
      </c>
      <c r="EX149">
        <f>MIN(BB148*(1+BB$6/Setup!$C$13)-CZ149,MAX(0,$H149-SUM($DP149:EW149)))</f>
        <v/>
      </c>
      <c r="EY149">
        <f>MIN(BC148*(1+BC$6/Setup!$C$13)-DA149,MAX(0,$H149-SUM($DP149:EX149)))</f>
        <v/>
      </c>
      <c r="EZ149">
        <f>MIN(BD148*(1+BD$6/Setup!$C$13)-DB149,MAX(0,$H149-SUM($DP149:EY149)))</f>
        <v/>
      </c>
      <c r="FA149">
        <f>MIN(BE148*(1+BE$6/Setup!$C$13)-DC149,MAX(0,$H149-SUM($DP149:EZ149)))</f>
        <v/>
      </c>
      <c r="FB149">
        <f>MIN(BF148*(1+BF$6/Setup!$C$13)-DD149,MAX(0,$H149-SUM($DP149:FA149)))</f>
        <v/>
      </c>
      <c r="FC149">
        <f>MIN(BG148*(1+BG$6/Setup!$C$13)-DE149,MAX(0,$H149-SUM($DP149:FB149)))</f>
        <v/>
      </c>
      <c r="FD149">
        <f>MIN(BH148*(1+BH$6/Setup!$C$13)-DF149,MAX(0,$H149-SUM($DP149:FC149)))</f>
        <v/>
      </c>
      <c r="FE149">
        <f>MIN(BI148*(1+BI$6/Setup!$C$13)-DG149,MAX(0,$H149-SUM($DP149:FD149)))</f>
        <v/>
      </c>
      <c r="FF149">
        <f>MIN(BJ148*(1+BJ$6/Setup!$C$13)-DH149,MAX(0,$H149-SUM($DP149:FE149)))</f>
        <v/>
      </c>
      <c r="FG149">
        <f>MIN(BK148*(1+BK$6/Setup!$C$13)-DI149,MAX(0,$H149-SUM($DP149:FF149)))</f>
        <v/>
      </c>
      <c r="FH149">
        <f>MIN(BL148*(1+BL$6/Setup!$C$13)-DJ149,MAX(0,$H149-SUM($DP149:FG149)))</f>
        <v/>
      </c>
      <c r="FI149">
        <f>MIN(BM148*(1+BM$6/Setup!$C$13)-DK149,MAX(0,$H149-SUM($DP149:FH149)))</f>
        <v/>
      </c>
      <c r="FJ149">
        <f>MIN(BN148*(1+BN$6/Setup!$C$13)-DL149,MAX(0,$H149-SUM($DP149:FI149)))</f>
        <v/>
      </c>
      <c r="FK149">
        <f>MIN(BO148*(1+BO$6/Setup!$C$13)-DM149,MAX(0,$H149-SUM($DP149:FJ149)))</f>
        <v/>
      </c>
      <c r="FL149">
        <f>MIN(BP148*(1+BP$6/Setup!$C$13)-DN149,MAX(0,$H149-SUM($DP149:FK149)))</f>
        <v/>
      </c>
      <c r="FM149">
        <f>MIN(BQ148*(1+BQ$6/Setup!$C$13)-DO149,MAX(0,$H149-SUM($DP149:FL149)))</f>
        <v/>
      </c>
    </row>
    <row r="150">
      <c r="A150">
        <f>A149+1</f>
        <v/>
      </c>
      <c r="B150">
        <f>IF(Setup!$C$6="Every week",Setup!$C$7+7*(A150-1),IF(Setup!$C$6="Every 2 weeks",Setup!$C$7+14*(A150-1),IF(Setup!$C$6="Every month",EDATE(Setup!$C$7,A150-1),EOMONTH(Setup!$C$7,INT((A150-1+Setup!$C$20)/2)-1)+MIN(IF(MOD(A150-1+Setup!$C$20,2)=0,Setup!$C$18,Setup!$C$19),DAY(EOMONTH(Setup!$C$7,INT((A150-1+Setup!$C$20)/2)))))))</f>
        <v/>
      </c>
      <c r="C150">
        <f>N('Paycheck Plan'!J146)</f>
        <v/>
      </c>
      <c r="D150">
        <f>N('Paycheck Plan'!K146)</f>
        <v/>
      </c>
      <c r="E150">
        <f>MIN(MAX(0,Setup!$C$10-F149),MAX(0,Setup!$C$8+C150-G150))</f>
        <v/>
      </c>
      <c r="F150">
        <f>F149+E150</f>
        <v/>
      </c>
      <c r="G150">
        <f>MIN(Setup!$C$14,MAX(0,Setup!$C$8+C150))</f>
        <v/>
      </c>
      <c r="H150">
        <f>MAX(0,Setup!$C$8+C150-G150-E150)+SUM($T$7:$BQ$7)-SUM(BR150:DO150)</f>
        <v/>
      </c>
      <c r="I150">
        <f>SUMPRODUCT(T149:BQ149,$T$6:$BQ$6)/Setup!$C$13</f>
        <v/>
      </c>
      <c r="J150">
        <f>SUM(T150:BQ150)</f>
        <v/>
      </c>
      <c r="K150">
        <f>IF(MAX(DP150:FM150)&gt;0,MATCH(MAX(DP150:FM150),DP150:FM150,0),1)</f>
        <v/>
      </c>
      <c r="T150">
        <f>MAX(0,T149*(1+T$6/Setup!$C$13)-BR150-DP150)+IF($K150=1,$D150,0)</f>
        <v/>
      </c>
      <c r="U150">
        <f>MAX(0,U149*(1+U$6/Setup!$C$13)-BS150-DQ150)+IF($K150=2,$D150,0)</f>
        <v/>
      </c>
      <c r="V150">
        <f>MAX(0,V149*(1+V$6/Setup!$C$13)-BT150-DR150)+IF($K150=3,$D150,0)</f>
        <v/>
      </c>
      <c r="W150">
        <f>MAX(0,W149*(1+W$6/Setup!$C$13)-BU150-DS150)+IF($K150=4,$D150,0)</f>
        <v/>
      </c>
      <c r="X150">
        <f>MAX(0,X149*(1+X$6/Setup!$C$13)-BV150-DT150)+IF($K150=5,$D150,0)</f>
        <v/>
      </c>
      <c r="Y150">
        <f>MAX(0,Y149*(1+Y$6/Setup!$C$13)-BW150-DU150)+IF($K150=6,$D150,0)</f>
        <v/>
      </c>
      <c r="Z150">
        <f>MAX(0,Z149*(1+Z$6/Setup!$C$13)-BX150-DV150)+IF($K150=7,$D150,0)</f>
        <v/>
      </c>
      <c r="AA150">
        <f>MAX(0,AA149*(1+AA$6/Setup!$C$13)-BY150-DW150)+IF($K150=8,$D150,0)</f>
        <v/>
      </c>
      <c r="AB150">
        <f>MAX(0,AB149*(1+AB$6/Setup!$C$13)-BZ150-DX150)+IF($K150=9,$D150,0)</f>
        <v/>
      </c>
      <c r="AC150">
        <f>MAX(0,AC149*(1+AC$6/Setup!$C$13)-CA150-DY150)+IF($K150=10,$D150,0)</f>
        <v/>
      </c>
      <c r="AD150">
        <f>MAX(0,AD149*(1+AD$6/Setup!$C$13)-CB150-DZ150)+IF($K150=11,$D150,0)</f>
        <v/>
      </c>
      <c r="AE150">
        <f>MAX(0,AE149*(1+AE$6/Setup!$C$13)-CC150-EA150)+IF($K150=12,$D150,0)</f>
        <v/>
      </c>
      <c r="AF150">
        <f>MAX(0,AF149*(1+AF$6/Setup!$C$13)-CD150-EB150)+IF($K150=13,$D150,0)</f>
        <v/>
      </c>
      <c r="AG150">
        <f>MAX(0,AG149*(1+AG$6/Setup!$C$13)-CE150-EC150)+IF($K150=14,$D150,0)</f>
        <v/>
      </c>
      <c r="AH150">
        <f>MAX(0,AH149*(1+AH$6/Setup!$C$13)-CF150-ED150)+IF($K150=15,$D150,0)</f>
        <v/>
      </c>
      <c r="AI150">
        <f>MAX(0,AI149*(1+AI$6/Setup!$C$13)-CG150-EE150)+IF($K150=16,$D150,0)</f>
        <v/>
      </c>
      <c r="AJ150">
        <f>MAX(0,AJ149*(1+AJ$6/Setup!$C$13)-CH150-EF150)+IF($K150=17,$D150,0)</f>
        <v/>
      </c>
      <c r="AK150">
        <f>MAX(0,AK149*(1+AK$6/Setup!$C$13)-CI150-EG150)+IF($K150=18,$D150,0)</f>
        <v/>
      </c>
      <c r="AL150">
        <f>MAX(0,AL149*(1+AL$6/Setup!$C$13)-CJ150-EH150)+IF($K150=19,$D150,0)</f>
        <v/>
      </c>
      <c r="AM150">
        <f>MAX(0,AM149*(1+AM$6/Setup!$C$13)-CK150-EI150)+IF($K150=20,$D150,0)</f>
        <v/>
      </c>
      <c r="AN150">
        <f>MAX(0,AN149*(1+AN$6/Setup!$C$13)-CL150-EJ150)+IF($K150=21,$D150,0)</f>
        <v/>
      </c>
      <c r="AO150">
        <f>MAX(0,AO149*(1+AO$6/Setup!$C$13)-CM150-EK150)+IF($K150=22,$D150,0)</f>
        <v/>
      </c>
      <c r="AP150">
        <f>MAX(0,AP149*(1+AP$6/Setup!$C$13)-CN150-EL150)+IF($K150=23,$D150,0)</f>
        <v/>
      </c>
      <c r="AQ150">
        <f>MAX(0,AQ149*(1+AQ$6/Setup!$C$13)-CO150-EM150)+IF($K150=24,$D150,0)</f>
        <v/>
      </c>
      <c r="AR150">
        <f>MAX(0,AR149*(1+AR$6/Setup!$C$13)-CP150-EN150)+IF($K150=25,$D150,0)</f>
        <v/>
      </c>
      <c r="AS150">
        <f>MAX(0,AS149*(1+AS$6/Setup!$C$13)-CQ150-EO150)+IF($K150=26,$D150,0)</f>
        <v/>
      </c>
      <c r="AT150">
        <f>MAX(0,AT149*(1+AT$6/Setup!$C$13)-CR150-EP150)+IF($K150=27,$D150,0)</f>
        <v/>
      </c>
      <c r="AU150">
        <f>MAX(0,AU149*(1+AU$6/Setup!$C$13)-CS150-EQ150)+IF($K150=28,$D150,0)</f>
        <v/>
      </c>
      <c r="AV150">
        <f>MAX(0,AV149*(1+AV$6/Setup!$C$13)-CT150-ER150)+IF($K150=29,$D150,0)</f>
        <v/>
      </c>
      <c r="AW150">
        <f>MAX(0,AW149*(1+AW$6/Setup!$C$13)-CU150-ES150)+IF($K150=30,$D150,0)</f>
        <v/>
      </c>
      <c r="AX150">
        <f>MAX(0,AX149*(1+AX$6/Setup!$C$13)-CV150-ET150)+IF($K150=31,$D150,0)</f>
        <v/>
      </c>
      <c r="AY150">
        <f>MAX(0,AY149*(1+AY$6/Setup!$C$13)-CW150-EU150)+IF($K150=32,$D150,0)</f>
        <v/>
      </c>
      <c r="AZ150">
        <f>MAX(0,AZ149*(1+AZ$6/Setup!$C$13)-CX150-EV150)+IF($K150=33,$D150,0)</f>
        <v/>
      </c>
      <c r="BA150">
        <f>MAX(0,BA149*(1+BA$6/Setup!$C$13)-CY150-EW150)+IF($K150=34,$D150,0)</f>
        <v/>
      </c>
      <c r="BB150">
        <f>MAX(0,BB149*(1+BB$6/Setup!$C$13)-CZ150-EX150)+IF($K150=35,$D150,0)</f>
        <v/>
      </c>
      <c r="BC150">
        <f>MAX(0,BC149*(1+BC$6/Setup!$C$13)-DA150-EY150)+IF($K150=36,$D150,0)</f>
        <v/>
      </c>
      <c r="BD150">
        <f>MAX(0,BD149*(1+BD$6/Setup!$C$13)-DB150-EZ150)+IF($K150=37,$D150,0)</f>
        <v/>
      </c>
      <c r="BE150">
        <f>MAX(0,BE149*(1+BE$6/Setup!$C$13)-DC150-FA150)+IF($K150=38,$D150,0)</f>
        <v/>
      </c>
      <c r="BF150">
        <f>MAX(0,BF149*(1+BF$6/Setup!$C$13)-DD150-FB150)+IF($K150=39,$D150,0)</f>
        <v/>
      </c>
      <c r="BG150">
        <f>MAX(0,BG149*(1+BG$6/Setup!$C$13)-DE150-FC150)+IF($K150=40,$D150,0)</f>
        <v/>
      </c>
      <c r="BH150">
        <f>MAX(0,BH149*(1+BH$6/Setup!$C$13)-DF150-FD150)+IF($K150=41,$D150,0)</f>
        <v/>
      </c>
      <c r="BI150">
        <f>MAX(0,BI149*(1+BI$6/Setup!$C$13)-DG150-FE150)+IF($K150=42,$D150,0)</f>
        <v/>
      </c>
      <c r="BJ150">
        <f>MAX(0,BJ149*(1+BJ$6/Setup!$C$13)-DH150-FF150)+IF($K150=43,$D150,0)</f>
        <v/>
      </c>
      <c r="BK150">
        <f>MAX(0,BK149*(1+BK$6/Setup!$C$13)-DI150-FG150)+IF($K150=44,$D150,0)</f>
        <v/>
      </c>
      <c r="BL150">
        <f>MAX(0,BL149*(1+BL$6/Setup!$C$13)-DJ150-FH150)+IF($K150=45,$D150,0)</f>
        <v/>
      </c>
      <c r="BM150">
        <f>MAX(0,BM149*(1+BM$6/Setup!$C$13)-DK150-FI150)+IF($K150=46,$D150,0)</f>
        <v/>
      </c>
      <c r="BN150">
        <f>MAX(0,BN149*(1+BN$6/Setup!$C$13)-DL150-FJ150)+IF($K150=47,$D150,0)</f>
        <v/>
      </c>
      <c r="BO150">
        <f>MAX(0,BO149*(1+BO$6/Setup!$C$13)-DM150-FK150)+IF($K150=48,$D150,0)</f>
        <v/>
      </c>
      <c r="BP150">
        <f>MAX(0,BP149*(1+BP$6/Setup!$C$13)-DN150-FL150)+IF($K150=49,$D150,0)</f>
        <v/>
      </c>
      <c r="BQ150">
        <f>MAX(0,BQ149*(1+BQ$6/Setup!$C$13)-DO150-FM150)+IF($K150=50,$D150,0)</f>
        <v/>
      </c>
      <c r="BR150">
        <f>MIN(T149*(1+T$6/Setup!$C$13),T$7)</f>
        <v/>
      </c>
      <c r="BS150">
        <f>MIN(U149*(1+U$6/Setup!$C$13),U$7)</f>
        <v/>
      </c>
      <c r="BT150">
        <f>MIN(V149*(1+V$6/Setup!$C$13),V$7)</f>
        <v/>
      </c>
      <c r="BU150">
        <f>MIN(W149*(1+W$6/Setup!$C$13),W$7)</f>
        <v/>
      </c>
      <c r="BV150">
        <f>MIN(X149*(1+X$6/Setup!$C$13),X$7)</f>
        <v/>
      </c>
      <c r="BW150">
        <f>MIN(Y149*(1+Y$6/Setup!$C$13),Y$7)</f>
        <v/>
      </c>
      <c r="BX150">
        <f>MIN(Z149*(1+Z$6/Setup!$C$13),Z$7)</f>
        <v/>
      </c>
      <c r="BY150">
        <f>MIN(AA149*(1+AA$6/Setup!$C$13),AA$7)</f>
        <v/>
      </c>
      <c r="BZ150">
        <f>MIN(AB149*(1+AB$6/Setup!$C$13),AB$7)</f>
        <v/>
      </c>
      <c r="CA150">
        <f>MIN(AC149*(1+AC$6/Setup!$C$13),AC$7)</f>
        <v/>
      </c>
      <c r="CB150">
        <f>MIN(AD149*(1+AD$6/Setup!$C$13),AD$7)</f>
        <v/>
      </c>
      <c r="CC150">
        <f>MIN(AE149*(1+AE$6/Setup!$C$13),AE$7)</f>
        <v/>
      </c>
      <c r="CD150">
        <f>MIN(AF149*(1+AF$6/Setup!$C$13),AF$7)</f>
        <v/>
      </c>
      <c r="CE150">
        <f>MIN(AG149*(1+AG$6/Setup!$C$13),AG$7)</f>
        <v/>
      </c>
      <c r="CF150">
        <f>MIN(AH149*(1+AH$6/Setup!$C$13),AH$7)</f>
        <v/>
      </c>
      <c r="CG150">
        <f>MIN(AI149*(1+AI$6/Setup!$C$13),AI$7)</f>
        <v/>
      </c>
      <c r="CH150">
        <f>MIN(AJ149*(1+AJ$6/Setup!$C$13),AJ$7)</f>
        <v/>
      </c>
      <c r="CI150">
        <f>MIN(AK149*(1+AK$6/Setup!$C$13),AK$7)</f>
        <v/>
      </c>
      <c r="CJ150">
        <f>MIN(AL149*(1+AL$6/Setup!$C$13),AL$7)</f>
        <v/>
      </c>
      <c r="CK150">
        <f>MIN(AM149*(1+AM$6/Setup!$C$13),AM$7)</f>
        <v/>
      </c>
      <c r="CL150">
        <f>MIN(AN149*(1+AN$6/Setup!$C$13),AN$7)</f>
        <v/>
      </c>
      <c r="CM150">
        <f>MIN(AO149*(1+AO$6/Setup!$C$13),AO$7)</f>
        <v/>
      </c>
      <c r="CN150">
        <f>MIN(AP149*(1+AP$6/Setup!$C$13),AP$7)</f>
        <v/>
      </c>
      <c r="CO150">
        <f>MIN(AQ149*(1+AQ$6/Setup!$C$13),AQ$7)</f>
        <v/>
      </c>
      <c r="CP150">
        <f>MIN(AR149*(1+AR$6/Setup!$C$13),AR$7)</f>
        <v/>
      </c>
      <c r="CQ150">
        <f>MIN(AS149*(1+AS$6/Setup!$C$13),AS$7)</f>
        <v/>
      </c>
      <c r="CR150">
        <f>MIN(AT149*(1+AT$6/Setup!$C$13),AT$7)</f>
        <v/>
      </c>
      <c r="CS150">
        <f>MIN(AU149*(1+AU$6/Setup!$C$13),AU$7)</f>
        <v/>
      </c>
      <c r="CT150">
        <f>MIN(AV149*(1+AV$6/Setup!$C$13),AV$7)</f>
        <v/>
      </c>
      <c r="CU150">
        <f>MIN(AW149*(1+AW$6/Setup!$C$13),AW$7)</f>
        <v/>
      </c>
      <c r="CV150">
        <f>MIN(AX149*(1+AX$6/Setup!$C$13),AX$7)</f>
        <v/>
      </c>
      <c r="CW150">
        <f>MIN(AY149*(1+AY$6/Setup!$C$13),AY$7)</f>
        <v/>
      </c>
      <c r="CX150">
        <f>MIN(AZ149*(1+AZ$6/Setup!$C$13),AZ$7)</f>
        <v/>
      </c>
      <c r="CY150">
        <f>MIN(BA149*(1+BA$6/Setup!$C$13),BA$7)</f>
        <v/>
      </c>
      <c r="CZ150">
        <f>MIN(BB149*(1+BB$6/Setup!$C$13),BB$7)</f>
        <v/>
      </c>
      <c r="DA150">
        <f>MIN(BC149*(1+BC$6/Setup!$C$13),BC$7)</f>
        <v/>
      </c>
      <c r="DB150">
        <f>MIN(BD149*(1+BD$6/Setup!$C$13),BD$7)</f>
        <v/>
      </c>
      <c r="DC150">
        <f>MIN(BE149*(1+BE$6/Setup!$C$13),BE$7)</f>
        <v/>
      </c>
      <c r="DD150">
        <f>MIN(BF149*(1+BF$6/Setup!$C$13),BF$7)</f>
        <v/>
      </c>
      <c r="DE150">
        <f>MIN(BG149*(1+BG$6/Setup!$C$13),BG$7)</f>
        <v/>
      </c>
      <c r="DF150">
        <f>MIN(BH149*(1+BH$6/Setup!$C$13),BH$7)</f>
        <v/>
      </c>
      <c r="DG150">
        <f>MIN(BI149*(1+BI$6/Setup!$C$13),BI$7)</f>
        <v/>
      </c>
      <c r="DH150">
        <f>MIN(BJ149*(1+BJ$6/Setup!$C$13),BJ$7)</f>
        <v/>
      </c>
      <c r="DI150">
        <f>MIN(BK149*(1+BK$6/Setup!$C$13),BK$7)</f>
        <v/>
      </c>
      <c r="DJ150">
        <f>MIN(BL149*(1+BL$6/Setup!$C$13),BL$7)</f>
        <v/>
      </c>
      <c r="DK150">
        <f>MIN(BM149*(1+BM$6/Setup!$C$13),BM$7)</f>
        <v/>
      </c>
      <c r="DL150">
        <f>MIN(BN149*(1+BN$6/Setup!$C$13),BN$7)</f>
        <v/>
      </c>
      <c r="DM150">
        <f>MIN(BO149*(1+BO$6/Setup!$C$13),BO$7)</f>
        <v/>
      </c>
      <c r="DN150">
        <f>MIN(BP149*(1+BP$6/Setup!$C$13),BP$7)</f>
        <v/>
      </c>
      <c r="DO150">
        <f>MIN(BQ149*(1+BQ$6/Setup!$C$13),BQ$7)</f>
        <v/>
      </c>
      <c r="DP150">
        <f>MIN(T149*(1+T$6/Setup!$C$13)-BR150,$H150)</f>
        <v/>
      </c>
      <c r="DQ150">
        <f>MIN(U149*(1+U$6/Setup!$C$13)-BS150,MAX(0,$H150-SUM($DP150:DP150)))</f>
        <v/>
      </c>
      <c r="DR150">
        <f>MIN(V149*(1+V$6/Setup!$C$13)-BT150,MAX(0,$H150-SUM($DP150:DQ150)))</f>
        <v/>
      </c>
      <c r="DS150">
        <f>MIN(W149*(1+W$6/Setup!$C$13)-BU150,MAX(0,$H150-SUM($DP150:DR150)))</f>
        <v/>
      </c>
      <c r="DT150">
        <f>MIN(X149*(1+X$6/Setup!$C$13)-BV150,MAX(0,$H150-SUM($DP150:DS150)))</f>
        <v/>
      </c>
      <c r="DU150">
        <f>MIN(Y149*(1+Y$6/Setup!$C$13)-BW150,MAX(0,$H150-SUM($DP150:DT150)))</f>
        <v/>
      </c>
      <c r="DV150">
        <f>MIN(Z149*(1+Z$6/Setup!$C$13)-BX150,MAX(0,$H150-SUM($DP150:DU150)))</f>
        <v/>
      </c>
      <c r="DW150">
        <f>MIN(AA149*(1+AA$6/Setup!$C$13)-BY150,MAX(0,$H150-SUM($DP150:DV150)))</f>
        <v/>
      </c>
      <c r="DX150">
        <f>MIN(AB149*(1+AB$6/Setup!$C$13)-BZ150,MAX(0,$H150-SUM($DP150:DW150)))</f>
        <v/>
      </c>
      <c r="DY150">
        <f>MIN(AC149*(1+AC$6/Setup!$C$13)-CA150,MAX(0,$H150-SUM($DP150:DX150)))</f>
        <v/>
      </c>
      <c r="DZ150">
        <f>MIN(AD149*(1+AD$6/Setup!$C$13)-CB150,MAX(0,$H150-SUM($DP150:DY150)))</f>
        <v/>
      </c>
      <c r="EA150">
        <f>MIN(AE149*(1+AE$6/Setup!$C$13)-CC150,MAX(0,$H150-SUM($DP150:DZ150)))</f>
        <v/>
      </c>
      <c r="EB150">
        <f>MIN(AF149*(1+AF$6/Setup!$C$13)-CD150,MAX(0,$H150-SUM($DP150:EA150)))</f>
        <v/>
      </c>
      <c r="EC150">
        <f>MIN(AG149*(1+AG$6/Setup!$C$13)-CE150,MAX(0,$H150-SUM($DP150:EB150)))</f>
        <v/>
      </c>
      <c r="ED150">
        <f>MIN(AH149*(1+AH$6/Setup!$C$13)-CF150,MAX(0,$H150-SUM($DP150:EC150)))</f>
        <v/>
      </c>
      <c r="EE150">
        <f>MIN(AI149*(1+AI$6/Setup!$C$13)-CG150,MAX(0,$H150-SUM($DP150:ED150)))</f>
        <v/>
      </c>
      <c r="EF150">
        <f>MIN(AJ149*(1+AJ$6/Setup!$C$13)-CH150,MAX(0,$H150-SUM($DP150:EE150)))</f>
        <v/>
      </c>
      <c r="EG150">
        <f>MIN(AK149*(1+AK$6/Setup!$C$13)-CI150,MAX(0,$H150-SUM($DP150:EF150)))</f>
        <v/>
      </c>
      <c r="EH150">
        <f>MIN(AL149*(1+AL$6/Setup!$C$13)-CJ150,MAX(0,$H150-SUM($DP150:EG150)))</f>
        <v/>
      </c>
      <c r="EI150">
        <f>MIN(AM149*(1+AM$6/Setup!$C$13)-CK150,MAX(0,$H150-SUM($DP150:EH150)))</f>
        <v/>
      </c>
      <c r="EJ150">
        <f>MIN(AN149*(1+AN$6/Setup!$C$13)-CL150,MAX(0,$H150-SUM($DP150:EI150)))</f>
        <v/>
      </c>
      <c r="EK150">
        <f>MIN(AO149*(1+AO$6/Setup!$C$13)-CM150,MAX(0,$H150-SUM($DP150:EJ150)))</f>
        <v/>
      </c>
      <c r="EL150">
        <f>MIN(AP149*(1+AP$6/Setup!$C$13)-CN150,MAX(0,$H150-SUM($DP150:EK150)))</f>
        <v/>
      </c>
      <c r="EM150">
        <f>MIN(AQ149*(1+AQ$6/Setup!$C$13)-CO150,MAX(0,$H150-SUM($DP150:EL150)))</f>
        <v/>
      </c>
      <c r="EN150">
        <f>MIN(AR149*(1+AR$6/Setup!$C$13)-CP150,MAX(0,$H150-SUM($DP150:EM150)))</f>
        <v/>
      </c>
      <c r="EO150">
        <f>MIN(AS149*(1+AS$6/Setup!$C$13)-CQ150,MAX(0,$H150-SUM($DP150:EN150)))</f>
        <v/>
      </c>
      <c r="EP150">
        <f>MIN(AT149*(1+AT$6/Setup!$C$13)-CR150,MAX(0,$H150-SUM($DP150:EO150)))</f>
        <v/>
      </c>
      <c r="EQ150">
        <f>MIN(AU149*(1+AU$6/Setup!$C$13)-CS150,MAX(0,$H150-SUM($DP150:EP150)))</f>
        <v/>
      </c>
      <c r="ER150">
        <f>MIN(AV149*(1+AV$6/Setup!$C$13)-CT150,MAX(0,$H150-SUM($DP150:EQ150)))</f>
        <v/>
      </c>
      <c r="ES150">
        <f>MIN(AW149*(1+AW$6/Setup!$C$13)-CU150,MAX(0,$H150-SUM($DP150:ER150)))</f>
        <v/>
      </c>
      <c r="ET150">
        <f>MIN(AX149*(1+AX$6/Setup!$C$13)-CV150,MAX(0,$H150-SUM($DP150:ES150)))</f>
        <v/>
      </c>
      <c r="EU150">
        <f>MIN(AY149*(1+AY$6/Setup!$C$13)-CW150,MAX(0,$H150-SUM($DP150:ET150)))</f>
        <v/>
      </c>
      <c r="EV150">
        <f>MIN(AZ149*(1+AZ$6/Setup!$C$13)-CX150,MAX(0,$H150-SUM($DP150:EU150)))</f>
        <v/>
      </c>
      <c r="EW150">
        <f>MIN(BA149*(1+BA$6/Setup!$C$13)-CY150,MAX(0,$H150-SUM($DP150:EV150)))</f>
        <v/>
      </c>
      <c r="EX150">
        <f>MIN(BB149*(1+BB$6/Setup!$C$13)-CZ150,MAX(0,$H150-SUM($DP150:EW150)))</f>
        <v/>
      </c>
      <c r="EY150">
        <f>MIN(BC149*(1+BC$6/Setup!$C$13)-DA150,MAX(0,$H150-SUM($DP150:EX150)))</f>
        <v/>
      </c>
      <c r="EZ150">
        <f>MIN(BD149*(1+BD$6/Setup!$C$13)-DB150,MAX(0,$H150-SUM($DP150:EY150)))</f>
        <v/>
      </c>
      <c r="FA150">
        <f>MIN(BE149*(1+BE$6/Setup!$C$13)-DC150,MAX(0,$H150-SUM($DP150:EZ150)))</f>
        <v/>
      </c>
      <c r="FB150">
        <f>MIN(BF149*(1+BF$6/Setup!$C$13)-DD150,MAX(0,$H150-SUM($DP150:FA150)))</f>
        <v/>
      </c>
      <c r="FC150">
        <f>MIN(BG149*(1+BG$6/Setup!$C$13)-DE150,MAX(0,$H150-SUM($DP150:FB150)))</f>
        <v/>
      </c>
      <c r="FD150">
        <f>MIN(BH149*(1+BH$6/Setup!$C$13)-DF150,MAX(0,$H150-SUM($DP150:FC150)))</f>
        <v/>
      </c>
      <c r="FE150">
        <f>MIN(BI149*(1+BI$6/Setup!$C$13)-DG150,MAX(0,$H150-SUM($DP150:FD150)))</f>
        <v/>
      </c>
      <c r="FF150">
        <f>MIN(BJ149*(1+BJ$6/Setup!$C$13)-DH150,MAX(0,$H150-SUM($DP150:FE150)))</f>
        <v/>
      </c>
      <c r="FG150">
        <f>MIN(BK149*(1+BK$6/Setup!$C$13)-DI150,MAX(0,$H150-SUM($DP150:FF150)))</f>
        <v/>
      </c>
      <c r="FH150">
        <f>MIN(BL149*(1+BL$6/Setup!$C$13)-DJ150,MAX(0,$H150-SUM($DP150:FG150)))</f>
        <v/>
      </c>
      <c r="FI150">
        <f>MIN(BM149*(1+BM$6/Setup!$C$13)-DK150,MAX(0,$H150-SUM($DP150:FH150)))</f>
        <v/>
      </c>
      <c r="FJ150">
        <f>MIN(BN149*(1+BN$6/Setup!$C$13)-DL150,MAX(0,$H150-SUM($DP150:FI150)))</f>
        <v/>
      </c>
      <c r="FK150">
        <f>MIN(BO149*(1+BO$6/Setup!$C$13)-DM150,MAX(0,$H150-SUM($DP150:FJ150)))</f>
        <v/>
      </c>
      <c r="FL150">
        <f>MIN(BP149*(1+BP$6/Setup!$C$13)-DN150,MAX(0,$H150-SUM($DP150:FK150)))</f>
        <v/>
      </c>
      <c r="FM150">
        <f>MIN(BQ149*(1+BQ$6/Setup!$C$13)-DO150,MAX(0,$H150-SUM($DP150:FL150)))</f>
        <v/>
      </c>
    </row>
    <row r="151">
      <c r="A151">
        <f>A150+1</f>
        <v/>
      </c>
      <c r="B151">
        <f>IF(Setup!$C$6="Every week",Setup!$C$7+7*(A151-1),IF(Setup!$C$6="Every 2 weeks",Setup!$C$7+14*(A151-1),IF(Setup!$C$6="Every month",EDATE(Setup!$C$7,A151-1),EOMONTH(Setup!$C$7,INT((A151-1+Setup!$C$20)/2)-1)+MIN(IF(MOD(A151-1+Setup!$C$20,2)=0,Setup!$C$18,Setup!$C$19),DAY(EOMONTH(Setup!$C$7,INT((A151-1+Setup!$C$20)/2)))))))</f>
        <v/>
      </c>
      <c r="C151">
        <f>N('Paycheck Plan'!J147)</f>
        <v/>
      </c>
      <c r="D151">
        <f>N('Paycheck Plan'!K147)</f>
        <v/>
      </c>
      <c r="E151">
        <f>MIN(MAX(0,Setup!$C$10-F150),MAX(0,Setup!$C$8+C151-G151))</f>
        <v/>
      </c>
      <c r="F151">
        <f>F150+E151</f>
        <v/>
      </c>
      <c r="G151">
        <f>MIN(Setup!$C$14,MAX(0,Setup!$C$8+C151))</f>
        <v/>
      </c>
      <c r="H151">
        <f>MAX(0,Setup!$C$8+C151-G151-E151)+SUM($T$7:$BQ$7)-SUM(BR151:DO151)</f>
        <v/>
      </c>
      <c r="I151">
        <f>SUMPRODUCT(T150:BQ150,$T$6:$BQ$6)/Setup!$C$13</f>
        <v/>
      </c>
      <c r="J151">
        <f>SUM(T151:BQ151)</f>
        <v/>
      </c>
      <c r="K151">
        <f>IF(MAX(DP151:FM151)&gt;0,MATCH(MAX(DP151:FM151),DP151:FM151,0),1)</f>
        <v/>
      </c>
      <c r="T151">
        <f>MAX(0,T150*(1+T$6/Setup!$C$13)-BR151-DP151)+IF($K151=1,$D151,0)</f>
        <v/>
      </c>
      <c r="U151">
        <f>MAX(0,U150*(1+U$6/Setup!$C$13)-BS151-DQ151)+IF($K151=2,$D151,0)</f>
        <v/>
      </c>
      <c r="V151">
        <f>MAX(0,V150*(1+V$6/Setup!$C$13)-BT151-DR151)+IF($K151=3,$D151,0)</f>
        <v/>
      </c>
      <c r="W151">
        <f>MAX(0,W150*(1+W$6/Setup!$C$13)-BU151-DS151)+IF($K151=4,$D151,0)</f>
        <v/>
      </c>
      <c r="X151">
        <f>MAX(0,X150*(1+X$6/Setup!$C$13)-BV151-DT151)+IF($K151=5,$D151,0)</f>
        <v/>
      </c>
      <c r="Y151">
        <f>MAX(0,Y150*(1+Y$6/Setup!$C$13)-BW151-DU151)+IF($K151=6,$D151,0)</f>
        <v/>
      </c>
      <c r="Z151">
        <f>MAX(0,Z150*(1+Z$6/Setup!$C$13)-BX151-DV151)+IF($K151=7,$D151,0)</f>
        <v/>
      </c>
      <c r="AA151">
        <f>MAX(0,AA150*(1+AA$6/Setup!$C$13)-BY151-DW151)+IF($K151=8,$D151,0)</f>
        <v/>
      </c>
      <c r="AB151">
        <f>MAX(0,AB150*(1+AB$6/Setup!$C$13)-BZ151-DX151)+IF($K151=9,$D151,0)</f>
        <v/>
      </c>
      <c r="AC151">
        <f>MAX(0,AC150*(1+AC$6/Setup!$C$13)-CA151-DY151)+IF($K151=10,$D151,0)</f>
        <v/>
      </c>
      <c r="AD151">
        <f>MAX(0,AD150*(1+AD$6/Setup!$C$13)-CB151-DZ151)+IF($K151=11,$D151,0)</f>
        <v/>
      </c>
      <c r="AE151">
        <f>MAX(0,AE150*(1+AE$6/Setup!$C$13)-CC151-EA151)+IF($K151=12,$D151,0)</f>
        <v/>
      </c>
      <c r="AF151">
        <f>MAX(0,AF150*(1+AF$6/Setup!$C$13)-CD151-EB151)+IF($K151=13,$D151,0)</f>
        <v/>
      </c>
      <c r="AG151">
        <f>MAX(0,AG150*(1+AG$6/Setup!$C$13)-CE151-EC151)+IF($K151=14,$D151,0)</f>
        <v/>
      </c>
      <c r="AH151">
        <f>MAX(0,AH150*(1+AH$6/Setup!$C$13)-CF151-ED151)+IF($K151=15,$D151,0)</f>
        <v/>
      </c>
      <c r="AI151">
        <f>MAX(0,AI150*(1+AI$6/Setup!$C$13)-CG151-EE151)+IF($K151=16,$D151,0)</f>
        <v/>
      </c>
      <c r="AJ151">
        <f>MAX(0,AJ150*(1+AJ$6/Setup!$C$13)-CH151-EF151)+IF($K151=17,$D151,0)</f>
        <v/>
      </c>
      <c r="AK151">
        <f>MAX(0,AK150*(1+AK$6/Setup!$C$13)-CI151-EG151)+IF($K151=18,$D151,0)</f>
        <v/>
      </c>
      <c r="AL151">
        <f>MAX(0,AL150*(1+AL$6/Setup!$C$13)-CJ151-EH151)+IF($K151=19,$D151,0)</f>
        <v/>
      </c>
      <c r="AM151">
        <f>MAX(0,AM150*(1+AM$6/Setup!$C$13)-CK151-EI151)+IF($K151=20,$D151,0)</f>
        <v/>
      </c>
      <c r="AN151">
        <f>MAX(0,AN150*(1+AN$6/Setup!$C$13)-CL151-EJ151)+IF($K151=21,$D151,0)</f>
        <v/>
      </c>
      <c r="AO151">
        <f>MAX(0,AO150*(1+AO$6/Setup!$C$13)-CM151-EK151)+IF($K151=22,$D151,0)</f>
        <v/>
      </c>
      <c r="AP151">
        <f>MAX(0,AP150*(1+AP$6/Setup!$C$13)-CN151-EL151)+IF($K151=23,$D151,0)</f>
        <v/>
      </c>
      <c r="AQ151">
        <f>MAX(0,AQ150*(1+AQ$6/Setup!$C$13)-CO151-EM151)+IF($K151=24,$D151,0)</f>
        <v/>
      </c>
      <c r="AR151">
        <f>MAX(0,AR150*(1+AR$6/Setup!$C$13)-CP151-EN151)+IF($K151=25,$D151,0)</f>
        <v/>
      </c>
      <c r="AS151">
        <f>MAX(0,AS150*(1+AS$6/Setup!$C$13)-CQ151-EO151)+IF($K151=26,$D151,0)</f>
        <v/>
      </c>
      <c r="AT151">
        <f>MAX(0,AT150*(1+AT$6/Setup!$C$13)-CR151-EP151)+IF($K151=27,$D151,0)</f>
        <v/>
      </c>
      <c r="AU151">
        <f>MAX(0,AU150*(1+AU$6/Setup!$C$13)-CS151-EQ151)+IF($K151=28,$D151,0)</f>
        <v/>
      </c>
      <c r="AV151">
        <f>MAX(0,AV150*(1+AV$6/Setup!$C$13)-CT151-ER151)+IF($K151=29,$D151,0)</f>
        <v/>
      </c>
      <c r="AW151">
        <f>MAX(0,AW150*(1+AW$6/Setup!$C$13)-CU151-ES151)+IF($K151=30,$D151,0)</f>
        <v/>
      </c>
      <c r="AX151">
        <f>MAX(0,AX150*(1+AX$6/Setup!$C$13)-CV151-ET151)+IF($K151=31,$D151,0)</f>
        <v/>
      </c>
      <c r="AY151">
        <f>MAX(0,AY150*(1+AY$6/Setup!$C$13)-CW151-EU151)+IF($K151=32,$D151,0)</f>
        <v/>
      </c>
      <c r="AZ151">
        <f>MAX(0,AZ150*(1+AZ$6/Setup!$C$13)-CX151-EV151)+IF($K151=33,$D151,0)</f>
        <v/>
      </c>
      <c r="BA151">
        <f>MAX(0,BA150*(1+BA$6/Setup!$C$13)-CY151-EW151)+IF($K151=34,$D151,0)</f>
        <v/>
      </c>
      <c r="BB151">
        <f>MAX(0,BB150*(1+BB$6/Setup!$C$13)-CZ151-EX151)+IF($K151=35,$D151,0)</f>
        <v/>
      </c>
      <c r="BC151">
        <f>MAX(0,BC150*(1+BC$6/Setup!$C$13)-DA151-EY151)+IF($K151=36,$D151,0)</f>
        <v/>
      </c>
      <c r="BD151">
        <f>MAX(0,BD150*(1+BD$6/Setup!$C$13)-DB151-EZ151)+IF($K151=37,$D151,0)</f>
        <v/>
      </c>
      <c r="BE151">
        <f>MAX(0,BE150*(1+BE$6/Setup!$C$13)-DC151-FA151)+IF($K151=38,$D151,0)</f>
        <v/>
      </c>
      <c r="BF151">
        <f>MAX(0,BF150*(1+BF$6/Setup!$C$13)-DD151-FB151)+IF($K151=39,$D151,0)</f>
        <v/>
      </c>
      <c r="BG151">
        <f>MAX(0,BG150*(1+BG$6/Setup!$C$13)-DE151-FC151)+IF($K151=40,$D151,0)</f>
        <v/>
      </c>
      <c r="BH151">
        <f>MAX(0,BH150*(1+BH$6/Setup!$C$13)-DF151-FD151)+IF($K151=41,$D151,0)</f>
        <v/>
      </c>
      <c r="BI151">
        <f>MAX(0,BI150*(1+BI$6/Setup!$C$13)-DG151-FE151)+IF($K151=42,$D151,0)</f>
        <v/>
      </c>
      <c r="BJ151">
        <f>MAX(0,BJ150*(1+BJ$6/Setup!$C$13)-DH151-FF151)+IF($K151=43,$D151,0)</f>
        <v/>
      </c>
      <c r="BK151">
        <f>MAX(0,BK150*(1+BK$6/Setup!$C$13)-DI151-FG151)+IF($K151=44,$D151,0)</f>
        <v/>
      </c>
      <c r="BL151">
        <f>MAX(0,BL150*(1+BL$6/Setup!$C$13)-DJ151-FH151)+IF($K151=45,$D151,0)</f>
        <v/>
      </c>
      <c r="BM151">
        <f>MAX(0,BM150*(1+BM$6/Setup!$C$13)-DK151-FI151)+IF($K151=46,$D151,0)</f>
        <v/>
      </c>
      <c r="BN151">
        <f>MAX(0,BN150*(1+BN$6/Setup!$C$13)-DL151-FJ151)+IF($K151=47,$D151,0)</f>
        <v/>
      </c>
      <c r="BO151">
        <f>MAX(0,BO150*(1+BO$6/Setup!$C$13)-DM151-FK151)+IF($K151=48,$D151,0)</f>
        <v/>
      </c>
      <c r="BP151">
        <f>MAX(0,BP150*(1+BP$6/Setup!$C$13)-DN151-FL151)+IF($K151=49,$D151,0)</f>
        <v/>
      </c>
      <c r="BQ151">
        <f>MAX(0,BQ150*(1+BQ$6/Setup!$C$13)-DO151-FM151)+IF($K151=50,$D151,0)</f>
        <v/>
      </c>
      <c r="BR151">
        <f>MIN(T150*(1+T$6/Setup!$C$13),T$7)</f>
        <v/>
      </c>
      <c r="BS151">
        <f>MIN(U150*(1+U$6/Setup!$C$13),U$7)</f>
        <v/>
      </c>
      <c r="BT151">
        <f>MIN(V150*(1+V$6/Setup!$C$13),V$7)</f>
        <v/>
      </c>
      <c r="BU151">
        <f>MIN(W150*(1+W$6/Setup!$C$13),W$7)</f>
        <v/>
      </c>
      <c r="BV151">
        <f>MIN(X150*(1+X$6/Setup!$C$13),X$7)</f>
        <v/>
      </c>
      <c r="BW151">
        <f>MIN(Y150*(1+Y$6/Setup!$C$13),Y$7)</f>
        <v/>
      </c>
      <c r="BX151">
        <f>MIN(Z150*(1+Z$6/Setup!$C$13),Z$7)</f>
        <v/>
      </c>
      <c r="BY151">
        <f>MIN(AA150*(1+AA$6/Setup!$C$13),AA$7)</f>
        <v/>
      </c>
      <c r="BZ151">
        <f>MIN(AB150*(1+AB$6/Setup!$C$13),AB$7)</f>
        <v/>
      </c>
      <c r="CA151">
        <f>MIN(AC150*(1+AC$6/Setup!$C$13),AC$7)</f>
        <v/>
      </c>
      <c r="CB151">
        <f>MIN(AD150*(1+AD$6/Setup!$C$13),AD$7)</f>
        <v/>
      </c>
      <c r="CC151">
        <f>MIN(AE150*(1+AE$6/Setup!$C$13),AE$7)</f>
        <v/>
      </c>
      <c r="CD151">
        <f>MIN(AF150*(1+AF$6/Setup!$C$13),AF$7)</f>
        <v/>
      </c>
      <c r="CE151">
        <f>MIN(AG150*(1+AG$6/Setup!$C$13),AG$7)</f>
        <v/>
      </c>
      <c r="CF151">
        <f>MIN(AH150*(1+AH$6/Setup!$C$13),AH$7)</f>
        <v/>
      </c>
      <c r="CG151">
        <f>MIN(AI150*(1+AI$6/Setup!$C$13),AI$7)</f>
        <v/>
      </c>
      <c r="CH151">
        <f>MIN(AJ150*(1+AJ$6/Setup!$C$13),AJ$7)</f>
        <v/>
      </c>
      <c r="CI151">
        <f>MIN(AK150*(1+AK$6/Setup!$C$13),AK$7)</f>
        <v/>
      </c>
      <c r="CJ151">
        <f>MIN(AL150*(1+AL$6/Setup!$C$13),AL$7)</f>
        <v/>
      </c>
      <c r="CK151">
        <f>MIN(AM150*(1+AM$6/Setup!$C$13),AM$7)</f>
        <v/>
      </c>
      <c r="CL151">
        <f>MIN(AN150*(1+AN$6/Setup!$C$13),AN$7)</f>
        <v/>
      </c>
      <c r="CM151">
        <f>MIN(AO150*(1+AO$6/Setup!$C$13),AO$7)</f>
        <v/>
      </c>
      <c r="CN151">
        <f>MIN(AP150*(1+AP$6/Setup!$C$13),AP$7)</f>
        <v/>
      </c>
      <c r="CO151">
        <f>MIN(AQ150*(1+AQ$6/Setup!$C$13),AQ$7)</f>
        <v/>
      </c>
      <c r="CP151">
        <f>MIN(AR150*(1+AR$6/Setup!$C$13),AR$7)</f>
        <v/>
      </c>
      <c r="CQ151">
        <f>MIN(AS150*(1+AS$6/Setup!$C$13),AS$7)</f>
        <v/>
      </c>
      <c r="CR151">
        <f>MIN(AT150*(1+AT$6/Setup!$C$13),AT$7)</f>
        <v/>
      </c>
      <c r="CS151">
        <f>MIN(AU150*(1+AU$6/Setup!$C$13),AU$7)</f>
        <v/>
      </c>
      <c r="CT151">
        <f>MIN(AV150*(1+AV$6/Setup!$C$13),AV$7)</f>
        <v/>
      </c>
      <c r="CU151">
        <f>MIN(AW150*(1+AW$6/Setup!$C$13),AW$7)</f>
        <v/>
      </c>
      <c r="CV151">
        <f>MIN(AX150*(1+AX$6/Setup!$C$13),AX$7)</f>
        <v/>
      </c>
      <c r="CW151">
        <f>MIN(AY150*(1+AY$6/Setup!$C$13),AY$7)</f>
        <v/>
      </c>
      <c r="CX151">
        <f>MIN(AZ150*(1+AZ$6/Setup!$C$13),AZ$7)</f>
        <v/>
      </c>
      <c r="CY151">
        <f>MIN(BA150*(1+BA$6/Setup!$C$13),BA$7)</f>
        <v/>
      </c>
      <c r="CZ151">
        <f>MIN(BB150*(1+BB$6/Setup!$C$13),BB$7)</f>
        <v/>
      </c>
      <c r="DA151">
        <f>MIN(BC150*(1+BC$6/Setup!$C$13),BC$7)</f>
        <v/>
      </c>
      <c r="DB151">
        <f>MIN(BD150*(1+BD$6/Setup!$C$13),BD$7)</f>
        <v/>
      </c>
      <c r="DC151">
        <f>MIN(BE150*(1+BE$6/Setup!$C$13),BE$7)</f>
        <v/>
      </c>
      <c r="DD151">
        <f>MIN(BF150*(1+BF$6/Setup!$C$13),BF$7)</f>
        <v/>
      </c>
      <c r="DE151">
        <f>MIN(BG150*(1+BG$6/Setup!$C$13),BG$7)</f>
        <v/>
      </c>
      <c r="DF151">
        <f>MIN(BH150*(1+BH$6/Setup!$C$13),BH$7)</f>
        <v/>
      </c>
      <c r="DG151">
        <f>MIN(BI150*(1+BI$6/Setup!$C$13),BI$7)</f>
        <v/>
      </c>
      <c r="DH151">
        <f>MIN(BJ150*(1+BJ$6/Setup!$C$13),BJ$7)</f>
        <v/>
      </c>
      <c r="DI151">
        <f>MIN(BK150*(1+BK$6/Setup!$C$13),BK$7)</f>
        <v/>
      </c>
      <c r="DJ151">
        <f>MIN(BL150*(1+BL$6/Setup!$C$13),BL$7)</f>
        <v/>
      </c>
      <c r="DK151">
        <f>MIN(BM150*(1+BM$6/Setup!$C$13),BM$7)</f>
        <v/>
      </c>
      <c r="DL151">
        <f>MIN(BN150*(1+BN$6/Setup!$C$13),BN$7)</f>
        <v/>
      </c>
      <c r="DM151">
        <f>MIN(BO150*(1+BO$6/Setup!$C$13),BO$7)</f>
        <v/>
      </c>
      <c r="DN151">
        <f>MIN(BP150*(1+BP$6/Setup!$C$13),BP$7)</f>
        <v/>
      </c>
      <c r="DO151">
        <f>MIN(BQ150*(1+BQ$6/Setup!$C$13),BQ$7)</f>
        <v/>
      </c>
      <c r="DP151">
        <f>MIN(T150*(1+T$6/Setup!$C$13)-BR151,$H151)</f>
        <v/>
      </c>
      <c r="DQ151">
        <f>MIN(U150*(1+U$6/Setup!$C$13)-BS151,MAX(0,$H151-SUM($DP151:DP151)))</f>
        <v/>
      </c>
      <c r="DR151">
        <f>MIN(V150*(1+V$6/Setup!$C$13)-BT151,MAX(0,$H151-SUM($DP151:DQ151)))</f>
        <v/>
      </c>
      <c r="DS151">
        <f>MIN(W150*(1+W$6/Setup!$C$13)-BU151,MAX(0,$H151-SUM($DP151:DR151)))</f>
        <v/>
      </c>
      <c r="DT151">
        <f>MIN(X150*(1+X$6/Setup!$C$13)-BV151,MAX(0,$H151-SUM($DP151:DS151)))</f>
        <v/>
      </c>
      <c r="DU151">
        <f>MIN(Y150*(1+Y$6/Setup!$C$13)-BW151,MAX(0,$H151-SUM($DP151:DT151)))</f>
        <v/>
      </c>
      <c r="DV151">
        <f>MIN(Z150*(1+Z$6/Setup!$C$13)-BX151,MAX(0,$H151-SUM($DP151:DU151)))</f>
        <v/>
      </c>
      <c r="DW151">
        <f>MIN(AA150*(1+AA$6/Setup!$C$13)-BY151,MAX(0,$H151-SUM($DP151:DV151)))</f>
        <v/>
      </c>
      <c r="DX151">
        <f>MIN(AB150*(1+AB$6/Setup!$C$13)-BZ151,MAX(0,$H151-SUM($DP151:DW151)))</f>
        <v/>
      </c>
      <c r="DY151">
        <f>MIN(AC150*(1+AC$6/Setup!$C$13)-CA151,MAX(0,$H151-SUM($DP151:DX151)))</f>
        <v/>
      </c>
      <c r="DZ151">
        <f>MIN(AD150*(1+AD$6/Setup!$C$13)-CB151,MAX(0,$H151-SUM($DP151:DY151)))</f>
        <v/>
      </c>
      <c r="EA151">
        <f>MIN(AE150*(1+AE$6/Setup!$C$13)-CC151,MAX(0,$H151-SUM($DP151:DZ151)))</f>
        <v/>
      </c>
      <c r="EB151">
        <f>MIN(AF150*(1+AF$6/Setup!$C$13)-CD151,MAX(0,$H151-SUM($DP151:EA151)))</f>
        <v/>
      </c>
      <c r="EC151">
        <f>MIN(AG150*(1+AG$6/Setup!$C$13)-CE151,MAX(0,$H151-SUM($DP151:EB151)))</f>
        <v/>
      </c>
      <c r="ED151">
        <f>MIN(AH150*(1+AH$6/Setup!$C$13)-CF151,MAX(0,$H151-SUM($DP151:EC151)))</f>
        <v/>
      </c>
      <c r="EE151">
        <f>MIN(AI150*(1+AI$6/Setup!$C$13)-CG151,MAX(0,$H151-SUM($DP151:ED151)))</f>
        <v/>
      </c>
      <c r="EF151">
        <f>MIN(AJ150*(1+AJ$6/Setup!$C$13)-CH151,MAX(0,$H151-SUM($DP151:EE151)))</f>
        <v/>
      </c>
      <c r="EG151">
        <f>MIN(AK150*(1+AK$6/Setup!$C$13)-CI151,MAX(0,$H151-SUM($DP151:EF151)))</f>
        <v/>
      </c>
      <c r="EH151">
        <f>MIN(AL150*(1+AL$6/Setup!$C$13)-CJ151,MAX(0,$H151-SUM($DP151:EG151)))</f>
        <v/>
      </c>
      <c r="EI151">
        <f>MIN(AM150*(1+AM$6/Setup!$C$13)-CK151,MAX(0,$H151-SUM($DP151:EH151)))</f>
        <v/>
      </c>
      <c r="EJ151">
        <f>MIN(AN150*(1+AN$6/Setup!$C$13)-CL151,MAX(0,$H151-SUM($DP151:EI151)))</f>
        <v/>
      </c>
      <c r="EK151">
        <f>MIN(AO150*(1+AO$6/Setup!$C$13)-CM151,MAX(0,$H151-SUM($DP151:EJ151)))</f>
        <v/>
      </c>
      <c r="EL151">
        <f>MIN(AP150*(1+AP$6/Setup!$C$13)-CN151,MAX(0,$H151-SUM($DP151:EK151)))</f>
        <v/>
      </c>
      <c r="EM151">
        <f>MIN(AQ150*(1+AQ$6/Setup!$C$13)-CO151,MAX(0,$H151-SUM($DP151:EL151)))</f>
        <v/>
      </c>
      <c r="EN151">
        <f>MIN(AR150*(1+AR$6/Setup!$C$13)-CP151,MAX(0,$H151-SUM($DP151:EM151)))</f>
        <v/>
      </c>
      <c r="EO151">
        <f>MIN(AS150*(1+AS$6/Setup!$C$13)-CQ151,MAX(0,$H151-SUM($DP151:EN151)))</f>
        <v/>
      </c>
      <c r="EP151">
        <f>MIN(AT150*(1+AT$6/Setup!$C$13)-CR151,MAX(0,$H151-SUM($DP151:EO151)))</f>
        <v/>
      </c>
      <c r="EQ151">
        <f>MIN(AU150*(1+AU$6/Setup!$C$13)-CS151,MAX(0,$H151-SUM($DP151:EP151)))</f>
        <v/>
      </c>
      <c r="ER151">
        <f>MIN(AV150*(1+AV$6/Setup!$C$13)-CT151,MAX(0,$H151-SUM($DP151:EQ151)))</f>
        <v/>
      </c>
      <c r="ES151">
        <f>MIN(AW150*(1+AW$6/Setup!$C$13)-CU151,MAX(0,$H151-SUM($DP151:ER151)))</f>
        <v/>
      </c>
      <c r="ET151">
        <f>MIN(AX150*(1+AX$6/Setup!$C$13)-CV151,MAX(0,$H151-SUM($DP151:ES151)))</f>
        <v/>
      </c>
      <c r="EU151">
        <f>MIN(AY150*(1+AY$6/Setup!$C$13)-CW151,MAX(0,$H151-SUM($DP151:ET151)))</f>
        <v/>
      </c>
      <c r="EV151">
        <f>MIN(AZ150*(1+AZ$6/Setup!$C$13)-CX151,MAX(0,$H151-SUM($DP151:EU151)))</f>
        <v/>
      </c>
      <c r="EW151">
        <f>MIN(BA150*(1+BA$6/Setup!$C$13)-CY151,MAX(0,$H151-SUM($DP151:EV151)))</f>
        <v/>
      </c>
      <c r="EX151">
        <f>MIN(BB150*(1+BB$6/Setup!$C$13)-CZ151,MAX(0,$H151-SUM($DP151:EW151)))</f>
        <v/>
      </c>
      <c r="EY151">
        <f>MIN(BC150*(1+BC$6/Setup!$C$13)-DA151,MAX(0,$H151-SUM($DP151:EX151)))</f>
        <v/>
      </c>
      <c r="EZ151">
        <f>MIN(BD150*(1+BD$6/Setup!$C$13)-DB151,MAX(0,$H151-SUM($DP151:EY151)))</f>
        <v/>
      </c>
      <c r="FA151">
        <f>MIN(BE150*(1+BE$6/Setup!$C$13)-DC151,MAX(0,$H151-SUM($DP151:EZ151)))</f>
        <v/>
      </c>
      <c r="FB151">
        <f>MIN(BF150*(1+BF$6/Setup!$C$13)-DD151,MAX(0,$H151-SUM($DP151:FA151)))</f>
        <v/>
      </c>
      <c r="FC151">
        <f>MIN(BG150*(1+BG$6/Setup!$C$13)-DE151,MAX(0,$H151-SUM($DP151:FB151)))</f>
        <v/>
      </c>
      <c r="FD151">
        <f>MIN(BH150*(1+BH$6/Setup!$C$13)-DF151,MAX(0,$H151-SUM($DP151:FC151)))</f>
        <v/>
      </c>
      <c r="FE151">
        <f>MIN(BI150*(1+BI$6/Setup!$C$13)-DG151,MAX(0,$H151-SUM($DP151:FD151)))</f>
        <v/>
      </c>
      <c r="FF151">
        <f>MIN(BJ150*(1+BJ$6/Setup!$C$13)-DH151,MAX(0,$H151-SUM($DP151:FE151)))</f>
        <v/>
      </c>
      <c r="FG151">
        <f>MIN(BK150*(1+BK$6/Setup!$C$13)-DI151,MAX(0,$H151-SUM($DP151:FF151)))</f>
        <v/>
      </c>
      <c r="FH151">
        <f>MIN(BL150*(1+BL$6/Setup!$C$13)-DJ151,MAX(0,$H151-SUM($DP151:FG151)))</f>
        <v/>
      </c>
      <c r="FI151">
        <f>MIN(BM150*(1+BM$6/Setup!$C$13)-DK151,MAX(0,$H151-SUM($DP151:FH151)))</f>
        <v/>
      </c>
      <c r="FJ151">
        <f>MIN(BN150*(1+BN$6/Setup!$C$13)-DL151,MAX(0,$H151-SUM($DP151:FI151)))</f>
        <v/>
      </c>
      <c r="FK151">
        <f>MIN(BO150*(1+BO$6/Setup!$C$13)-DM151,MAX(0,$H151-SUM($DP151:FJ151)))</f>
        <v/>
      </c>
      <c r="FL151">
        <f>MIN(BP150*(1+BP$6/Setup!$C$13)-DN151,MAX(0,$H151-SUM($DP151:FK151)))</f>
        <v/>
      </c>
      <c r="FM151">
        <f>MIN(BQ150*(1+BQ$6/Setup!$C$13)-DO151,MAX(0,$H151-SUM($DP151:FL151)))</f>
        <v/>
      </c>
    </row>
    <row r="152">
      <c r="A152">
        <f>A151+1</f>
        <v/>
      </c>
      <c r="B152">
        <f>IF(Setup!$C$6="Every week",Setup!$C$7+7*(A152-1),IF(Setup!$C$6="Every 2 weeks",Setup!$C$7+14*(A152-1),IF(Setup!$C$6="Every month",EDATE(Setup!$C$7,A152-1),EOMONTH(Setup!$C$7,INT((A152-1+Setup!$C$20)/2)-1)+MIN(IF(MOD(A152-1+Setup!$C$20,2)=0,Setup!$C$18,Setup!$C$19),DAY(EOMONTH(Setup!$C$7,INT((A152-1+Setup!$C$20)/2)))))))</f>
        <v/>
      </c>
      <c r="C152">
        <f>N('Paycheck Plan'!J148)</f>
        <v/>
      </c>
      <c r="D152">
        <f>N('Paycheck Plan'!K148)</f>
        <v/>
      </c>
      <c r="E152">
        <f>MIN(MAX(0,Setup!$C$10-F151),MAX(0,Setup!$C$8+C152-G152))</f>
        <v/>
      </c>
      <c r="F152">
        <f>F151+E152</f>
        <v/>
      </c>
      <c r="G152">
        <f>MIN(Setup!$C$14,MAX(0,Setup!$C$8+C152))</f>
        <v/>
      </c>
      <c r="H152">
        <f>MAX(0,Setup!$C$8+C152-G152-E152)+SUM($T$7:$BQ$7)-SUM(BR152:DO152)</f>
        <v/>
      </c>
      <c r="I152">
        <f>SUMPRODUCT(T151:BQ151,$T$6:$BQ$6)/Setup!$C$13</f>
        <v/>
      </c>
      <c r="J152">
        <f>SUM(T152:BQ152)</f>
        <v/>
      </c>
      <c r="K152">
        <f>IF(MAX(DP152:FM152)&gt;0,MATCH(MAX(DP152:FM152),DP152:FM152,0),1)</f>
        <v/>
      </c>
      <c r="T152">
        <f>MAX(0,T151*(1+T$6/Setup!$C$13)-BR152-DP152)+IF($K152=1,$D152,0)</f>
        <v/>
      </c>
      <c r="U152">
        <f>MAX(0,U151*(1+U$6/Setup!$C$13)-BS152-DQ152)+IF($K152=2,$D152,0)</f>
        <v/>
      </c>
      <c r="V152">
        <f>MAX(0,V151*(1+V$6/Setup!$C$13)-BT152-DR152)+IF($K152=3,$D152,0)</f>
        <v/>
      </c>
      <c r="W152">
        <f>MAX(0,W151*(1+W$6/Setup!$C$13)-BU152-DS152)+IF($K152=4,$D152,0)</f>
        <v/>
      </c>
      <c r="X152">
        <f>MAX(0,X151*(1+X$6/Setup!$C$13)-BV152-DT152)+IF($K152=5,$D152,0)</f>
        <v/>
      </c>
      <c r="Y152">
        <f>MAX(0,Y151*(1+Y$6/Setup!$C$13)-BW152-DU152)+IF($K152=6,$D152,0)</f>
        <v/>
      </c>
      <c r="Z152">
        <f>MAX(0,Z151*(1+Z$6/Setup!$C$13)-BX152-DV152)+IF($K152=7,$D152,0)</f>
        <v/>
      </c>
      <c r="AA152">
        <f>MAX(0,AA151*(1+AA$6/Setup!$C$13)-BY152-DW152)+IF($K152=8,$D152,0)</f>
        <v/>
      </c>
      <c r="AB152">
        <f>MAX(0,AB151*(1+AB$6/Setup!$C$13)-BZ152-DX152)+IF($K152=9,$D152,0)</f>
        <v/>
      </c>
      <c r="AC152">
        <f>MAX(0,AC151*(1+AC$6/Setup!$C$13)-CA152-DY152)+IF($K152=10,$D152,0)</f>
        <v/>
      </c>
      <c r="AD152">
        <f>MAX(0,AD151*(1+AD$6/Setup!$C$13)-CB152-DZ152)+IF($K152=11,$D152,0)</f>
        <v/>
      </c>
      <c r="AE152">
        <f>MAX(0,AE151*(1+AE$6/Setup!$C$13)-CC152-EA152)+IF($K152=12,$D152,0)</f>
        <v/>
      </c>
      <c r="AF152">
        <f>MAX(0,AF151*(1+AF$6/Setup!$C$13)-CD152-EB152)+IF($K152=13,$D152,0)</f>
        <v/>
      </c>
      <c r="AG152">
        <f>MAX(0,AG151*(1+AG$6/Setup!$C$13)-CE152-EC152)+IF($K152=14,$D152,0)</f>
        <v/>
      </c>
      <c r="AH152">
        <f>MAX(0,AH151*(1+AH$6/Setup!$C$13)-CF152-ED152)+IF($K152=15,$D152,0)</f>
        <v/>
      </c>
      <c r="AI152">
        <f>MAX(0,AI151*(1+AI$6/Setup!$C$13)-CG152-EE152)+IF($K152=16,$D152,0)</f>
        <v/>
      </c>
      <c r="AJ152">
        <f>MAX(0,AJ151*(1+AJ$6/Setup!$C$13)-CH152-EF152)+IF($K152=17,$D152,0)</f>
        <v/>
      </c>
      <c r="AK152">
        <f>MAX(0,AK151*(1+AK$6/Setup!$C$13)-CI152-EG152)+IF($K152=18,$D152,0)</f>
        <v/>
      </c>
      <c r="AL152">
        <f>MAX(0,AL151*(1+AL$6/Setup!$C$13)-CJ152-EH152)+IF($K152=19,$D152,0)</f>
        <v/>
      </c>
      <c r="AM152">
        <f>MAX(0,AM151*(1+AM$6/Setup!$C$13)-CK152-EI152)+IF($K152=20,$D152,0)</f>
        <v/>
      </c>
      <c r="AN152">
        <f>MAX(0,AN151*(1+AN$6/Setup!$C$13)-CL152-EJ152)+IF($K152=21,$D152,0)</f>
        <v/>
      </c>
      <c r="AO152">
        <f>MAX(0,AO151*(1+AO$6/Setup!$C$13)-CM152-EK152)+IF($K152=22,$D152,0)</f>
        <v/>
      </c>
      <c r="AP152">
        <f>MAX(0,AP151*(1+AP$6/Setup!$C$13)-CN152-EL152)+IF($K152=23,$D152,0)</f>
        <v/>
      </c>
      <c r="AQ152">
        <f>MAX(0,AQ151*(1+AQ$6/Setup!$C$13)-CO152-EM152)+IF($K152=24,$D152,0)</f>
        <v/>
      </c>
      <c r="AR152">
        <f>MAX(0,AR151*(1+AR$6/Setup!$C$13)-CP152-EN152)+IF($K152=25,$D152,0)</f>
        <v/>
      </c>
      <c r="AS152">
        <f>MAX(0,AS151*(1+AS$6/Setup!$C$13)-CQ152-EO152)+IF($K152=26,$D152,0)</f>
        <v/>
      </c>
      <c r="AT152">
        <f>MAX(0,AT151*(1+AT$6/Setup!$C$13)-CR152-EP152)+IF($K152=27,$D152,0)</f>
        <v/>
      </c>
      <c r="AU152">
        <f>MAX(0,AU151*(1+AU$6/Setup!$C$13)-CS152-EQ152)+IF($K152=28,$D152,0)</f>
        <v/>
      </c>
      <c r="AV152">
        <f>MAX(0,AV151*(1+AV$6/Setup!$C$13)-CT152-ER152)+IF($K152=29,$D152,0)</f>
        <v/>
      </c>
      <c r="AW152">
        <f>MAX(0,AW151*(1+AW$6/Setup!$C$13)-CU152-ES152)+IF($K152=30,$D152,0)</f>
        <v/>
      </c>
      <c r="AX152">
        <f>MAX(0,AX151*(1+AX$6/Setup!$C$13)-CV152-ET152)+IF($K152=31,$D152,0)</f>
        <v/>
      </c>
      <c r="AY152">
        <f>MAX(0,AY151*(1+AY$6/Setup!$C$13)-CW152-EU152)+IF($K152=32,$D152,0)</f>
        <v/>
      </c>
      <c r="AZ152">
        <f>MAX(0,AZ151*(1+AZ$6/Setup!$C$13)-CX152-EV152)+IF($K152=33,$D152,0)</f>
        <v/>
      </c>
      <c r="BA152">
        <f>MAX(0,BA151*(1+BA$6/Setup!$C$13)-CY152-EW152)+IF($K152=34,$D152,0)</f>
        <v/>
      </c>
      <c r="BB152">
        <f>MAX(0,BB151*(1+BB$6/Setup!$C$13)-CZ152-EX152)+IF($K152=35,$D152,0)</f>
        <v/>
      </c>
      <c r="BC152">
        <f>MAX(0,BC151*(1+BC$6/Setup!$C$13)-DA152-EY152)+IF($K152=36,$D152,0)</f>
        <v/>
      </c>
      <c r="BD152">
        <f>MAX(0,BD151*(1+BD$6/Setup!$C$13)-DB152-EZ152)+IF($K152=37,$D152,0)</f>
        <v/>
      </c>
      <c r="BE152">
        <f>MAX(0,BE151*(1+BE$6/Setup!$C$13)-DC152-FA152)+IF($K152=38,$D152,0)</f>
        <v/>
      </c>
      <c r="BF152">
        <f>MAX(0,BF151*(1+BF$6/Setup!$C$13)-DD152-FB152)+IF($K152=39,$D152,0)</f>
        <v/>
      </c>
      <c r="BG152">
        <f>MAX(0,BG151*(1+BG$6/Setup!$C$13)-DE152-FC152)+IF($K152=40,$D152,0)</f>
        <v/>
      </c>
      <c r="BH152">
        <f>MAX(0,BH151*(1+BH$6/Setup!$C$13)-DF152-FD152)+IF($K152=41,$D152,0)</f>
        <v/>
      </c>
      <c r="BI152">
        <f>MAX(0,BI151*(1+BI$6/Setup!$C$13)-DG152-FE152)+IF($K152=42,$D152,0)</f>
        <v/>
      </c>
      <c r="BJ152">
        <f>MAX(0,BJ151*(1+BJ$6/Setup!$C$13)-DH152-FF152)+IF($K152=43,$D152,0)</f>
        <v/>
      </c>
      <c r="BK152">
        <f>MAX(0,BK151*(1+BK$6/Setup!$C$13)-DI152-FG152)+IF($K152=44,$D152,0)</f>
        <v/>
      </c>
      <c r="BL152">
        <f>MAX(0,BL151*(1+BL$6/Setup!$C$13)-DJ152-FH152)+IF($K152=45,$D152,0)</f>
        <v/>
      </c>
      <c r="BM152">
        <f>MAX(0,BM151*(1+BM$6/Setup!$C$13)-DK152-FI152)+IF($K152=46,$D152,0)</f>
        <v/>
      </c>
      <c r="BN152">
        <f>MAX(0,BN151*(1+BN$6/Setup!$C$13)-DL152-FJ152)+IF($K152=47,$D152,0)</f>
        <v/>
      </c>
      <c r="BO152">
        <f>MAX(0,BO151*(1+BO$6/Setup!$C$13)-DM152-FK152)+IF($K152=48,$D152,0)</f>
        <v/>
      </c>
      <c r="BP152">
        <f>MAX(0,BP151*(1+BP$6/Setup!$C$13)-DN152-FL152)+IF($K152=49,$D152,0)</f>
        <v/>
      </c>
      <c r="BQ152">
        <f>MAX(0,BQ151*(1+BQ$6/Setup!$C$13)-DO152-FM152)+IF($K152=50,$D152,0)</f>
        <v/>
      </c>
      <c r="BR152">
        <f>MIN(T151*(1+T$6/Setup!$C$13),T$7)</f>
        <v/>
      </c>
      <c r="BS152">
        <f>MIN(U151*(1+U$6/Setup!$C$13),U$7)</f>
        <v/>
      </c>
      <c r="BT152">
        <f>MIN(V151*(1+V$6/Setup!$C$13),V$7)</f>
        <v/>
      </c>
      <c r="BU152">
        <f>MIN(W151*(1+W$6/Setup!$C$13),W$7)</f>
        <v/>
      </c>
      <c r="BV152">
        <f>MIN(X151*(1+X$6/Setup!$C$13),X$7)</f>
        <v/>
      </c>
      <c r="BW152">
        <f>MIN(Y151*(1+Y$6/Setup!$C$13),Y$7)</f>
        <v/>
      </c>
      <c r="BX152">
        <f>MIN(Z151*(1+Z$6/Setup!$C$13),Z$7)</f>
        <v/>
      </c>
      <c r="BY152">
        <f>MIN(AA151*(1+AA$6/Setup!$C$13),AA$7)</f>
        <v/>
      </c>
      <c r="BZ152">
        <f>MIN(AB151*(1+AB$6/Setup!$C$13),AB$7)</f>
        <v/>
      </c>
      <c r="CA152">
        <f>MIN(AC151*(1+AC$6/Setup!$C$13),AC$7)</f>
        <v/>
      </c>
      <c r="CB152">
        <f>MIN(AD151*(1+AD$6/Setup!$C$13),AD$7)</f>
        <v/>
      </c>
      <c r="CC152">
        <f>MIN(AE151*(1+AE$6/Setup!$C$13),AE$7)</f>
        <v/>
      </c>
      <c r="CD152">
        <f>MIN(AF151*(1+AF$6/Setup!$C$13),AF$7)</f>
        <v/>
      </c>
      <c r="CE152">
        <f>MIN(AG151*(1+AG$6/Setup!$C$13),AG$7)</f>
        <v/>
      </c>
      <c r="CF152">
        <f>MIN(AH151*(1+AH$6/Setup!$C$13),AH$7)</f>
        <v/>
      </c>
      <c r="CG152">
        <f>MIN(AI151*(1+AI$6/Setup!$C$13),AI$7)</f>
        <v/>
      </c>
      <c r="CH152">
        <f>MIN(AJ151*(1+AJ$6/Setup!$C$13),AJ$7)</f>
        <v/>
      </c>
      <c r="CI152">
        <f>MIN(AK151*(1+AK$6/Setup!$C$13),AK$7)</f>
        <v/>
      </c>
      <c r="CJ152">
        <f>MIN(AL151*(1+AL$6/Setup!$C$13),AL$7)</f>
        <v/>
      </c>
      <c r="CK152">
        <f>MIN(AM151*(1+AM$6/Setup!$C$13),AM$7)</f>
        <v/>
      </c>
      <c r="CL152">
        <f>MIN(AN151*(1+AN$6/Setup!$C$13),AN$7)</f>
        <v/>
      </c>
      <c r="CM152">
        <f>MIN(AO151*(1+AO$6/Setup!$C$13),AO$7)</f>
        <v/>
      </c>
      <c r="CN152">
        <f>MIN(AP151*(1+AP$6/Setup!$C$13),AP$7)</f>
        <v/>
      </c>
      <c r="CO152">
        <f>MIN(AQ151*(1+AQ$6/Setup!$C$13),AQ$7)</f>
        <v/>
      </c>
      <c r="CP152">
        <f>MIN(AR151*(1+AR$6/Setup!$C$13),AR$7)</f>
        <v/>
      </c>
      <c r="CQ152">
        <f>MIN(AS151*(1+AS$6/Setup!$C$13),AS$7)</f>
        <v/>
      </c>
      <c r="CR152">
        <f>MIN(AT151*(1+AT$6/Setup!$C$13),AT$7)</f>
        <v/>
      </c>
      <c r="CS152">
        <f>MIN(AU151*(1+AU$6/Setup!$C$13),AU$7)</f>
        <v/>
      </c>
      <c r="CT152">
        <f>MIN(AV151*(1+AV$6/Setup!$C$13),AV$7)</f>
        <v/>
      </c>
      <c r="CU152">
        <f>MIN(AW151*(1+AW$6/Setup!$C$13),AW$7)</f>
        <v/>
      </c>
      <c r="CV152">
        <f>MIN(AX151*(1+AX$6/Setup!$C$13),AX$7)</f>
        <v/>
      </c>
      <c r="CW152">
        <f>MIN(AY151*(1+AY$6/Setup!$C$13),AY$7)</f>
        <v/>
      </c>
      <c r="CX152">
        <f>MIN(AZ151*(1+AZ$6/Setup!$C$13),AZ$7)</f>
        <v/>
      </c>
      <c r="CY152">
        <f>MIN(BA151*(1+BA$6/Setup!$C$13),BA$7)</f>
        <v/>
      </c>
      <c r="CZ152">
        <f>MIN(BB151*(1+BB$6/Setup!$C$13),BB$7)</f>
        <v/>
      </c>
      <c r="DA152">
        <f>MIN(BC151*(1+BC$6/Setup!$C$13),BC$7)</f>
        <v/>
      </c>
      <c r="DB152">
        <f>MIN(BD151*(1+BD$6/Setup!$C$13),BD$7)</f>
        <v/>
      </c>
      <c r="DC152">
        <f>MIN(BE151*(1+BE$6/Setup!$C$13),BE$7)</f>
        <v/>
      </c>
      <c r="DD152">
        <f>MIN(BF151*(1+BF$6/Setup!$C$13),BF$7)</f>
        <v/>
      </c>
      <c r="DE152">
        <f>MIN(BG151*(1+BG$6/Setup!$C$13),BG$7)</f>
        <v/>
      </c>
      <c r="DF152">
        <f>MIN(BH151*(1+BH$6/Setup!$C$13),BH$7)</f>
        <v/>
      </c>
      <c r="DG152">
        <f>MIN(BI151*(1+BI$6/Setup!$C$13),BI$7)</f>
        <v/>
      </c>
      <c r="DH152">
        <f>MIN(BJ151*(1+BJ$6/Setup!$C$13),BJ$7)</f>
        <v/>
      </c>
      <c r="DI152">
        <f>MIN(BK151*(1+BK$6/Setup!$C$13),BK$7)</f>
        <v/>
      </c>
      <c r="DJ152">
        <f>MIN(BL151*(1+BL$6/Setup!$C$13),BL$7)</f>
        <v/>
      </c>
      <c r="DK152">
        <f>MIN(BM151*(1+BM$6/Setup!$C$13),BM$7)</f>
        <v/>
      </c>
      <c r="DL152">
        <f>MIN(BN151*(1+BN$6/Setup!$C$13),BN$7)</f>
        <v/>
      </c>
      <c r="DM152">
        <f>MIN(BO151*(1+BO$6/Setup!$C$13),BO$7)</f>
        <v/>
      </c>
      <c r="DN152">
        <f>MIN(BP151*(1+BP$6/Setup!$C$13),BP$7)</f>
        <v/>
      </c>
      <c r="DO152">
        <f>MIN(BQ151*(1+BQ$6/Setup!$C$13),BQ$7)</f>
        <v/>
      </c>
      <c r="DP152">
        <f>MIN(T151*(1+T$6/Setup!$C$13)-BR152,$H152)</f>
        <v/>
      </c>
      <c r="DQ152">
        <f>MIN(U151*(1+U$6/Setup!$C$13)-BS152,MAX(0,$H152-SUM($DP152:DP152)))</f>
        <v/>
      </c>
      <c r="DR152">
        <f>MIN(V151*(1+V$6/Setup!$C$13)-BT152,MAX(0,$H152-SUM($DP152:DQ152)))</f>
        <v/>
      </c>
      <c r="DS152">
        <f>MIN(W151*(1+W$6/Setup!$C$13)-BU152,MAX(0,$H152-SUM($DP152:DR152)))</f>
        <v/>
      </c>
      <c r="DT152">
        <f>MIN(X151*(1+X$6/Setup!$C$13)-BV152,MAX(0,$H152-SUM($DP152:DS152)))</f>
        <v/>
      </c>
      <c r="DU152">
        <f>MIN(Y151*(1+Y$6/Setup!$C$13)-BW152,MAX(0,$H152-SUM($DP152:DT152)))</f>
        <v/>
      </c>
      <c r="DV152">
        <f>MIN(Z151*(1+Z$6/Setup!$C$13)-BX152,MAX(0,$H152-SUM($DP152:DU152)))</f>
        <v/>
      </c>
      <c r="DW152">
        <f>MIN(AA151*(1+AA$6/Setup!$C$13)-BY152,MAX(0,$H152-SUM($DP152:DV152)))</f>
        <v/>
      </c>
      <c r="DX152">
        <f>MIN(AB151*(1+AB$6/Setup!$C$13)-BZ152,MAX(0,$H152-SUM($DP152:DW152)))</f>
        <v/>
      </c>
      <c r="DY152">
        <f>MIN(AC151*(1+AC$6/Setup!$C$13)-CA152,MAX(0,$H152-SUM($DP152:DX152)))</f>
        <v/>
      </c>
      <c r="DZ152">
        <f>MIN(AD151*(1+AD$6/Setup!$C$13)-CB152,MAX(0,$H152-SUM($DP152:DY152)))</f>
        <v/>
      </c>
      <c r="EA152">
        <f>MIN(AE151*(1+AE$6/Setup!$C$13)-CC152,MAX(0,$H152-SUM($DP152:DZ152)))</f>
        <v/>
      </c>
      <c r="EB152">
        <f>MIN(AF151*(1+AF$6/Setup!$C$13)-CD152,MAX(0,$H152-SUM($DP152:EA152)))</f>
        <v/>
      </c>
      <c r="EC152">
        <f>MIN(AG151*(1+AG$6/Setup!$C$13)-CE152,MAX(0,$H152-SUM($DP152:EB152)))</f>
        <v/>
      </c>
      <c r="ED152">
        <f>MIN(AH151*(1+AH$6/Setup!$C$13)-CF152,MAX(0,$H152-SUM($DP152:EC152)))</f>
        <v/>
      </c>
      <c r="EE152">
        <f>MIN(AI151*(1+AI$6/Setup!$C$13)-CG152,MAX(0,$H152-SUM($DP152:ED152)))</f>
        <v/>
      </c>
      <c r="EF152">
        <f>MIN(AJ151*(1+AJ$6/Setup!$C$13)-CH152,MAX(0,$H152-SUM($DP152:EE152)))</f>
        <v/>
      </c>
      <c r="EG152">
        <f>MIN(AK151*(1+AK$6/Setup!$C$13)-CI152,MAX(0,$H152-SUM($DP152:EF152)))</f>
        <v/>
      </c>
      <c r="EH152">
        <f>MIN(AL151*(1+AL$6/Setup!$C$13)-CJ152,MAX(0,$H152-SUM($DP152:EG152)))</f>
        <v/>
      </c>
      <c r="EI152">
        <f>MIN(AM151*(1+AM$6/Setup!$C$13)-CK152,MAX(0,$H152-SUM($DP152:EH152)))</f>
        <v/>
      </c>
      <c r="EJ152">
        <f>MIN(AN151*(1+AN$6/Setup!$C$13)-CL152,MAX(0,$H152-SUM($DP152:EI152)))</f>
        <v/>
      </c>
      <c r="EK152">
        <f>MIN(AO151*(1+AO$6/Setup!$C$13)-CM152,MAX(0,$H152-SUM($DP152:EJ152)))</f>
        <v/>
      </c>
      <c r="EL152">
        <f>MIN(AP151*(1+AP$6/Setup!$C$13)-CN152,MAX(0,$H152-SUM($DP152:EK152)))</f>
        <v/>
      </c>
      <c r="EM152">
        <f>MIN(AQ151*(1+AQ$6/Setup!$C$13)-CO152,MAX(0,$H152-SUM($DP152:EL152)))</f>
        <v/>
      </c>
      <c r="EN152">
        <f>MIN(AR151*(1+AR$6/Setup!$C$13)-CP152,MAX(0,$H152-SUM($DP152:EM152)))</f>
        <v/>
      </c>
      <c r="EO152">
        <f>MIN(AS151*(1+AS$6/Setup!$C$13)-CQ152,MAX(0,$H152-SUM($DP152:EN152)))</f>
        <v/>
      </c>
      <c r="EP152">
        <f>MIN(AT151*(1+AT$6/Setup!$C$13)-CR152,MAX(0,$H152-SUM($DP152:EO152)))</f>
        <v/>
      </c>
      <c r="EQ152">
        <f>MIN(AU151*(1+AU$6/Setup!$C$13)-CS152,MAX(0,$H152-SUM($DP152:EP152)))</f>
        <v/>
      </c>
      <c r="ER152">
        <f>MIN(AV151*(1+AV$6/Setup!$C$13)-CT152,MAX(0,$H152-SUM($DP152:EQ152)))</f>
        <v/>
      </c>
      <c r="ES152">
        <f>MIN(AW151*(1+AW$6/Setup!$C$13)-CU152,MAX(0,$H152-SUM($DP152:ER152)))</f>
        <v/>
      </c>
      <c r="ET152">
        <f>MIN(AX151*(1+AX$6/Setup!$C$13)-CV152,MAX(0,$H152-SUM($DP152:ES152)))</f>
        <v/>
      </c>
      <c r="EU152">
        <f>MIN(AY151*(1+AY$6/Setup!$C$13)-CW152,MAX(0,$H152-SUM($DP152:ET152)))</f>
        <v/>
      </c>
      <c r="EV152">
        <f>MIN(AZ151*(1+AZ$6/Setup!$C$13)-CX152,MAX(0,$H152-SUM($DP152:EU152)))</f>
        <v/>
      </c>
      <c r="EW152">
        <f>MIN(BA151*(1+BA$6/Setup!$C$13)-CY152,MAX(0,$H152-SUM($DP152:EV152)))</f>
        <v/>
      </c>
      <c r="EX152">
        <f>MIN(BB151*(1+BB$6/Setup!$C$13)-CZ152,MAX(0,$H152-SUM($DP152:EW152)))</f>
        <v/>
      </c>
      <c r="EY152">
        <f>MIN(BC151*(1+BC$6/Setup!$C$13)-DA152,MAX(0,$H152-SUM($DP152:EX152)))</f>
        <v/>
      </c>
      <c r="EZ152">
        <f>MIN(BD151*(1+BD$6/Setup!$C$13)-DB152,MAX(0,$H152-SUM($DP152:EY152)))</f>
        <v/>
      </c>
      <c r="FA152">
        <f>MIN(BE151*(1+BE$6/Setup!$C$13)-DC152,MAX(0,$H152-SUM($DP152:EZ152)))</f>
        <v/>
      </c>
      <c r="FB152">
        <f>MIN(BF151*(1+BF$6/Setup!$C$13)-DD152,MAX(0,$H152-SUM($DP152:FA152)))</f>
        <v/>
      </c>
      <c r="FC152">
        <f>MIN(BG151*(1+BG$6/Setup!$C$13)-DE152,MAX(0,$H152-SUM($DP152:FB152)))</f>
        <v/>
      </c>
      <c r="FD152">
        <f>MIN(BH151*(1+BH$6/Setup!$C$13)-DF152,MAX(0,$H152-SUM($DP152:FC152)))</f>
        <v/>
      </c>
      <c r="FE152">
        <f>MIN(BI151*(1+BI$6/Setup!$C$13)-DG152,MAX(0,$H152-SUM($DP152:FD152)))</f>
        <v/>
      </c>
      <c r="FF152">
        <f>MIN(BJ151*(1+BJ$6/Setup!$C$13)-DH152,MAX(0,$H152-SUM($DP152:FE152)))</f>
        <v/>
      </c>
      <c r="FG152">
        <f>MIN(BK151*(1+BK$6/Setup!$C$13)-DI152,MAX(0,$H152-SUM($DP152:FF152)))</f>
        <v/>
      </c>
      <c r="FH152">
        <f>MIN(BL151*(1+BL$6/Setup!$C$13)-DJ152,MAX(0,$H152-SUM($DP152:FG152)))</f>
        <v/>
      </c>
      <c r="FI152">
        <f>MIN(BM151*(1+BM$6/Setup!$C$13)-DK152,MAX(0,$H152-SUM($DP152:FH152)))</f>
        <v/>
      </c>
      <c r="FJ152">
        <f>MIN(BN151*(1+BN$6/Setup!$C$13)-DL152,MAX(0,$H152-SUM($DP152:FI152)))</f>
        <v/>
      </c>
      <c r="FK152">
        <f>MIN(BO151*(1+BO$6/Setup!$C$13)-DM152,MAX(0,$H152-SUM($DP152:FJ152)))</f>
        <v/>
      </c>
      <c r="FL152">
        <f>MIN(BP151*(1+BP$6/Setup!$C$13)-DN152,MAX(0,$H152-SUM($DP152:FK152)))</f>
        <v/>
      </c>
      <c r="FM152">
        <f>MIN(BQ151*(1+BQ$6/Setup!$C$13)-DO152,MAX(0,$H152-SUM($DP152:FL152)))</f>
        <v/>
      </c>
    </row>
    <row r="153">
      <c r="A153">
        <f>A152+1</f>
        <v/>
      </c>
      <c r="B153">
        <f>IF(Setup!$C$6="Every week",Setup!$C$7+7*(A153-1),IF(Setup!$C$6="Every 2 weeks",Setup!$C$7+14*(A153-1),IF(Setup!$C$6="Every month",EDATE(Setup!$C$7,A153-1),EOMONTH(Setup!$C$7,INT((A153-1+Setup!$C$20)/2)-1)+MIN(IF(MOD(A153-1+Setup!$C$20,2)=0,Setup!$C$18,Setup!$C$19),DAY(EOMONTH(Setup!$C$7,INT((A153-1+Setup!$C$20)/2)))))))</f>
        <v/>
      </c>
      <c r="C153">
        <f>N('Paycheck Plan'!J149)</f>
        <v/>
      </c>
      <c r="D153">
        <f>N('Paycheck Plan'!K149)</f>
        <v/>
      </c>
      <c r="E153">
        <f>MIN(MAX(0,Setup!$C$10-F152),MAX(0,Setup!$C$8+C153-G153))</f>
        <v/>
      </c>
      <c r="F153">
        <f>F152+E153</f>
        <v/>
      </c>
      <c r="G153">
        <f>MIN(Setup!$C$14,MAX(0,Setup!$C$8+C153))</f>
        <v/>
      </c>
      <c r="H153">
        <f>MAX(0,Setup!$C$8+C153-G153-E153)+SUM($T$7:$BQ$7)-SUM(BR153:DO153)</f>
        <v/>
      </c>
      <c r="I153">
        <f>SUMPRODUCT(T152:BQ152,$T$6:$BQ$6)/Setup!$C$13</f>
        <v/>
      </c>
      <c r="J153">
        <f>SUM(T153:BQ153)</f>
        <v/>
      </c>
      <c r="K153">
        <f>IF(MAX(DP153:FM153)&gt;0,MATCH(MAX(DP153:FM153),DP153:FM153,0),1)</f>
        <v/>
      </c>
      <c r="T153">
        <f>MAX(0,T152*(1+T$6/Setup!$C$13)-BR153-DP153)+IF($K153=1,$D153,0)</f>
        <v/>
      </c>
      <c r="U153">
        <f>MAX(0,U152*(1+U$6/Setup!$C$13)-BS153-DQ153)+IF($K153=2,$D153,0)</f>
        <v/>
      </c>
      <c r="V153">
        <f>MAX(0,V152*(1+V$6/Setup!$C$13)-BT153-DR153)+IF($K153=3,$D153,0)</f>
        <v/>
      </c>
      <c r="W153">
        <f>MAX(0,W152*(1+W$6/Setup!$C$13)-BU153-DS153)+IF($K153=4,$D153,0)</f>
        <v/>
      </c>
      <c r="X153">
        <f>MAX(0,X152*(1+X$6/Setup!$C$13)-BV153-DT153)+IF($K153=5,$D153,0)</f>
        <v/>
      </c>
      <c r="Y153">
        <f>MAX(0,Y152*(1+Y$6/Setup!$C$13)-BW153-DU153)+IF($K153=6,$D153,0)</f>
        <v/>
      </c>
      <c r="Z153">
        <f>MAX(0,Z152*(1+Z$6/Setup!$C$13)-BX153-DV153)+IF($K153=7,$D153,0)</f>
        <v/>
      </c>
      <c r="AA153">
        <f>MAX(0,AA152*(1+AA$6/Setup!$C$13)-BY153-DW153)+IF($K153=8,$D153,0)</f>
        <v/>
      </c>
      <c r="AB153">
        <f>MAX(0,AB152*(1+AB$6/Setup!$C$13)-BZ153-DX153)+IF($K153=9,$D153,0)</f>
        <v/>
      </c>
      <c r="AC153">
        <f>MAX(0,AC152*(1+AC$6/Setup!$C$13)-CA153-DY153)+IF($K153=10,$D153,0)</f>
        <v/>
      </c>
      <c r="AD153">
        <f>MAX(0,AD152*(1+AD$6/Setup!$C$13)-CB153-DZ153)+IF($K153=11,$D153,0)</f>
        <v/>
      </c>
      <c r="AE153">
        <f>MAX(0,AE152*(1+AE$6/Setup!$C$13)-CC153-EA153)+IF($K153=12,$D153,0)</f>
        <v/>
      </c>
      <c r="AF153">
        <f>MAX(0,AF152*(1+AF$6/Setup!$C$13)-CD153-EB153)+IF($K153=13,$D153,0)</f>
        <v/>
      </c>
      <c r="AG153">
        <f>MAX(0,AG152*(1+AG$6/Setup!$C$13)-CE153-EC153)+IF($K153=14,$D153,0)</f>
        <v/>
      </c>
      <c r="AH153">
        <f>MAX(0,AH152*(1+AH$6/Setup!$C$13)-CF153-ED153)+IF($K153=15,$D153,0)</f>
        <v/>
      </c>
      <c r="AI153">
        <f>MAX(0,AI152*(1+AI$6/Setup!$C$13)-CG153-EE153)+IF($K153=16,$D153,0)</f>
        <v/>
      </c>
      <c r="AJ153">
        <f>MAX(0,AJ152*(1+AJ$6/Setup!$C$13)-CH153-EF153)+IF($K153=17,$D153,0)</f>
        <v/>
      </c>
      <c r="AK153">
        <f>MAX(0,AK152*(1+AK$6/Setup!$C$13)-CI153-EG153)+IF($K153=18,$D153,0)</f>
        <v/>
      </c>
      <c r="AL153">
        <f>MAX(0,AL152*(1+AL$6/Setup!$C$13)-CJ153-EH153)+IF($K153=19,$D153,0)</f>
        <v/>
      </c>
      <c r="AM153">
        <f>MAX(0,AM152*(1+AM$6/Setup!$C$13)-CK153-EI153)+IF($K153=20,$D153,0)</f>
        <v/>
      </c>
      <c r="AN153">
        <f>MAX(0,AN152*(1+AN$6/Setup!$C$13)-CL153-EJ153)+IF($K153=21,$D153,0)</f>
        <v/>
      </c>
      <c r="AO153">
        <f>MAX(0,AO152*(1+AO$6/Setup!$C$13)-CM153-EK153)+IF($K153=22,$D153,0)</f>
        <v/>
      </c>
      <c r="AP153">
        <f>MAX(0,AP152*(1+AP$6/Setup!$C$13)-CN153-EL153)+IF($K153=23,$D153,0)</f>
        <v/>
      </c>
      <c r="AQ153">
        <f>MAX(0,AQ152*(1+AQ$6/Setup!$C$13)-CO153-EM153)+IF($K153=24,$D153,0)</f>
        <v/>
      </c>
      <c r="AR153">
        <f>MAX(0,AR152*(1+AR$6/Setup!$C$13)-CP153-EN153)+IF($K153=25,$D153,0)</f>
        <v/>
      </c>
      <c r="AS153">
        <f>MAX(0,AS152*(1+AS$6/Setup!$C$13)-CQ153-EO153)+IF($K153=26,$D153,0)</f>
        <v/>
      </c>
      <c r="AT153">
        <f>MAX(0,AT152*(1+AT$6/Setup!$C$13)-CR153-EP153)+IF($K153=27,$D153,0)</f>
        <v/>
      </c>
      <c r="AU153">
        <f>MAX(0,AU152*(1+AU$6/Setup!$C$13)-CS153-EQ153)+IF($K153=28,$D153,0)</f>
        <v/>
      </c>
      <c r="AV153">
        <f>MAX(0,AV152*(1+AV$6/Setup!$C$13)-CT153-ER153)+IF($K153=29,$D153,0)</f>
        <v/>
      </c>
      <c r="AW153">
        <f>MAX(0,AW152*(1+AW$6/Setup!$C$13)-CU153-ES153)+IF($K153=30,$D153,0)</f>
        <v/>
      </c>
      <c r="AX153">
        <f>MAX(0,AX152*(1+AX$6/Setup!$C$13)-CV153-ET153)+IF($K153=31,$D153,0)</f>
        <v/>
      </c>
      <c r="AY153">
        <f>MAX(0,AY152*(1+AY$6/Setup!$C$13)-CW153-EU153)+IF($K153=32,$D153,0)</f>
        <v/>
      </c>
      <c r="AZ153">
        <f>MAX(0,AZ152*(1+AZ$6/Setup!$C$13)-CX153-EV153)+IF($K153=33,$D153,0)</f>
        <v/>
      </c>
      <c r="BA153">
        <f>MAX(0,BA152*(1+BA$6/Setup!$C$13)-CY153-EW153)+IF($K153=34,$D153,0)</f>
        <v/>
      </c>
      <c r="BB153">
        <f>MAX(0,BB152*(1+BB$6/Setup!$C$13)-CZ153-EX153)+IF($K153=35,$D153,0)</f>
        <v/>
      </c>
      <c r="BC153">
        <f>MAX(0,BC152*(1+BC$6/Setup!$C$13)-DA153-EY153)+IF($K153=36,$D153,0)</f>
        <v/>
      </c>
      <c r="BD153">
        <f>MAX(0,BD152*(1+BD$6/Setup!$C$13)-DB153-EZ153)+IF($K153=37,$D153,0)</f>
        <v/>
      </c>
      <c r="BE153">
        <f>MAX(0,BE152*(1+BE$6/Setup!$C$13)-DC153-FA153)+IF($K153=38,$D153,0)</f>
        <v/>
      </c>
      <c r="BF153">
        <f>MAX(0,BF152*(1+BF$6/Setup!$C$13)-DD153-FB153)+IF($K153=39,$D153,0)</f>
        <v/>
      </c>
      <c r="BG153">
        <f>MAX(0,BG152*(1+BG$6/Setup!$C$13)-DE153-FC153)+IF($K153=40,$D153,0)</f>
        <v/>
      </c>
      <c r="BH153">
        <f>MAX(0,BH152*(1+BH$6/Setup!$C$13)-DF153-FD153)+IF($K153=41,$D153,0)</f>
        <v/>
      </c>
      <c r="BI153">
        <f>MAX(0,BI152*(1+BI$6/Setup!$C$13)-DG153-FE153)+IF($K153=42,$D153,0)</f>
        <v/>
      </c>
      <c r="BJ153">
        <f>MAX(0,BJ152*(1+BJ$6/Setup!$C$13)-DH153-FF153)+IF($K153=43,$D153,0)</f>
        <v/>
      </c>
      <c r="BK153">
        <f>MAX(0,BK152*(1+BK$6/Setup!$C$13)-DI153-FG153)+IF($K153=44,$D153,0)</f>
        <v/>
      </c>
      <c r="BL153">
        <f>MAX(0,BL152*(1+BL$6/Setup!$C$13)-DJ153-FH153)+IF($K153=45,$D153,0)</f>
        <v/>
      </c>
      <c r="BM153">
        <f>MAX(0,BM152*(1+BM$6/Setup!$C$13)-DK153-FI153)+IF($K153=46,$D153,0)</f>
        <v/>
      </c>
      <c r="BN153">
        <f>MAX(0,BN152*(1+BN$6/Setup!$C$13)-DL153-FJ153)+IF($K153=47,$D153,0)</f>
        <v/>
      </c>
      <c r="BO153">
        <f>MAX(0,BO152*(1+BO$6/Setup!$C$13)-DM153-FK153)+IF($K153=48,$D153,0)</f>
        <v/>
      </c>
      <c r="BP153">
        <f>MAX(0,BP152*(1+BP$6/Setup!$C$13)-DN153-FL153)+IF($K153=49,$D153,0)</f>
        <v/>
      </c>
      <c r="BQ153">
        <f>MAX(0,BQ152*(1+BQ$6/Setup!$C$13)-DO153-FM153)+IF($K153=50,$D153,0)</f>
        <v/>
      </c>
      <c r="BR153">
        <f>MIN(T152*(1+T$6/Setup!$C$13),T$7)</f>
        <v/>
      </c>
      <c r="BS153">
        <f>MIN(U152*(1+U$6/Setup!$C$13),U$7)</f>
        <v/>
      </c>
      <c r="BT153">
        <f>MIN(V152*(1+V$6/Setup!$C$13),V$7)</f>
        <v/>
      </c>
      <c r="BU153">
        <f>MIN(W152*(1+W$6/Setup!$C$13),W$7)</f>
        <v/>
      </c>
      <c r="BV153">
        <f>MIN(X152*(1+X$6/Setup!$C$13),X$7)</f>
        <v/>
      </c>
      <c r="BW153">
        <f>MIN(Y152*(1+Y$6/Setup!$C$13),Y$7)</f>
        <v/>
      </c>
      <c r="BX153">
        <f>MIN(Z152*(1+Z$6/Setup!$C$13),Z$7)</f>
        <v/>
      </c>
      <c r="BY153">
        <f>MIN(AA152*(1+AA$6/Setup!$C$13),AA$7)</f>
        <v/>
      </c>
      <c r="BZ153">
        <f>MIN(AB152*(1+AB$6/Setup!$C$13),AB$7)</f>
        <v/>
      </c>
      <c r="CA153">
        <f>MIN(AC152*(1+AC$6/Setup!$C$13),AC$7)</f>
        <v/>
      </c>
      <c r="CB153">
        <f>MIN(AD152*(1+AD$6/Setup!$C$13),AD$7)</f>
        <v/>
      </c>
      <c r="CC153">
        <f>MIN(AE152*(1+AE$6/Setup!$C$13),AE$7)</f>
        <v/>
      </c>
      <c r="CD153">
        <f>MIN(AF152*(1+AF$6/Setup!$C$13),AF$7)</f>
        <v/>
      </c>
      <c r="CE153">
        <f>MIN(AG152*(1+AG$6/Setup!$C$13),AG$7)</f>
        <v/>
      </c>
      <c r="CF153">
        <f>MIN(AH152*(1+AH$6/Setup!$C$13),AH$7)</f>
        <v/>
      </c>
      <c r="CG153">
        <f>MIN(AI152*(1+AI$6/Setup!$C$13),AI$7)</f>
        <v/>
      </c>
      <c r="CH153">
        <f>MIN(AJ152*(1+AJ$6/Setup!$C$13),AJ$7)</f>
        <v/>
      </c>
      <c r="CI153">
        <f>MIN(AK152*(1+AK$6/Setup!$C$13),AK$7)</f>
        <v/>
      </c>
      <c r="CJ153">
        <f>MIN(AL152*(1+AL$6/Setup!$C$13),AL$7)</f>
        <v/>
      </c>
      <c r="CK153">
        <f>MIN(AM152*(1+AM$6/Setup!$C$13),AM$7)</f>
        <v/>
      </c>
      <c r="CL153">
        <f>MIN(AN152*(1+AN$6/Setup!$C$13),AN$7)</f>
        <v/>
      </c>
      <c r="CM153">
        <f>MIN(AO152*(1+AO$6/Setup!$C$13),AO$7)</f>
        <v/>
      </c>
      <c r="CN153">
        <f>MIN(AP152*(1+AP$6/Setup!$C$13),AP$7)</f>
        <v/>
      </c>
      <c r="CO153">
        <f>MIN(AQ152*(1+AQ$6/Setup!$C$13),AQ$7)</f>
        <v/>
      </c>
      <c r="CP153">
        <f>MIN(AR152*(1+AR$6/Setup!$C$13),AR$7)</f>
        <v/>
      </c>
      <c r="CQ153">
        <f>MIN(AS152*(1+AS$6/Setup!$C$13),AS$7)</f>
        <v/>
      </c>
      <c r="CR153">
        <f>MIN(AT152*(1+AT$6/Setup!$C$13),AT$7)</f>
        <v/>
      </c>
      <c r="CS153">
        <f>MIN(AU152*(1+AU$6/Setup!$C$13),AU$7)</f>
        <v/>
      </c>
      <c r="CT153">
        <f>MIN(AV152*(1+AV$6/Setup!$C$13),AV$7)</f>
        <v/>
      </c>
      <c r="CU153">
        <f>MIN(AW152*(1+AW$6/Setup!$C$13),AW$7)</f>
        <v/>
      </c>
      <c r="CV153">
        <f>MIN(AX152*(1+AX$6/Setup!$C$13),AX$7)</f>
        <v/>
      </c>
      <c r="CW153">
        <f>MIN(AY152*(1+AY$6/Setup!$C$13),AY$7)</f>
        <v/>
      </c>
      <c r="CX153">
        <f>MIN(AZ152*(1+AZ$6/Setup!$C$13),AZ$7)</f>
        <v/>
      </c>
      <c r="CY153">
        <f>MIN(BA152*(1+BA$6/Setup!$C$13),BA$7)</f>
        <v/>
      </c>
      <c r="CZ153">
        <f>MIN(BB152*(1+BB$6/Setup!$C$13),BB$7)</f>
        <v/>
      </c>
      <c r="DA153">
        <f>MIN(BC152*(1+BC$6/Setup!$C$13),BC$7)</f>
        <v/>
      </c>
      <c r="DB153">
        <f>MIN(BD152*(1+BD$6/Setup!$C$13),BD$7)</f>
        <v/>
      </c>
      <c r="DC153">
        <f>MIN(BE152*(1+BE$6/Setup!$C$13),BE$7)</f>
        <v/>
      </c>
      <c r="DD153">
        <f>MIN(BF152*(1+BF$6/Setup!$C$13),BF$7)</f>
        <v/>
      </c>
      <c r="DE153">
        <f>MIN(BG152*(1+BG$6/Setup!$C$13),BG$7)</f>
        <v/>
      </c>
      <c r="DF153">
        <f>MIN(BH152*(1+BH$6/Setup!$C$13),BH$7)</f>
        <v/>
      </c>
      <c r="DG153">
        <f>MIN(BI152*(1+BI$6/Setup!$C$13),BI$7)</f>
        <v/>
      </c>
      <c r="DH153">
        <f>MIN(BJ152*(1+BJ$6/Setup!$C$13),BJ$7)</f>
        <v/>
      </c>
      <c r="DI153">
        <f>MIN(BK152*(1+BK$6/Setup!$C$13),BK$7)</f>
        <v/>
      </c>
      <c r="DJ153">
        <f>MIN(BL152*(1+BL$6/Setup!$C$13),BL$7)</f>
        <v/>
      </c>
      <c r="DK153">
        <f>MIN(BM152*(1+BM$6/Setup!$C$13),BM$7)</f>
        <v/>
      </c>
      <c r="DL153">
        <f>MIN(BN152*(1+BN$6/Setup!$C$13),BN$7)</f>
        <v/>
      </c>
      <c r="DM153">
        <f>MIN(BO152*(1+BO$6/Setup!$C$13),BO$7)</f>
        <v/>
      </c>
      <c r="DN153">
        <f>MIN(BP152*(1+BP$6/Setup!$C$13),BP$7)</f>
        <v/>
      </c>
      <c r="DO153">
        <f>MIN(BQ152*(1+BQ$6/Setup!$C$13),BQ$7)</f>
        <v/>
      </c>
      <c r="DP153">
        <f>MIN(T152*(1+T$6/Setup!$C$13)-BR153,$H153)</f>
        <v/>
      </c>
      <c r="DQ153">
        <f>MIN(U152*(1+U$6/Setup!$C$13)-BS153,MAX(0,$H153-SUM($DP153:DP153)))</f>
        <v/>
      </c>
      <c r="DR153">
        <f>MIN(V152*(1+V$6/Setup!$C$13)-BT153,MAX(0,$H153-SUM($DP153:DQ153)))</f>
        <v/>
      </c>
      <c r="DS153">
        <f>MIN(W152*(1+W$6/Setup!$C$13)-BU153,MAX(0,$H153-SUM($DP153:DR153)))</f>
        <v/>
      </c>
      <c r="DT153">
        <f>MIN(X152*(1+X$6/Setup!$C$13)-BV153,MAX(0,$H153-SUM($DP153:DS153)))</f>
        <v/>
      </c>
      <c r="DU153">
        <f>MIN(Y152*(1+Y$6/Setup!$C$13)-BW153,MAX(0,$H153-SUM($DP153:DT153)))</f>
        <v/>
      </c>
      <c r="DV153">
        <f>MIN(Z152*(1+Z$6/Setup!$C$13)-BX153,MAX(0,$H153-SUM($DP153:DU153)))</f>
        <v/>
      </c>
      <c r="DW153">
        <f>MIN(AA152*(1+AA$6/Setup!$C$13)-BY153,MAX(0,$H153-SUM($DP153:DV153)))</f>
        <v/>
      </c>
      <c r="DX153">
        <f>MIN(AB152*(1+AB$6/Setup!$C$13)-BZ153,MAX(0,$H153-SUM($DP153:DW153)))</f>
        <v/>
      </c>
      <c r="DY153">
        <f>MIN(AC152*(1+AC$6/Setup!$C$13)-CA153,MAX(0,$H153-SUM($DP153:DX153)))</f>
        <v/>
      </c>
      <c r="DZ153">
        <f>MIN(AD152*(1+AD$6/Setup!$C$13)-CB153,MAX(0,$H153-SUM($DP153:DY153)))</f>
        <v/>
      </c>
      <c r="EA153">
        <f>MIN(AE152*(1+AE$6/Setup!$C$13)-CC153,MAX(0,$H153-SUM($DP153:DZ153)))</f>
        <v/>
      </c>
      <c r="EB153">
        <f>MIN(AF152*(1+AF$6/Setup!$C$13)-CD153,MAX(0,$H153-SUM($DP153:EA153)))</f>
        <v/>
      </c>
      <c r="EC153">
        <f>MIN(AG152*(1+AG$6/Setup!$C$13)-CE153,MAX(0,$H153-SUM($DP153:EB153)))</f>
        <v/>
      </c>
      <c r="ED153">
        <f>MIN(AH152*(1+AH$6/Setup!$C$13)-CF153,MAX(0,$H153-SUM($DP153:EC153)))</f>
        <v/>
      </c>
      <c r="EE153">
        <f>MIN(AI152*(1+AI$6/Setup!$C$13)-CG153,MAX(0,$H153-SUM($DP153:ED153)))</f>
        <v/>
      </c>
      <c r="EF153">
        <f>MIN(AJ152*(1+AJ$6/Setup!$C$13)-CH153,MAX(0,$H153-SUM($DP153:EE153)))</f>
        <v/>
      </c>
      <c r="EG153">
        <f>MIN(AK152*(1+AK$6/Setup!$C$13)-CI153,MAX(0,$H153-SUM($DP153:EF153)))</f>
        <v/>
      </c>
      <c r="EH153">
        <f>MIN(AL152*(1+AL$6/Setup!$C$13)-CJ153,MAX(0,$H153-SUM($DP153:EG153)))</f>
        <v/>
      </c>
      <c r="EI153">
        <f>MIN(AM152*(1+AM$6/Setup!$C$13)-CK153,MAX(0,$H153-SUM($DP153:EH153)))</f>
        <v/>
      </c>
      <c r="EJ153">
        <f>MIN(AN152*(1+AN$6/Setup!$C$13)-CL153,MAX(0,$H153-SUM($DP153:EI153)))</f>
        <v/>
      </c>
      <c r="EK153">
        <f>MIN(AO152*(1+AO$6/Setup!$C$13)-CM153,MAX(0,$H153-SUM($DP153:EJ153)))</f>
        <v/>
      </c>
      <c r="EL153">
        <f>MIN(AP152*(1+AP$6/Setup!$C$13)-CN153,MAX(0,$H153-SUM($DP153:EK153)))</f>
        <v/>
      </c>
      <c r="EM153">
        <f>MIN(AQ152*(1+AQ$6/Setup!$C$13)-CO153,MAX(0,$H153-SUM($DP153:EL153)))</f>
        <v/>
      </c>
      <c r="EN153">
        <f>MIN(AR152*(1+AR$6/Setup!$C$13)-CP153,MAX(0,$H153-SUM($DP153:EM153)))</f>
        <v/>
      </c>
      <c r="EO153">
        <f>MIN(AS152*(1+AS$6/Setup!$C$13)-CQ153,MAX(0,$H153-SUM($DP153:EN153)))</f>
        <v/>
      </c>
      <c r="EP153">
        <f>MIN(AT152*(1+AT$6/Setup!$C$13)-CR153,MAX(0,$H153-SUM($DP153:EO153)))</f>
        <v/>
      </c>
      <c r="EQ153">
        <f>MIN(AU152*(1+AU$6/Setup!$C$13)-CS153,MAX(0,$H153-SUM($DP153:EP153)))</f>
        <v/>
      </c>
      <c r="ER153">
        <f>MIN(AV152*(1+AV$6/Setup!$C$13)-CT153,MAX(0,$H153-SUM($DP153:EQ153)))</f>
        <v/>
      </c>
      <c r="ES153">
        <f>MIN(AW152*(1+AW$6/Setup!$C$13)-CU153,MAX(0,$H153-SUM($DP153:ER153)))</f>
        <v/>
      </c>
      <c r="ET153">
        <f>MIN(AX152*(1+AX$6/Setup!$C$13)-CV153,MAX(0,$H153-SUM($DP153:ES153)))</f>
        <v/>
      </c>
      <c r="EU153">
        <f>MIN(AY152*(1+AY$6/Setup!$C$13)-CW153,MAX(0,$H153-SUM($DP153:ET153)))</f>
        <v/>
      </c>
      <c r="EV153">
        <f>MIN(AZ152*(1+AZ$6/Setup!$C$13)-CX153,MAX(0,$H153-SUM($DP153:EU153)))</f>
        <v/>
      </c>
      <c r="EW153">
        <f>MIN(BA152*(1+BA$6/Setup!$C$13)-CY153,MAX(0,$H153-SUM($DP153:EV153)))</f>
        <v/>
      </c>
      <c r="EX153">
        <f>MIN(BB152*(1+BB$6/Setup!$C$13)-CZ153,MAX(0,$H153-SUM($DP153:EW153)))</f>
        <v/>
      </c>
      <c r="EY153">
        <f>MIN(BC152*(1+BC$6/Setup!$C$13)-DA153,MAX(0,$H153-SUM($DP153:EX153)))</f>
        <v/>
      </c>
      <c r="EZ153">
        <f>MIN(BD152*(1+BD$6/Setup!$C$13)-DB153,MAX(0,$H153-SUM($DP153:EY153)))</f>
        <v/>
      </c>
      <c r="FA153">
        <f>MIN(BE152*(1+BE$6/Setup!$C$13)-DC153,MAX(0,$H153-SUM($DP153:EZ153)))</f>
        <v/>
      </c>
      <c r="FB153">
        <f>MIN(BF152*(1+BF$6/Setup!$C$13)-DD153,MAX(0,$H153-SUM($DP153:FA153)))</f>
        <v/>
      </c>
      <c r="FC153">
        <f>MIN(BG152*(1+BG$6/Setup!$C$13)-DE153,MAX(0,$H153-SUM($DP153:FB153)))</f>
        <v/>
      </c>
      <c r="FD153">
        <f>MIN(BH152*(1+BH$6/Setup!$C$13)-DF153,MAX(0,$H153-SUM($DP153:FC153)))</f>
        <v/>
      </c>
      <c r="FE153">
        <f>MIN(BI152*(1+BI$6/Setup!$C$13)-DG153,MAX(0,$H153-SUM($DP153:FD153)))</f>
        <v/>
      </c>
      <c r="FF153">
        <f>MIN(BJ152*(1+BJ$6/Setup!$C$13)-DH153,MAX(0,$H153-SUM($DP153:FE153)))</f>
        <v/>
      </c>
      <c r="FG153">
        <f>MIN(BK152*(1+BK$6/Setup!$C$13)-DI153,MAX(0,$H153-SUM($DP153:FF153)))</f>
        <v/>
      </c>
      <c r="FH153">
        <f>MIN(BL152*(1+BL$6/Setup!$C$13)-DJ153,MAX(0,$H153-SUM($DP153:FG153)))</f>
        <v/>
      </c>
      <c r="FI153">
        <f>MIN(BM152*(1+BM$6/Setup!$C$13)-DK153,MAX(0,$H153-SUM($DP153:FH153)))</f>
        <v/>
      </c>
      <c r="FJ153">
        <f>MIN(BN152*(1+BN$6/Setup!$C$13)-DL153,MAX(0,$H153-SUM($DP153:FI153)))</f>
        <v/>
      </c>
      <c r="FK153">
        <f>MIN(BO152*(1+BO$6/Setup!$C$13)-DM153,MAX(0,$H153-SUM($DP153:FJ153)))</f>
        <v/>
      </c>
      <c r="FL153">
        <f>MIN(BP152*(1+BP$6/Setup!$C$13)-DN153,MAX(0,$H153-SUM($DP153:FK153)))</f>
        <v/>
      </c>
      <c r="FM153">
        <f>MIN(BQ152*(1+BQ$6/Setup!$C$13)-DO153,MAX(0,$H153-SUM($DP153:FL153)))</f>
        <v/>
      </c>
    </row>
    <row r="154">
      <c r="A154">
        <f>A153+1</f>
        <v/>
      </c>
      <c r="B154">
        <f>IF(Setup!$C$6="Every week",Setup!$C$7+7*(A154-1),IF(Setup!$C$6="Every 2 weeks",Setup!$C$7+14*(A154-1),IF(Setup!$C$6="Every month",EDATE(Setup!$C$7,A154-1),EOMONTH(Setup!$C$7,INT((A154-1+Setup!$C$20)/2)-1)+MIN(IF(MOD(A154-1+Setup!$C$20,2)=0,Setup!$C$18,Setup!$C$19),DAY(EOMONTH(Setup!$C$7,INT((A154-1+Setup!$C$20)/2)))))))</f>
        <v/>
      </c>
      <c r="C154">
        <f>N('Paycheck Plan'!J150)</f>
        <v/>
      </c>
      <c r="D154">
        <f>N('Paycheck Plan'!K150)</f>
        <v/>
      </c>
      <c r="E154">
        <f>MIN(MAX(0,Setup!$C$10-F153),MAX(0,Setup!$C$8+C154-G154))</f>
        <v/>
      </c>
      <c r="F154">
        <f>F153+E154</f>
        <v/>
      </c>
      <c r="G154">
        <f>MIN(Setup!$C$14,MAX(0,Setup!$C$8+C154))</f>
        <v/>
      </c>
      <c r="H154">
        <f>MAX(0,Setup!$C$8+C154-G154-E154)+SUM($T$7:$BQ$7)-SUM(BR154:DO154)</f>
        <v/>
      </c>
      <c r="I154">
        <f>SUMPRODUCT(T153:BQ153,$T$6:$BQ$6)/Setup!$C$13</f>
        <v/>
      </c>
      <c r="J154">
        <f>SUM(T154:BQ154)</f>
        <v/>
      </c>
      <c r="K154">
        <f>IF(MAX(DP154:FM154)&gt;0,MATCH(MAX(DP154:FM154),DP154:FM154,0),1)</f>
        <v/>
      </c>
      <c r="T154">
        <f>MAX(0,T153*(1+T$6/Setup!$C$13)-BR154-DP154)+IF($K154=1,$D154,0)</f>
        <v/>
      </c>
      <c r="U154">
        <f>MAX(0,U153*(1+U$6/Setup!$C$13)-BS154-DQ154)+IF($K154=2,$D154,0)</f>
        <v/>
      </c>
      <c r="V154">
        <f>MAX(0,V153*(1+V$6/Setup!$C$13)-BT154-DR154)+IF($K154=3,$D154,0)</f>
        <v/>
      </c>
      <c r="W154">
        <f>MAX(0,W153*(1+W$6/Setup!$C$13)-BU154-DS154)+IF($K154=4,$D154,0)</f>
        <v/>
      </c>
      <c r="X154">
        <f>MAX(0,X153*(1+X$6/Setup!$C$13)-BV154-DT154)+IF($K154=5,$D154,0)</f>
        <v/>
      </c>
      <c r="Y154">
        <f>MAX(0,Y153*(1+Y$6/Setup!$C$13)-BW154-DU154)+IF($K154=6,$D154,0)</f>
        <v/>
      </c>
      <c r="Z154">
        <f>MAX(0,Z153*(1+Z$6/Setup!$C$13)-BX154-DV154)+IF($K154=7,$D154,0)</f>
        <v/>
      </c>
      <c r="AA154">
        <f>MAX(0,AA153*(1+AA$6/Setup!$C$13)-BY154-DW154)+IF($K154=8,$D154,0)</f>
        <v/>
      </c>
      <c r="AB154">
        <f>MAX(0,AB153*(1+AB$6/Setup!$C$13)-BZ154-DX154)+IF($K154=9,$D154,0)</f>
        <v/>
      </c>
      <c r="AC154">
        <f>MAX(0,AC153*(1+AC$6/Setup!$C$13)-CA154-DY154)+IF($K154=10,$D154,0)</f>
        <v/>
      </c>
      <c r="AD154">
        <f>MAX(0,AD153*(1+AD$6/Setup!$C$13)-CB154-DZ154)+IF($K154=11,$D154,0)</f>
        <v/>
      </c>
      <c r="AE154">
        <f>MAX(0,AE153*(1+AE$6/Setup!$C$13)-CC154-EA154)+IF($K154=12,$D154,0)</f>
        <v/>
      </c>
      <c r="AF154">
        <f>MAX(0,AF153*(1+AF$6/Setup!$C$13)-CD154-EB154)+IF($K154=13,$D154,0)</f>
        <v/>
      </c>
      <c r="AG154">
        <f>MAX(0,AG153*(1+AG$6/Setup!$C$13)-CE154-EC154)+IF($K154=14,$D154,0)</f>
        <v/>
      </c>
      <c r="AH154">
        <f>MAX(0,AH153*(1+AH$6/Setup!$C$13)-CF154-ED154)+IF($K154=15,$D154,0)</f>
        <v/>
      </c>
      <c r="AI154">
        <f>MAX(0,AI153*(1+AI$6/Setup!$C$13)-CG154-EE154)+IF($K154=16,$D154,0)</f>
        <v/>
      </c>
      <c r="AJ154">
        <f>MAX(0,AJ153*(1+AJ$6/Setup!$C$13)-CH154-EF154)+IF($K154=17,$D154,0)</f>
        <v/>
      </c>
      <c r="AK154">
        <f>MAX(0,AK153*(1+AK$6/Setup!$C$13)-CI154-EG154)+IF($K154=18,$D154,0)</f>
        <v/>
      </c>
      <c r="AL154">
        <f>MAX(0,AL153*(1+AL$6/Setup!$C$13)-CJ154-EH154)+IF($K154=19,$D154,0)</f>
        <v/>
      </c>
      <c r="AM154">
        <f>MAX(0,AM153*(1+AM$6/Setup!$C$13)-CK154-EI154)+IF($K154=20,$D154,0)</f>
        <v/>
      </c>
      <c r="AN154">
        <f>MAX(0,AN153*(1+AN$6/Setup!$C$13)-CL154-EJ154)+IF($K154=21,$D154,0)</f>
        <v/>
      </c>
      <c r="AO154">
        <f>MAX(0,AO153*(1+AO$6/Setup!$C$13)-CM154-EK154)+IF($K154=22,$D154,0)</f>
        <v/>
      </c>
      <c r="AP154">
        <f>MAX(0,AP153*(1+AP$6/Setup!$C$13)-CN154-EL154)+IF($K154=23,$D154,0)</f>
        <v/>
      </c>
      <c r="AQ154">
        <f>MAX(0,AQ153*(1+AQ$6/Setup!$C$13)-CO154-EM154)+IF($K154=24,$D154,0)</f>
        <v/>
      </c>
      <c r="AR154">
        <f>MAX(0,AR153*(1+AR$6/Setup!$C$13)-CP154-EN154)+IF($K154=25,$D154,0)</f>
        <v/>
      </c>
      <c r="AS154">
        <f>MAX(0,AS153*(1+AS$6/Setup!$C$13)-CQ154-EO154)+IF($K154=26,$D154,0)</f>
        <v/>
      </c>
      <c r="AT154">
        <f>MAX(0,AT153*(1+AT$6/Setup!$C$13)-CR154-EP154)+IF($K154=27,$D154,0)</f>
        <v/>
      </c>
      <c r="AU154">
        <f>MAX(0,AU153*(1+AU$6/Setup!$C$13)-CS154-EQ154)+IF($K154=28,$D154,0)</f>
        <v/>
      </c>
      <c r="AV154">
        <f>MAX(0,AV153*(1+AV$6/Setup!$C$13)-CT154-ER154)+IF($K154=29,$D154,0)</f>
        <v/>
      </c>
      <c r="AW154">
        <f>MAX(0,AW153*(1+AW$6/Setup!$C$13)-CU154-ES154)+IF($K154=30,$D154,0)</f>
        <v/>
      </c>
      <c r="AX154">
        <f>MAX(0,AX153*(1+AX$6/Setup!$C$13)-CV154-ET154)+IF($K154=31,$D154,0)</f>
        <v/>
      </c>
      <c r="AY154">
        <f>MAX(0,AY153*(1+AY$6/Setup!$C$13)-CW154-EU154)+IF($K154=32,$D154,0)</f>
        <v/>
      </c>
      <c r="AZ154">
        <f>MAX(0,AZ153*(1+AZ$6/Setup!$C$13)-CX154-EV154)+IF($K154=33,$D154,0)</f>
        <v/>
      </c>
      <c r="BA154">
        <f>MAX(0,BA153*(1+BA$6/Setup!$C$13)-CY154-EW154)+IF($K154=34,$D154,0)</f>
        <v/>
      </c>
      <c r="BB154">
        <f>MAX(0,BB153*(1+BB$6/Setup!$C$13)-CZ154-EX154)+IF($K154=35,$D154,0)</f>
        <v/>
      </c>
      <c r="BC154">
        <f>MAX(0,BC153*(1+BC$6/Setup!$C$13)-DA154-EY154)+IF($K154=36,$D154,0)</f>
        <v/>
      </c>
      <c r="BD154">
        <f>MAX(0,BD153*(1+BD$6/Setup!$C$13)-DB154-EZ154)+IF($K154=37,$D154,0)</f>
        <v/>
      </c>
      <c r="BE154">
        <f>MAX(0,BE153*(1+BE$6/Setup!$C$13)-DC154-FA154)+IF($K154=38,$D154,0)</f>
        <v/>
      </c>
      <c r="BF154">
        <f>MAX(0,BF153*(1+BF$6/Setup!$C$13)-DD154-FB154)+IF($K154=39,$D154,0)</f>
        <v/>
      </c>
      <c r="BG154">
        <f>MAX(0,BG153*(1+BG$6/Setup!$C$13)-DE154-FC154)+IF($K154=40,$D154,0)</f>
        <v/>
      </c>
      <c r="BH154">
        <f>MAX(0,BH153*(1+BH$6/Setup!$C$13)-DF154-FD154)+IF($K154=41,$D154,0)</f>
        <v/>
      </c>
      <c r="BI154">
        <f>MAX(0,BI153*(1+BI$6/Setup!$C$13)-DG154-FE154)+IF($K154=42,$D154,0)</f>
        <v/>
      </c>
      <c r="BJ154">
        <f>MAX(0,BJ153*(1+BJ$6/Setup!$C$13)-DH154-FF154)+IF($K154=43,$D154,0)</f>
        <v/>
      </c>
      <c r="BK154">
        <f>MAX(0,BK153*(1+BK$6/Setup!$C$13)-DI154-FG154)+IF($K154=44,$D154,0)</f>
        <v/>
      </c>
      <c r="BL154">
        <f>MAX(0,BL153*(1+BL$6/Setup!$C$13)-DJ154-FH154)+IF($K154=45,$D154,0)</f>
        <v/>
      </c>
      <c r="BM154">
        <f>MAX(0,BM153*(1+BM$6/Setup!$C$13)-DK154-FI154)+IF($K154=46,$D154,0)</f>
        <v/>
      </c>
      <c r="BN154">
        <f>MAX(0,BN153*(1+BN$6/Setup!$C$13)-DL154-FJ154)+IF($K154=47,$D154,0)</f>
        <v/>
      </c>
      <c r="BO154">
        <f>MAX(0,BO153*(1+BO$6/Setup!$C$13)-DM154-FK154)+IF($K154=48,$D154,0)</f>
        <v/>
      </c>
      <c r="BP154">
        <f>MAX(0,BP153*(1+BP$6/Setup!$C$13)-DN154-FL154)+IF($K154=49,$D154,0)</f>
        <v/>
      </c>
      <c r="BQ154">
        <f>MAX(0,BQ153*(1+BQ$6/Setup!$C$13)-DO154-FM154)+IF($K154=50,$D154,0)</f>
        <v/>
      </c>
      <c r="BR154">
        <f>MIN(T153*(1+T$6/Setup!$C$13),T$7)</f>
        <v/>
      </c>
      <c r="BS154">
        <f>MIN(U153*(1+U$6/Setup!$C$13),U$7)</f>
        <v/>
      </c>
      <c r="BT154">
        <f>MIN(V153*(1+V$6/Setup!$C$13),V$7)</f>
        <v/>
      </c>
      <c r="BU154">
        <f>MIN(W153*(1+W$6/Setup!$C$13),W$7)</f>
        <v/>
      </c>
      <c r="BV154">
        <f>MIN(X153*(1+X$6/Setup!$C$13),X$7)</f>
        <v/>
      </c>
      <c r="BW154">
        <f>MIN(Y153*(1+Y$6/Setup!$C$13),Y$7)</f>
        <v/>
      </c>
      <c r="BX154">
        <f>MIN(Z153*(1+Z$6/Setup!$C$13),Z$7)</f>
        <v/>
      </c>
      <c r="BY154">
        <f>MIN(AA153*(1+AA$6/Setup!$C$13),AA$7)</f>
        <v/>
      </c>
      <c r="BZ154">
        <f>MIN(AB153*(1+AB$6/Setup!$C$13),AB$7)</f>
        <v/>
      </c>
      <c r="CA154">
        <f>MIN(AC153*(1+AC$6/Setup!$C$13),AC$7)</f>
        <v/>
      </c>
      <c r="CB154">
        <f>MIN(AD153*(1+AD$6/Setup!$C$13),AD$7)</f>
        <v/>
      </c>
      <c r="CC154">
        <f>MIN(AE153*(1+AE$6/Setup!$C$13),AE$7)</f>
        <v/>
      </c>
      <c r="CD154">
        <f>MIN(AF153*(1+AF$6/Setup!$C$13),AF$7)</f>
        <v/>
      </c>
      <c r="CE154">
        <f>MIN(AG153*(1+AG$6/Setup!$C$13),AG$7)</f>
        <v/>
      </c>
      <c r="CF154">
        <f>MIN(AH153*(1+AH$6/Setup!$C$13),AH$7)</f>
        <v/>
      </c>
      <c r="CG154">
        <f>MIN(AI153*(1+AI$6/Setup!$C$13),AI$7)</f>
        <v/>
      </c>
      <c r="CH154">
        <f>MIN(AJ153*(1+AJ$6/Setup!$C$13),AJ$7)</f>
        <v/>
      </c>
      <c r="CI154">
        <f>MIN(AK153*(1+AK$6/Setup!$C$13),AK$7)</f>
        <v/>
      </c>
      <c r="CJ154">
        <f>MIN(AL153*(1+AL$6/Setup!$C$13),AL$7)</f>
        <v/>
      </c>
      <c r="CK154">
        <f>MIN(AM153*(1+AM$6/Setup!$C$13),AM$7)</f>
        <v/>
      </c>
      <c r="CL154">
        <f>MIN(AN153*(1+AN$6/Setup!$C$13),AN$7)</f>
        <v/>
      </c>
      <c r="CM154">
        <f>MIN(AO153*(1+AO$6/Setup!$C$13),AO$7)</f>
        <v/>
      </c>
      <c r="CN154">
        <f>MIN(AP153*(1+AP$6/Setup!$C$13),AP$7)</f>
        <v/>
      </c>
      <c r="CO154">
        <f>MIN(AQ153*(1+AQ$6/Setup!$C$13),AQ$7)</f>
        <v/>
      </c>
      <c r="CP154">
        <f>MIN(AR153*(1+AR$6/Setup!$C$13),AR$7)</f>
        <v/>
      </c>
      <c r="CQ154">
        <f>MIN(AS153*(1+AS$6/Setup!$C$13),AS$7)</f>
        <v/>
      </c>
      <c r="CR154">
        <f>MIN(AT153*(1+AT$6/Setup!$C$13),AT$7)</f>
        <v/>
      </c>
      <c r="CS154">
        <f>MIN(AU153*(1+AU$6/Setup!$C$13),AU$7)</f>
        <v/>
      </c>
      <c r="CT154">
        <f>MIN(AV153*(1+AV$6/Setup!$C$13),AV$7)</f>
        <v/>
      </c>
      <c r="CU154">
        <f>MIN(AW153*(1+AW$6/Setup!$C$13),AW$7)</f>
        <v/>
      </c>
      <c r="CV154">
        <f>MIN(AX153*(1+AX$6/Setup!$C$13),AX$7)</f>
        <v/>
      </c>
      <c r="CW154">
        <f>MIN(AY153*(1+AY$6/Setup!$C$13),AY$7)</f>
        <v/>
      </c>
      <c r="CX154">
        <f>MIN(AZ153*(1+AZ$6/Setup!$C$13),AZ$7)</f>
        <v/>
      </c>
      <c r="CY154">
        <f>MIN(BA153*(1+BA$6/Setup!$C$13),BA$7)</f>
        <v/>
      </c>
      <c r="CZ154">
        <f>MIN(BB153*(1+BB$6/Setup!$C$13),BB$7)</f>
        <v/>
      </c>
      <c r="DA154">
        <f>MIN(BC153*(1+BC$6/Setup!$C$13),BC$7)</f>
        <v/>
      </c>
      <c r="DB154">
        <f>MIN(BD153*(1+BD$6/Setup!$C$13),BD$7)</f>
        <v/>
      </c>
      <c r="DC154">
        <f>MIN(BE153*(1+BE$6/Setup!$C$13),BE$7)</f>
        <v/>
      </c>
      <c r="DD154">
        <f>MIN(BF153*(1+BF$6/Setup!$C$13),BF$7)</f>
        <v/>
      </c>
      <c r="DE154">
        <f>MIN(BG153*(1+BG$6/Setup!$C$13),BG$7)</f>
        <v/>
      </c>
      <c r="DF154">
        <f>MIN(BH153*(1+BH$6/Setup!$C$13),BH$7)</f>
        <v/>
      </c>
      <c r="DG154">
        <f>MIN(BI153*(1+BI$6/Setup!$C$13),BI$7)</f>
        <v/>
      </c>
      <c r="DH154">
        <f>MIN(BJ153*(1+BJ$6/Setup!$C$13),BJ$7)</f>
        <v/>
      </c>
      <c r="DI154">
        <f>MIN(BK153*(1+BK$6/Setup!$C$13),BK$7)</f>
        <v/>
      </c>
      <c r="DJ154">
        <f>MIN(BL153*(1+BL$6/Setup!$C$13),BL$7)</f>
        <v/>
      </c>
      <c r="DK154">
        <f>MIN(BM153*(1+BM$6/Setup!$C$13),BM$7)</f>
        <v/>
      </c>
      <c r="DL154">
        <f>MIN(BN153*(1+BN$6/Setup!$C$13),BN$7)</f>
        <v/>
      </c>
      <c r="DM154">
        <f>MIN(BO153*(1+BO$6/Setup!$C$13),BO$7)</f>
        <v/>
      </c>
      <c r="DN154">
        <f>MIN(BP153*(1+BP$6/Setup!$C$13),BP$7)</f>
        <v/>
      </c>
      <c r="DO154">
        <f>MIN(BQ153*(1+BQ$6/Setup!$C$13),BQ$7)</f>
        <v/>
      </c>
      <c r="DP154">
        <f>MIN(T153*(1+T$6/Setup!$C$13)-BR154,$H154)</f>
        <v/>
      </c>
      <c r="DQ154">
        <f>MIN(U153*(1+U$6/Setup!$C$13)-BS154,MAX(0,$H154-SUM($DP154:DP154)))</f>
        <v/>
      </c>
      <c r="DR154">
        <f>MIN(V153*(1+V$6/Setup!$C$13)-BT154,MAX(0,$H154-SUM($DP154:DQ154)))</f>
        <v/>
      </c>
      <c r="DS154">
        <f>MIN(W153*(1+W$6/Setup!$C$13)-BU154,MAX(0,$H154-SUM($DP154:DR154)))</f>
        <v/>
      </c>
      <c r="DT154">
        <f>MIN(X153*(1+X$6/Setup!$C$13)-BV154,MAX(0,$H154-SUM($DP154:DS154)))</f>
        <v/>
      </c>
      <c r="DU154">
        <f>MIN(Y153*(1+Y$6/Setup!$C$13)-BW154,MAX(0,$H154-SUM($DP154:DT154)))</f>
        <v/>
      </c>
      <c r="DV154">
        <f>MIN(Z153*(1+Z$6/Setup!$C$13)-BX154,MAX(0,$H154-SUM($DP154:DU154)))</f>
        <v/>
      </c>
      <c r="DW154">
        <f>MIN(AA153*(1+AA$6/Setup!$C$13)-BY154,MAX(0,$H154-SUM($DP154:DV154)))</f>
        <v/>
      </c>
      <c r="DX154">
        <f>MIN(AB153*(1+AB$6/Setup!$C$13)-BZ154,MAX(0,$H154-SUM($DP154:DW154)))</f>
        <v/>
      </c>
      <c r="DY154">
        <f>MIN(AC153*(1+AC$6/Setup!$C$13)-CA154,MAX(0,$H154-SUM($DP154:DX154)))</f>
        <v/>
      </c>
      <c r="DZ154">
        <f>MIN(AD153*(1+AD$6/Setup!$C$13)-CB154,MAX(0,$H154-SUM($DP154:DY154)))</f>
        <v/>
      </c>
      <c r="EA154">
        <f>MIN(AE153*(1+AE$6/Setup!$C$13)-CC154,MAX(0,$H154-SUM($DP154:DZ154)))</f>
        <v/>
      </c>
      <c r="EB154">
        <f>MIN(AF153*(1+AF$6/Setup!$C$13)-CD154,MAX(0,$H154-SUM($DP154:EA154)))</f>
        <v/>
      </c>
      <c r="EC154">
        <f>MIN(AG153*(1+AG$6/Setup!$C$13)-CE154,MAX(0,$H154-SUM($DP154:EB154)))</f>
        <v/>
      </c>
      <c r="ED154">
        <f>MIN(AH153*(1+AH$6/Setup!$C$13)-CF154,MAX(0,$H154-SUM($DP154:EC154)))</f>
        <v/>
      </c>
      <c r="EE154">
        <f>MIN(AI153*(1+AI$6/Setup!$C$13)-CG154,MAX(0,$H154-SUM($DP154:ED154)))</f>
        <v/>
      </c>
      <c r="EF154">
        <f>MIN(AJ153*(1+AJ$6/Setup!$C$13)-CH154,MAX(0,$H154-SUM($DP154:EE154)))</f>
        <v/>
      </c>
      <c r="EG154">
        <f>MIN(AK153*(1+AK$6/Setup!$C$13)-CI154,MAX(0,$H154-SUM($DP154:EF154)))</f>
        <v/>
      </c>
      <c r="EH154">
        <f>MIN(AL153*(1+AL$6/Setup!$C$13)-CJ154,MAX(0,$H154-SUM($DP154:EG154)))</f>
        <v/>
      </c>
      <c r="EI154">
        <f>MIN(AM153*(1+AM$6/Setup!$C$13)-CK154,MAX(0,$H154-SUM($DP154:EH154)))</f>
        <v/>
      </c>
      <c r="EJ154">
        <f>MIN(AN153*(1+AN$6/Setup!$C$13)-CL154,MAX(0,$H154-SUM($DP154:EI154)))</f>
        <v/>
      </c>
      <c r="EK154">
        <f>MIN(AO153*(1+AO$6/Setup!$C$13)-CM154,MAX(0,$H154-SUM($DP154:EJ154)))</f>
        <v/>
      </c>
      <c r="EL154">
        <f>MIN(AP153*(1+AP$6/Setup!$C$13)-CN154,MAX(0,$H154-SUM($DP154:EK154)))</f>
        <v/>
      </c>
      <c r="EM154">
        <f>MIN(AQ153*(1+AQ$6/Setup!$C$13)-CO154,MAX(0,$H154-SUM($DP154:EL154)))</f>
        <v/>
      </c>
      <c r="EN154">
        <f>MIN(AR153*(1+AR$6/Setup!$C$13)-CP154,MAX(0,$H154-SUM($DP154:EM154)))</f>
        <v/>
      </c>
      <c r="EO154">
        <f>MIN(AS153*(1+AS$6/Setup!$C$13)-CQ154,MAX(0,$H154-SUM($DP154:EN154)))</f>
        <v/>
      </c>
      <c r="EP154">
        <f>MIN(AT153*(1+AT$6/Setup!$C$13)-CR154,MAX(0,$H154-SUM($DP154:EO154)))</f>
        <v/>
      </c>
      <c r="EQ154">
        <f>MIN(AU153*(1+AU$6/Setup!$C$13)-CS154,MAX(0,$H154-SUM($DP154:EP154)))</f>
        <v/>
      </c>
      <c r="ER154">
        <f>MIN(AV153*(1+AV$6/Setup!$C$13)-CT154,MAX(0,$H154-SUM($DP154:EQ154)))</f>
        <v/>
      </c>
      <c r="ES154">
        <f>MIN(AW153*(1+AW$6/Setup!$C$13)-CU154,MAX(0,$H154-SUM($DP154:ER154)))</f>
        <v/>
      </c>
      <c r="ET154">
        <f>MIN(AX153*(1+AX$6/Setup!$C$13)-CV154,MAX(0,$H154-SUM($DP154:ES154)))</f>
        <v/>
      </c>
      <c r="EU154">
        <f>MIN(AY153*(1+AY$6/Setup!$C$13)-CW154,MAX(0,$H154-SUM($DP154:ET154)))</f>
        <v/>
      </c>
      <c r="EV154">
        <f>MIN(AZ153*(1+AZ$6/Setup!$C$13)-CX154,MAX(0,$H154-SUM($DP154:EU154)))</f>
        <v/>
      </c>
      <c r="EW154">
        <f>MIN(BA153*(1+BA$6/Setup!$C$13)-CY154,MAX(0,$H154-SUM($DP154:EV154)))</f>
        <v/>
      </c>
      <c r="EX154">
        <f>MIN(BB153*(1+BB$6/Setup!$C$13)-CZ154,MAX(0,$H154-SUM($DP154:EW154)))</f>
        <v/>
      </c>
      <c r="EY154">
        <f>MIN(BC153*(1+BC$6/Setup!$C$13)-DA154,MAX(0,$H154-SUM($DP154:EX154)))</f>
        <v/>
      </c>
      <c r="EZ154">
        <f>MIN(BD153*(1+BD$6/Setup!$C$13)-DB154,MAX(0,$H154-SUM($DP154:EY154)))</f>
        <v/>
      </c>
      <c r="FA154">
        <f>MIN(BE153*(1+BE$6/Setup!$C$13)-DC154,MAX(0,$H154-SUM($DP154:EZ154)))</f>
        <v/>
      </c>
      <c r="FB154">
        <f>MIN(BF153*(1+BF$6/Setup!$C$13)-DD154,MAX(0,$H154-SUM($DP154:FA154)))</f>
        <v/>
      </c>
      <c r="FC154">
        <f>MIN(BG153*(1+BG$6/Setup!$C$13)-DE154,MAX(0,$H154-SUM($DP154:FB154)))</f>
        <v/>
      </c>
      <c r="FD154">
        <f>MIN(BH153*(1+BH$6/Setup!$C$13)-DF154,MAX(0,$H154-SUM($DP154:FC154)))</f>
        <v/>
      </c>
      <c r="FE154">
        <f>MIN(BI153*(1+BI$6/Setup!$C$13)-DG154,MAX(0,$H154-SUM($DP154:FD154)))</f>
        <v/>
      </c>
      <c r="FF154">
        <f>MIN(BJ153*(1+BJ$6/Setup!$C$13)-DH154,MAX(0,$H154-SUM($DP154:FE154)))</f>
        <v/>
      </c>
      <c r="FG154">
        <f>MIN(BK153*(1+BK$6/Setup!$C$13)-DI154,MAX(0,$H154-SUM($DP154:FF154)))</f>
        <v/>
      </c>
      <c r="FH154">
        <f>MIN(BL153*(1+BL$6/Setup!$C$13)-DJ154,MAX(0,$H154-SUM($DP154:FG154)))</f>
        <v/>
      </c>
      <c r="FI154">
        <f>MIN(BM153*(1+BM$6/Setup!$C$13)-DK154,MAX(0,$H154-SUM($DP154:FH154)))</f>
        <v/>
      </c>
      <c r="FJ154">
        <f>MIN(BN153*(1+BN$6/Setup!$C$13)-DL154,MAX(0,$H154-SUM($DP154:FI154)))</f>
        <v/>
      </c>
      <c r="FK154">
        <f>MIN(BO153*(1+BO$6/Setup!$C$13)-DM154,MAX(0,$H154-SUM($DP154:FJ154)))</f>
        <v/>
      </c>
      <c r="FL154">
        <f>MIN(BP153*(1+BP$6/Setup!$C$13)-DN154,MAX(0,$H154-SUM($DP154:FK154)))</f>
        <v/>
      </c>
      <c r="FM154">
        <f>MIN(BQ153*(1+BQ$6/Setup!$C$13)-DO154,MAX(0,$H154-SUM($DP154:FL154)))</f>
        <v/>
      </c>
    </row>
    <row r="155">
      <c r="A155">
        <f>A154+1</f>
        <v/>
      </c>
      <c r="B155">
        <f>IF(Setup!$C$6="Every week",Setup!$C$7+7*(A155-1),IF(Setup!$C$6="Every 2 weeks",Setup!$C$7+14*(A155-1),IF(Setup!$C$6="Every month",EDATE(Setup!$C$7,A155-1),EOMONTH(Setup!$C$7,INT((A155-1+Setup!$C$20)/2)-1)+MIN(IF(MOD(A155-1+Setup!$C$20,2)=0,Setup!$C$18,Setup!$C$19),DAY(EOMONTH(Setup!$C$7,INT((A155-1+Setup!$C$20)/2)))))))</f>
        <v/>
      </c>
      <c r="C155">
        <f>N('Paycheck Plan'!J151)</f>
        <v/>
      </c>
      <c r="D155">
        <f>N('Paycheck Plan'!K151)</f>
        <v/>
      </c>
      <c r="E155">
        <f>MIN(MAX(0,Setup!$C$10-F154),MAX(0,Setup!$C$8+C155-G155))</f>
        <v/>
      </c>
      <c r="F155">
        <f>F154+E155</f>
        <v/>
      </c>
      <c r="G155">
        <f>MIN(Setup!$C$14,MAX(0,Setup!$C$8+C155))</f>
        <v/>
      </c>
      <c r="H155">
        <f>MAX(0,Setup!$C$8+C155-G155-E155)+SUM($T$7:$BQ$7)-SUM(BR155:DO155)</f>
        <v/>
      </c>
      <c r="I155">
        <f>SUMPRODUCT(T154:BQ154,$T$6:$BQ$6)/Setup!$C$13</f>
        <v/>
      </c>
      <c r="J155">
        <f>SUM(T155:BQ155)</f>
        <v/>
      </c>
      <c r="K155">
        <f>IF(MAX(DP155:FM155)&gt;0,MATCH(MAX(DP155:FM155),DP155:FM155,0),1)</f>
        <v/>
      </c>
      <c r="T155">
        <f>MAX(0,T154*(1+T$6/Setup!$C$13)-BR155-DP155)+IF($K155=1,$D155,0)</f>
        <v/>
      </c>
      <c r="U155">
        <f>MAX(0,U154*(1+U$6/Setup!$C$13)-BS155-DQ155)+IF($K155=2,$D155,0)</f>
        <v/>
      </c>
      <c r="V155">
        <f>MAX(0,V154*(1+V$6/Setup!$C$13)-BT155-DR155)+IF($K155=3,$D155,0)</f>
        <v/>
      </c>
      <c r="W155">
        <f>MAX(0,W154*(1+W$6/Setup!$C$13)-BU155-DS155)+IF($K155=4,$D155,0)</f>
        <v/>
      </c>
      <c r="X155">
        <f>MAX(0,X154*(1+X$6/Setup!$C$13)-BV155-DT155)+IF($K155=5,$D155,0)</f>
        <v/>
      </c>
      <c r="Y155">
        <f>MAX(0,Y154*(1+Y$6/Setup!$C$13)-BW155-DU155)+IF($K155=6,$D155,0)</f>
        <v/>
      </c>
      <c r="Z155">
        <f>MAX(0,Z154*(1+Z$6/Setup!$C$13)-BX155-DV155)+IF($K155=7,$D155,0)</f>
        <v/>
      </c>
      <c r="AA155">
        <f>MAX(0,AA154*(1+AA$6/Setup!$C$13)-BY155-DW155)+IF($K155=8,$D155,0)</f>
        <v/>
      </c>
      <c r="AB155">
        <f>MAX(0,AB154*(1+AB$6/Setup!$C$13)-BZ155-DX155)+IF($K155=9,$D155,0)</f>
        <v/>
      </c>
      <c r="AC155">
        <f>MAX(0,AC154*(1+AC$6/Setup!$C$13)-CA155-DY155)+IF($K155=10,$D155,0)</f>
        <v/>
      </c>
      <c r="AD155">
        <f>MAX(0,AD154*(1+AD$6/Setup!$C$13)-CB155-DZ155)+IF($K155=11,$D155,0)</f>
        <v/>
      </c>
      <c r="AE155">
        <f>MAX(0,AE154*(1+AE$6/Setup!$C$13)-CC155-EA155)+IF($K155=12,$D155,0)</f>
        <v/>
      </c>
      <c r="AF155">
        <f>MAX(0,AF154*(1+AF$6/Setup!$C$13)-CD155-EB155)+IF($K155=13,$D155,0)</f>
        <v/>
      </c>
      <c r="AG155">
        <f>MAX(0,AG154*(1+AG$6/Setup!$C$13)-CE155-EC155)+IF($K155=14,$D155,0)</f>
        <v/>
      </c>
      <c r="AH155">
        <f>MAX(0,AH154*(1+AH$6/Setup!$C$13)-CF155-ED155)+IF($K155=15,$D155,0)</f>
        <v/>
      </c>
      <c r="AI155">
        <f>MAX(0,AI154*(1+AI$6/Setup!$C$13)-CG155-EE155)+IF($K155=16,$D155,0)</f>
        <v/>
      </c>
      <c r="AJ155">
        <f>MAX(0,AJ154*(1+AJ$6/Setup!$C$13)-CH155-EF155)+IF($K155=17,$D155,0)</f>
        <v/>
      </c>
      <c r="AK155">
        <f>MAX(0,AK154*(1+AK$6/Setup!$C$13)-CI155-EG155)+IF($K155=18,$D155,0)</f>
        <v/>
      </c>
      <c r="AL155">
        <f>MAX(0,AL154*(1+AL$6/Setup!$C$13)-CJ155-EH155)+IF($K155=19,$D155,0)</f>
        <v/>
      </c>
      <c r="AM155">
        <f>MAX(0,AM154*(1+AM$6/Setup!$C$13)-CK155-EI155)+IF($K155=20,$D155,0)</f>
        <v/>
      </c>
      <c r="AN155">
        <f>MAX(0,AN154*(1+AN$6/Setup!$C$13)-CL155-EJ155)+IF($K155=21,$D155,0)</f>
        <v/>
      </c>
      <c r="AO155">
        <f>MAX(0,AO154*(1+AO$6/Setup!$C$13)-CM155-EK155)+IF($K155=22,$D155,0)</f>
        <v/>
      </c>
      <c r="AP155">
        <f>MAX(0,AP154*(1+AP$6/Setup!$C$13)-CN155-EL155)+IF($K155=23,$D155,0)</f>
        <v/>
      </c>
      <c r="AQ155">
        <f>MAX(0,AQ154*(1+AQ$6/Setup!$C$13)-CO155-EM155)+IF($K155=24,$D155,0)</f>
        <v/>
      </c>
      <c r="AR155">
        <f>MAX(0,AR154*(1+AR$6/Setup!$C$13)-CP155-EN155)+IF($K155=25,$D155,0)</f>
        <v/>
      </c>
      <c r="AS155">
        <f>MAX(0,AS154*(1+AS$6/Setup!$C$13)-CQ155-EO155)+IF($K155=26,$D155,0)</f>
        <v/>
      </c>
      <c r="AT155">
        <f>MAX(0,AT154*(1+AT$6/Setup!$C$13)-CR155-EP155)+IF($K155=27,$D155,0)</f>
        <v/>
      </c>
      <c r="AU155">
        <f>MAX(0,AU154*(1+AU$6/Setup!$C$13)-CS155-EQ155)+IF($K155=28,$D155,0)</f>
        <v/>
      </c>
      <c r="AV155">
        <f>MAX(0,AV154*(1+AV$6/Setup!$C$13)-CT155-ER155)+IF($K155=29,$D155,0)</f>
        <v/>
      </c>
      <c r="AW155">
        <f>MAX(0,AW154*(1+AW$6/Setup!$C$13)-CU155-ES155)+IF($K155=30,$D155,0)</f>
        <v/>
      </c>
      <c r="AX155">
        <f>MAX(0,AX154*(1+AX$6/Setup!$C$13)-CV155-ET155)+IF($K155=31,$D155,0)</f>
        <v/>
      </c>
      <c r="AY155">
        <f>MAX(0,AY154*(1+AY$6/Setup!$C$13)-CW155-EU155)+IF($K155=32,$D155,0)</f>
        <v/>
      </c>
      <c r="AZ155">
        <f>MAX(0,AZ154*(1+AZ$6/Setup!$C$13)-CX155-EV155)+IF($K155=33,$D155,0)</f>
        <v/>
      </c>
      <c r="BA155">
        <f>MAX(0,BA154*(1+BA$6/Setup!$C$13)-CY155-EW155)+IF($K155=34,$D155,0)</f>
        <v/>
      </c>
      <c r="BB155">
        <f>MAX(0,BB154*(1+BB$6/Setup!$C$13)-CZ155-EX155)+IF($K155=35,$D155,0)</f>
        <v/>
      </c>
      <c r="BC155">
        <f>MAX(0,BC154*(1+BC$6/Setup!$C$13)-DA155-EY155)+IF($K155=36,$D155,0)</f>
        <v/>
      </c>
      <c r="BD155">
        <f>MAX(0,BD154*(1+BD$6/Setup!$C$13)-DB155-EZ155)+IF($K155=37,$D155,0)</f>
        <v/>
      </c>
      <c r="BE155">
        <f>MAX(0,BE154*(1+BE$6/Setup!$C$13)-DC155-FA155)+IF($K155=38,$D155,0)</f>
        <v/>
      </c>
      <c r="BF155">
        <f>MAX(0,BF154*(1+BF$6/Setup!$C$13)-DD155-FB155)+IF($K155=39,$D155,0)</f>
        <v/>
      </c>
      <c r="BG155">
        <f>MAX(0,BG154*(1+BG$6/Setup!$C$13)-DE155-FC155)+IF($K155=40,$D155,0)</f>
        <v/>
      </c>
      <c r="BH155">
        <f>MAX(0,BH154*(1+BH$6/Setup!$C$13)-DF155-FD155)+IF($K155=41,$D155,0)</f>
        <v/>
      </c>
      <c r="BI155">
        <f>MAX(0,BI154*(1+BI$6/Setup!$C$13)-DG155-FE155)+IF($K155=42,$D155,0)</f>
        <v/>
      </c>
      <c r="BJ155">
        <f>MAX(0,BJ154*(1+BJ$6/Setup!$C$13)-DH155-FF155)+IF($K155=43,$D155,0)</f>
        <v/>
      </c>
      <c r="BK155">
        <f>MAX(0,BK154*(1+BK$6/Setup!$C$13)-DI155-FG155)+IF($K155=44,$D155,0)</f>
        <v/>
      </c>
      <c r="BL155">
        <f>MAX(0,BL154*(1+BL$6/Setup!$C$13)-DJ155-FH155)+IF($K155=45,$D155,0)</f>
        <v/>
      </c>
      <c r="BM155">
        <f>MAX(0,BM154*(1+BM$6/Setup!$C$13)-DK155-FI155)+IF($K155=46,$D155,0)</f>
        <v/>
      </c>
      <c r="BN155">
        <f>MAX(0,BN154*(1+BN$6/Setup!$C$13)-DL155-FJ155)+IF($K155=47,$D155,0)</f>
        <v/>
      </c>
      <c r="BO155">
        <f>MAX(0,BO154*(1+BO$6/Setup!$C$13)-DM155-FK155)+IF($K155=48,$D155,0)</f>
        <v/>
      </c>
      <c r="BP155">
        <f>MAX(0,BP154*(1+BP$6/Setup!$C$13)-DN155-FL155)+IF($K155=49,$D155,0)</f>
        <v/>
      </c>
      <c r="BQ155">
        <f>MAX(0,BQ154*(1+BQ$6/Setup!$C$13)-DO155-FM155)+IF($K155=50,$D155,0)</f>
        <v/>
      </c>
      <c r="BR155">
        <f>MIN(T154*(1+T$6/Setup!$C$13),T$7)</f>
        <v/>
      </c>
      <c r="BS155">
        <f>MIN(U154*(1+U$6/Setup!$C$13),U$7)</f>
        <v/>
      </c>
      <c r="BT155">
        <f>MIN(V154*(1+V$6/Setup!$C$13),V$7)</f>
        <v/>
      </c>
      <c r="BU155">
        <f>MIN(W154*(1+W$6/Setup!$C$13),W$7)</f>
        <v/>
      </c>
      <c r="BV155">
        <f>MIN(X154*(1+X$6/Setup!$C$13),X$7)</f>
        <v/>
      </c>
      <c r="BW155">
        <f>MIN(Y154*(1+Y$6/Setup!$C$13),Y$7)</f>
        <v/>
      </c>
      <c r="BX155">
        <f>MIN(Z154*(1+Z$6/Setup!$C$13),Z$7)</f>
        <v/>
      </c>
      <c r="BY155">
        <f>MIN(AA154*(1+AA$6/Setup!$C$13),AA$7)</f>
        <v/>
      </c>
      <c r="BZ155">
        <f>MIN(AB154*(1+AB$6/Setup!$C$13),AB$7)</f>
        <v/>
      </c>
      <c r="CA155">
        <f>MIN(AC154*(1+AC$6/Setup!$C$13),AC$7)</f>
        <v/>
      </c>
      <c r="CB155">
        <f>MIN(AD154*(1+AD$6/Setup!$C$13),AD$7)</f>
        <v/>
      </c>
      <c r="CC155">
        <f>MIN(AE154*(1+AE$6/Setup!$C$13),AE$7)</f>
        <v/>
      </c>
      <c r="CD155">
        <f>MIN(AF154*(1+AF$6/Setup!$C$13),AF$7)</f>
        <v/>
      </c>
      <c r="CE155">
        <f>MIN(AG154*(1+AG$6/Setup!$C$13),AG$7)</f>
        <v/>
      </c>
      <c r="CF155">
        <f>MIN(AH154*(1+AH$6/Setup!$C$13),AH$7)</f>
        <v/>
      </c>
      <c r="CG155">
        <f>MIN(AI154*(1+AI$6/Setup!$C$13),AI$7)</f>
        <v/>
      </c>
      <c r="CH155">
        <f>MIN(AJ154*(1+AJ$6/Setup!$C$13),AJ$7)</f>
        <v/>
      </c>
      <c r="CI155">
        <f>MIN(AK154*(1+AK$6/Setup!$C$13),AK$7)</f>
        <v/>
      </c>
      <c r="CJ155">
        <f>MIN(AL154*(1+AL$6/Setup!$C$13),AL$7)</f>
        <v/>
      </c>
      <c r="CK155">
        <f>MIN(AM154*(1+AM$6/Setup!$C$13),AM$7)</f>
        <v/>
      </c>
      <c r="CL155">
        <f>MIN(AN154*(1+AN$6/Setup!$C$13),AN$7)</f>
        <v/>
      </c>
      <c r="CM155">
        <f>MIN(AO154*(1+AO$6/Setup!$C$13),AO$7)</f>
        <v/>
      </c>
      <c r="CN155">
        <f>MIN(AP154*(1+AP$6/Setup!$C$13),AP$7)</f>
        <v/>
      </c>
      <c r="CO155">
        <f>MIN(AQ154*(1+AQ$6/Setup!$C$13),AQ$7)</f>
        <v/>
      </c>
      <c r="CP155">
        <f>MIN(AR154*(1+AR$6/Setup!$C$13),AR$7)</f>
        <v/>
      </c>
      <c r="CQ155">
        <f>MIN(AS154*(1+AS$6/Setup!$C$13),AS$7)</f>
        <v/>
      </c>
      <c r="CR155">
        <f>MIN(AT154*(1+AT$6/Setup!$C$13),AT$7)</f>
        <v/>
      </c>
      <c r="CS155">
        <f>MIN(AU154*(1+AU$6/Setup!$C$13),AU$7)</f>
        <v/>
      </c>
      <c r="CT155">
        <f>MIN(AV154*(1+AV$6/Setup!$C$13),AV$7)</f>
        <v/>
      </c>
      <c r="CU155">
        <f>MIN(AW154*(1+AW$6/Setup!$C$13),AW$7)</f>
        <v/>
      </c>
      <c r="CV155">
        <f>MIN(AX154*(1+AX$6/Setup!$C$13),AX$7)</f>
        <v/>
      </c>
      <c r="CW155">
        <f>MIN(AY154*(1+AY$6/Setup!$C$13),AY$7)</f>
        <v/>
      </c>
      <c r="CX155">
        <f>MIN(AZ154*(1+AZ$6/Setup!$C$13),AZ$7)</f>
        <v/>
      </c>
      <c r="CY155">
        <f>MIN(BA154*(1+BA$6/Setup!$C$13),BA$7)</f>
        <v/>
      </c>
      <c r="CZ155">
        <f>MIN(BB154*(1+BB$6/Setup!$C$13),BB$7)</f>
        <v/>
      </c>
      <c r="DA155">
        <f>MIN(BC154*(1+BC$6/Setup!$C$13),BC$7)</f>
        <v/>
      </c>
      <c r="DB155">
        <f>MIN(BD154*(1+BD$6/Setup!$C$13),BD$7)</f>
        <v/>
      </c>
      <c r="DC155">
        <f>MIN(BE154*(1+BE$6/Setup!$C$13),BE$7)</f>
        <v/>
      </c>
      <c r="DD155">
        <f>MIN(BF154*(1+BF$6/Setup!$C$13),BF$7)</f>
        <v/>
      </c>
      <c r="DE155">
        <f>MIN(BG154*(1+BG$6/Setup!$C$13),BG$7)</f>
        <v/>
      </c>
      <c r="DF155">
        <f>MIN(BH154*(1+BH$6/Setup!$C$13),BH$7)</f>
        <v/>
      </c>
      <c r="DG155">
        <f>MIN(BI154*(1+BI$6/Setup!$C$13),BI$7)</f>
        <v/>
      </c>
      <c r="DH155">
        <f>MIN(BJ154*(1+BJ$6/Setup!$C$13),BJ$7)</f>
        <v/>
      </c>
      <c r="DI155">
        <f>MIN(BK154*(1+BK$6/Setup!$C$13),BK$7)</f>
        <v/>
      </c>
      <c r="DJ155">
        <f>MIN(BL154*(1+BL$6/Setup!$C$13),BL$7)</f>
        <v/>
      </c>
      <c r="DK155">
        <f>MIN(BM154*(1+BM$6/Setup!$C$13),BM$7)</f>
        <v/>
      </c>
      <c r="DL155">
        <f>MIN(BN154*(1+BN$6/Setup!$C$13),BN$7)</f>
        <v/>
      </c>
      <c r="DM155">
        <f>MIN(BO154*(1+BO$6/Setup!$C$13),BO$7)</f>
        <v/>
      </c>
      <c r="DN155">
        <f>MIN(BP154*(1+BP$6/Setup!$C$13),BP$7)</f>
        <v/>
      </c>
      <c r="DO155">
        <f>MIN(BQ154*(1+BQ$6/Setup!$C$13),BQ$7)</f>
        <v/>
      </c>
      <c r="DP155">
        <f>MIN(T154*(1+T$6/Setup!$C$13)-BR155,$H155)</f>
        <v/>
      </c>
      <c r="DQ155">
        <f>MIN(U154*(1+U$6/Setup!$C$13)-BS155,MAX(0,$H155-SUM($DP155:DP155)))</f>
        <v/>
      </c>
      <c r="DR155">
        <f>MIN(V154*(1+V$6/Setup!$C$13)-BT155,MAX(0,$H155-SUM($DP155:DQ155)))</f>
        <v/>
      </c>
      <c r="DS155">
        <f>MIN(W154*(1+W$6/Setup!$C$13)-BU155,MAX(0,$H155-SUM($DP155:DR155)))</f>
        <v/>
      </c>
      <c r="DT155">
        <f>MIN(X154*(1+X$6/Setup!$C$13)-BV155,MAX(0,$H155-SUM($DP155:DS155)))</f>
        <v/>
      </c>
      <c r="DU155">
        <f>MIN(Y154*(1+Y$6/Setup!$C$13)-BW155,MAX(0,$H155-SUM($DP155:DT155)))</f>
        <v/>
      </c>
      <c r="DV155">
        <f>MIN(Z154*(1+Z$6/Setup!$C$13)-BX155,MAX(0,$H155-SUM($DP155:DU155)))</f>
        <v/>
      </c>
      <c r="DW155">
        <f>MIN(AA154*(1+AA$6/Setup!$C$13)-BY155,MAX(0,$H155-SUM($DP155:DV155)))</f>
        <v/>
      </c>
      <c r="DX155">
        <f>MIN(AB154*(1+AB$6/Setup!$C$13)-BZ155,MAX(0,$H155-SUM($DP155:DW155)))</f>
        <v/>
      </c>
      <c r="DY155">
        <f>MIN(AC154*(1+AC$6/Setup!$C$13)-CA155,MAX(0,$H155-SUM($DP155:DX155)))</f>
        <v/>
      </c>
      <c r="DZ155">
        <f>MIN(AD154*(1+AD$6/Setup!$C$13)-CB155,MAX(0,$H155-SUM($DP155:DY155)))</f>
        <v/>
      </c>
      <c r="EA155">
        <f>MIN(AE154*(1+AE$6/Setup!$C$13)-CC155,MAX(0,$H155-SUM($DP155:DZ155)))</f>
        <v/>
      </c>
      <c r="EB155">
        <f>MIN(AF154*(1+AF$6/Setup!$C$13)-CD155,MAX(0,$H155-SUM($DP155:EA155)))</f>
        <v/>
      </c>
      <c r="EC155">
        <f>MIN(AG154*(1+AG$6/Setup!$C$13)-CE155,MAX(0,$H155-SUM($DP155:EB155)))</f>
        <v/>
      </c>
      <c r="ED155">
        <f>MIN(AH154*(1+AH$6/Setup!$C$13)-CF155,MAX(0,$H155-SUM($DP155:EC155)))</f>
        <v/>
      </c>
      <c r="EE155">
        <f>MIN(AI154*(1+AI$6/Setup!$C$13)-CG155,MAX(0,$H155-SUM($DP155:ED155)))</f>
        <v/>
      </c>
      <c r="EF155">
        <f>MIN(AJ154*(1+AJ$6/Setup!$C$13)-CH155,MAX(0,$H155-SUM($DP155:EE155)))</f>
        <v/>
      </c>
      <c r="EG155">
        <f>MIN(AK154*(1+AK$6/Setup!$C$13)-CI155,MAX(0,$H155-SUM($DP155:EF155)))</f>
        <v/>
      </c>
      <c r="EH155">
        <f>MIN(AL154*(1+AL$6/Setup!$C$13)-CJ155,MAX(0,$H155-SUM($DP155:EG155)))</f>
        <v/>
      </c>
      <c r="EI155">
        <f>MIN(AM154*(1+AM$6/Setup!$C$13)-CK155,MAX(0,$H155-SUM($DP155:EH155)))</f>
        <v/>
      </c>
      <c r="EJ155">
        <f>MIN(AN154*(1+AN$6/Setup!$C$13)-CL155,MAX(0,$H155-SUM($DP155:EI155)))</f>
        <v/>
      </c>
      <c r="EK155">
        <f>MIN(AO154*(1+AO$6/Setup!$C$13)-CM155,MAX(0,$H155-SUM($DP155:EJ155)))</f>
        <v/>
      </c>
      <c r="EL155">
        <f>MIN(AP154*(1+AP$6/Setup!$C$13)-CN155,MAX(0,$H155-SUM($DP155:EK155)))</f>
        <v/>
      </c>
      <c r="EM155">
        <f>MIN(AQ154*(1+AQ$6/Setup!$C$13)-CO155,MAX(0,$H155-SUM($DP155:EL155)))</f>
        <v/>
      </c>
      <c r="EN155">
        <f>MIN(AR154*(1+AR$6/Setup!$C$13)-CP155,MAX(0,$H155-SUM($DP155:EM155)))</f>
        <v/>
      </c>
      <c r="EO155">
        <f>MIN(AS154*(1+AS$6/Setup!$C$13)-CQ155,MAX(0,$H155-SUM($DP155:EN155)))</f>
        <v/>
      </c>
      <c r="EP155">
        <f>MIN(AT154*(1+AT$6/Setup!$C$13)-CR155,MAX(0,$H155-SUM($DP155:EO155)))</f>
        <v/>
      </c>
      <c r="EQ155">
        <f>MIN(AU154*(1+AU$6/Setup!$C$13)-CS155,MAX(0,$H155-SUM($DP155:EP155)))</f>
        <v/>
      </c>
      <c r="ER155">
        <f>MIN(AV154*(1+AV$6/Setup!$C$13)-CT155,MAX(0,$H155-SUM($DP155:EQ155)))</f>
        <v/>
      </c>
      <c r="ES155">
        <f>MIN(AW154*(1+AW$6/Setup!$C$13)-CU155,MAX(0,$H155-SUM($DP155:ER155)))</f>
        <v/>
      </c>
      <c r="ET155">
        <f>MIN(AX154*(1+AX$6/Setup!$C$13)-CV155,MAX(0,$H155-SUM($DP155:ES155)))</f>
        <v/>
      </c>
      <c r="EU155">
        <f>MIN(AY154*(1+AY$6/Setup!$C$13)-CW155,MAX(0,$H155-SUM($DP155:ET155)))</f>
        <v/>
      </c>
      <c r="EV155">
        <f>MIN(AZ154*(1+AZ$6/Setup!$C$13)-CX155,MAX(0,$H155-SUM($DP155:EU155)))</f>
        <v/>
      </c>
      <c r="EW155">
        <f>MIN(BA154*(1+BA$6/Setup!$C$13)-CY155,MAX(0,$H155-SUM($DP155:EV155)))</f>
        <v/>
      </c>
      <c r="EX155">
        <f>MIN(BB154*(1+BB$6/Setup!$C$13)-CZ155,MAX(0,$H155-SUM($DP155:EW155)))</f>
        <v/>
      </c>
      <c r="EY155">
        <f>MIN(BC154*(1+BC$6/Setup!$C$13)-DA155,MAX(0,$H155-SUM($DP155:EX155)))</f>
        <v/>
      </c>
      <c r="EZ155">
        <f>MIN(BD154*(1+BD$6/Setup!$C$13)-DB155,MAX(0,$H155-SUM($DP155:EY155)))</f>
        <v/>
      </c>
      <c r="FA155">
        <f>MIN(BE154*(1+BE$6/Setup!$C$13)-DC155,MAX(0,$H155-SUM($DP155:EZ155)))</f>
        <v/>
      </c>
      <c r="FB155">
        <f>MIN(BF154*(1+BF$6/Setup!$C$13)-DD155,MAX(0,$H155-SUM($DP155:FA155)))</f>
        <v/>
      </c>
      <c r="FC155">
        <f>MIN(BG154*(1+BG$6/Setup!$C$13)-DE155,MAX(0,$H155-SUM($DP155:FB155)))</f>
        <v/>
      </c>
      <c r="FD155">
        <f>MIN(BH154*(1+BH$6/Setup!$C$13)-DF155,MAX(0,$H155-SUM($DP155:FC155)))</f>
        <v/>
      </c>
      <c r="FE155">
        <f>MIN(BI154*(1+BI$6/Setup!$C$13)-DG155,MAX(0,$H155-SUM($DP155:FD155)))</f>
        <v/>
      </c>
      <c r="FF155">
        <f>MIN(BJ154*(1+BJ$6/Setup!$C$13)-DH155,MAX(0,$H155-SUM($DP155:FE155)))</f>
        <v/>
      </c>
      <c r="FG155">
        <f>MIN(BK154*(1+BK$6/Setup!$C$13)-DI155,MAX(0,$H155-SUM($DP155:FF155)))</f>
        <v/>
      </c>
      <c r="FH155">
        <f>MIN(BL154*(1+BL$6/Setup!$C$13)-DJ155,MAX(0,$H155-SUM($DP155:FG155)))</f>
        <v/>
      </c>
      <c r="FI155">
        <f>MIN(BM154*(1+BM$6/Setup!$C$13)-DK155,MAX(0,$H155-SUM($DP155:FH155)))</f>
        <v/>
      </c>
      <c r="FJ155">
        <f>MIN(BN154*(1+BN$6/Setup!$C$13)-DL155,MAX(0,$H155-SUM($DP155:FI155)))</f>
        <v/>
      </c>
      <c r="FK155">
        <f>MIN(BO154*(1+BO$6/Setup!$C$13)-DM155,MAX(0,$H155-SUM($DP155:FJ155)))</f>
        <v/>
      </c>
      <c r="FL155">
        <f>MIN(BP154*(1+BP$6/Setup!$C$13)-DN155,MAX(0,$H155-SUM($DP155:FK155)))</f>
        <v/>
      </c>
      <c r="FM155">
        <f>MIN(BQ154*(1+BQ$6/Setup!$C$13)-DO155,MAX(0,$H155-SUM($DP155:FL155)))</f>
        <v/>
      </c>
    </row>
    <row r="156">
      <c r="A156">
        <f>A155+1</f>
        <v/>
      </c>
      <c r="B156">
        <f>IF(Setup!$C$6="Every week",Setup!$C$7+7*(A156-1),IF(Setup!$C$6="Every 2 weeks",Setup!$C$7+14*(A156-1),IF(Setup!$C$6="Every month",EDATE(Setup!$C$7,A156-1),EOMONTH(Setup!$C$7,INT((A156-1+Setup!$C$20)/2)-1)+MIN(IF(MOD(A156-1+Setup!$C$20,2)=0,Setup!$C$18,Setup!$C$19),DAY(EOMONTH(Setup!$C$7,INT((A156-1+Setup!$C$20)/2)))))))</f>
        <v/>
      </c>
      <c r="C156">
        <f>N('Paycheck Plan'!J152)</f>
        <v/>
      </c>
      <c r="D156">
        <f>N('Paycheck Plan'!K152)</f>
        <v/>
      </c>
      <c r="E156">
        <f>MIN(MAX(0,Setup!$C$10-F155),MAX(0,Setup!$C$8+C156-G156))</f>
        <v/>
      </c>
      <c r="F156">
        <f>F155+E156</f>
        <v/>
      </c>
      <c r="G156">
        <f>MIN(Setup!$C$14,MAX(0,Setup!$C$8+C156))</f>
        <v/>
      </c>
      <c r="H156">
        <f>MAX(0,Setup!$C$8+C156-G156-E156)+SUM($T$7:$BQ$7)-SUM(BR156:DO156)</f>
        <v/>
      </c>
      <c r="I156">
        <f>SUMPRODUCT(T155:BQ155,$T$6:$BQ$6)/Setup!$C$13</f>
        <v/>
      </c>
      <c r="J156">
        <f>SUM(T156:BQ156)</f>
        <v/>
      </c>
      <c r="K156">
        <f>IF(MAX(DP156:FM156)&gt;0,MATCH(MAX(DP156:FM156),DP156:FM156,0),1)</f>
        <v/>
      </c>
      <c r="T156">
        <f>MAX(0,T155*(1+T$6/Setup!$C$13)-BR156-DP156)+IF($K156=1,$D156,0)</f>
        <v/>
      </c>
      <c r="U156">
        <f>MAX(0,U155*(1+U$6/Setup!$C$13)-BS156-DQ156)+IF($K156=2,$D156,0)</f>
        <v/>
      </c>
      <c r="V156">
        <f>MAX(0,V155*(1+V$6/Setup!$C$13)-BT156-DR156)+IF($K156=3,$D156,0)</f>
        <v/>
      </c>
      <c r="W156">
        <f>MAX(0,W155*(1+W$6/Setup!$C$13)-BU156-DS156)+IF($K156=4,$D156,0)</f>
        <v/>
      </c>
      <c r="X156">
        <f>MAX(0,X155*(1+X$6/Setup!$C$13)-BV156-DT156)+IF($K156=5,$D156,0)</f>
        <v/>
      </c>
      <c r="Y156">
        <f>MAX(0,Y155*(1+Y$6/Setup!$C$13)-BW156-DU156)+IF($K156=6,$D156,0)</f>
        <v/>
      </c>
      <c r="Z156">
        <f>MAX(0,Z155*(1+Z$6/Setup!$C$13)-BX156-DV156)+IF($K156=7,$D156,0)</f>
        <v/>
      </c>
      <c r="AA156">
        <f>MAX(0,AA155*(1+AA$6/Setup!$C$13)-BY156-DW156)+IF($K156=8,$D156,0)</f>
        <v/>
      </c>
      <c r="AB156">
        <f>MAX(0,AB155*(1+AB$6/Setup!$C$13)-BZ156-DX156)+IF($K156=9,$D156,0)</f>
        <v/>
      </c>
      <c r="AC156">
        <f>MAX(0,AC155*(1+AC$6/Setup!$C$13)-CA156-DY156)+IF($K156=10,$D156,0)</f>
        <v/>
      </c>
      <c r="AD156">
        <f>MAX(0,AD155*(1+AD$6/Setup!$C$13)-CB156-DZ156)+IF($K156=11,$D156,0)</f>
        <v/>
      </c>
      <c r="AE156">
        <f>MAX(0,AE155*(1+AE$6/Setup!$C$13)-CC156-EA156)+IF($K156=12,$D156,0)</f>
        <v/>
      </c>
      <c r="AF156">
        <f>MAX(0,AF155*(1+AF$6/Setup!$C$13)-CD156-EB156)+IF($K156=13,$D156,0)</f>
        <v/>
      </c>
      <c r="AG156">
        <f>MAX(0,AG155*(1+AG$6/Setup!$C$13)-CE156-EC156)+IF($K156=14,$D156,0)</f>
        <v/>
      </c>
      <c r="AH156">
        <f>MAX(0,AH155*(1+AH$6/Setup!$C$13)-CF156-ED156)+IF($K156=15,$D156,0)</f>
        <v/>
      </c>
      <c r="AI156">
        <f>MAX(0,AI155*(1+AI$6/Setup!$C$13)-CG156-EE156)+IF($K156=16,$D156,0)</f>
        <v/>
      </c>
      <c r="AJ156">
        <f>MAX(0,AJ155*(1+AJ$6/Setup!$C$13)-CH156-EF156)+IF($K156=17,$D156,0)</f>
        <v/>
      </c>
      <c r="AK156">
        <f>MAX(0,AK155*(1+AK$6/Setup!$C$13)-CI156-EG156)+IF($K156=18,$D156,0)</f>
        <v/>
      </c>
      <c r="AL156">
        <f>MAX(0,AL155*(1+AL$6/Setup!$C$13)-CJ156-EH156)+IF($K156=19,$D156,0)</f>
        <v/>
      </c>
      <c r="AM156">
        <f>MAX(0,AM155*(1+AM$6/Setup!$C$13)-CK156-EI156)+IF($K156=20,$D156,0)</f>
        <v/>
      </c>
      <c r="AN156">
        <f>MAX(0,AN155*(1+AN$6/Setup!$C$13)-CL156-EJ156)+IF($K156=21,$D156,0)</f>
        <v/>
      </c>
      <c r="AO156">
        <f>MAX(0,AO155*(1+AO$6/Setup!$C$13)-CM156-EK156)+IF($K156=22,$D156,0)</f>
        <v/>
      </c>
      <c r="AP156">
        <f>MAX(0,AP155*(1+AP$6/Setup!$C$13)-CN156-EL156)+IF($K156=23,$D156,0)</f>
        <v/>
      </c>
      <c r="AQ156">
        <f>MAX(0,AQ155*(1+AQ$6/Setup!$C$13)-CO156-EM156)+IF($K156=24,$D156,0)</f>
        <v/>
      </c>
      <c r="AR156">
        <f>MAX(0,AR155*(1+AR$6/Setup!$C$13)-CP156-EN156)+IF($K156=25,$D156,0)</f>
        <v/>
      </c>
      <c r="AS156">
        <f>MAX(0,AS155*(1+AS$6/Setup!$C$13)-CQ156-EO156)+IF($K156=26,$D156,0)</f>
        <v/>
      </c>
      <c r="AT156">
        <f>MAX(0,AT155*(1+AT$6/Setup!$C$13)-CR156-EP156)+IF($K156=27,$D156,0)</f>
        <v/>
      </c>
      <c r="AU156">
        <f>MAX(0,AU155*(1+AU$6/Setup!$C$13)-CS156-EQ156)+IF($K156=28,$D156,0)</f>
        <v/>
      </c>
      <c r="AV156">
        <f>MAX(0,AV155*(1+AV$6/Setup!$C$13)-CT156-ER156)+IF($K156=29,$D156,0)</f>
        <v/>
      </c>
      <c r="AW156">
        <f>MAX(0,AW155*(1+AW$6/Setup!$C$13)-CU156-ES156)+IF($K156=30,$D156,0)</f>
        <v/>
      </c>
      <c r="AX156">
        <f>MAX(0,AX155*(1+AX$6/Setup!$C$13)-CV156-ET156)+IF($K156=31,$D156,0)</f>
        <v/>
      </c>
      <c r="AY156">
        <f>MAX(0,AY155*(1+AY$6/Setup!$C$13)-CW156-EU156)+IF($K156=32,$D156,0)</f>
        <v/>
      </c>
      <c r="AZ156">
        <f>MAX(0,AZ155*(1+AZ$6/Setup!$C$13)-CX156-EV156)+IF($K156=33,$D156,0)</f>
        <v/>
      </c>
      <c r="BA156">
        <f>MAX(0,BA155*(1+BA$6/Setup!$C$13)-CY156-EW156)+IF($K156=34,$D156,0)</f>
        <v/>
      </c>
      <c r="BB156">
        <f>MAX(0,BB155*(1+BB$6/Setup!$C$13)-CZ156-EX156)+IF($K156=35,$D156,0)</f>
        <v/>
      </c>
      <c r="BC156">
        <f>MAX(0,BC155*(1+BC$6/Setup!$C$13)-DA156-EY156)+IF($K156=36,$D156,0)</f>
        <v/>
      </c>
      <c r="BD156">
        <f>MAX(0,BD155*(1+BD$6/Setup!$C$13)-DB156-EZ156)+IF($K156=37,$D156,0)</f>
        <v/>
      </c>
      <c r="BE156">
        <f>MAX(0,BE155*(1+BE$6/Setup!$C$13)-DC156-FA156)+IF($K156=38,$D156,0)</f>
        <v/>
      </c>
      <c r="BF156">
        <f>MAX(0,BF155*(1+BF$6/Setup!$C$13)-DD156-FB156)+IF($K156=39,$D156,0)</f>
        <v/>
      </c>
      <c r="BG156">
        <f>MAX(0,BG155*(1+BG$6/Setup!$C$13)-DE156-FC156)+IF($K156=40,$D156,0)</f>
        <v/>
      </c>
      <c r="BH156">
        <f>MAX(0,BH155*(1+BH$6/Setup!$C$13)-DF156-FD156)+IF($K156=41,$D156,0)</f>
        <v/>
      </c>
      <c r="BI156">
        <f>MAX(0,BI155*(1+BI$6/Setup!$C$13)-DG156-FE156)+IF($K156=42,$D156,0)</f>
        <v/>
      </c>
      <c r="BJ156">
        <f>MAX(0,BJ155*(1+BJ$6/Setup!$C$13)-DH156-FF156)+IF($K156=43,$D156,0)</f>
        <v/>
      </c>
      <c r="BK156">
        <f>MAX(0,BK155*(1+BK$6/Setup!$C$13)-DI156-FG156)+IF($K156=44,$D156,0)</f>
        <v/>
      </c>
      <c r="BL156">
        <f>MAX(0,BL155*(1+BL$6/Setup!$C$13)-DJ156-FH156)+IF($K156=45,$D156,0)</f>
        <v/>
      </c>
      <c r="BM156">
        <f>MAX(0,BM155*(1+BM$6/Setup!$C$13)-DK156-FI156)+IF($K156=46,$D156,0)</f>
        <v/>
      </c>
      <c r="BN156">
        <f>MAX(0,BN155*(1+BN$6/Setup!$C$13)-DL156-FJ156)+IF($K156=47,$D156,0)</f>
        <v/>
      </c>
      <c r="BO156">
        <f>MAX(0,BO155*(1+BO$6/Setup!$C$13)-DM156-FK156)+IF($K156=48,$D156,0)</f>
        <v/>
      </c>
      <c r="BP156">
        <f>MAX(0,BP155*(1+BP$6/Setup!$C$13)-DN156-FL156)+IF($K156=49,$D156,0)</f>
        <v/>
      </c>
      <c r="BQ156">
        <f>MAX(0,BQ155*(1+BQ$6/Setup!$C$13)-DO156-FM156)+IF($K156=50,$D156,0)</f>
        <v/>
      </c>
      <c r="BR156">
        <f>MIN(T155*(1+T$6/Setup!$C$13),T$7)</f>
        <v/>
      </c>
      <c r="BS156">
        <f>MIN(U155*(1+U$6/Setup!$C$13),U$7)</f>
        <v/>
      </c>
      <c r="BT156">
        <f>MIN(V155*(1+V$6/Setup!$C$13),V$7)</f>
        <v/>
      </c>
      <c r="BU156">
        <f>MIN(W155*(1+W$6/Setup!$C$13),W$7)</f>
        <v/>
      </c>
      <c r="BV156">
        <f>MIN(X155*(1+X$6/Setup!$C$13),X$7)</f>
        <v/>
      </c>
      <c r="BW156">
        <f>MIN(Y155*(1+Y$6/Setup!$C$13),Y$7)</f>
        <v/>
      </c>
      <c r="BX156">
        <f>MIN(Z155*(1+Z$6/Setup!$C$13),Z$7)</f>
        <v/>
      </c>
      <c r="BY156">
        <f>MIN(AA155*(1+AA$6/Setup!$C$13),AA$7)</f>
        <v/>
      </c>
      <c r="BZ156">
        <f>MIN(AB155*(1+AB$6/Setup!$C$13),AB$7)</f>
        <v/>
      </c>
      <c r="CA156">
        <f>MIN(AC155*(1+AC$6/Setup!$C$13),AC$7)</f>
        <v/>
      </c>
      <c r="CB156">
        <f>MIN(AD155*(1+AD$6/Setup!$C$13),AD$7)</f>
        <v/>
      </c>
      <c r="CC156">
        <f>MIN(AE155*(1+AE$6/Setup!$C$13),AE$7)</f>
        <v/>
      </c>
      <c r="CD156">
        <f>MIN(AF155*(1+AF$6/Setup!$C$13),AF$7)</f>
        <v/>
      </c>
      <c r="CE156">
        <f>MIN(AG155*(1+AG$6/Setup!$C$13),AG$7)</f>
        <v/>
      </c>
      <c r="CF156">
        <f>MIN(AH155*(1+AH$6/Setup!$C$13),AH$7)</f>
        <v/>
      </c>
      <c r="CG156">
        <f>MIN(AI155*(1+AI$6/Setup!$C$13),AI$7)</f>
        <v/>
      </c>
      <c r="CH156">
        <f>MIN(AJ155*(1+AJ$6/Setup!$C$13),AJ$7)</f>
        <v/>
      </c>
      <c r="CI156">
        <f>MIN(AK155*(1+AK$6/Setup!$C$13),AK$7)</f>
        <v/>
      </c>
      <c r="CJ156">
        <f>MIN(AL155*(1+AL$6/Setup!$C$13),AL$7)</f>
        <v/>
      </c>
      <c r="CK156">
        <f>MIN(AM155*(1+AM$6/Setup!$C$13),AM$7)</f>
        <v/>
      </c>
      <c r="CL156">
        <f>MIN(AN155*(1+AN$6/Setup!$C$13),AN$7)</f>
        <v/>
      </c>
      <c r="CM156">
        <f>MIN(AO155*(1+AO$6/Setup!$C$13),AO$7)</f>
        <v/>
      </c>
      <c r="CN156">
        <f>MIN(AP155*(1+AP$6/Setup!$C$13),AP$7)</f>
        <v/>
      </c>
      <c r="CO156">
        <f>MIN(AQ155*(1+AQ$6/Setup!$C$13),AQ$7)</f>
        <v/>
      </c>
      <c r="CP156">
        <f>MIN(AR155*(1+AR$6/Setup!$C$13),AR$7)</f>
        <v/>
      </c>
      <c r="CQ156">
        <f>MIN(AS155*(1+AS$6/Setup!$C$13),AS$7)</f>
        <v/>
      </c>
      <c r="CR156">
        <f>MIN(AT155*(1+AT$6/Setup!$C$13),AT$7)</f>
        <v/>
      </c>
      <c r="CS156">
        <f>MIN(AU155*(1+AU$6/Setup!$C$13),AU$7)</f>
        <v/>
      </c>
      <c r="CT156">
        <f>MIN(AV155*(1+AV$6/Setup!$C$13),AV$7)</f>
        <v/>
      </c>
      <c r="CU156">
        <f>MIN(AW155*(1+AW$6/Setup!$C$13),AW$7)</f>
        <v/>
      </c>
      <c r="CV156">
        <f>MIN(AX155*(1+AX$6/Setup!$C$13),AX$7)</f>
        <v/>
      </c>
      <c r="CW156">
        <f>MIN(AY155*(1+AY$6/Setup!$C$13),AY$7)</f>
        <v/>
      </c>
      <c r="CX156">
        <f>MIN(AZ155*(1+AZ$6/Setup!$C$13),AZ$7)</f>
        <v/>
      </c>
      <c r="CY156">
        <f>MIN(BA155*(1+BA$6/Setup!$C$13),BA$7)</f>
        <v/>
      </c>
      <c r="CZ156">
        <f>MIN(BB155*(1+BB$6/Setup!$C$13),BB$7)</f>
        <v/>
      </c>
      <c r="DA156">
        <f>MIN(BC155*(1+BC$6/Setup!$C$13),BC$7)</f>
        <v/>
      </c>
      <c r="DB156">
        <f>MIN(BD155*(1+BD$6/Setup!$C$13),BD$7)</f>
        <v/>
      </c>
      <c r="DC156">
        <f>MIN(BE155*(1+BE$6/Setup!$C$13),BE$7)</f>
        <v/>
      </c>
      <c r="DD156">
        <f>MIN(BF155*(1+BF$6/Setup!$C$13),BF$7)</f>
        <v/>
      </c>
      <c r="DE156">
        <f>MIN(BG155*(1+BG$6/Setup!$C$13),BG$7)</f>
        <v/>
      </c>
      <c r="DF156">
        <f>MIN(BH155*(1+BH$6/Setup!$C$13),BH$7)</f>
        <v/>
      </c>
      <c r="DG156">
        <f>MIN(BI155*(1+BI$6/Setup!$C$13),BI$7)</f>
        <v/>
      </c>
      <c r="DH156">
        <f>MIN(BJ155*(1+BJ$6/Setup!$C$13),BJ$7)</f>
        <v/>
      </c>
      <c r="DI156">
        <f>MIN(BK155*(1+BK$6/Setup!$C$13),BK$7)</f>
        <v/>
      </c>
      <c r="DJ156">
        <f>MIN(BL155*(1+BL$6/Setup!$C$13),BL$7)</f>
        <v/>
      </c>
      <c r="DK156">
        <f>MIN(BM155*(1+BM$6/Setup!$C$13),BM$7)</f>
        <v/>
      </c>
      <c r="DL156">
        <f>MIN(BN155*(1+BN$6/Setup!$C$13),BN$7)</f>
        <v/>
      </c>
      <c r="DM156">
        <f>MIN(BO155*(1+BO$6/Setup!$C$13),BO$7)</f>
        <v/>
      </c>
      <c r="DN156">
        <f>MIN(BP155*(1+BP$6/Setup!$C$13),BP$7)</f>
        <v/>
      </c>
      <c r="DO156">
        <f>MIN(BQ155*(1+BQ$6/Setup!$C$13),BQ$7)</f>
        <v/>
      </c>
      <c r="DP156">
        <f>MIN(T155*(1+T$6/Setup!$C$13)-BR156,$H156)</f>
        <v/>
      </c>
      <c r="DQ156">
        <f>MIN(U155*(1+U$6/Setup!$C$13)-BS156,MAX(0,$H156-SUM($DP156:DP156)))</f>
        <v/>
      </c>
      <c r="DR156">
        <f>MIN(V155*(1+V$6/Setup!$C$13)-BT156,MAX(0,$H156-SUM($DP156:DQ156)))</f>
        <v/>
      </c>
      <c r="DS156">
        <f>MIN(W155*(1+W$6/Setup!$C$13)-BU156,MAX(0,$H156-SUM($DP156:DR156)))</f>
        <v/>
      </c>
      <c r="DT156">
        <f>MIN(X155*(1+X$6/Setup!$C$13)-BV156,MAX(0,$H156-SUM($DP156:DS156)))</f>
        <v/>
      </c>
      <c r="DU156">
        <f>MIN(Y155*(1+Y$6/Setup!$C$13)-BW156,MAX(0,$H156-SUM($DP156:DT156)))</f>
        <v/>
      </c>
      <c r="DV156">
        <f>MIN(Z155*(1+Z$6/Setup!$C$13)-BX156,MAX(0,$H156-SUM($DP156:DU156)))</f>
        <v/>
      </c>
      <c r="DW156">
        <f>MIN(AA155*(1+AA$6/Setup!$C$13)-BY156,MAX(0,$H156-SUM($DP156:DV156)))</f>
        <v/>
      </c>
      <c r="DX156">
        <f>MIN(AB155*(1+AB$6/Setup!$C$13)-BZ156,MAX(0,$H156-SUM($DP156:DW156)))</f>
        <v/>
      </c>
      <c r="DY156">
        <f>MIN(AC155*(1+AC$6/Setup!$C$13)-CA156,MAX(0,$H156-SUM($DP156:DX156)))</f>
        <v/>
      </c>
      <c r="DZ156">
        <f>MIN(AD155*(1+AD$6/Setup!$C$13)-CB156,MAX(0,$H156-SUM($DP156:DY156)))</f>
        <v/>
      </c>
      <c r="EA156">
        <f>MIN(AE155*(1+AE$6/Setup!$C$13)-CC156,MAX(0,$H156-SUM($DP156:DZ156)))</f>
        <v/>
      </c>
      <c r="EB156">
        <f>MIN(AF155*(1+AF$6/Setup!$C$13)-CD156,MAX(0,$H156-SUM($DP156:EA156)))</f>
        <v/>
      </c>
      <c r="EC156">
        <f>MIN(AG155*(1+AG$6/Setup!$C$13)-CE156,MAX(0,$H156-SUM($DP156:EB156)))</f>
        <v/>
      </c>
      <c r="ED156">
        <f>MIN(AH155*(1+AH$6/Setup!$C$13)-CF156,MAX(0,$H156-SUM($DP156:EC156)))</f>
        <v/>
      </c>
      <c r="EE156">
        <f>MIN(AI155*(1+AI$6/Setup!$C$13)-CG156,MAX(0,$H156-SUM($DP156:ED156)))</f>
        <v/>
      </c>
      <c r="EF156">
        <f>MIN(AJ155*(1+AJ$6/Setup!$C$13)-CH156,MAX(0,$H156-SUM($DP156:EE156)))</f>
        <v/>
      </c>
      <c r="EG156">
        <f>MIN(AK155*(1+AK$6/Setup!$C$13)-CI156,MAX(0,$H156-SUM($DP156:EF156)))</f>
        <v/>
      </c>
      <c r="EH156">
        <f>MIN(AL155*(1+AL$6/Setup!$C$13)-CJ156,MAX(0,$H156-SUM($DP156:EG156)))</f>
        <v/>
      </c>
      <c r="EI156">
        <f>MIN(AM155*(1+AM$6/Setup!$C$13)-CK156,MAX(0,$H156-SUM($DP156:EH156)))</f>
        <v/>
      </c>
      <c r="EJ156">
        <f>MIN(AN155*(1+AN$6/Setup!$C$13)-CL156,MAX(0,$H156-SUM($DP156:EI156)))</f>
        <v/>
      </c>
      <c r="EK156">
        <f>MIN(AO155*(1+AO$6/Setup!$C$13)-CM156,MAX(0,$H156-SUM($DP156:EJ156)))</f>
        <v/>
      </c>
      <c r="EL156">
        <f>MIN(AP155*(1+AP$6/Setup!$C$13)-CN156,MAX(0,$H156-SUM($DP156:EK156)))</f>
        <v/>
      </c>
      <c r="EM156">
        <f>MIN(AQ155*(1+AQ$6/Setup!$C$13)-CO156,MAX(0,$H156-SUM($DP156:EL156)))</f>
        <v/>
      </c>
      <c r="EN156">
        <f>MIN(AR155*(1+AR$6/Setup!$C$13)-CP156,MAX(0,$H156-SUM($DP156:EM156)))</f>
        <v/>
      </c>
      <c r="EO156">
        <f>MIN(AS155*(1+AS$6/Setup!$C$13)-CQ156,MAX(0,$H156-SUM($DP156:EN156)))</f>
        <v/>
      </c>
      <c r="EP156">
        <f>MIN(AT155*(1+AT$6/Setup!$C$13)-CR156,MAX(0,$H156-SUM($DP156:EO156)))</f>
        <v/>
      </c>
      <c r="EQ156">
        <f>MIN(AU155*(1+AU$6/Setup!$C$13)-CS156,MAX(0,$H156-SUM($DP156:EP156)))</f>
        <v/>
      </c>
      <c r="ER156">
        <f>MIN(AV155*(1+AV$6/Setup!$C$13)-CT156,MAX(0,$H156-SUM($DP156:EQ156)))</f>
        <v/>
      </c>
      <c r="ES156">
        <f>MIN(AW155*(1+AW$6/Setup!$C$13)-CU156,MAX(0,$H156-SUM($DP156:ER156)))</f>
        <v/>
      </c>
      <c r="ET156">
        <f>MIN(AX155*(1+AX$6/Setup!$C$13)-CV156,MAX(0,$H156-SUM($DP156:ES156)))</f>
        <v/>
      </c>
      <c r="EU156">
        <f>MIN(AY155*(1+AY$6/Setup!$C$13)-CW156,MAX(0,$H156-SUM($DP156:ET156)))</f>
        <v/>
      </c>
      <c r="EV156">
        <f>MIN(AZ155*(1+AZ$6/Setup!$C$13)-CX156,MAX(0,$H156-SUM($DP156:EU156)))</f>
        <v/>
      </c>
      <c r="EW156">
        <f>MIN(BA155*(1+BA$6/Setup!$C$13)-CY156,MAX(0,$H156-SUM($DP156:EV156)))</f>
        <v/>
      </c>
      <c r="EX156">
        <f>MIN(BB155*(1+BB$6/Setup!$C$13)-CZ156,MAX(0,$H156-SUM($DP156:EW156)))</f>
        <v/>
      </c>
      <c r="EY156">
        <f>MIN(BC155*(1+BC$6/Setup!$C$13)-DA156,MAX(0,$H156-SUM($DP156:EX156)))</f>
        <v/>
      </c>
      <c r="EZ156">
        <f>MIN(BD155*(1+BD$6/Setup!$C$13)-DB156,MAX(0,$H156-SUM($DP156:EY156)))</f>
        <v/>
      </c>
      <c r="FA156">
        <f>MIN(BE155*(1+BE$6/Setup!$C$13)-DC156,MAX(0,$H156-SUM($DP156:EZ156)))</f>
        <v/>
      </c>
      <c r="FB156">
        <f>MIN(BF155*(1+BF$6/Setup!$C$13)-DD156,MAX(0,$H156-SUM($DP156:FA156)))</f>
        <v/>
      </c>
      <c r="FC156">
        <f>MIN(BG155*(1+BG$6/Setup!$C$13)-DE156,MAX(0,$H156-SUM($DP156:FB156)))</f>
        <v/>
      </c>
      <c r="FD156">
        <f>MIN(BH155*(1+BH$6/Setup!$C$13)-DF156,MAX(0,$H156-SUM($DP156:FC156)))</f>
        <v/>
      </c>
      <c r="FE156">
        <f>MIN(BI155*(1+BI$6/Setup!$C$13)-DG156,MAX(0,$H156-SUM($DP156:FD156)))</f>
        <v/>
      </c>
      <c r="FF156">
        <f>MIN(BJ155*(1+BJ$6/Setup!$C$13)-DH156,MAX(0,$H156-SUM($DP156:FE156)))</f>
        <v/>
      </c>
      <c r="FG156">
        <f>MIN(BK155*(1+BK$6/Setup!$C$13)-DI156,MAX(0,$H156-SUM($DP156:FF156)))</f>
        <v/>
      </c>
      <c r="FH156">
        <f>MIN(BL155*(1+BL$6/Setup!$C$13)-DJ156,MAX(0,$H156-SUM($DP156:FG156)))</f>
        <v/>
      </c>
      <c r="FI156">
        <f>MIN(BM155*(1+BM$6/Setup!$C$13)-DK156,MAX(0,$H156-SUM($DP156:FH156)))</f>
        <v/>
      </c>
      <c r="FJ156">
        <f>MIN(BN155*(1+BN$6/Setup!$C$13)-DL156,MAX(0,$H156-SUM($DP156:FI156)))</f>
        <v/>
      </c>
      <c r="FK156">
        <f>MIN(BO155*(1+BO$6/Setup!$C$13)-DM156,MAX(0,$H156-SUM($DP156:FJ156)))</f>
        <v/>
      </c>
      <c r="FL156">
        <f>MIN(BP155*(1+BP$6/Setup!$C$13)-DN156,MAX(0,$H156-SUM($DP156:FK156)))</f>
        <v/>
      </c>
      <c r="FM156">
        <f>MIN(BQ155*(1+BQ$6/Setup!$C$13)-DO156,MAX(0,$H156-SUM($DP156:FL156)))</f>
        <v/>
      </c>
    </row>
    <row r="157">
      <c r="A157">
        <f>A156+1</f>
        <v/>
      </c>
      <c r="B157">
        <f>IF(Setup!$C$6="Every week",Setup!$C$7+7*(A157-1),IF(Setup!$C$6="Every 2 weeks",Setup!$C$7+14*(A157-1),IF(Setup!$C$6="Every month",EDATE(Setup!$C$7,A157-1),EOMONTH(Setup!$C$7,INT((A157-1+Setup!$C$20)/2)-1)+MIN(IF(MOD(A157-1+Setup!$C$20,2)=0,Setup!$C$18,Setup!$C$19),DAY(EOMONTH(Setup!$C$7,INT((A157-1+Setup!$C$20)/2)))))))</f>
        <v/>
      </c>
      <c r="C157">
        <f>N('Paycheck Plan'!J153)</f>
        <v/>
      </c>
      <c r="D157">
        <f>N('Paycheck Plan'!K153)</f>
        <v/>
      </c>
      <c r="E157">
        <f>MIN(MAX(0,Setup!$C$10-F156),MAX(0,Setup!$C$8+C157-G157))</f>
        <v/>
      </c>
      <c r="F157">
        <f>F156+E157</f>
        <v/>
      </c>
      <c r="G157">
        <f>MIN(Setup!$C$14,MAX(0,Setup!$C$8+C157))</f>
        <v/>
      </c>
      <c r="H157">
        <f>MAX(0,Setup!$C$8+C157-G157-E157)+SUM($T$7:$BQ$7)-SUM(BR157:DO157)</f>
        <v/>
      </c>
      <c r="I157">
        <f>SUMPRODUCT(T156:BQ156,$T$6:$BQ$6)/Setup!$C$13</f>
        <v/>
      </c>
      <c r="J157">
        <f>SUM(T157:BQ157)</f>
        <v/>
      </c>
      <c r="K157">
        <f>IF(MAX(DP157:FM157)&gt;0,MATCH(MAX(DP157:FM157),DP157:FM157,0),1)</f>
        <v/>
      </c>
      <c r="T157">
        <f>MAX(0,T156*(1+T$6/Setup!$C$13)-BR157-DP157)+IF($K157=1,$D157,0)</f>
        <v/>
      </c>
      <c r="U157">
        <f>MAX(0,U156*(1+U$6/Setup!$C$13)-BS157-DQ157)+IF($K157=2,$D157,0)</f>
        <v/>
      </c>
      <c r="V157">
        <f>MAX(0,V156*(1+V$6/Setup!$C$13)-BT157-DR157)+IF($K157=3,$D157,0)</f>
        <v/>
      </c>
      <c r="W157">
        <f>MAX(0,W156*(1+W$6/Setup!$C$13)-BU157-DS157)+IF($K157=4,$D157,0)</f>
        <v/>
      </c>
      <c r="X157">
        <f>MAX(0,X156*(1+X$6/Setup!$C$13)-BV157-DT157)+IF($K157=5,$D157,0)</f>
        <v/>
      </c>
      <c r="Y157">
        <f>MAX(0,Y156*(1+Y$6/Setup!$C$13)-BW157-DU157)+IF($K157=6,$D157,0)</f>
        <v/>
      </c>
      <c r="Z157">
        <f>MAX(0,Z156*(1+Z$6/Setup!$C$13)-BX157-DV157)+IF($K157=7,$D157,0)</f>
        <v/>
      </c>
      <c r="AA157">
        <f>MAX(0,AA156*(1+AA$6/Setup!$C$13)-BY157-DW157)+IF($K157=8,$D157,0)</f>
        <v/>
      </c>
      <c r="AB157">
        <f>MAX(0,AB156*(1+AB$6/Setup!$C$13)-BZ157-DX157)+IF($K157=9,$D157,0)</f>
        <v/>
      </c>
      <c r="AC157">
        <f>MAX(0,AC156*(1+AC$6/Setup!$C$13)-CA157-DY157)+IF($K157=10,$D157,0)</f>
        <v/>
      </c>
      <c r="AD157">
        <f>MAX(0,AD156*(1+AD$6/Setup!$C$13)-CB157-DZ157)+IF($K157=11,$D157,0)</f>
        <v/>
      </c>
      <c r="AE157">
        <f>MAX(0,AE156*(1+AE$6/Setup!$C$13)-CC157-EA157)+IF($K157=12,$D157,0)</f>
        <v/>
      </c>
      <c r="AF157">
        <f>MAX(0,AF156*(1+AF$6/Setup!$C$13)-CD157-EB157)+IF($K157=13,$D157,0)</f>
        <v/>
      </c>
      <c r="AG157">
        <f>MAX(0,AG156*(1+AG$6/Setup!$C$13)-CE157-EC157)+IF($K157=14,$D157,0)</f>
        <v/>
      </c>
      <c r="AH157">
        <f>MAX(0,AH156*(1+AH$6/Setup!$C$13)-CF157-ED157)+IF($K157=15,$D157,0)</f>
        <v/>
      </c>
      <c r="AI157">
        <f>MAX(0,AI156*(1+AI$6/Setup!$C$13)-CG157-EE157)+IF($K157=16,$D157,0)</f>
        <v/>
      </c>
      <c r="AJ157">
        <f>MAX(0,AJ156*(1+AJ$6/Setup!$C$13)-CH157-EF157)+IF($K157=17,$D157,0)</f>
        <v/>
      </c>
      <c r="AK157">
        <f>MAX(0,AK156*(1+AK$6/Setup!$C$13)-CI157-EG157)+IF($K157=18,$D157,0)</f>
        <v/>
      </c>
      <c r="AL157">
        <f>MAX(0,AL156*(1+AL$6/Setup!$C$13)-CJ157-EH157)+IF($K157=19,$D157,0)</f>
        <v/>
      </c>
      <c r="AM157">
        <f>MAX(0,AM156*(1+AM$6/Setup!$C$13)-CK157-EI157)+IF($K157=20,$D157,0)</f>
        <v/>
      </c>
      <c r="AN157">
        <f>MAX(0,AN156*(1+AN$6/Setup!$C$13)-CL157-EJ157)+IF($K157=21,$D157,0)</f>
        <v/>
      </c>
      <c r="AO157">
        <f>MAX(0,AO156*(1+AO$6/Setup!$C$13)-CM157-EK157)+IF($K157=22,$D157,0)</f>
        <v/>
      </c>
      <c r="AP157">
        <f>MAX(0,AP156*(1+AP$6/Setup!$C$13)-CN157-EL157)+IF($K157=23,$D157,0)</f>
        <v/>
      </c>
      <c r="AQ157">
        <f>MAX(0,AQ156*(1+AQ$6/Setup!$C$13)-CO157-EM157)+IF($K157=24,$D157,0)</f>
        <v/>
      </c>
      <c r="AR157">
        <f>MAX(0,AR156*(1+AR$6/Setup!$C$13)-CP157-EN157)+IF($K157=25,$D157,0)</f>
        <v/>
      </c>
      <c r="AS157">
        <f>MAX(0,AS156*(1+AS$6/Setup!$C$13)-CQ157-EO157)+IF($K157=26,$D157,0)</f>
        <v/>
      </c>
      <c r="AT157">
        <f>MAX(0,AT156*(1+AT$6/Setup!$C$13)-CR157-EP157)+IF($K157=27,$D157,0)</f>
        <v/>
      </c>
      <c r="AU157">
        <f>MAX(0,AU156*(1+AU$6/Setup!$C$13)-CS157-EQ157)+IF($K157=28,$D157,0)</f>
        <v/>
      </c>
      <c r="AV157">
        <f>MAX(0,AV156*(1+AV$6/Setup!$C$13)-CT157-ER157)+IF($K157=29,$D157,0)</f>
        <v/>
      </c>
      <c r="AW157">
        <f>MAX(0,AW156*(1+AW$6/Setup!$C$13)-CU157-ES157)+IF($K157=30,$D157,0)</f>
        <v/>
      </c>
      <c r="AX157">
        <f>MAX(0,AX156*(1+AX$6/Setup!$C$13)-CV157-ET157)+IF($K157=31,$D157,0)</f>
        <v/>
      </c>
      <c r="AY157">
        <f>MAX(0,AY156*(1+AY$6/Setup!$C$13)-CW157-EU157)+IF($K157=32,$D157,0)</f>
        <v/>
      </c>
      <c r="AZ157">
        <f>MAX(0,AZ156*(1+AZ$6/Setup!$C$13)-CX157-EV157)+IF($K157=33,$D157,0)</f>
        <v/>
      </c>
      <c r="BA157">
        <f>MAX(0,BA156*(1+BA$6/Setup!$C$13)-CY157-EW157)+IF($K157=34,$D157,0)</f>
        <v/>
      </c>
      <c r="BB157">
        <f>MAX(0,BB156*(1+BB$6/Setup!$C$13)-CZ157-EX157)+IF($K157=35,$D157,0)</f>
        <v/>
      </c>
      <c r="BC157">
        <f>MAX(0,BC156*(1+BC$6/Setup!$C$13)-DA157-EY157)+IF($K157=36,$D157,0)</f>
        <v/>
      </c>
      <c r="BD157">
        <f>MAX(0,BD156*(1+BD$6/Setup!$C$13)-DB157-EZ157)+IF($K157=37,$D157,0)</f>
        <v/>
      </c>
      <c r="BE157">
        <f>MAX(0,BE156*(1+BE$6/Setup!$C$13)-DC157-FA157)+IF($K157=38,$D157,0)</f>
        <v/>
      </c>
      <c r="BF157">
        <f>MAX(0,BF156*(1+BF$6/Setup!$C$13)-DD157-FB157)+IF($K157=39,$D157,0)</f>
        <v/>
      </c>
      <c r="BG157">
        <f>MAX(0,BG156*(1+BG$6/Setup!$C$13)-DE157-FC157)+IF($K157=40,$D157,0)</f>
        <v/>
      </c>
      <c r="BH157">
        <f>MAX(0,BH156*(1+BH$6/Setup!$C$13)-DF157-FD157)+IF($K157=41,$D157,0)</f>
        <v/>
      </c>
      <c r="BI157">
        <f>MAX(0,BI156*(1+BI$6/Setup!$C$13)-DG157-FE157)+IF($K157=42,$D157,0)</f>
        <v/>
      </c>
      <c r="BJ157">
        <f>MAX(0,BJ156*(1+BJ$6/Setup!$C$13)-DH157-FF157)+IF($K157=43,$D157,0)</f>
        <v/>
      </c>
      <c r="BK157">
        <f>MAX(0,BK156*(1+BK$6/Setup!$C$13)-DI157-FG157)+IF($K157=44,$D157,0)</f>
        <v/>
      </c>
      <c r="BL157">
        <f>MAX(0,BL156*(1+BL$6/Setup!$C$13)-DJ157-FH157)+IF($K157=45,$D157,0)</f>
        <v/>
      </c>
      <c r="BM157">
        <f>MAX(0,BM156*(1+BM$6/Setup!$C$13)-DK157-FI157)+IF($K157=46,$D157,0)</f>
        <v/>
      </c>
      <c r="BN157">
        <f>MAX(0,BN156*(1+BN$6/Setup!$C$13)-DL157-FJ157)+IF($K157=47,$D157,0)</f>
        <v/>
      </c>
      <c r="BO157">
        <f>MAX(0,BO156*(1+BO$6/Setup!$C$13)-DM157-FK157)+IF($K157=48,$D157,0)</f>
        <v/>
      </c>
      <c r="BP157">
        <f>MAX(0,BP156*(1+BP$6/Setup!$C$13)-DN157-FL157)+IF($K157=49,$D157,0)</f>
        <v/>
      </c>
      <c r="BQ157">
        <f>MAX(0,BQ156*(1+BQ$6/Setup!$C$13)-DO157-FM157)+IF($K157=50,$D157,0)</f>
        <v/>
      </c>
      <c r="BR157">
        <f>MIN(T156*(1+T$6/Setup!$C$13),T$7)</f>
        <v/>
      </c>
      <c r="BS157">
        <f>MIN(U156*(1+U$6/Setup!$C$13),U$7)</f>
        <v/>
      </c>
      <c r="BT157">
        <f>MIN(V156*(1+V$6/Setup!$C$13),V$7)</f>
        <v/>
      </c>
      <c r="BU157">
        <f>MIN(W156*(1+W$6/Setup!$C$13),W$7)</f>
        <v/>
      </c>
      <c r="BV157">
        <f>MIN(X156*(1+X$6/Setup!$C$13),X$7)</f>
        <v/>
      </c>
      <c r="BW157">
        <f>MIN(Y156*(1+Y$6/Setup!$C$13),Y$7)</f>
        <v/>
      </c>
      <c r="BX157">
        <f>MIN(Z156*(1+Z$6/Setup!$C$13),Z$7)</f>
        <v/>
      </c>
      <c r="BY157">
        <f>MIN(AA156*(1+AA$6/Setup!$C$13),AA$7)</f>
        <v/>
      </c>
      <c r="BZ157">
        <f>MIN(AB156*(1+AB$6/Setup!$C$13),AB$7)</f>
        <v/>
      </c>
      <c r="CA157">
        <f>MIN(AC156*(1+AC$6/Setup!$C$13),AC$7)</f>
        <v/>
      </c>
      <c r="CB157">
        <f>MIN(AD156*(1+AD$6/Setup!$C$13),AD$7)</f>
        <v/>
      </c>
      <c r="CC157">
        <f>MIN(AE156*(1+AE$6/Setup!$C$13),AE$7)</f>
        <v/>
      </c>
      <c r="CD157">
        <f>MIN(AF156*(1+AF$6/Setup!$C$13),AF$7)</f>
        <v/>
      </c>
      <c r="CE157">
        <f>MIN(AG156*(1+AG$6/Setup!$C$13),AG$7)</f>
        <v/>
      </c>
      <c r="CF157">
        <f>MIN(AH156*(1+AH$6/Setup!$C$13),AH$7)</f>
        <v/>
      </c>
      <c r="CG157">
        <f>MIN(AI156*(1+AI$6/Setup!$C$13),AI$7)</f>
        <v/>
      </c>
      <c r="CH157">
        <f>MIN(AJ156*(1+AJ$6/Setup!$C$13),AJ$7)</f>
        <v/>
      </c>
      <c r="CI157">
        <f>MIN(AK156*(1+AK$6/Setup!$C$13),AK$7)</f>
        <v/>
      </c>
      <c r="CJ157">
        <f>MIN(AL156*(1+AL$6/Setup!$C$13),AL$7)</f>
        <v/>
      </c>
      <c r="CK157">
        <f>MIN(AM156*(1+AM$6/Setup!$C$13),AM$7)</f>
        <v/>
      </c>
      <c r="CL157">
        <f>MIN(AN156*(1+AN$6/Setup!$C$13),AN$7)</f>
        <v/>
      </c>
      <c r="CM157">
        <f>MIN(AO156*(1+AO$6/Setup!$C$13),AO$7)</f>
        <v/>
      </c>
      <c r="CN157">
        <f>MIN(AP156*(1+AP$6/Setup!$C$13),AP$7)</f>
        <v/>
      </c>
      <c r="CO157">
        <f>MIN(AQ156*(1+AQ$6/Setup!$C$13),AQ$7)</f>
        <v/>
      </c>
      <c r="CP157">
        <f>MIN(AR156*(1+AR$6/Setup!$C$13),AR$7)</f>
        <v/>
      </c>
      <c r="CQ157">
        <f>MIN(AS156*(1+AS$6/Setup!$C$13),AS$7)</f>
        <v/>
      </c>
      <c r="CR157">
        <f>MIN(AT156*(1+AT$6/Setup!$C$13),AT$7)</f>
        <v/>
      </c>
      <c r="CS157">
        <f>MIN(AU156*(1+AU$6/Setup!$C$13),AU$7)</f>
        <v/>
      </c>
      <c r="CT157">
        <f>MIN(AV156*(1+AV$6/Setup!$C$13),AV$7)</f>
        <v/>
      </c>
      <c r="CU157">
        <f>MIN(AW156*(1+AW$6/Setup!$C$13),AW$7)</f>
        <v/>
      </c>
      <c r="CV157">
        <f>MIN(AX156*(1+AX$6/Setup!$C$13),AX$7)</f>
        <v/>
      </c>
      <c r="CW157">
        <f>MIN(AY156*(1+AY$6/Setup!$C$13),AY$7)</f>
        <v/>
      </c>
      <c r="CX157">
        <f>MIN(AZ156*(1+AZ$6/Setup!$C$13),AZ$7)</f>
        <v/>
      </c>
      <c r="CY157">
        <f>MIN(BA156*(1+BA$6/Setup!$C$13),BA$7)</f>
        <v/>
      </c>
      <c r="CZ157">
        <f>MIN(BB156*(1+BB$6/Setup!$C$13),BB$7)</f>
        <v/>
      </c>
      <c r="DA157">
        <f>MIN(BC156*(1+BC$6/Setup!$C$13),BC$7)</f>
        <v/>
      </c>
      <c r="DB157">
        <f>MIN(BD156*(1+BD$6/Setup!$C$13),BD$7)</f>
        <v/>
      </c>
      <c r="DC157">
        <f>MIN(BE156*(1+BE$6/Setup!$C$13),BE$7)</f>
        <v/>
      </c>
      <c r="DD157">
        <f>MIN(BF156*(1+BF$6/Setup!$C$13),BF$7)</f>
        <v/>
      </c>
      <c r="DE157">
        <f>MIN(BG156*(1+BG$6/Setup!$C$13),BG$7)</f>
        <v/>
      </c>
      <c r="DF157">
        <f>MIN(BH156*(1+BH$6/Setup!$C$13),BH$7)</f>
        <v/>
      </c>
      <c r="DG157">
        <f>MIN(BI156*(1+BI$6/Setup!$C$13),BI$7)</f>
        <v/>
      </c>
      <c r="DH157">
        <f>MIN(BJ156*(1+BJ$6/Setup!$C$13),BJ$7)</f>
        <v/>
      </c>
      <c r="DI157">
        <f>MIN(BK156*(1+BK$6/Setup!$C$13),BK$7)</f>
        <v/>
      </c>
      <c r="DJ157">
        <f>MIN(BL156*(1+BL$6/Setup!$C$13),BL$7)</f>
        <v/>
      </c>
      <c r="DK157">
        <f>MIN(BM156*(1+BM$6/Setup!$C$13),BM$7)</f>
        <v/>
      </c>
      <c r="DL157">
        <f>MIN(BN156*(1+BN$6/Setup!$C$13),BN$7)</f>
        <v/>
      </c>
      <c r="DM157">
        <f>MIN(BO156*(1+BO$6/Setup!$C$13),BO$7)</f>
        <v/>
      </c>
      <c r="DN157">
        <f>MIN(BP156*(1+BP$6/Setup!$C$13),BP$7)</f>
        <v/>
      </c>
      <c r="DO157">
        <f>MIN(BQ156*(1+BQ$6/Setup!$C$13),BQ$7)</f>
        <v/>
      </c>
      <c r="DP157">
        <f>MIN(T156*(1+T$6/Setup!$C$13)-BR157,$H157)</f>
        <v/>
      </c>
      <c r="DQ157">
        <f>MIN(U156*(1+U$6/Setup!$C$13)-BS157,MAX(0,$H157-SUM($DP157:DP157)))</f>
        <v/>
      </c>
      <c r="DR157">
        <f>MIN(V156*(1+V$6/Setup!$C$13)-BT157,MAX(0,$H157-SUM($DP157:DQ157)))</f>
        <v/>
      </c>
      <c r="DS157">
        <f>MIN(W156*(1+W$6/Setup!$C$13)-BU157,MAX(0,$H157-SUM($DP157:DR157)))</f>
        <v/>
      </c>
      <c r="DT157">
        <f>MIN(X156*(1+X$6/Setup!$C$13)-BV157,MAX(0,$H157-SUM($DP157:DS157)))</f>
        <v/>
      </c>
      <c r="DU157">
        <f>MIN(Y156*(1+Y$6/Setup!$C$13)-BW157,MAX(0,$H157-SUM($DP157:DT157)))</f>
        <v/>
      </c>
      <c r="DV157">
        <f>MIN(Z156*(1+Z$6/Setup!$C$13)-BX157,MAX(0,$H157-SUM($DP157:DU157)))</f>
        <v/>
      </c>
      <c r="DW157">
        <f>MIN(AA156*(1+AA$6/Setup!$C$13)-BY157,MAX(0,$H157-SUM($DP157:DV157)))</f>
        <v/>
      </c>
      <c r="DX157">
        <f>MIN(AB156*(1+AB$6/Setup!$C$13)-BZ157,MAX(0,$H157-SUM($DP157:DW157)))</f>
        <v/>
      </c>
      <c r="DY157">
        <f>MIN(AC156*(1+AC$6/Setup!$C$13)-CA157,MAX(0,$H157-SUM($DP157:DX157)))</f>
        <v/>
      </c>
      <c r="DZ157">
        <f>MIN(AD156*(1+AD$6/Setup!$C$13)-CB157,MAX(0,$H157-SUM($DP157:DY157)))</f>
        <v/>
      </c>
      <c r="EA157">
        <f>MIN(AE156*(1+AE$6/Setup!$C$13)-CC157,MAX(0,$H157-SUM($DP157:DZ157)))</f>
        <v/>
      </c>
      <c r="EB157">
        <f>MIN(AF156*(1+AF$6/Setup!$C$13)-CD157,MAX(0,$H157-SUM($DP157:EA157)))</f>
        <v/>
      </c>
      <c r="EC157">
        <f>MIN(AG156*(1+AG$6/Setup!$C$13)-CE157,MAX(0,$H157-SUM($DP157:EB157)))</f>
        <v/>
      </c>
      <c r="ED157">
        <f>MIN(AH156*(1+AH$6/Setup!$C$13)-CF157,MAX(0,$H157-SUM($DP157:EC157)))</f>
        <v/>
      </c>
      <c r="EE157">
        <f>MIN(AI156*(1+AI$6/Setup!$C$13)-CG157,MAX(0,$H157-SUM($DP157:ED157)))</f>
        <v/>
      </c>
      <c r="EF157">
        <f>MIN(AJ156*(1+AJ$6/Setup!$C$13)-CH157,MAX(0,$H157-SUM($DP157:EE157)))</f>
        <v/>
      </c>
      <c r="EG157">
        <f>MIN(AK156*(1+AK$6/Setup!$C$13)-CI157,MAX(0,$H157-SUM($DP157:EF157)))</f>
        <v/>
      </c>
      <c r="EH157">
        <f>MIN(AL156*(1+AL$6/Setup!$C$13)-CJ157,MAX(0,$H157-SUM($DP157:EG157)))</f>
        <v/>
      </c>
      <c r="EI157">
        <f>MIN(AM156*(1+AM$6/Setup!$C$13)-CK157,MAX(0,$H157-SUM($DP157:EH157)))</f>
        <v/>
      </c>
      <c r="EJ157">
        <f>MIN(AN156*(1+AN$6/Setup!$C$13)-CL157,MAX(0,$H157-SUM($DP157:EI157)))</f>
        <v/>
      </c>
      <c r="EK157">
        <f>MIN(AO156*(1+AO$6/Setup!$C$13)-CM157,MAX(0,$H157-SUM($DP157:EJ157)))</f>
        <v/>
      </c>
      <c r="EL157">
        <f>MIN(AP156*(1+AP$6/Setup!$C$13)-CN157,MAX(0,$H157-SUM($DP157:EK157)))</f>
        <v/>
      </c>
      <c r="EM157">
        <f>MIN(AQ156*(1+AQ$6/Setup!$C$13)-CO157,MAX(0,$H157-SUM($DP157:EL157)))</f>
        <v/>
      </c>
      <c r="EN157">
        <f>MIN(AR156*(1+AR$6/Setup!$C$13)-CP157,MAX(0,$H157-SUM($DP157:EM157)))</f>
        <v/>
      </c>
      <c r="EO157">
        <f>MIN(AS156*(1+AS$6/Setup!$C$13)-CQ157,MAX(0,$H157-SUM($DP157:EN157)))</f>
        <v/>
      </c>
      <c r="EP157">
        <f>MIN(AT156*(1+AT$6/Setup!$C$13)-CR157,MAX(0,$H157-SUM($DP157:EO157)))</f>
        <v/>
      </c>
      <c r="EQ157">
        <f>MIN(AU156*(1+AU$6/Setup!$C$13)-CS157,MAX(0,$H157-SUM($DP157:EP157)))</f>
        <v/>
      </c>
      <c r="ER157">
        <f>MIN(AV156*(1+AV$6/Setup!$C$13)-CT157,MAX(0,$H157-SUM($DP157:EQ157)))</f>
        <v/>
      </c>
      <c r="ES157">
        <f>MIN(AW156*(1+AW$6/Setup!$C$13)-CU157,MAX(0,$H157-SUM($DP157:ER157)))</f>
        <v/>
      </c>
      <c r="ET157">
        <f>MIN(AX156*(1+AX$6/Setup!$C$13)-CV157,MAX(0,$H157-SUM($DP157:ES157)))</f>
        <v/>
      </c>
      <c r="EU157">
        <f>MIN(AY156*(1+AY$6/Setup!$C$13)-CW157,MAX(0,$H157-SUM($DP157:ET157)))</f>
        <v/>
      </c>
      <c r="EV157">
        <f>MIN(AZ156*(1+AZ$6/Setup!$C$13)-CX157,MAX(0,$H157-SUM($DP157:EU157)))</f>
        <v/>
      </c>
      <c r="EW157">
        <f>MIN(BA156*(1+BA$6/Setup!$C$13)-CY157,MAX(0,$H157-SUM($DP157:EV157)))</f>
        <v/>
      </c>
      <c r="EX157">
        <f>MIN(BB156*(1+BB$6/Setup!$C$13)-CZ157,MAX(0,$H157-SUM($DP157:EW157)))</f>
        <v/>
      </c>
      <c r="EY157">
        <f>MIN(BC156*(1+BC$6/Setup!$C$13)-DA157,MAX(0,$H157-SUM($DP157:EX157)))</f>
        <v/>
      </c>
      <c r="EZ157">
        <f>MIN(BD156*(1+BD$6/Setup!$C$13)-DB157,MAX(0,$H157-SUM($DP157:EY157)))</f>
        <v/>
      </c>
      <c r="FA157">
        <f>MIN(BE156*(1+BE$6/Setup!$C$13)-DC157,MAX(0,$H157-SUM($DP157:EZ157)))</f>
        <v/>
      </c>
      <c r="FB157">
        <f>MIN(BF156*(1+BF$6/Setup!$C$13)-DD157,MAX(0,$H157-SUM($DP157:FA157)))</f>
        <v/>
      </c>
      <c r="FC157">
        <f>MIN(BG156*(1+BG$6/Setup!$C$13)-DE157,MAX(0,$H157-SUM($DP157:FB157)))</f>
        <v/>
      </c>
      <c r="FD157">
        <f>MIN(BH156*(1+BH$6/Setup!$C$13)-DF157,MAX(0,$H157-SUM($DP157:FC157)))</f>
        <v/>
      </c>
      <c r="FE157">
        <f>MIN(BI156*(1+BI$6/Setup!$C$13)-DG157,MAX(0,$H157-SUM($DP157:FD157)))</f>
        <v/>
      </c>
      <c r="FF157">
        <f>MIN(BJ156*(1+BJ$6/Setup!$C$13)-DH157,MAX(0,$H157-SUM($DP157:FE157)))</f>
        <v/>
      </c>
      <c r="FG157">
        <f>MIN(BK156*(1+BK$6/Setup!$C$13)-DI157,MAX(0,$H157-SUM($DP157:FF157)))</f>
        <v/>
      </c>
      <c r="FH157">
        <f>MIN(BL156*(1+BL$6/Setup!$C$13)-DJ157,MAX(0,$H157-SUM($DP157:FG157)))</f>
        <v/>
      </c>
      <c r="FI157">
        <f>MIN(BM156*(1+BM$6/Setup!$C$13)-DK157,MAX(0,$H157-SUM($DP157:FH157)))</f>
        <v/>
      </c>
      <c r="FJ157">
        <f>MIN(BN156*(1+BN$6/Setup!$C$13)-DL157,MAX(0,$H157-SUM($DP157:FI157)))</f>
        <v/>
      </c>
      <c r="FK157">
        <f>MIN(BO156*(1+BO$6/Setup!$C$13)-DM157,MAX(0,$H157-SUM($DP157:FJ157)))</f>
        <v/>
      </c>
      <c r="FL157">
        <f>MIN(BP156*(1+BP$6/Setup!$C$13)-DN157,MAX(0,$H157-SUM($DP157:FK157)))</f>
        <v/>
      </c>
      <c r="FM157">
        <f>MIN(BQ156*(1+BQ$6/Setup!$C$13)-DO157,MAX(0,$H157-SUM($DP157:FL157)))</f>
        <v/>
      </c>
    </row>
    <row r="158">
      <c r="A158">
        <f>A157+1</f>
        <v/>
      </c>
      <c r="B158">
        <f>IF(Setup!$C$6="Every week",Setup!$C$7+7*(A158-1),IF(Setup!$C$6="Every 2 weeks",Setup!$C$7+14*(A158-1),IF(Setup!$C$6="Every month",EDATE(Setup!$C$7,A158-1),EOMONTH(Setup!$C$7,INT((A158-1+Setup!$C$20)/2)-1)+MIN(IF(MOD(A158-1+Setup!$C$20,2)=0,Setup!$C$18,Setup!$C$19),DAY(EOMONTH(Setup!$C$7,INT((A158-1+Setup!$C$20)/2)))))))</f>
        <v/>
      </c>
      <c r="C158">
        <f>N('Paycheck Plan'!J154)</f>
        <v/>
      </c>
      <c r="D158">
        <f>N('Paycheck Plan'!K154)</f>
        <v/>
      </c>
      <c r="E158">
        <f>MIN(MAX(0,Setup!$C$10-F157),MAX(0,Setup!$C$8+C158-G158))</f>
        <v/>
      </c>
      <c r="F158">
        <f>F157+E158</f>
        <v/>
      </c>
      <c r="G158">
        <f>MIN(Setup!$C$14,MAX(0,Setup!$C$8+C158))</f>
        <v/>
      </c>
      <c r="H158">
        <f>MAX(0,Setup!$C$8+C158-G158-E158)+SUM($T$7:$BQ$7)-SUM(BR158:DO158)</f>
        <v/>
      </c>
      <c r="I158">
        <f>SUMPRODUCT(T157:BQ157,$T$6:$BQ$6)/Setup!$C$13</f>
        <v/>
      </c>
      <c r="J158">
        <f>SUM(T158:BQ158)</f>
        <v/>
      </c>
      <c r="K158">
        <f>IF(MAX(DP158:FM158)&gt;0,MATCH(MAX(DP158:FM158),DP158:FM158,0),1)</f>
        <v/>
      </c>
      <c r="T158">
        <f>MAX(0,T157*(1+T$6/Setup!$C$13)-BR158-DP158)+IF($K158=1,$D158,0)</f>
        <v/>
      </c>
      <c r="U158">
        <f>MAX(0,U157*(1+U$6/Setup!$C$13)-BS158-DQ158)+IF($K158=2,$D158,0)</f>
        <v/>
      </c>
      <c r="V158">
        <f>MAX(0,V157*(1+V$6/Setup!$C$13)-BT158-DR158)+IF($K158=3,$D158,0)</f>
        <v/>
      </c>
      <c r="W158">
        <f>MAX(0,W157*(1+W$6/Setup!$C$13)-BU158-DS158)+IF($K158=4,$D158,0)</f>
        <v/>
      </c>
      <c r="X158">
        <f>MAX(0,X157*(1+X$6/Setup!$C$13)-BV158-DT158)+IF($K158=5,$D158,0)</f>
        <v/>
      </c>
      <c r="Y158">
        <f>MAX(0,Y157*(1+Y$6/Setup!$C$13)-BW158-DU158)+IF($K158=6,$D158,0)</f>
        <v/>
      </c>
      <c r="Z158">
        <f>MAX(0,Z157*(1+Z$6/Setup!$C$13)-BX158-DV158)+IF($K158=7,$D158,0)</f>
        <v/>
      </c>
      <c r="AA158">
        <f>MAX(0,AA157*(1+AA$6/Setup!$C$13)-BY158-DW158)+IF($K158=8,$D158,0)</f>
        <v/>
      </c>
      <c r="AB158">
        <f>MAX(0,AB157*(1+AB$6/Setup!$C$13)-BZ158-DX158)+IF($K158=9,$D158,0)</f>
        <v/>
      </c>
      <c r="AC158">
        <f>MAX(0,AC157*(1+AC$6/Setup!$C$13)-CA158-DY158)+IF($K158=10,$D158,0)</f>
        <v/>
      </c>
      <c r="AD158">
        <f>MAX(0,AD157*(1+AD$6/Setup!$C$13)-CB158-DZ158)+IF($K158=11,$D158,0)</f>
        <v/>
      </c>
      <c r="AE158">
        <f>MAX(0,AE157*(1+AE$6/Setup!$C$13)-CC158-EA158)+IF($K158=12,$D158,0)</f>
        <v/>
      </c>
      <c r="AF158">
        <f>MAX(0,AF157*(1+AF$6/Setup!$C$13)-CD158-EB158)+IF($K158=13,$D158,0)</f>
        <v/>
      </c>
      <c r="AG158">
        <f>MAX(0,AG157*(1+AG$6/Setup!$C$13)-CE158-EC158)+IF($K158=14,$D158,0)</f>
        <v/>
      </c>
      <c r="AH158">
        <f>MAX(0,AH157*(1+AH$6/Setup!$C$13)-CF158-ED158)+IF($K158=15,$D158,0)</f>
        <v/>
      </c>
      <c r="AI158">
        <f>MAX(0,AI157*(1+AI$6/Setup!$C$13)-CG158-EE158)+IF($K158=16,$D158,0)</f>
        <v/>
      </c>
      <c r="AJ158">
        <f>MAX(0,AJ157*(1+AJ$6/Setup!$C$13)-CH158-EF158)+IF($K158=17,$D158,0)</f>
        <v/>
      </c>
      <c r="AK158">
        <f>MAX(0,AK157*(1+AK$6/Setup!$C$13)-CI158-EG158)+IF($K158=18,$D158,0)</f>
        <v/>
      </c>
      <c r="AL158">
        <f>MAX(0,AL157*(1+AL$6/Setup!$C$13)-CJ158-EH158)+IF($K158=19,$D158,0)</f>
        <v/>
      </c>
      <c r="AM158">
        <f>MAX(0,AM157*(1+AM$6/Setup!$C$13)-CK158-EI158)+IF($K158=20,$D158,0)</f>
        <v/>
      </c>
      <c r="AN158">
        <f>MAX(0,AN157*(1+AN$6/Setup!$C$13)-CL158-EJ158)+IF($K158=21,$D158,0)</f>
        <v/>
      </c>
      <c r="AO158">
        <f>MAX(0,AO157*(1+AO$6/Setup!$C$13)-CM158-EK158)+IF($K158=22,$D158,0)</f>
        <v/>
      </c>
      <c r="AP158">
        <f>MAX(0,AP157*(1+AP$6/Setup!$C$13)-CN158-EL158)+IF($K158=23,$D158,0)</f>
        <v/>
      </c>
      <c r="AQ158">
        <f>MAX(0,AQ157*(1+AQ$6/Setup!$C$13)-CO158-EM158)+IF($K158=24,$D158,0)</f>
        <v/>
      </c>
      <c r="AR158">
        <f>MAX(0,AR157*(1+AR$6/Setup!$C$13)-CP158-EN158)+IF($K158=25,$D158,0)</f>
        <v/>
      </c>
      <c r="AS158">
        <f>MAX(0,AS157*(1+AS$6/Setup!$C$13)-CQ158-EO158)+IF($K158=26,$D158,0)</f>
        <v/>
      </c>
      <c r="AT158">
        <f>MAX(0,AT157*(1+AT$6/Setup!$C$13)-CR158-EP158)+IF($K158=27,$D158,0)</f>
        <v/>
      </c>
      <c r="AU158">
        <f>MAX(0,AU157*(1+AU$6/Setup!$C$13)-CS158-EQ158)+IF($K158=28,$D158,0)</f>
        <v/>
      </c>
      <c r="AV158">
        <f>MAX(0,AV157*(1+AV$6/Setup!$C$13)-CT158-ER158)+IF($K158=29,$D158,0)</f>
        <v/>
      </c>
      <c r="AW158">
        <f>MAX(0,AW157*(1+AW$6/Setup!$C$13)-CU158-ES158)+IF($K158=30,$D158,0)</f>
        <v/>
      </c>
      <c r="AX158">
        <f>MAX(0,AX157*(1+AX$6/Setup!$C$13)-CV158-ET158)+IF($K158=31,$D158,0)</f>
        <v/>
      </c>
      <c r="AY158">
        <f>MAX(0,AY157*(1+AY$6/Setup!$C$13)-CW158-EU158)+IF($K158=32,$D158,0)</f>
        <v/>
      </c>
      <c r="AZ158">
        <f>MAX(0,AZ157*(1+AZ$6/Setup!$C$13)-CX158-EV158)+IF($K158=33,$D158,0)</f>
        <v/>
      </c>
      <c r="BA158">
        <f>MAX(0,BA157*(1+BA$6/Setup!$C$13)-CY158-EW158)+IF($K158=34,$D158,0)</f>
        <v/>
      </c>
      <c r="BB158">
        <f>MAX(0,BB157*(1+BB$6/Setup!$C$13)-CZ158-EX158)+IF($K158=35,$D158,0)</f>
        <v/>
      </c>
      <c r="BC158">
        <f>MAX(0,BC157*(1+BC$6/Setup!$C$13)-DA158-EY158)+IF($K158=36,$D158,0)</f>
        <v/>
      </c>
      <c r="BD158">
        <f>MAX(0,BD157*(1+BD$6/Setup!$C$13)-DB158-EZ158)+IF($K158=37,$D158,0)</f>
        <v/>
      </c>
      <c r="BE158">
        <f>MAX(0,BE157*(1+BE$6/Setup!$C$13)-DC158-FA158)+IF($K158=38,$D158,0)</f>
        <v/>
      </c>
      <c r="BF158">
        <f>MAX(0,BF157*(1+BF$6/Setup!$C$13)-DD158-FB158)+IF($K158=39,$D158,0)</f>
        <v/>
      </c>
      <c r="BG158">
        <f>MAX(0,BG157*(1+BG$6/Setup!$C$13)-DE158-FC158)+IF($K158=40,$D158,0)</f>
        <v/>
      </c>
      <c r="BH158">
        <f>MAX(0,BH157*(1+BH$6/Setup!$C$13)-DF158-FD158)+IF($K158=41,$D158,0)</f>
        <v/>
      </c>
      <c r="BI158">
        <f>MAX(0,BI157*(1+BI$6/Setup!$C$13)-DG158-FE158)+IF($K158=42,$D158,0)</f>
        <v/>
      </c>
      <c r="BJ158">
        <f>MAX(0,BJ157*(1+BJ$6/Setup!$C$13)-DH158-FF158)+IF($K158=43,$D158,0)</f>
        <v/>
      </c>
      <c r="BK158">
        <f>MAX(0,BK157*(1+BK$6/Setup!$C$13)-DI158-FG158)+IF($K158=44,$D158,0)</f>
        <v/>
      </c>
      <c r="BL158">
        <f>MAX(0,BL157*(1+BL$6/Setup!$C$13)-DJ158-FH158)+IF($K158=45,$D158,0)</f>
        <v/>
      </c>
      <c r="BM158">
        <f>MAX(0,BM157*(1+BM$6/Setup!$C$13)-DK158-FI158)+IF($K158=46,$D158,0)</f>
        <v/>
      </c>
      <c r="BN158">
        <f>MAX(0,BN157*(1+BN$6/Setup!$C$13)-DL158-FJ158)+IF($K158=47,$D158,0)</f>
        <v/>
      </c>
      <c r="BO158">
        <f>MAX(0,BO157*(1+BO$6/Setup!$C$13)-DM158-FK158)+IF($K158=48,$D158,0)</f>
        <v/>
      </c>
      <c r="BP158">
        <f>MAX(0,BP157*(1+BP$6/Setup!$C$13)-DN158-FL158)+IF($K158=49,$D158,0)</f>
        <v/>
      </c>
      <c r="BQ158">
        <f>MAX(0,BQ157*(1+BQ$6/Setup!$C$13)-DO158-FM158)+IF($K158=50,$D158,0)</f>
        <v/>
      </c>
      <c r="BR158">
        <f>MIN(T157*(1+T$6/Setup!$C$13),T$7)</f>
        <v/>
      </c>
      <c r="BS158">
        <f>MIN(U157*(1+U$6/Setup!$C$13),U$7)</f>
        <v/>
      </c>
      <c r="BT158">
        <f>MIN(V157*(1+V$6/Setup!$C$13),V$7)</f>
        <v/>
      </c>
      <c r="BU158">
        <f>MIN(W157*(1+W$6/Setup!$C$13),W$7)</f>
        <v/>
      </c>
      <c r="BV158">
        <f>MIN(X157*(1+X$6/Setup!$C$13),X$7)</f>
        <v/>
      </c>
      <c r="BW158">
        <f>MIN(Y157*(1+Y$6/Setup!$C$13),Y$7)</f>
        <v/>
      </c>
      <c r="BX158">
        <f>MIN(Z157*(1+Z$6/Setup!$C$13),Z$7)</f>
        <v/>
      </c>
      <c r="BY158">
        <f>MIN(AA157*(1+AA$6/Setup!$C$13),AA$7)</f>
        <v/>
      </c>
      <c r="BZ158">
        <f>MIN(AB157*(1+AB$6/Setup!$C$13),AB$7)</f>
        <v/>
      </c>
      <c r="CA158">
        <f>MIN(AC157*(1+AC$6/Setup!$C$13),AC$7)</f>
        <v/>
      </c>
      <c r="CB158">
        <f>MIN(AD157*(1+AD$6/Setup!$C$13),AD$7)</f>
        <v/>
      </c>
      <c r="CC158">
        <f>MIN(AE157*(1+AE$6/Setup!$C$13),AE$7)</f>
        <v/>
      </c>
      <c r="CD158">
        <f>MIN(AF157*(1+AF$6/Setup!$C$13),AF$7)</f>
        <v/>
      </c>
      <c r="CE158">
        <f>MIN(AG157*(1+AG$6/Setup!$C$13),AG$7)</f>
        <v/>
      </c>
      <c r="CF158">
        <f>MIN(AH157*(1+AH$6/Setup!$C$13),AH$7)</f>
        <v/>
      </c>
      <c r="CG158">
        <f>MIN(AI157*(1+AI$6/Setup!$C$13),AI$7)</f>
        <v/>
      </c>
      <c r="CH158">
        <f>MIN(AJ157*(1+AJ$6/Setup!$C$13),AJ$7)</f>
        <v/>
      </c>
      <c r="CI158">
        <f>MIN(AK157*(1+AK$6/Setup!$C$13),AK$7)</f>
        <v/>
      </c>
      <c r="CJ158">
        <f>MIN(AL157*(1+AL$6/Setup!$C$13),AL$7)</f>
        <v/>
      </c>
      <c r="CK158">
        <f>MIN(AM157*(1+AM$6/Setup!$C$13),AM$7)</f>
        <v/>
      </c>
      <c r="CL158">
        <f>MIN(AN157*(1+AN$6/Setup!$C$13),AN$7)</f>
        <v/>
      </c>
      <c r="CM158">
        <f>MIN(AO157*(1+AO$6/Setup!$C$13),AO$7)</f>
        <v/>
      </c>
      <c r="CN158">
        <f>MIN(AP157*(1+AP$6/Setup!$C$13),AP$7)</f>
        <v/>
      </c>
      <c r="CO158">
        <f>MIN(AQ157*(1+AQ$6/Setup!$C$13),AQ$7)</f>
        <v/>
      </c>
      <c r="CP158">
        <f>MIN(AR157*(1+AR$6/Setup!$C$13),AR$7)</f>
        <v/>
      </c>
      <c r="CQ158">
        <f>MIN(AS157*(1+AS$6/Setup!$C$13),AS$7)</f>
        <v/>
      </c>
      <c r="CR158">
        <f>MIN(AT157*(1+AT$6/Setup!$C$13),AT$7)</f>
        <v/>
      </c>
      <c r="CS158">
        <f>MIN(AU157*(1+AU$6/Setup!$C$13),AU$7)</f>
        <v/>
      </c>
      <c r="CT158">
        <f>MIN(AV157*(1+AV$6/Setup!$C$13),AV$7)</f>
        <v/>
      </c>
      <c r="CU158">
        <f>MIN(AW157*(1+AW$6/Setup!$C$13),AW$7)</f>
        <v/>
      </c>
      <c r="CV158">
        <f>MIN(AX157*(1+AX$6/Setup!$C$13),AX$7)</f>
        <v/>
      </c>
      <c r="CW158">
        <f>MIN(AY157*(1+AY$6/Setup!$C$13),AY$7)</f>
        <v/>
      </c>
      <c r="CX158">
        <f>MIN(AZ157*(1+AZ$6/Setup!$C$13),AZ$7)</f>
        <v/>
      </c>
      <c r="CY158">
        <f>MIN(BA157*(1+BA$6/Setup!$C$13),BA$7)</f>
        <v/>
      </c>
      <c r="CZ158">
        <f>MIN(BB157*(1+BB$6/Setup!$C$13),BB$7)</f>
        <v/>
      </c>
      <c r="DA158">
        <f>MIN(BC157*(1+BC$6/Setup!$C$13),BC$7)</f>
        <v/>
      </c>
      <c r="DB158">
        <f>MIN(BD157*(1+BD$6/Setup!$C$13),BD$7)</f>
        <v/>
      </c>
      <c r="DC158">
        <f>MIN(BE157*(1+BE$6/Setup!$C$13),BE$7)</f>
        <v/>
      </c>
      <c r="DD158">
        <f>MIN(BF157*(1+BF$6/Setup!$C$13),BF$7)</f>
        <v/>
      </c>
      <c r="DE158">
        <f>MIN(BG157*(1+BG$6/Setup!$C$13),BG$7)</f>
        <v/>
      </c>
      <c r="DF158">
        <f>MIN(BH157*(1+BH$6/Setup!$C$13),BH$7)</f>
        <v/>
      </c>
      <c r="DG158">
        <f>MIN(BI157*(1+BI$6/Setup!$C$13),BI$7)</f>
        <v/>
      </c>
      <c r="DH158">
        <f>MIN(BJ157*(1+BJ$6/Setup!$C$13),BJ$7)</f>
        <v/>
      </c>
      <c r="DI158">
        <f>MIN(BK157*(1+BK$6/Setup!$C$13),BK$7)</f>
        <v/>
      </c>
      <c r="DJ158">
        <f>MIN(BL157*(1+BL$6/Setup!$C$13),BL$7)</f>
        <v/>
      </c>
      <c r="DK158">
        <f>MIN(BM157*(1+BM$6/Setup!$C$13),BM$7)</f>
        <v/>
      </c>
      <c r="DL158">
        <f>MIN(BN157*(1+BN$6/Setup!$C$13),BN$7)</f>
        <v/>
      </c>
      <c r="DM158">
        <f>MIN(BO157*(1+BO$6/Setup!$C$13),BO$7)</f>
        <v/>
      </c>
      <c r="DN158">
        <f>MIN(BP157*(1+BP$6/Setup!$C$13),BP$7)</f>
        <v/>
      </c>
      <c r="DO158">
        <f>MIN(BQ157*(1+BQ$6/Setup!$C$13),BQ$7)</f>
        <v/>
      </c>
      <c r="DP158">
        <f>MIN(T157*(1+T$6/Setup!$C$13)-BR158,$H158)</f>
        <v/>
      </c>
      <c r="DQ158">
        <f>MIN(U157*(1+U$6/Setup!$C$13)-BS158,MAX(0,$H158-SUM($DP158:DP158)))</f>
        <v/>
      </c>
      <c r="DR158">
        <f>MIN(V157*(1+V$6/Setup!$C$13)-BT158,MAX(0,$H158-SUM($DP158:DQ158)))</f>
        <v/>
      </c>
      <c r="DS158">
        <f>MIN(W157*(1+W$6/Setup!$C$13)-BU158,MAX(0,$H158-SUM($DP158:DR158)))</f>
        <v/>
      </c>
      <c r="DT158">
        <f>MIN(X157*(1+X$6/Setup!$C$13)-BV158,MAX(0,$H158-SUM($DP158:DS158)))</f>
        <v/>
      </c>
      <c r="DU158">
        <f>MIN(Y157*(1+Y$6/Setup!$C$13)-BW158,MAX(0,$H158-SUM($DP158:DT158)))</f>
        <v/>
      </c>
      <c r="DV158">
        <f>MIN(Z157*(1+Z$6/Setup!$C$13)-BX158,MAX(0,$H158-SUM($DP158:DU158)))</f>
        <v/>
      </c>
      <c r="DW158">
        <f>MIN(AA157*(1+AA$6/Setup!$C$13)-BY158,MAX(0,$H158-SUM($DP158:DV158)))</f>
        <v/>
      </c>
      <c r="DX158">
        <f>MIN(AB157*(1+AB$6/Setup!$C$13)-BZ158,MAX(0,$H158-SUM($DP158:DW158)))</f>
        <v/>
      </c>
      <c r="DY158">
        <f>MIN(AC157*(1+AC$6/Setup!$C$13)-CA158,MAX(0,$H158-SUM($DP158:DX158)))</f>
        <v/>
      </c>
      <c r="DZ158">
        <f>MIN(AD157*(1+AD$6/Setup!$C$13)-CB158,MAX(0,$H158-SUM($DP158:DY158)))</f>
        <v/>
      </c>
      <c r="EA158">
        <f>MIN(AE157*(1+AE$6/Setup!$C$13)-CC158,MAX(0,$H158-SUM($DP158:DZ158)))</f>
        <v/>
      </c>
      <c r="EB158">
        <f>MIN(AF157*(1+AF$6/Setup!$C$13)-CD158,MAX(0,$H158-SUM($DP158:EA158)))</f>
        <v/>
      </c>
      <c r="EC158">
        <f>MIN(AG157*(1+AG$6/Setup!$C$13)-CE158,MAX(0,$H158-SUM($DP158:EB158)))</f>
        <v/>
      </c>
      <c r="ED158">
        <f>MIN(AH157*(1+AH$6/Setup!$C$13)-CF158,MAX(0,$H158-SUM($DP158:EC158)))</f>
        <v/>
      </c>
      <c r="EE158">
        <f>MIN(AI157*(1+AI$6/Setup!$C$13)-CG158,MAX(0,$H158-SUM($DP158:ED158)))</f>
        <v/>
      </c>
      <c r="EF158">
        <f>MIN(AJ157*(1+AJ$6/Setup!$C$13)-CH158,MAX(0,$H158-SUM($DP158:EE158)))</f>
        <v/>
      </c>
      <c r="EG158">
        <f>MIN(AK157*(1+AK$6/Setup!$C$13)-CI158,MAX(0,$H158-SUM($DP158:EF158)))</f>
        <v/>
      </c>
      <c r="EH158">
        <f>MIN(AL157*(1+AL$6/Setup!$C$13)-CJ158,MAX(0,$H158-SUM($DP158:EG158)))</f>
        <v/>
      </c>
      <c r="EI158">
        <f>MIN(AM157*(1+AM$6/Setup!$C$13)-CK158,MAX(0,$H158-SUM($DP158:EH158)))</f>
        <v/>
      </c>
      <c r="EJ158">
        <f>MIN(AN157*(1+AN$6/Setup!$C$13)-CL158,MAX(0,$H158-SUM($DP158:EI158)))</f>
        <v/>
      </c>
      <c r="EK158">
        <f>MIN(AO157*(1+AO$6/Setup!$C$13)-CM158,MAX(0,$H158-SUM($DP158:EJ158)))</f>
        <v/>
      </c>
      <c r="EL158">
        <f>MIN(AP157*(1+AP$6/Setup!$C$13)-CN158,MAX(0,$H158-SUM($DP158:EK158)))</f>
        <v/>
      </c>
      <c r="EM158">
        <f>MIN(AQ157*(1+AQ$6/Setup!$C$13)-CO158,MAX(0,$H158-SUM($DP158:EL158)))</f>
        <v/>
      </c>
      <c r="EN158">
        <f>MIN(AR157*(1+AR$6/Setup!$C$13)-CP158,MAX(0,$H158-SUM($DP158:EM158)))</f>
        <v/>
      </c>
      <c r="EO158">
        <f>MIN(AS157*(1+AS$6/Setup!$C$13)-CQ158,MAX(0,$H158-SUM($DP158:EN158)))</f>
        <v/>
      </c>
      <c r="EP158">
        <f>MIN(AT157*(1+AT$6/Setup!$C$13)-CR158,MAX(0,$H158-SUM($DP158:EO158)))</f>
        <v/>
      </c>
      <c r="EQ158">
        <f>MIN(AU157*(1+AU$6/Setup!$C$13)-CS158,MAX(0,$H158-SUM($DP158:EP158)))</f>
        <v/>
      </c>
      <c r="ER158">
        <f>MIN(AV157*(1+AV$6/Setup!$C$13)-CT158,MAX(0,$H158-SUM($DP158:EQ158)))</f>
        <v/>
      </c>
      <c r="ES158">
        <f>MIN(AW157*(1+AW$6/Setup!$C$13)-CU158,MAX(0,$H158-SUM($DP158:ER158)))</f>
        <v/>
      </c>
      <c r="ET158">
        <f>MIN(AX157*(1+AX$6/Setup!$C$13)-CV158,MAX(0,$H158-SUM($DP158:ES158)))</f>
        <v/>
      </c>
      <c r="EU158">
        <f>MIN(AY157*(1+AY$6/Setup!$C$13)-CW158,MAX(0,$H158-SUM($DP158:ET158)))</f>
        <v/>
      </c>
      <c r="EV158">
        <f>MIN(AZ157*(1+AZ$6/Setup!$C$13)-CX158,MAX(0,$H158-SUM($DP158:EU158)))</f>
        <v/>
      </c>
      <c r="EW158">
        <f>MIN(BA157*(1+BA$6/Setup!$C$13)-CY158,MAX(0,$H158-SUM($DP158:EV158)))</f>
        <v/>
      </c>
      <c r="EX158">
        <f>MIN(BB157*(1+BB$6/Setup!$C$13)-CZ158,MAX(0,$H158-SUM($DP158:EW158)))</f>
        <v/>
      </c>
      <c r="EY158">
        <f>MIN(BC157*(1+BC$6/Setup!$C$13)-DA158,MAX(0,$H158-SUM($DP158:EX158)))</f>
        <v/>
      </c>
      <c r="EZ158">
        <f>MIN(BD157*(1+BD$6/Setup!$C$13)-DB158,MAX(0,$H158-SUM($DP158:EY158)))</f>
        <v/>
      </c>
      <c r="FA158">
        <f>MIN(BE157*(1+BE$6/Setup!$C$13)-DC158,MAX(0,$H158-SUM($DP158:EZ158)))</f>
        <v/>
      </c>
      <c r="FB158">
        <f>MIN(BF157*(1+BF$6/Setup!$C$13)-DD158,MAX(0,$H158-SUM($DP158:FA158)))</f>
        <v/>
      </c>
      <c r="FC158">
        <f>MIN(BG157*(1+BG$6/Setup!$C$13)-DE158,MAX(0,$H158-SUM($DP158:FB158)))</f>
        <v/>
      </c>
      <c r="FD158">
        <f>MIN(BH157*(1+BH$6/Setup!$C$13)-DF158,MAX(0,$H158-SUM($DP158:FC158)))</f>
        <v/>
      </c>
      <c r="FE158">
        <f>MIN(BI157*(1+BI$6/Setup!$C$13)-DG158,MAX(0,$H158-SUM($DP158:FD158)))</f>
        <v/>
      </c>
      <c r="FF158">
        <f>MIN(BJ157*(1+BJ$6/Setup!$C$13)-DH158,MAX(0,$H158-SUM($DP158:FE158)))</f>
        <v/>
      </c>
      <c r="FG158">
        <f>MIN(BK157*(1+BK$6/Setup!$C$13)-DI158,MAX(0,$H158-SUM($DP158:FF158)))</f>
        <v/>
      </c>
      <c r="FH158">
        <f>MIN(BL157*(1+BL$6/Setup!$C$13)-DJ158,MAX(0,$H158-SUM($DP158:FG158)))</f>
        <v/>
      </c>
      <c r="FI158">
        <f>MIN(BM157*(1+BM$6/Setup!$C$13)-DK158,MAX(0,$H158-SUM($DP158:FH158)))</f>
        <v/>
      </c>
      <c r="FJ158">
        <f>MIN(BN157*(1+BN$6/Setup!$C$13)-DL158,MAX(0,$H158-SUM($DP158:FI158)))</f>
        <v/>
      </c>
      <c r="FK158">
        <f>MIN(BO157*(1+BO$6/Setup!$C$13)-DM158,MAX(0,$H158-SUM($DP158:FJ158)))</f>
        <v/>
      </c>
      <c r="FL158">
        <f>MIN(BP157*(1+BP$6/Setup!$C$13)-DN158,MAX(0,$H158-SUM($DP158:FK158)))</f>
        <v/>
      </c>
      <c r="FM158">
        <f>MIN(BQ157*(1+BQ$6/Setup!$C$13)-DO158,MAX(0,$H158-SUM($DP158:FL158)))</f>
        <v/>
      </c>
    </row>
    <row r="159">
      <c r="A159">
        <f>A158+1</f>
        <v/>
      </c>
      <c r="B159">
        <f>IF(Setup!$C$6="Every week",Setup!$C$7+7*(A159-1),IF(Setup!$C$6="Every 2 weeks",Setup!$C$7+14*(A159-1),IF(Setup!$C$6="Every month",EDATE(Setup!$C$7,A159-1),EOMONTH(Setup!$C$7,INT((A159-1+Setup!$C$20)/2)-1)+MIN(IF(MOD(A159-1+Setup!$C$20,2)=0,Setup!$C$18,Setup!$C$19),DAY(EOMONTH(Setup!$C$7,INT((A159-1+Setup!$C$20)/2)))))))</f>
        <v/>
      </c>
      <c r="C159">
        <f>N('Paycheck Plan'!J155)</f>
        <v/>
      </c>
      <c r="D159">
        <f>N('Paycheck Plan'!K155)</f>
        <v/>
      </c>
      <c r="E159">
        <f>MIN(MAX(0,Setup!$C$10-F158),MAX(0,Setup!$C$8+C159-G159))</f>
        <v/>
      </c>
      <c r="F159">
        <f>F158+E159</f>
        <v/>
      </c>
      <c r="G159">
        <f>MIN(Setup!$C$14,MAX(0,Setup!$C$8+C159))</f>
        <v/>
      </c>
      <c r="H159">
        <f>MAX(0,Setup!$C$8+C159-G159-E159)+SUM($T$7:$BQ$7)-SUM(BR159:DO159)</f>
        <v/>
      </c>
      <c r="I159">
        <f>SUMPRODUCT(T158:BQ158,$T$6:$BQ$6)/Setup!$C$13</f>
        <v/>
      </c>
      <c r="J159">
        <f>SUM(T159:BQ159)</f>
        <v/>
      </c>
      <c r="K159">
        <f>IF(MAX(DP159:FM159)&gt;0,MATCH(MAX(DP159:FM159),DP159:FM159,0),1)</f>
        <v/>
      </c>
      <c r="T159">
        <f>MAX(0,T158*(1+T$6/Setup!$C$13)-BR159-DP159)+IF($K159=1,$D159,0)</f>
        <v/>
      </c>
      <c r="U159">
        <f>MAX(0,U158*(1+U$6/Setup!$C$13)-BS159-DQ159)+IF($K159=2,$D159,0)</f>
        <v/>
      </c>
      <c r="V159">
        <f>MAX(0,V158*(1+V$6/Setup!$C$13)-BT159-DR159)+IF($K159=3,$D159,0)</f>
        <v/>
      </c>
      <c r="W159">
        <f>MAX(0,W158*(1+W$6/Setup!$C$13)-BU159-DS159)+IF($K159=4,$D159,0)</f>
        <v/>
      </c>
      <c r="X159">
        <f>MAX(0,X158*(1+X$6/Setup!$C$13)-BV159-DT159)+IF($K159=5,$D159,0)</f>
        <v/>
      </c>
      <c r="Y159">
        <f>MAX(0,Y158*(1+Y$6/Setup!$C$13)-BW159-DU159)+IF($K159=6,$D159,0)</f>
        <v/>
      </c>
      <c r="Z159">
        <f>MAX(0,Z158*(1+Z$6/Setup!$C$13)-BX159-DV159)+IF($K159=7,$D159,0)</f>
        <v/>
      </c>
      <c r="AA159">
        <f>MAX(0,AA158*(1+AA$6/Setup!$C$13)-BY159-DW159)+IF($K159=8,$D159,0)</f>
        <v/>
      </c>
      <c r="AB159">
        <f>MAX(0,AB158*(1+AB$6/Setup!$C$13)-BZ159-DX159)+IF($K159=9,$D159,0)</f>
        <v/>
      </c>
      <c r="AC159">
        <f>MAX(0,AC158*(1+AC$6/Setup!$C$13)-CA159-DY159)+IF($K159=10,$D159,0)</f>
        <v/>
      </c>
      <c r="AD159">
        <f>MAX(0,AD158*(1+AD$6/Setup!$C$13)-CB159-DZ159)+IF($K159=11,$D159,0)</f>
        <v/>
      </c>
      <c r="AE159">
        <f>MAX(0,AE158*(1+AE$6/Setup!$C$13)-CC159-EA159)+IF($K159=12,$D159,0)</f>
        <v/>
      </c>
      <c r="AF159">
        <f>MAX(0,AF158*(1+AF$6/Setup!$C$13)-CD159-EB159)+IF($K159=13,$D159,0)</f>
        <v/>
      </c>
      <c r="AG159">
        <f>MAX(0,AG158*(1+AG$6/Setup!$C$13)-CE159-EC159)+IF($K159=14,$D159,0)</f>
        <v/>
      </c>
      <c r="AH159">
        <f>MAX(0,AH158*(1+AH$6/Setup!$C$13)-CF159-ED159)+IF($K159=15,$D159,0)</f>
        <v/>
      </c>
      <c r="AI159">
        <f>MAX(0,AI158*(1+AI$6/Setup!$C$13)-CG159-EE159)+IF($K159=16,$D159,0)</f>
        <v/>
      </c>
      <c r="AJ159">
        <f>MAX(0,AJ158*(1+AJ$6/Setup!$C$13)-CH159-EF159)+IF($K159=17,$D159,0)</f>
        <v/>
      </c>
      <c r="AK159">
        <f>MAX(0,AK158*(1+AK$6/Setup!$C$13)-CI159-EG159)+IF($K159=18,$D159,0)</f>
        <v/>
      </c>
      <c r="AL159">
        <f>MAX(0,AL158*(1+AL$6/Setup!$C$13)-CJ159-EH159)+IF($K159=19,$D159,0)</f>
        <v/>
      </c>
      <c r="AM159">
        <f>MAX(0,AM158*(1+AM$6/Setup!$C$13)-CK159-EI159)+IF($K159=20,$D159,0)</f>
        <v/>
      </c>
      <c r="AN159">
        <f>MAX(0,AN158*(1+AN$6/Setup!$C$13)-CL159-EJ159)+IF($K159=21,$D159,0)</f>
        <v/>
      </c>
      <c r="AO159">
        <f>MAX(0,AO158*(1+AO$6/Setup!$C$13)-CM159-EK159)+IF($K159=22,$D159,0)</f>
        <v/>
      </c>
      <c r="AP159">
        <f>MAX(0,AP158*(1+AP$6/Setup!$C$13)-CN159-EL159)+IF($K159=23,$D159,0)</f>
        <v/>
      </c>
      <c r="AQ159">
        <f>MAX(0,AQ158*(1+AQ$6/Setup!$C$13)-CO159-EM159)+IF($K159=24,$D159,0)</f>
        <v/>
      </c>
      <c r="AR159">
        <f>MAX(0,AR158*(1+AR$6/Setup!$C$13)-CP159-EN159)+IF($K159=25,$D159,0)</f>
        <v/>
      </c>
      <c r="AS159">
        <f>MAX(0,AS158*(1+AS$6/Setup!$C$13)-CQ159-EO159)+IF($K159=26,$D159,0)</f>
        <v/>
      </c>
      <c r="AT159">
        <f>MAX(0,AT158*(1+AT$6/Setup!$C$13)-CR159-EP159)+IF($K159=27,$D159,0)</f>
        <v/>
      </c>
      <c r="AU159">
        <f>MAX(0,AU158*(1+AU$6/Setup!$C$13)-CS159-EQ159)+IF($K159=28,$D159,0)</f>
        <v/>
      </c>
      <c r="AV159">
        <f>MAX(0,AV158*(1+AV$6/Setup!$C$13)-CT159-ER159)+IF($K159=29,$D159,0)</f>
        <v/>
      </c>
      <c r="AW159">
        <f>MAX(0,AW158*(1+AW$6/Setup!$C$13)-CU159-ES159)+IF($K159=30,$D159,0)</f>
        <v/>
      </c>
      <c r="AX159">
        <f>MAX(0,AX158*(1+AX$6/Setup!$C$13)-CV159-ET159)+IF($K159=31,$D159,0)</f>
        <v/>
      </c>
      <c r="AY159">
        <f>MAX(0,AY158*(1+AY$6/Setup!$C$13)-CW159-EU159)+IF($K159=32,$D159,0)</f>
        <v/>
      </c>
      <c r="AZ159">
        <f>MAX(0,AZ158*(1+AZ$6/Setup!$C$13)-CX159-EV159)+IF($K159=33,$D159,0)</f>
        <v/>
      </c>
      <c r="BA159">
        <f>MAX(0,BA158*(1+BA$6/Setup!$C$13)-CY159-EW159)+IF($K159=34,$D159,0)</f>
        <v/>
      </c>
      <c r="BB159">
        <f>MAX(0,BB158*(1+BB$6/Setup!$C$13)-CZ159-EX159)+IF($K159=35,$D159,0)</f>
        <v/>
      </c>
      <c r="BC159">
        <f>MAX(0,BC158*(1+BC$6/Setup!$C$13)-DA159-EY159)+IF($K159=36,$D159,0)</f>
        <v/>
      </c>
      <c r="BD159">
        <f>MAX(0,BD158*(1+BD$6/Setup!$C$13)-DB159-EZ159)+IF($K159=37,$D159,0)</f>
        <v/>
      </c>
      <c r="BE159">
        <f>MAX(0,BE158*(1+BE$6/Setup!$C$13)-DC159-FA159)+IF($K159=38,$D159,0)</f>
        <v/>
      </c>
      <c r="BF159">
        <f>MAX(0,BF158*(1+BF$6/Setup!$C$13)-DD159-FB159)+IF($K159=39,$D159,0)</f>
        <v/>
      </c>
      <c r="BG159">
        <f>MAX(0,BG158*(1+BG$6/Setup!$C$13)-DE159-FC159)+IF($K159=40,$D159,0)</f>
        <v/>
      </c>
      <c r="BH159">
        <f>MAX(0,BH158*(1+BH$6/Setup!$C$13)-DF159-FD159)+IF($K159=41,$D159,0)</f>
        <v/>
      </c>
      <c r="BI159">
        <f>MAX(0,BI158*(1+BI$6/Setup!$C$13)-DG159-FE159)+IF($K159=42,$D159,0)</f>
        <v/>
      </c>
      <c r="BJ159">
        <f>MAX(0,BJ158*(1+BJ$6/Setup!$C$13)-DH159-FF159)+IF($K159=43,$D159,0)</f>
        <v/>
      </c>
      <c r="BK159">
        <f>MAX(0,BK158*(1+BK$6/Setup!$C$13)-DI159-FG159)+IF($K159=44,$D159,0)</f>
        <v/>
      </c>
      <c r="BL159">
        <f>MAX(0,BL158*(1+BL$6/Setup!$C$13)-DJ159-FH159)+IF($K159=45,$D159,0)</f>
        <v/>
      </c>
      <c r="BM159">
        <f>MAX(0,BM158*(1+BM$6/Setup!$C$13)-DK159-FI159)+IF($K159=46,$D159,0)</f>
        <v/>
      </c>
      <c r="BN159">
        <f>MAX(0,BN158*(1+BN$6/Setup!$C$13)-DL159-FJ159)+IF($K159=47,$D159,0)</f>
        <v/>
      </c>
      <c r="BO159">
        <f>MAX(0,BO158*(1+BO$6/Setup!$C$13)-DM159-FK159)+IF($K159=48,$D159,0)</f>
        <v/>
      </c>
      <c r="BP159">
        <f>MAX(0,BP158*(1+BP$6/Setup!$C$13)-DN159-FL159)+IF($K159=49,$D159,0)</f>
        <v/>
      </c>
      <c r="BQ159">
        <f>MAX(0,BQ158*(1+BQ$6/Setup!$C$13)-DO159-FM159)+IF($K159=50,$D159,0)</f>
        <v/>
      </c>
      <c r="BR159">
        <f>MIN(T158*(1+T$6/Setup!$C$13),T$7)</f>
        <v/>
      </c>
      <c r="BS159">
        <f>MIN(U158*(1+U$6/Setup!$C$13),U$7)</f>
        <v/>
      </c>
      <c r="BT159">
        <f>MIN(V158*(1+V$6/Setup!$C$13),V$7)</f>
        <v/>
      </c>
      <c r="BU159">
        <f>MIN(W158*(1+W$6/Setup!$C$13),W$7)</f>
        <v/>
      </c>
      <c r="BV159">
        <f>MIN(X158*(1+X$6/Setup!$C$13),X$7)</f>
        <v/>
      </c>
      <c r="BW159">
        <f>MIN(Y158*(1+Y$6/Setup!$C$13),Y$7)</f>
        <v/>
      </c>
      <c r="BX159">
        <f>MIN(Z158*(1+Z$6/Setup!$C$13),Z$7)</f>
        <v/>
      </c>
      <c r="BY159">
        <f>MIN(AA158*(1+AA$6/Setup!$C$13),AA$7)</f>
        <v/>
      </c>
      <c r="BZ159">
        <f>MIN(AB158*(1+AB$6/Setup!$C$13),AB$7)</f>
        <v/>
      </c>
      <c r="CA159">
        <f>MIN(AC158*(1+AC$6/Setup!$C$13),AC$7)</f>
        <v/>
      </c>
      <c r="CB159">
        <f>MIN(AD158*(1+AD$6/Setup!$C$13),AD$7)</f>
        <v/>
      </c>
      <c r="CC159">
        <f>MIN(AE158*(1+AE$6/Setup!$C$13),AE$7)</f>
        <v/>
      </c>
      <c r="CD159">
        <f>MIN(AF158*(1+AF$6/Setup!$C$13),AF$7)</f>
        <v/>
      </c>
      <c r="CE159">
        <f>MIN(AG158*(1+AG$6/Setup!$C$13),AG$7)</f>
        <v/>
      </c>
      <c r="CF159">
        <f>MIN(AH158*(1+AH$6/Setup!$C$13),AH$7)</f>
        <v/>
      </c>
      <c r="CG159">
        <f>MIN(AI158*(1+AI$6/Setup!$C$13),AI$7)</f>
        <v/>
      </c>
      <c r="CH159">
        <f>MIN(AJ158*(1+AJ$6/Setup!$C$13),AJ$7)</f>
        <v/>
      </c>
      <c r="CI159">
        <f>MIN(AK158*(1+AK$6/Setup!$C$13),AK$7)</f>
        <v/>
      </c>
      <c r="CJ159">
        <f>MIN(AL158*(1+AL$6/Setup!$C$13),AL$7)</f>
        <v/>
      </c>
      <c r="CK159">
        <f>MIN(AM158*(1+AM$6/Setup!$C$13),AM$7)</f>
        <v/>
      </c>
      <c r="CL159">
        <f>MIN(AN158*(1+AN$6/Setup!$C$13),AN$7)</f>
        <v/>
      </c>
      <c r="CM159">
        <f>MIN(AO158*(1+AO$6/Setup!$C$13),AO$7)</f>
        <v/>
      </c>
      <c r="CN159">
        <f>MIN(AP158*(1+AP$6/Setup!$C$13),AP$7)</f>
        <v/>
      </c>
      <c r="CO159">
        <f>MIN(AQ158*(1+AQ$6/Setup!$C$13),AQ$7)</f>
        <v/>
      </c>
      <c r="CP159">
        <f>MIN(AR158*(1+AR$6/Setup!$C$13),AR$7)</f>
        <v/>
      </c>
      <c r="CQ159">
        <f>MIN(AS158*(1+AS$6/Setup!$C$13),AS$7)</f>
        <v/>
      </c>
      <c r="CR159">
        <f>MIN(AT158*(1+AT$6/Setup!$C$13),AT$7)</f>
        <v/>
      </c>
      <c r="CS159">
        <f>MIN(AU158*(1+AU$6/Setup!$C$13),AU$7)</f>
        <v/>
      </c>
      <c r="CT159">
        <f>MIN(AV158*(1+AV$6/Setup!$C$13),AV$7)</f>
        <v/>
      </c>
      <c r="CU159">
        <f>MIN(AW158*(1+AW$6/Setup!$C$13),AW$7)</f>
        <v/>
      </c>
      <c r="CV159">
        <f>MIN(AX158*(1+AX$6/Setup!$C$13),AX$7)</f>
        <v/>
      </c>
      <c r="CW159">
        <f>MIN(AY158*(1+AY$6/Setup!$C$13),AY$7)</f>
        <v/>
      </c>
      <c r="CX159">
        <f>MIN(AZ158*(1+AZ$6/Setup!$C$13),AZ$7)</f>
        <v/>
      </c>
      <c r="CY159">
        <f>MIN(BA158*(1+BA$6/Setup!$C$13),BA$7)</f>
        <v/>
      </c>
      <c r="CZ159">
        <f>MIN(BB158*(1+BB$6/Setup!$C$13),BB$7)</f>
        <v/>
      </c>
      <c r="DA159">
        <f>MIN(BC158*(1+BC$6/Setup!$C$13),BC$7)</f>
        <v/>
      </c>
      <c r="DB159">
        <f>MIN(BD158*(1+BD$6/Setup!$C$13),BD$7)</f>
        <v/>
      </c>
      <c r="DC159">
        <f>MIN(BE158*(1+BE$6/Setup!$C$13),BE$7)</f>
        <v/>
      </c>
      <c r="DD159">
        <f>MIN(BF158*(1+BF$6/Setup!$C$13),BF$7)</f>
        <v/>
      </c>
      <c r="DE159">
        <f>MIN(BG158*(1+BG$6/Setup!$C$13),BG$7)</f>
        <v/>
      </c>
      <c r="DF159">
        <f>MIN(BH158*(1+BH$6/Setup!$C$13),BH$7)</f>
        <v/>
      </c>
      <c r="DG159">
        <f>MIN(BI158*(1+BI$6/Setup!$C$13),BI$7)</f>
        <v/>
      </c>
      <c r="DH159">
        <f>MIN(BJ158*(1+BJ$6/Setup!$C$13),BJ$7)</f>
        <v/>
      </c>
      <c r="DI159">
        <f>MIN(BK158*(1+BK$6/Setup!$C$13),BK$7)</f>
        <v/>
      </c>
      <c r="DJ159">
        <f>MIN(BL158*(1+BL$6/Setup!$C$13),BL$7)</f>
        <v/>
      </c>
      <c r="DK159">
        <f>MIN(BM158*(1+BM$6/Setup!$C$13),BM$7)</f>
        <v/>
      </c>
      <c r="DL159">
        <f>MIN(BN158*(1+BN$6/Setup!$C$13),BN$7)</f>
        <v/>
      </c>
      <c r="DM159">
        <f>MIN(BO158*(1+BO$6/Setup!$C$13),BO$7)</f>
        <v/>
      </c>
      <c r="DN159">
        <f>MIN(BP158*(1+BP$6/Setup!$C$13),BP$7)</f>
        <v/>
      </c>
      <c r="DO159">
        <f>MIN(BQ158*(1+BQ$6/Setup!$C$13),BQ$7)</f>
        <v/>
      </c>
      <c r="DP159">
        <f>MIN(T158*(1+T$6/Setup!$C$13)-BR159,$H159)</f>
        <v/>
      </c>
      <c r="DQ159">
        <f>MIN(U158*(1+U$6/Setup!$C$13)-BS159,MAX(0,$H159-SUM($DP159:DP159)))</f>
        <v/>
      </c>
      <c r="DR159">
        <f>MIN(V158*(1+V$6/Setup!$C$13)-BT159,MAX(0,$H159-SUM($DP159:DQ159)))</f>
        <v/>
      </c>
      <c r="DS159">
        <f>MIN(W158*(1+W$6/Setup!$C$13)-BU159,MAX(0,$H159-SUM($DP159:DR159)))</f>
        <v/>
      </c>
      <c r="DT159">
        <f>MIN(X158*(1+X$6/Setup!$C$13)-BV159,MAX(0,$H159-SUM($DP159:DS159)))</f>
        <v/>
      </c>
      <c r="DU159">
        <f>MIN(Y158*(1+Y$6/Setup!$C$13)-BW159,MAX(0,$H159-SUM($DP159:DT159)))</f>
        <v/>
      </c>
      <c r="DV159">
        <f>MIN(Z158*(1+Z$6/Setup!$C$13)-BX159,MAX(0,$H159-SUM($DP159:DU159)))</f>
        <v/>
      </c>
      <c r="DW159">
        <f>MIN(AA158*(1+AA$6/Setup!$C$13)-BY159,MAX(0,$H159-SUM($DP159:DV159)))</f>
        <v/>
      </c>
      <c r="DX159">
        <f>MIN(AB158*(1+AB$6/Setup!$C$13)-BZ159,MAX(0,$H159-SUM($DP159:DW159)))</f>
        <v/>
      </c>
      <c r="DY159">
        <f>MIN(AC158*(1+AC$6/Setup!$C$13)-CA159,MAX(0,$H159-SUM($DP159:DX159)))</f>
        <v/>
      </c>
      <c r="DZ159">
        <f>MIN(AD158*(1+AD$6/Setup!$C$13)-CB159,MAX(0,$H159-SUM($DP159:DY159)))</f>
        <v/>
      </c>
      <c r="EA159">
        <f>MIN(AE158*(1+AE$6/Setup!$C$13)-CC159,MAX(0,$H159-SUM($DP159:DZ159)))</f>
        <v/>
      </c>
      <c r="EB159">
        <f>MIN(AF158*(1+AF$6/Setup!$C$13)-CD159,MAX(0,$H159-SUM($DP159:EA159)))</f>
        <v/>
      </c>
      <c r="EC159">
        <f>MIN(AG158*(1+AG$6/Setup!$C$13)-CE159,MAX(0,$H159-SUM($DP159:EB159)))</f>
        <v/>
      </c>
      <c r="ED159">
        <f>MIN(AH158*(1+AH$6/Setup!$C$13)-CF159,MAX(0,$H159-SUM($DP159:EC159)))</f>
        <v/>
      </c>
      <c r="EE159">
        <f>MIN(AI158*(1+AI$6/Setup!$C$13)-CG159,MAX(0,$H159-SUM($DP159:ED159)))</f>
        <v/>
      </c>
      <c r="EF159">
        <f>MIN(AJ158*(1+AJ$6/Setup!$C$13)-CH159,MAX(0,$H159-SUM($DP159:EE159)))</f>
        <v/>
      </c>
      <c r="EG159">
        <f>MIN(AK158*(1+AK$6/Setup!$C$13)-CI159,MAX(0,$H159-SUM($DP159:EF159)))</f>
        <v/>
      </c>
      <c r="EH159">
        <f>MIN(AL158*(1+AL$6/Setup!$C$13)-CJ159,MAX(0,$H159-SUM($DP159:EG159)))</f>
        <v/>
      </c>
      <c r="EI159">
        <f>MIN(AM158*(1+AM$6/Setup!$C$13)-CK159,MAX(0,$H159-SUM($DP159:EH159)))</f>
        <v/>
      </c>
      <c r="EJ159">
        <f>MIN(AN158*(1+AN$6/Setup!$C$13)-CL159,MAX(0,$H159-SUM($DP159:EI159)))</f>
        <v/>
      </c>
      <c r="EK159">
        <f>MIN(AO158*(1+AO$6/Setup!$C$13)-CM159,MAX(0,$H159-SUM($DP159:EJ159)))</f>
        <v/>
      </c>
      <c r="EL159">
        <f>MIN(AP158*(1+AP$6/Setup!$C$13)-CN159,MAX(0,$H159-SUM($DP159:EK159)))</f>
        <v/>
      </c>
      <c r="EM159">
        <f>MIN(AQ158*(1+AQ$6/Setup!$C$13)-CO159,MAX(0,$H159-SUM($DP159:EL159)))</f>
        <v/>
      </c>
      <c r="EN159">
        <f>MIN(AR158*(1+AR$6/Setup!$C$13)-CP159,MAX(0,$H159-SUM($DP159:EM159)))</f>
        <v/>
      </c>
      <c r="EO159">
        <f>MIN(AS158*(1+AS$6/Setup!$C$13)-CQ159,MAX(0,$H159-SUM($DP159:EN159)))</f>
        <v/>
      </c>
      <c r="EP159">
        <f>MIN(AT158*(1+AT$6/Setup!$C$13)-CR159,MAX(0,$H159-SUM($DP159:EO159)))</f>
        <v/>
      </c>
      <c r="EQ159">
        <f>MIN(AU158*(1+AU$6/Setup!$C$13)-CS159,MAX(0,$H159-SUM($DP159:EP159)))</f>
        <v/>
      </c>
      <c r="ER159">
        <f>MIN(AV158*(1+AV$6/Setup!$C$13)-CT159,MAX(0,$H159-SUM($DP159:EQ159)))</f>
        <v/>
      </c>
      <c r="ES159">
        <f>MIN(AW158*(1+AW$6/Setup!$C$13)-CU159,MAX(0,$H159-SUM($DP159:ER159)))</f>
        <v/>
      </c>
      <c r="ET159">
        <f>MIN(AX158*(1+AX$6/Setup!$C$13)-CV159,MAX(0,$H159-SUM($DP159:ES159)))</f>
        <v/>
      </c>
      <c r="EU159">
        <f>MIN(AY158*(1+AY$6/Setup!$C$13)-CW159,MAX(0,$H159-SUM($DP159:ET159)))</f>
        <v/>
      </c>
      <c r="EV159">
        <f>MIN(AZ158*(1+AZ$6/Setup!$C$13)-CX159,MAX(0,$H159-SUM($DP159:EU159)))</f>
        <v/>
      </c>
      <c r="EW159">
        <f>MIN(BA158*(1+BA$6/Setup!$C$13)-CY159,MAX(0,$H159-SUM($DP159:EV159)))</f>
        <v/>
      </c>
      <c r="EX159">
        <f>MIN(BB158*(1+BB$6/Setup!$C$13)-CZ159,MAX(0,$H159-SUM($DP159:EW159)))</f>
        <v/>
      </c>
      <c r="EY159">
        <f>MIN(BC158*(1+BC$6/Setup!$C$13)-DA159,MAX(0,$H159-SUM($DP159:EX159)))</f>
        <v/>
      </c>
      <c r="EZ159">
        <f>MIN(BD158*(1+BD$6/Setup!$C$13)-DB159,MAX(0,$H159-SUM($DP159:EY159)))</f>
        <v/>
      </c>
      <c r="FA159">
        <f>MIN(BE158*(1+BE$6/Setup!$C$13)-DC159,MAX(0,$H159-SUM($DP159:EZ159)))</f>
        <v/>
      </c>
      <c r="FB159">
        <f>MIN(BF158*(1+BF$6/Setup!$C$13)-DD159,MAX(0,$H159-SUM($DP159:FA159)))</f>
        <v/>
      </c>
      <c r="FC159">
        <f>MIN(BG158*(1+BG$6/Setup!$C$13)-DE159,MAX(0,$H159-SUM($DP159:FB159)))</f>
        <v/>
      </c>
      <c r="FD159">
        <f>MIN(BH158*(1+BH$6/Setup!$C$13)-DF159,MAX(0,$H159-SUM($DP159:FC159)))</f>
        <v/>
      </c>
      <c r="FE159">
        <f>MIN(BI158*(1+BI$6/Setup!$C$13)-DG159,MAX(0,$H159-SUM($DP159:FD159)))</f>
        <v/>
      </c>
      <c r="FF159">
        <f>MIN(BJ158*(1+BJ$6/Setup!$C$13)-DH159,MAX(0,$H159-SUM($DP159:FE159)))</f>
        <v/>
      </c>
      <c r="FG159">
        <f>MIN(BK158*(1+BK$6/Setup!$C$13)-DI159,MAX(0,$H159-SUM($DP159:FF159)))</f>
        <v/>
      </c>
      <c r="FH159">
        <f>MIN(BL158*(1+BL$6/Setup!$C$13)-DJ159,MAX(0,$H159-SUM($DP159:FG159)))</f>
        <v/>
      </c>
      <c r="FI159">
        <f>MIN(BM158*(1+BM$6/Setup!$C$13)-DK159,MAX(0,$H159-SUM($DP159:FH159)))</f>
        <v/>
      </c>
      <c r="FJ159">
        <f>MIN(BN158*(1+BN$6/Setup!$C$13)-DL159,MAX(0,$H159-SUM($DP159:FI159)))</f>
        <v/>
      </c>
      <c r="FK159">
        <f>MIN(BO158*(1+BO$6/Setup!$C$13)-DM159,MAX(0,$H159-SUM($DP159:FJ159)))</f>
        <v/>
      </c>
      <c r="FL159">
        <f>MIN(BP158*(1+BP$6/Setup!$C$13)-DN159,MAX(0,$H159-SUM($DP159:FK159)))</f>
        <v/>
      </c>
      <c r="FM159">
        <f>MIN(BQ158*(1+BQ$6/Setup!$C$13)-DO159,MAX(0,$H159-SUM($DP159:FL159)))</f>
        <v/>
      </c>
    </row>
    <row r="160">
      <c r="A160">
        <f>A159+1</f>
        <v/>
      </c>
      <c r="B160">
        <f>IF(Setup!$C$6="Every week",Setup!$C$7+7*(A160-1),IF(Setup!$C$6="Every 2 weeks",Setup!$C$7+14*(A160-1),IF(Setup!$C$6="Every month",EDATE(Setup!$C$7,A160-1),EOMONTH(Setup!$C$7,INT((A160-1+Setup!$C$20)/2)-1)+MIN(IF(MOD(A160-1+Setup!$C$20,2)=0,Setup!$C$18,Setup!$C$19),DAY(EOMONTH(Setup!$C$7,INT((A160-1+Setup!$C$20)/2)))))))</f>
        <v/>
      </c>
      <c r="C160">
        <f>N('Paycheck Plan'!J156)</f>
        <v/>
      </c>
      <c r="D160">
        <f>N('Paycheck Plan'!K156)</f>
        <v/>
      </c>
      <c r="E160">
        <f>MIN(MAX(0,Setup!$C$10-F159),MAX(0,Setup!$C$8+C160-G160))</f>
        <v/>
      </c>
      <c r="F160">
        <f>F159+E160</f>
        <v/>
      </c>
      <c r="G160">
        <f>MIN(Setup!$C$14,MAX(0,Setup!$C$8+C160))</f>
        <v/>
      </c>
      <c r="H160">
        <f>MAX(0,Setup!$C$8+C160-G160-E160)+SUM($T$7:$BQ$7)-SUM(BR160:DO160)</f>
        <v/>
      </c>
      <c r="I160">
        <f>SUMPRODUCT(T159:BQ159,$T$6:$BQ$6)/Setup!$C$13</f>
        <v/>
      </c>
      <c r="J160">
        <f>SUM(T160:BQ160)</f>
        <v/>
      </c>
      <c r="K160">
        <f>IF(MAX(DP160:FM160)&gt;0,MATCH(MAX(DP160:FM160),DP160:FM160,0),1)</f>
        <v/>
      </c>
      <c r="T160">
        <f>MAX(0,T159*(1+T$6/Setup!$C$13)-BR160-DP160)+IF($K160=1,$D160,0)</f>
        <v/>
      </c>
      <c r="U160">
        <f>MAX(0,U159*(1+U$6/Setup!$C$13)-BS160-DQ160)+IF($K160=2,$D160,0)</f>
        <v/>
      </c>
      <c r="V160">
        <f>MAX(0,V159*(1+V$6/Setup!$C$13)-BT160-DR160)+IF($K160=3,$D160,0)</f>
        <v/>
      </c>
      <c r="W160">
        <f>MAX(0,W159*(1+W$6/Setup!$C$13)-BU160-DS160)+IF($K160=4,$D160,0)</f>
        <v/>
      </c>
      <c r="X160">
        <f>MAX(0,X159*(1+X$6/Setup!$C$13)-BV160-DT160)+IF($K160=5,$D160,0)</f>
        <v/>
      </c>
      <c r="Y160">
        <f>MAX(0,Y159*(1+Y$6/Setup!$C$13)-BW160-DU160)+IF($K160=6,$D160,0)</f>
        <v/>
      </c>
      <c r="Z160">
        <f>MAX(0,Z159*(1+Z$6/Setup!$C$13)-BX160-DV160)+IF($K160=7,$D160,0)</f>
        <v/>
      </c>
      <c r="AA160">
        <f>MAX(0,AA159*(1+AA$6/Setup!$C$13)-BY160-DW160)+IF($K160=8,$D160,0)</f>
        <v/>
      </c>
      <c r="AB160">
        <f>MAX(0,AB159*(1+AB$6/Setup!$C$13)-BZ160-DX160)+IF($K160=9,$D160,0)</f>
        <v/>
      </c>
      <c r="AC160">
        <f>MAX(0,AC159*(1+AC$6/Setup!$C$13)-CA160-DY160)+IF($K160=10,$D160,0)</f>
        <v/>
      </c>
      <c r="AD160">
        <f>MAX(0,AD159*(1+AD$6/Setup!$C$13)-CB160-DZ160)+IF($K160=11,$D160,0)</f>
        <v/>
      </c>
      <c r="AE160">
        <f>MAX(0,AE159*(1+AE$6/Setup!$C$13)-CC160-EA160)+IF($K160=12,$D160,0)</f>
        <v/>
      </c>
      <c r="AF160">
        <f>MAX(0,AF159*(1+AF$6/Setup!$C$13)-CD160-EB160)+IF($K160=13,$D160,0)</f>
        <v/>
      </c>
      <c r="AG160">
        <f>MAX(0,AG159*(1+AG$6/Setup!$C$13)-CE160-EC160)+IF($K160=14,$D160,0)</f>
        <v/>
      </c>
      <c r="AH160">
        <f>MAX(0,AH159*(1+AH$6/Setup!$C$13)-CF160-ED160)+IF($K160=15,$D160,0)</f>
        <v/>
      </c>
      <c r="AI160">
        <f>MAX(0,AI159*(1+AI$6/Setup!$C$13)-CG160-EE160)+IF($K160=16,$D160,0)</f>
        <v/>
      </c>
      <c r="AJ160">
        <f>MAX(0,AJ159*(1+AJ$6/Setup!$C$13)-CH160-EF160)+IF($K160=17,$D160,0)</f>
        <v/>
      </c>
      <c r="AK160">
        <f>MAX(0,AK159*(1+AK$6/Setup!$C$13)-CI160-EG160)+IF($K160=18,$D160,0)</f>
        <v/>
      </c>
      <c r="AL160">
        <f>MAX(0,AL159*(1+AL$6/Setup!$C$13)-CJ160-EH160)+IF($K160=19,$D160,0)</f>
        <v/>
      </c>
      <c r="AM160">
        <f>MAX(0,AM159*(1+AM$6/Setup!$C$13)-CK160-EI160)+IF($K160=20,$D160,0)</f>
        <v/>
      </c>
      <c r="AN160">
        <f>MAX(0,AN159*(1+AN$6/Setup!$C$13)-CL160-EJ160)+IF($K160=21,$D160,0)</f>
        <v/>
      </c>
      <c r="AO160">
        <f>MAX(0,AO159*(1+AO$6/Setup!$C$13)-CM160-EK160)+IF($K160=22,$D160,0)</f>
        <v/>
      </c>
      <c r="AP160">
        <f>MAX(0,AP159*(1+AP$6/Setup!$C$13)-CN160-EL160)+IF($K160=23,$D160,0)</f>
        <v/>
      </c>
      <c r="AQ160">
        <f>MAX(0,AQ159*(1+AQ$6/Setup!$C$13)-CO160-EM160)+IF($K160=24,$D160,0)</f>
        <v/>
      </c>
      <c r="AR160">
        <f>MAX(0,AR159*(1+AR$6/Setup!$C$13)-CP160-EN160)+IF($K160=25,$D160,0)</f>
        <v/>
      </c>
      <c r="AS160">
        <f>MAX(0,AS159*(1+AS$6/Setup!$C$13)-CQ160-EO160)+IF($K160=26,$D160,0)</f>
        <v/>
      </c>
      <c r="AT160">
        <f>MAX(0,AT159*(1+AT$6/Setup!$C$13)-CR160-EP160)+IF($K160=27,$D160,0)</f>
        <v/>
      </c>
      <c r="AU160">
        <f>MAX(0,AU159*(1+AU$6/Setup!$C$13)-CS160-EQ160)+IF($K160=28,$D160,0)</f>
        <v/>
      </c>
      <c r="AV160">
        <f>MAX(0,AV159*(1+AV$6/Setup!$C$13)-CT160-ER160)+IF($K160=29,$D160,0)</f>
        <v/>
      </c>
      <c r="AW160">
        <f>MAX(0,AW159*(1+AW$6/Setup!$C$13)-CU160-ES160)+IF($K160=30,$D160,0)</f>
        <v/>
      </c>
      <c r="AX160">
        <f>MAX(0,AX159*(1+AX$6/Setup!$C$13)-CV160-ET160)+IF($K160=31,$D160,0)</f>
        <v/>
      </c>
      <c r="AY160">
        <f>MAX(0,AY159*(1+AY$6/Setup!$C$13)-CW160-EU160)+IF($K160=32,$D160,0)</f>
        <v/>
      </c>
      <c r="AZ160">
        <f>MAX(0,AZ159*(1+AZ$6/Setup!$C$13)-CX160-EV160)+IF($K160=33,$D160,0)</f>
        <v/>
      </c>
      <c r="BA160">
        <f>MAX(0,BA159*(1+BA$6/Setup!$C$13)-CY160-EW160)+IF($K160=34,$D160,0)</f>
        <v/>
      </c>
      <c r="BB160">
        <f>MAX(0,BB159*(1+BB$6/Setup!$C$13)-CZ160-EX160)+IF($K160=35,$D160,0)</f>
        <v/>
      </c>
      <c r="BC160">
        <f>MAX(0,BC159*(1+BC$6/Setup!$C$13)-DA160-EY160)+IF($K160=36,$D160,0)</f>
        <v/>
      </c>
      <c r="BD160">
        <f>MAX(0,BD159*(1+BD$6/Setup!$C$13)-DB160-EZ160)+IF($K160=37,$D160,0)</f>
        <v/>
      </c>
      <c r="BE160">
        <f>MAX(0,BE159*(1+BE$6/Setup!$C$13)-DC160-FA160)+IF($K160=38,$D160,0)</f>
        <v/>
      </c>
      <c r="BF160">
        <f>MAX(0,BF159*(1+BF$6/Setup!$C$13)-DD160-FB160)+IF($K160=39,$D160,0)</f>
        <v/>
      </c>
      <c r="BG160">
        <f>MAX(0,BG159*(1+BG$6/Setup!$C$13)-DE160-FC160)+IF($K160=40,$D160,0)</f>
        <v/>
      </c>
      <c r="BH160">
        <f>MAX(0,BH159*(1+BH$6/Setup!$C$13)-DF160-FD160)+IF($K160=41,$D160,0)</f>
        <v/>
      </c>
      <c r="BI160">
        <f>MAX(0,BI159*(1+BI$6/Setup!$C$13)-DG160-FE160)+IF($K160=42,$D160,0)</f>
        <v/>
      </c>
      <c r="BJ160">
        <f>MAX(0,BJ159*(1+BJ$6/Setup!$C$13)-DH160-FF160)+IF($K160=43,$D160,0)</f>
        <v/>
      </c>
      <c r="BK160">
        <f>MAX(0,BK159*(1+BK$6/Setup!$C$13)-DI160-FG160)+IF($K160=44,$D160,0)</f>
        <v/>
      </c>
      <c r="BL160">
        <f>MAX(0,BL159*(1+BL$6/Setup!$C$13)-DJ160-FH160)+IF($K160=45,$D160,0)</f>
        <v/>
      </c>
      <c r="BM160">
        <f>MAX(0,BM159*(1+BM$6/Setup!$C$13)-DK160-FI160)+IF($K160=46,$D160,0)</f>
        <v/>
      </c>
      <c r="BN160">
        <f>MAX(0,BN159*(1+BN$6/Setup!$C$13)-DL160-FJ160)+IF($K160=47,$D160,0)</f>
        <v/>
      </c>
      <c r="BO160">
        <f>MAX(0,BO159*(1+BO$6/Setup!$C$13)-DM160-FK160)+IF($K160=48,$D160,0)</f>
        <v/>
      </c>
      <c r="BP160">
        <f>MAX(0,BP159*(1+BP$6/Setup!$C$13)-DN160-FL160)+IF($K160=49,$D160,0)</f>
        <v/>
      </c>
      <c r="BQ160">
        <f>MAX(0,BQ159*(1+BQ$6/Setup!$C$13)-DO160-FM160)+IF($K160=50,$D160,0)</f>
        <v/>
      </c>
      <c r="BR160">
        <f>MIN(T159*(1+T$6/Setup!$C$13),T$7)</f>
        <v/>
      </c>
      <c r="BS160">
        <f>MIN(U159*(1+U$6/Setup!$C$13),U$7)</f>
        <v/>
      </c>
      <c r="BT160">
        <f>MIN(V159*(1+V$6/Setup!$C$13),V$7)</f>
        <v/>
      </c>
      <c r="BU160">
        <f>MIN(W159*(1+W$6/Setup!$C$13),W$7)</f>
        <v/>
      </c>
      <c r="BV160">
        <f>MIN(X159*(1+X$6/Setup!$C$13),X$7)</f>
        <v/>
      </c>
      <c r="BW160">
        <f>MIN(Y159*(1+Y$6/Setup!$C$13),Y$7)</f>
        <v/>
      </c>
      <c r="BX160">
        <f>MIN(Z159*(1+Z$6/Setup!$C$13),Z$7)</f>
        <v/>
      </c>
      <c r="BY160">
        <f>MIN(AA159*(1+AA$6/Setup!$C$13),AA$7)</f>
        <v/>
      </c>
      <c r="BZ160">
        <f>MIN(AB159*(1+AB$6/Setup!$C$13),AB$7)</f>
        <v/>
      </c>
      <c r="CA160">
        <f>MIN(AC159*(1+AC$6/Setup!$C$13),AC$7)</f>
        <v/>
      </c>
      <c r="CB160">
        <f>MIN(AD159*(1+AD$6/Setup!$C$13),AD$7)</f>
        <v/>
      </c>
      <c r="CC160">
        <f>MIN(AE159*(1+AE$6/Setup!$C$13),AE$7)</f>
        <v/>
      </c>
      <c r="CD160">
        <f>MIN(AF159*(1+AF$6/Setup!$C$13),AF$7)</f>
        <v/>
      </c>
      <c r="CE160">
        <f>MIN(AG159*(1+AG$6/Setup!$C$13),AG$7)</f>
        <v/>
      </c>
      <c r="CF160">
        <f>MIN(AH159*(1+AH$6/Setup!$C$13),AH$7)</f>
        <v/>
      </c>
      <c r="CG160">
        <f>MIN(AI159*(1+AI$6/Setup!$C$13),AI$7)</f>
        <v/>
      </c>
      <c r="CH160">
        <f>MIN(AJ159*(1+AJ$6/Setup!$C$13),AJ$7)</f>
        <v/>
      </c>
      <c r="CI160">
        <f>MIN(AK159*(1+AK$6/Setup!$C$13),AK$7)</f>
        <v/>
      </c>
      <c r="CJ160">
        <f>MIN(AL159*(1+AL$6/Setup!$C$13),AL$7)</f>
        <v/>
      </c>
      <c r="CK160">
        <f>MIN(AM159*(1+AM$6/Setup!$C$13),AM$7)</f>
        <v/>
      </c>
      <c r="CL160">
        <f>MIN(AN159*(1+AN$6/Setup!$C$13),AN$7)</f>
        <v/>
      </c>
      <c r="CM160">
        <f>MIN(AO159*(1+AO$6/Setup!$C$13),AO$7)</f>
        <v/>
      </c>
      <c r="CN160">
        <f>MIN(AP159*(1+AP$6/Setup!$C$13),AP$7)</f>
        <v/>
      </c>
      <c r="CO160">
        <f>MIN(AQ159*(1+AQ$6/Setup!$C$13),AQ$7)</f>
        <v/>
      </c>
      <c r="CP160">
        <f>MIN(AR159*(1+AR$6/Setup!$C$13),AR$7)</f>
        <v/>
      </c>
      <c r="CQ160">
        <f>MIN(AS159*(1+AS$6/Setup!$C$13),AS$7)</f>
        <v/>
      </c>
      <c r="CR160">
        <f>MIN(AT159*(1+AT$6/Setup!$C$13),AT$7)</f>
        <v/>
      </c>
      <c r="CS160">
        <f>MIN(AU159*(1+AU$6/Setup!$C$13),AU$7)</f>
        <v/>
      </c>
      <c r="CT160">
        <f>MIN(AV159*(1+AV$6/Setup!$C$13),AV$7)</f>
        <v/>
      </c>
      <c r="CU160">
        <f>MIN(AW159*(1+AW$6/Setup!$C$13),AW$7)</f>
        <v/>
      </c>
      <c r="CV160">
        <f>MIN(AX159*(1+AX$6/Setup!$C$13),AX$7)</f>
        <v/>
      </c>
      <c r="CW160">
        <f>MIN(AY159*(1+AY$6/Setup!$C$13),AY$7)</f>
        <v/>
      </c>
      <c r="CX160">
        <f>MIN(AZ159*(1+AZ$6/Setup!$C$13),AZ$7)</f>
        <v/>
      </c>
      <c r="CY160">
        <f>MIN(BA159*(1+BA$6/Setup!$C$13),BA$7)</f>
        <v/>
      </c>
      <c r="CZ160">
        <f>MIN(BB159*(1+BB$6/Setup!$C$13),BB$7)</f>
        <v/>
      </c>
      <c r="DA160">
        <f>MIN(BC159*(1+BC$6/Setup!$C$13),BC$7)</f>
        <v/>
      </c>
      <c r="DB160">
        <f>MIN(BD159*(1+BD$6/Setup!$C$13),BD$7)</f>
        <v/>
      </c>
      <c r="DC160">
        <f>MIN(BE159*(1+BE$6/Setup!$C$13),BE$7)</f>
        <v/>
      </c>
      <c r="DD160">
        <f>MIN(BF159*(1+BF$6/Setup!$C$13),BF$7)</f>
        <v/>
      </c>
      <c r="DE160">
        <f>MIN(BG159*(1+BG$6/Setup!$C$13),BG$7)</f>
        <v/>
      </c>
      <c r="DF160">
        <f>MIN(BH159*(1+BH$6/Setup!$C$13),BH$7)</f>
        <v/>
      </c>
      <c r="DG160">
        <f>MIN(BI159*(1+BI$6/Setup!$C$13),BI$7)</f>
        <v/>
      </c>
      <c r="DH160">
        <f>MIN(BJ159*(1+BJ$6/Setup!$C$13),BJ$7)</f>
        <v/>
      </c>
      <c r="DI160">
        <f>MIN(BK159*(1+BK$6/Setup!$C$13),BK$7)</f>
        <v/>
      </c>
      <c r="DJ160">
        <f>MIN(BL159*(1+BL$6/Setup!$C$13),BL$7)</f>
        <v/>
      </c>
      <c r="DK160">
        <f>MIN(BM159*(1+BM$6/Setup!$C$13),BM$7)</f>
        <v/>
      </c>
      <c r="DL160">
        <f>MIN(BN159*(1+BN$6/Setup!$C$13),BN$7)</f>
        <v/>
      </c>
      <c r="DM160">
        <f>MIN(BO159*(1+BO$6/Setup!$C$13),BO$7)</f>
        <v/>
      </c>
      <c r="DN160">
        <f>MIN(BP159*(1+BP$6/Setup!$C$13),BP$7)</f>
        <v/>
      </c>
      <c r="DO160">
        <f>MIN(BQ159*(1+BQ$6/Setup!$C$13),BQ$7)</f>
        <v/>
      </c>
      <c r="DP160">
        <f>MIN(T159*(1+T$6/Setup!$C$13)-BR160,$H160)</f>
        <v/>
      </c>
      <c r="DQ160">
        <f>MIN(U159*(1+U$6/Setup!$C$13)-BS160,MAX(0,$H160-SUM($DP160:DP160)))</f>
        <v/>
      </c>
      <c r="DR160">
        <f>MIN(V159*(1+V$6/Setup!$C$13)-BT160,MAX(0,$H160-SUM($DP160:DQ160)))</f>
        <v/>
      </c>
      <c r="DS160">
        <f>MIN(W159*(1+W$6/Setup!$C$13)-BU160,MAX(0,$H160-SUM($DP160:DR160)))</f>
        <v/>
      </c>
      <c r="DT160">
        <f>MIN(X159*(1+X$6/Setup!$C$13)-BV160,MAX(0,$H160-SUM($DP160:DS160)))</f>
        <v/>
      </c>
      <c r="DU160">
        <f>MIN(Y159*(1+Y$6/Setup!$C$13)-BW160,MAX(0,$H160-SUM($DP160:DT160)))</f>
        <v/>
      </c>
      <c r="DV160">
        <f>MIN(Z159*(1+Z$6/Setup!$C$13)-BX160,MAX(0,$H160-SUM($DP160:DU160)))</f>
        <v/>
      </c>
      <c r="DW160">
        <f>MIN(AA159*(1+AA$6/Setup!$C$13)-BY160,MAX(0,$H160-SUM($DP160:DV160)))</f>
        <v/>
      </c>
      <c r="DX160">
        <f>MIN(AB159*(1+AB$6/Setup!$C$13)-BZ160,MAX(0,$H160-SUM($DP160:DW160)))</f>
        <v/>
      </c>
      <c r="DY160">
        <f>MIN(AC159*(1+AC$6/Setup!$C$13)-CA160,MAX(0,$H160-SUM($DP160:DX160)))</f>
        <v/>
      </c>
      <c r="DZ160">
        <f>MIN(AD159*(1+AD$6/Setup!$C$13)-CB160,MAX(0,$H160-SUM($DP160:DY160)))</f>
        <v/>
      </c>
      <c r="EA160">
        <f>MIN(AE159*(1+AE$6/Setup!$C$13)-CC160,MAX(0,$H160-SUM($DP160:DZ160)))</f>
        <v/>
      </c>
      <c r="EB160">
        <f>MIN(AF159*(1+AF$6/Setup!$C$13)-CD160,MAX(0,$H160-SUM($DP160:EA160)))</f>
        <v/>
      </c>
      <c r="EC160">
        <f>MIN(AG159*(1+AG$6/Setup!$C$13)-CE160,MAX(0,$H160-SUM($DP160:EB160)))</f>
        <v/>
      </c>
      <c r="ED160">
        <f>MIN(AH159*(1+AH$6/Setup!$C$13)-CF160,MAX(0,$H160-SUM($DP160:EC160)))</f>
        <v/>
      </c>
      <c r="EE160">
        <f>MIN(AI159*(1+AI$6/Setup!$C$13)-CG160,MAX(0,$H160-SUM($DP160:ED160)))</f>
        <v/>
      </c>
      <c r="EF160">
        <f>MIN(AJ159*(1+AJ$6/Setup!$C$13)-CH160,MAX(0,$H160-SUM($DP160:EE160)))</f>
        <v/>
      </c>
      <c r="EG160">
        <f>MIN(AK159*(1+AK$6/Setup!$C$13)-CI160,MAX(0,$H160-SUM($DP160:EF160)))</f>
        <v/>
      </c>
      <c r="EH160">
        <f>MIN(AL159*(1+AL$6/Setup!$C$13)-CJ160,MAX(0,$H160-SUM($DP160:EG160)))</f>
        <v/>
      </c>
      <c r="EI160">
        <f>MIN(AM159*(1+AM$6/Setup!$C$13)-CK160,MAX(0,$H160-SUM($DP160:EH160)))</f>
        <v/>
      </c>
      <c r="EJ160">
        <f>MIN(AN159*(1+AN$6/Setup!$C$13)-CL160,MAX(0,$H160-SUM($DP160:EI160)))</f>
        <v/>
      </c>
      <c r="EK160">
        <f>MIN(AO159*(1+AO$6/Setup!$C$13)-CM160,MAX(0,$H160-SUM($DP160:EJ160)))</f>
        <v/>
      </c>
      <c r="EL160">
        <f>MIN(AP159*(1+AP$6/Setup!$C$13)-CN160,MAX(0,$H160-SUM($DP160:EK160)))</f>
        <v/>
      </c>
      <c r="EM160">
        <f>MIN(AQ159*(1+AQ$6/Setup!$C$13)-CO160,MAX(0,$H160-SUM($DP160:EL160)))</f>
        <v/>
      </c>
      <c r="EN160">
        <f>MIN(AR159*(1+AR$6/Setup!$C$13)-CP160,MAX(0,$H160-SUM($DP160:EM160)))</f>
        <v/>
      </c>
      <c r="EO160">
        <f>MIN(AS159*(1+AS$6/Setup!$C$13)-CQ160,MAX(0,$H160-SUM($DP160:EN160)))</f>
        <v/>
      </c>
      <c r="EP160">
        <f>MIN(AT159*(1+AT$6/Setup!$C$13)-CR160,MAX(0,$H160-SUM($DP160:EO160)))</f>
        <v/>
      </c>
      <c r="EQ160">
        <f>MIN(AU159*(1+AU$6/Setup!$C$13)-CS160,MAX(0,$H160-SUM($DP160:EP160)))</f>
        <v/>
      </c>
      <c r="ER160">
        <f>MIN(AV159*(1+AV$6/Setup!$C$13)-CT160,MAX(0,$H160-SUM($DP160:EQ160)))</f>
        <v/>
      </c>
      <c r="ES160">
        <f>MIN(AW159*(1+AW$6/Setup!$C$13)-CU160,MAX(0,$H160-SUM($DP160:ER160)))</f>
        <v/>
      </c>
      <c r="ET160">
        <f>MIN(AX159*(1+AX$6/Setup!$C$13)-CV160,MAX(0,$H160-SUM($DP160:ES160)))</f>
        <v/>
      </c>
      <c r="EU160">
        <f>MIN(AY159*(1+AY$6/Setup!$C$13)-CW160,MAX(0,$H160-SUM($DP160:ET160)))</f>
        <v/>
      </c>
      <c r="EV160">
        <f>MIN(AZ159*(1+AZ$6/Setup!$C$13)-CX160,MAX(0,$H160-SUM($DP160:EU160)))</f>
        <v/>
      </c>
      <c r="EW160">
        <f>MIN(BA159*(1+BA$6/Setup!$C$13)-CY160,MAX(0,$H160-SUM($DP160:EV160)))</f>
        <v/>
      </c>
      <c r="EX160">
        <f>MIN(BB159*(1+BB$6/Setup!$C$13)-CZ160,MAX(0,$H160-SUM($DP160:EW160)))</f>
        <v/>
      </c>
      <c r="EY160">
        <f>MIN(BC159*(1+BC$6/Setup!$C$13)-DA160,MAX(0,$H160-SUM($DP160:EX160)))</f>
        <v/>
      </c>
      <c r="EZ160">
        <f>MIN(BD159*(1+BD$6/Setup!$C$13)-DB160,MAX(0,$H160-SUM($DP160:EY160)))</f>
        <v/>
      </c>
      <c r="FA160">
        <f>MIN(BE159*(1+BE$6/Setup!$C$13)-DC160,MAX(0,$H160-SUM($DP160:EZ160)))</f>
        <v/>
      </c>
      <c r="FB160">
        <f>MIN(BF159*(1+BF$6/Setup!$C$13)-DD160,MAX(0,$H160-SUM($DP160:FA160)))</f>
        <v/>
      </c>
      <c r="FC160">
        <f>MIN(BG159*(1+BG$6/Setup!$C$13)-DE160,MAX(0,$H160-SUM($DP160:FB160)))</f>
        <v/>
      </c>
      <c r="FD160">
        <f>MIN(BH159*(1+BH$6/Setup!$C$13)-DF160,MAX(0,$H160-SUM($DP160:FC160)))</f>
        <v/>
      </c>
      <c r="FE160">
        <f>MIN(BI159*(1+BI$6/Setup!$C$13)-DG160,MAX(0,$H160-SUM($DP160:FD160)))</f>
        <v/>
      </c>
      <c r="FF160">
        <f>MIN(BJ159*(1+BJ$6/Setup!$C$13)-DH160,MAX(0,$H160-SUM($DP160:FE160)))</f>
        <v/>
      </c>
      <c r="FG160">
        <f>MIN(BK159*(1+BK$6/Setup!$C$13)-DI160,MAX(0,$H160-SUM($DP160:FF160)))</f>
        <v/>
      </c>
      <c r="FH160">
        <f>MIN(BL159*(1+BL$6/Setup!$C$13)-DJ160,MAX(0,$H160-SUM($DP160:FG160)))</f>
        <v/>
      </c>
      <c r="FI160">
        <f>MIN(BM159*(1+BM$6/Setup!$C$13)-DK160,MAX(0,$H160-SUM($DP160:FH160)))</f>
        <v/>
      </c>
      <c r="FJ160">
        <f>MIN(BN159*(1+BN$6/Setup!$C$13)-DL160,MAX(0,$H160-SUM($DP160:FI160)))</f>
        <v/>
      </c>
      <c r="FK160">
        <f>MIN(BO159*(1+BO$6/Setup!$C$13)-DM160,MAX(0,$H160-SUM($DP160:FJ160)))</f>
        <v/>
      </c>
      <c r="FL160">
        <f>MIN(BP159*(1+BP$6/Setup!$C$13)-DN160,MAX(0,$H160-SUM($DP160:FK160)))</f>
        <v/>
      </c>
      <c r="FM160">
        <f>MIN(BQ159*(1+BQ$6/Setup!$C$13)-DO160,MAX(0,$H160-SUM($DP160:FL160)))</f>
        <v/>
      </c>
    </row>
    <row r="161">
      <c r="A161">
        <f>A160+1</f>
        <v/>
      </c>
      <c r="B161">
        <f>IF(Setup!$C$6="Every week",Setup!$C$7+7*(A161-1),IF(Setup!$C$6="Every 2 weeks",Setup!$C$7+14*(A161-1),IF(Setup!$C$6="Every month",EDATE(Setup!$C$7,A161-1),EOMONTH(Setup!$C$7,INT((A161-1+Setup!$C$20)/2)-1)+MIN(IF(MOD(A161-1+Setup!$C$20,2)=0,Setup!$C$18,Setup!$C$19),DAY(EOMONTH(Setup!$C$7,INT((A161-1+Setup!$C$20)/2)))))))</f>
        <v/>
      </c>
      <c r="C161">
        <f>N('Paycheck Plan'!J157)</f>
        <v/>
      </c>
      <c r="D161">
        <f>N('Paycheck Plan'!K157)</f>
        <v/>
      </c>
      <c r="E161">
        <f>MIN(MAX(0,Setup!$C$10-F160),MAX(0,Setup!$C$8+C161-G161))</f>
        <v/>
      </c>
      <c r="F161">
        <f>F160+E161</f>
        <v/>
      </c>
      <c r="G161">
        <f>MIN(Setup!$C$14,MAX(0,Setup!$C$8+C161))</f>
        <v/>
      </c>
      <c r="H161">
        <f>MAX(0,Setup!$C$8+C161-G161-E161)+SUM($T$7:$BQ$7)-SUM(BR161:DO161)</f>
        <v/>
      </c>
      <c r="I161">
        <f>SUMPRODUCT(T160:BQ160,$T$6:$BQ$6)/Setup!$C$13</f>
        <v/>
      </c>
      <c r="J161">
        <f>SUM(T161:BQ161)</f>
        <v/>
      </c>
      <c r="K161">
        <f>IF(MAX(DP161:FM161)&gt;0,MATCH(MAX(DP161:FM161),DP161:FM161,0),1)</f>
        <v/>
      </c>
      <c r="T161">
        <f>MAX(0,T160*(1+T$6/Setup!$C$13)-BR161-DP161)+IF($K161=1,$D161,0)</f>
        <v/>
      </c>
      <c r="U161">
        <f>MAX(0,U160*(1+U$6/Setup!$C$13)-BS161-DQ161)+IF($K161=2,$D161,0)</f>
        <v/>
      </c>
      <c r="V161">
        <f>MAX(0,V160*(1+V$6/Setup!$C$13)-BT161-DR161)+IF($K161=3,$D161,0)</f>
        <v/>
      </c>
      <c r="W161">
        <f>MAX(0,W160*(1+W$6/Setup!$C$13)-BU161-DS161)+IF($K161=4,$D161,0)</f>
        <v/>
      </c>
      <c r="X161">
        <f>MAX(0,X160*(1+X$6/Setup!$C$13)-BV161-DT161)+IF($K161=5,$D161,0)</f>
        <v/>
      </c>
      <c r="Y161">
        <f>MAX(0,Y160*(1+Y$6/Setup!$C$13)-BW161-DU161)+IF($K161=6,$D161,0)</f>
        <v/>
      </c>
      <c r="Z161">
        <f>MAX(0,Z160*(1+Z$6/Setup!$C$13)-BX161-DV161)+IF($K161=7,$D161,0)</f>
        <v/>
      </c>
      <c r="AA161">
        <f>MAX(0,AA160*(1+AA$6/Setup!$C$13)-BY161-DW161)+IF($K161=8,$D161,0)</f>
        <v/>
      </c>
      <c r="AB161">
        <f>MAX(0,AB160*(1+AB$6/Setup!$C$13)-BZ161-DX161)+IF($K161=9,$D161,0)</f>
        <v/>
      </c>
      <c r="AC161">
        <f>MAX(0,AC160*(1+AC$6/Setup!$C$13)-CA161-DY161)+IF($K161=10,$D161,0)</f>
        <v/>
      </c>
      <c r="AD161">
        <f>MAX(0,AD160*(1+AD$6/Setup!$C$13)-CB161-DZ161)+IF($K161=11,$D161,0)</f>
        <v/>
      </c>
      <c r="AE161">
        <f>MAX(0,AE160*(1+AE$6/Setup!$C$13)-CC161-EA161)+IF($K161=12,$D161,0)</f>
        <v/>
      </c>
      <c r="AF161">
        <f>MAX(0,AF160*(1+AF$6/Setup!$C$13)-CD161-EB161)+IF($K161=13,$D161,0)</f>
        <v/>
      </c>
      <c r="AG161">
        <f>MAX(0,AG160*(1+AG$6/Setup!$C$13)-CE161-EC161)+IF($K161=14,$D161,0)</f>
        <v/>
      </c>
      <c r="AH161">
        <f>MAX(0,AH160*(1+AH$6/Setup!$C$13)-CF161-ED161)+IF($K161=15,$D161,0)</f>
        <v/>
      </c>
      <c r="AI161">
        <f>MAX(0,AI160*(1+AI$6/Setup!$C$13)-CG161-EE161)+IF($K161=16,$D161,0)</f>
        <v/>
      </c>
      <c r="AJ161">
        <f>MAX(0,AJ160*(1+AJ$6/Setup!$C$13)-CH161-EF161)+IF($K161=17,$D161,0)</f>
        <v/>
      </c>
      <c r="AK161">
        <f>MAX(0,AK160*(1+AK$6/Setup!$C$13)-CI161-EG161)+IF($K161=18,$D161,0)</f>
        <v/>
      </c>
      <c r="AL161">
        <f>MAX(0,AL160*(1+AL$6/Setup!$C$13)-CJ161-EH161)+IF($K161=19,$D161,0)</f>
        <v/>
      </c>
      <c r="AM161">
        <f>MAX(0,AM160*(1+AM$6/Setup!$C$13)-CK161-EI161)+IF($K161=20,$D161,0)</f>
        <v/>
      </c>
      <c r="AN161">
        <f>MAX(0,AN160*(1+AN$6/Setup!$C$13)-CL161-EJ161)+IF($K161=21,$D161,0)</f>
        <v/>
      </c>
      <c r="AO161">
        <f>MAX(0,AO160*(1+AO$6/Setup!$C$13)-CM161-EK161)+IF($K161=22,$D161,0)</f>
        <v/>
      </c>
      <c r="AP161">
        <f>MAX(0,AP160*(1+AP$6/Setup!$C$13)-CN161-EL161)+IF($K161=23,$D161,0)</f>
        <v/>
      </c>
      <c r="AQ161">
        <f>MAX(0,AQ160*(1+AQ$6/Setup!$C$13)-CO161-EM161)+IF($K161=24,$D161,0)</f>
        <v/>
      </c>
      <c r="AR161">
        <f>MAX(0,AR160*(1+AR$6/Setup!$C$13)-CP161-EN161)+IF($K161=25,$D161,0)</f>
        <v/>
      </c>
      <c r="AS161">
        <f>MAX(0,AS160*(1+AS$6/Setup!$C$13)-CQ161-EO161)+IF($K161=26,$D161,0)</f>
        <v/>
      </c>
      <c r="AT161">
        <f>MAX(0,AT160*(1+AT$6/Setup!$C$13)-CR161-EP161)+IF($K161=27,$D161,0)</f>
        <v/>
      </c>
      <c r="AU161">
        <f>MAX(0,AU160*(1+AU$6/Setup!$C$13)-CS161-EQ161)+IF($K161=28,$D161,0)</f>
        <v/>
      </c>
      <c r="AV161">
        <f>MAX(0,AV160*(1+AV$6/Setup!$C$13)-CT161-ER161)+IF($K161=29,$D161,0)</f>
        <v/>
      </c>
      <c r="AW161">
        <f>MAX(0,AW160*(1+AW$6/Setup!$C$13)-CU161-ES161)+IF($K161=30,$D161,0)</f>
        <v/>
      </c>
      <c r="AX161">
        <f>MAX(0,AX160*(1+AX$6/Setup!$C$13)-CV161-ET161)+IF($K161=31,$D161,0)</f>
        <v/>
      </c>
      <c r="AY161">
        <f>MAX(0,AY160*(1+AY$6/Setup!$C$13)-CW161-EU161)+IF($K161=32,$D161,0)</f>
        <v/>
      </c>
      <c r="AZ161">
        <f>MAX(0,AZ160*(1+AZ$6/Setup!$C$13)-CX161-EV161)+IF($K161=33,$D161,0)</f>
        <v/>
      </c>
      <c r="BA161">
        <f>MAX(0,BA160*(1+BA$6/Setup!$C$13)-CY161-EW161)+IF($K161=34,$D161,0)</f>
        <v/>
      </c>
      <c r="BB161">
        <f>MAX(0,BB160*(1+BB$6/Setup!$C$13)-CZ161-EX161)+IF($K161=35,$D161,0)</f>
        <v/>
      </c>
      <c r="BC161">
        <f>MAX(0,BC160*(1+BC$6/Setup!$C$13)-DA161-EY161)+IF($K161=36,$D161,0)</f>
        <v/>
      </c>
      <c r="BD161">
        <f>MAX(0,BD160*(1+BD$6/Setup!$C$13)-DB161-EZ161)+IF($K161=37,$D161,0)</f>
        <v/>
      </c>
      <c r="BE161">
        <f>MAX(0,BE160*(1+BE$6/Setup!$C$13)-DC161-FA161)+IF($K161=38,$D161,0)</f>
        <v/>
      </c>
      <c r="BF161">
        <f>MAX(0,BF160*(1+BF$6/Setup!$C$13)-DD161-FB161)+IF($K161=39,$D161,0)</f>
        <v/>
      </c>
      <c r="BG161">
        <f>MAX(0,BG160*(1+BG$6/Setup!$C$13)-DE161-FC161)+IF($K161=40,$D161,0)</f>
        <v/>
      </c>
      <c r="BH161">
        <f>MAX(0,BH160*(1+BH$6/Setup!$C$13)-DF161-FD161)+IF($K161=41,$D161,0)</f>
        <v/>
      </c>
      <c r="BI161">
        <f>MAX(0,BI160*(1+BI$6/Setup!$C$13)-DG161-FE161)+IF($K161=42,$D161,0)</f>
        <v/>
      </c>
      <c r="BJ161">
        <f>MAX(0,BJ160*(1+BJ$6/Setup!$C$13)-DH161-FF161)+IF($K161=43,$D161,0)</f>
        <v/>
      </c>
      <c r="BK161">
        <f>MAX(0,BK160*(1+BK$6/Setup!$C$13)-DI161-FG161)+IF($K161=44,$D161,0)</f>
        <v/>
      </c>
      <c r="BL161">
        <f>MAX(0,BL160*(1+BL$6/Setup!$C$13)-DJ161-FH161)+IF($K161=45,$D161,0)</f>
        <v/>
      </c>
      <c r="BM161">
        <f>MAX(0,BM160*(1+BM$6/Setup!$C$13)-DK161-FI161)+IF($K161=46,$D161,0)</f>
        <v/>
      </c>
      <c r="BN161">
        <f>MAX(0,BN160*(1+BN$6/Setup!$C$13)-DL161-FJ161)+IF($K161=47,$D161,0)</f>
        <v/>
      </c>
      <c r="BO161">
        <f>MAX(0,BO160*(1+BO$6/Setup!$C$13)-DM161-FK161)+IF($K161=48,$D161,0)</f>
        <v/>
      </c>
      <c r="BP161">
        <f>MAX(0,BP160*(1+BP$6/Setup!$C$13)-DN161-FL161)+IF($K161=49,$D161,0)</f>
        <v/>
      </c>
      <c r="BQ161">
        <f>MAX(0,BQ160*(1+BQ$6/Setup!$C$13)-DO161-FM161)+IF($K161=50,$D161,0)</f>
        <v/>
      </c>
      <c r="BR161">
        <f>MIN(T160*(1+T$6/Setup!$C$13),T$7)</f>
        <v/>
      </c>
      <c r="BS161">
        <f>MIN(U160*(1+U$6/Setup!$C$13),U$7)</f>
        <v/>
      </c>
      <c r="BT161">
        <f>MIN(V160*(1+V$6/Setup!$C$13),V$7)</f>
        <v/>
      </c>
      <c r="BU161">
        <f>MIN(W160*(1+W$6/Setup!$C$13),W$7)</f>
        <v/>
      </c>
      <c r="BV161">
        <f>MIN(X160*(1+X$6/Setup!$C$13),X$7)</f>
        <v/>
      </c>
      <c r="BW161">
        <f>MIN(Y160*(1+Y$6/Setup!$C$13),Y$7)</f>
        <v/>
      </c>
      <c r="BX161">
        <f>MIN(Z160*(1+Z$6/Setup!$C$13),Z$7)</f>
        <v/>
      </c>
      <c r="BY161">
        <f>MIN(AA160*(1+AA$6/Setup!$C$13),AA$7)</f>
        <v/>
      </c>
      <c r="BZ161">
        <f>MIN(AB160*(1+AB$6/Setup!$C$13),AB$7)</f>
        <v/>
      </c>
      <c r="CA161">
        <f>MIN(AC160*(1+AC$6/Setup!$C$13),AC$7)</f>
        <v/>
      </c>
      <c r="CB161">
        <f>MIN(AD160*(1+AD$6/Setup!$C$13),AD$7)</f>
        <v/>
      </c>
      <c r="CC161">
        <f>MIN(AE160*(1+AE$6/Setup!$C$13),AE$7)</f>
        <v/>
      </c>
      <c r="CD161">
        <f>MIN(AF160*(1+AF$6/Setup!$C$13),AF$7)</f>
        <v/>
      </c>
      <c r="CE161">
        <f>MIN(AG160*(1+AG$6/Setup!$C$13),AG$7)</f>
        <v/>
      </c>
      <c r="CF161">
        <f>MIN(AH160*(1+AH$6/Setup!$C$13),AH$7)</f>
        <v/>
      </c>
      <c r="CG161">
        <f>MIN(AI160*(1+AI$6/Setup!$C$13),AI$7)</f>
        <v/>
      </c>
      <c r="CH161">
        <f>MIN(AJ160*(1+AJ$6/Setup!$C$13),AJ$7)</f>
        <v/>
      </c>
      <c r="CI161">
        <f>MIN(AK160*(1+AK$6/Setup!$C$13),AK$7)</f>
        <v/>
      </c>
      <c r="CJ161">
        <f>MIN(AL160*(1+AL$6/Setup!$C$13),AL$7)</f>
        <v/>
      </c>
      <c r="CK161">
        <f>MIN(AM160*(1+AM$6/Setup!$C$13),AM$7)</f>
        <v/>
      </c>
      <c r="CL161">
        <f>MIN(AN160*(1+AN$6/Setup!$C$13),AN$7)</f>
        <v/>
      </c>
      <c r="CM161">
        <f>MIN(AO160*(1+AO$6/Setup!$C$13),AO$7)</f>
        <v/>
      </c>
      <c r="CN161">
        <f>MIN(AP160*(1+AP$6/Setup!$C$13),AP$7)</f>
        <v/>
      </c>
      <c r="CO161">
        <f>MIN(AQ160*(1+AQ$6/Setup!$C$13),AQ$7)</f>
        <v/>
      </c>
      <c r="CP161">
        <f>MIN(AR160*(1+AR$6/Setup!$C$13),AR$7)</f>
        <v/>
      </c>
      <c r="CQ161">
        <f>MIN(AS160*(1+AS$6/Setup!$C$13),AS$7)</f>
        <v/>
      </c>
      <c r="CR161">
        <f>MIN(AT160*(1+AT$6/Setup!$C$13),AT$7)</f>
        <v/>
      </c>
      <c r="CS161">
        <f>MIN(AU160*(1+AU$6/Setup!$C$13),AU$7)</f>
        <v/>
      </c>
      <c r="CT161">
        <f>MIN(AV160*(1+AV$6/Setup!$C$13),AV$7)</f>
        <v/>
      </c>
      <c r="CU161">
        <f>MIN(AW160*(1+AW$6/Setup!$C$13),AW$7)</f>
        <v/>
      </c>
      <c r="CV161">
        <f>MIN(AX160*(1+AX$6/Setup!$C$13),AX$7)</f>
        <v/>
      </c>
      <c r="CW161">
        <f>MIN(AY160*(1+AY$6/Setup!$C$13),AY$7)</f>
        <v/>
      </c>
      <c r="CX161">
        <f>MIN(AZ160*(1+AZ$6/Setup!$C$13),AZ$7)</f>
        <v/>
      </c>
      <c r="CY161">
        <f>MIN(BA160*(1+BA$6/Setup!$C$13),BA$7)</f>
        <v/>
      </c>
      <c r="CZ161">
        <f>MIN(BB160*(1+BB$6/Setup!$C$13),BB$7)</f>
        <v/>
      </c>
      <c r="DA161">
        <f>MIN(BC160*(1+BC$6/Setup!$C$13),BC$7)</f>
        <v/>
      </c>
      <c r="DB161">
        <f>MIN(BD160*(1+BD$6/Setup!$C$13),BD$7)</f>
        <v/>
      </c>
      <c r="DC161">
        <f>MIN(BE160*(1+BE$6/Setup!$C$13),BE$7)</f>
        <v/>
      </c>
      <c r="DD161">
        <f>MIN(BF160*(1+BF$6/Setup!$C$13),BF$7)</f>
        <v/>
      </c>
      <c r="DE161">
        <f>MIN(BG160*(1+BG$6/Setup!$C$13),BG$7)</f>
        <v/>
      </c>
      <c r="DF161">
        <f>MIN(BH160*(1+BH$6/Setup!$C$13),BH$7)</f>
        <v/>
      </c>
      <c r="DG161">
        <f>MIN(BI160*(1+BI$6/Setup!$C$13),BI$7)</f>
        <v/>
      </c>
      <c r="DH161">
        <f>MIN(BJ160*(1+BJ$6/Setup!$C$13),BJ$7)</f>
        <v/>
      </c>
      <c r="DI161">
        <f>MIN(BK160*(1+BK$6/Setup!$C$13),BK$7)</f>
        <v/>
      </c>
      <c r="DJ161">
        <f>MIN(BL160*(1+BL$6/Setup!$C$13),BL$7)</f>
        <v/>
      </c>
      <c r="DK161">
        <f>MIN(BM160*(1+BM$6/Setup!$C$13),BM$7)</f>
        <v/>
      </c>
      <c r="DL161">
        <f>MIN(BN160*(1+BN$6/Setup!$C$13),BN$7)</f>
        <v/>
      </c>
      <c r="DM161">
        <f>MIN(BO160*(1+BO$6/Setup!$C$13),BO$7)</f>
        <v/>
      </c>
      <c r="DN161">
        <f>MIN(BP160*(1+BP$6/Setup!$C$13),BP$7)</f>
        <v/>
      </c>
      <c r="DO161">
        <f>MIN(BQ160*(1+BQ$6/Setup!$C$13),BQ$7)</f>
        <v/>
      </c>
      <c r="DP161">
        <f>MIN(T160*(1+T$6/Setup!$C$13)-BR161,$H161)</f>
        <v/>
      </c>
      <c r="DQ161">
        <f>MIN(U160*(1+U$6/Setup!$C$13)-BS161,MAX(0,$H161-SUM($DP161:DP161)))</f>
        <v/>
      </c>
      <c r="DR161">
        <f>MIN(V160*(1+V$6/Setup!$C$13)-BT161,MAX(0,$H161-SUM($DP161:DQ161)))</f>
        <v/>
      </c>
      <c r="DS161">
        <f>MIN(W160*(1+W$6/Setup!$C$13)-BU161,MAX(0,$H161-SUM($DP161:DR161)))</f>
        <v/>
      </c>
      <c r="DT161">
        <f>MIN(X160*(1+X$6/Setup!$C$13)-BV161,MAX(0,$H161-SUM($DP161:DS161)))</f>
        <v/>
      </c>
      <c r="DU161">
        <f>MIN(Y160*(1+Y$6/Setup!$C$13)-BW161,MAX(0,$H161-SUM($DP161:DT161)))</f>
        <v/>
      </c>
      <c r="DV161">
        <f>MIN(Z160*(1+Z$6/Setup!$C$13)-BX161,MAX(0,$H161-SUM($DP161:DU161)))</f>
        <v/>
      </c>
      <c r="DW161">
        <f>MIN(AA160*(1+AA$6/Setup!$C$13)-BY161,MAX(0,$H161-SUM($DP161:DV161)))</f>
        <v/>
      </c>
      <c r="DX161">
        <f>MIN(AB160*(1+AB$6/Setup!$C$13)-BZ161,MAX(0,$H161-SUM($DP161:DW161)))</f>
        <v/>
      </c>
      <c r="DY161">
        <f>MIN(AC160*(1+AC$6/Setup!$C$13)-CA161,MAX(0,$H161-SUM($DP161:DX161)))</f>
        <v/>
      </c>
      <c r="DZ161">
        <f>MIN(AD160*(1+AD$6/Setup!$C$13)-CB161,MAX(0,$H161-SUM($DP161:DY161)))</f>
        <v/>
      </c>
      <c r="EA161">
        <f>MIN(AE160*(1+AE$6/Setup!$C$13)-CC161,MAX(0,$H161-SUM($DP161:DZ161)))</f>
        <v/>
      </c>
      <c r="EB161">
        <f>MIN(AF160*(1+AF$6/Setup!$C$13)-CD161,MAX(0,$H161-SUM($DP161:EA161)))</f>
        <v/>
      </c>
      <c r="EC161">
        <f>MIN(AG160*(1+AG$6/Setup!$C$13)-CE161,MAX(0,$H161-SUM($DP161:EB161)))</f>
        <v/>
      </c>
      <c r="ED161">
        <f>MIN(AH160*(1+AH$6/Setup!$C$13)-CF161,MAX(0,$H161-SUM($DP161:EC161)))</f>
        <v/>
      </c>
      <c r="EE161">
        <f>MIN(AI160*(1+AI$6/Setup!$C$13)-CG161,MAX(0,$H161-SUM($DP161:ED161)))</f>
        <v/>
      </c>
      <c r="EF161">
        <f>MIN(AJ160*(1+AJ$6/Setup!$C$13)-CH161,MAX(0,$H161-SUM($DP161:EE161)))</f>
        <v/>
      </c>
      <c r="EG161">
        <f>MIN(AK160*(1+AK$6/Setup!$C$13)-CI161,MAX(0,$H161-SUM($DP161:EF161)))</f>
        <v/>
      </c>
      <c r="EH161">
        <f>MIN(AL160*(1+AL$6/Setup!$C$13)-CJ161,MAX(0,$H161-SUM($DP161:EG161)))</f>
        <v/>
      </c>
      <c r="EI161">
        <f>MIN(AM160*(1+AM$6/Setup!$C$13)-CK161,MAX(0,$H161-SUM($DP161:EH161)))</f>
        <v/>
      </c>
      <c r="EJ161">
        <f>MIN(AN160*(1+AN$6/Setup!$C$13)-CL161,MAX(0,$H161-SUM($DP161:EI161)))</f>
        <v/>
      </c>
      <c r="EK161">
        <f>MIN(AO160*(1+AO$6/Setup!$C$13)-CM161,MAX(0,$H161-SUM($DP161:EJ161)))</f>
        <v/>
      </c>
      <c r="EL161">
        <f>MIN(AP160*(1+AP$6/Setup!$C$13)-CN161,MAX(0,$H161-SUM($DP161:EK161)))</f>
        <v/>
      </c>
      <c r="EM161">
        <f>MIN(AQ160*(1+AQ$6/Setup!$C$13)-CO161,MAX(0,$H161-SUM($DP161:EL161)))</f>
        <v/>
      </c>
      <c r="EN161">
        <f>MIN(AR160*(1+AR$6/Setup!$C$13)-CP161,MAX(0,$H161-SUM($DP161:EM161)))</f>
        <v/>
      </c>
      <c r="EO161">
        <f>MIN(AS160*(1+AS$6/Setup!$C$13)-CQ161,MAX(0,$H161-SUM($DP161:EN161)))</f>
        <v/>
      </c>
      <c r="EP161">
        <f>MIN(AT160*(1+AT$6/Setup!$C$13)-CR161,MAX(0,$H161-SUM($DP161:EO161)))</f>
        <v/>
      </c>
      <c r="EQ161">
        <f>MIN(AU160*(1+AU$6/Setup!$C$13)-CS161,MAX(0,$H161-SUM($DP161:EP161)))</f>
        <v/>
      </c>
      <c r="ER161">
        <f>MIN(AV160*(1+AV$6/Setup!$C$13)-CT161,MAX(0,$H161-SUM($DP161:EQ161)))</f>
        <v/>
      </c>
      <c r="ES161">
        <f>MIN(AW160*(1+AW$6/Setup!$C$13)-CU161,MAX(0,$H161-SUM($DP161:ER161)))</f>
        <v/>
      </c>
      <c r="ET161">
        <f>MIN(AX160*(1+AX$6/Setup!$C$13)-CV161,MAX(0,$H161-SUM($DP161:ES161)))</f>
        <v/>
      </c>
      <c r="EU161">
        <f>MIN(AY160*(1+AY$6/Setup!$C$13)-CW161,MAX(0,$H161-SUM($DP161:ET161)))</f>
        <v/>
      </c>
      <c r="EV161">
        <f>MIN(AZ160*(1+AZ$6/Setup!$C$13)-CX161,MAX(0,$H161-SUM($DP161:EU161)))</f>
        <v/>
      </c>
      <c r="EW161">
        <f>MIN(BA160*(1+BA$6/Setup!$C$13)-CY161,MAX(0,$H161-SUM($DP161:EV161)))</f>
        <v/>
      </c>
      <c r="EX161">
        <f>MIN(BB160*(1+BB$6/Setup!$C$13)-CZ161,MAX(0,$H161-SUM($DP161:EW161)))</f>
        <v/>
      </c>
      <c r="EY161">
        <f>MIN(BC160*(1+BC$6/Setup!$C$13)-DA161,MAX(0,$H161-SUM($DP161:EX161)))</f>
        <v/>
      </c>
      <c r="EZ161">
        <f>MIN(BD160*(1+BD$6/Setup!$C$13)-DB161,MAX(0,$H161-SUM($DP161:EY161)))</f>
        <v/>
      </c>
      <c r="FA161">
        <f>MIN(BE160*(1+BE$6/Setup!$C$13)-DC161,MAX(0,$H161-SUM($DP161:EZ161)))</f>
        <v/>
      </c>
      <c r="FB161">
        <f>MIN(BF160*(1+BF$6/Setup!$C$13)-DD161,MAX(0,$H161-SUM($DP161:FA161)))</f>
        <v/>
      </c>
      <c r="FC161">
        <f>MIN(BG160*(1+BG$6/Setup!$C$13)-DE161,MAX(0,$H161-SUM($DP161:FB161)))</f>
        <v/>
      </c>
      <c r="FD161">
        <f>MIN(BH160*(1+BH$6/Setup!$C$13)-DF161,MAX(0,$H161-SUM($DP161:FC161)))</f>
        <v/>
      </c>
      <c r="FE161">
        <f>MIN(BI160*(1+BI$6/Setup!$C$13)-DG161,MAX(0,$H161-SUM($DP161:FD161)))</f>
        <v/>
      </c>
      <c r="FF161">
        <f>MIN(BJ160*(1+BJ$6/Setup!$C$13)-DH161,MAX(0,$H161-SUM($DP161:FE161)))</f>
        <v/>
      </c>
      <c r="FG161">
        <f>MIN(BK160*(1+BK$6/Setup!$C$13)-DI161,MAX(0,$H161-SUM($DP161:FF161)))</f>
        <v/>
      </c>
      <c r="FH161">
        <f>MIN(BL160*(1+BL$6/Setup!$C$13)-DJ161,MAX(0,$H161-SUM($DP161:FG161)))</f>
        <v/>
      </c>
      <c r="FI161">
        <f>MIN(BM160*(1+BM$6/Setup!$C$13)-DK161,MAX(0,$H161-SUM($DP161:FH161)))</f>
        <v/>
      </c>
      <c r="FJ161">
        <f>MIN(BN160*(1+BN$6/Setup!$C$13)-DL161,MAX(0,$H161-SUM($DP161:FI161)))</f>
        <v/>
      </c>
      <c r="FK161">
        <f>MIN(BO160*(1+BO$6/Setup!$C$13)-DM161,MAX(0,$H161-SUM($DP161:FJ161)))</f>
        <v/>
      </c>
      <c r="FL161">
        <f>MIN(BP160*(1+BP$6/Setup!$C$13)-DN161,MAX(0,$H161-SUM($DP161:FK161)))</f>
        <v/>
      </c>
      <c r="FM161">
        <f>MIN(BQ160*(1+BQ$6/Setup!$C$13)-DO161,MAX(0,$H161-SUM($DP161:FL161)))</f>
        <v/>
      </c>
    </row>
    <row r="162">
      <c r="A162">
        <f>A161+1</f>
        <v/>
      </c>
      <c r="B162">
        <f>IF(Setup!$C$6="Every week",Setup!$C$7+7*(A162-1),IF(Setup!$C$6="Every 2 weeks",Setup!$C$7+14*(A162-1),IF(Setup!$C$6="Every month",EDATE(Setup!$C$7,A162-1),EOMONTH(Setup!$C$7,INT((A162-1+Setup!$C$20)/2)-1)+MIN(IF(MOD(A162-1+Setup!$C$20,2)=0,Setup!$C$18,Setup!$C$19),DAY(EOMONTH(Setup!$C$7,INT((A162-1+Setup!$C$20)/2)))))))</f>
        <v/>
      </c>
      <c r="C162">
        <f>N('Paycheck Plan'!J158)</f>
        <v/>
      </c>
      <c r="D162">
        <f>N('Paycheck Plan'!K158)</f>
        <v/>
      </c>
      <c r="E162">
        <f>MIN(MAX(0,Setup!$C$10-F161),MAX(0,Setup!$C$8+C162-G162))</f>
        <v/>
      </c>
      <c r="F162">
        <f>F161+E162</f>
        <v/>
      </c>
      <c r="G162">
        <f>MIN(Setup!$C$14,MAX(0,Setup!$C$8+C162))</f>
        <v/>
      </c>
      <c r="H162">
        <f>MAX(0,Setup!$C$8+C162-G162-E162)+SUM($T$7:$BQ$7)-SUM(BR162:DO162)</f>
        <v/>
      </c>
      <c r="I162">
        <f>SUMPRODUCT(T161:BQ161,$T$6:$BQ$6)/Setup!$C$13</f>
        <v/>
      </c>
      <c r="J162">
        <f>SUM(T162:BQ162)</f>
        <v/>
      </c>
      <c r="K162">
        <f>IF(MAX(DP162:FM162)&gt;0,MATCH(MAX(DP162:FM162),DP162:FM162,0),1)</f>
        <v/>
      </c>
      <c r="T162">
        <f>MAX(0,T161*(1+T$6/Setup!$C$13)-BR162-DP162)+IF($K162=1,$D162,0)</f>
        <v/>
      </c>
      <c r="U162">
        <f>MAX(0,U161*(1+U$6/Setup!$C$13)-BS162-DQ162)+IF($K162=2,$D162,0)</f>
        <v/>
      </c>
      <c r="V162">
        <f>MAX(0,V161*(1+V$6/Setup!$C$13)-BT162-DR162)+IF($K162=3,$D162,0)</f>
        <v/>
      </c>
      <c r="W162">
        <f>MAX(0,W161*(1+W$6/Setup!$C$13)-BU162-DS162)+IF($K162=4,$D162,0)</f>
        <v/>
      </c>
      <c r="X162">
        <f>MAX(0,X161*(1+X$6/Setup!$C$13)-BV162-DT162)+IF($K162=5,$D162,0)</f>
        <v/>
      </c>
      <c r="Y162">
        <f>MAX(0,Y161*(1+Y$6/Setup!$C$13)-BW162-DU162)+IF($K162=6,$D162,0)</f>
        <v/>
      </c>
      <c r="Z162">
        <f>MAX(0,Z161*(1+Z$6/Setup!$C$13)-BX162-DV162)+IF($K162=7,$D162,0)</f>
        <v/>
      </c>
      <c r="AA162">
        <f>MAX(0,AA161*(1+AA$6/Setup!$C$13)-BY162-DW162)+IF($K162=8,$D162,0)</f>
        <v/>
      </c>
      <c r="AB162">
        <f>MAX(0,AB161*(1+AB$6/Setup!$C$13)-BZ162-DX162)+IF($K162=9,$D162,0)</f>
        <v/>
      </c>
      <c r="AC162">
        <f>MAX(0,AC161*(1+AC$6/Setup!$C$13)-CA162-DY162)+IF($K162=10,$D162,0)</f>
        <v/>
      </c>
      <c r="AD162">
        <f>MAX(0,AD161*(1+AD$6/Setup!$C$13)-CB162-DZ162)+IF($K162=11,$D162,0)</f>
        <v/>
      </c>
      <c r="AE162">
        <f>MAX(0,AE161*(1+AE$6/Setup!$C$13)-CC162-EA162)+IF($K162=12,$D162,0)</f>
        <v/>
      </c>
      <c r="AF162">
        <f>MAX(0,AF161*(1+AF$6/Setup!$C$13)-CD162-EB162)+IF($K162=13,$D162,0)</f>
        <v/>
      </c>
      <c r="AG162">
        <f>MAX(0,AG161*(1+AG$6/Setup!$C$13)-CE162-EC162)+IF($K162=14,$D162,0)</f>
        <v/>
      </c>
      <c r="AH162">
        <f>MAX(0,AH161*(1+AH$6/Setup!$C$13)-CF162-ED162)+IF($K162=15,$D162,0)</f>
        <v/>
      </c>
      <c r="AI162">
        <f>MAX(0,AI161*(1+AI$6/Setup!$C$13)-CG162-EE162)+IF($K162=16,$D162,0)</f>
        <v/>
      </c>
      <c r="AJ162">
        <f>MAX(0,AJ161*(1+AJ$6/Setup!$C$13)-CH162-EF162)+IF($K162=17,$D162,0)</f>
        <v/>
      </c>
      <c r="AK162">
        <f>MAX(0,AK161*(1+AK$6/Setup!$C$13)-CI162-EG162)+IF($K162=18,$D162,0)</f>
        <v/>
      </c>
      <c r="AL162">
        <f>MAX(0,AL161*(1+AL$6/Setup!$C$13)-CJ162-EH162)+IF($K162=19,$D162,0)</f>
        <v/>
      </c>
      <c r="AM162">
        <f>MAX(0,AM161*(1+AM$6/Setup!$C$13)-CK162-EI162)+IF($K162=20,$D162,0)</f>
        <v/>
      </c>
      <c r="AN162">
        <f>MAX(0,AN161*(1+AN$6/Setup!$C$13)-CL162-EJ162)+IF($K162=21,$D162,0)</f>
        <v/>
      </c>
      <c r="AO162">
        <f>MAX(0,AO161*(1+AO$6/Setup!$C$13)-CM162-EK162)+IF($K162=22,$D162,0)</f>
        <v/>
      </c>
      <c r="AP162">
        <f>MAX(0,AP161*(1+AP$6/Setup!$C$13)-CN162-EL162)+IF($K162=23,$D162,0)</f>
        <v/>
      </c>
      <c r="AQ162">
        <f>MAX(0,AQ161*(1+AQ$6/Setup!$C$13)-CO162-EM162)+IF($K162=24,$D162,0)</f>
        <v/>
      </c>
      <c r="AR162">
        <f>MAX(0,AR161*(1+AR$6/Setup!$C$13)-CP162-EN162)+IF($K162=25,$D162,0)</f>
        <v/>
      </c>
      <c r="AS162">
        <f>MAX(0,AS161*(1+AS$6/Setup!$C$13)-CQ162-EO162)+IF($K162=26,$D162,0)</f>
        <v/>
      </c>
      <c r="AT162">
        <f>MAX(0,AT161*(1+AT$6/Setup!$C$13)-CR162-EP162)+IF($K162=27,$D162,0)</f>
        <v/>
      </c>
      <c r="AU162">
        <f>MAX(0,AU161*(1+AU$6/Setup!$C$13)-CS162-EQ162)+IF($K162=28,$D162,0)</f>
        <v/>
      </c>
      <c r="AV162">
        <f>MAX(0,AV161*(1+AV$6/Setup!$C$13)-CT162-ER162)+IF($K162=29,$D162,0)</f>
        <v/>
      </c>
      <c r="AW162">
        <f>MAX(0,AW161*(1+AW$6/Setup!$C$13)-CU162-ES162)+IF($K162=30,$D162,0)</f>
        <v/>
      </c>
      <c r="AX162">
        <f>MAX(0,AX161*(1+AX$6/Setup!$C$13)-CV162-ET162)+IF($K162=31,$D162,0)</f>
        <v/>
      </c>
      <c r="AY162">
        <f>MAX(0,AY161*(1+AY$6/Setup!$C$13)-CW162-EU162)+IF($K162=32,$D162,0)</f>
        <v/>
      </c>
      <c r="AZ162">
        <f>MAX(0,AZ161*(1+AZ$6/Setup!$C$13)-CX162-EV162)+IF($K162=33,$D162,0)</f>
        <v/>
      </c>
      <c r="BA162">
        <f>MAX(0,BA161*(1+BA$6/Setup!$C$13)-CY162-EW162)+IF($K162=34,$D162,0)</f>
        <v/>
      </c>
      <c r="BB162">
        <f>MAX(0,BB161*(1+BB$6/Setup!$C$13)-CZ162-EX162)+IF($K162=35,$D162,0)</f>
        <v/>
      </c>
      <c r="BC162">
        <f>MAX(0,BC161*(1+BC$6/Setup!$C$13)-DA162-EY162)+IF($K162=36,$D162,0)</f>
        <v/>
      </c>
      <c r="BD162">
        <f>MAX(0,BD161*(1+BD$6/Setup!$C$13)-DB162-EZ162)+IF($K162=37,$D162,0)</f>
        <v/>
      </c>
      <c r="BE162">
        <f>MAX(0,BE161*(1+BE$6/Setup!$C$13)-DC162-FA162)+IF($K162=38,$D162,0)</f>
        <v/>
      </c>
      <c r="BF162">
        <f>MAX(0,BF161*(1+BF$6/Setup!$C$13)-DD162-FB162)+IF($K162=39,$D162,0)</f>
        <v/>
      </c>
      <c r="BG162">
        <f>MAX(0,BG161*(1+BG$6/Setup!$C$13)-DE162-FC162)+IF($K162=40,$D162,0)</f>
        <v/>
      </c>
      <c r="BH162">
        <f>MAX(0,BH161*(1+BH$6/Setup!$C$13)-DF162-FD162)+IF($K162=41,$D162,0)</f>
        <v/>
      </c>
      <c r="BI162">
        <f>MAX(0,BI161*(1+BI$6/Setup!$C$13)-DG162-FE162)+IF($K162=42,$D162,0)</f>
        <v/>
      </c>
      <c r="BJ162">
        <f>MAX(0,BJ161*(1+BJ$6/Setup!$C$13)-DH162-FF162)+IF($K162=43,$D162,0)</f>
        <v/>
      </c>
      <c r="BK162">
        <f>MAX(0,BK161*(1+BK$6/Setup!$C$13)-DI162-FG162)+IF($K162=44,$D162,0)</f>
        <v/>
      </c>
      <c r="BL162">
        <f>MAX(0,BL161*(1+BL$6/Setup!$C$13)-DJ162-FH162)+IF($K162=45,$D162,0)</f>
        <v/>
      </c>
      <c r="BM162">
        <f>MAX(0,BM161*(1+BM$6/Setup!$C$13)-DK162-FI162)+IF($K162=46,$D162,0)</f>
        <v/>
      </c>
      <c r="BN162">
        <f>MAX(0,BN161*(1+BN$6/Setup!$C$13)-DL162-FJ162)+IF($K162=47,$D162,0)</f>
        <v/>
      </c>
      <c r="BO162">
        <f>MAX(0,BO161*(1+BO$6/Setup!$C$13)-DM162-FK162)+IF($K162=48,$D162,0)</f>
        <v/>
      </c>
      <c r="BP162">
        <f>MAX(0,BP161*(1+BP$6/Setup!$C$13)-DN162-FL162)+IF($K162=49,$D162,0)</f>
        <v/>
      </c>
      <c r="BQ162">
        <f>MAX(0,BQ161*(1+BQ$6/Setup!$C$13)-DO162-FM162)+IF($K162=50,$D162,0)</f>
        <v/>
      </c>
      <c r="BR162">
        <f>MIN(T161*(1+T$6/Setup!$C$13),T$7)</f>
        <v/>
      </c>
      <c r="BS162">
        <f>MIN(U161*(1+U$6/Setup!$C$13),U$7)</f>
        <v/>
      </c>
      <c r="BT162">
        <f>MIN(V161*(1+V$6/Setup!$C$13),V$7)</f>
        <v/>
      </c>
      <c r="BU162">
        <f>MIN(W161*(1+W$6/Setup!$C$13),W$7)</f>
        <v/>
      </c>
      <c r="BV162">
        <f>MIN(X161*(1+X$6/Setup!$C$13),X$7)</f>
        <v/>
      </c>
      <c r="BW162">
        <f>MIN(Y161*(1+Y$6/Setup!$C$13),Y$7)</f>
        <v/>
      </c>
      <c r="BX162">
        <f>MIN(Z161*(1+Z$6/Setup!$C$13),Z$7)</f>
        <v/>
      </c>
      <c r="BY162">
        <f>MIN(AA161*(1+AA$6/Setup!$C$13),AA$7)</f>
        <v/>
      </c>
      <c r="BZ162">
        <f>MIN(AB161*(1+AB$6/Setup!$C$13),AB$7)</f>
        <v/>
      </c>
      <c r="CA162">
        <f>MIN(AC161*(1+AC$6/Setup!$C$13),AC$7)</f>
        <v/>
      </c>
      <c r="CB162">
        <f>MIN(AD161*(1+AD$6/Setup!$C$13),AD$7)</f>
        <v/>
      </c>
      <c r="CC162">
        <f>MIN(AE161*(1+AE$6/Setup!$C$13),AE$7)</f>
        <v/>
      </c>
      <c r="CD162">
        <f>MIN(AF161*(1+AF$6/Setup!$C$13),AF$7)</f>
        <v/>
      </c>
      <c r="CE162">
        <f>MIN(AG161*(1+AG$6/Setup!$C$13),AG$7)</f>
        <v/>
      </c>
      <c r="CF162">
        <f>MIN(AH161*(1+AH$6/Setup!$C$13),AH$7)</f>
        <v/>
      </c>
      <c r="CG162">
        <f>MIN(AI161*(1+AI$6/Setup!$C$13),AI$7)</f>
        <v/>
      </c>
      <c r="CH162">
        <f>MIN(AJ161*(1+AJ$6/Setup!$C$13),AJ$7)</f>
        <v/>
      </c>
      <c r="CI162">
        <f>MIN(AK161*(1+AK$6/Setup!$C$13),AK$7)</f>
        <v/>
      </c>
      <c r="CJ162">
        <f>MIN(AL161*(1+AL$6/Setup!$C$13),AL$7)</f>
        <v/>
      </c>
      <c r="CK162">
        <f>MIN(AM161*(1+AM$6/Setup!$C$13),AM$7)</f>
        <v/>
      </c>
      <c r="CL162">
        <f>MIN(AN161*(1+AN$6/Setup!$C$13),AN$7)</f>
        <v/>
      </c>
      <c r="CM162">
        <f>MIN(AO161*(1+AO$6/Setup!$C$13),AO$7)</f>
        <v/>
      </c>
      <c r="CN162">
        <f>MIN(AP161*(1+AP$6/Setup!$C$13),AP$7)</f>
        <v/>
      </c>
      <c r="CO162">
        <f>MIN(AQ161*(1+AQ$6/Setup!$C$13),AQ$7)</f>
        <v/>
      </c>
      <c r="CP162">
        <f>MIN(AR161*(1+AR$6/Setup!$C$13),AR$7)</f>
        <v/>
      </c>
      <c r="CQ162">
        <f>MIN(AS161*(1+AS$6/Setup!$C$13),AS$7)</f>
        <v/>
      </c>
      <c r="CR162">
        <f>MIN(AT161*(1+AT$6/Setup!$C$13),AT$7)</f>
        <v/>
      </c>
      <c r="CS162">
        <f>MIN(AU161*(1+AU$6/Setup!$C$13),AU$7)</f>
        <v/>
      </c>
      <c r="CT162">
        <f>MIN(AV161*(1+AV$6/Setup!$C$13),AV$7)</f>
        <v/>
      </c>
      <c r="CU162">
        <f>MIN(AW161*(1+AW$6/Setup!$C$13),AW$7)</f>
        <v/>
      </c>
      <c r="CV162">
        <f>MIN(AX161*(1+AX$6/Setup!$C$13),AX$7)</f>
        <v/>
      </c>
      <c r="CW162">
        <f>MIN(AY161*(1+AY$6/Setup!$C$13),AY$7)</f>
        <v/>
      </c>
      <c r="CX162">
        <f>MIN(AZ161*(1+AZ$6/Setup!$C$13),AZ$7)</f>
        <v/>
      </c>
      <c r="CY162">
        <f>MIN(BA161*(1+BA$6/Setup!$C$13),BA$7)</f>
        <v/>
      </c>
      <c r="CZ162">
        <f>MIN(BB161*(1+BB$6/Setup!$C$13),BB$7)</f>
        <v/>
      </c>
      <c r="DA162">
        <f>MIN(BC161*(1+BC$6/Setup!$C$13),BC$7)</f>
        <v/>
      </c>
      <c r="DB162">
        <f>MIN(BD161*(1+BD$6/Setup!$C$13),BD$7)</f>
        <v/>
      </c>
      <c r="DC162">
        <f>MIN(BE161*(1+BE$6/Setup!$C$13),BE$7)</f>
        <v/>
      </c>
      <c r="DD162">
        <f>MIN(BF161*(1+BF$6/Setup!$C$13),BF$7)</f>
        <v/>
      </c>
      <c r="DE162">
        <f>MIN(BG161*(1+BG$6/Setup!$C$13),BG$7)</f>
        <v/>
      </c>
      <c r="DF162">
        <f>MIN(BH161*(1+BH$6/Setup!$C$13),BH$7)</f>
        <v/>
      </c>
      <c r="DG162">
        <f>MIN(BI161*(1+BI$6/Setup!$C$13),BI$7)</f>
        <v/>
      </c>
      <c r="DH162">
        <f>MIN(BJ161*(1+BJ$6/Setup!$C$13),BJ$7)</f>
        <v/>
      </c>
      <c r="DI162">
        <f>MIN(BK161*(1+BK$6/Setup!$C$13),BK$7)</f>
        <v/>
      </c>
      <c r="DJ162">
        <f>MIN(BL161*(1+BL$6/Setup!$C$13),BL$7)</f>
        <v/>
      </c>
      <c r="DK162">
        <f>MIN(BM161*(1+BM$6/Setup!$C$13),BM$7)</f>
        <v/>
      </c>
      <c r="DL162">
        <f>MIN(BN161*(1+BN$6/Setup!$C$13),BN$7)</f>
        <v/>
      </c>
      <c r="DM162">
        <f>MIN(BO161*(1+BO$6/Setup!$C$13),BO$7)</f>
        <v/>
      </c>
      <c r="DN162">
        <f>MIN(BP161*(1+BP$6/Setup!$C$13),BP$7)</f>
        <v/>
      </c>
      <c r="DO162">
        <f>MIN(BQ161*(1+BQ$6/Setup!$C$13),BQ$7)</f>
        <v/>
      </c>
      <c r="DP162">
        <f>MIN(T161*(1+T$6/Setup!$C$13)-BR162,$H162)</f>
        <v/>
      </c>
      <c r="DQ162">
        <f>MIN(U161*(1+U$6/Setup!$C$13)-BS162,MAX(0,$H162-SUM($DP162:DP162)))</f>
        <v/>
      </c>
      <c r="DR162">
        <f>MIN(V161*(1+V$6/Setup!$C$13)-BT162,MAX(0,$H162-SUM($DP162:DQ162)))</f>
        <v/>
      </c>
      <c r="DS162">
        <f>MIN(W161*(1+W$6/Setup!$C$13)-BU162,MAX(0,$H162-SUM($DP162:DR162)))</f>
        <v/>
      </c>
      <c r="DT162">
        <f>MIN(X161*(1+X$6/Setup!$C$13)-BV162,MAX(0,$H162-SUM($DP162:DS162)))</f>
        <v/>
      </c>
      <c r="DU162">
        <f>MIN(Y161*(1+Y$6/Setup!$C$13)-BW162,MAX(0,$H162-SUM($DP162:DT162)))</f>
        <v/>
      </c>
      <c r="DV162">
        <f>MIN(Z161*(1+Z$6/Setup!$C$13)-BX162,MAX(0,$H162-SUM($DP162:DU162)))</f>
        <v/>
      </c>
      <c r="DW162">
        <f>MIN(AA161*(1+AA$6/Setup!$C$13)-BY162,MAX(0,$H162-SUM($DP162:DV162)))</f>
        <v/>
      </c>
      <c r="DX162">
        <f>MIN(AB161*(1+AB$6/Setup!$C$13)-BZ162,MAX(0,$H162-SUM($DP162:DW162)))</f>
        <v/>
      </c>
      <c r="DY162">
        <f>MIN(AC161*(1+AC$6/Setup!$C$13)-CA162,MAX(0,$H162-SUM($DP162:DX162)))</f>
        <v/>
      </c>
      <c r="DZ162">
        <f>MIN(AD161*(1+AD$6/Setup!$C$13)-CB162,MAX(0,$H162-SUM($DP162:DY162)))</f>
        <v/>
      </c>
      <c r="EA162">
        <f>MIN(AE161*(1+AE$6/Setup!$C$13)-CC162,MAX(0,$H162-SUM($DP162:DZ162)))</f>
        <v/>
      </c>
      <c r="EB162">
        <f>MIN(AF161*(1+AF$6/Setup!$C$13)-CD162,MAX(0,$H162-SUM($DP162:EA162)))</f>
        <v/>
      </c>
      <c r="EC162">
        <f>MIN(AG161*(1+AG$6/Setup!$C$13)-CE162,MAX(0,$H162-SUM($DP162:EB162)))</f>
        <v/>
      </c>
      <c r="ED162">
        <f>MIN(AH161*(1+AH$6/Setup!$C$13)-CF162,MAX(0,$H162-SUM($DP162:EC162)))</f>
        <v/>
      </c>
      <c r="EE162">
        <f>MIN(AI161*(1+AI$6/Setup!$C$13)-CG162,MAX(0,$H162-SUM($DP162:ED162)))</f>
        <v/>
      </c>
      <c r="EF162">
        <f>MIN(AJ161*(1+AJ$6/Setup!$C$13)-CH162,MAX(0,$H162-SUM($DP162:EE162)))</f>
        <v/>
      </c>
      <c r="EG162">
        <f>MIN(AK161*(1+AK$6/Setup!$C$13)-CI162,MAX(0,$H162-SUM($DP162:EF162)))</f>
        <v/>
      </c>
      <c r="EH162">
        <f>MIN(AL161*(1+AL$6/Setup!$C$13)-CJ162,MAX(0,$H162-SUM($DP162:EG162)))</f>
        <v/>
      </c>
      <c r="EI162">
        <f>MIN(AM161*(1+AM$6/Setup!$C$13)-CK162,MAX(0,$H162-SUM($DP162:EH162)))</f>
        <v/>
      </c>
      <c r="EJ162">
        <f>MIN(AN161*(1+AN$6/Setup!$C$13)-CL162,MAX(0,$H162-SUM($DP162:EI162)))</f>
        <v/>
      </c>
      <c r="EK162">
        <f>MIN(AO161*(1+AO$6/Setup!$C$13)-CM162,MAX(0,$H162-SUM($DP162:EJ162)))</f>
        <v/>
      </c>
      <c r="EL162">
        <f>MIN(AP161*(1+AP$6/Setup!$C$13)-CN162,MAX(0,$H162-SUM($DP162:EK162)))</f>
        <v/>
      </c>
      <c r="EM162">
        <f>MIN(AQ161*(1+AQ$6/Setup!$C$13)-CO162,MAX(0,$H162-SUM($DP162:EL162)))</f>
        <v/>
      </c>
      <c r="EN162">
        <f>MIN(AR161*(1+AR$6/Setup!$C$13)-CP162,MAX(0,$H162-SUM($DP162:EM162)))</f>
        <v/>
      </c>
      <c r="EO162">
        <f>MIN(AS161*(1+AS$6/Setup!$C$13)-CQ162,MAX(0,$H162-SUM($DP162:EN162)))</f>
        <v/>
      </c>
      <c r="EP162">
        <f>MIN(AT161*(1+AT$6/Setup!$C$13)-CR162,MAX(0,$H162-SUM($DP162:EO162)))</f>
        <v/>
      </c>
      <c r="EQ162">
        <f>MIN(AU161*(1+AU$6/Setup!$C$13)-CS162,MAX(0,$H162-SUM($DP162:EP162)))</f>
        <v/>
      </c>
      <c r="ER162">
        <f>MIN(AV161*(1+AV$6/Setup!$C$13)-CT162,MAX(0,$H162-SUM($DP162:EQ162)))</f>
        <v/>
      </c>
      <c r="ES162">
        <f>MIN(AW161*(1+AW$6/Setup!$C$13)-CU162,MAX(0,$H162-SUM($DP162:ER162)))</f>
        <v/>
      </c>
      <c r="ET162">
        <f>MIN(AX161*(1+AX$6/Setup!$C$13)-CV162,MAX(0,$H162-SUM($DP162:ES162)))</f>
        <v/>
      </c>
      <c r="EU162">
        <f>MIN(AY161*(1+AY$6/Setup!$C$13)-CW162,MAX(0,$H162-SUM($DP162:ET162)))</f>
        <v/>
      </c>
      <c r="EV162">
        <f>MIN(AZ161*(1+AZ$6/Setup!$C$13)-CX162,MAX(0,$H162-SUM($DP162:EU162)))</f>
        <v/>
      </c>
      <c r="EW162">
        <f>MIN(BA161*(1+BA$6/Setup!$C$13)-CY162,MAX(0,$H162-SUM($DP162:EV162)))</f>
        <v/>
      </c>
      <c r="EX162">
        <f>MIN(BB161*(1+BB$6/Setup!$C$13)-CZ162,MAX(0,$H162-SUM($DP162:EW162)))</f>
        <v/>
      </c>
      <c r="EY162">
        <f>MIN(BC161*(1+BC$6/Setup!$C$13)-DA162,MAX(0,$H162-SUM($DP162:EX162)))</f>
        <v/>
      </c>
      <c r="EZ162">
        <f>MIN(BD161*(1+BD$6/Setup!$C$13)-DB162,MAX(0,$H162-SUM($DP162:EY162)))</f>
        <v/>
      </c>
      <c r="FA162">
        <f>MIN(BE161*(1+BE$6/Setup!$C$13)-DC162,MAX(0,$H162-SUM($DP162:EZ162)))</f>
        <v/>
      </c>
      <c r="FB162">
        <f>MIN(BF161*(1+BF$6/Setup!$C$13)-DD162,MAX(0,$H162-SUM($DP162:FA162)))</f>
        <v/>
      </c>
      <c r="FC162">
        <f>MIN(BG161*(1+BG$6/Setup!$C$13)-DE162,MAX(0,$H162-SUM($DP162:FB162)))</f>
        <v/>
      </c>
      <c r="FD162">
        <f>MIN(BH161*(1+BH$6/Setup!$C$13)-DF162,MAX(0,$H162-SUM($DP162:FC162)))</f>
        <v/>
      </c>
      <c r="FE162">
        <f>MIN(BI161*(1+BI$6/Setup!$C$13)-DG162,MAX(0,$H162-SUM($DP162:FD162)))</f>
        <v/>
      </c>
      <c r="FF162">
        <f>MIN(BJ161*(1+BJ$6/Setup!$C$13)-DH162,MAX(0,$H162-SUM($DP162:FE162)))</f>
        <v/>
      </c>
      <c r="FG162">
        <f>MIN(BK161*(1+BK$6/Setup!$C$13)-DI162,MAX(0,$H162-SUM($DP162:FF162)))</f>
        <v/>
      </c>
      <c r="FH162">
        <f>MIN(BL161*(1+BL$6/Setup!$C$13)-DJ162,MAX(0,$H162-SUM($DP162:FG162)))</f>
        <v/>
      </c>
      <c r="FI162">
        <f>MIN(BM161*(1+BM$6/Setup!$C$13)-DK162,MAX(0,$H162-SUM($DP162:FH162)))</f>
        <v/>
      </c>
      <c r="FJ162">
        <f>MIN(BN161*(1+BN$6/Setup!$C$13)-DL162,MAX(0,$H162-SUM($DP162:FI162)))</f>
        <v/>
      </c>
      <c r="FK162">
        <f>MIN(BO161*(1+BO$6/Setup!$C$13)-DM162,MAX(0,$H162-SUM($DP162:FJ162)))</f>
        <v/>
      </c>
      <c r="FL162">
        <f>MIN(BP161*(1+BP$6/Setup!$C$13)-DN162,MAX(0,$H162-SUM($DP162:FK162)))</f>
        <v/>
      </c>
      <c r="FM162">
        <f>MIN(BQ161*(1+BQ$6/Setup!$C$13)-DO162,MAX(0,$H162-SUM($DP162:FL162)))</f>
        <v/>
      </c>
    </row>
    <row r="163">
      <c r="A163">
        <f>A162+1</f>
        <v/>
      </c>
      <c r="B163">
        <f>IF(Setup!$C$6="Every week",Setup!$C$7+7*(A163-1),IF(Setup!$C$6="Every 2 weeks",Setup!$C$7+14*(A163-1),IF(Setup!$C$6="Every month",EDATE(Setup!$C$7,A163-1),EOMONTH(Setup!$C$7,INT((A163-1+Setup!$C$20)/2)-1)+MIN(IF(MOD(A163-1+Setup!$C$20,2)=0,Setup!$C$18,Setup!$C$19),DAY(EOMONTH(Setup!$C$7,INT((A163-1+Setup!$C$20)/2)))))))</f>
        <v/>
      </c>
      <c r="C163">
        <f>N('Paycheck Plan'!J159)</f>
        <v/>
      </c>
      <c r="D163">
        <f>N('Paycheck Plan'!K159)</f>
        <v/>
      </c>
      <c r="E163">
        <f>MIN(MAX(0,Setup!$C$10-F162),MAX(0,Setup!$C$8+C163-G163))</f>
        <v/>
      </c>
      <c r="F163">
        <f>F162+E163</f>
        <v/>
      </c>
      <c r="G163">
        <f>MIN(Setup!$C$14,MAX(0,Setup!$C$8+C163))</f>
        <v/>
      </c>
      <c r="H163">
        <f>MAX(0,Setup!$C$8+C163-G163-E163)+SUM($T$7:$BQ$7)-SUM(BR163:DO163)</f>
        <v/>
      </c>
      <c r="I163">
        <f>SUMPRODUCT(T162:BQ162,$T$6:$BQ$6)/Setup!$C$13</f>
        <v/>
      </c>
      <c r="J163">
        <f>SUM(T163:BQ163)</f>
        <v/>
      </c>
      <c r="K163">
        <f>IF(MAX(DP163:FM163)&gt;0,MATCH(MAX(DP163:FM163),DP163:FM163,0),1)</f>
        <v/>
      </c>
      <c r="T163">
        <f>MAX(0,T162*(1+T$6/Setup!$C$13)-BR163-DP163)+IF($K163=1,$D163,0)</f>
        <v/>
      </c>
      <c r="U163">
        <f>MAX(0,U162*(1+U$6/Setup!$C$13)-BS163-DQ163)+IF($K163=2,$D163,0)</f>
        <v/>
      </c>
      <c r="V163">
        <f>MAX(0,V162*(1+V$6/Setup!$C$13)-BT163-DR163)+IF($K163=3,$D163,0)</f>
        <v/>
      </c>
      <c r="W163">
        <f>MAX(0,W162*(1+W$6/Setup!$C$13)-BU163-DS163)+IF($K163=4,$D163,0)</f>
        <v/>
      </c>
      <c r="X163">
        <f>MAX(0,X162*(1+X$6/Setup!$C$13)-BV163-DT163)+IF($K163=5,$D163,0)</f>
        <v/>
      </c>
      <c r="Y163">
        <f>MAX(0,Y162*(1+Y$6/Setup!$C$13)-BW163-DU163)+IF($K163=6,$D163,0)</f>
        <v/>
      </c>
      <c r="Z163">
        <f>MAX(0,Z162*(1+Z$6/Setup!$C$13)-BX163-DV163)+IF($K163=7,$D163,0)</f>
        <v/>
      </c>
      <c r="AA163">
        <f>MAX(0,AA162*(1+AA$6/Setup!$C$13)-BY163-DW163)+IF($K163=8,$D163,0)</f>
        <v/>
      </c>
      <c r="AB163">
        <f>MAX(0,AB162*(1+AB$6/Setup!$C$13)-BZ163-DX163)+IF($K163=9,$D163,0)</f>
        <v/>
      </c>
      <c r="AC163">
        <f>MAX(0,AC162*(1+AC$6/Setup!$C$13)-CA163-DY163)+IF($K163=10,$D163,0)</f>
        <v/>
      </c>
      <c r="AD163">
        <f>MAX(0,AD162*(1+AD$6/Setup!$C$13)-CB163-DZ163)+IF($K163=11,$D163,0)</f>
        <v/>
      </c>
      <c r="AE163">
        <f>MAX(0,AE162*(1+AE$6/Setup!$C$13)-CC163-EA163)+IF($K163=12,$D163,0)</f>
        <v/>
      </c>
      <c r="AF163">
        <f>MAX(0,AF162*(1+AF$6/Setup!$C$13)-CD163-EB163)+IF($K163=13,$D163,0)</f>
        <v/>
      </c>
      <c r="AG163">
        <f>MAX(0,AG162*(1+AG$6/Setup!$C$13)-CE163-EC163)+IF($K163=14,$D163,0)</f>
        <v/>
      </c>
      <c r="AH163">
        <f>MAX(0,AH162*(1+AH$6/Setup!$C$13)-CF163-ED163)+IF($K163=15,$D163,0)</f>
        <v/>
      </c>
      <c r="AI163">
        <f>MAX(0,AI162*(1+AI$6/Setup!$C$13)-CG163-EE163)+IF($K163=16,$D163,0)</f>
        <v/>
      </c>
      <c r="AJ163">
        <f>MAX(0,AJ162*(1+AJ$6/Setup!$C$13)-CH163-EF163)+IF($K163=17,$D163,0)</f>
        <v/>
      </c>
      <c r="AK163">
        <f>MAX(0,AK162*(1+AK$6/Setup!$C$13)-CI163-EG163)+IF($K163=18,$D163,0)</f>
        <v/>
      </c>
      <c r="AL163">
        <f>MAX(0,AL162*(1+AL$6/Setup!$C$13)-CJ163-EH163)+IF($K163=19,$D163,0)</f>
        <v/>
      </c>
      <c r="AM163">
        <f>MAX(0,AM162*(1+AM$6/Setup!$C$13)-CK163-EI163)+IF($K163=20,$D163,0)</f>
        <v/>
      </c>
      <c r="AN163">
        <f>MAX(0,AN162*(1+AN$6/Setup!$C$13)-CL163-EJ163)+IF($K163=21,$D163,0)</f>
        <v/>
      </c>
      <c r="AO163">
        <f>MAX(0,AO162*(1+AO$6/Setup!$C$13)-CM163-EK163)+IF($K163=22,$D163,0)</f>
        <v/>
      </c>
      <c r="AP163">
        <f>MAX(0,AP162*(1+AP$6/Setup!$C$13)-CN163-EL163)+IF($K163=23,$D163,0)</f>
        <v/>
      </c>
      <c r="AQ163">
        <f>MAX(0,AQ162*(1+AQ$6/Setup!$C$13)-CO163-EM163)+IF($K163=24,$D163,0)</f>
        <v/>
      </c>
      <c r="AR163">
        <f>MAX(0,AR162*(1+AR$6/Setup!$C$13)-CP163-EN163)+IF($K163=25,$D163,0)</f>
        <v/>
      </c>
      <c r="AS163">
        <f>MAX(0,AS162*(1+AS$6/Setup!$C$13)-CQ163-EO163)+IF($K163=26,$D163,0)</f>
        <v/>
      </c>
      <c r="AT163">
        <f>MAX(0,AT162*(1+AT$6/Setup!$C$13)-CR163-EP163)+IF($K163=27,$D163,0)</f>
        <v/>
      </c>
      <c r="AU163">
        <f>MAX(0,AU162*(1+AU$6/Setup!$C$13)-CS163-EQ163)+IF($K163=28,$D163,0)</f>
        <v/>
      </c>
      <c r="AV163">
        <f>MAX(0,AV162*(1+AV$6/Setup!$C$13)-CT163-ER163)+IF($K163=29,$D163,0)</f>
        <v/>
      </c>
      <c r="AW163">
        <f>MAX(0,AW162*(1+AW$6/Setup!$C$13)-CU163-ES163)+IF($K163=30,$D163,0)</f>
        <v/>
      </c>
      <c r="AX163">
        <f>MAX(0,AX162*(1+AX$6/Setup!$C$13)-CV163-ET163)+IF($K163=31,$D163,0)</f>
        <v/>
      </c>
      <c r="AY163">
        <f>MAX(0,AY162*(1+AY$6/Setup!$C$13)-CW163-EU163)+IF($K163=32,$D163,0)</f>
        <v/>
      </c>
      <c r="AZ163">
        <f>MAX(0,AZ162*(1+AZ$6/Setup!$C$13)-CX163-EV163)+IF($K163=33,$D163,0)</f>
        <v/>
      </c>
      <c r="BA163">
        <f>MAX(0,BA162*(1+BA$6/Setup!$C$13)-CY163-EW163)+IF($K163=34,$D163,0)</f>
        <v/>
      </c>
      <c r="BB163">
        <f>MAX(0,BB162*(1+BB$6/Setup!$C$13)-CZ163-EX163)+IF($K163=35,$D163,0)</f>
        <v/>
      </c>
      <c r="BC163">
        <f>MAX(0,BC162*(1+BC$6/Setup!$C$13)-DA163-EY163)+IF($K163=36,$D163,0)</f>
        <v/>
      </c>
      <c r="BD163">
        <f>MAX(0,BD162*(1+BD$6/Setup!$C$13)-DB163-EZ163)+IF($K163=37,$D163,0)</f>
        <v/>
      </c>
      <c r="BE163">
        <f>MAX(0,BE162*(1+BE$6/Setup!$C$13)-DC163-FA163)+IF($K163=38,$D163,0)</f>
        <v/>
      </c>
      <c r="BF163">
        <f>MAX(0,BF162*(1+BF$6/Setup!$C$13)-DD163-FB163)+IF($K163=39,$D163,0)</f>
        <v/>
      </c>
      <c r="BG163">
        <f>MAX(0,BG162*(1+BG$6/Setup!$C$13)-DE163-FC163)+IF($K163=40,$D163,0)</f>
        <v/>
      </c>
      <c r="BH163">
        <f>MAX(0,BH162*(1+BH$6/Setup!$C$13)-DF163-FD163)+IF($K163=41,$D163,0)</f>
        <v/>
      </c>
      <c r="BI163">
        <f>MAX(0,BI162*(1+BI$6/Setup!$C$13)-DG163-FE163)+IF($K163=42,$D163,0)</f>
        <v/>
      </c>
      <c r="BJ163">
        <f>MAX(0,BJ162*(1+BJ$6/Setup!$C$13)-DH163-FF163)+IF($K163=43,$D163,0)</f>
        <v/>
      </c>
      <c r="BK163">
        <f>MAX(0,BK162*(1+BK$6/Setup!$C$13)-DI163-FG163)+IF($K163=44,$D163,0)</f>
        <v/>
      </c>
      <c r="BL163">
        <f>MAX(0,BL162*(1+BL$6/Setup!$C$13)-DJ163-FH163)+IF($K163=45,$D163,0)</f>
        <v/>
      </c>
      <c r="BM163">
        <f>MAX(0,BM162*(1+BM$6/Setup!$C$13)-DK163-FI163)+IF($K163=46,$D163,0)</f>
        <v/>
      </c>
      <c r="BN163">
        <f>MAX(0,BN162*(1+BN$6/Setup!$C$13)-DL163-FJ163)+IF($K163=47,$D163,0)</f>
        <v/>
      </c>
      <c r="BO163">
        <f>MAX(0,BO162*(1+BO$6/Setup!$C$13)-DM163-FK163)+IF($K163=48,$D163,0)</f>
        <v/>
      </c>
      <c r="BP163">
        <f>MAX(0,BP162*(1+BP$6/Setup!$C$13)-DN163-FL163)+IF($K163=49,$D163,0)</f>
        <v/>
      </c>
      <c r="BQ163">
        <f>MAX(0,BQ162*(1+BQ$6/Setup!$C$13)-DO163-FM163)+IF($K163=50,$D163,0)</f>
        <v/>
      </c>
      <c r="BR163">
        <f>MIN(T162*(1+T$6/Setup!$C$13),T$7)</f>
        <v/>
      </c>
      <c r="BS163">
        <f>MIN(U162*(1+U$6/Setup!$C$13),U$7)</f>
        <v/>
      </c>
      <c r="BT163">
        <f>MIN(V162*(1+V$6/Setup!$C$13),V$7)</f>
        <v/>
      </c>
      <c r="BU163">
        <f>MIN(W162*(1+W$6/Setup!$C$13),W$7)</f>
        <v/>
      </c>
      <c r="BV163">
        <f>MIN(X162*(1+X$6/Setup!$C$13),X$7)</f>
        <v/>
      </c>
      <c r="BW163">
        <f>MIN(Y162*(1+Y$6/Setup!$C$13),Y$7)</f>
        <v/>
      </c>
      <c r="BX163">
        <f>MIN(Z162*(1+Z$6/Setup!$C$13),Z$7)</f>
        <v/>
      </c>
      <c r="BY163">
        <f>MIN(AA162*(1+AA$6/Setup!$C$13),AA$7)</f>
        <v/>
      </c>
      <c r="BZ163">
        <f>MIN(AB162*(1+AB$6/Setup!$C$13),AB$7)</f>
        <v/>
      </c>
      <c r="CA163">
        <f>MIN(AC162*(1+AC$6/Setup!$C$13),AC$7)</f>
        <v/>
      </c>
      <c r="CB163">
        <f>MIN(AD162*(1+AD$6/Setup!$C$13),AD$7)</f>
        <v/>
      </c>
      <c r="CC163">
        <f>MIN(AE162*(1+AE$6/Setup!$C$13),AE$7)</f>
        <v/>
      </c>
      <c r="CD163">
        <f>MIN(AF162*(1+AF$6/Setup!$C$13),AF$7)</f>
        <v/>
      </c>
      <c r="CE163">
        <f>MIN(AG162*(1+AG$6/Setup!$C$13),AG$7)</f>
        <v/>
      </c>
      <c r="CF163">
        <f>MIN(AH162*(1+AH$6/Setup!$C$13),AH$7)</f>
        <v/>
      </c>
      <c r="CG163">
        <f>MIN(AI162*(1+AI$6/Setup!$C$13),AI$7)</f>
        <v/>
      </c>
      <c r="CH163">
        <f>MIN(AJ162*(1+AJ$6/Setup!$C$13),AJ$7)</f>
        <v/>
      </c>
      <c r="CI163">
        <f>MIN(AK162*(1+AK$6/Setup!$C$13),AK$7)</f>
        <v/>
      </c>
      <c r="CJ163">
        <f>MIN(AL162*(1+AL$6/Setup!$C$13),AL$7)</f>
        <v/>
      </c>
      <c r="CK163">
        <f>MIN(AM162*(1+AM$6/Setup!$C$13),AM$7)</f>
        <v/>
      </c>
      <c r="CL163">
        <f>MIN(AN162*(1+AN$6/Setup!$C$13),AN$7)</f>
        <v/>
      </c>
      <c r="CM163">
        <f>MIN(AO162*(1+AO$6/Setup!$C$13),AO$7)</f>
        <v/>
      </c>
      <c r="CN163">
        <f>MIN(AP162*(1+AP$6/Setup!$C$13),AP$7)</f>
        <v/>
      </c>
      <c r="CO163">
        <f>MIN(AQ162*(1+AQ$6/Setup!$C$13),AQ$7)</f>
        <v/>
      </c>
      <c r="CP163">
        <f>MIN(AR162*(1+AR$6/Setup!$C$13),AR$7)</f>
        <v/>
      </c>
      <c r="CQ163">
        <f>MIN(AS162*(1+AS$6/Setup!$C$13),AS$7)</f>
        <v/>
      </c>
      <c r="CR163">
        <f>MIN(AT162*(1+AT$6/Setup!$C$13),AT$7)</f>
        <v/>
      </c>
      <c r="CS163">
        <f>MIN(AU162*(1+AU$6/Setup!$C$13),AU$7)</f>
        <v/>
      </c>
      <c r="CT163">
        <f>MIN(AV162*(1+AV$6/Setup!$C$13),AV$7)</f>
        <v/>
      </c>
      <c r="CU163">
        <f>MIN(AW162*(1+AW$6/Setup!$C$13),AW$7)</f>
        <v/>
      </c>
      <c r="CV163">
        <f>MIN(AX162*(1+AX$6/Setup!$C$13),AX$7)</f>
        <v/>
      </c>
      <c r="CW163">
        <f>MIN(AY162*(1+AY$6/Setup!$C$13),AY$7)</f>
        <v/>
      </c>
      <c r="CX163">
        <f>MIN(AZ162*(1+AZ$6/Setup!$C$13),AZ$7)</f>
        <v/>
      </c>
      <c r="CY163">
        <f>MIN(BA162*(1+BA$6/Setup!$C$13),BA$7)</f>
        <v/>
      </c>
      <c r="CZ163">
        <f>MIN(BB162*(1+BB$6/Setup!$C$13),BB$7)</f>
        <v/>
      </c>
      <c r="DA163">
        <f>MIN(BC162*(1+BC$6/Setup!$C$13),BC$7)</f>
        <v/>
      </c>
      <c r="DB163">
        <f>MIN(BD162*(1+BD$6/Setup!$C$13),BD$7)</f>
        <v/>
      </c>
      <c r="DC163">
        <f>MIN(BE162*(1+BE$6/Setup!$C$13),BE$7)</f>
        <v/>
      </c>
      <c r="DD163">
        <f>MIN(BF162*(1+BF$6/Setup!$C$13),BF$7)</f>
        <v/>
      </c>
      <c r="DE163">
        <f>MIN(BG162*(1+BG$6/Setup!$C$13),BG$7)</f>
        <v/>
      </c>
      <c r="DF163">
        <f>MIN(BH162*(1+BH$6/Setup!$C$13),BH$7)</f>
        <v/>
      </c>
      <c r="DG163">
        <f>MIN(BI162*(1+BI$6/Setup!$C$13),BI$7)</f>
        <v/>
      </c>
      <c r="DH163">
        <f>MIN(BJ162*(1+BJ$6/Setup!$C$13),BJ$7)</f>
        <v/>
      </c>
      <c r="DI163">
        <f>MIN(BK162*(1+BK$6/Setup!$C$13),BK$7)</f>
        <v/>
      </c>
      <c r="DJ163">
        <f>MIN(BL162*(1+BL$6/Setup!$C$13),BL$7)</f>
        <v/>
      </c>
      <c r="DK163">
        <f>MIN(BM162*(1+BM$6/Setup!$C$13),BM$7)</f>
        <v/>
      </c>
      <c r="DL163">
        <f>MIN(BN162*(1+BN$6/Setup!$C$13),BN$7)</f>
        <v/>
      </c>
      <c r="DM163">
        <f>MIN(BO162*(1+BO$6/Setup!$C$13),BO$7)</f>
        <v/>
      </c>
      <c r="DN163">
        <f>MIN(BP162*(1+BP$6/Setup!$C$13),BP$7)</f>
        <v/>
      </c>
      <c r="DO163">
        <f>MIN(BQ162*(1+BQ$6/Setup!$C$13),BQ$7)</f>
        <v/>
      </c>
      <c r="DP163">
        <f>MIN(T162*(1+T$6/Setup!$C$13)-BR163,$H163)</f>
        <v/>
      </c>
      <c r="DQ163">
        <f>MIN(U162*(1+U$6/Setup!$C$13)-BS163,MAX(0,$H163-SUM($DP163:DP163)))</f>
        <v/>
      </c>
      <c r="DR163">
        <f>MIN(V162*(1+V$6/Setup!$C$13)-BT163,MAX(0,$H163-SUM($DP163:DQ163)))</f>
        <v/>
      </c>
      <c r="DS163">
        <f>MIN(W162*(1+W$6/Setup!$C$13)-BU163,MAX(0,$H163-SUM($DP163:DR163)))</f>
        <v/>
      </c>
      <c r="DT163">
        <f>MIN(X162*(1+X$6/Setup!$C$13)-BV163,MAX(0,$H163-SUM($DP163:DS163)))</f>
        <v/>
      </c>
      <c r="DU163">
        <f>MIN(Y162*(1+Y$6/Setup!$C$13)-BW163,MAX(0,$H163-SUM($DP163:DT163)))</f>
        <v/>
      </c>
      <c r="DV163">
        <f>MIN(Z162*(1+Z$6/Setup!$C$13)-BX163,MAX(0,$H163-SUM($DP163:DU163)))</f>
        <v/>
      </c>
      <c r="DW163">
        <f>MIN(AA162*(1+AA$6/Setup!$C$13)-BY163,MAX(0,$H163-SUM($DP163:DV163)))</f>
        <v/>
      </c>
      <c r="DX163">
        <f>MIN(AB162*(1+AB$6/Setup!$C$13)-BZ163,MAX(0,$H163-SUM($DP163:DW163)))</f>
        <v/>
      </c>
      <c r="DY163">
        <f>MIN(AC162*(1+AC$6/Setup!$C$13)-CA163,MAX(0,$H163-SUM($DP163:DX163)))</f>
        <v/>
      </c>
      <c r="DZ163">
        <f>MIN(AD162*(1+AD$6/Setup!$C$13)-CB163,MAX(0,$H163-SUM($DP163:DY163)))</f>
        <v/>
      </c>
      <c r="EA163">
        <f>MIN(AE162*(1+AE$6/Setup!$C$13)-CC163,MAX(0,$H163-SUM($DP163:DZ163)))</f>
        <v/>
      </c>
      <c r="EB163">
        <f>MIN(AF162*(1+AF$6/Setup!$C$13)-CD163,MAX(0,$H163-SUM($DP163:EA163)))</f>
        <v/>
      </c>
      <c r="EC163">
        <f>MIN(AG162*(1+AG$6/Setup!$C$13)-CE163,MAX(0,$H163-SUM($DP163:EB163)))</f>
        <v/>
      </c>
      <c r="ED163">
        <f>MIN(AH162*(1+AH$6/Setup!$C$13)-CF163,MAX(0,$H163-SUM($DP163:EC163)))</f>
        <v/>
      </c>
      <c r="EE163">
        <f>MIN(AI162*(1+AI$6/Setup!$C$13)-CG163,MAX(0,$H163-SUM($DP163:ED163)))</f>
        <v/>
      </c>
      <c r="EF163">
        <f>MIN(AJ162*(1+AJ$6/Setup!$C$13)-CH163,MAX(0,$H163-SUM($DP163:EE163)))</f>
        <v/>
      </c>
      <c r="EG163">
        <f>MIN(AK162*(1+AK$6/Setup!$C$13)-CI163,MAX(0,$H163-SUM($DP163:EF163)))</f>
        <v/>
      </c>
      <c r="EH163">
        <f>MIN(AL162*(1+AL$6/Setup!$C$13)-CJ163,MAX(0,$H163-SUM($DP163:EG163)))</f>
        <v/>
      </c>
      <c r="EI163">
        <f>MIN(AM162*(1+AM$6/Setup!$C$13)-CK163,MAX(0,$H163-SUM($DP163:EH163)))</f>
        <v/>
      </c>
      <c r="EJ163">
        <f>MIN(AN162*(1+AN$6/Setup!$C$13)-CL163,MAX(0,$H163-SUM($DP163:EI163)))</f>
        <v/>
      </c>
      <c r="EK163">
        <f>MIN(AO162*(1+AO$6/Setup!$C$13)-CM163,MAX(0,$H163-SUM($DP163:EJ163)))</f>
        <v/>
      </c>
      <c r="EL163">
        <f>MIN(AP162*(1+AP$6/Setup!$C$13)-CN163,MAX(0,$H163-SUM($DP163:EK163)))</f>
        <v/>
      </c>
      <c r="EM163">
        <f>MIN(AQ162*(1+AQ$6/Setup!$C$13)-CO163,MAX(0,$H163-SUM($DP163:EL163)))</f>
        <v/>
      </c>
      <c r="EN163">
        <f>MIN(AR162*(1+AR$6/Setup!$C$13)-CP163,MAX(0,$H163-SUM($DP163:EM163)))</f>
        <v/>
      </c>
      <c r="EO163">
        <f>MIN(AS162*(1+AS$6/Setup!$C$13)-CQ163,MAX(0,$H163-SUM($DP163:EN163)))</f>
        <v/>
      </c>
      <c r="EP163">
        <f>MIN(AT162*(1+AT$6/Setup!$C$13)-CR163,MAX(0,$H163-SUM($DP163:EO163)))</f>
        <v/>
      </c>
      <c r="EQ163">
        <f>MIN(AU162*(1+AU$6/Setup!$C$13)-CS163,MAX(0,$H163-SUM($DP163:EP163)))</f>
        <v/>
      </c>
      <c r="ER163">
        <f>MIN(AV162*(1+AV$6/Setup!$C$13)-CT163,MAX(0,$H163-SUM($DP163:EQ163)))</f>
        <v/>
      </c>
      <c r="ES163">
        <f>MIN(AW162*(1+AW$6/Setup!$C$13)-CU163,MAX(0,$H163-SUM($DP163:ER163)))</f>
        <v/>
      </c>
      <c r="ET163">
        <f>MIN(AX162*(1+AX$6/Setup!$C$13)-CV163,MAX(0,$H163-SUM($DP163:ES163)))</f>
        <v/>
      </c>
      <c r="EU163">
        <f>MIN(AY162*(1+AY$6/Setup!$C$13)-CW163,MAX(0,$H163-SUM($DP163:ET163)))</f>
        <v/>
      </c>
      <c r="EV163">
        <f>MIN(AZ162*(1+AZ$6/Setup!$C$13)-CX163,MAX(0,$H163-SUM($DP163:EU163)))</f>
        <v/>
      </c>
      <c r="EW163">
        <f>MIN(BA162*(1+BA$6/Setup!$C$13)-CY163,MAX(0,$H163-SUM($DP163:EV163)))</f>
        <v/>
      </c>
      <c r="EX163">
        <f>MIN(BB162*(1+BB$6/Setup!$C$13)-CZ163,MAX(0,$H163-SUM($DP163:EW163)))</f>
        <v/>
      </c>
      <c r="EY163">
        <f>MIN(BC162*(1+BC$6/Setup!$C$13)-DA163,MAX(0,$H163-SUM($DP163:EX163)))</f>
        <v/>
      </c>
      <c r="EZ163">
        <f>MIN(BD162*(1+BD$6/Setup!$C$13)-DB163,MAX(0,$H163-SUM($DP163:EY163)))</f>
        <v/>
      </c>
      <c r="FA163">
        <f>MIN(BE162*(1+BE$6/Setup!$C$13)-DC163,MAX(0,$H163-SUM($DP163:EZ163)))</f>
        <v/>
      </c>
      <c r="FB163">
        <f>MIN(BF162*(1+BF$6/Setup!$C$13)-DD163,MAX(0,$H163-SUM($DP163:FA163)))</f>
        <v/>
      </c>
      <c r="FC163">
        <f>MIN(BG162*(1+BG$6/Setup!$C$13)-DE163,MAX(0,$H163-SUM($DP163:FB163)))</f>
        <v/>
      </c>
      <c r="FD163">
        <f>MIN(BH162*(1+BH$6/Setup!$C$13)-DF163,MAX(0,$H163-SUM($DP163:FC163)))</f>
        <v/>
      </c>
      <c r="FE163">
        <f>MIN(BI162*(1+BI$6/Setup!$C$13)-DG163,MAX(0,$H163-SUM($DP163:FD163)))</f>
        <v/>
      </c>
      <c r="FF163">
        <f>MIN(BJ162*(1+BJ$6/Setup!$C$13)-DH163,MAX(0,$H163-SUM($DP163:FE163)))</f>
        <v/>
      </c>
      <c r="FG163">
        <f>MIN(BK162*(1+BK$6/Setup!$C$13)-DI163,MAX(0,$H163-SUM($DP163:FF163)))</f>
        <v/>
      </c>
      <c r="FH163">
        <f>MIN(BL162*(1+BL$6/Setup!$C$13)-DJ163,MAX(0,$H163-SUM($DP163:FG163)))</f>
        <v/>
      </c>
      <c r="FI163">
        <f>MIN(BM162*(1+BM$6/Setup!$C$13)-DK163,MAX(0,$H163-SUM($DP163:FH163)))</f>
        <v/>
      </c>
      <c r="FJ163">
        <f>MIN(BN162*(1+BN$6/Setup!$C$13)-DL163,MAX(0,$H163-SUM($DP163:FI163)))</f>
        <v/>
      </c>
      <c r="FK163">
        <f>MIN(BO162*(1+BO$6/Setup!$C$13)-DM163,MAX(0,$H163-SUM($DP163:FJ163)))</f>
        <v/>
      </c>
      <c r="FL163">
        <f>MIN(BP162*(1+BP$6/Setup!$C$13)-DN163,MAX(0,$H163-SUM($DP163:FK163)))</f>
        <v/>
      </c>
      <c r="FM163">
        <f>MIN(BQ162*(1+BQ$6/Setup!$C$13)-DO163,MAX(0,$H163-SUM($DP163:FL163)))</f>
        <v/>
      </c>
    </row>
    <row r="164">
      <c r="A164">
        <f>A163+1</f>
        <v/>
      </c>
      <c r="B164">
        <f>IF(Setup!$C$6="Every week",Setup!$C$7+7*(A164-1),IF(Setup!$C$6="Every 2 weeks",Setup!$C$7+14*(A164-1),IF(Setup!$C$6="Every month",EDATE(Setup!$C$7,A164-1),EOMONTH(Setup!$C$7,INT((A164-1+Setup!$C$20)/2)-1)+MIN(IF(MOD(A164-1+Setup!$C$20,2)=0,Setup!$C$18,Setup!$C$19),DAY(EOMONTH(Setup!$C$7,INT((A164-1+Setup!$C$20)/2)))))))</f>
        <v/>
      </c>
      <c r="C164">
        <f>N('Paycheck Plan'!J160)</f>
        <v/>
      </c>
      <c r="D164">
        <f>N('Paycheck Plan'!K160)</f>
        <v/>
      </c>
      <c r="E164">
        <f>MIN(MAX(0,Setup!$C$10-F163),MAX(0,Setup!$C$8+C164-G164))</f>
        <v/>
      </c>
      <c r="F164">
        <f>F163+E164</f>
        <v/>
      </c>
      <c r="G164">
        <f>MIN(Setup!$C$14,MAX(0,Setup!$C$8+C164))</f>
        <v/>
      </c>
      <c r="H164">
        <f>MAX(0,Setup!$C$8+C164-G164-E164)+SUM($T$7:$BQ$7)-SUM(BR164:DO164)</f>
        <v/>
      </c>
      <c r="I164">
        <f>SUMPRODUCT(T163:BQ163,$T$6:$BQ$6)/Setup!$C$13</f>
        <v/>
      </c>
      <c r="J164">
        <f>SUM(T164:BQ164)</f>
        <v/>
      </c>
      <c r="K164">
        <f>IF(MAX(DP164:FM164)&gt;0,MATCH(MAX(DP164:FM164),DP164:FM164,0),1)</f>
        <v/>
      </c>
      <c r="T164">
        <f>MAX(0,T163*(1+T$6/Setup!$C$13)-BR164-DP164)+IF($K164=1,$D164,0)</f>
        <v/>
      </c>
      <c r="U164">
        <f>MAX(0,U163*(1+U$6/Setup!$C$13)-BS164-DQ164)+IF($K164=2,$D164,0)</f>
        <v/>
      </c>
      <c r="V164">
        <f>MAX(0,V163*(1+V$6/Setup!$C$13)-BT164-DR164)+IF($K164=3,$D164,0)</f>
        <v/>
      </c>
      <c r="W164">
        <f>MAX(0,W163*(1+W$6/Setup!$C$13)-BU164-DS164)+IF($K164=4,$D164,0)</f>
        <v/>
      </c>
      <c r="X164">
        <f>MAX(0,X163*(1+X$6/Setup!$C$13)-BV164-DT164)+IF($K164=5,$D164,0)</f>
        <v/>
      </c>
      <c r="Y164">
        <f>MAX(0,Y163*(1+Y$6/Setup!$C$13)-BW164-DU164)+IF($K164=6,$D164,0)</f>
        <v/>
      </c>
      <c r="Z164">
        <f>MAX(0,Z163*(1+Z$6/Setup!$C$13)-BX164-DV164)+IF($K164=7,$D164,0)</f>
        <v/>
      </c>
      <c r="AA164">
        <f>MAX(0,AA163*(1+AA$6/Setup!$C$13)-BY164-DW164)+IF($K164=8,$D164,0)</f>
        <v/>
      </c>
      <c r="AB164">
        <f>MAX(0,AB163*(1+AB$6/Setup!$C$13)-BZ164-DX164)+IF($K164=9,$D164,0)</f>
        <v/>
      </c>
      <c r="AC164">
        <f>MAX(0,AC163*(1+AC$6/Setup!$C$13)-CA164-DY164)+IF($K164=10,$D164,0)</f>
        <v/>
      </c>
      <c r="AD164">
        <f>MAX(0,AD163*(1+AD$6/Setup!$C$13)-CB164-DZ164)+IF($K164=11,$D164,0)</f>
        <v/>
      </c>
      <c r="AE164">
        <f>MAX(0,AE163*(1+AE$6/Setup!$C$13)-CC164-EA164)+IF($K164=12,$D164,0)</f>
        <v/>
      </c>
      <c r="AF164">
        <f>MAX(0,AF163*(1+AF$6/Setup!$C$13)-CD164-EB164)+IF($K164=13,$D164,0)</f>
        <v/>
      </c>
      <c r="AG164">
        <f>MAX(0,AG163*(1+AG$6/Setup!$C$13)-CE164-EC164)+IF($K164=14,$D164,0)</f>
        <v/>
      </c>
      <c r="AH164">
        <f>MAX(0,AH163*(1+AH$6/Setup!$C$13)-CF164-ED164)+IF($K164=15,$D164,0)</f>
        <v/>
      </c>
      <c r="AI164">
        <f>MAX(0,AI163*(1+AI$6/Setup!$C$13)-CG164-EE164)+IF($K164=16,$D164,0)</f>
        <v/>
      </c>
      <c r="AJ164">
        <f>MAX(0,AJ163*(1+AJ$6/Setup!$C$13)-CH164-EF164)+IF($K164=17,$D164,0)</f>
        <v/>
      </c>
      <c r="AK164">
        <f>MAX(0,AK163*(1+AK$6/Setup!$C$13)-CI164-EG164)+IF($K164=18,$D164,0)</f>
        <v/>
      </c>
      <c r="AL164">
        <f>MAX(0,AL163*(1+AL$6/Setup!$C$13)-CJ164-EH164)+IF($K164=19,$D164,0)</f>
        <v/>
      </c>
      <c r="AM164">
        <f>MAX(0,AM163*(1+AM$6/Setup!$C$13)-CK164-EI164)+IF($K164=20,$D164,0)</f>
        <v/>
      </c>
      <c r="AN164">
        <f>MAX(0,AN163*(1+AN$6/Setup!$C$13)-CL164-EJ164)+IF($K164=21,$D164,0)</f>
        <v/>
      </c>
      <c r="AO164">
        <f>MAX(0,AO163*(1+AO$6/Setup!$C$13)-CM164-EK164)+IF($K164=22,$D164,0)</f>
        <v/>
      </c>
      <c r="AP164">
        <f>MAX(0,AP163*(1+AP$6/Setup!$C$13)-CN164-EL164)+IF($K164=23,$D164,0)</f>
        <v/>
      </c>
      <c r="AQ164">
        <f>MAX(0,AQ163*(1+AQ$6/Setup!$C$13)-CO164-EM164)+IF($K164=24,$D164,0)</f>
        <v/>
      </c>
      <c r="AR164">
        <f>MAX(0,AR163*(1+AR$6/Setup!$C$13)-CP164-EN164)+IF($K164=25,$D164,0)</f>
        <v/>
      </c>
      <c r="AS164">
        <f>MAX(0,AS163*(1+AS$6/Setup!$C$13)-CQ164-EO164)+IF($K164=26,$D164,0)</f>
        <v/>
      </c>
      <c r="AT164">
        <f>MAX(0,AT163*(1+AT$6/Setup!$C$13)-CR164-EP164)+IF($K164=27,$D164,0)</f>
        <v/>
      </c>
      <c r="AU164">
        <f>MAX(0,AU163*(1+AU$6/Setup!$C$13)-CS164-EQ164)+IF($K164=28,$D164,0)</f>
        <v/>
      </c>
      <c r="AV164">
        <f>MAX(0,AV163*(1+AV$6/Setup!$C$13)-CT164-ER164)+IF($K164=29,$D164,0)</f>
        <v/>
      </c>
      <c r="AW164">
        <f>MAX(0,AW163*(1+AW$6/Setup!$C$13)-CU164-ES164)+IF($K164=30,$D164,0)</f>
        <v/>
      </c>
      <c r="AX164">
        <f>MAX(0,AX163*(1+AX$6/Setup!$C$13)-CV164-ET164)+IF($K164=31,$D164,0)</f>
        <v/>
      </c>
      <c r="AY164">
        <f>MAX(0,AY163*(1+AY$6/Setup!$C$13)-CW164-EU164)+IF($K164=32,$D164,0)</f>
        <v/>
      </c>
      <c r="AZ164">
        <f>MAX(0,AZ163*(1+AZ$6/Setup!$C$13)-CX164-EV164)+IF($K164=33,$D164,0)</f>
        <v/>
      </c>
      <c r="BA164">
        <f>MAX(0,BA163*(1+BA$6/Setup!$C$13)-CY164-EW164)+IF($K164=34,$D164,0)</f>
        <v/>
      </c>
      <c r="BB164">
        <f>MAX(0,BB163*(1+BB$6/Setup!$C$13)-CZ164-EX164)+IF($K164=35,$D164,0)</f>
        <v/>
      </c>
      <c r="BC164">
        <f>MAX(0,BC163*(1+BC$6/Setup!$C$13)-DA164-EY164)+IF($K164=36,$D164,0)</f>
        <v/>
      </c>
      <c r="BD164">
        <f>MAX(0,BD163*(1+BD$6/Setup!$C$13)-DB164-EZ164)+IF($K164=37,$D164,0)</f>
        <v/>
      </c>
      <c r="BE164">
        <f>MAX(0,BE163*(1+BE$6/Setup!$C$13)-DC164-FA164)+IF($K164=38,$D164,0)</f>
        <v/>
      </c>
      <c r="BF164">
        <f>MAX(0,BF163*(1+BF$6/Setup!$C$13)-DD164-FB164)+IF($K164=39,$D164,0)</f>
        <v/>
      </c>
      <c r="BG164">
        <f>MAX(0,BG163*(1+BG$6/Setup!$C$13)-DE164-FC164)+IF($K164=40,$D164,0)</f>
        <v/>
      </c>
      <c r="BH164">
        <f>MAX(0,BH163*(1+BH$6/Setup!$C$13)-DF164-FD164)+IF($K164=41,$D164,0)</f>
        <v/>
      </c>
      <c r="BI164">
        <f>MAX(0,BI163*(1+BI$6/Setup!$C$13)-DG164-FE164)+IF($K164=42,$D164,0)</f>
        <v/>
      </c>
      <c r="BJ164">
        <f>MAX(0,BJ163*(1+BJ$6/Setup!$C$13)-DH164-FF164)+IF($K164=43,$D164,0)</f>
        <v/>
      </c>
      <c r="BK164">
        <f>MAX(0,BK163*(1+BK$6/Setup!$C$13)-DI164-FG164)+IF($K164=44,$D164,0)</f>
        <v/>
      </c>
      <c r="BL164">
        <f>MAX(0,BL163*(1+BL$6/Setup!$C$13)-DJ164-FH164)+IF($K164=45,$D164,0)</f>
        <v/>
      </c>
      <c r="BM164">
        <f>MAX(0,BM163*(1+BM$6/Setup!$C$13)-DK164-FI164)+IF($K164=46,$D164,0)</f>
        <v/>
      </c>
      <c r="BN164">
        <f>MAX(0,BN163*(1+BN$6/Setup!$C$13)-DL164-FJ164)+IF($K164=47,$D164,0)</f>
        <v/>
      </c>
      <c r="BO164">
        <f>MAX(0,BO163*(1+BO$6/Setup!$C$13)-DM164-FK164)+IF($K164=48,$D164,0)</f>
        <v/>
      </c>
      <c r="BP164">
        <f>MAX(0,BP163*(1+BP$6/Setup!$C$13)-DN164-FL164)+IF($K164=49,$D164,0)</f>
        <v/>
      </c>
      <c r="BQ164">
        <f>MAX(0,BQ163*(1+BQ$6/Setup!$C$13)-DO164-FM164)+IF($K164=50,$D164,0)</f>
        <v/>
      </c>
      <c r="BR164">
        <f>MIN(T163*(1+T$6/Setup!$C$13),T$7)</f>
        <v/>
      </c>
      <c r="BS164">
        <f>MIN(U163*(1+U$6/Setup!$C$13),U$7)</f>
        <v/>
      </c>
      <c r="BT164">
        <f>MIN(V163*(1+V$6/Setup!$C$13),V$7)</f>
        <v/>
      </c>
      <c r="BU164">
        <f>MIN(W163*(1+W$6/Setup!$C$13),W$7)</f>
        <v/>
      </c>
      <c r="BV164">
        <f>MIN(X163*(1+X$6/Setup!$C$13),X$7)</f>
        <v/>
      </c>
      <c r="BW164">
        <f>MIN(Y163*(1+Y$6/Setup!$C$13),Y$7)</f>
        <v/>
      </c>
      <c r="BX164">
        <f>MIN(Z163*(1+Z$6/Setup!$C$13),Z$7)</f>
        <v/>
      </c>
      <c r="BY164">
        <f>MIN(AA163*(1+AA$6/Setup!$C$13),AA$7)</f>
        <v/>
      </c>
      <c r="BZ164">
        <f>MIN(AB163*(1+AB$6/Setup!$C$13),AB$7)</f>
        <v/>
      </c>
      <c r="CA164">
        <f>MIN(AC163*(1+AC$6/Setup!$C$13),AC$7)</f>
        <v/>
      </c>
      <c r="CB164">
        <f>MIN(AD163*(1+AD$6/Setup!$C$13),AD$7)</f>
        <v/>
      </c>
      <c r="CC164">
        <f>MIN(AE163*(1+AE$6/Setup!$C$13),AE$7)</f>
        <v/>
      </c>
      <c r="CD164">
        <f>MIN(AF163*(1+AF$6/Setup!$C$13),AF$7)</f>
        <v/>
      </c>
      <c r="CE164">
        <f>MIN(AG163*(1+AG$6/Setup!$C$13),AG$7)</f>
        <v/>
      </c>
      <c r="CF164">
        <f>MIN(AH163*(1+AH$6/Setup!$C$13),AH$7)</f>
        <v/>
      </c>
      <c r="CG164">
        <f>MIN(AI163*(1+AI$6/Setup!$C$13),AI$7)</f>
        <v/>
      </c>
      <c r="CH164">
        <f>MIN(AJ163*(1+AJ$6/Setup!$C$13),AJ$7)</f>
        <v/>
      </c>
      <c r="CI164">
        <f>MIN(AK163*(1+AK$6/Setup!$C$13),AK$7)</f>
        <v/>
      </c>
      <c r="CJ164">
        <f>MIN(AL163*(1+AL$6/Setup!$C$13),AL$7)</f>
        <v/>
      </c>
      <c r="CK164">
        <f>MIN(AM163*(1+AM$6/Setup!$C$13),AM$7)</f>
        <v/>
      </c>
      <c r="CL164">
        <f>MIN(AN163*(1+AN$6/Setup!$C$13),AN$7)</f>
        <v/>
      </c>
      <c r="CM164">
        <f>MIN(AO163*(1+AO$6/Setup!$C$13),AO$7)</f>
        <v/>
      </c>
      <c r="CN164">
        <f>MIN(AP163*(1+AP$6/Setup!$C$13),AP$7)</f>
        <v/>
      </c>
      <c r="CO164">
        <f>MIN(AQ163*(1+AQ$6/Setup!$C$13),AQ$7)</f>
        <v/>
      </c>
      <c r="CP164">
        <f>MIN(AR163*(1+AR$6/Setup!$C$13),AR$7)</f>
        <v/>
      </c>
      <c r="CQ164">
        <f>MIN(AS163*(1+AS$6/Setup!$C$13),AS$7)</f>
        <v/>
      </c>
      <c r="CR164">
        <f>MIN(AT163*(1+AT$6/Setup!$C$13),AT$7)</f>
        <v/>
      </c>
      <c r="CS164">
        <f>MIN(AU163*(1+AU$6/Setup!$C$13),AU$7)</f>
        <v/>
      </c>
      <c r="CT164">
        <f>MIN(AV163*(1+AV$6/Setup!$C$13),AV$7)</f>
        <v/>
      </c>
      <c r="CU164">
        <f>MIN(AW163*(1+AW$6/Setup!$C$13),AW$7)</f>
        <v/>
      </c>
      <c r="CV164">
        <f>MIN(AX163*(1+AX$6/Setup!$C$13),AX$7)</f>
        <v/>
      </c>
      <c r="CW164">
        <f>MIN(AY163*(1+AY$6/Setup!$C$13),AY$7)</f>
        <v/>
      </c>
      <c r="CX164">
        <f>MIN(AZ163*(1+AZ$6/Setup!$C$13),AZ$7)</f>
        <v/>
      </c>
      <c r="CY164">
        <f>MIN(BA163*(1+BA$6/Setup!$C$13),BA$7)</f>
        <v/>
      </c>
      <c r="CZ164">
        <f>MIN(BB163*(1+BB$6/Setup!$C$13),BB$7)</f>
        <v/>
      </c>
      <c r="DA164">
        <f>MIN(BC163*(1+BC$6/Setup!$C$13),BC$7)</f>
        <v/>
      </c>
      <c r="DB164">
        <f>MIN(BD163*(1+BD$6/Setup!$C$13),BD$7)</f>
        <v/>
      </c>
      <c r="DC164">
        <f>MIN(BE163*(1+BE$6/Setup!$C$13),BE$7)</f>
        <v/>
      </c>
      <c r="DD164">
        <f>MIN(BF163*(1+BF$6/Setup!$C$13),BF$7)</f>
        <v/>
      </c>
      <c r="DE164">
        <f>MIN(BG163*(1+BG$6/Setup!$C$13),BG$7)</f>
        <v/>
      </c>
      <c r="DF164">
        <f>MIN(BH163*(1+BH$6/Setup!$C$13),BH$7)</f>
        <v/>
      </c>
      <c r="DG164">
        <f>MIN(BI163*(1+BI$6/Setup!$C$13),BI$7)</f>
        <v/>
      </c>
      <c r="DH164">
        <f>MIN(BJ163*(1+BJ$6/Setup!$C$13),BJ$7)</f>
        <v/>
      </c>
      <c r="DI164">
        <f>MIN(BK163*(1+BK$6/Setup!$C$13),BK$7)</f>
        <v/>
      </c>
      <c r="DJ164">
        <f>MIN(BL163*(1+BL$6/Setup!$C$13),BL$7)</f>
        <v/>
      </c>
      <c r="DK164">
        <f>MIN(BM163*(1+BM$6/Setup!$C$13),BM$7)</f>
        <v/>
      </c>
      <c r="DL164">
        <f>MIN(BN163*(1+BN$6/Setup!$C$13),BN$7)</f>
        <v/>
      </c>
      <c r="DM164">
        <f>MIN(BO163*(1+BO$6/Setup!$C$13),BO$7)</f>
        <v/>
      </c>
      <c r="DN164">
        <f>MIN(BP163*(1+BP$6/Setup!$C$13),BP$7)</f>
        <v/>
      </c>
      <c r="DO164">
        <f>MIN(BQ163*(1+BQ$6/Setup!$C$13),BQ$7)</f>
        <v/>
      </c>
      <c r="DP164">
        <f>MIN(T163*(1+T$6/Setup!$C$13)-BR164,$H164)</f>
        <v/>
      </c>
      <c r="DQ164">
        <f>MIN(U163*(1+U$6/Setup!$C$13)-BS164,MAX(0,$H164-SUM($DP164:DP164)))</f>
        <v/>
      </c>
      <c r="DR164">
        <f>MIN(V163*(1+V$6/Setup!$C$13)-BT164,MAX(0,$H164-SUM($DP164:DQ164)))</f>
        <v/>
      </c>
      <c r="DS164">
        <f>MIN(W163*(1+W$6/Setup!$C$13)-BU164,MAX(0,$H164-SUM($DP164:DR164)))</f>
        <v/>
      </c>
      <c r="DT164">
        <f>MIN(X163*(1+X$6/Setup!$C$13)-BV164,MAX(0,$H164-SUM($DP164:DS164)))</f>
        <v/>
      </c>
      <c r="DU164">
        <f>MIN(Y163*(1+Y$6/Setup!$C$13)-BW164,MAX(0,$H164-SUM($DP164:DT164)))</f>
        <v/>
      </c>
      <c r="DV164">
        <f>MIN(Z163*(1+Z$6/Setup!$C$13)-BX164,MAX(0,$H164-SUM($DP164:DU164)))</f>
        <v/>
      </c>
      <c r="DW164">
        <f>MIN(AA163*(1+AA$6/Setup!$C$13)-BY164,MAX(0,$H164-SUM($DP164:DV164)))</f>
        <v/>
      </c>
      <c r="DX164">
        <f>MIN(AB163*(1+AB$6/Setup!$C$13)-BZ164,MAX(0,$H164-SUM($DP164:DW164)))</f>
        <v/>
      </c>
      <c r="DY164">
        <f>MIN(AC163*(1+AC$6/Setup!$C$13)-CA164,MAX(0,$H164-SUM($DP164:DX164)))</f>
        <v/>
      </c>
      <c r="DZ164">
        <f>MIN(AD163*(1+AD$6/Setup!$C$13)-CB164,MAX(0,$H164-SUM($DP164:DY164)))</f>
        <v/>
      </c>
      <c r="EA164">
        <f>MIN(AE163*(1+AE$6/Setup!$C$13)-CC164,MAX(0,$H164-SUM($DP164:DZ164)))</f>
        <v/>
      </c>
      <c r="EB164">
        <f>MIN(AF163*(1+AF$6/Setup!$C$13)-CD164,MAX(0,$H164-SUM($DP164:EA164)))</f>
        <v/>
      </c>
      <c r="EC164">
        <f>MIN(AG163*(1+AG$6/Setup!$C$13)-CE164,MAX(0,$H164-SUM($DP164:EB164)))</f>
        <v/>
      </c>
      <c r="ED164">
        <f>MIN(AH163*(1+AH$6/Setup!$C$13)-CF164,MAX(0,$H164-SUM($DP164:EC164)))</f>
        <v/>
      </c>
      <c r="EE164">
        <f>MIN(AI163*(1+AI$6/Setup!$C$13)-CG164,MAX(0,$H164-SUM($DP164:ED164)))</f>
        <v/>
      </c>
      <c r="EF164">
        <f>MIN(AJ163*(1+AJ$6/Setup!$C$13)-CH164,MAX(0,$H164-SUM($DP164:EE164)))</f>
        <v/>
      </c>
      <c r="EG164">
        <f>MIN(AK163*(1+AK$6/Setup!$C$13)-CI164,MAX(0,$H164-SUM($DP164:EF164)))</f>
        <v/>
      </c>
      <c r="EH164">
        <f>MIN(AL163*(1+AL$6/Setup!$C$13)-CJ164,MAX(0,$H164-SUM($DP164:EG164)))</f>
        <v/>
      </c>
      <c r="EI164">
        <f>MIN(AM163*(1+AM$6/Setup!$C$13)-CK164,MAX(0,$H164-SUM($DP164:EH164)))</f>
        <v/>
      </c>
      <c r="EJ164">
        <f>MIN(AN163*(1+AN$6/Setup!$C$13)-CL164,MAX(0,$H164-SUM($DP164:EI164)))</f>
        <v/>
      </c>
      <c r="EK164">
        <f>MIN(AO163*(1+AO$6/Setup!$C$13)-CM164,MAX(0,$H164-SUM($DP164:EJ164)))</f>
        <v/>
      </c>
      <c r="EL164">
        <f>MIN(AP163*(1+AP$6/Setup!$C$13)-CN164,MAX(0,$H164-SUM($DP164:EK164)))</f>
        <v/>
      </c>
      <c r="EM164">
        <f>MIN(AQ163*(1+AQ$6/Setup!$C$13)-CO164,MAX(0,$H164-SUM($DP164:EL164)))</f>
        <v/>
      </c>
      <c r="EN164">
        <f>MIN(AR163*(1+AR$6/Setup!$C$13)-CP164,MAX(0,$H164-SUM($DP164:EM164)))</f>
        <v/>
      </c>
      <c r="EO164">
        <f>MIN(AS163*(1+AS$6/Setup!$C$13)-CQ164,MAX(0,$H164-SUM($DP164:EN164)))</f>
        <v/>
      </c>
      <c r="EP164">
        <f>MIN(AT163*(1+AT$6/Setup!$C$13)-CR164,MAX(0,$H164-SUM($DP164:EO164)))</f>
        <v/>
      </c>
      <c r="EQ164">
        <f>MIN(AU163*(1+AU$6/Setup!$C$13)-CS164,MAX(0,$H164-SUM($DP164:EP164)))</f>
        <v/>
      </c>
      <c r="ER164">
        <f>MIN(AV163*(1+AV$6/Setup!$C$13)-CT164,MAX(0,$H164-SUM($DP164:EQ164)))</f>
        <v/>
      </c>
      <c r="ES164">
        <f>MIN(AW163*(1+AW$6/Setup!$C$13)-CU164,MAX(0,$H164-SUM($DP164:ER164)))</f>
        <v/>
      </c>
      <c r="ET164">
        <f>MIN(AX163*(1+AX$6/Setup!$C$13)-CV164,MAX(0,$H164-SUM($DP164:ES164)))</f>
        <v/>
      </c>
      <c r="EU164">
        <f>MIN(AY163*(1+AY$6/Setup!$C$13)-CW164,MAX(0,$H164-SUM($DP164:ET164)))</f>
        <v/>
      </c>
      <c r="EV164">
        <f>MIN(AZ163*(1+AZ$6/Setup!$C$13)-CX164,MAX(0,$H164-SUM($DP164:EU164)))</f>
        <v/>
      </c>
      <c r="EW164">
        <f>MIN(BA163*(1+BA$6/Setup!$C$13)-CY164,MAX(0,$H164-SUM($DP164:EV164)))</f>
        <v/>
      </c>
      <c r="EX164">
        <f>MIN(BB163*(1+BB$6/Setup!$C$13)-CZ164,MAX(0,$H164-SUM($DP164:EW164)))</f>
        <v/>
      </c>
      <c r="EY164">
        <f>MIN(BC163*(1+BC$6/Setup!$C$13)-DA164,MAX(0,$H164-SUM($DP164:EX164)))</f>
        <v/>
      </c>
      <c r="EZ164">
        <f>MIN(BD163*(1+BD$6/Setup!$C$13)-DB164,MAX(0,$H164-SUM($DP164:EY164)))</f>
        <v/>
      </c>
      <c r="FA164">
        <f>MIN(BE163*(1+BE$6/Setup!$C$13)-DC164,MAX(0,$H164-SUM($DP164:EZ164)))</f>
        <v/>
      </c>
      <c r="FB164">
        <f>MIN(BF163*(1+BF$6/Setup!$C$13)-DD164,MAX(0,$H164-SUM($DP164:FA164)))</f>
        <v/>
      </c>
      <c r="FC164">
        <f>MIN(BG163*(1+BG$6/Setup!$C$13)-DE164,MAX(0,$H164-SUM($DP164:FB164)))</f>
        <v/>
      </c>
      <c r="FD164">
        <f>MIN(BH163*(1+BH$6/Setup!$C$13)-DF164,MAX(0,$H164-SUM($DP164:FC164)))</f>
        <v/>
      </c>
      <c r="FE164">
        <f>MIN(BI163*(1+BI$6/Setup!$C$13)-DG164,MAX(0,$H164-SUM($DP164:FD164)))</f>
        <v/>
      </c>
      <c r="FF164">
        <f>MIN(BJ163*(1+BJ$6/Setup!$C$13)-DH164,MAX(0,$H164-SUM($DP164:FE164)))</f>
        <v/>
      </c>
      <c r="FG164">
        <f>MIN(BK163*(1+BK$6/Setup!$C$13)-DI164,MAX(0,$H164-SUM($DP164:FF164)))</f>
        <v/>
      </c>
      <c r="FH164">
        <f>MIN(BL163*(1+BL$6/Setup!$C$13)-DJ164,MAX(0,$H164-SUM($DP164:FG164)))</f>
        <v/>
      </c>
      <c r="FI164">
        <f>MIN(BM163*(1+BM$6/Setup!$C$13)-DK164,MAX(0,$H164-SUM($DP164:FH164)))</f>
        <v/>
      </c>
      <c r="FJ164">
        <f>MIN(BN163*(1+BN$6/Setup!$C$13)-DL164,MAX(0,$H164-SUM($DP164:FI164)))</f>
        <v/>
      </c>
      <c r="FK164">
        <f>MIN(BO163*(1+BO$6/Setup!$C$13)-DM164,MAX(0,$H164-SUM($DP164:FJ164)))</f>
        <v/>
      </c>
      <c r="FL164">
        <f>MIN(BP163*(1+BP$6/Setup!$C$13)-DN164,MAX(0,$H164-SUM($DP164:FK164)))</f>
        <v/>
      </c>
      <c r="FM164">
        <f>MIN(BQ163*(1+BQ$6/Setup!$C$13)-DO164,MAX(0,$H164-SUM($DP164:FL164)))</f>
        <v/>
      </c>
    </row>
    <row r="165">
      <c r="A165">
        <f>A164+1</f>
        <v/>
      </c>
      <c r="B165">
        <f>IF(Setup!$C$6="Every week",Setup!$C$7+7*(A165-1),IF(Setup!$C$6="Every 2 weeks",Setup!$C$7+14*(A165-1),IF(Setup!$C$6="Every month",EDATE(Setup!$C$7,A165-1),EOMONTH(Setup!$C$7,INT((A165-1+Setup!$C$20)/2)-1)+MIN(IF(MOD(A165-1+Setup!$C$20,2)=0,Setup!$C$18,Setup!$C$19),DAY(EOMONTH(Setup!$C$7,INT((A165-1+Setup!$C$20)/2)))))))</f>
        <v/>
      </c>
      <c r="C165">
        <f>N('Paycheck Plan'!J161)</f>
        <v/>
      </c>
      <c r="D165">
        <f>N('Paycheck Plan'!K161)</f>
        <v/>
      </c>
      <c r="E165">
        <f>MIN(MAX(0,Setup!$C$10-F164),MAX(0,Setup!$C$8+C165-G165))</f>
        <v/>
      </c>
      <c r="F165">
        <f>F164+E165</f>
        <v/>
      </c>
      <c r="G165">
        <f>MIN(Setup!$C$14,MAX(0,Setup!$C$8+C165))</f>
        <v/>
      </c>
      <c r="H165">
        <f>MAX(0,Setup!$C$8+C165-G165-E165)+SUM($T$7:$BQ$7)-SUM(BR165:DO165)</f>
        <v/>
      </c>
      <c r="I165">
        <f>SUMPRODUCT(T164:BQ164,$T$6:$BQ$6)/Setup!$C$13</f>
        <v/>
      </c>
      <c r="J165">
        <f>SUM(T165:BQ165)</f>
        <v/>
      </c>
      <c r="K165">
        <f>IF(MAX(DP165:FM165)&gt;0,MATCH(MAX(DP165:FM165),DP165:FM165,0),1)</f>
        <v/>
      </c>
      <c r="T165">
        <f>MAX(0,T164*(1+T$6/Setup!$C$13)-BR165-DP165)+IF($K165=1,$D165,0)</f>
        <v/>
      </c>
      <c r="U165">
        <f>MAX(0,U164*(1+U$6/Setup!$C$13)-BS165-DQ165)+IF($K165=2,$D165,0)</f>
        <v/>
      </c>
      <c r="V165">
        <f>MAX(0,V164*(1+V$6/Setup!$C$13)-BT165-DR165)+IF($K165=3,$D165,0)</f>
        <v/>
      </c>
      <c r="W165">
        <f>MAX(0,W164*(1+W$6/Setup!$C$13)-BU165-DS165)+IF($K165=4,$D165,0)</f>
        <v/>
      </c>
      <c r="X165">
        <f>MAX(0,X164*(1+X$6/Setup!$C$13)-BV165-DT165)+IF($K165=5,$D165,0)</f>
        <v/>
      </c>
      <c r="Y165">
        <f>MAX(0,Y164*(1+Y$6/Setup!$C$13)-BW165-DU165)+IF($K165=6,$D165,0)</f>
        <v/>
      </c>
      <c r="Z165">
        <f>MAX(0,Z164*(1+Z$6/Setup!$C$13)-BX165-DV165)+IF($K165=7,$D165,0)</f>
        <v/>
      </c>
      <c r="AA165">
        <f>MAX(0,AA164*(1+AA$6/Setup!$C$13)-BY165-DW165)+IF($K165=8,$D165,0)</f>
        <v/>
      </c>
      <c r="AB165">
        <f>MAX(0,AB164*(1+AB$6/Setup!$C$13)-BZ165-DX165)+IF($K165=9,$D165,0)</f>
        <v/>
      </c>
      <c r="AC165">
        <f>MAX(0,AC164*(1+AC$6/Setup!$C$13)-CA165-DY165)+IF($K165=10,$D165,0)</f>
        <v/>
      </c>
      <c r="AD165">
        <f>MAX(0,AD164*(1+AD$6/Setup!$C$13)-CB165-DZ165)+IF($K165=11,$D165,0)</f>
        <v/>
      </c>
      <c r="AE165">
        <f>MAX(0,AE164*(1+AE$6/Setup!$C$13)-CC165-EA165)+IF($K165=12,$D165,0)</f>
        <v/>
      </c>
      <c r="AF165">
        <f>MAX(0,AF164*(1+AF$6/Setup!$C$13)-CD165-EB165)+IF($K165=13,$D165,0)</f>
        <v/>
      </c>
      <c r="AG165">
        <f>MAX(0,AG164*(1+AG$6/Setup!$C$13)-CE165-EC165)+IF($K165=14,$D165,0)</f>
        <v/>
      </c>
      <c r="AH165">
        <f>MAX(0,AH164*(1+AH$6/Setup!$C$13)-CF165-ED165)+IF($K165=15,$D165,0)</f>
        <v/>
      </c>
      <c r="AI165">
        <f>MAX(0,AI164*(1+AI$6/Setup!$C$13)-CG165-EE165)+IF($K165=16,$D165,0)</f>
        <v/>
      </c>
      <c r="AJ165">
        <f>MAX(0,AJ164*(1+AJ$6/Setup!$C$13)-CH165-EF165)+IF($K165=17,$D165,0)</f>
        <v/>
      </c>
      <c r="AK165">
        <f>MAX(0,AK164*(1+AK$6/Setup!$C$13)-CI165-EG165)+IF($K165=18,$D165,0)</f>
        <v/>
      </c>
      <c r="AL165">
        <f>MAX(0,AL164*(1+AL$6/Setup!$C$13)-CJ165-EH165)+IF($K165=19,$D165,0)</f>
        <v/>
      </c>
      <c r="AM165">
        <f>MAX(0,AM164*(1+AM$6/Setup!$C$13)-CK165-EI165)+IF($K165=20,$D165,0)</f>
        <v/>
      </c>
      <c r="AN165">
        <f>MAX(0,AN164*(1+AN$6/Setup!$C$13)-CL165-EJ165)+IF($K165=21,$D165,0)</f>
        <v/>
      </c>
      <c r="AO165">
        <f>MAX(0,AO164*(1+AO$6/Setup!$C$13)-CM165-EK165)+IF($K165=22,$D165,0)</f>
        <v/>
      </c>
      <c r="AP165">
        <f>MAX(0,AP164*(1+AP$6/Setup!$C$13)-CN165-EL165)+IF($K165=23,$D165,0)</f>
        <v/>
      </c>
      <c r="AQ165">
        <f>MAX(0,AQ164*(1+AQ$6/Setup!$C$13)-CO165-EM165)+IF($K165=24,$D165,0)</f>
        <v/>
      </c>
      <c r="AR165">
        <f>MAX(0,AR164*(1+AR$6/Setup!$C$13)-CP165-EN165)+IF($K165=25,$D165,0)</f>
        <v/>
      </c>
      <c r="AS165">
        <f>MAX(0,AS164*(1+AS$6/Setup!$C$13)-CQ165-EO165)+IF($K165=26,$D165,0)</f>
        <v/>
      </c>
      <c r="AT165">
        <f>MAX(0,AT164*(1+AT$6/Setup!$C$13)-CR165-EP165)+IF($K165=27,$D165,0)</f>
        <v/>
      </c>
      <c r="AU165">
        <f>MAX(0,AU164*(1+AU$6/Setup!$C$13)-CS165-EQ165)+IF($K165=28,$D165,0)</f>
        <v/>
      </c>
      <c r="AV165">
        <f>MAX(0,AV164*(1+AV$6/Setup!$C$13)-CT165-ER165)+IF($K165=29,$D165,0)</f>
        <v/>
      </c>
      <c r="AW165">
        <f>MAX(0,AW164*(1+AW$6/Setup!$C$13)-CU165-ES165)+IF($K165=30,$D165,0)</f>
        <v/>
      </c>
      <c r="AX165">
        <f>MAX(0,AX164*(1+AX$6/Setup!$C$13)-CV165-ET165)+IF($K165=31,$D165,0)</f>
        <v/>
      </c>
      <c r="AY165">
        <f>MAX(0,AY164*(1+AY$6/Setup!$C$13)-CW165-EU165)+IF($K165=32,$D165,0)</f>
        <v/>
      </c>
      <c r="AZ165">
        <f>MAX(0,AZ164*(1+AZ$6/Setup!$C$13)-CX165-EV165)+IF($K165=33,$D165,0)</f>
        <v/>
      </c>
      <c r="BA165">
        <f>MAX(0,BA164*(1+BA$6/Setup!$C$13)-CY165-EW165)+IF($K165=34,$D165,0)</f>
        <v/>
      </c>
      <c r="BB165">
        <f>MAX(0,BB164*(1+BB$6/Setup!$C$13)-CZ165-EX165)+IF($K165=35,$D165,0)</f>
        <v/>
      </c>
      <c r="BC165">
        <f>MAX(0,BC164*(1+BC$6/Setup!$C$13)-DA165-EY165)+IF($K165=36,$D165,0)</f>
        <v/>
      </c>
      <c r="BD165">
        <f>MAX(0,BD164*(1+BD$6/Setup!$C$13)-DB165-EZ165)+IF($K165=37,$D165,0)</f>
        <v/>
      </c>
      <c r="BE165">
        <f>MAX(0,BE164*(1+BE$6/Setup!$C$13)-DC165-FA165)+IF($K165=38,$D165,0)</f>
        <v/>
      </c>
      <c r="BF165">
        <f>MAX(0,BF164*(1+BF$6/Setup!$C$13)-DD165-FB165)+IF($K165=39,$D165,0)</f>
        <v/>
      </c>
      <c r="BG165">
        <f>MAX(0,BG164*(1+BG$6/Setup!$C$13)-DE165-FC165)+IF($K165=40,$D165,0)</f>
        <v/>
      </c>
      <c r="BH165">
        <f>MAX(0,BH164*(1+BH$6/Setup!$C$13)-DF165-FD165)+IF($K165=41,$D165,0)</f>
        <v/>
      </c>
      <c r="BI165">
        <f>MAX(0,BI164*(1+BI$6/Setup!$C$13)-DG165-FE165)+IF($K165=42,$D165,0)</f>
        <v/>
      </c>
      <c r="BJ165">
        <f>MAX(0,BJ164*(1+BJ$6/Setup!$C$13)-DH165-FF165)+IF($K165=43,$D165,0)</f>
        <v/>
      </c>
      <c r="BK165">
        <f>MAX(0,BK164*(1+BK$6/Setup!$C$13)-DI165-FG165)+IF($K165=44,$D165,0)</f>
        <v/>
      </c>
      <c r="BL165">
        <f>MAX(0,BL164*(1+BL$6/Setup!$C$13)-DJ165-FH165)+IF($K165=45,$D165,0)</f>
        <v/>
      </c>
      <c r="BM165">
        <f>MAX(0,BM164*(1+BM$6/Setup!$C$13)-DK165-FI165)+IF($K165=46,$D165,0)</f>
        <v/>
      </c>
      <c r="BN165">
        <f>MAX(0,BN164*(1+BN$6/Setup!$C$13)-DL165-FJ165)+IF($K165=47,$D165,0)</f>
        <v/>
      </c>
      <c r="BO165">
        <f>MAX(0,BO164*(1+BO$6/Setup!$C$13)-DM165-FK165)+IF($K165=48,$D165,0)</f>
        <v/>
      </c>
      <c r="BP165">
        <f>MAX(0,BP164*(1+BP$6/Setup!$C$13)-DN165-FL165)+IF($K165=49,$D165,0)</f>
        <v/>
      </c>
      <c r="BQ165">
        <f>MAX(0,BQ164*(1+BQ$6/Setup!$C$13)-DO165-FM165)+IF($K165=50,$D165,0)</f>
        <v/>
      </c>
      <c r="BR165">
        <f>MIN(T164*(1+T$6/Setup!$C$13),T$7)</f>
        <v/>
      </c>
      <c r="BS165">
        <f>MIN(U164*(1+U$6/Setup!$C$13),U$7)</f>
        <v/>
      </c>
      <c r="BT165">
        <f>MIN(V164*(1+V$6/Setup!$C$13),V$7)</f>
        <v/>
      </c>
      <c r="BU165">
        <f>MIN(W164*(1+W$6/Setup!$C$13),W$7)</f>
        <v/>
      </c>
      <c r="BV165">
        <f>MIN(X164*(1+X$6/Setup!$C$13),X$7)</f>
        <v/>
      </c>
      <c r="BW165">
        <f>MIN(Y164*(1+Y$6/Setup!$C$13),Y$7)</f>
        <v/>
      </c>
      <c r="BX165">
        <f>MIN(Z164*(1+Z$6/Setup!$C$13),Z$7)</f>
        <v/>
      </c>
      <c r="BY165">
        <f>MIN(AA164*(1+AA$6/Setup!$C$13),AA$7)</f>
        <v/>
      </c>
      <c r="BZ165">
        <f>MIN(AB164*(1+AB$6/Setup!$C$13),AB$7)</f>
        <v/>
      </c>
      <c r="CA165">
        <f>MIN(AC164*(1+AC$6/Setup!$C$13),AC$7)</f>
        <v/>
      </c>
      <c r="CB165">
        <f>MIN(AD164*(1+AD$6/Setup!$C$13),AD$7)</f>
        <v/>
      </c>
      <c r="CC165">
        <f>MIN(AE164*(1+AE$6/Setup!$C$13),AE$7)</f>
        <v/>
      </c>
      <c r="CD165">
        <f>MIN(AF164*(1+AF$6/Setup!$C$13),AF$7)</f>
        <v/>
      </c>
      <c r="CE165">
        <f>MIN(AG164*(1+AG$6/Setup!$C$13),AG$7)</f>
        <v/>
      </c>
      <c r="CF165">
        <f>MIN(AH164*(1+AH$6/Setup!$C$13),AH$7)</f>
        <v/>
      </c>
      <c r="CG165">
        <f>MIN(AI164*(1+AI$6/Setup!$C$13),AI$7)</f>
        <v/>
      </c>
      <c r="CH165">
        <f>MIN(AJ164*(1+AJ$6/Setup!$C$13),AJ$7)</f>
        <v/>
      </c>
      <c r="CI165">
        <f>MIN(AK164*(1+AK$6/Setup!$C$13),AK$7)</f>
        <v/>
      </c>
      <c r="CJ165">
        <f>MIN(AL164*(1+AL$6/Setup!$C$13),AL$7)</f>
        <v/>
      </c>
      <c r="CK165">
        <f>MIN(AM164*(1+AM$6/Setup!$C$13),AM$7)</f>
        <v/>
      </c>
      <c r="CL165">
        <f>MIN(AN164*(1+AN$6/Setup!$C$13),AN$7)</f>
        <v/>
      </c>
      <c r="CM165">
        <f>MIN(AO164*(1+AO$6/Setup!$C$13),AO$7)</f>
        <v/>
      </c>
      <c r="CN165">
        <f>MIN(AP164*(1+AP$6/Setup!$C$13),AP$7)</f>
        <v/>
      </c>
      <c r="CO165">
        <f>MIN(AQ164*(1+AQ$6/Setup!$C$13),AQ$7)</f>
        <v/>
      </c>
      <c r="CP165">
        <f>MIN(AR164*(1+AR$6/Setup!$C$13),AR$7)</f>
        <v/>
      </c>
      <c r="CQ165">
        <f>MIN(AS164*(1+AS$6/Setup!$C$13),AS$7)</f>
        <v/>
      </c>
      <c r="CR165">
        <f>MIN(AT164*(1+AT$6/Setup!$C$13),AT$7)</f>
        <v/>
      </c>
      <c r="CS165">
        <f>MIN(AU164*(1+AU$6/Setup!$C$13),AU$7)</f>
        <v/>
      </c>
      <c r="CT165">
        <f>MIN(AV164*(1+AV$6/Setup!$C$13),AV$7)</f>
        <v/>
      </c>
      <c r="CU165">
        <f>MIN(AW164*(1+AW$6/Setup!$C$13),AW$7)</f>
        <v/>
      </c>
      <c r="CV165">
        <f>MIN(AX164*(1+AX$6/Setup!$C$13),AX$7)</f>
        <v/>
      </c>
      <c r="CW165">
        <f>MIN(AY164*(1+AY$6/Setup!$C$13),AY$7)</f>
        <v/>
      </c>
      <c r="CX165">
        <f>MIN(AZ164*(1+AZ$6/Setup!$C$13),AZ$7)</f>
        <v/>
      </c>
      <c r="CY165">
        <f>MIN(BA164*(1+BA$6/Setup!$C$13),BA$7)</f>
        <v/>
      </c>
      <c r="CZ165">
        <f>MIN(BB164*(1+BB$6/Setup!$C$13),BB$7)</f>
        <v/>
      </c>
      <c r="DA165">
        <f>MIN(BC164*(1+BC$6/Setup!$C$13),BC$7)</f>
        <v/>
      </c>
      <c r="DB165">
        <f>MIN(BD164*(1+BD$6/Setup!$C$13),BD$7)</f>
        <v/>
      </c>
      <c r="DC165">
        <f>MIN(BE164*(1+BE$6/Setup!$C$13),BE$7)</f>
        <v/>
      </c>
      <c r="DD165">
        <f>MIN(BF164*(1+BF$6/Setup!$C$13),BF$7)</f>
        <v/>
      </c>
      <c r="DE165">
        <f>MIN(BG164*(1+BG$6/Setup!$C$13),BG$7)</f>
        <v/>
      </c>
      <c r="DF165">
        <f>MIN(BH164*(1+BH$6/Setup!$C$13),BH$7)</f>
        <v/>
      </c>
      <c r="DG165">
        <f>MIN(BI164*(1+BI$6/Setup!$C$13),BI$7)</f>
        <v/>
      </c>
      <c r="DH165">
        <f>MIN(BJ164*(1+BJ$6/Setup!$C$13),BJ$7)</f>
        <v/>
      </c>
      <c r="DI165">
        <f>MIN(BK164*(1+BK$6/Setup!$C$13),BK$7)</f>
        <v/>
      </c>
      <c r="DJ165">
        <f>MIN(BL164*(1+BL$6/Setup!$C$13),BL$7)</f>
        <v/>
      </c>
      <c r="DK165">
        <f>MIN(BM164*(1+BM$6/Setup!$C$13),BM$7)</f>
        <v/>
      </c>
      <c r="DL165">
        <f>MIN(BN164*(1+BN$6/Setup!$C$13),BN$7)</f>
        <v/>
      </c>
      <c r="DM165">
        <f>MIN(BO164*(1+BO$6/Setup!$C$13),BO$7)</f>
        <v/>
      </c>
      <c r="DN165">
        <f>MIN(BP164*(1+BP$6/Setup!$C$13),BP$7)</f>
        <v/>
      </c>
      <c r="DO165">
        <f>MIN(BQ164*(1+BQ$6/Setup!$C$13),BQ$7)</f>
        <v/>
      </c>
      <c r="DP165">
        <f>MIN(T164*(1+T$6/Setup!$C$13)-BR165,$H165)</f>
        <v/>
      </c>
      <c r="DQ165">
        <f>MIN(U164*(1+U$6/Setup!$C$13)-BS165,MAX(0,$H165-SUM($DP165:DP165)))</f>
        <v/>
      </c>
      <c r="DR165">
        <f>MIN(V164*(1+V$6/Setup!$C$13)-BT165,MAX(0,$H165-SUM($DP165:DQ165)))</f>
        <v/>
      </c>
      <c r="DS165">
        <f>MIN(W164*(1+W$6/Setup!$C$13)-BU165,MAX(0,$H165-SUM($DP165:DR165)))</f>
        <v/>
      </c>
      <c r="DT165">
        <f>MIN(X164*(1+X$6/Setup!$C$13)-BV165,MAX(0,$H165-SUM($DP165:DS165)))</f>
        <v/>
      </c>
      <c r="DU165">
        <f>MIN(Y164*(1+Y$6/Setup!$C$13)-BW165,MAX(0,$H165-SUM($DP165:DT165)))</f>
        <v/>
      </c>
      <c r="DV165">
        <f>MIN(Z164*(1+Z$6/Setup!$C$13)-BX165,MAX(0,$H165-SUM($DP165:DU165)))</f>
        <v/>
      </c>
      <c r="DW165">
        <f>MIN(AA164*(1+AA$6/Setup!$C$13)-BY165,MAX(0,$H165-SUM($DP165:DV165)))</f>
        <v/>
      </c>
      <c r="DX165">
        <f>MIN(AB164*(1+AB$6/Setup!$C$13)-BZ165,MAX(0,$H165-SUM($DP165:DW165)))</f>
        <v/>
      </c>
      <c r="DY165">
        <f>MIN(AC164*(1+AC$6/Setup!$C$13)-CA165,MAX(0,$H165-SUM($DP165:DX165)))</f>
        <v/>
      </c>
      <c r="DZ165">
        <f>MIN(AD164*(1+AD$6/Setup!$C$13)-CB165,MAX(0,$H165-SUM($DP165:DY165)))</f>
        <v/>
      </c>
      <c r="EA165">
        <f>MIN(AE164*(1+AE$6/Setup!$C$13)-CC165,MAX(0,$H165-SUM($DP165:DZ165)))</f>
        <v/>
      </c>
      <c r="EB165">
        <f>MIN(AF164*(1+AF$6/Setup!$C$13)-CD165,MAX(0,$H165-SUM($DP165:EA165)))</f>
        <v/>
      </c>
      <c r="EC165">
        <f>MIN(AG164*(1+AG$6/Setup!$C$13)-CE165,MAX(0,$H165-SUM($DP165:EB165)))</f>
        <v/>
      </c>
      <c r="ED165">
        <f>MIN(AH164*(1+AH$6/Setup!$C$13)-CF165,MAX(0,$H165-SUM($DP165:EC165)))</f>
        <v/>
      </c>
      <c r="EE165">
        <f>MIN(AI164*(1+AI$6/Setup!$C$13)-CG165,MAX(0,$H165-SUM($DP165:ED165)))</f>
        <v/>
      </c>
      <c r="EF165">
        <f>MIN(AJ164*(1+AJ$6/Setup!$C$13)-CH165,MAX(0,$H165-SUM($DP165:EE165)))</f>
        <v/>
      </c>
      <c r="EG165">
        <f>MIN(AK164*(1+AK$6/Setup!$C$13)-CI165,MAX(0,$H165-SUM($DP165:EF165)))</f>
        <v/>
      </c>
      <c r="EH165">
        <f>MIN(AL164*(1+AL$6/Setup!$C$13)-CJ165,MAX(0,$H165-SUM($DP165:EG165)))</f>
        <v/>
      </c>
      <c r="EI165">
        <f>MIN(AM164*(1+AM$6/Setup!$C$13)-CK165,MAX(0,$H165-SUM($DP165:EH165)))</f>
        <v/>
      </c>
      <c r="EJ165">
        <f>MIN(AN164*(1+AN$6/Setup!$C$13)-CL165,MAX(0,$H165-SUM($DP165:EI165)))</f>
        <v/>
      </c>
      <c r="EK165">
        <f>MIN(AO164*(1+AO$6/Setup!$C$13)-CM165,MAX(0,$H165-SUM($DP165:EJ165)))</f>
        <v/>
      </c>
      <c r="EL165">
        <f>MIN(AP164*(1+AP$6/Setup!$C$13)-CN165,MAX(0,$H165-SUM($DP165:EK165)))</f>
        <v/>
      </c>
      <c r="EM165">
        <f>MIN(AQ164*(1+AQ$6/Setup!$C$13)-CO165,MAX(0,$H165-SUM($DP165:EL165)))</f>
        <v/>
      </c>
      <c r="EN165">
        <f>MIN(AR164*(1+AR$6/Setup!$C$13)-CP165,MAX(0,$H165-SUM($DP165:EM165)))</f>
        <v/>
      </c>
      <c r="EO165">
        <f>MIN(AS164*(1+AS$6/Setup!$C$13)-CQ165,MAX(0,$H165-SUM($DP165:EN165)))</f>
        <v/>
      </c>
      <c r="EP165">
        <f>MIN(AT164*(1+AT$6/Setup!$C$13)-CR165,MAX(0,$H165-SUM($DP165:EO165)))</f>
        <v/>
      </c>
      <c r="EQ165">
        <f>MIN(AU164*(1+AU$6/Setup!$C$13)-CS165,MAX(0,$H165-SUM($DP165:EP165)))</f>
        <v/>
      </c>
      <c r="ER165">
        <f>MIN(AV164*(1+AV$6/Setup!$C$13)-CT165,MAX(0,$H165-SUM($DP165:EQ165)))</f>
        <v/>
      </c>
      <c r="ES165">
        <f>MIN(AW164*(1+AW$6/Setup!$C$13)-CU165,MAX(0,$H165-SUM($DP165:ER165)))</f>
        <v/>
      </c>
      <c r="ET165">
        <f>MIN(AX164*(1+AX$6/Setup!$C$13)-CV165,MAX(0,$H165-SUM($DP165:ES165)))</f>
        <v/>
      </c>
      <c r="EU165">
        <f>MIN(AY164*(1+AY$6/Setup!$C$13)-CW165,MAX(0,$H165-SUM($DP165:ET165)))</f>
        <v/>
      </c>
      <c r="EV165">
        <f>MIN(AZ164*(1+AZ$6/Setup!$C$13)-CX165,MAX(0,$H165-SUM($DP165:EU165)))</f>
        <v/>
      </c>
      <c r="EW165">
        <f>MIN(BA164*(1+BA$6/Setup!$C$13)-CY165,MAX(0,$H165-SUM($DP165:EV165)))</f>
        <v/>
      </c>
      <c r="EX165">
        <f>MIN(BB164*(1+BB$6/Setup!$C$13)-CZ165,MAX(0,$H165-SUM($DP165:EW165)))</f>
        <v/>
      </c>
      <c r="EY165">
        <f>MIN(BC164*(1+BC$6/Setup!$C$13)-DA165,MAX(0,$H165-SUM($DP165:EX165)))</f>
        <v/>
      </c>
      <c r="EZ165">
        <f>MIN(BD164*(1+BD$6/Setup!$C$13)-DB165,MAX(0,$H165-SUM($DP165:EY165)))</f>
        <v/>
      </c>
      <c r="FA165">
        <f>MIN(BE164*(1+BE$6/Setup!$C$13)-DC165,MAX(0,$H165-SUM($DP165:EZ165)))</f>
        <v/>
      </c>
      <c r="FB165">
        <f>MIN(BF164*(1+BF$6/Setup!$C$13)-DD165,MAX(0,$H165-SUM($DP165:FA165)))</f>
        <v/>
      </c>
      <c r="FC165">
        <f>MIN(BG164*(1+BG$6/Setup!$C$13)-DE165,MAX(0,$H165-SUM($DP165:FB165)))</f>
        <v/>
      </c>
      <c r="FD165">
        <f>MIN(BH164*(1+BH$6/Setup!$C$13)-DF165,MAX(0,$H165-SUM($DP165:FC165)))</f>
        <v/>
      </c>
      <c r="FE165">
        <f>MIN(BI164*(1+BI$6/Setup!$C$13)-DG165,MAX(0,$H165-SUM($DP165:FD165)))</f>
        <v/>
      </c>
      <c r="FF165">
        <f>MIN(BJ164*(1+BJ$6/Setup!$C$13)-DH165,MAX(0,$H165-SUM($DP165:FE165)))</f>
        <v/>
      </c>
      <c r="FG165">
        <f>MIN(BK164*(1+BK$6/Setup!$C$13)-DI165,MAX(0,$H165-SUM($DP165:FF165)))</f>
        <v/>
      </c>
      <c r="FH165">
        <f>MIN(BL164*(1+BL$6/Setup!$C$13)-DJ165,MAX(0,$H165-SUM($DP165:FG165)))</f>
        <v/>
      </c>
      <c r="FI165">
        <f>MIN(BM164*(1+BM$6/Setup!$C$13)-DK165,MAX(0,$H165-SUM($DP165:FH165)))</f>
        <v/>
      </c>
      <c r="FJ165">
        <f>MIN(BN164*(1+BN$6/Setup!$C$13)-DL165,MAX(0,$H165-SUM($DP165:FI165)))</f>
        <v/>
      </c>
      <c r="FK165">
        <f>MIN(BO164*(1+BO$6/Setup!$C$13)-DM165,MAX(0,$H165-SUM($DP165:FJ165)))</f>
        <v/>
      </c>
      <c r="FL165">
        <f>MIN(BP164*(1+BP$6/Setup!$C$13)-DN165,MAX(0,$H165-SUM($DP165:FK165)))</f>
        <v/>
      </c>
      <c r="FM165">
        <f>MIN(BQ164*(1+BQ$6/Setup!$C$13)-DO165,MAX(0,$H165-SUM($DP165:FL165)))</f>
        <v/>
      </c>
    </row>
    <row r="166">
      <c r="A166">
        <f>A165+1</f>
        <v/>
      </c>
      <c r="B166">
        <f>IF(Setup!$C$6="Every week",Setup!$C$7+7*(A166-1),IF(Setup!$C$6="Every 2 weeks",Setup!$C$7+14*(A166-1),IF(Setup!$C$6="Every month",EDATE(Setup!$C$7,A166-1),EOMONTH(Setup!$C$7,INT((A166-1+Setup!$C$20)/2)-1)+MIN(IF(MOD(A166-1+Setup!$C$20,2)=0,Setup!$C$18,Setup!$C$19),DAY(EOMONTH(Setup!$C$7,INT((A166-1+Setup!$C$20)/2)))))))</f>
        <v/>
      </c>
      <c r="C166">
        <f>N('Paycheck Plan'!J162)</f>
        <v/>
      </c>
      <c r="D166">
        <f>N('Paycheck Plan'!K162)</f>
        <v/>
      </c>
      <c r="E166">
        <f>MIN(MAX(0,Setup!$C$10-F165),MAX(0,Setup!$C$8+C166-G166))</f>
        <v/>
      </c>
      <c r="F166">
        <f>F165+E166</f>
        <v/>
      </c>
      <c r="G166">
        <f>MIN(Setup!$C$14,MAX(0,Setup!$C$8+C166))</f>
        <v/>
      </c>
      <c r="H166">
        <f>MAX(0,Setup!$C$8+C166-G166-E166)+SUM($T$7:$BQ$7)-SUM(BR166:DO166)</f>
        <v/>
      </c>
      <c r="I166">
        <f>SUMPRODUCT(T165:BQ165,$T$6:$BQ$6)/Setup!$C$13</f>
        <v/>
      </c>
      <c r="J166">
        <f>SUM(T166:BQ166)</f>
        <v/>
      </c>
      <c r="K166">
        <f>IF(MAX(DP166:FM166)&gt;0,MATCH(MAX(DP166:FM166),DP166:FM166,0),1)</f>
        <v/>
      </c>
      <c r="T166">
        <f>MAX(0,T165*(1+T$6/Setup!$C$13)-BR166-DP166)+IF($K166=1,$D166,0)</f>
        <v/>
      </c>
      <c r="U166">
        <f>MAX(0,U165*(1+U$6/Setup!$C$13)-BS166-DQ166)+IF($K166=2,$D166,0)</f>
        <v/>
      </c>
      <c r="V166">
        <f>MAX(0,V165*(1+V$6/Setup!$C$13)-BT166-DR166)+IF($K166=3,$D166,0)</f>
        <v/>
      </c>
      <c r="W166">
        <f>MAX(0,W165*(1+W$6/Setup!$C$13)-BU166-DS166)+IF($K166=4,$D166,0)</f>
        <v/>
      </c>
      <c r="X166">
        <f>MAX(0,X165*(1+X$6/Setup!$C$13)-BV166-DT166)+IF($K166=5,$D166,0)</f>
        <v/>
      </c>
      <c r="Y166">
        <f>MAX(0,Y165*(1+Y$6/Setup!$C$13)-BW166-DU166)+IF($K166=6,$D166,0)</f>
        <v/>
      </c>
      <c r="Z166">
        <f>MAX(0,Z165*(1+Z$6/Setup!$C$13)-BX166-DV166)+IF($K166=7,$D166,0)</f>
        <v/>
      </c>
      <c r="AA166">
        <f>MAX(0,AA165*(1+AA$6/Setup!$C$13)-BY166-DW166)+IF($K166=8,$D166,0)</f>
        <v/>
      </c>
      <c r="AB166">
        <f>MAX(0,AB165*(1+AB$6/Setup!$C$13)-BZ166-DX166)+IF($K166=9,$D166,0)</f>
        <v/>
      </c>
      <c r="AC166">
        <f>MAX(0,AC165*(1+AC$6/Setup!$C$13)-CA166-DY166)+IF($K166=10,$D166,0)</f>
        <v/>
      </c>
      <c r="AD166">
        <f>MAX(0,AD165*(1+AD$6/Setup!$C$13)-CB166-DZ166)+IF($K166=11,$D166,0)</f>
        <v/>
      </c>
      <c r="AE166">
        <f>MAX(0,AE165*(1+AE$6/Setup!$C$13)-CC166-EA166)+IF($K166=12,$D166,0)</f>
        <v/>
      </c>
      <c r="AF166">
        <f>MAX(0,AF165*(1+AF$6/Setup!$C$13)-CD166-EB166)+IF($K166=13,$D166,0)</f>
        <v/>
      </c>
      <c r="AG166">
        <f>MAX(0,AG165*(1+AG$6/Setup!$C$13)-CE166-EC166)+IF($K166=14,$D166,0)</f>
        <v/>
      </c>
      <c r="AH166">
        <f>MAX(0,AH165*(1+AH$6/Setup!$C$13)-CF166-ED166)+IF($K166=15,$D166,0)</f>
        <v/>
      </c>
      <c r="AI166">
        <f>MAX(0,AI165*(1+AI$6/Setup!$C$13)-CG166-EE166)+IF($K166=16,$D166,0)</f>
        <v/>
      </c>
      <c r="AJ166">
        <f>MAX(0,AJ165*(1+AJ$6/Setup!$C$13)-CH166-EF166)+IF($K166=17,$D166,0)</f>
        <v/>
      </c>
      <c r="AK166">
        <f>MAX(0,AK165*(1+AK$6/Setup!$C$13)-CI166-EG166)+IF($K166=18,$D166,0)</f>
        <v/>
      </c>
      <c r="AL166">
        <f>MAX(0,AL165*(1+AL$6/Setup!$C$13)-CJ166-EH166)+IF($K166=19,$D166,0)</f>
        <v/>
      </c>
      <c r="AM166">
        <f>MAX(0,AM165*(1+AM$6/Setup!$C$13)-CK166-EI166)+IF($K166=20,$D166,0)</f>
        <v/>
      </c>
      <c r="AN166">
        <f>MAX(0,AN165*(1+AN$6/Setup!$C$13)-CL166-EJ166)+IF($K166=21,$D166,0)</f>
        <v/>
      </c>
      <c r="AO166">
        <f>MAX(0,AO165*(1+AO$6/Setup!$C$13)-CM166-EK166)+IF($K166=22,$D166,0)</f>
        <v/>
      </c>
      <c r="AP166">
        <f>MAX(0,AP165*(1+AP$6/Setup!$C$13)-CN166-EL166)+IF($K166=23,$D166,0)</f>
        <v/>
      </c>
      <c r="AQ166">
        <f>MAX(0,AQ165*(1+AQ$6/Setup!$C$13)-CO166-EM166)+IF($K166=24,$D166,0)</f>
        <v/>
      </c>
      <c r="AR166">
        <f>MAX(0,AR165*(1+AR$6/Setup!$C$13)-CP166-EN166)+IF($K166=25,$D166,0)</f>
        <v/>
      </c>
      <c r="AS166">
        <f>MAX(0,AS165*(1+AS$6/Setup!$C$13)-CQ166-EO166)+IF($K166=26,$D166,0)</f>
        <v/>
      </c>
      <c r="AT166">
        <f>MAX(0,AT165*(1+AT$6/Setup!$C$13)-CR166-EP166)+IF($K166=27,$D166,0)</f>
        <v/>
      </c>
      <c r="AU166">
        <f>MAX(0,AU165*(1+AU$6/Setup!$C$13)-CS166-EQ166)+IF($K166=28,$D166,0)</f>
        <v/>
      </c>
      <c r="AV166">
        <f>MAX(0,AV165*(1+AV$6/Setup!$C$13)-CT166-ER166)+IF($K166=29,$D166,0)</f>
        <v/>
      </c>
      <c r="AW166">
        <f>MAX(0,AW165*(1+AW$6/Setup!$C$13)-CU166-ES166)+IF($K166=30,$D166,0)</f>
        <v/>
      </c>
      <c r="AX166">
        <f>MAX(0,AX165*(1+AX$6/Setup!$C$13)-CV166-ET166)+IF($K166=31,$D166,0)</f>
        <v/>
      </c>
      <c r="AY166">
        <f>MAX(0,AY165*(1+AY$6/Setup!$C$13)-CW166-EU166)+IF($K166=32,$D166,0)</f>
        <v/>
      </c>
      <c r="AZ166">
        <f>MAX(0,AZ165*(1+AZ$6/Setup!$C$13)-CX166-EV166)+IF($K166=33,$D166,0)</f>
        <v/>
      </c>
      <c r="BA166">
        <f>MAX(0,BA165*(1+BA$6/Setup!$C$13)-CY166-EW166)+IF($K166=34,$D166,0)</f>
        <v/>
      </c>
      <c r="BB166">
        <f>MAX(0,BB165*(1+BB$6/Setup!$C$13)-CZ166-EX166)+IF($K166=35,$D166,0)</f>
        <v/>
      </c>
      <c r="BC166">
        <f>MAX(0,BC165*(1+BC$6/Setup!$C$13)-DA166-EY166)+IF($K166=36,$D166,0)</f>
        <v/>
      </c>
      <c r="BD166">
        <f>MAX(0,BD165*(1+BD$6/Setup!$C$13)-DB166-EZ166)+IF($K166=37,$D166,0)</f>
        <v/>
      </c>
      <c r="BE166">
        <f>MAX(0,BE165*(1+BE$6/Setup!$C$13)-DC166-FA166)+IF($K166=38,$D166,0)</f>
        <v/>
      </c>
      <c r="BF166">
        <f>MAX(0,BF165*(1+BF$6/Setup!$C$13)-DD166-FB166)+IF($K166=39,$D166,0)</f>
        <v/>
      </c>
      <c r="BG166">
        <f>MAX(0,BG165*(1+BG$6/Setup!$C$13)-DE166-FC166)+IF($K166=40,$D166,0)</f>
        <v/>
      </c>
      <c r="BH166">
        <f>MAX(0,BH165*(1+BH$6/Setup!$C$13)-DF166-FD166)+IF($K166=41,$D166,0)</f>
        <v/>
      </c>
      <c r="BI166">
        <f>MAX(0,BI165*(1+BI$6/Setup!$C$13)-DG166-FE166)+IF($K166=42,$D166,0)</f>
        <v/>
      </c>
      <c r="BJ166">
        <f>MAX(0,BJ165*(1+BJ$6/Setup!$C$13)-DH166-FF166)+IF($K166=43,$D166,0)</f>
        <v/>
      </c>
      <c r="BK166">
        <f>MAX(0,BK165*(1+BK$6/Setup!$C$13)-DI166-FG166)+IF($K166=44,$D166,0)</f>
        <v/>
      </c>
      <c r="BL166">
        <f>MAX(0,BL165*(1+BL$6/Setup!$C$13)-DJ166-FH166)+IF($K166=45,$D166,0)</f>
        <v/>
      </c>
      <c r="BM166">
        <f>MAX(0,BM165*(1+BM$6/Setup!$C$13)-DK166-FI166)+IF($K166=46,$D166,0)</f>
        <v/>
      </c>
      <c r="BN166">
        <f>MAX(0,BN165*(1+BN$6/Setup!$C$13)-DL166-FJ166)+IF($K166=47,$D166,0)</f>
        <v/>
      </c>
      <c r="BO166">
        <f>MAX(0,BO165*(1+BO$6/Setup!$C$13)-DM166-FK166)+IF($K166=48,$D166,0)</f>
        <v/>
      </c>
      <c r="BP166">
        <f>MAX(0,BP165*(1+BP$6/Setup!$C$13)-DN166-FL166)+IF($K166=49,$D166,0)</f>
        <v/>
      </c>
      <c r="BQ166">
        <f>MAX(0,BQ165*(1+BQ$6/Setup!$C$13)-DO166-FM166)+IF($K166=50,$D166,0)</f>
        <v/>
      </c>
      <c r="BR166">
        <f>MIN(T165*(1+T$6/Setup!$C$13),T$7)</f>
        <v/>
      </c>
      <c r="BS166">
        <f>MIN(U165*(1+U$6/Setup!$C$13),U$7)</f>
        <v/>
      </c>
      <c r="BT166">
        <f>MIN(V165*(1+V$6/Setup!$C$13),V$7)</f>
        <v/>
      </c>
      <c r="BU166">
        <f>MIN(W165*(1+W$6/Setup!$C$13),W$7)</f>
        <v/>
      </c>
      <c r="BV166">
        <f>MIN(X165*(1+X$6/Setup!$C$13),X$7)</f>
        <v/>
      </c>
      <c r="BW166">
        <f>MIN(Y165*(1+Y$6/Setup!$C$13),Y$7)</f>
        <v/>
      </c>
      <c r="BX166">
        <f>MIN(Z165*(1+Z$6/Setup!$C$13),Z$7)</f>
        <v/>
      </c>
      <c r="BY166">
        <f>MIN(AA165*(1+AA$6/Setup!$C$13),AA$7)</f>
        <v/>
      </c>
      <c r="BZ166">
        <f>MIN(AB165*(1+AB$6/Setup!$C$13),AB$7)</f>
        <v/>
      </c>
      <c r="CA166">
        <f>MIN(AC165*(1+AC$6/Setup!$C$13),AC$7)</f>
        <v/>
      </c>
      <c r="CB166">
        <f>MIN(AD165*(1+AD$6/Setup!$C$13),AD$7)</f>
        <v/>
      </c>
      <c r="CC166">
        <f>MIN(AE165*(1+AE$6/Setup!$C$13),AE$7)</f>
        <v/>
      </c>
      <c r="CD166">
        <f>MIN(AF165*(1+AF$6/Setup!$C$13),AF$7)</f>
        <v/>
      </c>
      <c r="CE166">
        <f>MIN(AG165*(1+AG$6/Setup!$C$13),AG$7)</f>
        <v/>
      </c>
      <c r="CF166">
        <f>MIN(AH165*(1+AH$6/Setup!$C$13),AH$7)</f>
        <v/>
      </c>
      <c r="CG166">
        <f>MIN(AI165*(1+AI$6/Setup!$C$13),AI$7)</f>
        <v/>
      </c>
      <c r="CH166">
        <f>MIN(AJ165*(1+AJ$6/Setup!$C$13),AJ$7)</f>
        <v/>
      </c>
      <c r="CI166">
        <f>MIN(AK165*(1+AK$6/Setup!$C$13),AK$7)</f>
        <v/>
      </c>
      <c r="CJ166">
        <f>MIN(AL165*(1+AL$6/Setup!$C$13),AL$7)</f>
        <v/>
      </c>
      <c r="CK166">
        <f>MIN(AM165*(1+AM$6/Setup!$C$13),AM$7)</f>
        <v/>
      </c>
      <c r="CL166">
        <f>MIN(AN165*(1+AN$6/Setup!$C$13),AN$7)</f>
        <v/>
      </c>
      <c r="CM166">
        <f>MIN(AO165*(1+AO$6/Setup!$C$13),AO$7)</f>
        <v/>
      </c>
      <c r="CN166">
        <f>MIN(AP165*(1+AP$6/Setup!$C$13),AP$7)</f>
        <v/>
      </c>
      <c r="CO166">
        <f>MIN(AQ165*(1+AQ$6/Setup!$C$13),AQ$7)</f>
        <v/>
      </c>
      <c r="CP166">
        <f>MIN(AR165*(1+AR$6/Setup!$C$13),AR$7)</f>
        <v/>
      </c>
      <c r="CQ166">
        <f>MIN(AS165*(1+AS$6/Setup!$C$13),AS$7)</f>
        <v/>
      </c>
      <c r="CR166">
        <f>MIN(AT165*(1+AT$6/Setup!$C$13),AT$7)</f>
        <v/>
      </c>
      <c r="CS166">
        <f>MIN(AU165*(1+AU$6/Setup!$C$13),AU$7)</f>
        <v/>
      </c>
      <c r="CT166">
        <f>MIN(AV165*(1+AV$6/Setup!$C$13),AV$7)</f>
        <v/>
      </c>
      <c r="CU166">
        <f>MIN(AW165*(1+AW$6/Setup!$C$13),AW$7)</f>
        <v/>
      </c>
      <c r="CV166">
        <f>MIN(AX165*(1+AX$6/Setup!$C$13),AX$7)</f>
        <v/>
      </c>
      <c r="CW166">
        <f>MIN(AY165*(1+AY$6/Setup!$C$13),AY$7)</f>
        <v/>
      </c>
      <c r="CX166">
        <f>MIN(AZ165*(1+AZ$6/Setup!$C$13),AZ$7)</f>
        <v/>
      </c>
      <c r="CY166">
        <f>MIN(BA165*(1+BA$6/Setup!$C$13),BA$7)</f>
        <v/>
      </c>
      <c r="CZ166">
        <f>MIN(BB165*(1+BB$6/Setup!$C$13),BB$7)</f>
        <v/>
      </c>
      <c r="DA166">
        <f>MIN(BC165*(1+BC$6/Setup!$C$13),BC$7)</f>
        <v/>
      </c>
      <c r="DB166">
        <f>MIN(BD165*(1+BD$6/Setup!$C$13),BD$7)</f>
        <v/>
      </c>
      <c r="DC166">
        <f>MIN(BE165*(1+BE$6/Setup!$C$13),BE$7)</f>
        <v/>
      </c>
      <c r="DD166">
        <f>MIN(BF165*(1+BF$6/Setup!$C$13),BF$7)</f>
        <v/>
      </c>
      <c r="DE166">
        <f>MIN(BG165*(1+BG$6/Setup!$C$13),BG$7)</f>
        <v/>
      </c>
      <c r="DF166">
        <f>MIN(BH165*(1+BH$6/Setup!$C$13),BH$7)</f>
        <v/>
      </c>
      <c r="DG166">
        <f>MIN(BI165*(1+BI$6/Setup!$C$13),BI$7)</f>
        <v/>
      </c>
      <c r="DH166">
        <f>MIN(BJ165*(1+BJ$6/Setup!$C$13),BJ$7)</f>
        <v/>
      </c>
      <c r="DI166">
        <f>MIN(BK165*(1+BK$6/Setup!$C$13),BK$7)</f>
        <v/>
      </c>
      <c r="DJ166">
        <f>MIN(BL165*(1+BL$6/Setup!$C$13),BL$7)</f>
        <v/>
      </c>
      <c r="DK166">
        <f>MIN(BM165*(1+BM$6/Setup!$C$13),BM$7)</f>
        <v/>
      </c>
      <c r="DL166">
        <f>MIN(BN165*(1+BN$6/Setup!$C$13),BN$7)</f>
        <v/>
      </c>
      <c r="DM166">
        <f>MIN(BO165*(1+BO$6/Setup!$C$13),BO$7)</f>
        <v/>
      </c>
      <c r="DN166">
        <f>MIN(BP165*(1+BP$6/Setup!$C$13),BP$7)</f>
        <v/>
      </c>
      <c r="DO166">
        <f>MIN(BQ165*(1+BQ$6/Setup!$C$13),BQ$7)</f>
        <v/>
      </c>
      <c r="DP166">
        <f>MIN(T165*(1+T$6/Setup!$C$13)-BR166,$H166)</f>
        <v/>
      </c>
      <c r="DQ166">
        <f>MIN(U165*(1+U$6/Setup!$C$13)-BS166,MAX(0,$H166-SUM($DP166:DP166)))</f>
        <v/>
      </c>
      <c r="DR166">
        <f>MIN(V165*(1+V$6/Setup!$C$13)-BT166,MAX(0,$H166-SUM($DP166:DQ166)))</f>
        <v/>
      </c>
      <c r="DS166">
        <f>MIN(W165*(1+W$6/Setup!$C$13)-BU166,MAX(0,$H166-SUM($DP166:DR166)))</f>
        <v/>
      </c>
      <c r="DT166">
        <f>MIN(X165*(1+X$6/Setup!$C$13)-BV166,MAX(0,$H166-SUM($DP166:DS166)))</f>
        <v/>
      </c>
      <c r="DU166">
        <f>MIN(Y165*(1+Y$6/Setup!$C$13)-BW166,MAX(0,$H166-SUM($DP166:DT166)))</f>
        <v/>
      </c>
      <c r="DV166">
        <f>MIN(Z165*(1+Z$6/Setup!$C$13)-BX166,MAX(0,$H166-SUM($DP166:DU166)))</f>
        <v/>
      </c>
      <c r="DW166">
        <f>MIN(AA165*(1+AA$6/Setup!$C$13)-BY166,MAX(0,$H166-SUM($DP166:DV166)))</f>
        <v/>
      </c>
      <c r="DX166">
        <f>MIN(AB165*(1+AB$6/Setup!$C$13)-BZ166,MAX(0,$H166-SUM($DP166:DW166)))</f>
        <v/>
      </c>
      <c r="DY166">
        <f>MIN(AC165*(1+AC$6/Setup!$C$13)-CA166,MAX(0,$H166-SUM($DP166:DX166)))</f>
        <v/>
      </c>
      <c r="DZ166">
        <f>MIN(AD165*(1+AD$6/Setup!$C$13)-CB166,MAX(0,$H166-SUM($DP166:DY166)))</f>
        <v/>
      </c>
      <c r="EA166">
        <f>MIN(AE165*(1+AE$6/Setup!$C$13)-CC166,MAX(0,$H166-SUM($DP166:DZ166)))</f>
        <v/>
      </c>
      <c r="EB166">
        <f>MIN(AF165*(1+AF$6/Setup!$C$13)-CD166,MAX(0,$H166-SUM($DP166:EA166)))</f>
        <v/>
      </c>
      <c r="EC166">
        <f>MIN(AG165*(1+AG$6/Setup!$C$13)-CE166,MAX(0,$H166-SUM($DP166:EB166)))</f>
        <v/>
      </c>
      <c r="ED166">
        <f>MIN(AH165*(1+AH$6/Setup!$C$13)-CF166,MAX(0,$H166-SUM($DP166:EC166)))</f>
        <v/>
      </c>
      <c r="EE166">
        <f>MIN(AI165*(1+AI$6/Setup!$C$13)-CG166,MAX(0,$H166-SUM($DP166:ED166)))</f>
        <v/>
      </c>
      <c r="EF166">
        <f>MIN(AJ165*(1+AJ$6/Setup!$C$13)-CH166,MAX(0,$H166-SUM($DP166:EE166)))</f>
        <v/>
      </c>
      <c r="EG166">
        <f>MIN(AK165*(1+AK$6/Setup!$C$13)-CI166,MAX(0,$H166-SUM($DP166:EF166)))</f>
        <v/>
      </c>
      <c r="EH166">
        <f>MIN(AL165*(1+AL$6/Setup!$C$13)-CJ166,MAX(0,$H166-SUM($DP166:EG166)))</f>
        <v/>
      </c>
      <c r="EI166">
        <f>MIN(AM165*(1+AM$6/Setup!$C$13)-CK166,MAX(0,$H166-SUM($DP166:EH166)))</f>
        <v/>
      </c>
      <c r="EJ166">
        <f>MIN(AN165*(1+AN$6/Setup!$C$13)-CL166,MAX(0,$H166-SUM($DP166:EI166)))</f>
        <v/>
      </c>
      <c r="EK166">
        <f>MIN(AO165*(1+AO$6/Setup!$C$13)-CM166,MAX(0,$H166-SUM($DP166:EJ166)))</f>
        <v/>
      </c>
      <c r="EL166">
        <f>MIN(AP165*(1+AP$6/Setup!$C$13)-CN166,MAX(0,$H166-SUM($DP166:EK166)))</f>
        <v/>
      </c>
      <c r="EM166">
        <f>MIN(AQ165*(1+AQ$6/Setup!$C$13)-CO166,MAX(0,$H166-SUM($DP166:EL166)))</f>
        <v/>
      </c>
      <c r="EN166">
        <f>MIN(AR165*(1+AR$6/Setup!$C$13)-CP166,MAX(0,$H166-SUM($DP166:EM166)))</f>
        <v/>
      </c>
      <c r="EO166">
        <f>MIN(AS165*(1+AS$6/Setup!$C$13)-CQ166,MAX(0,$H166-SUM($DP166:EN166)))</f>
        <v/>
      </c>
      <c r="EP166">
        <f>MIN(AT165*(1+AT$6/Setup!$C$13)-CR166,MAX(0,$H166-SUM($DP166:EO166)))</f>
        <v/>
      </c>
      <c r="EQ166">
        <f>MIN(AU165*(1+AU$6/Setup!$C$13)-CS166,MAX(0,$H166-SUM($DP166:EP166)))</f>
        <v/>
      </c>
      <c r="ER166">
        <f>MIN(AV165*(1+AV$6/Setup!$C$13)-CT166,MAX(0,$H166-SUM($DP166:EQ166)))</f>
        <v/>
      </c>
      <c r="ES166">
        <f>MIN(AW165*(1+AW$6/Setup!$C$13)-CU166,MAX(0,$H166-SUM($DP166:ER166)))</f>
        <v/>
      </c>
      <c r="ET166">
        <f>MIN(AX165*(1+AX$6/Setup!$C$13)-CV166,MAX(0,$H166-SUM($DP166:ES166)))</f>
        <v/>
      </c>
      <c r="EU166">
        <f>MIN(AY165*(1+AY$6/Setup!$C$13)-CW166,MAX(0,$H166-SUM($DP166:ET166)))</f>
        <v/>
      </c>
      <c r="EV166">
        <f>MIN(AZ165*(1+AZ$6/Setup!$C$13)-CX166,MAX(0,$H166-SUM($DP166:EU166)))</f>
        <v/>
      </c>
      <c r="EW166">
        <f>MIN(BA165*(1+BA$6/Setup!$C$13)-CY166,MAX(0,$H166-SUM($DP166:EV166)))</f>
        <v/>
      </c>
      <c r="EX166">
        <f>MIN(BB165*(1+BB$6/Setup!$C$13)-CZ166,MAX(0,$H166-SUM($DP166:EW166)))</f>
        <v/>
      </c>
      <c r="EY166">
        <f>MIN(BC165*(1+BC$6/Setup!$C$13)-DA166,MAX(0,$H166-SUM($DP166:EX166)))</f>
        <v/>
      </c>
      <c r="EZ166">
        <f>MIN(BD165*(1+BD$6/Setup!$C$13)-DB166,MAX(0,$H166-SUM($DP166:EY166)))</f>
        <v/>
      </c>
      <c r="FA166">
        <f>MIN(BE165*(1+BE$6/Setup!$C$13)-DC166,MAX(0,$H166-SUM($DP166:EZ166)))</f>
        <v/>
      </c>
      <c r="FB166">
        <f>MIN(BF165*(1+BF$6/Setup!$C$13)-DD166,MAX(0,$H166-SUM($DP166:FA166)))</f>
        <v/>
      </c>
      <c r="FC166">
        <f>MIN(BG165*(1+BG$6/Setup!$C$13)-DE166,MAX(0,$H166-SUM($DP166:FB166)))</f>
        <v/>
      </c>
      <c r="FD166">
        <f>MIN(BH165*(1+BH$6/Setup!$C$13)-DF166,MAX(0,$H166-SUM($DP166:FC166)))</f>
        <v/>
      </c>
      <c r="FE166">
        <f>MIN(BI165*(1+BI$6/Setup!$C$13)-DG166,MAX(0,$H166-SUM($DP166:FD166)))</f>
        <v/>
      </c>
      <c r="FF166">
        <f>MIN(BJ165*(1+BJ$6/Setup!$C$13)-DH166,MAX(0,$H166-SUM($DP166:FE166)))</f>
        <v/>
      </c>
      <c r="FG166">
        <f>MIN(BK165*(1+BK$6/Setup!$C$13)-DI166,MAX(0,$H166-SUM($DP166:FF166)))</f>
        <v/>
      </c>
      <c r="FH166">
        <f>MIN(BL165*(1+BL$6/Setup!$C$13)-DJ166,MAX(0,$H166-SUM($DP166:FG166)))</f>
        <v/>
      </c>
      <c r="FI166">
        <f>MIN(BM165*(1+BM$6/Setup!$C$13)-DK166,MAX(0,$H166-SUM($DP166:FH166)))</f>
        <v/>
      </c>
      <c r="FJ166">
        <f>MIN(BN165*(1+BN$6/Setup!$C$13)-DL166,MAX(0,$H166-SUM($DP166:FI166)))</f>
        <v/>
      </c>
      <c r="FK166">
        <f>MIN(BO165*(1+BO$6/Setup!$C$13)-DM166,MAX(0,$H166-SUM($DP166:FJ166)))</f>
        <v/>
      </c>
      <c r="FL166">
        <f>MIN(BP165*(1+BP$6/Setup!$C$13)-DN166,MAX(0,$H166-SUM($DP166:FK166)))</f>
        <v/>
      </c>
      <c r="FM166">
        <f>MIN(BQ165*(1+BQ$6/Setup!$C$13)-DO166,MAX(0,$H166-SUM($DP166:FL166)))</f>
        <v/>
      </c>
    </row>
    <row r="167">
      <c r="A167">
        <f>A166+1</f>
        <v/>
      </c>
      <c r="B167">
        <f>IF(Setup!$C$6="Every week",Setup!$C$7+7*(A167-1),IF(Setup!$C$6="Every 2 weeks",Setup!$C$7+14*(A167-1),IF(Setup!$C$6="Every month",EDATE(Setup!$C$7,A167-1),EOMONTH(Setup!$C$7,INT((A167-1+Setup!$C$20)/2)-1)+MIN(IF(MOD(A167-1+Setup!$C$20,2)=0,Setup!$C$18,Setup!$C$19),DAY(EOMONTH(Setup!$C$7,INT((A167-1+Setup!$C$20)/2)))))))</f>
        <v/>
      </c>
      <c r="C167">
        <f>N('Paycheck Plan'!J163)</f>
        <v/>
      </c>
      <c r="D167">
        <f>N('Paycheck Plan'!K163)</f>
        <v/>
      </c>
      <c r="E167">
        <f>MIN(MAX(0,Setup!$C$10-F166),MAX(0,Setup!$C$8+C167-G167))</f>
        <v/>
      </c>
      <c r="F167">
        <f>F166+E167</f>
        <v/>
      </c>
      <c r="G167">
        <f>MIN(Setup!$C$14,MAX(0,Setup!$C$8+C167))</f>
        <v/>
      </c>
      <c r="H167">
        <f>MAX(0,Setup!$C$8+C167-G167-E167)+SUM($T$7:$BQ$7)-SUM(BR167:DO167)</f>
        <v/>
      </c>
      <c r="I167">
        <f>SUMPRODUCT(T166:BQ166,$T$6:$BQ$6)/Setup!$C$13</f>
        <v/>
      </c>
      <c r="J167">
        <f>SUM(T167:BQ167)</f>
        <v/>
      </c>
      <c r="K167">
        <f>IF(MAX(DP167:FM167)&gt;0,MATCH(MAX(DP167:FM167),DP167:FM167,0),1)</f>
        <v/>
      </c>
      <c r="T167">
        <f>MAX(0,T166*(1+T$6/Setup!$C$13)-BR167-DP167)+IF($K167=1,$D167,0)</f>
        <v/>
      </c>
      <c r="U167">
        <f>MAX(0,U166*(1+U$6/Setup!$C$13)-BS167-DQ167)+IF($K167=2,$D167,0)</f>
        <v/>
      </c>
      <c r="V167">
        <f>MAX(0,V166*(1+V$6/Setup!$C$13)-BT167-DR167)+IF($K167=3,$D167,0)</f>
        <v/>
      </c>
      <c r="W167">
        <f>MAX(0,W166*(1+W$6/Setup!$C$13)-BU167-DS167)+IF($K167=4,$D167,0)</f>
        <v/>
      </c>
      <c r="X167">
        <f>MAX(0,X166*(1+X$6/Setup!$C$13)-BV167-DT167)+IF($K167=5,$D167,0)</f>
        <v/>
      </c>
      <c r="Y167">
        <f>MAX(0,Y166*(1+Y$6/Setup!$C$13)-BW167-DU167)+IF($K167=6,$D167,0)</f>
        <v/>
      </c>
      <c r="Z167">
        <f>MAX(0,Z166*(1+Z$6/Setup!$C$13)-BX167-DV167)+IF($K167=7,$D167,0)</f>
        <v/>
      </c>
      <c r="AA167">
        <f>MAX(0,AA166*(1+AA$6/Setup!$C$13)-BY167-DW167)+IF($K167=8,$D167,0)</f>
        <v/>
      </c>
      <c r="AB167">
        <f>MAX(0,AB166*(1+AB$6/Setup!$C$13)-BZ167-DX167)+IF($K167=9,$D167,0)</f>
        <v/>
      </c>
      <c r="AC167">
        <f>MAX(0,AC166*(1+AC$6/Setup!$C$13)-CA167-DY167)+IF($K167=10,$D167,0)</f>
        <v/>
      </c>
      <c r="AD167">
        <f>MAX(0,AD166*(1+AD$6/Setup!$C$13)-CB167-DZ167)+IF($K167=11,$D167,0)</f>
        <v/>
      </c>
      <c r="AE167">
        <f>MAX(0,AE166*(1+AE$6/Setup!$C$13)-CC167-EA167)+IF($K167=12,$D167,0)</f>
        <v/>
      </c>
      <c r="AF167">
        <f>MAX(0,AF166*(1+AF$6/Setup!$C$13)-CD167-EB167)+IF($K167=13,$D167,0)</f>
        <v/>
      </c>
      <c r="AG167">
        <f>MAX(0,AG166*(1+AG$6/Setup!$C$13)-CE167-EC167)+IF($K167=14,$D167,0)</f>
        <v/>
      </c>
      <c r="AH167">
        <f>MAX(0,AH166*(1+AH$6/Setup!$C$13)-CF167-ED167)+IF($K167=15,$D167,0)</f>
        <v/>
      </c>
      <c r="AI167">
        <f>MAX(0,AI166*(1+AI$6/Setup!$C$13)-CG167-EE167)+IF($K167=16,$D167,0)</f>
        <v/>
      </c>
      <c r="AJ167">
        <f>MAX(0,AJ166*(1+AJ$6/Setup!$C$13)-CH167-EF167)+IF($K167=17,$D167,0)</f>
        <v/>
      </c>
      <c r="AK167">
        <f>MAX(0,AK166*(1+AK$6/Setup!$C$13)-CI167-EG167)+IF($K167=18,$D167,0)</f>
        <v/>
      </c>
      <c r="AL167">
        <f>MAX(0,AL166*(1+AL$6/Setup!$C$13)-CJ167-EH167)+IF($K167=19,$D167,0)</f>
        <v/>
      </c>
      <c r="AM167">
        <f>MAX(0,AM166*(1+AM$6/Setup!$C$13)-CK167-EI167)+IF($K167=20,$D167,0)</f>
        <v/>
      </c>
      <c r="AN167">
        <f>MAX(0,AN166*(1+AN$6/Setup!$C$13)-CL167-EJ167)+IF($K167=21,$D167,0)</f>
        <v/>
      </c>
      <c r="AO167">
        <f>MAX(0,AO166*(1+AO$6/Setup!$C$13)-CM167-EK167)+IF($K167=22,$D167,0)</f>
        <v/>
      </c>
      <c r="AP167">
        <f>MAX(0,AP166*(1+AP$6/Setup!$C$13)-CN167-EL167)+IF($K167=23,$D167,0)</f>
        <v/>
      </c>
      <c r="AQ167">
        <f>MAX(0,AQ166*(1+AQ$6/Setup!$C$13)-CO167-EM167)+IF($K167=24,$D167,0)</f>
        <v/>
      </c>
      <c r="AR167">
        <f>MAX(0,AR166*(1+AR$6/Setup!$C$13)-CP167-EN167)+IF($K167=25,$D167,0)</f>
        <v/>
      </c>
      <c r="AS167">
        <f>MAX(0,AS166*(1+AS$6/Setup!$C$13)-CQ167-EO167)+IF($K167=26,$D167,0)</f>
        <v/>
      </c>
      <c r="AT167">
        <f>MAX(0,AT166*(1+AT$6/Setup!$C$13)-CR167-EP167)+IF($K167=27,$D167,0)</f>
        <v/>
      </c>
      <c r="AU167">
        <f>MAX(0,AU166*(1+AU$6/Setup!$C$13)-CS167-EQ167)+IF($K167=28,$D167,0)</f>
        <v/>
      </c>
      <c r="AV167">
        <f>MAX(0,AV166*(1+AV$6/Setup!$C$13)-CT167-ER167)+IF($K167=29,$D167,0)</f>
        <v/>
      </c>
      <c r="AW167">
        <f>MAX(0,AW166*(1+AW$6/Setup!$C$13)-CU167-ES167)+IF($K167=30,$D167,0)</f>
        <v/>
      </c>
      <c r="AX167">
        <f>MAX(0,AX166*(1+AX$6/Setup!$C$13)-CV167-ET167)+IF($K167=31,$D167,0)</f>
        <v/>
      </c>
      <c r="AY167">
        <f>MAX(0,AY166*(1+AY$6/Setup!$C$13)-CW167-EU167)+IF($K167=32,$D167,0)</f>
        <v/>
      </c>
      <c r="AZ167">
        <f>MAX(0,AZ166*(1+AZ$6/Setup!$C$13)-CX167-EV167)+IF($K167=33,$D167,0)</f>
        <v/>
      </c>
      <c r="BA167">
        <f>MAX(0,BA166*(1+BA$6/Setup!$C$13)-CY167-EW167)+IF($K167=34,$D167,0)</f>
        <v/>
      </c>
      <c r="BB167">
        <f>MAX(0,BB166*(1+BB$6/Setup!$C$13)-CZ167-EX167)+IF($K167=35,$D167,0)</f>
        <v/>
      </c>
      <c r="BC167">
        <f>MAX(0,BC166*(1+BC$6/Setup!$C$13)-DA167-EY167)+IF($K167=36,$D167,0)</f>
        <v/>
      </c>
      <c r="BD167">
        <f>MAX(0,BD166*(1+BD$6/Setup!$C$13)-DB167-EZ167)+IF($K167=37,$D167,0)</f>
        <v/>
      </c>
      <c r="BE167">
        <f>MAX(0,BE166*(1+BE$6/Setup!$C$13)-DC167-FA167)+IF($K167=38,$D167,0)</f>
        <v/>
      </c>
      <c r="BF167">
        <f>MAX(0,BF166*(1+BF$6/Setup!$C$13)-DD167-FB167)+IF($K167=39,$D167,0)</f>
        <v/>
      </c>
      <c r="BG167">
        <f>MAX(0,BG166*(1+BG$6/Setup!$C$13)-DE167-FC167)+IF($K167=40,$D167,0)</f>
        <v/>
      </c>
      <c r="BH167">
        <f>MAX(0,BH166*(1+BH$6/Setup!$C$13)-DF167-FD167)+IF($K167=41,$D167,0)</f>
        <v/>
      </c>
      <c r="BI167">
        <f>MAX(0,BI166*(1+BI$6/Setup!$C$13)-DG167-FE167)+IF($K167=42,$D167,0)</f>
        <v/>
      </c>
      <c r="BJ167">
        <f>MAX(0,BJ166*(1+BJ$6/Setup!$C$13)-DH167-FF167)+IF($K167=43,$D167,0)</f>
        <v/>
      </c>
      <c r="BK167">
        <f>MAX(0,BK166*(1+BK$6/Setup!$C$13)-DI167-FG167)+IF($K167=44,$D167,0)</f>
        <v/>
      </c>
      <c r="BL167">
        <f>MAX(0,BL166*(1+BL$6/Setup!$C$13)-DJ167-FH167)+IF($K167=45,$D167,0)</f>
        <v/>
      </c>
      <c r="BM167">
        <f>MAX(0,BM166*(1+BM$6/Setup!$C$13)-DK167-FI167)+IF($K167=46,$D167,0)</f>
        <v/>
      </c>
      <c r="BN167">
        <f>MAX(0,BN166*(1+BN$6/Setup!$C$13)-DL167-FJ167)+IF($K167=47,$D167,0)</f>
        <v/>
      </c>
      <c r="BO167">
        <f>MAX(0,BO166*(1+BO$6/Setup!$C$13)-DM167-FK167)+IF($K167=48,$D167,0)</f>
        <v/>
      </c>
      <c r="BP167">
        <f>MAX(0,BP166*(1+BP$6/Setup!$C$13)-DN167-FL167)+IF($K167=49,$D167,0)</f>
        <v/>
      </c>
      <c r="BQ167">
        <f>MAX(0,BQ166*(1+BQ$6/Setup!$C$13)-DO167-FM167)+IF($K167=50,$D167,0)</f>
        <v/>
      </c>
      <c r="BR167">
        <f>MIN(T166*(1+T$6/Setup!$C$13),T$7)</f>
        <v/>
      </c>
      <c r="BS167">
        <f>MIN(U166*(1+U$6/Setup!$C$13),U$7)</f>
        <v/>
      </c>
      <c r="BT167">
        <f>MIN(V166*(1+V$6/Setup!$C$13),V$7)</f>
        <v/>
      </c>
      <c r="BU167">
        <f>MIN(W166*(1+W$6/Setup!$C$13),W$7)</f>
        <v/>
      </c>
      <c r="BV167">
        <f>MIN(X166*(1+X$6/Setup!$C$13),X$7)</f>
        <v/>
      </c>
      <c r="BW167">
        <f>MIN(Y166*(1+Y$6/Setup!$C$13),Y$7)</f>
        <v/>
      </c>
      <c r="BX167">
        <f>MIN(Z166*(1+Z$6/Setup!$C$13),Z$7)</f>
        <v/>
      </c>
      <c r="BY167">
        <f>MIN(AA166*(1+AA$6/Setup!$C$13),AA$7)</f>
        <v/>
      </c>
      <c r="BZ167">
        <f>MIN(AB166*(1+AB$6/Setup!$C$13),AB$7)</f>
        <v/>
      </c>
      <c r="CA167">
        <f>MIN(AC166*(1+AC$6/Setup!$C$13),AC$7)</f>
        <v/>
      </c>
      <c r="CB167">
        <f>MIN(AD166*(1+AD$6/Setup!$C$13),AD$7)</f>
        <v/>
      </c>
      <c r="CC167">
        <f>MIN(AE166*(1+AE$6/Setup!$C$13),AE$7)</f>
        <v/>
      </c>
      <c r="CD167">
        <f>MIN(AF166*(1+AF$6/Setup!$C$13),AF$7)</f>
        <v/>
      </c>
      <c r="CE167">
        <f>MIN(AG166*(1+AG$6/Setup!$C$13),AG$7)</f>
        <v/>
      </c>
      <c r="CF167">
        <f>MIN(AH166*(1+AH$6/Setup!$C$13),AH$7)</f>
        <v/>
      </c>
      <c r="CG167">
        <f>MIN(AI166*(1+AI$6/Setup!$C$13),AI$7)</f>
        <v/>
      </c>
      <c r="CH167">
        <f>MIN(AJ166*(1+AJ$6/Setup!$C$13),AJ$7)</f>
        <v/>
      </c>
      <c r="CI167">
        <f>MIN(AK166*(1+AK$6/Setup!$C$13),AK$7)</f>
        <v/>
      </c>
      <c r="CJ167">
        <f>MIN(AL166*(1+AL$6/Setup!$C$13),AL$7)</f>
        <v/>
      </c>
      <c r="CK167">
        <f>MIN(AM166*(1+AM$6/Setup!$C$13),AM$7)</f>
        <v/>
      </c>
      <c r="CL167">
        <f>MIN(AN166*(1+AN$6/Setup!$C$13),AN$7)</f>
        <v/>
      </c>
      <c r="CM167">
        <f>MIN(AO166*(1+AO$6/Setup!$C$13),AO$7)</f>
        <v/>
      </c>
      <c r="CN167">
        <f>MIN(AP166*(1+AP$6/Setup!$C$13),AP$7)</f>
        <v/>
      </c>
      <c r="CO167">
        <f>MIN(AQ166*(1+AQ$6/Setup!$C$13),AQ$7)</f>
        <v/>
      </c>
      <c r="CP167">
        <f>MIN(AR166*(1+AR$6/Setup!$C$13),AR$7)</f>
        <v/>
      </c>
      <c r="CQ167">
        <f>MIN(AS166*(1+AS$6/Setup!$C$13),AS$7)</f>
        <v/>
      </c>
      <c r="CR167">
        <f>MIN(AT166*(1+AT$6/Setup!$C$13),AT$7)</f>
        <v/>
      </c>
      <c r="CS167">
        <f>MIN(AU166*(1+AU$6/Setup!$C$13),AU$7)</f>
        <v/>
      </c>
      <c r="CT167">
        <f>MIN(AV166*(1+AV$6/Setup!$C$13),AV$7)</f>
        <v/>
      </c>
      <c r="CU167">
        <f>MIN(AW166*(1+AW$6/Setup!$C$13),AW$7)</f>
        <v/>
      </c>
      <c r="CV167">
        <f>MIN(AX166*(1+AX$6/Setup!$C$13),AX$7)</f>
        <v/>
      </c>
      <c r="CW167">
        <f>MIN(AY166*(1+AY$6/Setup!$C$13),AY$7)</f>
        <v/>
      </c>
      <c r="CX167">
        <f>MIN(AZ166*(1+AZ$6/Setup!$C$13),AZ$7)</f>
        <v/>
      </c>
      <c r="CY167">
        <f>MIN(BA166*(1+BA$6/Setup!$C$13),BA$7)</f>
        <v/>
      </c>
      <c r="CZ167">
        <f>MIN(BB166*(1+BB$6/Setup!$C$13),BB$7)</f>
        <v/>
      </c>
      <c r="DA167">
        <f>MIN(BC166*(1+BC$6/Setup!$C$13),BC$7)</f>
        <v/>
      </c>
      <c r="DB167">
        <f>MIN(BD166*(1+BD$6/Setup!$C$13),BD$7)</f>
        <v/>
      </c>
      <c r="DC167">
        <f>MIN(BE166*(1+BE$6/Setup!$C$13),BE$7)</f>
        <v/>
      </c>
      <c r="DD167">
        <f>MIN(BF166*(1+BF$6/Setup!$C$13),BF$7)</f>
        <v/>
      </c>
      <c r="DE167">
        <f>MIN(BG166*(1+BG$6/Setup!$C$13),BG$7)</f>
        <v/>
      </c>
      <c r="DF167">
        <f>MIN(BH166*(1+BH$6/Setup!$C$13),BH$7)</f>
        <v/>
      </c>
      <c r="DG167">
        <f>MIN(BI166*(1+BI$6/Setup!$C$13),BI$7)</f>
        <v/>
      </c>
      <c r="DH167">
        <f>MIN(BJ166*(1+BJ$6/Setup!$C$13),BJ$7)</f>
        <v/>
      </c>
      <c r="DI167">
        <f>MIN(BK166*(1+BK$6/Setup!$C$13),BK$7)</f>
        <v/>
      </c>
      <c r="DJ167">
        <f>MIN(BL166*(1+BL$6/Setup!$C$13),BL$7)</f>
        <v/>
      </c>
      <c r="DK167">
        <f>MIN(BM166*(1+BM$6/Setup!$C$13),BM$7)</f>
        <v/>
      </c>
      <c r="DL167">
        <f>MIN(BN166*(1+BN$6/Setup!$C$13),BN$7)</f>
        <v/>
      </c>
      <c r="DM167">
        <f>MIN(BO166*(1+BO$6/Setup!$C$13),BO$7)</f>
        <v/>
      </c>
      <c r="DN167">
        <f>MIN(BP166*(1+BP$6/Setup!$C$13),BP$7)</f>
        <v/>
      </c>
      <c r="DO167">
        <f>MIN(BQ166*(1+BQ$6/Setup!$C$13),BQ$7)</f>
        <v/>
      </c>
      <c r="DP167">
        <f>MIN(T166*(1+T$6/Setup!$C$13)-BR167,$H167)</f>
        <v/>
      </c>
      <c r="DQ167">
        <f>MIN(U166*(1+U$6/Setup!$C$13)-BS167,MAX(0,$H167-SUM($DP167:DP167)))</f>
        <v/>
      </c>
      <c r="DR167">
        <f>MIN(V166*(1+V$6/Setup!$C$13)-BT167,MAX(0,$H167-SUM($DP167:DQ167)))</f>
        <v/>
      </c>
      <c r="DS167">
        <f>MIN(W166*(1+W$6/Setup!$C$13)-BU167,MAX(0,$H167-SUM($DP167:DR167)))</f>
        <v/>
      </c>
      <c r="DT167">
        <f>MIN(X166*(1+X$6/Setup!$C$13)-BV167,MAX(0,$H167-SUM($DP167:DS167)))</f>
        <v/>
      </c>
      <c r="DU167">
        <f>MIN(Y166*(1+Y$6/Setup!$C$13)-BW167,MAX(0,$H167-SUM($DP167:DT167)))</f>
        <v/>
      </c>
      <c r="DV167">
        <f>MIN(Z166*(1+Z$6/Setup!$C$13)-BX167,MAX(0,$H167-SUM($DP167:DU167)))</f>
        <v/>
      </c>
      <c r="DW167">
        <f>MIN(AA166*(1+AA$6/Setup!$C$13)-BY167,MAX(0,$H167-SUM($DP167:DV167)))</f>
        <v/>
      </c>
      <c r="DX167">
        <f>MIN(AB166*(1+AB$6/Setup!$C$13)-BZ167,MAX(0,$H167-SUM($DP167:DW167)))</f>
        <v/>
      </c>
      <c r="DY167">
        <f>MIN(AC166*(1+AC$6/Setup!$C$13)-CA167,MAX(0,$H167-SUM($DP167:DX167)))</f>
        <v/>
      </c>
      <c r="DZ167">
        <f>MIN(AD166*(1+AD$6/Setup!$C$13)-CB167,MAX(0,$H167-SUM($DP167:DY167)))</f>
        <v/>
      </c>
      <c r="EA167">
        <f>MIN(AE166*(1+AE$6/Setup!$C$13)-CC167,MAX(0,$H167-SUM($DP167:DZ167)))</f>
        <v/>
      </c>
      <c r="EB167">
        <f>MIN(AF166*(1+AF$6/Setup!$C$13)-CD167,MAX(0,$H167-SUM($DP167:EA167)))</f>
        <v/>
      </c>
      <c r="EC167">
        <f>MIN(AG166*(1+AG$6/Setup!$C$13)-CE167,MAX(0,$H167-SUM($DP167:EB167)))</f>
        <v/>
      </c>
      <c r="ED167">
        <f>MIN(AH166*(1+AH$6/Setup!$C$13)-CF167,MAX(0,$H167-SUM($DP167:EC167)))</f>
        <v/>
      </c>
      <c r="EE167">
        <f>MIN(AI166*(1+AI$6/Setup!$C$13)-CG167,MAX(0,$H167-SUM($DP167:ED167)))</f>
        <v/>
      </c>
      <c r="EF167">
        <f>MIN(AJ166*(1+AJ$6/Setup!$C$13)-CH167,MAX(0,$H167-SUM($DP167:EE167)))</f>
        <v/>
      </c>
      <c r="EG167">
        <f>MIN(AK166*(1+AK$6/Setup!$C$13)-CI167,MAX(0,$H167-SUM($DP167:EF167)))</f>
        <v/>
      </c>
      <c r="EH167">
        <f>MIN(AL166*(1+AL$6/Setup!$C$13)-CJ167,MAX(0,$H167-SUM($DP167:EG167)))</f>
        <v/>
      </c>
      <c r="EI167">
        <f>MIN(AM166*(1+AM$6/Setup!$C$13)-CK167,MAX(0,$H167-SUM($DP167:EH167)))</f>
        <v/>
      </c>
      <c r="EJ167">
        <f>MIN(AN166*(1+AN$6/Setup!$C$13)-CL167,MAX(0,$H167-SUM($DP167:EI167)))</f>
        <v/>
      </c>
      <c r="EK167">
        <f>MIN(AO166*(1+AO$6/Setup!$C$13)-CM167,MAX(0,$H167-SUM($DP167:EJ167)))</f>
        <v/>
      </c>
      <c r="EL167">
        <f>MIN(AP166*(1+AP$6/Setup!$C$13)-CN167,MAX(0,$H167-SUM($DP167:EK167)))</f>
        <v/>
      </c>
      <c r="EM167">
        <f>MIN(AQ166*(1+AQ$6/Setup!$C$13)-CO167,MAX(0,$H167-SUM($DP167:EL167)))</f>
        <v/>
      </c>
      <c r="EN167">
        <f>MIN(AR166*(1+AR$6/Setup!$C$13)-CP167,MAX(0,$H167-SUM($DP167:EM167)))</f>
        <v/>
      </c>
      <c r="EO167">
        <f>MIN(AS166*(1+AS$6/Setup!$C$13)-CQ167,MAX(0,$H167-SUM($DP167:EN167)))</f>
        <v/>
      </c>
      <c r="EP167">
        <f>MIN(AT166*(1+AT$6/Setup!$C$13)-CR167,MAX(0,$H167-SUM($DP167:EO167)))</f>
        <v/>
      </c>
      <c r="EQ167">
        <f>MIN(AU166*(1+AU$6/Setup!$C$13)-CS167,MAX(0,$H167-SUM($DP167:EP167)))</f>
        <v/>
      </c>
      <c r="ER167">
        <f>MIN(AV166*(1+AV$6/Setup!$C$13)-CT167,MAX(0,$H167-SUM($DP167:EQ167)))</f>
        <v/>
      </c>
      <c r="ES167">
        <f>MIN(AW166*(1+AW$6/Setup!$C$13)-CU167,MAX(0,$H167-SUM($DP167:ER167)))</f>
        <v/>
      </c>
      <c r="ET167">
        <f>MIN(AX166*(1+AX$6/Setup!$C$13)-CV167,MAX(0,$H167-SUM($DP167:ES167)))</f>
        <v/>
      </c>
      <c r="EU167">
        <f>MIN(AY166*(1+AY$6/Setup!$C$13)-CW167,MAX(0,$H167-SUM($DP167:ET167)))</f>
        <v/>
      </c>
      <c r="EV167">
        <f>MIN(AZ166*(1+AZ$6/Setup!$C$13)-CX167,MAX(0,$H167-SUM($DP167:EU167)))</f>
        <v/>
      </c>
      <c r="EW167">
        <f>MIN(BA166*(1+BA$6/Setup!$C$13)-CY167,MAX(0,$H167-SUM($DP167:EV167)))</f>
        <v/>
      </c>
      <c r="EX167">
        <f>MIN(BB166*(1+BB$6/Setup!$C$13)-CZ167,MAX(0,$H167-SUM($DP167:EW167)))</f>
        <v/>
      </c>
      <c r="EY167">
        <f>MIN(BC166*(1+BC$6/Setup!$C$13)-DA167,MAX(0,$H167-SUM($DP167:EX167)))</f>
        <v/>
      </c>
      <c r="EZ167">
        <f>MIN(BD166*(1+BD$6/Setup!$C$13)-DB167,MAX(0,$H167-SUM($DP167:EY167)))</f>
        <v/>
      </c>
      <c r="FA167">
        <f>MIN(BE166*(1+BE$6/Setup!$C$13)-DC167,MAX(0,$H167-SUM($DP167:EZ167)))</f>
        <v/>
      </c>
      <c r="FB167">
        <f>MIN(BF166*(1+BF$6/Setup!$C$13)-DD167,MAX(0,$H167-SUM($DP167:FA167)))</f>
        <v/>
      </c>
      <c r="FC167">
        <f>MIN(BG166*(1+BG$6/Setup!$C$13)-DE167,MAX(0,$H167-SUM($DP167:FB167)))</f>
        <v/>
      </c>
      <c r="FD167">
        <f>MIN(BH166*(1+BH$6/Setup!$C$13)-DF167,MAX(0,$H167-SUM($DP167:FC167)))</f>
        <v/>
      </c>
      <c r="FE167">
        <f>MIN(BI166*(1+BI$6/Setup!$C$13)-DG167,MAX(0,$H167-SUM($DP167:FD167)))</f>
        <v/>
      </c>
      <c r="FF167">
        <f>MIN(BJ166*(1+BJ$6/Setup!$C$13)-DH167,MAX(0,$H167-SUM($DP167:FE167)))</f>
        <v/>
      </c>
      <c r="FG167">
        <f>MIN(BK166*(1+BK$6/Setup!$C$13)-DI167,MAX(0,$H167-SUM($DP167:FF167)))</f>
        <v/>
      </c>
      <c r="FH167">
        <f>MIN(BL166*(1+BL$6/Setup!$C$13)-DJ167,MAX(0,$H167-SUM($DP167:FG167)))</f>
        <v/>
      </c>
      <c r="FI167">
        <f>MIN(BM166*(1+BM$6/Setup!$C$13)-DK167,MAX(0,$H167-SUM($DP167:FH167)))</f>
        <v/>
      </c>
      <c r="FJ167">
        <f>MIN(BN166*(1+BN$6/Setup!$C$13)-DL167,MAX(0,$H167-SUM($DP167:FI167)))</f>
        <v/>
      </c>
      <c r="FK167">
        <f>MIN(BO166*(1+BO$6/Setup!$C$13)-DM167,MAX(0,$H167-SUM($DP167:FJ167)))</f>
        <v/>
      </c>
      <c r="FL167">
        <f>MIN(BP166*(1+BP$6/Setup!$C$13)-DN167,MAX(0,$H167-SUM($DP167:FK167)))</f>
        <v/>
      </c>
      <c r="FM167">
        <f>MIN(BQ166*(1+BQ$6/Setup!$C$13)-DO167,MAX(0,$H167-SUM($DP167:FL167)))</f>
        <v/>
      </c>
    </row>
    <row r="168">
      <c r="A168">
        <f>A167+1</f>
        <v/>
      </c>
      <c r="B168">
        <f>IF(Setup!$C$6="Every week",Setup!$C$7+7*(A168-1),IF(Setup!$C$6="Every 2 weeks",Setup!$C$7+14*(A168-1),IF(Setup!$C$6="Every month",EDATE(Setup!$C$7,A168-1),EOMONTH(Setup!$C$7,INT((A168-1+Setup!$C$20)/2)-1)+MIN(IF(MOD(A168-1+Setup!$C$20,2)=0,Setup!$C$18,Setup!$C$19),DAY(EOMONTH(Setup!$C$7,INT((A168-1+Setup!$C$20)/2)))))))</f>
        <v/>
      </c>
      <c r="C168">
        <f>N('Paycheck Plan'!J164)</f>
        <v/>
      </c>
      <c r="D168">
        <f>N('Paycheck Plan'!K164)</f>
        <v/>
      </c>
      <c r="E168">
        <f>MIN(MAX(0,Setup!$C$10-F167),MAX(0,Setup!$C$8+C168-G168))</f>
        <v/>
      </c>
      <c r="F168">
        <f>F167+E168</f>
        <v/>
      </c>
      <c r="G168">
        <f>MIN(Setup!$C$14,MAX(0,Setup!$C$8+C168))</f>
        <v/>
      </c>
      <c r="H168">
        <f>MAX(0,Setup!$C$8+C168-G168-E168)+SUM($T$7:$BQ$7)-SUM(BR168:DO168)</f>
        <v/>
      </c>
      <c r="I168">
        <f>SUMPRODUCT(T167:BQ167,$T$6:$BQ$6)/Setup!$C$13</f>
        <v/>
      </c>
      <c r="J168">
        <f>SUM(T168:BQ168)</f>
        <v/>
      </c>
      <c r="K168">
        <f>IF(MAX(DP168:FM168)&gt;0,MATCH(MAX(DP168:FM168),DP168:FM168,0),1)</f>
        <v/>
      </c>
      <c r="T168">
        <f>MAX(0,T167*(1+T$6/Setup!$C$13)-BR168-DP168)+IF($K168=1,$D168,0)</f>
        <v/>
      </c>
      <c r="U168">
        <f>MAX(0,U167*(1+U$6/Setup!$C$13)-BS168-DQ168)+IF($K168=2,$D168,0)</f>
        <v/>
      </c>
      <c r="V168">
        <f>MAX(0,V167*(1+V$6/Setup!$C$13)-BT168-DR168)+IF($K168=3,$D168,0)</f>
        <v/>
      </c>
      <c r="W168">
        <f>MAX(0,W167*(1+W$6/Setup!$C$13)-BU168-DS168)+IF($K168=4,$D168,0)</f>
        <v/>
      </c>
      <c r="X168">
        <f>MAX(0,X167*(1+X$6/Setup!$C$13)-BV168-DT168)+IF($K168=5,$D168,0)</f>
        <v/>
      </c>
      <c r="Y168">
        <f>MAX(0,Y167*(1+Y$6/Setup!$C$13)-BW168-DU168)+IF($K168=6,$D168,0)</f>
        <v/>
      </c>
      <c r="Z168">
        <f>MAX(0,Z167*(1+Z$6/Setup!$C$13)-BX168-DV168)+IF($K168=7,$D168,0)</f>
        <v/>
      </c>
      <c r="AA168">
        <f>MAX(0,AA167*(1+AA$6/Setup!$C$13)-BY168-DW168)+IF($K168=8,$D168,0)</f>
        <v/>
      </c>
      <c r="AB168">
        <f>MAX(0,AB167*(1+AB$6/Setup!$C$13)-BZ168-DX168)+IF($K168=9,$D168,0)</f>
        <v/>
      </c>
      <c r="AC168">
        <f>MAX(0,AC167*(1+AC$6/Setup!$C$13)-CA168-DY168)+IF($K168=10,$D168,0)</f>
        <v/>
      </c>
      <c r="AD168">
        <f>MAX(0,AD167*(1+AD$6/Setup!$C$13)-CB168-DZ168)+IF($K168=11,$D168,0)</f>
        <v/>
      </c>
      <c r="AE168">
        <f>MAX(0,AE167*(1+AE$6/Setup!$C$13)-CC168-EA168)+IF($K168=12,$D168,0)</f>
        <v/>
      </c>
      <c r="AF168">
        <f>MAX(0,AF167*(1+AF$6/Setup!$C$13)-CD168-EB168)+IF($K168=13,$D168,0)</f>
        <v/>
      </c>
      <c r="AG168">
        <f>MAX(0,AG167*(1+AG$6/Setup!$C$13)-CE168-EC168)+IF($K168=14,$D168,0)</f>
        <v/>
      </c>
      <c r="AH168">
        <f>MAX(0,AH167*(1+AH$6/Setup!$C$13)-CF168-ED168)+IF($K168=15,$D168,0)</f>
        <v/>
      </c>
      <c r="AI168">
        <f>MAX(0,AI167*(1+AI$6/Setup!$C$13)-CG168-EE168)+IF($K168=16,$D168,0)</f>
        <v/>
      </c>
      <c r="AJ168">
        <f>MAX(0,AJ167*(1+AJ$6/Setup!$C$13)-CH168-EF168)+IF($K168=17,$D168,0)</f>
        <v/>
      </c>
      <c r="AK168">
        <f>MAX(0,AK167*(1+AK$6/Setup!$C$13)-CI168-EG168)+IF($K168=18,$D168,0)</f>
        <v/>
      </c>
      <c r="AL168">
        <f>MAX(0,AL167*(1+AL$6/Setup!$C$13)-CJ168-EH168)+IF($K168=19,$D168,0)</f>
        <v/>
      </c>
      <c r="AM168">
        <f>MAX(0,AM167*(1+AM$6/Setup!$C$13)-CK168-EI168)+IF($K168=20,$D168,0)</f>
        <v/>
      </c>
      <c r="AN168">
        <f>MAX(0,AN167*(1+AN$6/Setup!$C$13)-CL168-EJ168)+IF($K168=21,$D168,0)</f>
        <v/>
      </c>
      <c r="AO168">
        <f>MAX(0,AO167*(1+AO$6/Setup!$C$13)-CM168-EK168)+IF($K168=22,$D168,0)</f>
        <v/>
      </c>
      <c r="AP168">
        <f>MAX(0,AP167*(1+AP$6/Setup!$C$13)-CN168-EL168)+IF($K168=23,$D168,0)</f>
        <v/>
      </c>
      <c r="AQ168">
        <f>MAX(0,AQ167*(1+AQ$6/Setup!$C$13)-CO168-EM168)+IF($K168=24,$D168,0)</f>
        <v/>
      </c>
      <c r="AR168">
        <f>MAX(0,AR167*(1+AR$6/Setup!$C$13)-CP168-EN168)+IF($K168=25,$D168,0)</f>
        <v/>
      </c>
      <c r="AS168">
        <f>MAX(0,AS167*(1+AS$6/Setup!$C$13)-CQ168-EO168)+IF($K168=26,$D168,0)</f>
        <v/>
      </c>
      <c r="AT168">
        <f>MAX(0,AT167*(1+AT$6/Setup!$C$13)-CR168-EP168)+IF($K168=27,$D168,0)</f>
        <v/>
      </c>
      <c r="AU168">
        <f>MAX(0,AU167*(1+AU$6/Setup!$C$13)-CS168-EQ168)+IF($K168=28,$D168,0)</f>
        <v/>
      </c>
      <c r="AV168">
        <f>MAX(0,AV167*(1+AV$6/Setup!$C$13)-CT168-ER168)+IF($K168=29,$D168,0)</f>
        <v/>
      </c>
      <c r="AW168">
        <f>MAX(0,AW167*(1+AW$6/Setup!$C$13)-CU168-ES168)+IF($K168=30,$D168,0)</f>
        <v/>
      </c>
      <c r="AX168">
        <f>MAX(0,AX167*(1+AX$6/Setup!$C$13)-CV168-ET168)+IF($K168=31,$D168,0)</f>
        <v/>
      </c>
      <c r="AY168">
        <f>MAX(0,AY167*(1+AY$6/Setup!$C$13)-CW168-EU168)+IF($K168=32,$D168,0)</f>
        <v/>
      </c>
      <c r="AZ168">
        <f>MAX(0,AZ167*(1+AZ$6/Setup!$C$13)-CX168-EV168)+IF($K168=33,$D168,0)</f>
        <v/>
      </c>
      <c r="BA168">
        <f>MAX(0,BA167*(1+BA$6/Setup!$C$13)-CY168-EW168)+IF($K168=34,$D168,0)</f>
        <v/>
      </c>
      <c r="BB168">
        <f>MAX(0,BB167*(1+BB$6/Setup!$C$13)-CZ168-EX168)+IF($K168=35,$D168,0)</f>
        <v/>
      </c>
      <c r="BC168">
        <f>MAX(0,BC167*(1+BC$6/Setup!$C$13)-DA168-EY168)+IF($K168=36,$D168,0)</f>
        <v/>
      </c>
      <c r="BD168">
        <f>MAX(0,BD167*(1+BD$6/Setup!$C$13)-DB168-EZ168)+IF($K168=37,$D168,0)</f>
        <v/>
      </c>
      <c r="BE168">
        <f>MAX(0,BE167*(1+BE$6/Setup!$C$13)-DC168-FA168)+IF($K168=38,$D168,0)</f>
        <v/>
      </c>
      <c r="BF168">
        <f>MAX(0,BF167*(1+BF$6/Setup!$C$13)-DD168-FB168)+IF($K168=39,$D168,0)</f>
        <v/>
      </c>
      <c r="BG168">
        <f>MAX(0,BG167*(1+BG$6/Setup!$C$13)-DE168-FC168)+IF($K168=40,$D168,0)</f>
        <v/>
      </c>
      <c r="BH168">
        <f>MAX(0,BH167*(1+BH$6/Setup!$C$13)-DF168-FD168)+IF($K168=41,$D168,0)</f>
        <v/>
      </c>
      <c r="BI168">
        <f>MAX(0,BI167*(1+BI$6/Setup!$C$13)-DG168-FE168)+IF($K168=42,$D168,0)</f>
        <v/>
      </c>
      <c r="BJ168">
        <f>MAX(0,BJ167*(1+BJ$6/Setup!$C$13)-DH168-FF168)+IF($K168=43,$D168,0)</f>
        <v/>
      </c>
      <c r="BK168">
        <f>MAX(0,BK167*(1+BK$6/Setup!$C$13)-DI168-FG168)+IF($K168=44,$D168,0)</f>
        <v/>
      </c>
      <c r="BL168">
        <f>MAX(0,BL167*(1+BL$6/Setup!$C$13)-DJ168-FH168)+IF($K168=45,$D168,0)</f>
        <v/>
      </c>
      <c r="BM168">
        <f>MAX(0,BM167*(1+BM$6/Setup!$C$13)-DK168-FI168)+IF($K168=46,$D168,0)</f>
        <v/>
      </c>
      <c r="BN168">
        <f>MAX(0,BN167*(1+BN$6/Setup!$C$13)-DL168-FJ168)+IF($K168=47,$D168,0)</f>
        <v/>
      </c>
      <c r="BO168">
        <f>MAX(0,BO167*(1+BO$6/Setup!$C$13)-DM168-FK168)+IF($K168=48,$D168,0)</f>
        <v/>
      </c>
      <c r="BP168">
        <f>MAX(0,BP167*(1+BP$6/Setup!$C$13)-DN168-FL168)+IF($K168=49,$D168,0)</f>
        <v/>
      </c>
      <c r="BQ168">
        <f>MAX(0,BQ167*(1+BQ$6/Setup!$C$13)-DO168-FM168)+IF($K168=50,$D168,0)</f>
        <v/>
      </c>
      <c r="BR168">
        <f>MIN(T167*(1+T$6/Setup!$C$13),T$7)</f>
        <v/>
      </c>
      <c r="BS168">
        <f>MIN(U167*(1+U$6/Setup!$C$13),U$7)</f>
        <v/>
      </c>
      <c r="BT168">
        <f>MIN(V167*(1+V$6/Setup!$C$13),V$7)</f>
        <v/>
      </c>
      <c r="BU168">
        <f>MIN(W167*(1+W$6/Setup!$C$13),W$7)</f>
        <v/>
      </c>
      <c r="BV168">
        <f>MIN(X167*(1+X$6/Setup!$C$13),X$7)</f>
        <v/>
      </c>
      <c r="BW168">
        <f>MIN(Y167*(1+Y$6/Setup!$C$13),Y$7)</f>
        <v/>
      </c>
      <c r="BX168">
        <f>MIN(Z167*(1+Z$6/Setup!$C$13),Z$7)</f>
        <v/>
      </c>
      <c r="BY168">
        <f>MIN(AA167*(1+AA$6/Setup!$C$13),AA$7)</f>
        <v/>
      </c>
      <c r="BZ168">
        <f>MIN(AB167*(1+AB$6/Setup!$C$13),AB$7)</f>
        <v/>
      </c>
      <c r="CA168">
        <f>MIN(AC167*(1+AC$6/Setup!$C$13),AC$7)</f>
        <v/>
      </c>
      <c r="CB168">
        <f>MIN(AD167*(1+AD$6/Setup!$C$13),AD$7)</f>
        <v/>
      </c>
      <c r="CC168">
        <f>MIN(AE167*(1+AE$6/Setup!$C$13),AE$7)</f>
        <v/>
      </c>
      <c r="CD168">
        <f>MIN(AF167*(1+AF$6/Setup!$C$13),AF$7)</f>
        <v/>
      </c>
      <c r="CE168">
        <f>MIN(AG167*(1+AG$6/Setup!$C$13),AG$7)</f>
        <v/>
      </c>
      <c r="CF168">
        <f>MIN(AH167*(1+AH$6/Setup!$C$13),AH$7)</f>
        <v/>
      </c>
      <c r="CG168">
        <f>MIN(AI167*(1+AI$6/Setup!$C$13),AI$7)</f>
        <v/>
      </c>
      <c r="CH168">
        <f>MIN(AJ167*(1+AJ$6/Setup!$C$13),AJ$7)</f>
        <v/>
      </c>
      <c r="CI168">
        <f>MIN(AK167*(1+AK$6/Setup!$C$13),AK$7)</f>
        <v/>
      </c>
      <c r="CJ168">
        <f>MIN(AL167*(1+AL$6/Setup!$C$13),AL$7)</f>
        <v/>
      </c>
      <c r="CK168">
        <f>MIN(AM167*(1+AM$6/Setup!$C$13),AM$7)</f>
        <v/>
      </c>
      <c r="CL168">
        <f>MIN(AN167*(1+AN$6/Setup!$C$13),AN$7)</f>
        <v/>
      </c>
      <c r="CM168">
        <f>MIN(AO167*(1+AO$6/Setup!$C$13),AO$7)</f>
        <v/>
      </c>
      <c r="CN168">
        <f>MIN(AP167*(1+AP$6/Setup!$C$13),AP$7)</f>
        <v/>
      </c>
      <c r="CO168">
        <f>MIN(AQ167*(1+AQ$6/Setup!$C$13),AQ$7)</f>
        <v/>
      </c>
      <c r="CP168">
        <f>MIN(AR167*(1+AR$6/Setup!$C$13),AR$7)</f>
        <v/>
      </c>
      <c r="CQ168">
        <f>MIN(AS167*(1+AS$6/Setup!$C$13),AS$7)</f>
        <v/>
      </c>
      <c r="CR168">
        <f>MIN(AT167*(1+AT$6/Setup!$C$13),AT$7)</f>
        <v/>
      </c>
      <c r="CS168">
        <f>MIN(AU167*(1+AU$6/Setup!$C$13),AU$7)</f>
        <v/>
      </c>
      <c r="CT168">
        <f>MIN(AV167*(1+AV$6/Setup!$C$13),AV$7)</f>
        <v/>
      </c>
      <c r="CU168">
        <f>MIN(AW167*(1+AW$6/Setup!$C$13),AW$7)</f>
        <v/>
      </c>
      <c r="CV168">
        <f>MIN(AX167*(1+AX$6/Setup!$C$13),AX$7)</f>
        <v/>
      </c>
      <c r="CW168">
        <f>MIN(AY167*(1+AY$6/Setup!$C$13),AY$7)</f>
        <v/>
      </c>
      <c r="CX168">
        <f>MIN(AZ167*(1+AZ$6/Setup!$C$13),AZ$7)</f>
        <v/>
      </c>
      <c r="CY168">
        <f>MIN(BA167*(1+BA$6/Setup!$C$13),BA$7)</f>
        <v/>
      </c>
      <c r="CZ168">
        <f>MIN(BB167*(1+BB$6/Setup!$C$13),BB$7)</f>
        <v/>
      </c>
      <c r="DA168">
        <f>MIN(BC167*(1+BC$6/Setup!$C$13),BC$7)</f>
        <v/>
      </c>
      <c r="DB168">
        <f>MIN(BD167*(1+BD$6/Setup!$C$13),BD$7)</f>
        <v/>
      </c>
      <c r="DC168">
        <f>MIN(BE167*(1+BE$6/Setup!$C$13),BE$7)</f>
        <v/>
      </c>
      <c r="DD168">
        <f>MIN(BF167*(1+BF$6/Setup!$C$13),BF$7)</f>
        <v/>
      </c>
      <c r="DE168">
        <f>MIN(BG167*(1+BG$6/Setup!$C$13),BG$7)</f>
        <v/>
      </c>
      <c r="DF168">
        <f>MIN(BH167*(1+BH$6/Setup!$C$13),BH$7)</f>
        <v/>
      </c>
      <c r="DG168">
        <f>MIN(BI167*(1+BI$6/Setup!$C$13),BI$7)</f>
        <v/>
      </c>
      <c r="DH168">
        <f>MIN(BJ167*(1+BJ$6/Setup!$C$13),BJ$7)</f>
        <v/>
      </c>
      <c r="DI168">
        <f>MIN(BK167*(1+BK$6/Setup!$C$13),BK$7)</f>
        <v/>
      </c>
      <c r="DJ168">
        <f>MIN(BL167*(1+BL$6/Setup!$C$13),BL$7)</f>
        <v/>
      </c>
      <c r="DK168">
        <f>MIN(BM167*(1+BM$6/Setup!$C$13),BM$7)</f>
        <v/>
      </c>
      <c r="DL168">
        <f>MIN(BN167*(1+BN$6/Setup!$C$13),BN$7)</f>
        <v/>
      </c>
      <c r="DM168">
        <f>MIN(BO167*(1+BO$6/Setup!$C$13),BO$7)</f>
        <v/>
      </c>
      <c r="DN168">
        <f>MIN(BP167*(1+BP$6/Setup!$C$13),BP$7)</f>
        <v/>
      </c>
      <c r="DO168">
        <f>MIN(BQ167*(1+BQ$6/Setup!$C$13),BQ$7)</f>
        <v/>
      </c>
      <c r="DP168">
        <f>MIN(T167*(1+T$6/Setup!$C$13)-BR168,$H168)</f>
        <v/>
      </c>
      <c r="DQ168">
        <f>MIN(U167*(1+U$6/Setup!$C$13)-BS168,MAX(0,$H168-SUM($DP168:DP168)))</f>
        <v/>
      </c>
      <c r="DR168">
        <f>MIN(V167*(1+V$6/Setup!$C$13)-BT168,MAX(0,$H168-SUM($DP168:DQ168)))</f>
        <v/>
      </c>
      <c r="DS168">
        <f>MIN(W167*(1+W$6/Setup!$C$13)-BU168,MAX(0,$H168-SUM($DP168:DR168)))</f>
        <v/>
      </c>
      <c r="DT168">
        <f>MIN(X167*(1+X$6/Setup!$C$13)-BV168,MAX(0,$H168-SUM($DP168:DS168)))</f>
        <v/>
      </c>
      <c r="DU168">
        <f>MIN(Y167*(1+Y$6/Setup!$C$13)-BW168,MAX(0,$H168-SUM($DP168:DT168)))</f>
        <v/>
      </c>
      <c r="DV168">
        <f>MIN(Z167*(1+Z$6/Setup!$C$13)-BX168,MAX(0,$H168-SUM($DP168:DU168)))</f>
        <v/>
      </c>
      <c r="DW168">
        <f>MIN(AA167*(1+AA$6/Setup!$C$13)-BY168,MAX(0,$H168-SUM($DP168:DV168)))</f>
        <v/>
      </c>
      <c r="DX168">
        <f>MIN(AB167*(1+AB$6/Setup!$C$13)-BZ168,MAX(0,$H168-SUM($DP168:DW168)))</f>
        <v/>
      </c>
      <c r="DY168">
        <f>MIN(AC167*(1+AC$6/Setup!$C$13)-CA168,MAX(0,$H168-SUM($DP168:DX168)))</f>
        <v/>
      </c>
      <c r="DZ168">
        <f>MIN(AD167*(1+AD$6/Setup!$C$13)-CB168,MAX(0,$H168-SUM($DP168:DY168)))</f>
        <v/>
      </c>
      <c r="EA168">
        <f>MIN(AE167*(1+AE$6/Setup!$C$13)-CC168,MAX(0,$H168-SUM($DP168:DZ168)))</f>
        <v/>
      </c>
      <c r="EB168">
        <f>MIN(AF167*(1+AF$6/Setup!$C$13)-CD168,MAX(0,$H168-SUM($DP168:EA168)))</f>
        <v/>
      </c>
      <c r="EC168">
        <f>MIN(AG167*(1+AG$6/Setup!$C$13)-CE168,MAX(0,$H168-SUM($DP168:EB168)))</f>
        <v/>
      </c>
      <c r="ED168">
        <f>MIN(AH167*(1+AH$6/Setup!$C$13)-CF168,MAX(0,$H168-SUM($DP168:EC168)))</f>
        <v/>
      </c>
      <c r="EE168">
        <f>MIN(AI167*(1+AI$6/Setup!$C$13)-CG168,MAX(0,$H168-SUM($DP168:ED168)))</f>
        <v/>
      </c>
      <c r="EF168">
        <f>MIN(AJ167*(1+AJ$6/Setup!$C$13)-CH168,MAX(0,$H168-SUM($DP168:EE168)))</f>
        <v/>
      </c>
      <c r="EG168">
        <f>MIN(AK167*(1+AK$6/Setup!$C$13)-CI168,MAX(0,$H168-SUM($DP168:EF168)))</f>
        <v/>
      </c>
      <c r="EH168">
        <f>MIN(AL167*(1+AL$6/Setup!$C$13)-CJ168,MAX(0,$H168-SUM($DP168:EG168)))</f>
        <v/>
      </c>
      <c r="EI168">
        <f>MIN(AM167*(1+AM$6/Setup!$C$13)-CK168,MAX(0,$H168-SUM($DP168:EH168)))</f>
        <v/>
      </c>
      <c r="EJ168">
        <f>MIN(AN167*(1+AN$6/Setup!$C$13)-CL168,MAX(0,$H168-SUM($DP168:EI168)))</f>
        <v/>
      </c>
      <c r="EK168">
        <f>MIN(AO167*(1+AO$6/Setup!$C$13)-CM168,MAX(0,$H168-SUM($DP168:EJ168)))</f>
        <v/>
      </c>
      <c r="EL168">
        <f>MIN(AP167*(1+AP$6/Setup!$C$13)-CN168,MAX(0,$H168-SUM($DP168:EK168)))</f>
        <v/>
      </c>
      <c r="EM168">
        <f>MIN(AQ167*(1+AQ$6/Setup!$C$13)-CO168,MAX(0,$H168-SUM($DP168:EL168)))</f>
        <v/>
      </c>
      <c r="EN168">
        <f>MIN(AR167*(1+AR$6/Setup!$C$13)-CP168,MAX(0,$H168-SUM($DP168:EM168)))</f>
        <v/>
      </c>
      <c r="EO168">
        <f>MIN(AS167*(1+AS$6/Setup!$C$13)-CQ168,MAX(0,$H168-SUM($DP168:EN168)))</f>
        <v/>
      </c>
      <c r="EP168">
        <f>MIN(AT167*(1+AT$6/Setup!$C$13)-CR168,MAX(0,$H168-SUM($DP168:EO168)))</f>
        <v/>
      </c>
      <c r="EQ168">
        <f>MIN(AU167*(1+AU$6/Setup!$C$13)-CS168,MAX(0,$H168-SUM($DP168:EP168)))</f>
        <v/>
      </c>
      <c r="ER168">
        <f>MIN(AV167*(1+AV$6/Setup!$C$13)-CT168,MAX(0,$H168-SUM($DP168:EQ168)))</f>
        <v/>
      </c>
      <c r="ES168">
        <f>MIN(AW167*(1+AW$6/Setup!$C$13)-CU168,MAX(0,$H168-SUM($DP168:ER168)))</f>
        <v/>
      </c>
      <c r="ET168">
        <f>MIN(AX167*(1+AX$6/Setup!$C$13)-CV168,MAX(0,$H168-SUM($DP168:ES168)))</f>
        <v/>
      </c>
      <c r="EU168">
        <f>MIN(AY167*(1+AY$6/Setup!$C$13)-CW168,MAX(0,$H168-SUM($DP168:ET168)))</f>
        <v/>
      </c>
      <c r="EV168">
        <f>MIN(AZ167*(1+AZ$6/Setup!$C$13)-CX168,MAX(0,$H168-SUM($DP168:EU168)))</f>
        <v/>
      </c>
      <c r="EW168">
        <f>MIN(BA167*(1+BA$6/Setup!$C$13)-CY168,MAX(0,$H168-SUM($DP168:EV168)))</f>
        <v/>
      </c>
      <c r="EX168">
        <f>MIN(BB167*(1+BB$6/Setup!$C$13)-CZ168,MAX(0,$H168-SUM($DP168:EW168)))</f>
        <v/>
      </c>
      <c r="EY168">
        <f>MIN(BC167*(1+BC$6/Setup!$C$13)-DA168,MAX(0,$H168-SUM($DP168:EX168)))</f>
        <v/>
      </c>
      <c r="EZ168">
        <f>MIN(BD167*(1+BD$6/Setup!$C$13)-DB168,MAX(0,$H168-SUM($DP168:EY168)))</f>
        <v/>
      </c>
      <c r="FA168">
        <f>MIN(BE167*(1+BE$6/Setup!$C$13)-DC168,MAX(0,$H168-SUM($DP168:EZ168)))</f>
        <v/>
      </c>
      <c r="FB168">
        <f>MIN(BF167*(1+BF$6/Setup!$C$13)-DD168,MAX(0,$H168-SUM($DP168:FA168)))</f>
        <v/>
      </c>
      <c r="FC168">
        <f>MIN(BG167*(1+BG$6/Setup!$C$13)-DE168,MAX(0,$H168-SUM($DP168:FB168)))</f>
        <v/>
      </c>
      <c r="FD168">
        <f>MIN(BH167*(1+BH$6/Setup!$C$13)-DF168,MAX(0,$H168-SUM($DP168:FC168)))</f>
        <v/>
      </c>
      <c r="FE168">
        <f>MIN(BI167*(1+BI$6/Setup!$C$13)-DG168,MAX(0,$H168-SUM($DP168:FD168)))</f>
        <v/>
      </c>
      <c r="FF168">
        <f>MIN(BJ167*(1+BJ$6/Setup!$C$13)-DH168,MAX(0,$H168-SUM($DP168:FE168)))</f>
        <v/>
      </c>
      <c r="FG168">
        <f>MIN(BK167*(1+BK$6/Setup!$C$13)-DI168,MAX(0,$H168-SUM($DP168:FF168)))</f>
        <v/>
      </c>
      <c r="FH168">
        <f>MIN(BL167*(1+BL$6/Setup!$C$13)-DJ168,MAX(0,$H168-SUM($DP168:FG168)))</f>
        <v/>
      </c>
      <c r="FI168">
        <f>MIN(BM167*(1+BM$6/Setup!$C$13)-DK168,MAX(0,$H168-SUM($DP168:FH168)))</f>
        <v/>
      </c>
      <c r="FJ168">
        <f>MIN(BN167*(1+BN$6/Setup!$C$13)-DL168,MAX(0,$H168-SUM($DP168:FI168)))</f>
        <v/>
      </c>
      <c r="FK168">
        <f>MIN(BO167*(1+BO$6/Setup!$C$13)-DM168,MAX(0,$H168-SUM($DP168:FJ168)))</f>
        <v/>
      </c>
      <c r="FL168">
        <f>MIN(BP167*(1+BP$6/Setup!$C$13)-DN168,MAX(0,$H168-SUM($DP168:FK168)))</f>
        <v/>
      </c>
      <c r="FM168">
        <f>MIN(BQ167*(1+BQ$6/Setup!$C$13)-DO168,MAX(0,$H168-SUM($DP168:FL168)))</f>
        <v/>
      </c>
    </row>
    <row r="169">
      <c r="A169">
        <f>A168+1</f>
        <v/>
      </c>
      <c r="B169">
        <f>IF(Setup!$C$6="Every week",Setup!$C$7+7*(A169-1),IF(Setup!$C$6="Every 2 weeks",Setup!$C$7+14*(A169-1),IF(Setup!$C$6="Every month",EDATE(Setup!$C$7,A169-1),EOMONTH(Setup!$C$7,INT((A169-1+Setup!$C$20)/2)-1)+MIN(IF(MOD(A169-1+Setup!$C$20,2)=0,Setup!$C$18,Setup!$C$19),DAY(EOMONTH(Setup!$C$7,INT((A169-1+Setup!$C$20)/2)))))))</f>
        <v/>
      </c>
      <c r="C169">
        <f>N('Paycheck Plan'!J165)</f>
        <v/>
      </c>
      <c r="D169">
        <f>N('Paycheck Plan'!K165)</f>
        <v/>
      </c>
      <c r="E169">
        <f>MIN(MAX(0,Setup!$C$10-F168),MAX(0,Setup!$C$8+C169-G169))</f>
        <v/>
      </c>
      <c r="F169">
        <f>F168+E169</f>
        <v/>
      </c>
      <c r="G169">
        <f>MIN(Setup!$C$14,MAX(0,Setup!$C$8+C169))</f>
        <v/>
      </c>
      <c r="H169">
        <f>MAX(0,Setup!$C$8+C169-G169-E169)+SUM($T$7:$BQ$7)-SUM(BR169:DO169)</f>
        <v/>
      </c>
      <c r="I169">
        <f>SUMPRODUCT(T168:BQ168,$T$6:$BQ$6)/Setup!$C$13</f>
        <v/>
      </c>
      <c r="J169">
        <f>SUM(T169:BQ169)</f>
        <v/>
      </c>
      <c r="K169">
        <f>IF(MAX(DP169:FM169)&gt;0,MATCH(MAX(DP169:FM169),DP169:FM169,0),1)</f>
        <v/>
      </c>
      <c r="T169">
        <f>MAX(0,T168*(1+T$6/Setup!$C$13)-BR169-DP169)+IF($K169=1,$D169,0)</f>
        <v/>
      </c>
      <c r="U169">
        <f>MAX(0,U168*(1+U$6/Setup!$C$13)-BS169-DQ169)+IF($K169=2,$D169,0)</f>
        <v/>
      </c>
      <c r="V169">
        <f>MAX(0,V168*(1+V$6/Setup!$C$13)-BT169-DR169)+IF($K169=3,$D169,0)</f>
        <v/>
      </c>
      <c r="W169">
        <f>MAX(0,W168*(1+W$6/Setup!$C$13)-BU169-DS169)+IF($K169=4,$D169,0)</f>
        <v/>
      </c>
      <c r="X169">
        <f>MAX(0,X168*(1+X$6/Setup!$C$13)-BV169-DT169)+IF($K169=5,$D169,0)</f>
        <v/>
      </c>
      <c r="Y169">
        <f>MAX(0,Y168*(1+Y$6/Setup!$C$13)-BW169-DU169)+IF($K169=6,$D169,0)</f>
        <v/>
      </c>
      <c r="Z169">
        <f>MAX(0,Z168*(1+Z$6/Setup!$C$13)-BX169-DV169)+IF($K169=7,$D169,0)</f>
        <v/>
      </c>
      <c r="AA169">
        <f>MAX(0,AA168*(1+AA$6/Setup!$C$13)-BY169-DW169)+IF($K169=8,$D169,0)</f>
        <v/>
      </c>
      <c r="AB169">
        <f>MAX(0,AB168*(1+AB$6/Setup!$C$13)-BZ169-DX169)+IF($K169=9,$D169,0)</f>
        <v/>
      </c>
      <c r="AC169">
        <f>MAX(0,AC168*(1+AC$6/Setup!$C$13)-CA169-DY169)+IF($K169=10,$D169,0)</f>
        <v/>
      </c>
      <c r="AD169">
        <f>MAX(0,AD168*(1+AD$6/Setup!$C$13)-CB169-DZ169)+IF($K169=11,$D169,0)</f>
        <v/>
      </c>
      <c r="AE169">
        <f>MAX(0,AE168*(1+AE$6/Setup!$C$13)-CC169-EA169)+IF($K169=12,$D169,0)</f>
        <v/>
      </c>
      <c r="AF169">
        <f>MAX(0,AF168*(1+AF$6/Setup!$C$13)-CD169-EB169)+IF($K169=13,$D169,0)</f>
        <v/>
      </c>
      <c r="AG169">
        <f>MAX(0,AG168*(1+AG$6/Setup!$C$13)-CE169-EC169)+IF($K169=14,$D169,0)</f>
        <v/>
      </c>
      <c r="AH169">
        <f>MAX(0,AH168*(1+AH$6/Setup!$C$13)-CF169-ED169)+IF($K169=15,$D169,0)</f>
        <v/>
      </c>
      <c r="AI169">
        <f>MAX(0,AI168*(1+AI$6/Setup!$C$13)-CG169-EE169)+IF($K169=16,$D169,0)</f>
        <v/>
      </c>
      <c r="AJ169">
        <f>MAX(0,AJ168*(1+AJ$6/Setup!$C$13)-CH169-EF169)+IF($K169=17,$D169,0)</f>
        <v/>
      </c>
      <c r="AK169">
        <f>MAX(0,AK168*(1+AK$6/Setup!$C$13)-CI169-EG169)+IF($K169=18,$D169,0)</f>
        <v/>
      </c>
      <c r="AL169">
        <f>MAX(0,AL168*(1+AL$6/Setup!$C$13)-CJ169-EH169)+IF($K169=19,$D169,0)</f>
        <v/>
      </c>
      <c r="AM169">
        <f>MAX(0,AM168*(1+AM$6/Setup!$C$13)-CK169-EI169)+IF($K169=20,$D169,0)</f>
        <v/>
      </c>
      <c r="AN169">
        <f>MAX(0,AN168*(1+AN$6/Setup!$C$13)-CL169-EJ169)+IF($K169=21,$D169,0)</f>
        <v/>
      </c>
      <c r="AO169">
        <f>MAX(0,AO168*(1+AO$6/Setup!$C$13)-CM169-EK169)+IF($K169=22,$D169,0)</f>
        <v/>
      </c>
      <c r="AP169">
        <f>MAX(0,AP168*(1+AP$6/Setup!$C$13)-CN169-EL169)+IF($K169=23,$D169,0)</f>
        <v/>
      </c>
      <c r="AQ169">
        <f>MAX(0,AQ168*(1+AQ$6/Setup!$C$13)-CO169-EM169)+IF($K169=24,$D169,0)</f>
        <v/>
      </c>
      <c r="AR169">
        <f>MAX(0,AR168*(1+AR$6/Setup!$C$13)-CP169-EN169)+IF($K169=25,$D169,0)</f>
        <v/>
      </c>
      <c r="AS169">
        <f>MAX(0,AS168*(1+AS$6/Setup!$C$13)-CQ169-EO169)+IF($K169=26,$D169,0)</f>
        <v/>
      </c>
      <c r="AT169">
        <f>MAX(0,AT168*(1+AT$6/Setup!$C$13)-CR169-EP169)+IF($K169=27,$D169,0)</f>
        <v/>
      </c>
      <c r="AU169">
        <f>MAX(0,AU168*(1+AU$6/Setup!$C$13)-CS169-EQ169)+IF($K169=28,$D169,0)</f>
        <v/>
      </c>
      <c r="AV169">
        <f>MAX(0,AV168*(1+AV$6/Setup!$C$13)-CT169-ER169)+IF($K169=29,$D169,0)</f>
        <v/>
      </c>
      <c r="AW169">
        <f>MAX(0,AW168*(1+AW$6/Setup!$C$13)-CU169-ES169)+IF($K169=30,$D169,0)</f>
        <v/>
      </c>
      <c r="AX169">
        <f>MAX(0,AX168*(1+AX$6/Setup!$C$13)-CV169-ET169)+IF($K169=31,$D169,0)</f>
        <v/>
      </c>
      <c r="AY169">
        <f>MAX(0,AY168*(1+AY$6/Setup!$C$13)-CW169-EU169)+IF($K169=32,$D169,0)</f>
        <v/>
      </c>
      <c r="AZ169">
        <f>MAX(0,AZ168*(1+AZ$6/Setup!$C$13)-CX169-EV169)+IF($K169=33,$D169,0)</f>
        <v/>
      </c>
      <c r="BA169">
        <f>MAX(0,BA168*(1+BA$6/Setup!$C$13)-CY169-EW169)+IF($K169=34,$D169,0)</f>
        <v/>
      </c>
      <c r="BB169">
        <f>MAX(0,BB168*(1+BB$6/Setup!$C$13)-CZ169-EX169)+IF($K169=35,$D169,0)</f>
        <v/>
      </c>
      <c r="BC169">
        <f>MAX(0,BC168*(1+BC$6/Setup!$C$13)-DA169-EY169)+IF($K169=36,$D169,0)</f>
        <v/>
      </c>
      <c r="BD169">
        <f>MAX(0,BD168*(1+BD$6/Setup!$C$13)-DB169-EZ169)+IF($K169=37,$D169,0)</f>
        <v/>
      </c>
      <c r="BE169">
        <f>MAX(0,BE168*(1+BE$6/Setup!$C$13)-DC169-FA169)+IF($K169=38,$D169,0)</f>
        <v/>
      </c>
      <c r="BF169">
        <f>MAX(0,BF168*(1+BF$6/Setup!$C$13)-DD169-FB169)+IF($K169=39,$D169,0)</f>
        <v/>
      </c>
      <c r="BG169">
        <f>MAX(0,BG168*(1+BG$6/Setup!$C$13)-DE169-FC169)+IF($K169=40,$D169,0)</f>
        <v/>
      </c>
      <c r="BH169">
        <f>MAX(0,BH168*(1+BH$6/Setup!$C$13)-DF169-FD169)+IF($K169=41,$D169,0)</f>
        <v/>
      </c>
      <c r="BI169">
        <f>MAX(0,BI168*(1+BI$6/Setup!$C$13)-DG169-FE169)+IF($K169=42,$D169,0)</f>
        <v/>
      </c>
      <c r="BJ169">
        <f>MAX(0,BJ168*(1+BJ$6/Setup!$C$13)-DH169-FF169)+IF($K169=43,$D169,0)</f>
        <v/>
      </c>
      <c r="BK169">
        <f>MAX(0,BK168*(1+BK$6/Setup!$C$13)-DI169-FG169)+IF($K169=44,$D169,0)</f>
        <v/>
      </c>
      <c r="BL169">
        <f>MAX(0,BL168*(1+BL$6/Setup!$C$13)-DJ169-FH169)+IF($K169=45,$D169,0)</f>
        <v/>
      </c>
      <c r="BM169">
        <f>MAX(0,BM168*(1+BM$6/Setup!$C$13)-DK169-FI169)+IF($K169=46,$D169,0)</f>
        <v/>
      </c>
      <c r="BN169">
        <f>MAX(0,BN168*(1+BN$6/Setup!$C$13)-DL169-FJ169)+IF($K169=47,$D169,0)</f>
        <v/>
      </c>
      <c r="BO169">
        <f>MAX(0,BO168*(1+BO$6/Setup!$C$13)-DM169-FK169)+IF($K169=48,$D169,0)</f>
        <v/>
      </c>
      <c r="BP169">
        <f>MAX(0,BP168*(1+BP$6/Setup!$C$13)-DN169-FL169)+IF($K169=49,$D169,0)</f>
        <v/>
      </c>
      <c r="BQ169">
        <f>MAX(0,BQ168*(1+BQ$6/Setup!$C$13)-DO169-FM169)+IF($K169=50,$D169,0)</f>
        <v/>
      </c>
      <c r="BR169">
        <f>MIN(T168*(1+T$6/Setup!$C$13),T$7)</f>
        <v/>
      </c>
      <c r="BS169">
        <f>MIN(U168*(1+U$6/Setup!$C$13),U$7)</f>
        <v/>
      </c>
      <c r="BT169">
        <f>MIN(V168*(1+V$6/Setup!$C$13),V$7)</f>
        <v/>
      </c>
      <c r="BU169">
        <f>MIN(W168*(1+W$6/Setup!$C$13),W$7)</f>
        <v/>
      </c>
      <c r="BV169">
        <f>MIN(X168*(1+X$6/Setup!$C$13),X$7)</f>
        <v/>
      </c>
      <c r="BW169">
        <f>MIN(Y168*(1+Y$6/Setup!$C$13),Y$7)</f>
        <v/>
      </c>
      <c r="BX169">
        <f>MIN(Z168*(1+Z$6/Setup!$C$13),Z$7)</f>
        <v/>
      </c>
      <c r="BY169">
        <f>MIN(AA168*(1+AA$6/Setup!$C$13),AA$7)</f>
        <v/>
      </c>
      <c r="BZ169">
        <f>MIN(AB168*(1+AB$6/Setup!$C$13),AB$7)</f>
        <v/>
      </c>
      <c r="CA169">
        <f>MIN(AC168*(1+AC$6/Setup!$C$13),AC$7)</f>
        <v/>
      </c>
      <c r="CB169">
        <f>MIN(AD168*(1+AD$6/Setup!$C$13),AD$7)</f>
        <v/>
      </c>
      <c r="CC169">
        <f>MIN(AE168*(1+AE$6/Setup!$C$13),AE$7)</f>
        <v/>
      </c>
      <c r="CD169">
        <f>MIN(AF168*(1+AF$6/Setup!$C$13),AF$7)</f>
        <v/>
      </c>
      <c r="CE169">
        <f>MIN(AG168*(1+AG$6/Setup!$C$13),AG$7)</f>
        <v/>
      </c>
      <c r="CF169">
        <f>MIN(AH168*(1+AH$6/Setup!$C$13),AH$7)</f>
        <v/>
      </c>
      <c r="CG169">
        <f>MIN(AI168*(1+AI$6/Setup!$C$13),AI$7)</f>
        <v/>
      </c>
      <c r="CH169">
        <f>MIN(AJ168*(1+AJ$6/Setup!$C$13),AJ$7)</f>
        <v/>
      </c>
      <c r="CI169">
        <f>MIN(AK168*(1+AK$6/Setup!$C$13),AK$7)</f>
        <v/>
      </c>
      <c r="CJ169">
        <f>MIN(AL168*(1+AL$6/Setup!$C$13),AL$7)</f>
        <v/>
      </c>
      <c r="CK169">
        <f>MIN(AM168*(1+AM$6/Setup!$C$13),AM$7)</f>
        <v/>
      </c>
      <c r="CL169">
        <f>MIN(AN168*(1+AN$6/Setup!$C$13),AN$7)</f>
        <v/>
      </c>
      <c r="CM169">
        <f>MIN(AO168*(1+AO$6/Setup!$C$13),AO$7)</f>
        <v/>
      </c>
      <c r="CN169">
        <f>MIN(AP168*(1+AP$6/Setup!$C$13),AP$7)</f>
        <v/>
      </c>
      <c r="CO169">
        <f>MIN(AQ168*(1+AQ$6/Setup!$C$13),AQ$7)</f>
        <v/>
      </c>
      <c r="CP169">
        <f>MIN(AR168*(1+AR$6/Setup!$C$13),AR$7)</f>
        <v/>
      </c>
      <c r="CQ169">
        <f>MIN(AS168*(1+AS$6/Setup!$C$13),AS$7)</f>
        <v/>
      </c>
      <c r="CR169">
        <f>MIN(AT168*(1+AT$6/Setup!$C$13),AT$7)</f>
        <v/>
      </c>
      <c r="CS169">
        <f>MIN(AU168*(1+AU$6/Setup!$C$13),AU$7)</f>
        <v/>
      </c>
      <c r="CT169">
        <f>MIN(AV168*(1+AV$6/Setup!$C$13),AV$7)</f>
        <v/>
      </c>
      <c r="CU169">
        <f>MIN(AW168*(1+AW$6/Setup!$C$13),AW$7)</f>
        <v/>
      </c>
      <c r="CV169">
        <f>MIN(AX168*(1+AX$6/Setup!$C$13),AX$7)</f>
        <v/>
      </c>
      <c r="CW169">
        <f>MIN(AY168*(1+AY$6/Setup!$C$13),AY$7)</f>
        <v/>
      </c>
      <c r="CX169">
        <f>MIN(AZ168*(1+AZ$6/Setup!$C$13),AZ$7)</f>
        <v/>
      </c>
      <c r="CY169">
        <f>MIN(BA168*(1+BA$6/Setup!$C$13),BA$7)</f>
        <v/>
      </c>
      <c r="CZ169">
        <f>MIN(BB168*(1+BB$6/Setup!$C$13),BB$7)</f>
        <v/>
      </c>
      <c r="DA169">
        <f>MIN(BC168*(1+BC$6/Setup!$C$13),BC$7)</f>
        <v/>
      </c>
      <c r="DB169">
        <f>MIN(BD168*(1+BD$6/Setup!$C$13),BD$7)</f>
        <v/>
      </c>
      <c r="DC169">
        <f>MIN(BE168*(1+BE$6/Setup!$C$13),BE$7)</f>
        <v/>
      </c>
      <c r="DD169">
        <f>MIN(BF168*(1+BF$6/Setup!$C$13),BF$7)</f>
        <v/>
      </c>
      <c r="DE169">
        <f>MIN(BG168*(1+BG$6/Setup!$C$13),BG$7)</f>
        <v/>
      </c>
      <c r="DF169">
        <f>MIN(BH168*(1+BH$6/Setup!$C$13),BH$7)</f>
        <v/>
      </c>
      <c r="DG169">
        <f>MIN(BI168*(1+BI$6/Setup!$C$13),BI$7)</f>
        <v/>
      </c>
      <c r="DH169">
        <f>MIN(BJ168*(1+BJ$6/Setup!$C$13),BJ$7)</f>
        <v/>
      </c>
      <c r="DI169">
        <f>MIN(BK168*(1+BK$6/Setup!$C$13),BK$7)</f>
        <v/>
      </c>
      <c r="DJ169">
        <f>MIN(BL168*(1+BL$6/Setup!$C$13),BL$7)</f>
        <v/>
      </c>
      <c r="DK169">
        <f>MIN(BM168*(1+BM$6/Setup!$C$13),BM$7)</f>
        <v/>
      </c>
      <c r="DL169">
        <f>MIN(BN168*(1+BN$6/Setup!$C$13),BN$7)</f>
        <v/>
      </c>
      <c r="DM169">
        <f>MIN(BO168*(1+BO$6/Setup!$C$13),BO$7)</f>
        <v/>
      </c>
      <c r="DN169">
        <f>MIN(BP168*(1+BP$6/Setup!$C$13),BP$7)</f>
        <v/>
      </c>
      <c r="DO169">
        <f>MIN(BQ168*(1+BQ$6/Setup!$C$13),BQ$7)</f>
        <v/>
      </c>
      <c r="DP169">
        <f>MIN(T168*(1+T$6/Setup!$C$13)-BR169,$H169)</f>
        <v/>
      </c>
      <c r="DQ169">
        <f>MIN(U168*(1+U$6/Setup!$C$13)-BS169,MAX(0,$H169-SUM($DP169:DP169)))</f>
        <v/>
      </c>
      <c r="DR169">
        <f>MIN(V168*(1+V$6/Setup!$C$13)-BT169,MAX(0,$H169-SUM($DP169:DQ169)))</f>
        <v/>
      </c>
      <c r="DS169">
        <f>MIN(W168*(1+W$6/Setup!$C$13)-BU169,MAX(0,$H169-SUM($DP169:DR169)))</f>
        <v/>
      </c>
      <c r="DT169">
        <f>MIN(X168*(1+X$6/Setup!$C$13)-BV169,MAX(0,$H169-SUM($DP169:DS169)))</f>
        <v/>
      </c>
      <c r="DU169">
        <f>MIN(Y168*(1+Y$6/Setup!$C$13)-BW169,MAX(0,$H169-SUM($DP169:DT169)))</f>
        <v/>
      </c>
      <c r="DV169">
        <f>MIN(Z168*(1+Z$6/Setup!$C$13)-BX169,MAX(0,$H169-SUM($DP169:DU169)))</f>
        <v/>
      </c>
      <c r="DW169">
        <f>MIN(AA168*(1+AA$6/Setup!$C$13)-BY169,MAX(0,$H169-SUM($DP169:DV169)))</f>
        <v/>
      </c>
      <c r="DX169">
        <f>MIN(AB168*(1+AB$6/Setup!$C$13)-BZ169,MAX(0,$H169-SUM($DP169:DW169)))</f>
        <v/>
      </c>
      <c r="DY169">
        <f>MIN(AC168*(1+AC$6/Setup!$C$13)-CA169,MAX(0,$H169-SUM($DP169:DX169)))</f>
        <v/>
      </c>
      <c r="DZ169">
        <f>MIN(AD168*(1+AD$6/Setup!$C$13)-CB169,MAX(0,$H169-SUM($DP169:DY169)))</f>
        <v/>
      </c>
      <c r="EA169">
        <f>MIN(AE168*(1+AE$6/Setup!$C$13)-CC169,MAX(0,$H169-SUM($DP169:DZ169)))</f>
        <v/>
      </c>
      <c r="EB169">
        <f>MIN(AF168*(1+AF$6/Setup!$C$13)-CD169,MAX(0,$H169-SUM($DP169:EA169)))</f>
        <v/>
      </c>
      <c r="EC169">
        <f>MIN(AG168*(1+AG$6/Setup!$C$13)-CE169,MAX(0,$H169-SUM($DP169:EB169)))</f>
        <v/>
      </c>
      <c r="ED169">
        <f>MIN(AH168*(1+AH$6/Setup!$C$13)-CF169,MAX(0,$H169-SUM($DP169:EC169)))</f>
        <v/>
      </c>
      <c r="EE169">
        <f>MIN(AI168*(1+AI$6/Setup!$C$13)-CG169,MAX(0,$H169-SUM($DP169:ED169)))</f>
        <v/>
      </c>
      <c r="EF169">
        <f>MIN(AJ168*(1+AJ$6/Setup!$C$13)-CH169,MAX(0,$H169-SUM($DP169:EE169)))</f>
        <v/>
      </c>
      <c r="EG169">
        <f>MIN(AK168*(1+AK$6/Setup!$C$13)-CI169,MAX(0,$H169-SUM($DP169:EF169)))</f>
        <v/>
      </c>
      <c r="EH169">
        <f>MIN(AL168*(1+AL$6/Setup!$C$13)-CJ169,MAX(0,$H169-SUM($DP169:EG169)))</f>
        <v/>
      </c>
      <c r="EI169">
        <f>MIN(AM168*(1+AM$6/Setup!$C$13)-CK169,MAX(0,$H169-SUM($DP169:EH169)))</f>
        <v/>
      </c>
      <c r="EJ169">
        <f>MIN(AN168*(1+AN$6/Setup!$C$13)-CL169,MAX(0,$H169-SUM($DP169:EI169)))</f>
        <v/>
      </c>
      <c r="EK169">
        <f>MIN(AO168*(1+AO$6/Setup!$C$13)-CM169,MAX(0,$H169-SUM($DP169:EJ169)))</f>
        <v/>
      </c>
      <c r="EL169">
        <f>MIN(AP168*(1+AP$6/Setup!$C$13)-CN169,MAX(0,$H169-SUM($DP169:EK169)))</f>
        <v/>
      </c>
      <c r="EM169">
        <f>MIN(AQ168*(1+AQ$6/Setup!$C$13)-CO169,MAX(0,$H169-SUM($DP169:EL169)))</f>
        <v/>
      </c>
      <c r="EN169">
        <f>MIN(AR168*(1+AR$6/Setup!$C$13)-CP169,MAX(0,$H169-SUM($DP169:EM169)))</f>
        <v/>
      </c>
      <c r="EO169">
        <f>MIN(AS168*(1+AS$6/Setup!$C$13)-CQ169,MAX(0,$H169-SUM($DP169:EN169)))</f>
        <v/>
      </c>
      <c r="EP169">
        <f>MIN(AT168*(1+AT$6/Setup!$C$13)-CR169,MAX(0,$H169-SUM($DP169:EO169)))</f>
        <v/>
      </c>
      <c r="EQ169">
        <f>MIN(AU168*(1+AU$6/Setup!$C$13)-CS169,MAX(0,$H169-SUM($DP169:EP169)))</f>
        <v/>
      </c>
      <c r="ER169">
        <f>MIN(AV168*(1+AV$6/Setup!$C$13)-CT169,MAX(0,$H169-SUM($DP169:EQ169)))</f>
        <v/>
      </c>
      <c r="ES169">
        <f>MIN(AW168*(1+AW$6/Setup!$C$13)-CU169,MAX(0,$H169-SUM($DP169:ER169)))</f>
        <v/>
      </c>
      <c r="ET169">
        <f>MIN(AX168*(1+AX$6/Setup!$C$13)-CV169,MAX(0,$H169-SUM($DP169:ES169)))</f>
        <v/>
      </c>
      <c r="EU169">
        <f>MIN(AY168*(1+AY$6/Setup!$C$13)-CW169,MAX(0,$H169-SUM($DP169:ET169)))</f>
        <v/>
      </c>
      <c r="EV169">
        <f>MIN(AZ168*(1+AZ$6/Setup!$C$13)-CX169,MAX(0,$H169-SUM($DP169:EU169)))</f>
        <v/>
      </c>
      <c r="EW169">
        <f>MIN(BA168*(1+BA$6/Setup!$C$13)-CY169,MAX(0,$H169-SUM($DP169:EV169)))</f>
        <v/>
      </c>
      <c r="EX169">
        <f>MIN(BB168*(1+BB$6/Setup!$C$13)-CZ169,MAX(0,$H169-SUM($DP169:EW169)))</f>
        <v/>
      </c>
      <c r="EY169">
        <f>MIN(BC168*(1+BC$6/Setup!$C$13)-DA169,MAX(0,$H169-SUM($DP169:EX169)))</f>
        <v/>
      </c>
      <c r="EZ169">
        <f>MIN(BD168*(1+BD$6/Setup!$C$13)-DB169,MAX(0,$H169-SUM($DP169:EY169)))</f>
        <v/>
      </c>
      <c r="FA169">
        <f>MIN(BE168*(1+BE$6/Setup!$C$13)-DC169,MAX(0,$H169-SUM($DP169:EZ169)))</f>
        <v/>
      </c>
      <c r="FB169">
        <f>MIN(BF168*(1+BF$6/Setup!$C$13)-DD169,MAX(0,$H169-SUM($DP169:FA169)))</f>
        <v/>
      </c>
      <c r="FC169">
        <f>MIN(BG168*(1+BG$6/Setup!$C$13)-DE169,MAX(0,$H169-SUM($DP169:FB169)))</f>
        <v/>
      </c>
      <c r="FD169">
        <f>MIN(BH168*(1+BH$6/Setup!$C$13)-DF169,MAX(0,$H169-SUM($DP169:FC169)))</f>
        <v/>
      </c>
      <c r="FE169">
        <f>MIN(BI168*(1+BI$6/Setup!$C$13)-DG169,MAX(0,$H169-SUM($DP169:FD169)))</f>
        <v/>
      </c>
      <c r="FF169">
        <f>MIN(BJ168*(1+BJ$6/Setup!$C$13)-DH169,MAX(0,$H169-SUM($DP169:FE169)))</f>
        <v/>
      </c>
      <c r="FG169">
        <f>MIN(BK168*(1+BK$6/Setup!$C$13)-DI169,MAX(0,$H169-SUM($DP169:FF169)))</f>
        <v/>
      </c>
      <c r="FH169">
        <f>MIN(BL168*(1+BL$6/Setup!$C$13)-DJ169,MAX(0,$H169-SUM($DP169:FG169)))</f>
        <v/>
      </c>
      <c r="FI169">
        <f>MIN(BM168*(1+BM$6/Setup!$C$13)-DK169,MAX(0,$H169-SUM($DP169:FH169)))</f>
        <v/>
      </c>
      <c r="FJ169">
        <f>MIN(BN168*(1+BN$6/Setup!$C$13)-DL169,MAX(0,$H169-SUM($DP169:FI169)))</f>
        <v/>
      </c>
      <c r="FK169">
        <f>MIN(BO168*(1+BO$6/Setup!$C$13)-DM169,MAX(0,$H169-SUM($DP169:FJ169)))</f>
        <v/>
      </c>
      <c r="FL169">
        <f>MIN(BP168*(1+BP$6/Setup!$C$13)-DN169,MAX(0,$H169-SUM($DP169:FK169)))</f>
        <v/>
      </c>
      <c r="FM169">
        <f>MIN(BQ168*(1+BQ$6/Setup!$C$13)-DO169,MAX(0,$H169-SUM($DP169:FL169)))</f>
        <v/>
      </c>
    </row>
    <row r="170">
      <c r="A170">
        <f>A169+1</f>
        <v/>
      </c>
      <c r="B170">
        <f>IF(Setup!$C$6="Every week",Setup!$C$7+7*(A170-1),IF(Setup!$C$6="Every 2 weeks",Setup!$C$7+14*(A170-1),IF(Setup!$C$6="Every month",EDATE(Setup!$C$7,A170-1),EOMONTH(Setup!$C$7,INT((A170-1+Setup!$C$20)/2)-1)+MIN(IF(MOD(A170-1+Setup!$C$20,2)=0,Setup!$C$18,Setup!$C$19),DAY(EOMONTH(Setup!$C$7,INT((A170-1+Setup!$C$20)/2)))))))</f>
        <v/>
      </c>
      <c r="C170">
        <f>N('Paycheck Plan'!J166)</f>
        <v/>
      </c>
      <c r="D170">
        <f>N('Paycheck Plan'!K166)</f>
        <v/>
      </c>
      <c r="E170">
        <f>MIN(MAX(0,Setup!$C$10-F169),MAX(0,Setup!$C$8+C170-G170))</f>
        <v/>
      </c>
      <c r="F170">
        <f>F169+E170</f>
        <v/>
      </c>
      <c r="G170">
        <f>MIN(Setup!$C$14,MAX(0,Setup!$C$8+C170))</f>
        <v/>
      </c>
      <c r="H170">
        <f>MAX(0,Setup!$C$8+C170-G170-E170)+SUM($T$7:$BQ$7)-SUM(BR170:DO170)</f>
        <v/>
      </c>
      <c r="I170">
        <f>SUMPRODUCT(T169:BQ169,$T$6:$BQ$6)/Setup!$C$13</f>
        <v/>
      </c>
      <c r="J170">
        <f>SUM(T170:BQ170)</f>
        <v/>
      </c>
      <c r="K170">
        <f>IF(MAX(DP170:FM170)&gt;0,MATCH(MAX(DP170:FM170),DP170:FM170,0),1)</f>
        <v/>
      </c>
      <c r="T170">
        <f>MAX(0,T169*(1+T$6/Setup!$C$13)-BR170-DP170)+IF($K170=1,$D170,0)</f>
        <v/>
      </c>
      <c r="U170">
        <f>MAX(0,U169*(1+U$6/Setup!$C$13)-BS170-DQ170)+IF($K170=2,$D170,0)</f>
        <v/>
      </c>
      <c r="V170">
        <f>MAX(0,V169*(1+V$6/Setup!$C$13)-BT170-DR170)+IF($K170=3,$D170,0)</f>
        <v/>
      </c>
      <c r="W170">
        <f>MAX(0,W169*(1+W$6/Setup!$C$13)-BU170-DS170)+IF($K170=4,$D170,0)</f>
        <v/>
      </c>
      <c r="X170">
        <f>MAX(0,X169*(1+X$6/Setup!$C$13)-BV170-DT170)+IF($K170=5,$D170,0)</f>
        <v/>
      </c>
      <c r="Y170">
        <f>MAX(0,Y169*(1+Y$6/Setup!$C$13)-BW170-DU170)+IF($K170=6,$D170,0)</f>
        <v/>
      </c>
      <c r="Z170">
        <f>MAX(0,Z169*(1+Z$6/Setup!$C$13)-BX170-DV170)+IF($K170=7,$D170,0)</f>
        <v/>
      </c>
      <c r="AA170">
        <f>MAX(0,AA169*(1+AA$6/Setup!$C$13)-BY170-DW170)+IF($K170=8,$D170,0)</f>
        <v/>
      </c>
      <c r="AB170">
        <f>MAX(0,AB169*(1+AB$6/Setup!$C$13)-BZ170-DX170)+IF($K170=9,$D170,0)</f>
        <v/>
      </c>
      <c r="AC170">
        <f>MAX(0,AC169*(1+AC$6/Setup!$C$13)-CA170-DY170)+IF($K170=10,$D170,0)</f>
        <v/>
      </c>
      <c r="AD170">
        <f>MAX(0,AD169*(1+AD$6/Setup!$C$13)-CB170-DZ170)+IF($K170=11,$D170,0)</f>
        <v/>
      </c>
      <c r="AE170">
        <f>MAX(0,AE169*(1+AE$6/Setup!$C$13)-CC170-EA170)+IF($K170=12,$D170,0)</f>
        <v/>
      </c>
      <c r="AF170">
        <f>MAX(0,AF169*(1+AF$6/Setup!$C$13)-CD170-EB170)+IF($K170=13,$D170,0)</f>
        <v/>
      </c>
      <c r="AG170">
        <f>MAX(0,AG169*(1+AG$6/Setup!$C$13)-CE170-EC170)+IF($K170=14,$D170,0)</f>
        <v/>
      </c>
      <c r="AH170">
        <f>MAX(0,AH169*(1+AH$6/Setup!$C$13)-CF170-ED170)+IF($K170=15,$D170,0)</f>
        <v/>
      </c>
      <c r="AI170">
        <f>MAX(0,AI169*(1+AI$6/Setup!$C$13)-CG170-EE170)+IF($K170=16,$D170,0)</f>
        <v/>
      </c>
      <c r="AJ170">
        <f>MAX(0,AJ169*(1+AJ$6/Setup!$C$13)-CH170-EF170)+IF($K170=17,$D170,0)</f>
        <v/>
      </c>
      <c r="AK170">
        <f>MAX(0,AK169*(1+AK$6/Setup!$C$13)-CI170-EG170)+IF($K170=18,$D170,0)</f>
        <v/>
      </c>
      <c r="AL170">
        <f>MAX(0,AL169*(1+AL$6/Setup!$C$13)-CJ170-EH170)+IF($K170=19,$D170,0)</f>
        <v/>
      </c>
      <c r="AM170">
        <f>MAX(0,AM169*(1+AM$6/Setup!$C$13)-CK170-EI170)+IF($K170=20,$D170,0)</f>
        <v/>
      </c>
      <c r="AN170">
        <f>MAX(0,AN169*(1+AN$6/Setup!$C$13)-CL170-EJ170)+IF($K170=21,$D170,0)</f>
        <v/>
      </c>
      <c r="AO170">
        <f>MAX(0,AO169*(1+AO$6/Setup!$C$13)-CM170-EK170)+IF($K170=22,$D170,0)</f>
        <v/>
      </c>
      <c r="AP170">
        <f>MAX(0,AP169*(1+AP$6/Setup!$C$13)-CN170-EL170)+IF($K170=23,$D170,0)</f>
        <v/>
      </c>
      <c r="AQ170">
        <f>MAX(0,AQ169*(1+AQ$6/Setup!$C$13)-CO170-EM170)+IF($K170=24,$D170,0)</f>
        <v/>
      </c>
      <c r="AR170">
        <f>MAX(0,AR169*(1+AR$6/Setup!$C$13)-CP170-EN170)+IF($K170=25,$D170,0)</f>
        <v/>
      </c>
      <c r="AS170">
        <f>MAX(0,AS169*(1+AS$6/Setup!$C$13)-CQ170-EO170)+IF($K170=26,$D170,0)</f>
        <v/>
      </c>
      <c r="AT170">
        <f>MAX(0,AT169*(1+AT$6/Setup!$C$13)-CR170-EP170)+IF($K170=27,$D170,0)</f>
        <v/>
      </c>
      <c r="AU170">
        <f>MAX(0,AU169*(1+AU$6/Setup!$C$13)-CS170-EQ170)+IF($K170=28,$D170,0)</f>
        <v/>
      </c>
      <c r="AV170">
        <f>MAX(0,AV169*(1+AV$6/Setup!$C$13)-CT170-ER170)+IF($K170=29,$D170,0)</f>
        <v/>
      </c>
      <c r="AW170">
        <f>MAX(0,AW169*(1+AW$6/Setup!$C$13)-CU170-ES170)+IF($K170=30,$D170,0)</f>
        <v/>
      </c>
      <c r="AX170">
        <f>MAX(0,AX169*(1+AX$6/Setup!$C$13)-CV170-ET170)+IF($K170=31,$D170,0)</f>
        <v/>
      </c>
      <c r="AY170">
        <f>MAX(0,AY169*(1+AY$6/Setup!$C$13)-CW170-EU170)+IF($K170=32,$D170,0)</f>
        <v/>
      </c>
      <c r="AZ170">
        <f>MAX(0,AZ169*(1+AZ$6/Setup!$C$13)-CX170-EV170)+IF($K170=33,$D170,0)</f>
        <v/>
      </c>
      <c r="BA170">
        <f>MAX(0,BA169*(1+BA$6/Setup!$C$13)-CY170-EW170)+IF($K170=34,$D170,0)</f>
        <v/>
      </c>
      <c r="BB170">
        <f>MAX(0,BB169*(1+BB$6/Setup!$C$13)-CZ170-EX170)+IF($K170=35,$D170,0)</f>
        <v/>
      </c>
      <c r="BC170">
        <f>MAX(0,BC169*(1+BC$6/Setup!$C$13)-DA170-EY170)+IF($K170=36,$D170,0)</f>
        <v/>
      </c>
      <c r="BD170">
        <f>MAX(0,BD169*(1+BD$6/Setup!$C$13)-DB170-EZ170)+IF($K170=37,$D170,0)</f>
        <v/>
      </c>
      <c r="BE170">
        <f>MAX(0,BE169*(1+BE$6/Setup!$C$13)-DC170-FA170)+IF($K170=38,$D170,0)</f>
        <v/>
      </c>
      <c r="BF170">
        <f>MAX(0,BF169*(1+BF$6/Setup!$C$13)-DD170-FB170)+IF($K170=39,$D170,0)</f>
        <v/>
      </c>
      <c r="BG170">
        <f>MAX(0,BG169*(1+BG$6/Setup!$C$13)-DE170-FC170)+IF($K170=40,$D170,0)</f>
        <v/>
      </c>
      <c r="BH170">
        <f>MAX(0,BH169*(1+BH$6/Setup!$C$13)-DF170-FD170)+IF($K170=41,$D170,0)</f>
        <v/>
      </c>
      <c r="BI170">
        <f>MAX(0,BI169*(1+BI$6/Setup!$C$13)-DG170-FE170)+IF($K170=42,$D170,0)</f>
        <v/>
      </c>
      <c r="BJ170">
        <f>MAX(0,BJ169*(1+BJ$6/Setup!$C$13)-DH170-FF170)+IF($K170=43,$D170,0)</f>
        <v/>
      </c>
      <c r="BK170">
        <f>MAX(0,BK169*(1+BK$6/Setup!$C$13)-DI170-FG170)+IF($K170=44,$D170,0)</f>
        <v/>
      </c>
      <c r="BL170">
        <f>MAX(0,BL169*(1+BL$6/Setup!$C$13)-DJ170-FH170)+IF($K170=45,$D170,0)</f>
        <v/>
      </c>
      <c r="BM170">
        <f>MAX(0,BM169*(1+BM$6/Setup!$C$13)-DK170-FI170)+IF($K170=46,$D170,0)</f>
        <v/>
      </c>
      <c r="BN170">
        <f>MAX(0,BN169*(1+BN$6/Setup!$C$13)-DL170-FJ170)+IF($K170=47,$D170,0)</f>
        <v/>
      </c>
      <c r="BO170">
        <f>MAX(0,BO169*(1+BO$6/Setup!$C$13)-DM170-FK170)+IF($K170=48,$D170,0)</f>
        <v/>
      </c>
      <c r="BP170">
        <f>MAX(0,BP169*(1+BP$6/Setup!$C$13)-DN170-FL170)+IF($K170=49,$D170,0)</f>
        <v/>
      </c>
      <c r="BQ170">
        <f>MAX(0,BQ169*(1+BQ$6/Setup!$C$13)-DO170-FM170)+IF($K170=50,$D170,0)</f>
        <v/>
      </c>
      <c r="BR170">
        <f>MIN(T169*(1+T$6/Setup!$C$13),T$7)</f>
        <v/>
      </c>
      <c r="BS170">
        <f>MIN(U169*(1+U$6/Setup!$C$13),U$7)</f>
        <v/>
      </c>
      <c r="BT170">
        <f>MIN(V169*(1+V$6/Setup!$C$13),V$7)</f>
        <v/>
      </c>
      <c r="BU170">
        <f>MIN(W169*(1+W$6/Setup!$C$13),W$7)</f>
        <v/>
      </c>
      <c r="BV170">
        <f>MIN(X169*(1+X$6/Setup!$C$13),X$7)</f>
        <v/>
      </c>
      <c r="BW170">
        <f>MIN(Y169*(1+Y$6/Setup!$C$13),Y$7)</f>
        <v/>
      </c>
      <c r="BX170">
        <f>MIN(Z169*(1+Z$6/Setup!$C$13),Z$7)</f>
        <v/>
      </c>
      <c r="BY170">
        <f>MIN(AA169*(1+AA$6/Setup!$C$13),AA$7)</f>
        <v/>
      </c>
      <c r="BZ170">
        <f>MIN(AB169*(1+AB$6/Setup!$C$13),AB$7)</f>
        <v/>
      </c>
      <c r="CA170">
        <f>MIN(AC169*(1+AC$6/Setup!$C$13),AC$7)</f>
        <v/>
      </c>
      <c r="CB170">
        <f>MIN(AD169*(1+AD$6/Setup!$C$13),AD$7)</f>
        <v/>
      </c>
      <c r="CC170">
        <f>MIN(AE169*(1+AE$6/Setup!$C$13),AE$7)</f>
        <v/>
      </c>
      <c r="CD170">
        <f>MIN(AF169*(1+AF$6/Setup!$C$13),AF$7)</f>
        <v/>
      </c>
      <c r="CE170">
        <f>MIN(AG169*(1+AG$6/Setup!$C$13),AG$7)</f>
        <v/>
      </c>
      <c r="CF170">
        <f>MIN(AH169*(1+AH$6/Setup!$C$13),AH$7)</f>
        <v/>
      </c>
      <c r="CG170">
        <f>MIN(AI169*(1+AI$6/Setup!$C$13),AI$7)</f>
        <v/>
      </c>
      <c r="CH170">
        <f>MIN(AJ169*(1+AJ$6/Setup!$C$13),AJ$7)</f>
        <v/>
      </c>
      <c r="CI170">
        <f>MIN(AK169*(1+AK$6/Setup!$C$13),AK$7)</f>
        <v/>
      </c>
      <c r="CJ170">
        <f>MIN(AL169*(1+AL$6/Setup!$C$13),AL$7)</f>
        <v/>
      </c>
      <c r="CK170">
        <f>MIN(AM169*(1+AM$6/Setup!$C$13),AM$7)</f>
        <v/>
      </c>
      <c r="CL170">
        <f>MIN(AN169*(1+AN$6/Setup!$C$13),AN$7)</f>
        <v/>
      </c>
      <c r="CM170">
        <f>MIN(AO169*(1+AO$6/Setup!$C$13),AO$7)</f>
        <v/>
      </c>
      <c r="CN170">
        <f>MIN(AP169*(1+AP$6/Setup!$C$13),AP$7)</f>
        <v/>
      </c>
      <c r="CO170">
        <f>MIN(AQ169*(1+AQ$6/Setup!$C$13),AQ$7)</f>
        <v/>
      </c>
      <c r="CP170">
        <f>MIN(AR169*(1+AR$6/Setup!$C$13),AR$7)</f>
        <v/>
      </c>
      <c r="CQ170">
        <f>MIN(AS169*(1+AS$6/Setup!$C$13),AS$7)</f>
        <v/>
      </c>
      <c r="CR170">
        <f>MIN(AT169*(1+AT$6/Setup!$C$13),AT$7)</f>
        <v/>
      </c>
      <c r="CS170">
        <f>MIN(AU169*(1+AU$6/Setup!$C$13),AU$7)</f>
        <v/>
      </c>
      <c r="CT170">
        <f>MIN(AV169*(1+AV$6/Setup!$C$13),AV$7)</f>
        <v/>
      </c>
      <c r="CU170">
        <f>MIN(AW169*(1+AW$6/Setup!$C$13),AW$7)</f>
        <v/>
      </c>
      <c r="CV170">
        <f>MIN(AX169*(1+AX$6/Setup!$C$13),AX$7)</f>
        <v/>
      </c>
      <c r="CW170">
        <f>MIN(AY169*(1+AY$6/Setup!$C$13),AY$7)</f>
        <v/>
      </c>
      <c r="CX170">
        <f>MIN(AZ169*(1+AZ$6/Setup!$C$13),AZ$7)</f>
        <v/>
      </c>
      <c r="CY170">
        <f>MIN(BA169*(1+BA$6/Setup!$C$13),BA$7)</f>
        <v/>
      </c>
      <c r="CZ170">
        <f>MIN(BB169*(1+BB$6/Setup!$C$13),BB$7)</f>
        <v/>
      </c>
      <c r="DA170">
        <f>MIN(BC169*(1+BC$6/Setup!$C$13),BC$7)</f>
        <v/>
      </c>
      <c r="DB170">
        <f>MIN(BD169*(1+BD$6/Setup!$C$13),BD$7)</f>
        <v/>
      </c>
      <c r="DC170">
        <f>MIN(BE169*(1+BE$6/Setup!$C$13),BE$7)</f>
        <v/>
      </c>
      <c r="DD170">
        <f>MIN(BF169*(1+BF$6/Setup!$C$13),BF$7)</f>
        <v/>
      </c>
      <c r="DE170">
        <f>MIN(BG169*(1+BG$6/Setup!$C$13),BG$7)</f>
        <v/>
      </c>
      <c r="DF170">
        <f>MIN(BH169*(1+BH$6/Setup!$C$13),BH$7)</f>
        <v/>
      </c>
      <c r="DG170">
        <f>MIN(BI169*(1+BI$6/Setup!$C$13),BI$7)</f>
        <v/>
      </c>
      <c r="DH170">
        <f>MIN(BJ169*(1+BJ$6/Setup!$C$13),BJ$7)</f>
        <v/>
      </c>
      <c r="DI170">
        <f>MIN(BK169*(1+BK$6/Setup!$C$13),BK$7)</f>
        <v/>
      </c>
      <c r="DJ170">
        <f>MIN(BL169*(1+BL$6/Setup!$C$13),BL$7)</f>
        <v/>
      </c>
      <c r="DK170">
        <f>MIN(BM169*(1+BM$6/Setup!$C$13),BM$7)</f>
        <v/>
      </c>
      <c r="DL170">
        <f>MIN(BN169*(1+BN$6/Setup!$C$13),BN$7)</f>
        <v/>
      </c>
      <c r="DM170">
        <f>MIN(BO169*(1+BO$6/Setup!$C$13),BO$7)</f>
        <v/>
      </c>
      <c r="DN170">
        <f>MIN(BP169*(1+BP$6/Setup!$C$13),BP$7)</f>
        <v/>
      </c>
      <c r="DO170">
        <f>MIN(BQ169*(1+BQ$6/Setup!$C$13),BQ$7)</f>
        <v/>
      </c>
      <c r="DP170">
        <f>MIN(T169*(1+T$6/Setup!$C$13)-BR170,$H170)</f>
        <v/>
      </c>
      <c r="DQ170">
        <f>MIN(U169*(1+U$6/Setup!$C$13)-BS170,MAX(0,$H170-SUM($DP170:DP170)))</f>
        <v/>
      </c>
      <c r="DR170">
        <f>MIN(V169*(1+V$6/Setup!$C$13)-BT170,MAX(0,$H170-SUM($DP170:DQ170)))</f>
        <v/>
      </c>
      <c r="DS170">
        <f>MIN(W169*(1+W$6/Setup!$C$13)-BU170,MAX(0,$H170-SUM($DP170:DR170)))</f>
        <v/>
      </c>
      <c r="DT170">
        <f>MIN(X169*(1+X$6/Setup!$C$13)-BV170,MAX(0,$H170-SUM($DP170:DS170)))</f>
        <v/>
      </c>
      <c r="DU170">
        <f>MIN(Y169*(1+Y$6/Setup!$C$13)-BW170,MAX(0,$H170-SUM($DP170:DT170)))</f>
        <v/>
      </c>
      <c r="DV170">
        <f>MIN(Z169*(1+Z$6/Setup!$C$13)-BX170,MAX(0,$H170-SUM($DP170:DU170)))</f>
        <v/>
      </c>
      <c r="DW170">
        <f>MIN(AA169*(1+AA$6/Setup!$C$13)-BY170,MAX(0,$H170-SUM($DP170:DV170)))</f>
        <v/>
      </c>
      <c r="DX170">
        <f>MIN(AB169*(1+AB$6/Setup!$C$13)-BZ170,MAX(0,$H170-SUM($DP170:DW170)))</f>
        <v/>
      </c>
      <c r="DY170">
        <f>MIN(AC169*(1+AC$6/Setup!$C$13)-CA170,MAX(0,$H170-SUM($DP170:DX170)))</f>
        <v/>
      </c>
      <c r="DZ170">
        <f>MIN(AD169*(1+AD$6/Setup!$C$13)-CB170,MAX(0,$H170-SUM($DP170:DY170)))</f>
        <v/>
      </c>
      <c r="EA170">
        <f>MIN(AE169*(1+AE$6/Setup!$C$13)-CC170,MAX(0,$H170-SUM($DP170:DZ170)))</f>
        <v/>
      </c>
      <c r="EB170">
        <f>MIN(AF169*(1+AF$6/Setup!$C$13)-CD170,MAX(0,$H170-SUM($DP170:EA170)))</f>
        <v/>
      </c>
      <c r="EC170">
        <f>MIN(AG169*(1+AG$6/Setup!$C$13)-CE170,MAX(0,$H170-SUM($DP170:EB170)))</f>
        <v/>
      </c>
      <c r="ED170">
        <f>MIN(AH169*(1+AH$6/Setup!$C$13)-CF170,MAX(0,$H170-SUM($DP170:EC170)))</f>
        <v/>
      </c>
      <c r="EE170">
        <f>MIN(AI169*(1+AI$6/Setup!$C$13)-CG170,MAX(0,$H170-SUM($DP170:ED170)))</f>
        <v/>
      </c>
      <c r="EF170">
        <f>MIN(AJ169*(1+AJ$6/Setup!$C$13)-CH170,MAX(0,$H170-SUM($DP170:EE170)))</f>
        <v/>
      </c>
      <c r="EG170">
        <f>MIN(AK169*(1+AK$6/Setup!$C$13)-CI170,MAX(0,$H170-SUM($DP170:EF170)))</f>
        <v/>
      </c>
      <c r="EH170">
        <f>MIN(AL169*(1+AL$6/Setup!$C$13)-CJ170,MAX(0,$H170-SUM($DP170:EG170)))</f>
        <v/>
      </c>
      <c r="EI170">
        <f>MIN(AM169*(1+AM$6/Setup!$C$13)-CK170,MAX(0,$H170-SUM($DP170:EH170)))</f>
        <v/>
      </c>
      <c r="EJ170">
        <f>MIN(AN169*(1+AN$6/Setup!$C$13)-CL170,MAX(0,$H170-SUM($DP170:EI170)))</f>
        <v/>
      </c>
      <c r="EK170">
        <f>MIN(AO169*(1+AO$6/Setup!$C$13)-CM170,MAX(0,$H170-SUM($DP170:EJ170)))</f>
        <v/>
      </c>
      <c r="EL170">
        <f>MIN(AP169*(1+AP$6/Setup!$C$13)-CN170,MAX(0,$H170-SUM($DP170:EK170)))</f>
        <v/>
      </c>
      <c r="EM170">
        <f>MIN(AQ169*(1+AQ$6/Setup!$C$13)-CO170,MAX(0,$H170-SUM($DP170:EL170)))</f>
        <v/>
      </c>
      <c r="EN170">
        <f>MIN(AR169*(1+AR$6/Setup!$C$13)-CP170,MAX(0,$H170-SUM($DP170:EM170)))</f>
        <v/>
      </c>
      <c r="EO170">
        <f>MIN(AS169*(1+AS$6/Setup!$C$13)-CQ170,MAX(0,$H170-SUM($DP170:EN170)))</f>
        <v/>
      </c>
      <c r="EP170">
        <f>MIN(AT169*(1+AT$6/Setup!$C$13)-CR170,MAX(0,$H170-SUM($DP170:EO170)))</f>
        <v/>
      </c>
      <c r="EQ170">
        <f>MIN(AU169*(1+AU$6/Setup!$C$13)-CS170,MAX(0,$H170-SUM($DP170:EP170)))</f>
        <v/>
      </c>
      <c r="ER170">
        <f>MIN(AV169*(1+AV$6/Setup!$C$13)-CT170,MAX(0,$H170-SUM($DP170:EQ170)))</f>
        <v/>
      </c>
      <c r="ES170">
        <f>MIN(AW169*(1+AW$6/Setup!$C$13)-CU170,MAX(0,$H170-SUM($DP170:ER170)))</f>
        <v/>
      </c>
      <c r="ET170">
        <f>MIN(AX169*(1+AX$6/Setup!$C$13)-CV170,MAX(0,$H170-SUM($DP170:ES170)))</f>
        <v/>
      </c>
      <c r="EU170">
        <f>MIN(AY169*(1+AY$6/Setup!$C$13)-CW170,MAX(0,$H170-SUM($DP170:ET170)))</f>
        <v/>
      </c>
      <c r="EV170">
        <f>MIN(AZ169*(1+AZ$6/Setup!$C$13)-CX170,MAX(0,$H170-SUM($DP170:EU170)))</f>
        <v/>
      </c>
      <c r="EW170">
        <f>MIN(BA169*(1+BA$6/Setup!$C$13)-CY170,MAX(0,$H170-SUM($DP170:EV170)))</f>
        <v/>
      </c>
      <c r="EX170">
        <f>MIN(BB169*(1+BB$6/Setup!$C$13)-CZ170,MAX(0,$H170-SUM($DP170:EW170)))</f>
        <v/>
      </c>
      <c r="EY170">
        <f>MIN(BC169*(1+BC$6/Setup!$C$13)-DA170,MAX(0,$H170-SUM($DP170:EX170)))</f>
        <v/>
      </c>
      <c r="EZ170">
        <f>MIN(BD169*(1+BD$6/Setup!$C$13)-DB170,MAX(0,$H170-SUM($DP170:EY170)))</f>
        <v/>
      </c>
      <c r="FA170">
        <f>MIN(BE169*(1+BE$6/Setup!$C$13)-DC170,MAX(0,$H170-SUM($DP170:EZ170)))</f>
        <v/>
      </c>
      <c r="FB170">
        <f>MIN(BF169*(1+BF$6/Setup!$C$13)-DD170,MAX(0,$H170-SUM($DP170:FA170)))</f>
        <v/>
      </c>
      <c r="FC170">
        <f>MIN(BG169*(1+BG$6/Setup!$C$13)-DE170,MAX(0,$H170-SUM($DP170:FB170)))</f>
        <v/>
      </c>
      <c r="FD170">
        <f>MIN(BH169*(1+BH$6/Setup!$C$13)-DF170,MAX(0,$H170-SUM($DP170:FC170)))</f>
        <v/>
      </c>
      <c r="FE170">
        <f>MIN(BI169*(1+BI$6/Setup!$C$13)-DG170,MAX(0,$H170-SUM($DP170:FD170)))</f>
        <v/>
      </c>
      <c r="FF170">
        <f>MIN(BJ169*(1+BJ$6/Setup!$C$13)-DH170,MAX(0,$H170-SUM($DP170:FE170)))</f>
        <v/>
      </c>
      <c r="FG170">
        <f>MIN(BK169*(1+BK$6/Setup!$C$13)-DI170,MAX(0,$H170-SUM($DP170:FF170)))</f>
        <v/>
      </c>
      <c r="FH170">
        <f>MIN(BL169*(1+BL$6/Setup!$C$13)-DJ170,MAX(0,$H170-SUM($DP170:FG170)))</f>
        <v/>
      </c>
      <c r="FI170">
        <f>MIN(BM169*(1+BM$6/Setup!$C$13)-DK170,MAX(0,$H170-SUM($DP170:FH170)))</f>
        <v/>
      </c>
      <c r="FJ170">
        <f>MIN(BN169*(1+BN$6/Setup!$C$13)-DL170,MAX(0,$H170-SUM($DP170:FI170)))</f>
        <v/>
      </c>
      <c r="FK170">
        <f>MIN(BO169*(1+BO$6/Setup!$C$13)-DM170,MAX(0,$H170-SUM($DP170:FJ170)))</f>
        <v/>
      </c>
      <c r="FL170">
        <f>MIN(BP169*(1+BP$6/Setup!$C$13)-DN170,MAX(0,$H170-SUM($DP170:FK170)))</f>
        <v/>
      </c>
      <c r="FM170">
        <f>MIN(BQ169*(1+BQ$6/Setup!$C$13)-DO170,MAX(0,$H170-SUM($DP170:FL170)))</f>
        <v/>
      </c>
    </row>
    <row r="171">
      <c r="A171">
        <f>A170+1</f>
        <v/>
      </c>
      <c r="B171">
        <f>IF(Setup!$C$6="Every week",Setup!$C$7+7*(A171-1),IF(Setup!$C$6="Every 2 weeks",Setup!$C$7+14*(A171-1),IF(Setup!$C$6="Every month",EDATE(Setup!$C$7,A171-1),EOMONTH(Setup!$C$7,INT((A171-1+Setup!$C$20)/2)-1)+MIN(IF(MOD(A171-1+Setup!$C$20,2)=0,Setup!$C$18,Setup!$C$19),DAY(EOMONTH(Setup!$C$7,INT((A171-1+Setup!$C$20)/2)))))))</f>
        <v/>
      </c>
      <c r="C171">
        <f>N('Paycheck Plan'!J167)</f>
        <v/>
      </c>
      <c r="D171">
        <f>N('Paycheck Plan'!K167)</f>
        <v/>
      </c>
      <c r="E171">
        <f>MIN(MAX(0,Setup!$C$10-F170),MAX(0,Setup!$C$8+C171-G171))</f>
        <v/>
      </c>
      <c r="F171">
        <f>F170+E171</f>
        <v/>
      </c>
      <c r="G171">
        <f>MIN(Setup!$C$14,MAX(0,Setup!$C$8+C171))</f>
        <v/>
      </c>
      <c r="H171">
        <f>MAX(0,Setup!$C$8+C171-G171-E171)+SUM($T$7:$BQ$7)-SUM(BR171:DO171)</f>
        <v/>
      </c>
      <c r="I171">
        <f>SUMPRODUCT(T170:BQ170,$T$6:$BQ$6)/Setup!$C$13</f>
        <v/>
      </c>
      <c r="J171">
        <f>SUM(T171:BQ171)</f>
        <v/>
      </c>
      <c r="K171">
        <f>IF(MAX(DP171:FM171)&gt;0,MATCH(MAX(DP171:FM171),DP171:FM171,0),1)</f>
        <v/>
      </c>
      <c r="T171">
        <f>MAX(0,T170*(1+T$6/Setup!$C$13)-BR171-DP171)+IF($K171=1,$D171,0)</f>
        <v/>
      </c>
      <c r="U171">
        <f>MAX(0,U170*(1+U$6/Setup!$C$13)-BS171-DQ171)+IF($K171=2,$D171,0)</f>
        <v/>
      </c>
      <c r="V171">
        <f>MAX(0,V170*(1+V$6/Setup!$C$13)-BT171-DR171)+IF($K171=3,$D171,0)</f>
        <v/>
      </c>
      <c r="W171">
        <f>MAX(0,W170*(1+W$6/Setup!$C$13)-BU171-DS171)+IF($K171=4,$D171,0)</f>
        <v/>
      </c>
      <c r="X171">
        <f>MAX(0,X170*(1+X$6/Setup!$C$13)-BV171-DT171)+IF($K171=5,$D171,0)</f>
        <v/>
      </c>
      <c r="Y171">
        <f>MAX(0,Y170*(1+Y$6/Setup!$C$13)-BW171-DU171)+IF($K171=6,$D171,0)</f>
        <v/>
      </c>
      <c r="Z171">
        <f>MAX(0,Z170*(1+Z$6/Setup!$C$13)-BX171-DV171)+IF($K171=7,$D171,0)</f>
        <v/>
      </c>
      <c r="AA171">
        <f>MAX(0,AA170*(1+AA$6/Setup!$C$13)-BY171-DW171)+IF($K171=8,$D171,0)</f>
        <v/>
      </c>
      <c r="AB171">
        <f>MAX(0,AB170*(1+AB$6/Setup!$C$13)-BZ171-DX171)+IF($K171=9,$D171,0)</f>
        <v/>
      </c>
      <c r="AC171">
        <f>MAX(0,AC170*(1+AC$6/Setup!$C$13)-CA171-DY171)+IF($K171=10,$D171,0)</f>
        <v/>
      </c>
      <c r="AD171">
        <f>MAX(0,AD170*(1+AD$6/Setup!$C$13)-CB171-DZ171)+IF($K171=11,$D171,0)</f>
        <v/>
      </c>
      <c r="AE171">
        <f>MAX(0,AE170*(1+AE$6/Setup!$C$13)-CC171-EA171)+IF($K171=12,$D171,0)</f>
        <v/>
      </c>
      <c r="AF171">
        <f>MAX(0,AF170*(1+AF$6/Setup!$C$13)-CD171-EB171)+IF($K171=13,$D171,0)</f>
        <v/>
      </c>
      <c r="AG171">
        <f>MAX(0,AG170*(1+AG$6/Setup!$C$13)-CE171-EC171)+IF($K171=14,$D171,0)</f>
        <v/>
      </c>
      <c r="AH171">
        <f>MAX(0,AH170*(1+AH$6/Setup!$C$13)-CF171-ED171)+IF($K171=15,$D171,0)</f>
        <v/>
      </c>
      <c r="AI171">
        <f>MAX(0,AI170*(1+AI$6/Setup!$C$13)-CG171-EE171)+IF($K171=16,$D171,0)</f>
        <v/>
      </c>
      <c r="AJ171">
        <f>MAX(0,AJ170*(1+AJ$6/Setup!$C$13)-CH171-EF171)+IF($K171=17,$D171,0)</f>
        <v/>
      </c>
      <c r="AK171">
        <f>MAX(0,AK170*(1+AK$6/Setup!$C$13)-CI171-EG171)+IF($K171=18,$D171,0)</f>
        <v/>
      </c>
      <c r="AL171">
        <f>MAX(0,AL170*(1+AL$6/Setup!$C$13)-CJ171-EH171)+IF($K171=19,$D171,0)</f>
        <v/>
      </c>
      <c r="AM171">
        <f>MAX(0,AM170*(1+AM$6/Setup!$C$13)-CK171-EI171)+IF($K171=20,$D171,0)</f>
        <v/>
      </c>
      <c r="AN171">
        <f>MAX(0,AN170*(1+AN$6/Setup!$C$13)-CL171-EJ171)+IF($K171=21,$D171,0)</f>
        <v/>
      </c>
      <c r="AO171">
        <f>MAX(0,AO170*(1+AO$6/Setup!$C$13)-CM171-EK171)+IF($K171=22,$D171,0)</f>
        <v/>
      </c>
      <c r="AP171">
        <f>MAX(0,AP170*(1+AP$6/Setup!$C$13)-CN171-EL171)+IF($K171=23,$D171,0)</f>
        <v/>
      </c>
      <c r="AQ171">
        <f>MAX(0,AQ170*(1+AQ$6/Setup!$C$13)-CO171-EM171)+IF($K171=24,$D171,0)</f>
        <v/>
      </c>
      <c r="AR171">
        <f>MAX(0,AR170*(1+AR$6/Setup!$C$13)-CP171-EN171)+IF($K171=25,$D171,0)</f>
        <v/>
      </c>
      <c r="AS171">
        <f>MAX(0,AS170*(1+AS$6/Setup!$C$13)-CQ171-EO171)+IF($K171=26,$D171,0)</f>
        <v/>
      </c>
      <c r="AT171">
        <f>MAX(0,AT170*(1+AT$6/Setup!$C$13)-CR171-EP171)+IF($K171=27,$D171,0)</f>
        <v/>
      </c>
      <c r="AU171">
        <f>MAX(0,AU170*(1+AU$6/Setup!$C$13)-CS171-EQ171)+IF($K171=28,$D171,0)</f>
        <v/>
      </c>
      <c r="AV171">
        <f>MAX(0,AV170*(1+AV$6/Setup!$C$13)-CT171-ER171)+IF($K171=29,$D171,0)</f>
        <v/>
      </c>
      <c r="AW171">
        <f>MAX(0,AW170*(1+AW$6/Setup!$C$13)-CU171-ES171)+IF($K171=30,$D171,0)</f>
        <v/>
      </c>
      <c r="AX171">
        <f>MAX(0,AX170*(1+AX$6/Setup!$C$13)-CV171-ET171)+IF($K171=31,$D171,0)</f>
        <v/>
      </c>
      <c r="AY171">
        <f>MAX(0,AY170*(1+AY$6/Setup!$C$13)-CW171-EU171)+IF($K171=32,$D171,0)</f>
        <v/>
      </c>
      <c r="AZ171">
        <f>MAX(0,AZ170*(1+AZ$6/Setup!$C$13)-CX171-EV171)+IF($K171=33,$D171,0)</f>
        <v/>
      </c>
      <c r="BA171">
        <f>MAX(0,BA170*(1+BA$6/Setup!$C$13)-CY171-EW171)+IF($K171=34,$D171,0)</f>
        <v/>
      </c>
      <c r="BB171">
        <f>MAX(0,BB170*(1+BB$6/Setup!$C$13)-CZ171-EX171)+IF($K171=35,$D171,0)</f>
        <v/>
      </c>
      <c r="BC171">
        <f>MAX(0,BC170*(1+BC$6/Setup!$C$13)-DA171-EY171)+IF($K171=36,$D171,0)</f>
        <v/>
      </c>
      <c r="BD171">
        <f>MAX(0,BD170*(1+BD$6/Setup!$C$13)-DB171-EZ171)+IF($K171=37,$D171,0)</f>
        <v/>
      </c>
      <c r="BE171">
        <f>MAX(0,BE170*(1+BE$6/Setup!$C$13)-DC171-FA171)+IF($K171=38,$D171,0)</f>
        <v/>
      </c>
      <c r="BF171">
        <f>MAX(0,BF170*(1+BF$6/Setup!$C$13)-DD171-FB171)+IF($K171=39,$D171,0)</f>
        <v/>
      </c>
      <c r="BG171">
        <f>MAX(0,BG170*(1+BG$6/Setup!$C$13)-DE171-FC171)+IF($K171=40,$D171,0)</f>
        <v/>
      </c>
      <c r="BH171">
        <f>MAX(0,BH170*(1+BH$6/Setup!$C$13)-DF171-FD171)+IF($K171=41,$D171,0)</f>
        <v/>
      </c>
      <c r="BI171">
        <f>MAX(0,BI170*(1+BI$6/Setup!$C$13)-DG171-FE171)+IF($K171=42,$D171,0)</f>
        <v/>
      </c>
      <c r="BJ171">
        <f>MAX(0,BJ170*(1+BJ$6/Setup!$C$13)-DH171-FF171)+IF($K171=43,$D171,0)</f>
        <v/>
      </c>
      <c r="BK171">
        <f>MAX(0,BK170*(1+BK$6/Setup!$C$13)-DI171-FG171)+IF($K171=44,$D171,0)</f>
        <v/>
      </c>
      <c r="BL171">
        <f>MAX(0,BL170*(1+BL$6/Setup!$C$13)-DJ171-FH171)+IF($K171=45,$D171,0)</f>
        <v/>
      </c>
      <c r="BM171">
        <f>MAX(0,BM170*(1+BM$6/Setup!$C$13)-DK171-FI171)+IF($K171=46,$D171,0)</f>
        <v/>
      </c>
      <c r="BN171">
        <f>MAX(0,BN170*(1+BN$6/Setup!$C$13)-DL171-FJ171)+IF($K171=47,$D171,0)</f>
        <v/>
      </c>
      <c r="BO171">
        <f>MAX(0,BO170*(1+BO$6/Setup!$C$13)-DM171-FK171)+IF($K171=48,$D171,0)</f>
        <v/>
      </c>
      <c r="BP171">
        <f>MAX(0,BP170*(1+BP$6/Setup!$C$13)-DN171-FL171)+IF($K171=49,$D171,0)</f>
        <v/>
      </c>
      <c r="BQ171">
        <f>MAX(0,BQ170*(1+BQ$6/Setup!$C$13)-DO171-FM171)+IF($K171=50,$D171,0)</f>
        <v/>
      </c>
      <c r="BR171">
        <f>MIN(T170*(1+T$6/Setup!$C$13),T$7)</f>
        <v/>
      </c>
      <c r="BS171">
        <f>MIN(U170*(1+U$6/Setup!$C$13),U$7)</f>
        <v/>
      </c>
      <c r="BT171">
        <f>MIN(V170*(1+V$6/Setup!$C$13),V$7)</f>
        <v/>
      </c>
      <c r="BU171">
        <f>MIN(W170*(1+W$6/Setup!$C$13),W$7)</f>
        <v/>
      </c>
      <c r="BV171">
        <f>MIN(X170*(1+X$6/Setup!$C$13),X$7)</f>
        <v/>
      </c>
      <c r="BW171">
        <f>MIN(Y170*(1+Y$6/Setup!$C$13),Y$7)</f>
        <v/>
      </c>
      <c r="BX171">
        <f>MIN(Z170*(1+Z$6/Setup!$C$13),Z$7)</f>
        <v/>
      </c>
      <c r="BY171">
        <f>MIN(AA170*(1+AA$6/Setup!$C$13),AA$7)</f>
        <v/>
      </c>
      <c r="BZ171">
        <f>MIN(AB170*(1+AB$6/Setup!$C$13),AB$7)</f>
        <v/>
      </c>
      <c r="CA171">
        <f>MIN(AC170*(1+AC$6/Setup!$C$13),AC$7)</f>
        <v/>
      </c>
      <c r="CB171">
        <f>MIN(AD170*(1+AD$6/Setup!$C$13),AD$7)</f>
        <v/>
      </c>
      <c r="CC171">
        <f>MIN(AE170*(1+AE$6/Setup!$C$13),AE$7)</f>
        <v/>
      </c>
      <c r="CD171">
        <f>MIN(AF170*(1+AF$6/Setup!$C$13),AF$7)</f>
        <v/>
      </c>
      <c r="CE171">
        <f>MIN(AG170*(1+AG$6/Setup!$C$13),AG$7)</f>
        <v/>
      </c>
      <c r="CF171">
        <f>MIN(AH170*(1+AH$6/Setup!$C$13),AH$7)</f>
        <v/>
      </c>
      <c r="CG171">
        <f>MIN(AI170*(1+AI$6/Setup!$C$13),AI$7)</f>
        <v/>
      </c>
      <c r="CH171">
        <f>MIN(AJ170*(1+AJ$6/Setup!$C$13),AJ$7)</f>
        <v/>
      </c>
      <c r="CI171">
        <f>MIN(AK170*(1+AK$6/Setup!$C$13),AK$7)</f>
        <v/>
      </c>
      <c r="CJ171">
        <f>MIN(AL170*(1+AL$6/Setup!$C$13),AL$7)</f>
        <v/>
      </c>
      <c r="CK171">
        <f>MIN(AM170*(1+AM$6/Setup!$C$13),AM$7)</f>
        <v/>
      </c>
      <c r="CL171">
        <f>MIN(AN170*(1+AN$6/Setup!$C$13),AN$7)</f>
        <v/>
      </c>
      <c r="CM171">
        <f>MIN(AO170*(1+AO$6/Setup!$C$13),AO$7)</f>
        <v/>
      </c>
      <c r="CN171">
        <f>MIN(AP170*(1+AP$6/Setup!$C$13),AP$7)</f>
        <v/>
      </c>
      <c r="CO171">
        <f>MIN(AQ170*(1+AQ$6/Setup!$C$13),AQ$7)</f>
        <v/>
      </c>
      <c r="CP171">
        <f>MIN(AR170*(1+AR$6/Setup!$C$13),AR$7)</f>
        <v/>
      </c>
      <c r="CQ171">
        <f>MIN(AS170*(1+AS$6/Setup!$C$13),AS$7)</f>
        <v/>
      </c>
      <c r="CR171">
        <f>MIN(AT170*(1+AT$6/Setup!$C$13),AT$7)</f>
        <v/>
      </c>
      <c r="CS171">
        <f>MIN(AU170*(1+AU$6/Setup!$C$13),AU$7)</f>
        <v/>
      </c>
      <c r="CT171">
        <f>MIN(AV170*(1+AV$6/Setup!$C$13),AV$7)</f>
        <v/>
      </c>
      <c r="CU171">
        <f>MIN(AW170*(1+AW$6/Setup!$C$13),AW$7)</f>
        <v/>
      </c>
      <c r="CV171">
        <f>MIN(AX170*(1+AX$6/Setup!$C$13),AX$7)</f>
        <v/>
      </c>
      <c r="CW171">
        <f>MIN(AY170*(1+AY$6/Setup!$C$13),AY$7)</f>
        <v/>
      </c>
      <c r="CX171">
        <f>MIN(AZ170*(1+AZ$6/Setup!$C$13),AZ$7)</f>
        <v/>
      </c>
      <c r="CY171">
        <f>MIN(BA170*(1+BA$6/Setup!$C$13),BA$7)</f>
        <v/>
      </c>
      <c r="CZ171">
        <f>MIN(BB170*(1+BB$6/Setup!$C$13),BB$7)</f>
        <v/>
      </c>
      <c r="DA171">
        <f>MIN(BC170*(1+BC$6/Setup!$C$13),BC$7)</f>
        <v/>
      </c>
      <c r="DB171">
        <f>MIN(BD170*(1+BD$6/Setup!$C$13),BD$7)</f>
        <v/>
      </c>
      <c r="DC171">
        <f>MIN(BE170*(1+BE$6/Setup!$C$13),BE$7)</f>
        <v/>
      </c>
      <c r="DD171">
        <f>MIN(BF170*(1+BF$6/Setup!$C$13),BF$7)</f>
        <v/>
      </c>
      <c r="DE171">
        <f>MIN(BG170*(1+BG$6/Setup!$C$13),BG$7)</f>
        <v/>
      </c>
      <c r="DF171">
        <f>MIN(BH170*(1+BH$6/Setup!$C$13),BH$7)</f>
        <v/>
      </c>
      <c r="DG171">
        <f>MIN(BI170*(1+BI$6/Setup!$C$13),BI$7)</f>
        <v/>
      </c>
      <c r="DH171">
        <f>MIN(BJ170*(1+BJ$6/Setup!$C$13),BJ$7)</f>
        <v/>
      </c>
      <c r="DI171">
        <f>MIN(BK170*(1+BK$6/Setup!$C$13),BK$7)</f>
        <v/>
      </c>
      <c r="DJ171">
        <f>MIN(BL170*(1+BL$6/Setup!$C$13),BL$7)</f>
        <v/>
      </c>
      <c r="DK171">
        <f>MIN(BM170*(1+BM$6/Setup!$C$13),BM$7)</f>
        <v/>
      </c>
      <c r="DL171">
        <f>MIN(BN170*(1+BN$6/Setup!$C$13),BN$7)</f>
        <v/>
      </c>
      <c r="DM171">
        <f>MIN(BO170*(1+BO$6/Setup!$C$13),BO$7)</f>
        <v/>
      </c>
      <c r="DN171">
        <f>MIN(BP170*(1+BP$6/Setup!$C$13),BP$7)</f>
        <v/>
      </c>
      <c r="DO171">
        <f>MIN(BQ170*(1+BQ$6/Setup!$C$13),BQ$7)</f>
        <v/>
      </c>
      <c r="DP171">
        <f>MIN(T170*(1+T$6/Setup!$C$13)-BR171,$H171)</f>
        <v/>
      </c>
      <c r="DQ171">
        <f>MIN(U170*(1+U$6/Setup!$C$13)-BS171,MAX(0,$H171-SUM($DP171:DP171)))</f>
        <v/>
      </c>
      <c r="DR171">
        <f>MIN(V170*(1+V$6/Setup!$C$13)-BT171,MAX(0,$H171-SUM($DP171:DQ171)))</f>
        <v/>
      </c>
      <c r="DS171">
        <f>MIN(W170*(1+W$6/Setup!$C$13)-BU171,MAX(0,$H171-SUM($DP171:DR171)))</f>
        <v/>
      </c>
      <c r="DT171">
        <f>MIN(X170*(1+X$6/Setup!$C$13)-BV171,MAX(0,$H171-SUM($DP171:DS171)))</f>
        <v/>
      </c>
      <c r="DU171">
        <f>MIN(Y170*(1+Y$6/Setup!$C$13)-BW171,MAX(0,$H171-SUM($DP171:DT171)))</f>
        <v/>
      </c>
      <c r="DV171">
        <f>MIN(Z170*(1+Z$6/Setup!$C$13)-BX171,MAX(0,$H171-SUM($DP171:DU171)))</f>
        <v/>
      </c>
      <c r="DW171">
        <f>MIN(AA170*(1+AA$6/Setup!$C$13)-BY171,MAX(0,$H171-SUM($DP171:DV171)))</f>
        <v/>
      </c>
      <c r="DX171">
        <f>MIN(AB170*(1+AB$6/Setup!$C$13)-BZ171,MAX(0,$H171-SUM($DP171:DW171)))</f>
        <v/>
      </c>
      <c r="DY171">
        <f>MIN(AC170*(1+AC$6/Setup!$C$13)-CA171,MAX(0,$H171-SUM($DP171:DX171)))</f>
        <v/>
      </c>
      <c r="DZ171">
        <f>MIN(AD170*(1+AD$6/Setup!$C$13)-CB171,MAX(0,$H171-SUM($DP171:DY171)))</f>
        <v/>
      </c>
      <c r="EA171">
        <f>MIN(AE170*(1+AE$6/Setup!$C$13)-CC171,MAX(0,$H171-SUM($DP171:DZ171)))</f>
        <v/>
      </c>
      <c r="EB171">
        <f>MIN(AF170*(1+AF$6/Setup!$C$13)-CD171,MAX(0,$H171-SUM($DP171:EA171)))</f>
        <v/>
      </c>
      <c r="EC171">
        <f>MIN(AG170*(1+AG$6/Setup!$C$13)-CE171,MAX(0,$H171-SUM($DP171:EB171)))</f>
        <v/>
      </c>
      <c r="ED171">
        <f>MIN(AH170*(1+AH$6/Setup!$C$13)-CF171,MAX(0,$H171-SUM($DP171:EC171)))</f>
        <v/>
      </c>
      <c r="EE171">
        <f>MIN(AI170*(1+AI$6/Setup!$C$13)-CG171,MAX(0,$H171-SUM($DP171:ED171)))</f>
        <v/>
      </c>
      <c r="EF171">
        <f>MIN(AJ170*(1+AJ$6/Setup!$C$13)-CH171,MAX(0,$H171-SUM($DP171:EE171)))</f>
        <v/>
      </c>
      <c r="EG171">
        <f>MIN(AK170*(1+AK$6/Setup!$C$13)-CI171,MAX(0,$H171-SUM($DP171:EF171)))</f>
        <v/>
      </c>
      <c r="EH171">
        <f>MIN(AL170*(1+AL$6/Setup!$C$13)-CJ171,MAX(0,$H171-SUM($DP171:EG171)))</f>
        <v/>
      </c>
      <c r="EI171">
        <f>MIN(AM170*(1+AM$6/Setup!$C$13)-CK171,MAX(0,$H171-SUM($DP171:EH171)))</f>
        <v/>
      </c>
      <c r="EJ171">
        <f>MIN(AN170*(1+AN$6/Setup!$C$13)-CL171,MAX(0,$H171-SUM($DP171:EI171)))</f>
        <v/>
      </c>
      <c r="EK171">
        <f>MIN(AO170*(1+AO$6/Setup!$C$13)-CM171,MAX(0,$H171-SUM($DP171:EJ171)))</f>
        <v/>
      </c>
      <c r="EL171">
        <f>MIN(AP170*(1+AP$6/Setup!$C$13)-CN171,MAX(0,$H171-SUM($DP171:EK171)))</f>
        <v/>
      </c>
      <c r="EM171">
        <f>MIN(AQ170*(1+AQ$6/Setup!$C$13)-CO171,MAX(0,$H171-SUM($DP171:EL171)))</f>
        <v/>
      </c>
      <c r="EN171">
        <f>MIN(AR170*(1+AR$6/Setup!$C$13)-CP171,MAX(0,$H171-SUM($DP171:EM171)))</f>
        <v/>
      </c>
      <c r="EO171">
        <f>MIN(AS170*(1+AS$6/Setup!$C$13)-CQ171,MAX(0,$H171-SUM($DP171:EN171)))</f>
        <v/>
      </c>
      <c r="EP171">
        <f>MIN(AT170*(1+AT$6/Setup!$C$13)-CR171,MAX(0,$H171-SUM($DP171:EO171)))</f>
        <v/>
      </c>
      <c r="EQ171">
        <f>MIN(AU170*(1+AU$6/Setup!$C$13)-CS171,MAX(0,$H171-SUM($DP171:EP171)))</f>
        <v/>
      </c>
      <c r="ER171">
        <f>MIN(AV170*(1+AV$6/Setup!$C$13)-CT171,MAX(0,$H171-SUM($DP171:EQ171)))</f>
        <v/>
      </c>
      <c r="ES171">
        <f>MIN(AW170*(1+AW$6/Setup!$C$13)-CU171,MAX(0,$H171-SUM($DP171:ER171)))</f>
        <v/>
      </c>
      <c r="ET171">
        <f>MIN(AX170*(1+AX$6/Setup!$C$13)-CV171,MAX(0,$H171-SUM($DP171:ES171)))</f>
        <v/>
      </c>
      <c r="EU171">
        <f>MIN(AY170*(1+AY$6/Setup!$C$13)-CW171,MAX(0,$H171-SUM($DP171:ET171)))</f>
        <v/>
      </c>
      <c r="EV171">
        <f>MIN(AZ170*(1+AZ$6/Setup!$C$13)-CX171,MAX(0,$H171-SUM($DP171:EU171)))</f>
        <v/>
      </c>
      <c r="EW171">
        <f>MIN(BA170*(1+BA$6/Setup!$C$13)-CY171,MAX(0,$H171-SUM($DP171:EV171)))</f>
        <v/>
      </c>
      <c r="EX171">
        <f>MIN(BB170*(1+BB$6/Setup!$C$13)-CZ171,MAX(0,$H171-SUM($DP171:EW171)))</f>
        <v/>
      </c>
      <c r="EY171">
        <f>MIN(BC170*(1+BC$6/Setup!$C$13)-DA171,MAX(0,$H171-SUM($DP171:EX171)))</f>
        <v/>
      </c>
      <c r="EZ171">
        <f>MIN(BD170*(1+BD$6/Setup!$C$13)-DB171,MAX(0,$H171-SUM($DP171:EY171)))</f>
        <v/>
      </c>
      <c r="FA171">
        <f>MIN(BE170*(1+BE$6/Setup!$C$13)-DC171,MAX(0,$H171-SUM($DP171:EZ171)))</f>
        <v/>
      </c>
      <c r="FB171">
        <f>MIN(BF170*(1+BF$6/Setup!$C$13)-DD171,MAX(0,$H171-SUM($DP171:FA171)))</f>
        <v/>
      </c>
      <c r="FC171">
        <f>MIN(BG170*(1+BG$6/Setup!$C$13)-DE171,MAX(0,$H171-SUM($DP171:FB171)))</f>
        <v/>
      </c>
      <c r="FD171">
        <f>MIN(BH170*(1+BH$6/Setup!$C$13)-DF171,MAX(0,$H171-SUM($DP171:FC171)))</f>
        <v/>
      </c>
      <c r="FE171">
        <f>MIN(BI170*(1+BI$6/Setup!$C$13)-DG171,MAX(0,$H171-SUM($DP171:FD171)))</f>
        <v/>
      </c>
      <c r="FF171">
        <f>MIN(BJ170*(1+BJ$6/Setup!$C$13)-DH171,MAX(0,$H171-SUM($DP171:FE171)))</f>
        <v/>
      </c>
      <c r="FG171">
        <f>MIN(BK170*(1+BK$6/Setup!$C$13)-DI171,MAX(0,$H171-SUM($DP171:FF171)))</f>
        <v/>
      </c>
      <c r="FH171">
        <f>MIN(BL170*(1+BL$6/Setup!$C$13)-DJ171,MAX(0,$H171-SUM($DP171:FG171)))</f>
        <v/>
      </c>
      <c r="FI171">
        <f>MIN(BM170*(1+BM$6/Setup!$C$13)-DK171,MAX(0,$H171-SUM($DP171:FH171)))</f>
        <v/>
      </c>
      <c r="FJ171">
        <f>MIN(BN170*(1+BN$6/Setup!$C$13)-DL171,MAX(0,$H171-SUM($DP171:FI171)))</f>
        <v/>
      </c>
      <c r="FK171">
        <f>MIN(BO170*(1+BO$6/Setup!$C$13)-DM171,MAX(0,$H171-SUM($DP171:FJ171)))</f>
        <v/>
      </c>
      <c r="FL171">
        <f>MIN(BP170*(1+BP$6/Setup!$C$13)-DN171,MAX(0,$H171-SUM($DP171:FK171)))</f>
        <v/>
      </c>
      <c r="FM171">
        <f>MIN(BQ170*(1+BQ$6/Setup!$C$13)-DO171,MAX(0,$H171-SUM($DP171:FL171)))</f>
        <v/>
      </c>
    </row>
    <row r="172">
      <c r="A172">
        <f>A171+1</f>
        <v/>
      </c>
      <c r="B172">
        <f>IF(Setup!$C$6="Every week",Setup!$C$7+7*(A172-1),IF(Setup!$C$6="Every 2 weeks",Setup!$C$7+14*(A172-1),IF(Setup!$C$6="Every month",EDATE(Setup!$C$7,A172-1),EOMONTH(Setup!$C$7,INT((A172-1+Setup!$C$20)/2)-1)+MIN(IF(MOD(A172-1+Setup!$C$20,2)=0,Setup!$C$18,Setup!$C$19),DAY(EOMONTH(Setup!$C$7,INT((A172-1+Setup!$C$20)/2)))))))</f>
        <v/>
      </c>
      <c r="C172">
        <f>N('Paycheck Plan'!J168)</f>
        <v/>
      </c>
      <c r="D172">
        <f>N('Paycheck Plan'!K168)</f>
        <v/>
      </c>
      <c r="E172">
        <f>MIN(MAX(0,Setup!$C$10-F171),MAX(0,Setup!$C$8+C172-G172))</f>
        <v/>
      </c>
      <c r="F172">
        <f>F171+E172</f>
        <v/>
      </c>
      <c r="G172">
        <f>MIN(Setup!$C$14,MAX(0,Setup!$C$8+C172))</f>
        <v/>
      </c>
      <c r="H172">
        <f>MAX(0,Setup!$C$8+C172-G172-E172)+SUM($T$7:$BQ$7)-SUM(BR172:DO172)</f>
        <v/>
      </c>
      <c r="I172">
        <f>SUMPRODUCT(T171:BQ171,$T$6:$BQ$6)/Setup!$C$13</f>
        <v/>
      </c>
      <c r="J172">
        <f>SUM(T172:BQ172)</f>
        <v/>
      </c>
      <c r="K172">
        <f>IF(MAX(DP172:FM172)&gt;0,MATCH(MAX(DP172:FM172),DP172:FM172,0),1)</f>
        <v/>
      </c>
      <c r="T172">
        <f>MAX(0,T171*(1+T$6/Setup!$C$13)-BR172-DP172)+IF($K172=1,$D172,0)</f>
        <v/>
      </c>
      <c r="U172">
        <f>MAX(0,U171*(1+U$6/Setup!$C$13)-BS172-DQ172)+IF($K172=2,$D172,0)</f>
        <v/>
      </c>
      <c r="V172">
        <f>MAX(0,V171*(1+V$6/Setup!$C$13)-BT172-DR172)+IF($K172=3,$D172,0)</f>
        <v/>
      </c>
      <c r="W172">
        <f>MAX(0,W171*(1+W$6/Setup!$C$13)-BU172-DS172)+IF($K172=4,$D172,0)</f>
        <v/>
      </c>
      <c r="X172">
        <f>MAX(0,X171*(1+X$6/Setup!$C$13)-BV172-DT172)+IF($K172=5,$D172,0)</f>
        <v/>
      </c>
      <c r="Y172">
        <f>MAX(0,Y171*(1+Y$6/Setup!$C$13)-BW172-DU172)+IF($K172=6,$D172,0)</f>
        <v/>
      </c>
      <c r="Z172">
        <f>MAX(0,Z171*(1+Z$6/Setup!$C$13)-BX172-DV172)+IF($K172=7,$D172,0)</f>
        <v/>
      </c>
      <c r="AA172">
        <f>MAX(0,AA171*(1+AA$6/Setup!$C$13)-BY172-DW172)+IF($K172=8,$D172,0)</f>
        <v/>
      </c>
      <c r="AB172">
        <f>MAX(0,AB171*(1+AB$6/Setup!$C$13)-BZ172-DX172)+IF($K172=9,$D172,0)</f>
        <v/>
      </c>
      <c r="AC172">
        <f>MAX(0,AC171*(1+AC$6/Setup!$C$13)-CA172-DY172)+IF($K172=10,$D172,0)</f>
        <v/>
      </c>
      <c r="AD172">
        <f>MAX(0,AD171*(1+AD$6/Setup!$C$13)-CB172-DZ172)+IF($K172=11,$D172,0)</f>
        <v/>
      </c>
      <c r="AE172">
        <f>MAX(0,AE171*(1+AE$6/Setup!$C$13)-CC172-EA172)+IF($K172=12,$D172,0)</f>
        <v/>
      </c>
      <c r="AF172">
        <f>MAX(0,AF171*(1+AF$6/Setup!$C$13)-CD172-EB172)+IF($K172=13,$D172,0)</f>
        <v/>
      </c>
      <c r="AG172">
        <f>MAX(0,AG171*(1+AG$6/Setup!$C$13)-CE172-EC172)+IF($K172=14,$D172,0)</f>
        <v/>
      </c>
      <c r="AH172">
        <f>MAX(0,AH171*(1+AH$6/Setup!$C$13)-CF172-ED172)+IF($K172=15,$D172,0)</f>
        <v/>
      </c>
      <c r="AI172">
        <f>MAX(0,AI171*(1+AI$6/Setup!$C$13)-CG172-EE172)+IF($K172=16,$D172,0)</f>
        <v/>
      </c>
      <c r="AJ172">
        <f>MAX(0,AJ171*(1+AJ$6/Setup!$C$13)-CH172-EF172)+IF($K172=17,$D172,0)</f>
        <v/>
      </c>
      <c r="AK172">
        <f>MAX(0,AK171*(1+AK$6/Setup!$C$13)-CI172-EG172)+IF($K172=18,$D172,0)</f>
        <v/>
      </c>
      <c r="AL172">
        <f>MAX(0,AL171*(1+AL$6/Setup!$C$13)-CJ172-EH172)+IF($K172=19,$D172,0)</f>
        <v/>
      </c>
      <c r="AM172">
        <f>MAX(0,AM171*(1+AM$6/Setup!$C$13)-CK172-EI172)+IF($K172=20,$D172,0)</f>
        <v/>
      </c>
      <c r="AN172">
        <f>MAX(0,AN171*(1+AN$6/Setup!$C$13)-CL172-EJ172)+IF($K172=21,$D172,0)</f>
        <v/>
      </c>
      <c r="AO172">
        <f>MAX(0,AO171*(1+AO$6/Setup!$C$13)-CM172-EK172)+IF($K172=22,$D172,0)</f>
        <v/>
      </c>
      <c r="AP172">
        <f>MAX(0,AP171*(1+AP$6/Setup!$C$13)-CN172-EL172)+IF($K172=23,$D172,0)</f>
        <v/>
      </c>
      <c r="AQ172">
        <f>MAX(0,AQ171*(1+AQ$6/Setup!$C$13)-CO172-EM172)+IF($K172=24,$D172,0)</f>
        <v/>
      </c>
      <c r="AR172">
        <f>MAX(0,AR171*(1+AR$6/Setup!$C$13)-CP172-EN172)+IF($K172=25,$D172,0)</f>
        <v/>
      </c>
      <c r="AS172">
        <f>MAX(0,AS171*(1+AS$6/Setup!$C$13)-CQ172-EO172)+IF($K172=26,$D172,0)</f>
        <v/>
      </c>
      <c r="AT172">
        <f>MAX(0,AT171*(1+AT$6/Setup!$C$13)-CR172-EP172)+IF($K172=27,$D172,0)</f>
        <v/>
      </c>
      <c r="AU172">
        <f>MAX(0,AU171*(1+AU$6/Setup!$C$13)-CS172-EQ172)+IF($K172=28,$D172,0)</f>
        <v/>
      </c>
      <c r="AV172">
        <f>MAX(0,AV171*(1+AV$6/Setup!$C$13)-CT172-ER172)+IF($K172=29,$D172,0)</f>
        <v/>
      </c>
      <c r="AW172">
        <f>MAX(0,AW171*(1+AW$6/Setup!$C$13)-CU172-ES172)+IF($K172=30,$D172,0)</f>
        <v/>
      </c>
      <c r="AX172">
        <f>MAX(0,AX171*(1+AX$6/Setup!$C$13)-CV172-ET172)+IF($K172=31,$D172,0)</f>
        <v/>
      </c>
      <c r="AY172">
        <f>MAX(0,AY171*(1+AY$6/Setup!$C$13)-CW172-EU172)+IF($K172=32,$D172,0)</f>
        <v/>
      </c>
      <c r="AZ172">
        <f>MAX(0,AZ171*(1+AZ$6/Setup!$C$13)-CX172-EV172)+IF($K172=33,$D172,0)</f>
        <v/>
      </c>
      <c r="BA172">
        <f>MAX(0,BA171*(1+BA$6/Setup!$C$13)-CY172-EW172)+IF($K172=34,$D172,0)</f>
        <v/>
      </c>
      <c r="BB172">
        <f>MAX(0,BB171*(1+BB$6/Setup!$C$13)-CZ172-EX172)+IF($K172=35,$D172,0)</f>
        <v/>
      </c>
      <c r="BC172">
        <f>MAX(0,BC171*(1+BC$6/Setup!$C$13)-DA172-EY172)+IF($K172=36,$D172,0)</f>
        <v/>
      </c>
      <c r="BD172">
        <f>MAX(0,BD171*(1+BD$6/Setup!$C$13)-DB172-EZ172)+IF($K172=37,$D172,0)</f>
        <v/>
      </c>
      <c r="BE172">
        <f>MAX(0,BE171*(1+BE$6/Setup!$C$13)-DC172-FA172)+IF($K172=38,$D172,0)</f>
        <v/>
      </c>
      <c r="BF172">
        <f>MAX(0,BF171*(1+BF$6/Setup!$C$13)-DD172-FB172)+IF($K172=39,$D172,0)</f>
        <v/>
      </c>
      <c r="BG172">
        <f>MAX(0,BG171*(1+BG$6/Setup!$C$13)-DE172-FC172)+IF($K172=40,$D172,0)</f>
        <v/>
      </c>
      <c r="BH172">
        <f>MAX(0,BH171*(1+BH$6/Setup!$C$13)-DF172-FD172)+IF($K172=41,$D172,0)</f>
        <v/>
      </c>
      <c r="BI172">
        <f>MAX(0,BI171*(1+BI$6/Setup!$C$13)-DG172-FE172)+IF($K172=42,$D172,0)</f>
        <v/>
      </c>
      <c r="BJ172">
        <f>MAX(0,BJ171*(1+BJ$6/Setup!$C$13)-DH172-FF172)+IF($K172=43,$D172,0)</f>
        <v/>
      </c>
      <c r="BK172">
        <f>MAX(0,BK171*(1+BK$6/Setup!$C$13)-DI172-FG172)+IF($K172=44,$D172,0)</f>
        <v/>
      </c>
      <c r="BL172">
        <f>MAX(0,BL171*(1+BL$6/Setup!$C$13)-DJ172-FH172)+IF($K172=45,$D172,0)</f>
        <v/>
      </c>
      <c r="BM172">
        <f>MAX(0,BM171*(1+BM$6/Setup!$C$13)-DK172-FI172)+IF($K172=46,$D172,0)</f>
        <v/>
      </c>
      <c r="BN172">
        <f>MAX(0,BN171*(1+BN$6/Setup!$C$13)-DL172-FJ172)+IF($K172=47,$D172,0)</f>
        <v/>
      </c>
      <c r="BO172">
        <f>MAX(0,BO171*(1+BO$6/Setup!$C$13)-DM172-FK172)+IF($K172=48,$D172,0)</f>
        <v/>
      </c>
      <c r="BP172">
        <f>MAX(0,BP171*(1+BP$6/Setup!$C$13)-DN172-FL172)+IF($K172=49,$D172,0)</f>
        <v/>
      </c>
      <c r="BQ172">
        <f>MAX(0,BQ171*(1+BQ$6/Setup!$C$13)-DO172-FM172)+IF($K172=50,$D172,0)</f>
        <v/>
      </c>
      <c r="BR172">
        <f>MIN(T171*(1+T$6/Setup!$C$13),T$7)</f>
        <v/>
      </c>
      <c r="BS172">
        <f>MIN(U171*(1+U$6/Setup!$C$13),U$7)</f>
        <v/>
      </c>
      <c r="BT172">
        <f>MIN(V171*(1+V$6/Setup!$C$13),V$7)</f>
        <v/>
      </c>
      <c r="BU172">
        <f>MIN(W171*(1+W$6/Setup!$C$13),W$7)</f>
        <v/>
      </c>
      <c r="BV172">
        <f>MIN(X171*(1+X$6/Setup!$C$13),X$7)</f>
        <v/>
      </c>
      <c r="BW172">
        <f>MIN(Y171*(1+Y$6/Setup!$C$13),Y$7)</f>
        <v/>
      </c>
      <c r="BX172">
        <f>MIN(Z171*(1+Z$6/Setup!$C$13),Z$7)</f>
        <v/>
      </c>
      <c r="BY172">
        <f>MIN(AA171*(1+AA$6/Setup!$C$13),AA$7)</f>
        <v/>
      </c>
      <c r="BZ172">
        <f>MIN(AB171*(1+AB$6/Setup!$C$13),AB$7)</f>
        <v/>
      </c>
      <c r="CA172">
        <f>MIN(AC171*(1+AC$6/Setup!$C$13),AC$7)</f>
        <v/>
      </c>
      <c r="CB172">
        <f>MIN(AD171*(1+AD$6/Setup!$C$13),AD$7)</f>
        <v/>
      </c>
      <c r="CC172">
        <f>MIN(AE171*(1+AE$6/Setup!$C$13),AE$7)</f>
        <v/>
      </c>
      <c r="CD172">
        <f>MIN(AF171*(1+AF$6/Setup!$C$13),AF$7)</f>
        <v/>
      </c>
      <c r="CE172">
        <f>MIN(AG171*(1+AG$6/Setup!$C$13),AG$7)</f>
        <v/>
      </c>
      <c r="CF172">
        <f>MIN(AH171*(1+AH$6/Setup!$C$13),AH$7)</f>
        <v/>
      </c>
      <c r="CG172">
        <f>MIN(AI171*(1+AI$6/Setup!$C$13),AI$7)</f>
        <v/>
      </c>
      <c r="CH172">
        <f>MIN(AJ171*(1+AJ$6/Setup!$C$13),AJ$7)</f>
        <v/>
      </c>
      <c r="CI172">
        <f>MIN(AK171*(1+AK$6/Setup!$C$13),AK$7)</f>
        <v/>
      </c>
      <c r="CJ172">
        <f>MIN(AL171*(1+AL$6/Setup!$C$13),AL$7)</f>
        <v/>
      </c>
      <c r="CK172">
        <f>MIN(AM171*(1+AM$6/Setup!$C$13),AM$7)</f>
        <v/>
      </c>
      <c r="CL172">
        <f>MIN(AN171*(1+AN$6/Setup!$C$13),AN$7)</f>
        <v/>
      </c>
      <c r="CM172">
        <f>MIN(AO171*(1+AO$6/Setup!$C$13),AO$7)</f>
        <v/>
      </c>
      <c r="CN172">
        <f>MIN(AP171*(1+AP$6/Setup!$C$13),AP$7)</f>
        <v/>
      </c>
      <c r="CO172">
        <f>MIN(AQ171*(1+AQ$6/Setup!$C$13),AQ$7)</f>
        <v/>
      </c>
      <c r="CP172">
        <f>MIN(AR171*(1+AR$6/Setup!$C$13),AR$7)</f>
        <v/>
      </c>
      <c r="CQ172">
        <f>MIN(AS171*(1+AS$6/Setup!$C$13),AS$7)</f>
        <v/>
      </c>
      <c r="CR172">
        <f>MIN(AT171*(1+AT$6/Setup!$C$13),AT$7)</f>
        <v/>
      </c>
      <c r="CS172">
        <f>MIN(AU171*(1+AU$6/Setup!$C$13),AU$7)</f>
        <v/>
      </c>
      <c r="CT172">
        <f>MIN(AV171*(1+AV$6/Setup!$C$13),AV$7)</f>
        <v/>
      </c>
      <c r="CU172">
        <f>MIN(AW171*(1+AW$6/Setup!$C$13),AW$7)</f>
        <v/>
      </c>
      <c r="CV172">
        <f>MIN(AX171*(1+AX$6/Setup!$C$13),AX$7)</f>
        <v/>
      </c>
      <c r="CW172">
        <f>MIN(AY171*(1+AY$6/Setup!$C$13),AY$7)</f>
        <v/>
      </c>
      <c r="CX172">
        <f>MIN(AZ171*(1+AZ$6/Setup!$C$13),AZ$7)</f>
        <v/>
      </c>
      <c r="CY172">
        <f>MIN(BA171*(1+BA$6/Setup!$C$13),BA$7)</f>
        <v/>
      </c>
      <c r="CZ172">
        <f>MIN(BB171*(1+BB$6/Setup!$C$13),BB$7)</f>
        <v/>
      </c>
      <c r="DA172">
        <f>MIN(BC171*(1+BC$6/Setup!$C$13),BC$7)</f>
        <v/>
      </c>
      <c r="DB172">
        <f>MIN(BD171*(1+BD$6/Setup!$C$13),BD$7)</f>
        <v/>
      </c>
      <c r="DC172">
        <f>MIN(BE171*(1+BE$6/Setup!$C$13),BE$7)</f>
        <v/>
      </c>
      <c r="DD172">
        <f>MIN(BF171*(1+BF$6/Setup!$C$13),BF$7)</f>
        <v/>
      </c>
      <c r="DE172">
        <f>MIN(BG171*(1+BG$6/Setup!$C$13),BG$7)</f>
        <v/>
      </c>
      <c r="DF172">
        <f>MIN(BH171*(1+BH$6/Setup!$C$13),BH$7)</f>
        <v/>
      </c>
      <c r="DG172">
        <f>MIN(BI171*(1+BI$6/Setup!$C$13),BI$7)</f>
        <v/>
      </c>
      <c r="DH172">
        <f>MIN(BJ171*(1+BJ$6/Setup!$C$13),BJ$7)</f>
        <v/>
      </c>
      <c r="DI172">
        <f>MIN(BK171*(1+BK$6/Setup!$C$13),BK$7)</f>
        <v/>
      </c>
      <c r="DJ172">
        <f>MIN(BL171*(1+BL$6/Setup!$C$13),BL$7)</f>
        <v/>
      </c>
      <c r="DK172">
        <f>MIN(BM171*(1+BM$6/Setup!$C$13),BM$7)</f>
        <v/>
      </c>
      <c r="DL172">
        <f>MIN(BN171*(1+BN$6/Setup!$C$13),BN$7)</f>
        <v/>
      </c>
      <c r="DM172">
        <f>MIN(BO171*(1+BO$6/Setup!$C$13),BO$7)</f>
        <v/>
      </c>
      <c r="DN172">
        <f>MIN(BP171*(1+BP$6/Setup!$C$13),BP$7)</f>
        <v/>
      </c>
      <c r="DO172">
        <f>MIN(BQ171*(1+BQ$6/Setup!$C$13),BQ$7)</f>
        <v/>
      </c>
      <c r="DP172">
        <f>MIN(T171*(1+T$6/Setup!$C$13)-BR172,$H172)</f>
        <v/>
      </c>
      <c r="DQ172">
        <f>MIN(U171*(1+U$6/Setup!$C$13)-BS172,MAX(0,$H172-SUM($DP172:DP172)))</f>
        <v/>
      </c>
      <c r="DR172">
        <f>MIN(V171*(1+V$6/Setup!$C$13)-BT172,MAX(0,$H172-SUM($DP172:DQ172)))</f>
        <v/>
      </c>
      <c r="DS172">
        <f>MIN(W171*(1+W$6/Setup!$C$13)-BU172,MAX(0,$H172-SUM($DP172:DR172)))</f>
        <v/>
      </c>
      <c r="DT172">
        <f>MIN(X171*(1+X$6/Setup!$C$13)-BV172,MAX(0,$H172-SUM($DP172:DS172)))</f>
        <v/>
      </c>
      <c r="DU172">
        <f>MIN(Y171*(1+Y$6/Setup!$C$13)-BW172,MAX(0,$H172-SUM($DP172:DT172)))</f>
        <v/>
      </c>
      <c r="DV172">
        <f>MIN(Z171*(1+Z$6/Setup!$C$13)-BX172,MAX(0,$H172-SUM($DP172:DU172)))</f>
        <v/>
      </c>
      <c r="DW172">
        <f>MIN(AA171*(1+AA$6/Setup!$C$13)-BY172,MAX(0,$H172-SUM($DP172:DV172)))</f>
        <v/>
      </c>
      <c r="DX172">
        <f>MIN(AB171*(1+AB$6/Setup!$C$13)-BZ172,MAX(0,$H172-SUM($DP172:DW172)))</f>
        <v/>
      </c>
      <c r="DY172">
        <f>MIN(AC171*(1+AC$6/Setup!$C$13)-CA172,MAX(0,$H172-SUM($DP172:DX172)))</f>
        <v/>
      </c>
      <c r="DZ172">
        <f>MIN(AD171*(1+AD$6/Setup!$C$13)-CB172,MAX(0,$H172-SUM($DP172:DY172)))</f>
        <v/>
      </c>
      <c r="EA172">
        <f>MIN(AE171*(1+AE$6/Setup!$C$13)-CC172,MAX(0,$H172-SUM($DP172:DZ172)))</f>
        <v/>
      </c>
      <c r="EB172">
        <f>MIN(AF171*(1+AF$6/Setup!$C$13)-CD172,MAX(0,$H172-SUM($DP172:EA172)))</f>
        <v/>
      </c>
      <c r="EC172">
        <f>MIN(AG171*(1+AG$6/Setup!$C$13)-CE172,MAX(0,$H172-SUM($DP172:EB172)))</f>
        <v/>
      </c>
      <c r="ED172">
        <f>MIN(AH171*(1+AH$6/Setup!$C$13)-CF172,MAX(0,$H172-SUM($DP172:EC172)))</f>
        <v/>
      </c>
      <c r="EE172">
        <f>MIN(AI171*(1+AI$6/Setup!$C$13)-CG172,MAX(0,$H172-SUM($DP172:ED172)))</f>
        <v/>
      </c>
      <c r="EF172">
        <f>MIN(AJ171*(1+AJ$6/Setup!$C$13)-CH172,MAX(0,$H172-SUM($DP172:EE172)))</f>
        <v/>
      </c>
      <c r="EG172">
        <f>MIN(AK171*(1+AK$6/Setup!$C$13)-CI172,MAX(0,$H172-SUM($DP172:EF172)))</f>
        <v/>
      </c>
      <c r="EH172">
        <f>MIN(AL171*(1+AL$6/Setup!$C$13)-CJ172,MAX(0,$H172-SUM($DP172:EG172)))</f>
        <v/>
      </c>
      <c r="EI172">
        <f>MIN(AM171*(1+AM$6/Setup!$C$13)-CK172,MAX(0,$H172-SUM($DP172:EH172)))</f>
        <v/>
      </c>
      <c r="EJ172">
        <f>MIN(AN171*(1+AN$6/Setup!$C$13)-CL172,MAX(0,$H172-SUM($DP172:EI172)))</f>
        <v/>
      </c>
      <c r="EK172">
        <f>MIN(AO171*(1+AO$6/Setup!$C$13)-CM172,MAX(0,$H172-SUM($DP172:EJ172)))</f>
        <v/>
      </c>
      <c r="EL172">
        <f>MIN(AP171*(1+AP$6/Setup!$C$13)-CN172,MAX(0,$H172-SUM($DP172:EK172)))</f>
        <v/>
      </c>
      <c r="EM172">
        <f>MIN(AQ171*(1+AQ$6/Setup!$C$13)-CO172,MAX(0,$H172-SUM($DP172:EL172)))</f>
        <v/>
      </c>
      <c r="EN172">
        <f>MIN(AR171*(1+AR$6/Setup!$C$13)-CP172,MAX(0,$H172-SUM($DP172:EM172)))</f>
        <v/>
      </c>
      <c r="EO172">
        <f>MIN(AS171*(1+AS$6/Setup!$C$13)-CQ172,MAX(0,$H172-SUM($DP172:EN172)))</f>
        <v/>
      </c>
      <c r="EP172">
        <f>MIN(AT171*(1+AT$6/Setup!$C$13)-CR172,MAX(0,$H172-SUM($DP172:EO172)))</f>
        <v/>
      </c>
      <c r="EQ172">
        <f>MIN(AU171*(1+AU$6/Setup!$C$13)-CS172,MAX(0,$H172-SUM($DP172:EP172)))</f>
        <v/>
      </c>
      <c r="ER172">
        <f>MIN(AV171*(1+AV$6/Setup!$C$13)-CT172,MAX(0,$H172-SUM($DP172:EQ172)))</f>
        <v/>
      </c>
      <c r="ES172">
        <f>MIN(AW171*(1+AW$6/Setup!$C$13)-CU172,MAX(0,$H172-SUM($DP172:ER172)))</f>
        <v/>
      </c>
      <c r="ET172">
        <f>MIN(AX171*(1+AX$6/Setup!$C$13)-CV172,MAX(0,$H172-SUM($DP172:ES172)))</f>
        <v/>
      </c>
      <c r="EU172">
        <f>MIN(AY171*(1+AY$6/Setup!$C$13)-CW172,MAX(0,$H172-SUM($DP172:ET172)))</f>
        <v/>
      </c>
      <c r="EV172">
        <f>MIN(AZ171*(1+AZ$6/Setup!$C$13)-CX172,MAX(0,$H172-SUM($DP172:EU172)))</f>
        <v/>
      </c>
      <c r="EW172">
        <f>MIN(BA171*(1+BA$6/Setup!$C$13)-CY172,MAX(0,$H172-SUM($DP172:EV172)))</f>
        <v/>
      </c>
      <c r="EX172">
        <f>MIN(BB171*(1+BB$6/Setup!$C$13)-CZ172,MAX(0,$H172-SUM($DP172:EW172)))</f>
        <v/>
      </c>
      <c r="EY172">
        <f>MIN(BC171*(1+BC$6/Setup!$C$13)-DA172,MAX(0,$H172-SUM($DP172:EX172)))</f>
        <v/>
      </c>
      <c r="EZ172">
        <f>MIN(BD171*(1+BD$6/Setup!$C$13)-DB172,MAX(0,$H172-SUM($DP172:EY172)))</f>
        <v/>
      </c>
      <c r="FA172">
        <f>MIN(BE171*(1+BE$6/Setup!$C$13)-DC172,MAX(0,$H172-SUM($DP172:EZ172)))</f>
        <v/>
      </c>
      <c r="FB172">
        <f>MIN(BF171*(1+BF$6/Setup!$C$13)-DD172,MAX(0,$H172-SUM($DP172:FA172)))</f>
        <v/>
      </c>
      <c r="FC172">
        <f>MIN(BG171*(1+BG$6/Setup!$C$13)-DE172,MAX(0,$H172-SUM($DP172:FB172)))</f>
        <v/>
      </c>
      <c r="FD172">
        <f>MIN(BH171*(1+BH$6/Setup!$C$13)-DF172,MAX(0,$H172-SUM($DP172:FC172)))</f>
        <v/>
      </c>
      <c r="FE172">
        <f>MIN(BI171*(1+BI$6/Setup!$C$13)-DG172,MAX(0,$H172-SUM($DP172:FD172)))</f>
        <v/>
      </c>
      <c r="FF172">
        <f>MIN(BJ171*(1+BJ$6/Setup!$C$13)-DH172,MAX(0,$H172-SUM($DP172:FE172)))</f>
        <v/>
      </c>
      <c r="FG172">
        <f>MIN(BK171*(1+BK$6/Setup!$C$13)-DI172,MAX(0,$H172-SUM($DP172:FF172)))</f>
        <v/>
      </c>
      <c r="FH172">
        <f>MIN(BL171*(1+BL$6/Setup!$C$13)-DJ172,MAX(0,$H172-SUM($DP172:FG172)))</f>
        <v/>
      </c>
      <c r="FI172">
        <f>MIN(BM171*(1+BM$6/Setup!$C$13)-DK172,MAX(0,$H172-SUM($DP172:FH172)))</f>
        <v/>
      </c>
      <c r="FJ172">
        <f>MIN(BN171*(1+BN$6/Setup!$C$13)-DL172,MAX(0,$H172-SUM($DP172:FI172)))</f>
        <v/>
      </c>
      <c r="FK172">
        <f>MIN(BO171*(1+BO$6/Setup!$C$13)-DM172,MAX(0,$H172-SUM($DP172:FJ172)))</f>
        <v/>
      </c>
      <c r="FL172">
        <f>MIN(BP171*(1+BP$6/Setup!$C$13)-DN172,MAX(0,$H172-SUM($DP172:FK172)))</f>
        <v/>
      </c>
      <c r="FM172">
        <f>MIN(BQ171*(1+BQ$6/Setup!$C$13)-DO172,MAX(0,$H172-SUM($DP172:FL172)))</f>
        <v/>
      </c>
    </row>
    <row r="173">
      <c r="A173">
        <f>A172+1</f>
        <v/>
      </c>
      <c r="B173">
        <f>IF(Setup!$C$6="Every week",Setup!$C$7+7*(A173-1),IF(Setup!$C$6="Every 2 weeks",Setup!$C$7+14*(A173-1),IF(Setup!$C$6="Every month",EDATE(Setup!$C$7,A173-1),EOMONTH(Setup!$C$7,INT((A173-1+Setup!$C$20)/2)-1)+MIN(IF(MOD(A173-1+Setup!$C$20,2)=0,Setup!$C$18,Setup!$C$19),DAY(EOMONTH(Setup!$C$7,INT((A173-1+Setup!$C$20)/2)))))))</f>
        <v/>
      </c>
      <c r="C173">
        <f>N('Paycheck Plan'!J169)</f>
        <v/>
      </c>
      <c r="D173">
        <f>N('Paycheck Plan'!K169)</f>
        <v/>
      </c>
      <c r="E173">
        <f>MIN(MAX(0,Setup!$C$10-F172),MAX(0,Setup!$C$8+C173-G173))</f>
        <v/>
      </c>
      <c r="F173">
        <f>F172+E173</f>
        <v/>
      </c>
      <c r="G173">
        <f>MIN(Setup!$C$14,MAX(0,Setup!$C$8+C173))</f>
        <v/>
      </c>
      <c r="H173">
        <f>MAX(0,Setup!$C$8+C173-G173-E173)+SUM($T$7:$BQ$7)-SUM(BR173:DO173)</f>
        <v/>
      </c>
      <c r="I173">
        <f>SUMPRODUCT(T172:BQ172,$T$6:$BQ$6)/Setup!$C$13</f>
        <v/>
      </c>
      <c r="J173">
        <f>SUM(T173:BQ173)</f>
        <v/>
      </c>
      <c r="K173">
        <f>IF(MAX(DP173:FM173)&gt;0,MATCH(MAX(DP173:FM173),DP173:FM173,0),1)</f>
        <v/>
      </c>
      <c r="T173">
        <f>MAX(0,T172*(1+T$6/Setup!$C$13)-BR173-DP173)+IF($K173=1,$D173,0)</f>
        <v/>
      </c>
      <c r="U173">
        <f>MAX(0,U172*(1+U$6/Setup!$C$13)-BS173-DQ173)+IF($K173=2,$D173,0)</f>
        <v/>
      </c>
      <c r="V173">
        <f>MAX(0,V172*(1+V$6/Setup!$C$13)-BT173-DR173)+IF($K173=3,$D173,0)</f>
        <v/>
      </c>
      <c r="W173">
        <f>MAX(0,W172*(1+W$6/Setup!$C$13)-BU173-DS173)+IF($K173=4,$D173,0)</f>
        <v/>
      </c>
      <c r="X173">
        <f>MAX(0,X172*(1+X$6/Setup!$C$13)-BV173-DT173)+IF($K173=5,$D173,0)</f>
        <v/>
      </c>
      <c r="Y173">
        <f>MAX(0,Y172*(1+Y$6/Setup!$C$13)-BW173-DU173)+IF($K173=6,$D173,0)</f>
        <v/>
      </c>
      <c r="Z173">
        <f>MAX(0,Z172*(1+Z$6/Setup!$C$13)-BX173-DV173)+IF($K173=7,$D173,0)</f>
        <v/>
      </c>
      <c r="AA173">
        <f>MAX(0,AA172*(1+AA$6/Setup!$C$13)-BY173-DW173)+IF($K173=8,$D173,0)</f>
        <v/>
      </c>
      <c r="AB173">
        <f>MAX(0,AB172*(1+AB$6/Setup!$C$13)-BZ173-DX173)+IF($K173=9,$D173,0)</f>
        <v/>
      </c>
      <c r="AC173">
        <f>MAX(0,AC172*(1+AC$6/Setup!$C$13)-CA173-DY173)+IF($K173=10,$D173,0)</f>
        <v/>
      </c>
      <c r="AD173">
        <f>MAX(0,AD172*(1+AD$6/Setup!$C$13)-CB173-DZ173)+IF($K173=11,$D173,0)</f>
        <v/>
      </c>
      <c r="AE173">
        <f>MAX(0,AE172*(1+AE$6/Setup!$C$13)-CC173-EA173)+IF($K173=12,$D173,0)</f>
        <v/>
      </c>
      <c r="AF173">
        <f>MAX(0,AF172*(1+AF$6/Setup!$C$13)-CD173-EB173)+IF($K173=13,$D173,0)</f>
        <v/>
      </c>
      <c r="AG173">
        <f>MAX(0,AG172*(1+AG$6/Setup!$C$13)-CE173-EC173)+IF($K173=14,$D173,0)</f>
        <v/>
      </c>
      <c r="AH173">
        <f>MAX(0,AH172*(1+AH$6/Setup!$C$13)-CF173-ED173)+IF($K173=15,$D173,0)</f>
        <v/>
      </c>
      <c r="AI173">
        <f>MAX(0,AI172*(1+AI$6/Setup!$C$13)-CG173-EE173)+IF($K173=16,$D173,0)</f>
        <v/>
      </c>
      <c r="AJ173">
        <f>MAX(0,AJ172*(1+AJ$6/Setup!$C$13)-CH173-EF173)+IF($K173=17,$D173,0)</f>
        <v/>
      </c>
      <c r="AK173">
        <f>MAX(0,AK172*(1+AK$6/Setup!$C$13)-CI173-EG173)+IF($K173=18,$D173,0)</f>
        <v/>
      </c>
      <c r="AL173">
        <f>MAX(0,AL172*(1+AL$6/Setup!$C$13)-CJ173-EH173)+IF($K173=19,$D173,0)</f>
        <v/>
      </c>
      <c r="AM173">
        <f>MAX(0,AM172*(1+AM$6/Setup!$C$13)-CK173-EI173)+IF($K173=20,$D173,0)</f>
        <v/>
      </c>
      <c r="AN173">
        <f>MAX(0,AN172*(1+AN$6/Setup!$C$13)-CL173-EJ173)+IF($K173=21,$D173,0)</f>
        <v/>
      </c>
      <c r="AO173">
        <f>MAX(0,AO172*(1+AO$6/Setup!$C$13)-CM173-EK173)+IF($K173=22,$D173,0)</f>
        <v/>
      </c>
      <c r="AP173">
        <f>MAX(0,AP172*(1+AP$6/Setup!$C$13)-CN173-EL173)+IF($K173=23,$D173,0)</f>
        <v/>
      </c>
      <c r="AQ173">
        <f>MAX(0,AQ172*(1+AQ$6/Setup!$C$13)-CO173-EM173)+IF($K173=24,$D173,0)</f>
        <v/>
      </c>
      <c r="AR173">
        <f>MAX(0,AR172*(1+AR$6/Setup!$C$13)-CP173-EN173)+IF($K173=25,$D173,0)</f>
        <v/>
      </c>
      <c r="AS173">
        <f>MAX(0,AS172*(1+AS$6/Setup!$C$13)-CQ173-EO173)+IF($K173=26,$D173,0)</f>
        <v/>
      </c>
      <c r="AT173">
        <f>MAX(0,AT172*(1+AT$6/Setup!$C$13)-CR173-EP173)+IF($K173=27,$D173,0)</f>
        <v/>
      </c>
      <c r="AU173">
        <f>MAX(0,AU172*(1+AU$6/Setup!$C$13)-CS173-EQ173)+IF($K173=28,$D173,0)</f>
        <v/>
      </c>
      <c r="AV173">
        <f>MAX(0,AV172*(1+AV$6/Setup!$C$13)-CT173-ER173)+IF($K173=29,$D173,0)</f>
        <v/>
      </c>
      <c r="AW173">
        <f>MAX(0,AW172*(1+AW$6/Setup!$C$13)-CU173-ES173)+IF($K173=30,$D173,0)</f>
        <v/>
      </c>
      <c r="AX173">
        <f>MAX(0,AX172*(1+AX$6/Setup!$C$13)-CV173-ET173)+IF($K173=31,$D173,0)</f>
        <v/>
      </c>
      <c r="AY173">
        <f>MAX(0,AY172*(1+AY$6/Setup!$C$13)-CW173-EU173)+IF($K173=32,$D173,0)</f>
        <v/>
      </c>
      <c r="AZ173">
        <f>MAX(0,AZ172*(1+AZ$6/Setup!$C$13)-CX173-EV173)+IF($K173=33,$D173,0)</f>
        <v/>
      </c>
      <c r="BA173">
        <f>MAX(0,BA172*(1+BA$6/Setup!$C$13)-CY173-EW173)+IF($K173=34,$D173,0)</f>
        <v/>
      </c>
      <c r="BB173">
        <f>MAX(0,BB172*(1+BB$6/Setup!$C$13)-CZ173-EX173)+IF($K173=35,$D173,0)</f>
        <v/>
      </c>
      <c r="BC173">
        <f>MAX(0,BC172*(1+BC$6/Setup!$C$13)-DA173-EY173)+IF($K173=36,$D173,0)</f>
        <v/>
      </c>
      <c r="BD173">
        <f>MAX(0,BD172*(1+BD$6/Setup!$C$13)-DB173-EZ173)+IF($K173=37,$D173,0)</f>
        <v/>
      </c>
      <c r="BE173">
        <f>MAX(0,BE172*(1+BE$6/Setup!$C$13)-DC173-FA173)+IF($K173=38,$D173,0)</f>
        <v/>
      </c>
      <c r="BF173">
        <f>MAX(0,BF172*(1+BF$6/Setup!$C$13)-DD173-FB173)+IF($K173=39,$D173,0)</f>
        <v/>
      </c>
      <c r="BG173">
        <f>MAX(0,BG172*(1+BG$6/Setup!$C$13)-DE173-FC173)+IF($K173=40,$D173,0)</f>
        <v/>
      </c>
      <c r="BH173">
        <f>MAX(0,BH172*(1+BH$6/Setup!$C$13)-DF173-FD173)+IF($K173=41,$D173,0)</f>
        <v/>
      </c>
      <c r="BI173">
        <f>MAX(0,BI172*(1+BI$6/Setup!$C$13)-DG173-FE173)+IF($K173=42,$D173,0)</f>
        <v/>
      </c>
      <c r="BJ173">
        <f>MAX(0,BJ172*(1+BJ$6/Setup!$C$13)-DH173-FF173)+IF($K173=43,$D173,0)</f>
        <v/>
      </c>
      <c r="BK173">
        <f>MAX(0,BK172*(1+BK$6/Setup!$C$13)-DI173-FG173)+IF($K173=44,$D173,0)</f>
        <v/>
      </c>
      <c r="BL173">
        <f>MAX(0,BL172*(1+BL$6/Setup!$C$13)-DJ173-FH173)+IF($K173=45,$D173,0)</f>
        <v/>
      </c>
      <c r="BM173">
        <f>MAX(0,BM172*(1+BM$6/Setup!$C$13)-DK173-FI173)+IF($K173=46,$D173,0)</f>
        <v/>
      </c>
      <c r="BN173">
        <f>MAX(0,BN172*(1+BN$6/Setup!$C$13)-DL173-FJ173)+IF($K173=47,$D173,0)</f>
        <v/>
      </c>
      <c r="BO173">
        <f>MAX(0,BO172*(1+BO$6/Setup!$C$13)-DM173-FK173)+IF($K173=48,$D173,0)</f>
        <v/>
      </c>
      <c r="BP173">
        <f>MAX(0,BP172*(1+BP$6/Setup!$C$13)-DN173-FL173)+IF($K173=49,$D173,0)</f>
        <v/>
      </c>
      <c r="BQ173">
        <f>MAX(0,BQ172*(1+BQ$6/Setup!$C$13)-DO173-FM173)+IF($K173=50,$D173,0)</f>
        <v/>
      </c>
      <c r="BR173">
        <f>MIN(T172*(1+T$6/Setup!$C$13),T$7)</f>
        <v/>
      </c>
      <c r="BS173">
        <f>MIN(U172*(1+U$6/Setup!$C$13),U$7)</f>
        <v/>
      </c>
      <c r="BT173">
        <f>MIN(V172*(1+V$6/Setup!$C$13),V$7)</f>
        <v/>
      </c>
      <c r="BU173">
        <f>MIN(W172*(1+W$6/Setup!$C$13),W$7)</f>
        <v/>
      </c>
      <c r="BV173">
        <f>MIN(X172*(1+X$6/Setup!$C$13),X$7)</f>
        <v/>
      </c>
      <c r="BW173">
        <f>MIN(Y172*(1+Y$6/Setup!$C$13),Y$7)</f>
        <v/>
      </c>
      <c r="BX173">
        <f>MIN(Z172*(1+Z$6/Setup!$C$13),Z$7)</f>
        <v/>
      </c>
      <c r="BY173">
        <f>MIN(AA172*(1+AA$6/Setup!$C$13),AA$7)</f>
        <v/>
      </c>
      <c r="BZ173">
        <f>MIN(AB172*(1+AB$6/Setup!$C$13),AB$7)</f>
        <v/>
      </c>
      <c r="CA173">
        <f>MIN(AC172*(1+AC$6/Setup!$C$13),AC$7)</f>
        <v/>
      </c>
      <c r="CB173">
        <f>MIN(AD172*(1+AD$6/Setup!$C$13),AD$7)</f>
        <v/>
      </c>
      <c r="CC173">
        <f>MIN(AE172*(1+AE$6/Setup!$C$13),AE$7)</f>
        <v/>
      </c>
      <c r="CD173">
        <f>MIN(AF172*(1+AF$6/Setup!$C$13),AF$7)</f>
        <v/>
      </c>
      <c r="CE173">
        <f>MIN(AG172*(1+AG$6/Setup!$C$13),AG$7)</f>
        <v/>
      </c>
      <c r="CF173">
        <f>MIN(AH172*(1+AH$6/Setup!$C$13),AH$7)</f>
        <v/>
      </c>
      <c r="CG173">
        <f>MIN(AI172*(1+AI$6/Setup!$C$13),AI$7)</f>
        <v/>
      </c>
      <c r="CH173">
        <f>MIN(AJ172*(1+AJ$6/Setup!$C$13),AJ$7)</f>
        <v/>
      </c>
      <c r="CI173">
        <f>MIN(AK172*(1+AK$6/Setup!$C$13),AK$7)</f>
        <v/>
      </c>
      <c r="CJ173">
        <f>MIN(AL172*(1+AL$6/Setup!$C$13),AL$7)</f>
        <v/>
      </c>
      <c r="CK173">
        <f>MIN(AM172*(1+AM$6/Setup!$C$13),AM$7)</f>
        <v/>
      </c>
      <c r="CL173">
        <f>MIN(AN172*(1+AN$6/Setup!$C$13),AN$7)</f>
        <v/>
      </c>
      <c r="CM173">
        <f>MIN(AO172*(1+AO$6/Setup!$C$13),AO$7)</f>
        <v/>
      </c>
      <c r="CN173">
        <f>MIN(AP172*(1+AP$6/Setup!$C$13),AP$7)</f>
        <v/>
      </c>
      <c r="CO173">
        <f>MIN(AQ172*(1+AQ$6/Setup!$C$13),AQ$7)</f>
        <v/>
      </c>
      <c r="CP173">
        <f>MIN(AR172*(1+AR$6/Setup!$C$13),AR$7)</f>
        <v/>
      </c>
      <c r="CQ173">
        <f>MIN(AS172*(1+AS$6/Setup!$C$13),AS$7)</f>
        <v/>
      </c>
      <c r="CR173">
        <f>MIN(AT172*(1+AT$6/Setup!$C$13),AT$7)</f>
        <v/>
      </c>
      <c r="CS173">
        <f>MIN(AU172*(1+AU$6/Setup!$C$13),AU$7)</f>
        <v/>
      </c>
      <c r="CT173">
        <f>MIN(AV172*(1+AV$6/Setup!$C$13),AV$7)</f>
        <v/>
      </c>
      <c r="CU173">
        <f>MIN(AW172*(1+AW$6/Setup!$C$13),AW$7)</f>
        <v/>
      </c>
      <c r="CV173">
        <f>MIN(AX172*(1+AX$6/Setup!$C$13),AX$7)</f>
        <v/>
      </c>
      <c r="CW173">
        <f>MIN(AY172*(1+AY$6/Setup!$C$13),AY$7)</f>
        <v/>
      </c>
      <c r="CX173">
        <f>MIN(AZ172*(1+AZ$6/Setup!$C$13),AZ$7)</f>
        <v/>
      </c>
      <c r="CY173">
        <f>MIN(BA172*(1+BA$6/Setup!$C$13),BA$7)</f>
        <v/>
      </c>
      <c r="CZ173">
        <f>MIN(BB172*(1+BB$6/Setup!$C$13),BB$7)</f>
        <v/>
      </c>
      <c r="DA173">
        <f>MIN(BC172*(1+BC$6/Setup!$C$13),BC$7)</f>
        <v/>
      </c>
      <c r="DB173">
        <f>MIN(BD172*(1+BD$6/Setup!$C$13),BD$7)</f>
        <v/>
      </c>
      <c r="DC173">
        <f>MIN(BE172*(1+BE$6/Setup!$C$13),BE$7)</f>
        <v/>
      </c>
      <c r="DD173">
        <f>MIN(BF172*(1+BF$6/Setup!$C$13),BF$7)</f>
        <v/>
      </c>
      <c r="DE173">
        <f>MIN(BG172*(1+BG$6/Setup!$C$13),BG$7)</f>
        <v/>
      </c>
      <c r="DF173">
        <f>MIN(BH172*(1+BH$6/Setup!$C$13),BH$7)</f>
        <v/>
      </c>
      <c r="DG173">
        <f>MIN(BI172*(1+BI$6/Setup!$C$13),BI$7)</f>
        <v/>
      </c>
      <c r="DH173">
        <f>MIN(BJ172*(1+BJ$6/Setup!$C$13),BJ$7)</f>
        <v/>
      </c>
      <c r="DI173">
        <f>MIN(BK172*(1+BK$6/Setup!$C$13),BK$7)</f>
        <v/>
      </c>
      <c r="DJ173">
        <f>MIN(BL172*(1+BL$6/Setup!$C$13),BL$7)</f>
        <v/>
      </c>
      <c r="DK173">
        <f>MIN(BM172*(1+BM$6/Setup!$C$13),BM$7)</f>
        <v/>
      </c>
      <c r="DL173">
        <f>MIN(BN172*(1+BN$6/Setup!$C$13),BN$7)</f>
        <v/>
      </c>
      <c r="DM173">
        <f>MIN(BO172*(1+BO$6/Setup!$C$13),BO$7)</f>
        <v/>
      </c>
      <c r="DN173">
        <f>MIN(BP172*(1+BP$6/Setup!$C$13),BP$7)</f>
        <v/>
      </c>
      <c r="DO173">
        <f>MIN(BQ172*(1+BQ$6/Setup!$C$13),BQ$7)</f>
        <v/>
      </c>
      <c r="DP173">
        <f>MIN(T172*(1+T$6/Setup!$C$13)-BR173,$H173)</f>
        <v/>
      </c>
      <c r="DQ173">
        <f>MIN(U172*(1+U$6/Setup!$C$13)-BS173,MAX(0,$H173-SUM($DP173:DP173)))</f>
        <v/>
      </c>
      <c r="DR173">
        <f>MIN(V172*(1+V$6/Setup!$C$13)-BT173,MAX(0,$H173-SUM($DP173:DQ173)))</f>
        <v/>
      </c>
      <c r="DS173">
        <f>MIN(W172*(1+W$6/Setup!$C$13)-BU173,MAX(0,$H173-SUM($DP173:DR173)))</f>
        <v/>
      </c>
      <c r="DT173">
        <f>MIN(X172*(1+X$6/Setup!$C$13)-BV173,MAX(0,$H173-SUM($DP173:DS173)))</f>
        <v/>
      </c>
      <c r="DU173">
        <f>MIN(Y172*(1+Y$6/Setup!$C$13)-BW173,MAX(0,$H173-SUM($DP173:DT173)))</f>
        <v/>
      </c>
      <c r="DV173">
        <f>MIN(Z172*(1+Z$6/Setup!$C$13)-BX173,MAX(0,$H173-SUM($DP173:DU173)))</f>
        <v/>
      </c>
      <c r="DW173">
        <f>MIN(AA172*(1+AA$6/Setup!$C$13)-BY173,MAX(0,$H173-SUM($DP173:DV173)))</f>
        <v/>
      </c>
      <c r="DX173">
        <f>MIN(AB172*(1+AB$6/Setup!$C$13)-BZ173,MAX(0,$H173-SUM($DP173:DW173)))</f>
        <v/>
      </c>
      <c r="DY173">
        <f>MIN(AC172*(1+AC$6/Setup!$C$13)-CA173,MAX(0,$H173-SUM($DP173:DX173)))</f>
        <v/>
      </c>
      <c r="DZ173">
        <f>MIN(AD172*(1+AD$6/Setup!$C$13)-CB173,MAX(0,$H173-SUM($DP173:DY173)))</f>
        <v/>
      </c>
      <c r="EA173">
        <f>MIN(AE172*(1+AE$6/Setup!$C$13)-CC173,MAX(0,$H173-SUM($DP173:DZ173)))</f>
        <v/>
      </c>
      <c r="EB173">
        <f>MIN(AF172*(1+AF$6/Setup!$C$13)-CD173,MAX(0,$H173-SUM($DP173:EA173)))</f>
        <v/>
      </c>
      <c r="EC173">
        <f>MIN(AG172*(1+AG$6/Setup!$C$13)-CE173,MAX(0,$H173-SUM($DP173:EB173)))</f>
        <v/>
      </c>
      <c r="ED173">
        <f>MIN(AH172*(1+AH$6/Setup!$C$13)-CF173,MAX(0,$H173-SUM($DP173:EC173)))</f>
        <v/>
      </c>
      <c r="EE173">
        <f>MIN(AI172*(1+AI$6/Setup!$C$13)-CG173,MAX(0,$H173-SUM($DP173:ED173)))</f>
        <v/>
      </c>
      <c r="EF173">
        <f>MIN(AJ172*(1+AJ$6/Setup!$C$13)-CH173,MAX(0,$H173-SUM($DP173:EE173)))</f>
        <v/>
      </c>
      <c r="EG173">
        <f>MIN(AK172*(1+AK$6/Setup!$C$13)-CI173,MAX(0,$H173-SUM($DP173:EF173)))</f>
        <v/>
      </c>
      <c r="EH173">
        <f>MIN(AL172*(1+AL$6/Setup!$C$13)-CJ173,MAX(0,$H173-SUM($DP173:EG173)))</f>
        <v/>
      </c>
      <c r="EI173">
        <f>MIN(AM172*(1+AM$6/Setup!$C$13)-CK173,MAX(0,$H173-SUM($DP173:EH173)))</f>
        <v/>
      </c>
      <c r="EJ173">
        <f>MIN(AN172*(1+AN$6/Setup!$C$13)-CL173,MAX(0,$H173-SUM($DP173:EI173)))</f>
        <v/>
      </c>
      <c r="EK173">
        <f>MIN(AO172*(1+AO$6/Setup!$C$13)-CM173,MAX(0,$H173-SUM($DP173:EJ173)))</f>
        <v/>
      </c>
      <c r="EL173">
        <f>MIN(AP172*(1+AP$6/Setup!$C$13)-CN173,MAX(0,$H173-SUM($DP173:EK173)))</f>
        <v/>
      </c>
      <c r="EM173">
        <f>MIN(AQ172*(1+AQ$6/Setup!$C$13)-CO173,MAX(0,$H173-SUM($DP173:EL173)))</f>
        <v/>
      </c>
      <c r="EN173">
        <f>MIN(AR172*(1+AR$6/Setup!$C$13)-CP173,MAX(0,$H173-SUM($DP173:EM173)))</f>
        <v/>
      </c>
      <c r="EO173">
        <f>MIN(AS172*(1+AS$6/Setup!$C$13)-CQ173,MAX(0,$H173-SUM($DP173:EN173)))</f>
        <v/>
      </c>
      <c r="EP173">
        <f>MIN(AT172*(1+AT$6/Setup!$C$13)-CR173,MAX(0,$H173-SUM($DP173:EO173)))</f>
        <v/>
      </c>
      <c r="EQ173">
        <f>MIN(AU172*(1+AU$6/Setup!$C$13)-CS173,MAX(0,$H173-SUM($DP173:EP173)))</f>
        <v/>
      </c>
      <c r="ER173">
        <f>MIN(AV172*(1+AV$6/Setup!$C$13)-CT173,MAX(0,$H173-SUM($DP173:EQ173)))</f>
        <v/>
      </c>
      <c r="ES173">
        <f>MIN(AW172*(1+AW$6/Setup!$C$13)-CU173,MAX(0,$H173-SUM($DP173:ER173)))</f>
        <v/>
      </c>
      <c r="ET173">
        <f>MIN(AX172*(1+AX$6/Setup!$C$13)-CV173,MAX(0,$H173-SUM($DP173:ES173)))</f>
        <v/>
      </c>
      <c r="EU173">
        <f>MIN(AY172*(1+AY$6/Setup!$C$13)-CW173,MAX(0,$H173-SUM($DP173:ET173)))</f>
        <v/>
      </c>
      <c r="EV173">
        <f>MIN(AZ172*(1+AZ$6/Setup!$C$13)-CX173,MAX(0,$H173-SUM($DP173:EU173)))</f>
        <v/>
      </c>
      <c r="EW173">
        <f>MIN(BA172*(1+BA$6/Setup!$C$13)-CY173,MAX(0,$H173-SUM($DP173:EV173)))</f>
        <v/>
      </c>
      <c r="EX173">
        <f>MIN(BB172*(1+BB$6/Setup!$C$13)-CZ173,MAX(0,$H173-SUM($DP173:EW173)))</f>
        <v/>
      </c>
      <c r="EY173">
        <f>MIN(BC172*(1+BC$6/Setup!$C$13)-DA173,MAX(0,$H173-SUM($DP173:EX173)))</f>
        <v/>
      </c>
      <c r="EZ173">
        <f>MIN(BD172*(1+BD$6/Setup!$C$13)-DB173,MAX(0,$H173-SUM($DP173:EY173)))</f>
        <v/>
      </c>
      <c r="FA173">
        <f>MIN(BE172*(1+BE$6/Setup!$C$13)-DC173,MAX(0,$H173-SUM($DP173:EZ173)))</f>
        <v/>
      </c>
      <c r="FB173">
        <f>MIN(BF172*(1+BF$6/Setup!$C$13)-DD173,MAX(0,$H173-SUM($DP173:FA173)))</f>
        <v/>
      </c>
      <c r="FC173">
        <f>MIN(BG172*(1+BG$6/Setup!$C$13)-DE173,MAX(0,$H173-SUM($DP173:FB173)))</f>
        <v/>
      </c>
      <c r="FD173">
        <f>MIN(BH172*(1+BH$6/Setup!$C$13)-DF173,MAX(0,$H173-SUM($DP173:FC173)))</f>
        <v/>
      </c>
      <c r="FE173">
        <f>MIN(BI172*(1+BI$6/Setup!$C$13)-DG173,MAX(0,$H173-SUM($DP173:FD173)))</f>
        <v/>
      </c>
      <c r="FF173">
        <f>MIN(BJ172*(1+BJ$6/Setup!$C$13)-DH173,MAX(0,$H173-SUM($DP173:FE173)))</f>
        <v/>
      </c>
      <c r="FG173">
        <f>MIN(BK172*(1+BK$6/Setup!$C$13)-DI173,MAX(0,$H173-SUM($DP173:FF173)))</f>
        <v/>
      </c>
      <c r="FH173">
        <f>MIN(BL172*(1+BL$6/Setup!$C$13)-DJ173,MAX(0,$H173-SUM($DP173:FG173)))</f>
        <v/>
      </c>
      <c r="FI173">
        <f>MIN(BM172*(1+BM$6/Setup!$C$13)-DK173,MAX(0,$H173-SUM($DP173:FH173)))</f>
        <v/>
      </c>
      <c r="FJ173">
        <f>MIN(BN172*(1+BN$6/Setup!$C$13)-DL173,MAX(0,$H173-SUM($DP173:FI173)))</f>
        <v/>
      </c>
      <c r="FK173">
        <f>MIN(BO172*(1+BO$6/Setup!$C$13)-DM173,MAX(0,$H173-SUM($DP173:FJ173)))</f>
        <v/>
      </c>
      <c r="FL173">
        <f>MIN(BP172*(1+BP$6/Setup!$C$13)-DN173,MAX(0,$H173-SUM($DP173:FK173)))</f>
        <v/>
      </c>
      <c r="FM173">
        <f>MIN(BQ172*(1+BQ$6/Setup!$C$13)-DO173,MAX(0,$H173-SUM($DP173:FL173)))</f>
        <v/>
      </c>
    </row>
    <row r="174">
      <c r="A174">
        <f>A173+1</f>
        <v/>
      </c>
      <c r="B174">
        <f>IF(Setup!$C$6="Every week",Setup!$C$7+7*(A174-1),IF(Setup!$C$6="Every 2 weeks",Setup!$C$7+14*(A174-1),IF(Setup!$C$6="Every month",EDATE(Setup!$C$7,A174-1),EOMONTH(Setup!$C$7,INT((A174-1+Setup!$C$20)/2)-1)+MIN(IF(MOD(A174-1+Setup!$C$20,2)=0,Setup!$C$18,Setup!$C$19),DAY(EOMONTH(Setup!$C$7,INT((A174-1+Setup!$C$20)/2)))))))</f>
        <v/>
      </c>
      <c r="C174">
        <f>N('Paycheck Plan'!J170)</f>
        <v/>
      </c>
      <c r="D174">
        <f>N('Paycheck Plan'!K170)</f>
        <v/>
      </c>
      <c r="E174">
        <f>MIN(MAX(0,Setup!$C$10-F173),MAX(0,Setup!$C$8+C174-G174))</f>
        <v/>
      </c>
      <c r="F174">
        <f>F173+E174</f>
        <v/>
      </c>
      <c r="G174">
        <f>MIN(Setup!$C$14,MAX(0,Setup!$C$8+C174))</f>
        <v/>
      </c>
      <c r="H174">
        <f>MAX(0,Setup!$C$8+C174-G174-E174)+SUM($T$7:$BQ$7)-SUM(BR174:DO174)</f>
        <v/>
      </c>
      <c r="I174">
        <f>SUMPRODUCT(T173:BQ173,$T$6:$BQ$6)/Setup!$C$13</f>
        <v/>
      </c>
      <c r="J174">
        <f>SUM(T174:BQ174)</f>
        <v/>
      </c>
      <c r="K174">
        <f>IF(MAX(DP174:FM174)&gt;0,MATCH(MAX(DP174:FM174),DP174:FM174,0),1)</f>
        <v/>
      </c>
      <c r="T174">
        <f>MAX(0,T173*(1+T$6/Setup!$C$13)-BR174-DP174)+IF($K174=1,$D174,0)</f>
        <v/>
      </c>
      <c r="U174">
        <f>MAX(0,U173*(1+U$6/Setup!$C$13)-BS174-DQ174)+IF($K174=2,$D174,0)</f>
        <v/>
      </c>
      <c r="V174">
        <f>MAX(0,V173*(1+V$6/Setup!$C$13)-BT174-DR174)+IF($K174=3,$D174,0)</f>
        <v/>
      </c>
      <c r="W174">
        <f>MAX(0,W173*(1+W$6/Setup!$C$13)-BU174-DS174)+IF($K174=4,$D174,0)</f>
        <v/>
      </c>
      <c r="X174">
        <f>MAX(0,X173*(1+X$6/Setup!$C$13)-BV174-DT174)+IF($K174=5,$D174,0)</f>
        <v/>
      </c>
      <c r="Y174">
        <f>MAX(0,Y173*(1+Y$6/Setup!$C$13)-BW174-DU174)+IF($K174=6,$D174,0)</f>
        <v/>
      </c>
      <c r="Z174">
        <f>MAX(0,Z173*(1+Z$6/Setup!$C$13)-BX174-DV174)+IF($K174=7,$D174,0)</f>
        <v/>
      </c>
      <c r="AA174">
        <f>MAX(0,AA173*(1+AA$6/Setup!$C$13)-BY174-DW174)+IF($K174=8,$D174,0)</f>
        <v/>
      </c>
      <c r="AB174">
        <f>MAX(0,AB173*(1+AB$6/Setup!$C$13)-BZ174-DX174)+IF($K174=9,$D174,0)</f>
        <v/>
      </c>
      <c r="AC174">
        <f>MAX(0,AC173*(1+AC$6/Setup!$C$13)-CA174-DY174)+IF($K174=10,$D174,0)</f>
        <v/>
      </c>
      <c r="AD174">
        <f>MAX(0,AD173*(1+AD$6/Setup!$C$13)-CB174-DZ174)+IF($K174=11,$D174,0)</f>
        <v/>
      </c>
      <c r="AE174">
        <f>MAX(0,AE173*(1+AE$6/Setup!$C$13)-CC174-EA174)+IF($K174=12,$D174,0)</f>
        <v/>
      </c>
      <c r="AF174">
        <f>MAX(0,AF173*(1+AF$6/Setup!$C$13)-CD174-EB174)+IF($K174=13,$D174,0)</f>
        <v/>
      </c>
      <c r="AG174">
        <f>MAX(0,AG173*(1+AG$6/Setup!$C$13)-CE174-EC174)+IF($K174=14,$D174,0)</f>
        <v/>
      </c>
      <c r="AH174">
        <f>MAX(0,AH173*(1+AH$6/Setup!$C$13)-CF174-ED174)+IF($K174=15,$D174,0)</f>
        <v/>
      </c>
      <c r="AI174">
        <f>MAX(0,AI173*(1+AI$6/Setup!$C$13)-CG174-EE174)+IF($K174=16,$D174,0)</f>
        <v/>
      </c>
      <c r="AJ174">
        <f>MAX(0,AJ173*(1+AJ$6/Setup!$C$13)-CH174-EF174)+IF($K174=17,$D174,0)</f>
        <v/>
      </c>
      <c r="AK174">
        <f>MAX(0,AK173*(1+AK$6/Setup!$C$13)-CI174-EG174)+IF($K174=18,$D174,0)</f>
        <v/>
      </c>
      <c r="AL174">
        <f>MAX(0,AL173*(1+AL$6/Setup!$C$13)-CJ174-EH174)+IF($K174=19,$D174,0)</f>
        <v/>
      </c>
      <c r="AM174">
        <f>MAX(0,AM173*(1+AM$6/Setup!$C$13)-CK174-EI174)+IF($K174=20,$D174,0)</f>
        <v/>
      </c>
      <c r="AN174">
        <f>MAX(0,AN173*(1+AN$6/Setup!$C$13)-CL174-EJ174)+IF($K174=21,$D174,0)</f>
        <v/>
      </c>
      <c r="AO174">
        <f>MAX(0,AO173*(1+AO$6/Setup!$C$13)-CM174-EK174)+IF($K174=22,$D174,0)</f>
        <v/>
      </c>
      <c r="AP174">
        <f>MAX(0,AP173*(1+AP$6/Setup!$C$13)-CN174-EL174)+IF($K174=23,$D174,0)</f>
        <v/>
      </c>
      <c r="AQ174">
        <f>MAX(0,AQ173*(1+AQ$6/Setup!$C$13)-CO174-EM174)+IF($K174=24,$D174,0)</f>
        <v/>
      </c>
      <c r="AR174">
        <f>MAX(0,AR173*(1+AR$6/Setup!$C$13)-CP174-EN174)+IF($K174=25,$D174,0)</f>
        <v/>
      </c>
      <c r="AS174">
        <f>MAX(0,AS173*(1+AS$6/Setup!$C$13)-CQ174-EO174)+IF($K174=26,$D174,0)</f>
        <v/>
      </c>
      <c r="AT174">
        <f>MAX(0,AT173*(1+AT$6/Setup!$C$13)-CR174-EP174)+IF($K174=27,$D174,0)</f>
        <v/>
      </c>
      <c r="AU174">
        <f>MAX(0,AU173*(1+AU$6/Setup!$C$13)-CS174-EQ174)+IF($K174=28,$D174,0)</f>
        <v/>
      </c>
      <c r="AV174">
        <f>MAX(0,AV173*(1+AV$6/Setup!$C$13)-CT174-ER174)+IF($K174=29,$D174,0)</f>
        <v/>
      </c>
      <c r="AW174">
        <f>MAX(0,AW173*(1+AW$6/Setup!$C$13)-CU174-ES174)+IF($K174=30,$D174,0)</f>
        <v/>
      </c>
      <c r="AX174">
        <f>MAX(0,AX173*(1+AX$6/Setup!$C$13)-CV174-ET174)+IF($K174=31,$D174,0)</f>
        <v/>
      </c>
      <c r="AY174">
        <f>MAX(0,AY173*(1+AY$6/Setup!$C$13)-CW174-EU174)+IF($K174=32,$D174,0)</f>
        <v/>
      </c>
      <c r="AZ174">
        <f>MAX(0,AZ173*(1+AZ$6/Setup!$C$13)-CX174-EV174)+IF($K174=33,$D174,0)</f>
        <v/>
      </c>
      <c r="BA174">
        <f>MAX(0,BA173*(1+BA$6/Setup!$C$13)-CY174-EW174)+IF($K174=34,$D174,0)</f>
        <v/>
      </c>
      <c r="BB174">
        <f>MAX(0,BB173*(1+BB$6/Setup!$C$13)-CZ174-EX174)+IF($K174=35,$D174,0)</f>
        <v/>
      </c>
      <c r="BC174">
        <f>MAX(0,BC173*(1+BC$6/Setup!$C$13)-DA174-EY174)+IF($K174=36,$D174,0)</f>
        <v/>
      </c>
      <c r="BD174">
        <f>MAX(0,BD173*(1+BD$6/Setup!$C$13)-DB174-EZ174)+IF($K174=37,$D174,0)</f>
        <v/>
      </c>
      <c r="BE174">
        <f>MAX(0,BE173*(1+BE$6/Setup!$C$13)-DC174-FA174)+IF($K174=38,$D174,0)</f>
        <v/>
      </c>
      <c r="BF174">
        <f>MAX(0,BF173*(1+BF$6/Setup!$C$13)-DD174-FB174)+IF($K174=39,$D174,0)</f>
        <v/>
      </c>
      <c r="BG174">
        <f>MAX(0,BG173*(1+BG$6/Setup!$C$13)-DE174-FC174)+IF($K174=40,$D174,0)</f>
        <v/>
      </c>
      <c r="BH174">
        <f>MAX(0,BH173*(1+BH$6/Setup!$C$13)-DF174-FD174)+IF($K174=41,$D174,0)</f>
        <v/>
      </c>
      <c r="BI174">
        <f>MAX(0,BI173*(1+BI$6/Setup!$C$13)-DG174-FE174)+IF($K174=42,$D174,0)</f>
        <v/>
      </c>
      <c r="BJ174">
        <f>MAX(0,BJ173*(1+BJ$6/Setup!$C$13)-DH174-FF174)+IF($K174=43,$D174,0)</f>
        <v/>
      </c>
      <c r="BK174">
        <f>MAX(0,BK173*(1+BK$6/Setup!$C$13)-DI174-FG174)+IF($K174=44,$D174,0)</f>
        <v/>
      </c>
      <c r="BL174">
        <f>MAX(0,BL173*(1+BL$6/Setup!$C$13)-DJ174-FH174)+IF($K174=45,$D174,0)</f>
        <v/>
      </c>
      <c r="BM174">
        <f>MAX(0,BM173*(1+BM$6/Setup!$C$13)-DK174-FI174)+IF($K174=46,$D174,0)</f>
        <v/>
      </c>
      <c r="BN174">
        <f>MAX(0,BN173*(1+BN$6/Setup!$C$13)-DL174-FJ174)+IF($K174=47,$D174,0)</f>
        <v/>
      </c>
      <c r="BO174">
        <f>MAX(0,BO173*(1+BO$6/Setup!$C$13)-DM174-FK174)+IF($K174=48,$D174,0)</f>
        <v/>
      </c>
      <c r="BP174">
        <f>MAX(0,BP173*(1+BP$6/Setup!$C$13)-DN174-FL174)+IF($K174=49,$D174,0)</f>
        <v/>
      </c>
      <c r="BQ174">
        <f>MAX(0,BQ173*(1+BQ$6/Setup!$C$13)-DO174-FM174)+IF($K174=50,$D174,0)</f>
        <v/>
      </c>
      <c r="BR174">
        <f>MIN(T173*(1+T$6/Setup!$C$13),T$7)</f>
        <v/>
      </c>
      <c r="BS174">
        <f>MIN(U173*(1+U$6/Setup!$C$13),U$7)</f>
        <v/>
      </c>
      <c r="BT174">
        <f>MIN(V173*(1+V$6/Setup!$C$13),V$7)</f>
        <v/>
      </c>
      <c r="BU174">
        <f>MIN(W173*(1+W$6/Setup!$C$13),W$7)</f>
        <v/>
      </c>
      <c r="BV174">
        <f>MIN(X173*(1+X$6/Setup!$C$13),X$7)</f>
        <v/>
      </c>
      <c r="BW174">
        <f>MIN(Y173*(1+Y$6/Setup!$C$13),Y$7)</f>
        <v/>
      </c>
      <c r="BX174">
        <f>MIN(Z173*(1+Z$6/Setup!$C$13),Z$7)</f>
        <v/>
      </c>
      <c r="BY174">
        <f>MIN(AA173*(1+AA$6/Setup!$C$13),AA$7)</f>
        <v/>
      </c>
      <c r="BZ174">
        <f>MIN(AB173*(1+AB$6/Setup!$C$13),AB$7)</f>
        <v/>
      </c>
      <c r="CA174">
        <f>MIN(AC173*(1+AC$6/Setup!$C$13),AC$7)</f>
        <v/>
      </c>
      <c r="CB174">
        <f>MIN(AD173*(1+AD$6/Setup!$C$13),AD$7)</f>
        <v/>
      </c>
      <c r="CC174">
        <f>MIN(AE173*(1+AE$6/Setup!$C$13),AE$7)</f>
        <v/>
      </c>
      <c r="CD174">
        <f>MIN(AF173*(1+AF$6/Setup!$C$13),AF$7)</f>
        <v/>
      </c>
      <c r="CE174">
        <f>MIN(AG173*(1+AG$6/Setup!$C$13),AG$7)</f>
        <v/>
      </c>
      <c r="CF174">
        <f>MIN(AH173*(1+AH$6/Setup!$C$13),AH$7)</f>
        <v/>
      </c>
      <c r="CG174">
        <f>MIN(AI173*(1+AI$6/Setup!$C$13),AI$7)</f>
        <v/>
      </c>
      <c r="CH174">
        <f>MIN(AJ173*(1+AJ$6/Setup!$C$13),AJ$7)</f>
        <v/>
      </c>
      <c r="CI174">
        <f>MIN(AK173*(1+AK$6/Setup!$C$13),AK$7)</f>
        <v/>
      </c>
      <c r="CJ174">
        <f>MIN(AL173*(1+AL$6/Setup!$C$13),AL$7)</f>
        <v/>
      </c>
      <c r="CK174">
        <f>MIN(AM173*(1+AM$6/Setup!$C$13),AM$7)</f>
        <v/>
      </c>
      <c r="CL174">
        <f>MIN(AN173*(1+AN$6/Setup!$C$13),AN$7)</f>
        <v/>
      </c>
      <c r="CM174">
        <f>MIN(AO173*(1+AO$6/Setup!$C$13),AO$7)</f>
        <v/>
      </c>
      <c r="CN174">
        <f>MIN(AP173*(1+AP$6/Setup!$C$13),AP$7)</f>
        <v/>
      </c>
      <c r="CO174">
        <f>MIN(AQ173*(1+AQ$6/Setup!$C$13),AQ$7)</f>
        <v/>
      </c>
      <c r="CP174">
        <f>MIN(AR173*(1+AR$6/Setup!$C$13),AR$7)</f>
        <v/>
      </c>
      <c r="CQ174">
        <f>MIN(AS173*(1+AS$6/Setup!$C$13),AS$7)</f>
        <v/>
      </c>
      <c r="CR174">
        <f>MIN(AT173*(1+AT$6/Setup!$C$13),AT$7)</f>
        <v/>
      </c>
      <c r="CS174">
        <f>MIN(AU173*(1+AU$6/Setup!$C$13),AU$7)</f>
        <v/>
      </c>
      <c r="CT174">
        <f>MIN(AV173*(1+AV$6/Setup!$C$13),AV$7)</f>
        <v/>
      </c>
      <c r="CU174">
        <f>MIN(AW173*(1+AW$6/Setup!$C$13),AW$7)</f>
        <v/>
      </c>
      <c r="CV174">
        <f>MIN(AX173*(1+AX$6/Setup!$C$13),AX$7)</f>
        <v/>
      </c>
      <c r="CW174">
        <f>MIN(AY173*(1+AY$6/Setup!$C$13),AY$7)</f>
        <v/>
      </c>
      <c r="CX174">
        <f>MIN(AZ173*(1+AZ$6/Setup!$C$13),AZ$7)</f>
        <v/>
      </c>
      <c r="CY174">
        <f>MIN(BA173*(1+BA$6/Setup!$C$13),BA$7)</f>
        <v/>
      </c>
      <c r="CZ174">
        <f>MIN(BB173*(1+BB$6/Setup!$C$13),BB$7)</f>
        <v/>
      </c>
      <c r="DA174">
        <f>MIN(BC173*(1+BC$6/Setup!$C$13),BC$7)</f>
        <v/>
      </c>
      <c r="DB174">
        <f>MIN(BD173*(1+BD$6/Setup!$C$13),BD$7)</f>
        <v/>
      </c>
      <c r="DC174">
        <f>MIN(BE173*(1+BE$6/Setup!$C$13),BE$7)</f>
        <v/>
      </c>
      <c r="DD174">
        <f>MIN(BF173*(1+BF$6/Setup!$C$13),BF$7)</f>
        <v/>
      </c>
      <c r="DE174">
        <f>MIN(BG173*(1+BG$6/Setup!$C$13),BG$7)</f>
        <v/>
      </c>
      <c r="DF174">
        <f>MIN(BH173*(1+BH$6/Setup!$C$13),BH$7)</f>
        <v/>
      </c>
      <c r="DG174">
        <f>MIN(BI173*(1+BI$6/Setup!$C$13),BI$7)</f>
        <v/>
      </c>
      <c r="DH174">
        <f>MIN(BJ173*(1+BJ$6/Setup!$C$13),BJ$7)</f>
        <v/>
      </c>
      <c r="DI174">
        <f>MIN(BK173*(1+BK$6/Setup!$C$13),BK$7)</f>
        <v/>
      </c>
      <c r="DJ174">
        <f>MIN(BL173*(1+BL$6/Setup!$C$13),BL$7)</f>
        <v/>
      </c>
      <c r="DK174">
        <f>MIN(BM173*(1+BM$6/Setup!$C$13),BM$7)</f>
        <v/>
      </c>
      <c r="DL174">
        <f>MIN(BN173*(1+BN$6/Setup!$C$13),BN$7)</f>
        <v/>
      </c>
      <c r="DM174">
        <f>MIN(BO173*(1+BO$6/Setup!$C$13),BO$7)</f>
        <v/>
      </c>
      <c r="DN174">
        <f>MIN(BP173*(1+BP$6/Setup!$C$13),BP$7)</f>
        <v/>
      </c>
      <c r="DO174">
        <f>MIN(BQ173*(1+BQ$6/Setup!$C$13),BQ$7)</f>
        <v/>
      </c>
      <c r="DP174">
        <f>MIN(T173*(1+T$6/Setup!$C$13)-BR174,$H174)</f>
        <v/>
      </c>
      <c r="DQ174">
        <f>MIN(U173*(1+U$6/Setup!$C$13)-BS174,MAX(0,$H174-SUM($DP174:DP174)))</f>
        <v/>
      </c>
      <c r="DR174">
        <f>MIN(V173*(1+V$6/Setup!$C$13)-BT174,MAX(0,$H174-SUM($DP174:DQ174)))</f>
        <v/>
      </c>
      <c r="DS174">
        <f>MIN(W173*(1+W$6/Setup!$C$13)-BU174,MAX(0,$H174-SUM($DP174:DR174)))</f>
        <v/>
      </c>
      <c r="DT174">
        <f>MIN(X173*(1+X$6/Setup!$C$13)-BV174,MAX(0,$H174-SUM($DP174:DS174)))</f>
        <v/>
      </c>
      <c r="DU174">
        <f>MIN(Y173*(1+Y$6/Setup!$C$13)-BW174,MAX(0,$H174-SUM($DP174:DT174)))</f>
        <v/>
      </c>
      <c r="DV174">
        <f>MIN(Z173*(1+Z$6/Setup!$C$13)-BX174,MAX(0,$H174-SUM($DP174:DU174)))</f>
        <v/>
      </c>
      <c r="DW174">
        <f>MIN(AA173*(1+AA$6/Setup!$C$13)-BY174,MAX(0,$H174-SUM($DP174:DV174)))</f>
        <v/>
      </c>
      <c r="DX174">
        <f>MIN(AB173*(1+AB$6/Setup!$C$13)-BZ174,MAX(0,$H174-SUM($DP174:DW174)))</f>
        <v/>
      </c>
      <c r="DY174">
        <f>MIN(AC173*(1+AC$6/Setup!$C$13)-CA174,MAX(0,$H174-SUM($DP174:DX174)))</f>
        <v/>
      </c>
      <c r="DZ174">
        <f>MIN(AD173*(1+AD$6/Setup!$C$13)-CB174,MAX(0,$H174-SUM($DP174:DY174)))</f>
        <v/>
      </c>
      <c r="EA174">
        <f>MIN(AE173*(1+AE$6/Setup!$C$13)-CC174,MAX(0,$H174-SUM($DP174:DZ174)))</f>
        <v/>
      </c>
      <c r="EB174">
        <f>MIN(AF173*(1+AF$6/Setup!$C$13)-CD174,MAX(0,$H174-SUM($DP174:EA174)))</f>
        <v/>
      </c>
      <c r="EC174">
        <f>MIN(AG173*(1+AG$6/Setup!$C$13)-CE174,MAX(0,$H174-SUM($DP174:EB174)))</f>
        <v/>
      </c>
      <c r="ED174">
        <f>MIN(AH173*(1+AH$6/Setup!$C$13)-CF174,MAX(0,$H174-SUM($DP174:EC174)))</f>
        <v/>
      </c>
      <c r="EE174">
        <f>MIN(AI173*(1+AI$6/Setup!$C$13)-CG174,MAX(0,$H174-SUM($DP174:ED174)))</f>
        <v/>
      </c>
      <c r="EF174">
        <f>MIN(AJ173*(1+AJ$6/Setup!$C$13)-CH174,MAX(0,$H174-SUM($DP174:EE174)))</f>
        <v/>
      </c>
      <c r="EG174">
        <f>MIN(AK173*(1+AK$6/Setup!$C$13)-CI174,MAX(0,$H174-SUM($DP174:EF174)))</f>
        <v/>
      </c>
      <c r="EH174">
        <f>MIN(AL173*(1+AL$6/Setup!$C$13)-CJ174,MAX(0,$H174-SUM($DP174:EG174)))</f>
        <v/>
      </c>
      <c r="EI174">
        <f>MIN(AM173*(1+AM$6/Setup!$C$13)-CK174,MAX(0,$H174-SUM($DP174:EH174)))</f>
        <v/>
      </c>
      <c r="EJ174">
        <f>MIN(AN173*(1+AN$6/Setup!$C$13)-CL174,MAX(0,$H174-SUM($DP174:EI174)))</f>
        <v/>
      </c>
      <c r="EK174">
        <f>MIN(AO173*(1+AO$6/Setup!$C$13)-CM174,MAX(0,$H174-SUM($DP174:EJ174)))</f>
        <v/>
      </c>
      <c r="EL174">
        <f>MIN(AP173*(1+AP$6/Setup!$C$13)-CN174,MAX(0,$H174-SUM($DP174:EK174)))</f>
        <v/>
      </c>
      <c r="EM174">
        <f>MIN(AQ173*(1+AQ$6/Setup!$C$13)-CO174,MAX(0,$H174-SUM($DP174:EL174)))</f>
        <v/>
      </c>
      <c r="EN174">
        <f>MIN(AR173*(1+AR$6/Setup!$C$13)-CP174,MAX(0,$H174-SUM($DP174:EM174)))</f>
        <v/>
      </c>
      <c r="EO174">
        <f>MIN(AS173*(1+AS$6/Setup!$C$13)-CQ174,MAX(0,$H174-SUM($DP174:EN174)))</f>
        <v/>
      </c>
      <c r="EP174">
        <f>MIN(AT173*(1+AT$6/Setup!$C$13)-CR174,MAX(0,$H174-SUM($DP174:EO174)))</f>
        <v/>
      </c>
      <c r="EQ174">
        <f>MIN(AU173*(1+AU$6/Setup!$C$13)-CS174,MAX(0,$H174-SUM($DP174:EP174)))</f>
        <v/>
      </c>
      <c r="ER174">
        <f>MIN(AV173*(1+AV$6/Setup!$C$13)-CT174,MAX(0,$H174-SUM($DP174:EQ174)))</f>
        <v/>
      </c>
      <c r="ES174">
        <f>MIN(AW173*(1+AW$6/Setup!$C$13)-CU174,MAX(0,$H174-SUM($DP174:ER174)))</f>
        <v/>
      </c>
      <c r="ET174">
        <f>MIN(AX173*(1+AX$6/Setup!$C$13)-CV174,MAX(0,$H174-SUM($DP174:ES174)))</f>
        <v/>
      </c>
      <c r="EU174">
        <f>MIN(AY173*(1+AY$6/Setup!$C$13)-CW174,MAX(0,$H174-SUM($DP174:ET174)))</f>
        <v/>
      </c>
      <c r="EV174">
        <f>MIN(AZ173*(1+AZ$6/Setup!$C$13)-CX174,MAX(0,$H174-SUM($DP174:EU174)))</f>
        <v/>
      </c>
      <c r="EW174">
        <f>MIN(BA173*(1+BA$6/Setup!$C$13)-CY174,MAX(0,$H174-SUM($DP174:EV174)))</f>
        <v/>
      </c>
      <c r="EX174">
        <f>MIN(BB173*(1+BB$6/Setup!$C$13)-CZ174,MAX(0,$H174-SUM($DP174:EW174)))</f>
        <v/>
      </c>
      <c r="EY174">
        <f>MIN(BC173*(1+BC$6/Setup!$C$13)-DA174,MAX(0,$H174-SUM($DP174:EX174)))</f>
        <v/>
      </c>
      <c r="EZ174">
        <f>MIN(BD173*(1+BD$6/Setup!$C$13)-DB174,MAX(0,$H174-SUM($DP174:EY174)))</f>
        <v/>
      </c>
      <c r="FA174">
        <f>MIN(BE173*(1+BE$6/Setup!$C$13)-DC174,MAX(0,$H174-SUM($DP174:EZ174)))</f>
        <v/>
      </c>
      <c r="FB174">
        <f>MIN(BF173*(1+BF$6/Setup!$C$13)-DD174,MAX(0,$H174-SUM($DP174:FA174)))</f>
        <v/>
      </c>
      <c r="FC174">
        <f>MIN(BG173*(1+BG$6/Setup!$C$13)-DE174,MAX(0,$H174-SUM($DP174:FB174)))</f>
        <v/>
      </c>
      <c r="FD174">
        <f>MIN(BH173*(1+BH$6/Setup!$C$13)-DF174,MAX(0,$H174-SUM($DP174:FC174)))</f>
        <v/>
      </c>
      <c r="FE174">
        <f>MIN(BI173*(1+BI$6/Setup!$C$13)-DG174,MAX(0,$H174-SUM($DP174:FD174)))</f>
        <v/>
      </c>
      <c r="FF174">
        <f>MIN(BJ173*(1+BJ$6/Setup!$C$13)-DH174,MAX(0,$H174-SUM($DP174:FE174)))</f>
        <v/>
      </c>
      <c r="FG174">
        <f>MIN(BK173*(1+BK$6/Setup!$C$13)-DI174,MAX(0,$H174-SUM($DP174:FF174)))</f>
        <v/>
      </c>
      <c r="FH174">
        <f>MIN(BL173*(1+BL$6/Setup!$C$13)-DJ174,MAX(0,$H174-SUM($DP174:FG174)))</f>
        <v/>
      </c>
      <c r="FI174">
        <f>MIN(BM173*(1+BM$6/Setup!$C$13)-DK174,MAX(0,$H174-SUM($DP174:FH174)))</f>
        <v/>
      </c>
      <c r="FJ174">
        <f>MIN(BN173*(1+BN$6/Setup!$C$13)-DL174,MAX(0,$H174-SUM($DP174:FI174)))</f>
        <v/>
      </c>
      <c r="FK174">
        <f>MIN(BO173*(1+BO$6/Setup!$C$13)-DM174,MAX(0,$H174-SUM($DP174:FJ174)))</f>
        <v/>
      </c>
      <c r="FL174">
        <f>MIN(BP173*(1+BP$6/Setup!$C$13)-DN174,MAX(0,$H174-SUM($DP174:FK174)))</f>
        <v/>
      </c>
      <c r="FM174">
        <f>MIN(BQ173*(1+BQ$6/Setup!$C$13)-DO174,MAX(0,$H174-SUM($DP174:FL174)))</f>
        <v/>
      </c>
    </row>
    <row r="175">
      <c r="A175">
        <f>A174+1</f>
        <v/>
      </c>
      <c r="B175">
        <f>IF(Setup!$C$6="Every week",Setup!$C$7+7*(A175-1),IF(Setup!$C$6="Every 2 weeks",Setup!$C$7+14*(A175-1),IF(Setup!$C$6="Every month",EDATE(Setup!$C$7,A175-1),EOMONTH(Setup!$C$7,INT((A175-1+Setup!$C$20)/2)-1)+MIN(IF(MOD(A175-1+Setup!$C$20,2)=0,Setup!$C$18,Setup!$C$19),DAY(EOMONTH(Setup!$C$7,INT((A175-1+Setup!$C$20)/2)))))))</f>
        <v/>
      </c>
      <c r="C175">
        <f>N('Paycheck Plan'!J171)</f>
        <v/>
      </c>
      <c r="D175">
        <f>N('Paycheck Plan'!K171)</f>
        <v/>
      </c>
      <c r="E175">
        <f>MIN(MAX(0,Setup!$C$10-F174),MAX(0,Setup!$C$8+C175-G175))</f>
        <v/>
      </c>
      <c r="F175">
        <f>F174+E175</f>
        <v/>
      </c>
      <c r="G175">
        <f>MIN(Setup!$C$14,MAX(0,Setup!$C$8+C175))</f>
        <v/>
      </c>
      <c r="H175">
        <f>MAX(0,Setup!$C$8+C175-G175-E175)+SUM($T$7:$BQ$7)-SUM(BR175:DO175)</f>
        <v/>
      </c>
      <c r="I175">
        <f>SUMPRODUCT(T174:BQ174,$T$6:$BQ$6)/Setup!$C$13</f>
        <v/>
      </c>
      <c r="J175">
        <f>SUM(T175:BQ175)</f>
        <v/>
      </c>
      <c r="K175">
        <f>IF(MAX(DP175:FM175)&gt;0,MATCH(MAX(DP175:FM175),DP175:FM175,0),1)</f>
        <v/>
      </c>
      <c r="T175">
        <f>MAX(0,T174*(1+T$6/Setup!$C$13)-BR175-DP175)+IF($K175=1,$D175,0)</f>
        <v/>
      </c>
      <c r="U175">
        <f>MAX(0,U174*(1+U$6/Setup!$C$13)-BS175-DQ175)+IF($K175=2,$D175,0)</f>
        <v/>
      </c>
      <c r="V175">
        <f>MAX(0,V174*(1+V$6/Setup!$C$13)-BT175-DR175)+IF($K175=3,$D175,0)</f>
        <v/>
      </c>
      <c r="W175">
        <f>MAX(0,W174*(1+W$6/Setup!$C$13)-BU175-DS175)+IF($K175=4,$D175,0)</f>
        <v/>
      </c>
      <c r="X175">
        <f>MAX(0,X174*(1+X$6/Setup!$C$13)-BV175-DT175)+IF($K175=5,$D175,0)</f>
        <v/>
      </c>
      <c r="Y175">
        <f>MAX(0,Y174*(1+Y$6/Setup!$C$13)-BW175-DU175)+IF($K175=6,$D175,0)</f>
        <v/>
      </c>
      <c r="Z175">
        <f>MAX(0,Z174*(1+Z$6/Setup!$C$13)-BX175-DV175)+IF($K175=7,$D175,0)</f>
        <v/>
      </c>
      <c r="AA175">
        <f>MAX(0,AA174*(1+AA$6/Setup!$C$13)-BY175-DW175)+IF($K175=8,$D175,0)</f>
        <v/>
      </c>
      <c r="AB175">
        <f>MAX(0,AB174*(1+AB$6/Setup!$C$13)-BZ175-DX175)+IF($K175=9,$D175,0)</f>
        <v/>
      </c>
      <c r="AC175">
        <f>MAX(0,AC174*(1+AC$6/Setup!$C$13)-CA175-DY175)+IF($K175=10,$D175,0)</f>
        <v/>
      </c>
      <c r="AD175">
        <f>MAX(0,AD174*(1+AD$6/Setup!$C$13)-CB175-DZ175)+IF($K175=11,$D175,0)</f>
        <v/>
      </c>
      <c r="AE175">
        <f>MAX(0,AE174*(1+AE$6/Setup!$C$13)-CC175-EA175)+IF($K175=12,$D175,0)</f>
        <v/>
      </c>
      <c r="AF175">
        <f>MAX(0,AF174*(1+AF$6/Setup!$C$13)-CD175-EB175)+IF($K175=13,$D175,0)</f>
        <v/>
      </c>
      <c r="AG175">
        <f>MAX(0,AG174*(1+AG$6/Setup!$C$13)-CE175-EC175)+IF($K175=14,$D175,0)</f>
        <v/>
      </c>
      <c r="AH175">
        <f>MAX(0,AH174*(1+AH$6/Setup!$C$13)-CF175-ED175)+IF($K175=15,$D175,0)</f>
        <v/>
      </c>
      <c r="AI175">
        <f>MAX(0,AI174*(1+AI$6/Setup!$C$13)-CG175-EE175)+IF($K175=16,$D175,0)</f>
        <v/>
      </c>
      <c r="AJ175">
        <f>MAX(0,AJ174*(1+AJ$6/Setup!$C$13)-CH175-EF175)+IF($K175=17,$D175,0)</f>
        <v/>
      </c>
      <c r="AK175">
        <f>MAX(0,AK174*(1+AK$6/Setup!$C$13)-CI175-EG175)+IF($K175=18,$D175,0)</f>
        <v/>
      </c>
      <c r="AL175">
        <f>MAX(0,AL174*(1+AL$6/Setup!$C$13)-CJ175-EH175)+IF($K175=19,$D175,0)</f>
        <v/>
      </c>
      <c r="AM175">
        <f>MAX(0,AM174*(1+AM$6/Setup!$C$13)-CK175-EI175)+IF($K175=20,$D175,0)</f>
        <v/>
      </c>
      <c r="AN175">
        <f>MAX(0,AN174*(1+AN$6/Setup!$C$13)-CL175-EJ175)+IF($K175=21,$D175,0)</f>
        <v/>
      </c>
      <c r="AO175">
        <f>MAX(0,AO174*(1+AO$6/Setup!$C$13)-CM175-EK175)+IF($K175=22,$D175,0)</f>
        <v/>
      </c>
      <c r="AP175">
        <f>MAX(0,AP174*(1+AP$6/Setup!$C$13)-CN175-EL175)+IF($K175=23,$D175,0)</f>
        <v/>
      </c>
      <c r="AQ175">
        <f>MAX(0,AQ174*(1+AQ$6/Setup!$C$13)-CO175-EM175)+IF($K175=24,$D175,0)</f>
        <v/>
      </c>
      <c r="AR175">
        <f>MAX(0,AR174*(1+AR$6/Setup!$C$13)-CP175-EN175)+IF($K175=25,$D175,0)</f>
        <v/>
      </c>
      <c r="AS175">
        <f>MAX(0,AS174*(1+AS$6/Setup!$C$13)-CQ175-EO175)+IF($K175=26,$D175,0)</f>
        <v/>
      </c>
      <c r="AT175">
        <f>MAX(0,AT174*(1+AT$6/Setup!$C$13)-CR175-EP175)+IF($K175=27,$D175,0)</f>
        <v/>
      </c>
      <c r="AU175">
        <f>MAX(0,AU174*(1+AU$6/Setup!$C$13)-CS175-EQ175)+IF($K175=28,$D175,0)</f>
        <v/>
      </c>
      <c r="AV175">
        <f>MAX(0,AV174*(1+AV$6/Setup!$C$13)-CT175-ER175)+IF($K175=29,$D175,0)</f>
        <v/>
      </c>
      <c r="AW175">
        <f>MAX(0,AW174*(1+AW$6/Setup!$C$13)-CU175-ES175)+IF($K175=30,$D175,0)</f>
        <v/>
      </c>
      <c r="AX175">
        <f>MAX(0,AX174*(1+AX$6/Setup!$C$13)-CV175-ET175)+IF($K175=31,$D175,0)</f>
        <v/>
      </c>
      <c r="AY175">
        <f>MAX(0,AY174*(1+AY$6/Setup!$C$13)-CW175-EU175)+IF($K175=32,$D175,0)</f>
        <v/>
      </c>
      <c r="AZ175">
        <f>MAX(0,AZ174*(1+AZ$6/Setup!$C$13)-CX175-EV175)+IF($K175=33,$D175,0)</f>
        <v/>
      </c>
      <c r="BA175">
        <f>MAX(0,BA174*(1+BA$6/Setup!$C$13)-CY175-EW175)+IF($K175=34,$D175,0)</f>
        <v/>
      </c>
      <c r="BB175">
        <f>MAX(0,BB174*(1+BB$6/Setup!$C$13)-CZ175-EX175)+IF($K175=35,$D175,0)</f>
        <v/>
      </c>
      <c r="BC175">
        <f>MAX(0,BC174*(1+BC$6/Setup!$C$13)-DA175-EY175)+IF($K175=36,$D175,0)</f>
        <v/>
      </c>
      <c r="BD175">
        <f>MAX(0,BD174*(1+BD$6/Setup!$C$13)-DB175-EZ175)+IF($K175=37,$D175,0)</f>
        <v/>
      </c>
      <c r="BE175">
        <f>MAX(0,BE174*(1+BE$6/Setup!$C$13)-DC175-FA175)+IF($K175=38,$D175,0)</f>
        <v/>
      </c>
      <c r="BF175">
        <f>MAX(0,BF174*(1+BF$6/Setup!$C$13)-DD175-FB175)+IF($K175=39,$D175,0)</f>
        <v/>
      </c>
      <c r="BG175">
        <f>MAX(0,BG174*(1+BG$6/Setup!$C$13)-DE175-FC175)+IF($K175=40,$D175,0)</f>
        <v/>
      </c>
      <c r="BH175">
        <f>MAX(0,BH174*(1+BH$6/Setup!$C$13)-DF175-FD175)+IF($K175=41,$D175,0)</f>
        <v/>
      </c>
      <c r="BI175">
        <f>MAX(0,BI174*(1+BI$6/Setup!$C$13)-DG175-FE175)+IF($K175=42,$D175,0)</f>
        <v/>
      </c>
      <c r="BJ175">
        <f>MAX(0,BJ174*(1+BJ$6/Setup!$C$13)-DH175-FF175)+IF($K175=43,$D175,0)</f>
        <v/>
      </c>
      <c r="BK175">
        <f>MAX(0,BK174*(1+BK$6/Setup!$C$13)-DI175-FG175)+IF($K175=44,$D175,0)</f>
        <v/>
      </c>
      <c r="BL175">
        <f>MAX(0,BL174*(1+BL$6/Setup!$C$13)-DJ175-FH175)+IF($K175=45,$D175,0)</f>
        <v/>
      </c>
      <c r="BM175">
        <f>MAX(0,BM174*(1+BM$6/Setup!$C$13)-DK175-FI175)+IF($K175=46,$D175,0)</f>
        <v/>
      </c>
      <c r="BN175">
        <f>MAX(0,BN174*(1+BN$6/Setup!$C$13)-DL175-FJ175)+IF($K175=47,$D175,0)</f>
        <v/>
      </c>
      <c r="BO175">
        <f>MAX(0,BO174*(1+BO$6/Setup!$C$13)-DM175-FK175)+IF($K175=48,$D175,0)</f>
        <v/>
      </c>
      <c r="BP175">
        <f>MAX(0,BP174*(1+BP$6/Setup!$C$13)-DN175-FL175)+IF($K175=49,$D175,0)</f>
        <v/>
      </c>
      <c r="BQ175">
        <f>MAX(0,BQ174*(1+BQ$6/Setup!$C$13)-DO175-FM175)+IF($K175=50,$D175,0)</f>
        <v/>
      </c>
      <c r="BR175">
        <f>MIN(T174*(1+T$6/Setup!$C$13),T$7)</f>
        <v/>
      </c>
      <c r="BS175">
        <f>MIN(U174*(1+U$6/Setup!$C$13),U$7)</f>
        <v/>
      </c>
      <c r="BT175">
        <f>MIN(V174*(1+V$6/Setup!$C$13),V$7)</f>
        <v/>
      </c>
      <c r="BU175">
        <f>MIN(W174*(1+W$6/Setup!$C$13),W$7)</f>
        <v/>
      </c>
      <c r="BV175">
        <f>MIN(X174*(1+X$6/Setup!$C$13),X$7)</f>
        <v/>
      </c>
      <c r="BW175">
        <f>MIN(Y174*(1+Y$6/Setup!$C$13),Y$7)</f>
        <v/>
      </c>
      <c r="BX175">
        <f>MIN(Z174*(1+Z$6/Setup!$C$13),Z$7)</f>
        <v/>
      </c>
      <c r="BY175">
        <f>MIN(AA174*(1+AA$6/Setup!$C$13),AA$7)</f>
        <v/>
      </c>
      <c r="BZ175">
        <f>MIN(AB174*(1+AB$6/Setup!$C$13),AB$7)</f>
        <v/>
      </c>
      <c r="CA175">
        <f>MIN(AC174*(1+AC$6/Setup!$C$13),AC$7)</f>
        <v/>
      </c>
      <c r="CB175">
        <f>MIN(AD174*(1+AD$6/Setup!$C$13),AD$7)</f>
        <v/>
      </c>
      <c r="CC175">
        <f>MIN(AE174*(1+AE$6/Setup!$C$13),AE$7)</f>
        <v/>
      </c>
      <c r="CD175">
        <f>MIN(AF174*(1+AF$6/Setup!$C$13),AF$7)</f>
        <v/>
      </c>
      <c r="CE175">
        <f>MIN(AG174*(1+AG$6/Setup!$C$13),AG$7)</f>
        <v/>
      </c>
      <c r="CF175">
        <f>MIN(AH174*(1+AH$6/Setup!$C$13),AH$7)</f>
        <v/>
      </c>
      <c r="CG175">
        <f>MIN(AI174*(1+AI$6/Setup!$C$13),AI$7)</f>
        <v/>
      </c>
      <c r="CH175">
        <f>MIN(AJ174*(1+AJ$6/Setup!$C$13),AJ$7)</f>
        <v/>
      </c>
      <c r="CI175">
        <f>MIN(AK174*(1+AK$6/Setup!$C$13),AK$7)</f>
        <v/>
      </c>
      <c r="CJ175">
        <f>MIN(AL174*(1+AL$6/Setup!$C$13),AL$7)</f>
        <v/>
      </c>
      <c r="CK175">
        <f>MIN(AM174*(1+AM$6/Setup!$C$13),AM$7)</f>
        <v/>
      </c>
      <c r="CL175">
        <f>MIN(AN174*(1+AN$6/Setup!$C$13),AN$7)</f>
        <v/>
      </c>
      <c r="CM175">
        <f>MIN(AO174*(1+AO$6/Setup!$C$13),AO$7)</f>
        <v/>
      </c>
      <c r="CN175">
        <f>MIN(AP174*(1+AP$6/Setup!$C$13),AP$7)</f>
        <v/>
      </c>
      <c r="CO175">
        <f>MIN(AQ174*(1+AQ$6/Setup!$C$13),AQ$7)</f>
        <v/>
      </c>
      <c r="CP175">
        <f>MIN(AR174*(1+AR$6/Setup!$C$13),AR$7)</f>
        <v/>
      </c>
      <c r="CQ175">
        <f>MIN(AS174*(1+AS$6/Setup!$C$13),AS$7)</f>
        <v/>
      </c>
      <c r="CR175">
        <f>MIN(AT174*(1+AT$6/Setup!$C$13),AT$7)</f>
        <v/>
      </c>
      <c r="CS175">
        <f>MIN(AU174*(1+AU$6/Setup!$C$13),AU$7)</f>
        <v/>
      </c>
      <c r="CT175">
        <f>MIN(AV174*(1+AV$6/Setup!$C$13),AV$7)</f>
        <v/>
      </c>
      <c r="CU175">
        <f>MIN(AW174*(1+AW$6/Setup!$C$13),AW$7)</f>
        <v/>
      </c>
      <c r="CV175">
        <f>MIN(AX174*(1+AX$6/Setup!$C$13),AX$7)</f>
        <v/>
      </c>
      <c r="CW175">
        <f>MIN(AY174*(1+AY$6/Setup!$C$13),AY$7)</f>
        <v/>
      </c>
      <c r="CX175">
        <f>MIN(AZ174*(1+AZ$6/Setup!$C$13),AZ$7)</f>
        <v/>
      </c>
      <c r="CY175">
        <f>MIN(BA174*(1+BA$6/Setup!$C$13),BA$7)</f>
        <v/>
      </c>
      <c r="CZ175">
        <f>MIN(BB174*(1+BB$6/Setup!$C$13),BB$7)</f>
        <v/>
      </c>
      <c r="DA175">
        <f>MIN(BC174*(1+BC$6/Setup!$C$13),BC$7)</f>
        <v/>
      </c>
      <c r="DB175">
        <f>MIN(BD174*(1+BD$6/Setup!$C$13),BD$7)</f>
        <v/>
      </c>
      <c r="DC175">
        <f>MIN(BE174*(1+BE$6/Setup!$C$13),BE$7)</f>
        <v/>
      </c>
      <c r="DD175">
        <f>MIN(BF174*(1+BF$6/Setup!$C$13),BF$7)</f>
        <v/>
      </c>
      <c r="DE175">
        <f>MIN(BG174*(1+BG$6/Setup!$C$13),BG$7)</f>
        <v/>
      </c>
      <c r="DF175">
        <f>MIN(BH174*(1+BH$6/Setup!$C$13),BH$7)</f>
        <v/>
      </c>
      <c r="DG175">
        <f>MIN(BI174*(1+BI$6/Setup!$C$13),BI$7)</f>
        <v/>
      </c>
      <c r="DH175">
        <f>MIN(BJ174*(1+BJ$6/Setup!$C$13),BJ$7)</f>
        <v/>
      </c>
      <c r="DI175">
        <f>MIN(BK174*(1+BK$6/Setup!$C$13),BK$7)</f>
        <v/>
      </c>
      <c r="DJ175">
        <f>MIN(BL174*(1+BL$6/Setup!$C$13),BL$7)</f>
        <v/>
      </c>
      <c r="DK175">
        <f>MIN(BM174*(1+BM$6/Setup!$C$13),BM$7)</f>
        <v/>
      </c>
      <c r="DL175">
        <f>MIN(BN174*(1+BN$6/Setup!$C$13),BN$7)</f>
        <v/>
      </c>
      <c r="DM175">
        <f>MIN(BO174*(1+BO$6/Setup!$C$13),BO$7)</f>
        <v/>
      </c>
      <c r="DN175">
        <f>MIN(BP174*(1+BP$6/Setup!$C$13),BP$7)</f>
        <v/>
      </c>
      <c r="DO175">
        <f>MIN(BQ174*(1+BQ$6/Setup!$C$13),BQ$7)</f>
        <v/>
      </c>
      <c r="DP175">
        <f>MIN(T174*(1+T$6/Setup!$C$13)-BR175,$H175)</f>
        <v/>
      </c>
      <c r="DQ175">
        <f>MIN(U174*(1+U$6/Setup!$C$13)-BS175,MAX(0,$H175-SUM($DP175:DP175)))</f>
        <v/>
      </c>
      <c r="DR175">
        <f>MIN(V174*(1+V$6/Setup!$C$13)-BT175,MAX(0,$H175-SUM($DP175:DQ175)))</f>
        <v/>
      </c>
      <c r="DS175">
        <f>MIN(W174*(1+W$6/Setup!$C$13)-BU175,MAX(0,$H175-SUM($DP175:DR175)))</f>
        <v/>
      </c>
      <c r="DT175">
        <f>MIN(X174*(1+X$6/Setup!$C$13)-BV175,MAX(0,$H175-SUM($DP175:DS175)))</f>
        <v/>
      </c>
      <c r="DU175">
        <f>MIN(Y174*(1+Y$6/Setup!$C$13)-BW175,MAX(0,$H175-SUM($DP175:DT175)))</f>
        <v/>
      </c>
      <c r="DV175">
        <f>MIN(Z174*(1+Z$6/Setup!$C$13)-BX175,MAX(0,$H175-SUM($DP175:DU175)))</f>
        <v/>
      </c>
      <c r="DW175">
        <f>MIN(AA174*(1+AA$6/Setup!$C$13)-BY175,MAX(0,$H175-SUM($DP175:DV175)))</f>
        <v/>
      </c>
      <c r="DX175">
        <f>MIN(AB174*(1+AB$6/Setup!$C$13)-BZ175,MAX(0,$H175-SUM($DP175:DW175)))</f>
        <v/>
      </c>
      <c r="DY175">
        <f>MIN(AC174*(1+AC$6/Setup!$C$13)-CA175,MAX(0,$H175-SUM($DP175:DX175)))</f>
        <v/>
      </c>
      <c r="DZ175">
        <f>MIN(AD174*(1+AD$6/Setup!$C$13)-CB175,MAX(0,$H175-SUM($DP175:DY175)))</f>
        <v/>
      </c>
      <c r="EA175">
        <f>MIN(AE174*(1+AE$6/Setup!$C$13)-CC175,MAX(0,$H175-SUM($DP175:DZ175)))</f>
        <v/>
      </c>
      <c r="EB175">
        <f>MIN(AF174*(1+AF$6/Setup!$C$13)-CD175,MAX(0,$H175-SUM($DP175:EA175)))</f>
        <v/>
      </c>
      <c r="EC175">
        <f>MIN(AG174*(1+AG$6/Setup!$C$13)-CE175,MAX(0,$H175-SUM($DP175:EB175)))</f>
        <v/>
      </c>
      <c r="ED175">
        <f>MIN(AH174*(1+AH$6/Setup!$C$13)-CF175,MAX(0,$H175-SUM($DP175:EC175)))</f>
        <v/>
      </c>
      <c r="EE175">
        <f>MIN(AI174*(1+AI$6/Setup!$C$13)-CG175,MAX(0,$H175-SUM($DP175:ED175)))</f>
        <v/>
      </c>
      <c r="EF175">
        <f>MIN(AJ174*(1+AJ$6/Setup!$C$13)-CH175,MAX(0,$H175-SUM($DP175:EE175)))</f>
        <v/>
      </c>
      <c r="EG175">
        <f>MIN(AK174*(1+AK$6/Setup!$C$13)-CI175,MAX(0,$H175-SUM($DP175:EF175)))</f>
        <v/>
      </c>
      <c r="EH175">
        <f>MIN(AL174*(1+AL$6/Setup!$C$13)-CJ175,MAX(0,$H175-SUM($DP175:EG175)))</f>
        <v/>
      </c>
      <c r="EI175">
        <f>MIN(AM174*(1+AM$6/Setup!$C$13)-CK175,MAX(0,$H175-SUM($DP175:EH175)))</f>
        <v/>
      </c>
      <c r="EJ175">
        <f>MIN(AN174*(1+AN$6/Setup!$C$13)-CL175,MAX(0,$H175-SUM($DP175:EI175)))</f>
        <v/>
      </c>
      <c r="EK175">
        <f>MIN(AO174*(1+AO$6/Setup!$C$13)-CM175,MAX(0,$H175-SUM($DP175:EJ175)))</f>
        <v/>
      </c>
      <c r="EL175">
        <f>MIN(AP174*(1+AP$6/Setup!$C$13)-CN175,MAX(0,$H175-SUM($DP175:EK175)))</f>
        <v/>
      </c>
      <c r="EM175">
        <f>MIN(AQ174*(1+AQ$6/Setup!$C$13)-CO175,MAX(0,$H175-SUM($DP175:EL175)))</f>
        <v/>
      </c>
      <c r="EN175">
        <f>MIN(AR174*(1+AR$6/Setup!$C$13)-CP175,MAX(0,$H175-SUM($DP175:EM175)))</f>
        <v/>
      </c>
      <c r="EO175">
        <f>MIN(AS174*(1+AS$6/Setup!$C$13)-CQ175,MAX(0,$H175-SUM($DP175:EN175)))</f>
        <v/>
      </c>
      <c r="EP175">
        <f>MIN(AT174*(1+AT$6/Setup!$C$13)-CR175,MAX(0,$H175-SUM($DP175:EO175)))</f>
        <v/>
      </c>
      <c r="EQ175">
        <f>MIN(AU174*(1+AU$6/Setup!$C$13)-CS175,MAX(0,$H175-SUM($DP175:EP175)))</f>
        <v/>
      </c>
      <c r="ER175">
        <f>MIN(AV174*(1+AV$6/Setup!$C$13)-CT175,MAX(0,$H175-SUM($DP175:EQ175)))</f>
        <v/>
      </c>
      <c r="ES175">
        <f>MIN(AW174*(1+AW$6/Setup!$C$13)-CU175,MAX(0,$H175-SUM($DP175:ER175)))</f>
        <v/>
      </c>
      <c r="ET175">
        <f>MIN(AX174*(1+AX$6/Setup!$C$13)-CV175,MAX(0,$H175-SUM($DP175:ES175)))</f>
        <v/>
      </c>
      <c r="EU175">
        <f>MIN(AY174*(1+AY$6/Setup!$C$13)-CW175,MAX(0,$H175-SUM($DP175:ET175)))</f>
        <v/>
      </c>
      <c r="EV175">
        <f>MIN(AZ174*(1+AZ$6/Setup!$C$13)-CX175,MAX(0,$H175-SUM($DP175:EU175)))</f>
        <v/>
      </c>
      <c r="EW175">
        <f>MIN(BA174*(1+BA$6/Setup!$C$13)-CY175,MAX(0,$H175-SUM($DP175:EV175)))</f>
        <v/>
      </c>
      <c r="EX175">
        <f>MIN(BB174*(1+BB$6/Setup!$C$13)-CZ175,MAX(0,$H175-SUM($DP175:EW175)))</f>
        <v/>
      </c>
      <c r="EY175">
        <f>MIN(BC174*(1+BC$6/Setup!$C$13)-DA175,MAX(0,$H175-SUM($DP175:EX175)))</f>
        <v/>
      </c>
      <c r="EZ175">
        <f>MIN(BD174*(1+BD$6/Setup!$C$13)-DB175,MAX(0,$H175-SUM($DP175:EY175)))</f>
        <v/>
      </c>
      <c r="FA175">
        <f>MIN(BE174*(1+BE$6/Setup!$C$13)-DC175,MAX(0,$H175-SUM($DP175:EZ175)))</f>
        <v/>
      </c>
      <c r="FB175">
        <f>MIN(BF174*(1+BF$6/Setup!$C$13)-DD175,MAX(0,$H175-SUM($DP175:FA175)))</f>
        <v/>
      </c>
      <c r="FC175">
        <f>MIN(BG174*(1+BG$6/Setup!$C$13)-DE175,MAX(0,$H175-SUM($DP175:FB175)))</f>
        <v/>
      </c>
      <c r="FD175">
        <f>MIN(BH174*(1+BH$6/Setup!$C$13)-DF175,MAX(0,$H175-SUM($DP175:FC175)))</f>
        <v/>
      </c>
      <c r="FE175">
        <f>MIN(BI174*(1+BI$6/Setup!$C$13)-DG175,MAX(0,$H175-SUM($DP175:FD175)))</f>
        <v/>
      </c>
      <c r="FF175">
        <f>MIN(BJ174*(1+BJ$6/Setup!$C$13)-DH175,MAX(0,$H175-SUM($DP175:FE175)))</f>
        <v/>
      </c>
      <c r="FG175">
        <f>MIN(BK174*(1+BK$6/Setup!$C$13)-DI175,MAX(0,$H175-SUM($DP175:FF175)))</f>
        <v/>
      </c>
      <c r="FH175">
        <f>MIN(BL174*(1+BL$6/Setup!$C$13)-DJ175,MAX(0,$H175-SUM($DP175:FG175)))</f>
        <v/>
      </c>
      <c r="FI175">
        <f>MIN(BM174*(1+BM$6/Setup!$C$13)-DK175,MAX(0,$H175-SUM($DP175:FH175)))</f>
        <v/>
      </c>
      <c r="FJ175">
        <f>MIN(BN174*(1+BN$6/Setup!$C$13)-DL175,MAX(0,$H175-SUM($DP175:FI175)))</f>
        <v/>
      </c>
      <c r="FK175">
        <f>MIN(BO174*(1+BO$6/Setup!$C$13)-DM175,MAX(0,$H175-SUM($DP175:FJ175)))</f>
        <v/>
      </c>
      <c r="FL175">
        <f>MIN(BP174*(1+BP$6/Setup!$C$13)-DN175,MAX(0,$H175-SUM($DP175:FK175)))</f>
        <v/>
      </c>
      <c r="FM175">
        <f>MIN(BQ174*(1+BQ$6/Setup!$C$13)-DO175,MAX(0,$H175-SUM($DP175:FL175)))</f>
        <v/>
      </c>
    </row>
    <row r="176">
      <c r="A176">
        <f>A175+1</f>
        <v/>
      </c>
      <c r="B176">
        <f>IF(Setup!$C$6="Every week",Setup!$C$7+7*(A176-1),IF(Setup!$C$6="Every 2 weeks",Setup!$C$7+14*(A176-1),IF(Setup!$C$6="Every month",EDATE(Setup!$C$7,A176-1),EOMONTH(Setup!$C$7,INT((A176-1+Setup!$C$20)/2)-1)+MIN(IF(MOD(A176-1+Setup!$C$20,2)=0,Setup!$C$18,Setup!$C$19),DAY(EOMONTH(Setup!$C$7,INT((A176-1+Setup!$C$20)/2)))))))</f>
        <v/>
      </c>
      <c r="C176">
        <f>N('Paycheck Plan'!J172)</f>
        <v/>
      </c>
      <c r="D176">
        <f>N('Paycheck Plan'!K172)</f>
        <v/>
      </c>
      <c r="E176">
        <f>MIN(MAX(0,Setup!$C$10-F175),MAX(0,Setup!$C$8+C176-G176))</f>
        <v/>
      </c>
      <c r="F176">
        <f>F175+E176</f>
        <v/>
      </c>
      <c r="G176">
        <f>MIN(Setup!$C$14,MAX(0,Setup!$C$8+C176))</f>
        <v/>
      </c>
      <c r="H176">
        <f>MAX(0,Setup!$C$8+C176-G176-E176)+SUM($T$7:$BQ$7)-SUM(BR176:DO176)</f>
        <v/>
      </c>
      <c r="I176">
        <f>SUMPRODUCT(T175:BQ175,$T$6:$BQ$6)/Setup!$C$13</f>
        <v/>
      </c>
      <c r="J176">
        <f>SUM(T176:BQ176)</f>
        <v/>
      </c>
      <c r="K176">
        <f>IF(MAX(DP176:FM176)&gt;0,MATCH(MAX(DP176:FM176),DP176:FM176,0),1)</f>
        <v/>
      </c>
      <c r="T176">
        <f>MAX(0,T175*(1+T$6/Setup!$C$13)-BR176-DP176)+IF($K176=1,$D176,0)</f>
        <v/>
      </c>
      <c r="U176">
        <f>MAX(0,U175*(1+U$6/Setup!$C$13)-BS176-DQ176)+IF($K176=2,$D176,0)</f>
        <v/>
      </c>
      <c r="V176">
        <f>MAX(0,V175*(1+V$6/Setup!$C$13)-BT176-DR176)+IF($K176=3,$D176,0)</f>
        <v/>
      </c>
      <c r="W176">
        <f>MAX(0,W175*(1+W$6/Setup!$C$13)-BU176-DS176)+IF($K176=4,$D176,0)</f>
        <v/>
      </c>
      <c r="X176">
        <f>MAX(0,X175*(1+X$6/Setup!$C$13)-BV176-DT176)+IF($K176=5,$D176,0)</f>
        <v/>
      </c>
      <c r="Y176">
        <f>MAX(0,Y175*(1+Y$6/Setup!$C$13)-BW176-DU176)+IF($K176=6,$D176,0)</f>
        <v/>
      </c>
      <c r="Z176">
        <f>MAX(0,Z175*(1+Z$6/Setup!$C$13)-BX176-DV176)+IF($K176=7,$D176,0)</f>
        <v/>
      </c>
      <c r="AA176">
        <f>MAX(0,AA175*(1+AA$6/Setup!$C$13)-BY176-DW176)+IF($K176=8,$D176,0)</f>
        <v/>
      </c>
      <c r="AB176">
        <f>MAX(0,AB175*(1+AB$6/Setup!$C$13)-BZ176-DX176)+IF($K176=9,$D176,0)</f>
        <v/>
      </c>
      <c r="AC176">
        <f>MAX(0,AC175*(1+AC$6/Setup!$C$13)-CA176-DY176)+IF($K176=10,$D176,0)</f>
        <v/>
      </c>
      <c r="AD176">
        <f>MAX(0,AD175*(1+AD$6/Setup!$C$13)-CB176-DZ176)+IF($K176=11,$D176,0)</f>
        <v/>
      </c>
      <c r="AE176">
        <f>MAX(0,AE175*(1+AE$6/Setup!$C$13)-CC176-EA176)+IF($K176=12,$D176,0)</f>
        <v/>
      </c>
      <c r="AF176">
        <f>MAX(0,AF175*(1+AF$6/Setup!$C$13)-CD176-EB176)+IF($K176=13,$D176,0)</f>
        <v/>
      </c>
      <c r="AG176">
        <f>MAX(0,AG175*(1+AG$6/Setup!$C$13)-CE176-EC176)+IF($K176=14,$D176,0)</f>
        <v/>
      </c>
      <c r="AH176">
        <f>MAX(0,AH175*(1+AH$6/Setup!$C$13)-CF176-ED176)+IF($K176=15,$D176,0)</f>
        <v/>
      </c>
      <c r="AI176">
        <f>MAX(0,AI175*(1+AI$6/Setup!$C$13)-CG176-EE176)+IF($K176=16,$D176,0)</f>
        <v/>
      </c>
      <c r="AJ176">
        <f>MAX(0,AJ175*(1+AJ$6/Setup!$C$13)-CH176-EF176)+IF($K176=17,$D176,0)</f>
        <v/>
      </c>
      <c r="AK176">
        <f>MAX(0,AK175*(1+AK$6/Setup!$C$13)-CI176-EG176)+IF($K176=18,$D176,0)</f>
        <v/>
      </c>
      <c r="AL176">
        <f>MAX(0,AL175*(1+AL$6/Setup!$C$13)-CJ176-EH176)+IF($K176=19,$D176,0)</f>
        <v/>
      </c>
      <c r="AM176">
        <f>MAX(0,AM175*(1+AM$6/Setup!$C$13)-CK176-EI176)+IF($K176=20,$D176,0)</f>
        <v/>
      </c>
      <c r="AN176">
        <f>MAX(0,AN175*(1+AN$6/Setup!$C$13)-CL176-EJ176)+IF($K176=21,$D176,0)</f>
        <v/>
      </c>
      <c r="AO176">
        <f>MAX(0,AO175*(1+AO$6/Setup!$C$13)-CM176-EK176)+IF($K176=22,$D176,0)</f>
        <v/>
      </c>
      <c r="AP176">
        <f>MAX(0,AP175*(1+AP$6/Setup!$C$13)-CN176-EL176)+IF($K176=23,$D176,0)</f>
        <v/>
      </c>
      <c r="AQ176">
        <f>MAX(0,AQ175*(1+AQ$6/Setup!$C$13)-CO176-EM176)+IF($K176=24,$D176,0)</f>
        <v/>
      </c>
      <c r="AR176">
        <f>MAX(0,AR175*(1+AR$6/Setup!$C$13)-CP176-EN176)+IF($K176=25,$D176,0)</f>
        <v/>
      </c>
      <c r="AS176">
        <f>MAX(0,AS175*(1+AS$6/Setup!$C$13)-CQ176-EO176)+IF($K176=26,$D176,0)</f>
        <v/>
      </c>
      <c r="AT176">
        <f>MAX(0,AT175*(1+AT$6/Setup!$C$13)-CR176-EP176)+IF($K176=27,$D176,0)</f>
        <v/>
      </c>
      <c r="AU176">
        <f>MAX(0,AU175*(1+AU$6/Setup!$C$13)-CS176-EQ176)+IF($K176=28,$D176,0)</f>
        <v/>
      </c>
      <c r="AV176">
        <f>MAX(0,AV175*(1+AV$6/Setup!$C$13)-CT176-ER176)+IF($K176=29,$D176,0)</f>
        <v/>
      </c>
      <c r="AW176">
        <f>MAX(0,AW175*(1+AW$6/Setup!$C$13)-CU176-ES176)+IF($K176=30,$D176,0)</f>
        <v/>
      </c>
      <c r="AX176">
        <f>MAX(0,AX175*(1+AX$6/Setup!$C$13)-CV176-ET176)+IF($K176=31,$D176,0)</f>
        <v/>
      </c>
      <c r="AY176">
        <f>MAX(0,AY175*(1+AY$6/Setup!$C$13)-CW176-EU176)+IF($K176=32,$D176,0)</f>
        <v/>
      </c>
      <c r="AZ176">
        <f>MAX(0,AZ175*(1+AZ$6/Setup!$C$13)-CX176-EV176)+IF($K176=33,$D176,0)</f>
        <v/>
      </c>
      <c r="BA176">
        <f>MAX(0,BA175*(1+BA$6/Setup!$C$13)-CY176-EW176)+IF($K176=34,$D176,0)</f>
        <v/>
      </c>
      <c r="BB176">
        <f>MAX(0,BB175*(1+BB$6/Setup!$C$13)-CZ176-EX176)+IF($K176=35,$D176,0)</f>
        <v/>
      </c>
      <c r="BC176">
        <f>MAX(0,BC175*(1+BC$6/Setup!$C$13)-DA176-EY176)+IF($K176=36,$D176,0)</f>
        <v/>
      </c>
      <c r="BD176">
        <f>MAX(0,BD175*(1+BD$6/Setup!$C$13)-DB176-EZ176)+IF($K176=37,$D176,0)</f>
        <v/>
      </c>
      <c r="BE176">
        <f>MAX(0,BE175*(1+BE$6/Setup!$C$13)-DC176-FA176)+IF($K176=38,$D176,0)</f>
        <v/>
      </c>
      <c r="BF176">
        <f>MAX(0,BF175*(1+BF$6/Setup!$C$13)-DD176-FB176)+IF($K176=39,$D176,0)</f>
        <v/>
      </c>
      <c r="BG176">
        <f>MAX(0,BG175*(1+BG$6/Setup!$C$13)-DE176-FC176)+IF($K176=40,$D176,0)</f>
        <v/>
      </c>
      <c r="BH176">
        <f>MAX(0,BH175*(1+BH$6/Setup!$C$13)-DF176-FD176)+IF($K176=41,$D176,0)</f>
        <v/>
      </c>
      <c r="BI176">
        <f>MAX(0,BI175*(1+BI$6/Setup!$C$13)-DG176-FE176)+IF($K176=42,$D176,0)</f>
        <v/>
      </c>
      <c r="BJ176">
        <f>MAX(0,BJ175*(1+BJ$6/Setup!$C$13)-DH176-FF176)+IF($K176=43,$D176,0)</f>
        <v/>
      </c>
      <c r="BK176">
        <f>MAX(0,BK175*(1+BK$6/Setup!$C$13)-DI176-FG176)+IF($K176=44,$D176,0)</f>
        <v/>
      </c>
      <c r="BL176">
        <f>MAX(0,BL175*(1+BL$6/Setup!$C$13)-DJ176-FH176)+IF($K176=45,$D176,0)</f>
        <v/>
      </c>
      <c r="BM176">
        <f>MAX(0,BM175*(1+BM$6/Setup!$C$13)-DK176-FI176)+IF($K176=46,$D176,0)</f>
        <v/>
      </c>
      <c r="BN176">
        <f>MAX(0,BN175*(1+BN$6/Setup!$C$13)-DL176-FJ176)+IF($K176=47,$D176,0)</f>
        <v/>
      </c>
      <c r="BO176">
        <f>MAX(0,BO175*(1+BO$6/Setup!$C$13)-DM176-FK176)+IF($K176=48,$D176,0)</f>
        <v/>
      </c>
      <c r="BP176">
        <f>MAX(0,BP175*(1+BP$6/Setup!$C$13)-DN176-FL176)+IF($K176=49,$D176,0)</f>
        <v/>
      </c>
      <c r="BQ176">
        <f>MAX(0,BQ175*(1+BQ$6/Setup!$C$13)-DO176-FM176)+IF($K176=50,$D176,0)</f>
        <v/>
      </c>
      <c r="BR176">
        <f>MIN(T175*(1+T$6/Setup!$C$13),T$7)</f>
        <v/>
      </c>
      <c r="BS176">
        <f>MIN(U175*(1+U$6/Setup!$C$13),U$7)</f>
        <v/>
      </c>
      <c r="BT176">
        <f>MIN(V175*(1+V$6/Setup!$C$13),V$7)</f>
        <v/>
      </c>
      <c r="BU176">
        <f>MIN(W175*(1+W$6/Setup!$C$13),W$7)</f>
        <v/>
      </c>
      <c r="BV176">
        <f>MIN(X175*(1+X$6/Setup!$C$13),X$7)</f>
        <v/>
      </c>
      <c r="BW176">
        <f>MIN(Y175*(1+Y$6/Setup!$C$13),Y$7)</f>
        <v/>
      </c>
      <c r="BX176">
        <f>MIN(Z175*(1+Z$6/Setup!$C$13),Z$7)</f>
        <v/>
      </c>
      <c r="BY176">
        <f>MIN(AA175*(1+AA$6/Setup!$C$13),AA$7)</f>
        <v/>
      </c>
      <c r="BZ176">
        <f>MIN(AB175*(1+AB$6/Setup!$C$13),AB$7)</f>
        <v/>
      </c>
      <c r="CA176">
        <f>MIN(AC175*(1+AC$6/Setup!$C$13),AC$7)</f>
        <v/>
      </c>
      <c r="CB176">
        <f>MIN(AD175*(1+AD$6/Setup!$C$13),AD$7)</f>
        <v/>
      </c>
      <c r="CC176">
        <f>MIN(AE175*(1+AE$6/Setup!$C$13),AE$7)</f>
        <v/>
      </c>
      <c r="CD176">
        <f>MIN(AF175*(1+AF$6/Setup!$C$13),AF$7)</f>
        <v/>
      </c>
      <c r="CE176">
        <f>MIN(AG175*(1+AG$6/Setup!$C$13),AG$7)</f>
        <v/>
      </c>
      <c r="CF176">
        <f>MIN(AH175*(1+AH$6/Setup!$C$13),AH$7)</f>
        <v/>
      </c>
      <c r="CG176">
        <f>MIN(AI175*(1+AI$6/Setup!$C$13),AI$7)</f>
        <v/>
      </c>
      <c r="CH176">
        <f>MIN(AJ175*(1+AJ$6/Setup!$C$13),AJ$7)</f>
        <v/>
      </c>
      <c r="CI176">
        <f>MIN(AK175*(1+AK$6/Setup!$C$13),AK$7)</f>
        <v/>
      </c>
      <c r="CJ176">
        <f>MIN(AL175*(1+AL$6/Setup!$C$13),AL$7)</f>
        <v/>
      </c>
      <c r="CK176">
        <f>MIN(AM175*(1+AM$6/Setup!$C$13),AM$7)</f>
        <v/>
      </c>
      <c r="CL176">
        <f>MIN(AN175*(1+AN$6/Setup!$C$13),AN$7)</f>
        <v/>
      </c>
      <c r="CM176">
        <f>MIN(AO175*(1+AO$6/Setup!$C$13),AO$7)</f>
        <v/>
      </c>
      <c r="CN176">
        <f>MIN(AP175*(1+AP$6/Setup!$C$13),AP$7)</f>
        <v/>
      </c>
      <c r="CO176">
        <f>MIN(AQ175*(1+AQ$6/Setup!$C$13),AQ$7)</f>
        <v/>
      </c>
      <c r="CP176">
        <f>MIN(AR175*(1+AR$6/Setup!$C$13),AR$7)</f>
        <v/>
      </c>
      <c r="CQ176">
        <f>MIN(AS175*(1+AS$6/Setup!$C$13),AS$7)</f>
        <v/>
      </c>
      <c r="CR176">
        <f>MIN(AT175*(1+AT$6/Setup!$C$13),AT$7)</f>
        <v/>
      </c>
      <c r="CS176">
        <f>MIN(AU175*(1+AU$6/Setup!$C$13),AU$7)</f>
        <v/>
      </c>
      <c r="CT176">
        <f>MIN(AV175*(1+AV$6/Setup!$C$13),AV$7)</f>
        <v/>
      </c>
      <c r="CU176">
        <f>MIN(AW175*(1+AW$6/Setup!$C$13),AW$7)</f>
        <v/>
      </c>
      <c r="CV176">
        <f>MIN(AX175*(1+AX$6/Setup!$C$13),AX$7)</f>
        <v/>
      </c>
      <c r="CW176">
        <f>MIN(AY175*(1+AY$6/Setup!$C$13),AY$7)</f>
        <v/>
      </c>
      <c r="CX176">
        <f>MIN(AZ175*(1+AZ$6/Setup!$C$13),AZ$7)</f>
        <v/>
      </c>
      <c r="CY176">
        <f>MIN(BA175*(1+BA$6/Setup!$C$13),BA$7)</f>
        <v/>
      </c>
      <c r="CZ176">
        <f>MIN(BB175*(1+BB$6/Setup!$C$13),BB$7)</f>
        <v/>
      </c>
      <c r="DA176">
        <f>MIN(BC175*(1+BC$6/Setup!$C$13),BC$7)</f>
        <v/>
      </c>
      <c r="DB176">
        <f>MIN(BD175*(1+BD$6/Setup!$C$13),BD$7)</f>
        <v/>
      </c>
      <c r="DC176">
        <f>MIN(BE175*(1+BE$6/Setup!$C$13),BE$7)</f>
        <v/>
      </c>
      <c r="DD176">
        <f>MIN(BF175*(1+BF$6/Setup!$C$13),BF$7)</f>
        <v/>
      </c>
      <c r="DE176">
        <f>MIN(BG175*(1+BG$6/Setup!$C$13),BG$7)</f>
        <v/>
      </c>
      <c r="DF176">
        <f>MIN(BH175*(1+BH$6/Setup!$C$13),BH$7)</f>
        <v/>
      </c>
      <c r="DG176">
        <f>MIN(BI175*(1+BI$6/Setup!$C$13),BI$7)</f>
        <v/>
      </c>
      <c r="DH176">
        <f>MIN(BJ175*(1+BJ$6/Setup!$C$13),BJ$7)</f>
        <v/>
      </c>
      <c r="DI176">
        <f>MIN(BK175*(1+BK$6/Setup!$C$13),BK$7)</f>
        <v/>
      </c>
      <c r="DJ176">
        <f>MIN(BL175*(1+BL$6/Setup!$C$13),BL$7)</f>
        <v/>
      </c>
      <c r="DK176">
        <f>MIN(BM175*(1+BM$6/Setup!$C$13),BM$7)</f>
        <v/>
      </c>
      <c r="DL176">
        <f>MIN(BN175*(1+BN$6/Setup!$C$13),BN$7)</f>
        <v/>
      </c>
      <c r="DM176">
        <f>MIN(BO175*(1+BO$6/Setup!$C$13),BO$7)</f>
        <v/>
      </c>
      <c r="DN176">
        <f>MIN(BP175*(1+BP$6/Setup!$C$13),BP$7)</f>
        <v/>
      </c>
      <c r="DO176">
        <f>MIN(BQ175*(1+BQ$6/Setup!$C$13),BQ$7)</f>
        <v/>
      </c>
      <c r="DP176">
        <f>MIN(T175*(1+T$6/Setup!$C$13)-BR176,$H176)</f>
        <v/>
      </c>
      <c r="DQ176">
        <f>MIN(U175*(1+U$6/Setup!$C$13)-BS176,MAX(0,$H176-SUM($DP176:DP176)))</f>
        <v/>
      </c>
      <c r="DR176">
        <f>MIN(V175*(1+V$6/Setup!$C$13)-BT176,MAX(0,$H176-SUM($DP176:DQ176)))</f>
        <v/>
      </c>
      <c r="DS176">
        <f>MIN(W175*(1+W$6/Setup!$C$13)-BU176,MAX(0,$H176-SUM($DP176:DR176)))</f>
        <v/>
      </c>
      <c r="DT176">
        <f>MIN(X175*(1+X$6/Setup!$C$13)-BV176,MAX(0,$H176-SUM($DP176:DS176)))</f>
        <v/>
      </c>
      <c r="DU176">
        <f>MIN(Y175*(1+Y$6/Setup!$C$13)-BW176,MAX(0,$H176-SUM($DP176:DT176)))</f>
        <v/>
      </c>
      <c r="DV176">
        <f>MIN(Z175*(1+Z$6/Setup!$C$13)-BX176,MAX(0,$H176-SUM($DP176:DU176)))</f>
        <v/>
      </c>
      <c r="DW176">
        <f>MIN(AA175*(1+AA$6/Setup!$C$13)-BY176,MAX(0,$H176-SUM($DP176:DV176)))</f>
        <v/>
      </c>
      <c r="DX176">
        <f>MIN(AB175*(1+AB$6/Setup!$C$13)-BZ176,MAX(0,$H176-SUM($DP176:DW176)))</f>
        <v/>
      </c>
      <c r="DY176">
        <f>MIN(AC175*(1+AC$6/Setup!$C$13)-CA176,MAX(0,$H176-SUM($DP176:DX176)))</f>
        <v/>
      </c>
      <c r="DZ176">
        <f>MIN(AD175*(1+AD$6/Setup!$C$13)-CB176,MAX(0,$H176-SUM($DP176:DY176)))</f>
        <v/>
      </c>
      <c r="EA176">
        <f>MIN(AE175*(1+AE$6/Setup!$C$13)-CC176,MAX(0,$H176-SUM($DP176:DZ176)))</f>
        <v/>
      </c>
      <c r="EB176">
        <f>MIN(AF175*(1+AF$6/Setup!$C$13)-CD176,MAX(0,$H176-SUM($DP176:EA176)))</f>
        <v/>
      </c>
      <c r="EC176">
        <f>MIN(AG175*(1+AG$6/Setup!$C$13)-CE176,MAX(0,$H176-SUM($DP176:EB176)))</f>
        <v/>
      </c>
      <c r="ED176">
        <f>MIN(AH175*(1+AH$6/Setup!$C$13)-CF176,MAX(0,$H176-SUM($DP176:EC176)))</f>
        <v/>
      </c>
      <c r="EE176">
        <f>MIN(AI175*(1+AI$6/Setup!$C$13)-CG176,MAX(0,$H176-SUM($DP176:ED176)))</f>
        <v/>
      </c>
      <c r="EF176">
        <f>MIN(AJ175*(1+AJ$6/Setup!$C$13)-CH176,MAX(0,$H176-SUM($DP176:EE176)))</f>
        <v/>
      </c>
      <c r="EG176">
        <f>MIN(AK175*(1+AK$6/Setup!$C$13)-CI176,MAX(0,$H176-SUM($DP176:EF176)))</f>
        <v/>
      </c>
      <c r="EH176">
        <f>MIN(AL175*(1+AL$6/Setup!$C$13)-CJ176,MAX(0,$H176-SUM($DP176:EG176)))</f>
        <v/>
      </c>
      <c r="EI176">
        <f>MIN(AM175*(1+AM$6/Setup!$C$13)-CK176,MAX(0,$H176-SUM($DP176:EH176)))</f>
        <v/>
      </c>
      <c r="EJ176">
        <f>MIN(AN175*(1+AN$6/Setup!$C$13)-CL176,MAX(0,$H176-SUM($DP176:EI176)))</f>
        <v/>
      </c>
      <c r="EK176">
        <f>MIN(AO175*(1+AO$6/Setup!$C$13)-CM176,MAX(0,$H176-SUM($DP176:EJ176)))</f>
        <v/>
      </c>
      <c r="EL176">
        <f>MIN(AP175*(1+AP$6/Setup!$C$13)-CN176,MAX(0,$H176-SUM($DP176:EK176)))</f>
        <v/>
      </c>
      <c r="EM176">
        <f>MIN(AQ175*(1+AQ$6/Setup!$C$13)-CO176,MAX(0,$H176-SUM($DP176:EL176)))</f>
        <v/>
      </c>
      <c r="EN176">
        <f>MIN(AR175*(1+AR$6/Setup!$C$13)-CP176,MAX(0,$H176-SUM($DP176:EM176)))</f>
        <v/>
      </c>
      <c r="EO176">
        <f>MIN(AS175*(1+AS$6/Setup!$C$13)-CQ176,MAX(0,$H176-SUM($DP176:EN176)))</f>
        <v/>
      </c>
      <c r="EP176">
        <f>MIN(AT175*(1+AT$6/Setup!$C$13)-CR176,MAX(0,$H176-SUM($DP176:EO176)))</f>
        <v/>
      </c>
      <c r="EQ176">
        <f>MIN(AU175*(1+AU$6/Setup!$C$13)-CS176,MAX(0,$H176-SUM($DP176:EP176)))</f>
        <v/>
      </c>
      <c r="ER176">
        <f>MIN(AV175*(1+AV$6/Setup!$C$13)-CT176,MAX(0,$H176-SUM($DP176:EQ176)))</f>
        <v/>
      </c>
      <c r="ES176">
        <f>MIN(AW175*(1+AW$6/Setup!$C$13)-CU176,MAX(0,$H176-SUM($DP176:ER176)))</f>
        <v/>
      </c>
      <c r="ET176">
        <f>MIN(AX175*(1+AX$6/Setup!$C$13)-CV176,MAX(0,$H176-SUM($DP176:ES176)))</f>
        <v/>
      </c>
      <c r="EU176">
        <f>MIN(AY175*(1+AY$6/Setup!$C$13)-CW176,MAX(0,$H176-SUM($DP176:ET176)))</f>
        <v/>
      </c>
      <c r="EV176">
        <f>MIN(AZ175*(1+AZ$6/Setup!$C$13)-CX176,MAX(0,$H176-SUM($DP176:EU176)))</f>
        <v/>
      </c>
      <c r="EW176">
        <f>MIN(BA175*(1+BA$6/Setup!$C$13)-CY176,MAX(0,$H176-SUM($DP176:EV176)))</f>
        <v/>
      </c>
      <c r="EX176">
        <f>MIN(BB175*(1+BB$6/Setup!$C$13)-CZ176,MAX(0,$H176-SUM($DP176:EW176)))</f>
        <v/>
      </c>
      <c r="EY176">
        <f>MIN(BC175*(1+BC$6/Setup!$C$13)-DA176,MAX(0,$H176-SUM($DP176:EX176)))</f>
        <v/>
      </c>
      <c r="EZ176">
        <f>MIN(BD175*(1+BD$6/Setup!$C$13)-DB176,MAX(0,$H176-SUM($DP176:EY176)))</f>
        <v/>
      </c>
      <c r="FA176">
        <f>MIN(BE175*(1+BE$6/Setup!$C$13)-DC176,MAX(0,$H176-SUM($DP176:EZ176)))</f>
        <v/>
      </c>
      <c r="FB176">
        <f>MIN(BF175*(1+BF$6/Setup!$C$13)-DD176,MAX(0,$H176-SUM($DP176:FA176)))</f>
        <v/>
      </c>
      <c r="FC176">
        <f>MIN(BG175*(1+BG$6/Setup!$C$13)-DE176,MAX(0,$H176-SUM($DP176:FB176)))</f>
        <v/>
      </c>
      <c r="FD176">
        <f>MIN(BH175*(1+BH$6/Setup!$C$13)-DF176,MAX(0,$H176-SUM($DP176:FC176)))</f>
        <v/>
      </c>
      <c r="FE176">
        <f>MIN(BI175*(1+BI$6/Setup!$C$13)-DG176,MAX(0,$H176-SUM($DP176:FD176)))</f>
        <v/>
      </c>
      <c r="FF176">
        <f>MIN(BJ175*(1+BJ$6/Setup!$C$13)-DH176,MAX(0,$H176-SUM($DP176:FE176)))</f>
        <v/>
      </c>
      <c r="FG176">
        <f>MIN(BK175*(1+BK$6/Setup!$C$13)-DI176,MAX(0,$H176-SUM($DP176:FF176)))</f>
        <v/>
      </c>
      <c r="FH176">
        <f>MIN(BL175*(1+BL$6/Setup!$C$13)-DJ176,MAX(0,$H176-SUM($DP176:FG176)))</f>
        <v/>
      </c>
      <c r="FI176">
        <f>MIN(BM175*(1+BM$6/Setup!$C$13)-DK176,MAX(0,$H176-SUM($DP176:FH176)))</f>
        <v/>
      </c>
      <c r="FJ176">
        <f>MIN(BN175*(1+BN$6/Setup!$C$13)-DL176,MAX(0,$H176-SUM($DP176:FI176)))</f>
        <v/>
      </c>
      <c r="FK176">
        <f>MIN(BO175*(1+BO$6/Setup!$C$13)-DM176,MAX(0,$H176-SUM($DP176:FJ176)))</f>
        <v/>
      </c>
      <c r="FL176">
        <f>MIN(BP175*(1+BP$6/Setup!$C$13)-DN176,MAX(0,$H176-SUM($DP176:FK176)))</f>
        <v/>
      </c>
      <c r="FM176">
        <f>MIN(BQ175*(1+BQ$6/Setup!$C$13)-DO176,MAX(0,$H176-SUM($DP176:FL176)))</f>
        <v/>
      </c>
    </row>
    <row r="177">
      <c r="A177">
        <f>A176+1</f>
        <v/>
      </c>
      <c r="B177">
        <f>IF(Setup!$C$6="Every week",Setup!$C$7+7*(A177-1),IF(Setup!$C$6="Every 2 weeks",Setup!$C$7+14*(A177-1),IF(Setup!$C$6="Every month",EDATE(Setup!$C$7,A177-1),EOMONTH(Setup!$C$7,INT((A177-1+Setup!$C$20)/2)-1)+MIN(IF(MOD(A177-1+Setup!$C$20,2)=0,Setup!$C$18,Setup!$C$19),DAY(EOMONTH(Setup!$C$7,INT((A177-1+Setup!$C$20)/2)))))))</f>
        <v/>
      </c>
      <c r="C177">
        <f>N('Paycheck Plan'!J173)</f>
        <v/>
      </c>
      <c r="D177">
        <f>N('Paycheck Plan'!K173)</f>
        <v/>
      </c>
      <c r="E177">
        <f>MIN(MAX(0,Setup!$C$10-F176),MAX(0,Setup!$C$8+C177-G177))</f>
        <v/>
      </c>
      <c r="F177">
        <f>F176+E177</f>
        <v/>
      </c>
      <c r="G177">
        <f>MIN(Setup!$C$14,MAX(0,Setup!$C$8+C177))</f>
        <v/>
      </c>
      <c r="H177">
        <f>MAX(0,Setup!$C$8+C177-G177-E177)+SUM($T$7:$BQ$7)-SUM(BR177:DO177)</f>
        <v/>
      </c>
      <c r="I177">
        <f>SUMPRODUCT(T176:BQ176,$T$6:$BQ$6)/Setup!$C$13</f>
        <v/>
      </c>
      <c r="J177">
        <f>SUM(T177:BQ177)</f>
        <v/>
      </c>
      <c r="K177">
        <f>IF(MAX(DP177:FM177)&gt;0,MATCH(MAX(DP177:FM177),DP177:FM177,0),1)</f>
        <v/>
      </c>
      <c r="T177">
        <f>MAX(0,T176*(1+T$6/Setup!$C$13)-BR177-DP177)+IF($K177=1,$D177,0)</f>
        <v/>
      </c>
      <c r="U177">
        <f>MAX(0,U176*(1+U$6/Setup!$C$13)-BS177-DQ177)+IF($K177=2,$D177,0)</f>
        <v/>
      </c>
      <c r="V177">
        <f>MAX(0,V176*(1+V$6/Setup!$C$13)-BT177-DR177)+IF($K177=3,$D177,0)</f>
        <v/>
      </c>
      <c r="W177">
        <f>MAX(0,W176*(1+W$6/Setup!$C$13)-BU177-DS177)+IF($K177=4,$D177,0)</f>
        <v/>
      </c>
      <c r="X177">
        <f>MAX(0,X176*(1+X$6/Setup!$C$13)-BV177-DT177)+IF($K177=5,$D177,0)</f>
        <v/>
      </c>
      <c r="Y177">
        <f>MAX(0,Y176*(1+Y$6/Setup!$C$13)-BW177-DU177)+IF($K177=6,$D177,0)</f>
        <v/>
      </c>
      <c r="Z177">
        <f>MAX(0,Z176*(1+Z$6/Setup!$C$13)-BX177-DV177)+IF($K177=7,$D177,0)</f>
        <v/>
      </c>
      <c r="AA177">
        <f>MAX(0,AA176*(1+AA$6/Setup!$C$13)-BY177-DW177)+IF($K177=8,$D177,0)</f>
        <v/>
      </c>
      <c r="AB177">
        <f>MAX(0,AB176*(1+AB$6/Setup!$C$13)-BZ177-DX177)+IF($K177=9,$D177,0)</f>
        <v/>
      </c>
      <c r="AC177">
        <f>MAX(0,AC176*(1+AC$6/Setup!$C$13)-CA177-DY177)+IF($K177=10,$D177,0)</f>
        <v/>
      </c>
      <c r="AD177">
        <f>MAX(0,AD176*(1+AD$6/Setup!$C$13)-CB177-DZ177)+IF($K177=11,$D177,0)</f>
        <v/>
      </c>
      <c r="AE177">
        <f>MAX(0,AE176*(1+AE$6/Setup!$C$13)-CC177-EA177)+IF($K177=12,$D177,0)</f>
        <v/>
      </c>
      <c r="AF177">
        <f>MAX(0,AF176*(1+AF$6/Setup!$C$13)-CD177-EB177)+IF($K177=13,$D177,0)</f>
        <v/>
      </c>
      <c r="AG177">
        <f>MAX(0,AG176*(1+AG$6/Setup!$C$13)-CE177-EC177)+IF($K177=14,$D177,0)</f>
        <v/>
      </c>
      <c r="AH177">
        <f>MAX(0,AH176*(1+AH$6/Setup!$C$13)-CF177-ED177)+IF($K177=15,$D177,0)</f>
        <v/>
      </c>
      <c r="AI177">
        <f>MAX(0,AI176*(1+AI$6/Setup!$C$13)-CG177-EE177)+IF($K177=16,$D177,0)</f>
        <v/>
      </c>
      <c r="AJ177">
        <f>MAX(0,AJ176*(1+AJ$6/Setup!$C$13)-CH177-EF177)+IF($K177=17,$D177,0)</f>
        <v/>
      </c>
      <c r="AK177">
        <f>MAX(0,AK176*(1+AK$6/Setup!$C$13)-CI177-EG177)+IF($K177=18,$D177,0)</f>
        <v/>
      </c>
      <c r="AL177">
        <f>MAX(0,AL176*(1+AL$6/Setup!$C$13)-CJ177-EH177)+IF($K177=19,$D177,0)</f>
        <v/>
      </c>
      <c r="AM177">
        <f>MAX(0,AM176*(1+AM$6/Setup!$C$13)-CK177-EI177)+IF($K177=20,$D177,0)</f>
        <v/>
      </c>
      <c r="AN177">
        <f>MAX(0,AN176*(1+AN$6/Setup!$C$13)-CL177-EJ177)+IF($K177=21,$D177,0)</f>
        <v/>
      </c>
      <c r="AO177">
        <f>MAX(0,AO176*(1+AO$6/Setup!$C$13)-CM177-EK177)+IF($K177=22,$D177,0)</f>
        <v/>
      </c>
      <c r="AP177">
        <f>MAX(0,AP176*(1+AP$6/Setup!$C$13)-CN177-EL177)+IF($K177=23,$D177,0)</f>
        <v/>
      </c>
      <c r="AQ177">
        <f>MAX(0,AQ176*(1+AQ$6/Setup!$C$13)-CO177-EM177)+IF($K177=24,$D177,0)</f>
        <v/>
      </c>
      <c r="AR177">
        <f>MAX(0,AR176*(1+AR$6/Setup!$C$13)-CP177-EN177)+IF($K177=25,$D177,0)</f>
        <v/>
      </c>
      <c r="AS177">
        <f>MAX(0,AS176*(1+AS$6/Setup!$C$13)-CQ177-EO177)+IF($K177=26,$D177,0)</f>
        <v/>
      </c>
      <c r="AT177">
        <f>MAX(0,AT176*(1+AT$6/Setup!$C$13)-CR177-EP177)+IF($K177=27,$D177,0)</f>
        <v/>
      </c>
      <c r="AU177">
        <f>MAX(0,AU176*(1+AU$6/Setup!$C$13)-CS177-EQ177)+IF($K177=28,$D177,0)</f>
        <v/>
      </c>
      <c r="AV177">
        <f>MAX(0,AV176*(1+AV$6/Setup!$C$13)-CT177-ER177)+IF($K177=29,$D177,0)</f>
        <v/>
      </c>
      <c r="AW177">
        <f>MAX(0,AW176*(1+AW$6/Setup!$C$13)-CU177-ES177)+IF($K177=30,$D177,0)</f>
        <v/>
      </c>
      <c r="AX177">
        <f>MAX(0,AX176*(1+AX$6/Setup!$C$13)-CV177-ET177)+IF($K177=31,$D177,0)</f>
        <v/>
      </c>
      <c r="AY177">
        <f>MAX(0,AY176*(1+AY$6/Setup!$C$13)-CW177-EU177)+IF($K177=32,$D177,0)</f>
        <v/>
      </c>
      <c r="AZ177">
        <f>MAX(0,AZ176*(1+AZ$6/Setup!$C$13)-CX177-EV177)+IF($K177=33,$D177,0)</f>
        <v/>
      </c>
      <c r="BA177">
        <f>MAX(0,BA176*(1+BA$6/Setup!$C$13)-CY177-EW177)+IF($K177=34,$D177,0)</f>
        <v/>
      </c>
      <c r="BB177">
        <f>MAX(0,BB176*(1+BB$6/Setup!$C$13)-CZ177-EX177)+IF($K177=35,$D177,0)</f>
        <v/>
      </c>
      <c r="BC177">
        <f>MAX(0,BC176*(1+BC$6/Setup!$C$13)-DA177-EY177)+IF($K177=36,$D177,0)</f>
        <v/>
      </c>
      <c r="BD177">
        <f>MAX(0,BD176*(1+BD$6/Setup!$C$13)-DB177-EZ177)+IF($K177=37,$D177,0)</f>
        <v/>
      </c>
      <c r="BE177">
        <f>MAX(0,BE176*(1+BE$6/Setup!$C$13)-DC177-FA177)+IF($K177=38,$D177,0)</f>
        <v/>
      </c>
      <c r="BF177">
        <f>MAX(0,BF176*(1+BF$6/Setup!$C$13)-DD177-FB177)+IF($K177=39,$D177,0)</f>
        <v/>
      </c>
      <c r="BG177">
        <f>MAX(0,BG176*(1+BG$6/Setup!$C$13)-DE177-FC177)+IF($K177=40,$D177,0)</f>
        <v/>
      </c>
      <c r="BH177">
        <f>MAX(0,BH176*(1+BH$6/Setup!$C$13)-DF177-FD177)+IF($K177=41,$D177,0)</f>
        <v/>
      </c>
      <c r="BI177">
        <f>MAX(0,BI176*(1+BI$6/Setup!$C$13)-DG177-FE177)+IF($K177=42,$D177,0)</f>
        <v/>
      </c>
      <c r="BJ177">
        <f>MAX(0,BJ176*(1+BJ$6/Setup!$C$13)-DH177-FF177)+IF($K177=43,$D177,0)</f>
        <v/>
      </c>
      <c r="BK177">
        <f>MAX(0,BK176*(1+BK$6/Setup!$C$13)-DI177-FG177)+IF($K177=44,$D177,0)</f>
        <v/>
      </c>
      <c r="BL177">
        <f>MAX(0,BL176*(1+BL$6/Setup!$C$13)-DJ177-FH177)+IF($K177=45,$D177,0)</f>
        <v/>
      </c>
      <c r="BM177">
        <f>MAX(0,BM176*(1+BM$6/Setup!$C$13)-DK177-FI177)+IF($K177=46,$D177,0)</f>
        <v/>
      </c>
      <c r="BN177">
        <f>MAX(0,BN176*(1+BN$6/Setup!$C$13)-DL177-FJ177)+IF($K177=47,$D177,0)</f>
        <v/>
      </c>
      <c r="BO177">
        <f>MAX(0,BO176*(1+BO$6/Setup!$C$13)-DM177-FK177)+IF($K177=48,$D177,0)</f>
        <v/>
      </c>
      <c r="BP177">
        <f>MAX(0,BP176*(1+BP$6/Setup!$C$13)-DN177-FL177)+IF($K177=49,$D177,0)</f>
        <v/>
      </c>
      <c r="BQ177">
        <f>MAX(0,BQ176*(1+BQ$6/Setup!$C$13)-DO177-FM177)+IF($K177=50,$D177,0)</f>
        <v/>
      </c>
      <c r="BR177">
        <f>MIN(T176*(1+T$6/Setup!$C$13),T$7)</f>
        <v/>
      </c>
      <c r="BS177">
        <f>MIN(U176*(1+U$6/Setup!$C$13),U$7)</f>
        <v/>
      </c>
      <c r="BT177">
        <f>MIN(V176*(1+V$6/Setup!$C$13),V$7)</f>
        <v/>
      </c>
      <c r="BU177">
        <f>MIN(W176*(1+W$6/Setup!$C$13),W$7)</f>
        <v/>
      </c>
      <c r="BV177">
        <f>MIN(X176*(1+X$6/Setup!$C$13),X$7)</f>
        <v/>
      </c>
      <c r="BW177">
        <f>MIN(Y176*(1+Y$6/Setup!$C$13),Y$7)</f>
        <v/>
      </c>
      <c r="BX177">
        <f>MIN(Z176*(1+Z$6/Setup!$C$13),Z$7)</f>
        <v/>
      </c>
      <c r="BY177">
        <f>MIN(AA176*(1+AA$6/Setup!$C$13),AA$7)</f>
        <v/>
      </c>
      <c r="BZ177">
        <f>MIN(AB176*(1+AB$6/Setup!$C$13),AB$7)</f>
        <v/>
      </c>
      <c r="CA177">
        <f>MIN(AC176*(1+AC$6/Setup!$C$13),AC$7)</f>
        <v/>
      </c>
      <c r="CB177">
        <f>MIN(AD176*(1+AD$6/Setup!$C$13),AD$7)</f>
        <v/>
      </c>
      <c r="CC177">
        <f>MIN(AE176*(1+AE$6/Setup!$C$13),AE$7)</f>
        <v/>
      </c>
      <c r="CD177">
        <f>MIN(AF176*(1+AF$6/Setup!$C$13),AF$7)</f>
        <v/>
      </c>
      <c r="CE177">
        <f>MIN(AG176*(1+AG$6/Setup!$C$13),AG$7)</f>
        <v/>
      </c>
      <c r="CF177">
        <f>MIN(AH176*(1+AH$6/Setup!$C$13),AH$7)</f>
        <v/>
      </c>
      <c r="CG177">
        <f>MIN(AI176*(1+AI$6/Setup!$C$13),AI$7)</f>
        <v/>
      </c>
      <c r="CH177">
        <f>MIN(AJ176*(1+AJ$6/Setup!$C$13),AJ$7)</f>
        <v/>
      </c>
      <c r="CI177">
        <f>MIN(AK176*(1+AK$6/Setup!$C$13),AK$7)</f>
        <v/>
      </c>
      <c r="CJ177">
        <f>MIN(AL176*(1+AL$6/Setup!$C$13),AL$7)</f>
        <v/>
      </c>
      <c r="CK177">
        <f>MIN(AM176*(1+AM$6/Setup!$C$13),AM$7)</f>
        <v/>
      </c>
      <c r="CL177">
        <f>MIN(AN176*(1+AN$6/Setup!$C$13),AN$7)</f>
        <v/>
      </c>
      <c r="CM177">
        <f>MIN(AO176*(1+AO$6/Setup!$C$13),AO$7)</f>
        <v/>
      </c>
      <c r="CN177">
        <f>MIN(AP176*(1+AP$6/Setup!$C$13),AP$7)</f>
        <v/>
      </c>
      <c r="CO177">
        <f>MIN(AQ176*(1+AQ$6/Setup!$C$13),AQ$7)</f>
        <v/>
      </c>
      <c r="CP177">
        <f>MIN(AR176*(1+AR$6/Setup!$C$13),AR$7)</f>
        <v/>
      </c>
      <c r="CQ177">
        <f>MIN(AS176*(1+AS$6/Setup!$C$13),AS$7)</f>
        <v/>
      </c>
      <c r="CR177">
        <f>MIN(AT176*(1+AT$6/Setup!$C$13),AT$7)</f>
        <v/>
      </c>
      <c r="CS177">
        <f>MIN(AU176*(1+AU$6/Setup!$C$13),AU$7)</f>
        <v/>
      </c>
      <c r="CT177">
        <f>MIN(AV176*(1+AV$6/Setup!$C$13),AV$7)</f>
        <v/>
      </c>
      <c r="CU177">
        <f>MIN(AW176*(1+AW$6/Setup!$C$13),AW$7)</f>
        <v/>
      </c>
      <c r="CV177">
        <f>MIN(AX176*(1+AX$6/Setup!$C$13),AX$7)</f>
        <v/>
      </c>
      <c r="CW177">
        <f>MIN(AY176*(1+AY$6/Setup!$C$13),AY$7)</f>
        <v/>
      </c>
      <c r="CX177">
        <f>MIN(AZ176*(1+AZ$6/Setup!$C$13),AZ$7)</f>
        <v/>
      </c>
      <c r="CY177">
        <f>MIN(BA176*(1+BA$6/Setup!$C$13),BA$7)</f>
        <v/>
      </c>
      <c r="CZ177">
        <f>MIN(BB176*(1+BB$6/Setup!$C$13),BB$7)</f>
        <v/>
      </c>
      <c r="DA177">
        <f>MIN(BC176*(1+BC$6/Setup!$C$13),BC$7)</f>
        <v/>
      </c>
      <c r="DB177">
        <f>MIN(BD176*(1+BD$6/Setup!$C$13),BD$7)</f>
        <v/>
      </c>
      <c r="DC177">
        <f>MIN(BE176*(1+BE$6/Setup!$C$13),BE$7)</f>
        <v/>
      </c>
      <c r="DD177">
        <f>MIN(BF176*(1+BF$6/Setup!$C$13),BF$7)</f>
        <v/>
      </c>
      <c r="DE177">
        <f>MIN(BG176*(1+BG$6/Setup!$C$13),BG$7)</f>
        <v/>
      </c>
      <c r="DF177">
        <f>MIN(BH176*(1+BH$6/Setup!$C$13),BH$7)</f>
        <v/>
      </c>
      <c r="DG177">
        <f>MIN(BI176*(1+BI$6/Setup!$C$13),BI$7)</f>
        <v/>
      </c>
      <c r="DH177">
        <f>MIN(BJ176*(1+BJ$6/Setup!$C$13),BJ$7)</f>
        <v/>
      </c>
      <c r="DI177">
        <f>MIN(BK176*(1+BK$6/Setup!$C$13),BK$7)</f>
        <v/>
      </c>
      <c r="DJ177">
        <f>MIN(BL176*(1+BL$6/Setup!$C$13),BL$7)</f>
        <v/>
      </c>
      <c r="DK177">
        <f>MIN(BM176*(1+BM$6/Setup!$C$13),BM$7)</f>
        <v/>
      </c>
      <c r="DL177">
        <f>MIN(BN176*(1+BN$6/Setup!$C$13),BN$7)</f>
        <v/>
      </c>
      <c r="DM177">
        <f>MIN(BO176*(1+BO$6/Setup!$C$13),BO$7)</f>
        <v/>
      </c>
      <c r="DN177">
        <f>MIN(BP176*(1+BP$6/Setup!$C$13),BP$7)</f>
        <v/>
      </c>
      <c r="DO177">
        <f>MIN(BQ176*(1+BQ$6/Setup!$C$13),BQ$7)</f>
        <v/>
      </c>
      <c r="DP177">
        <f>MIN(T176*(1+T$6/Setup!$C$13)-BR177,$H177)</f>
        <v/>
      </c>
      <c r="DQ177">
        <f>MIN(U176*(1+U$6/Setup!$C$13)-BS177,MAX(0,$H177-SUM($DP177:DP177)))</f>
        <v/>
      </c>
      <c r="DR177">
        <f>MIN(V176*(1+V$6/Setup!$C$13)-BT177,MAX(0,$H177-SUM($DP177:DQ177)))</f>
        <v/>
      </c>
      <c r="DS177">
        <f>MIN(W176*(1+W$6/Setup!$C$13)-BU177,MAX(0,$H177-SUM($DP177:DR177)))</f>
        <v/>
      </c>
      <c r="DT177">
        <f>MIN(X176*(1+X$6/Setup!$C$13)-BV177,MAX(0,$H177-SUM($DP177:DS177)))</f>
        <v/>
      </c>
      <c r="DU177">
        <f>MIN(Y176*(1+Y$6/Setup!$C$13)-BW177,MAX(0,$H177-SUM($DP177:DT177)))</f>
        <v/>
      </c>
      <c r="DV177">
        <f>MIN(Z176*(1+Z$6/Setup!$C$13)-BX177,MAX(0,$H177-SUM($DP177:DU177)))</f>
        <v/>
      </c>
      <c r="DW177">
        <f>MIN(AA176*(1+AA$6/Setup!$C$13)-BY177,MAX(0,$H177-SUM($DP177:DV177)))</f>
        <v/>
      </c>
      <c r="DX177">
        <f>MIN(AB176*(1+AB$6/Setup!$C$13)-BZ177,MAX(0,$H177-SUM($DP177:DW177)))</f>
        <v/>
      </c>
      <c r="DY177">
        <f>MIN(AC176*(1+AC$6/Setup!$C$13)-CA177,MAX(0,$H177-SUM($DP177:DX177)))</f>
        <v/>
      </c>
      <c r="DZ177">
        <f>MIN(AD176*(1+AD$6/Setup!$C$13)-CB177,MAX(0,$H177-SUM($DP177:DY177)))</f>
        <v/>
      </c>
      <c r="EA177">
        <f>MIN(AE176*(1+AE$6/Setup!$C$13)-CC177,MAX(0,$H177-SUM($DP177:DZ177)))</f>
        <v/>
      </c>
      <c r="EB177">
        <f>MIN(AF176*(1+AF$6/Setup!$C$13)-CD177,MAX(0,$H177-SUM($DP177:EA177)))</f>
        <v/>
      </c>
      <c r="EC177">
        <f>MIN(AG176*(1+AG$6/Setup!$C$13)-CE177,MAX(0,$H177-SUM($DP177:EB177)))</f>
        <v/>
      </c>
      <c r="ED177">
        <f>MIN(AH176*(1+AH$6/Setup!$C$13)-CF177,MAX(0,$H177-SUM($DP177:EC177)))</f>
        <v/>
      </c>
      <c r="EE177">
        <f>MIN(AI176*(1+AI$6/Setup!$C$13)-CG177,MAX(0,$H177-SUM($DP177:ED177)))</f>
        <v/>
      </c>
      <c r="EF177">
        <f>MIN(AJ176*(1+AJ$6/Setup!$C$13)-CH177,MAX(0,$H177-SUM($DP177:EE177)))</f>
        <v/>
      </c>
      <c r="EG177">
        <f>MIN(AK176*(1+AK$6/Setup!$C$13)-CI177,MAX(0,$H177-SUM($DP177:EF177)))</f>
        <v/>
      </c>
      <c r="EH177">
        <f>MIN(AL176*(1+AL$6/Setup!$C$13)-CJ177,MAX(0,$H177-SUM($DP177:EG177)))</f>
        <v/>
      </c>
      <c r="EI177">
        <f>MIN(AM176*(1+AM$6/Setup!$C$13)-CK177,MAX(0,$H177-SUM($DP177:EH177)))</f>
        <v/>
      </c>
      <c r="EJ177">
        <f>MIN(AN176*(1+AN$6/Setup!$C$13)-CL177,MAX(0,$H177-SUM($DP177:EI177)))</f>
        <v/>
      </c>
      <c r="EK177">
        <f>MIN(AO176*(1+AO$6/Setup!$C$13)-CM177,MAX(0,$H177-SUM($DP177:EJ177)))</f>
        <v/>
      </c>
      <c r="EL177">
        <f>MIN(AP176*(1+AP$6/Setup!$C$13)-CN177,MAX(0,$H177-SUM($DP177:EK177)))</f>
        <v/>
      </c>
      <c r="EM177">
        <f>MIN(AQ176*(1+AQ$6/Setup!$C$13)-CO177,MAX(0,$H177-SUM($DP177:EL177)))</f>
        <v/>
      </c>
      <c r="EN177">
        <f>MIN(AR176*(1+AR$6/Setup!$C$13)-CP177,MAX(0,$H177-SUM($DP177:EM177)))</f>
        <v/>
      </c>
      <c r="EO177">
        <f>MIN(AS176*(1+AS$6/Setup!$C$13)-CQ177,MAX(0,$H177-SUM($DP177:EN177)))</f>
        <v/>
      </c>
      <c r="EP177">
        <f>MIN(AT176*(1+AT$6/Setup!$C$13)-CR177,MAX(0,$H177-SUM($DP177:EO177)))</f>
        <v/>
      </c>
      <c r="EQ177">
        <f>MIN(AU176*(1+AU$6/Setup!$C$13)-CS177,MAX(0,$H177-SUM($DP177:EP177)))</f>
        <v/>
      </c>
      <c r="ER177">
        <f>MIN(AV176*(1+AV$6/Setup!$C$13)-CT177,MAX(0,$H177-SUM($DP177:EQ177)))</f>
        <v/>
      </c>
      <c r="ES177">
        <f>MIN(AW176*(1+AW$6/Setup!$C$13)-CU177,MAX(0,$H177-SUM($DP177:ER177)))</f>
        <v/>
      </c>
      <c r="ET177">
        <f>MIN(AX176*(1+AX$6/Setup!$C$13)-CV177,MAX(0,$H177-SUM($DP177:ES177)))</f>
        <v/>
      </c>
      <c r="EU177">
        <f>MIN(AY176*(1+AY$6/Setup!$C$13)-CW177,MAX(0,$H177-SUM($DP177:ET177)))</f>
        <v/>
      </c>
      <c r="EV177">
        <f>MIN(AZ176*(1+AZ$6/Setup!$C$13)-CX177,MAX(0,$H177-SUM($DP177:EU177)))</f>
        <v/>
      </c>
      <c r="EW177">
        <f>MIN(BA176*(1+BA$6/Setup!$C$13)-CY177,MAX(0,$H177-SUM($DP177:EV177)))</f>
        <v/>
      </c>
      <c r="EX177">
        <f>MIN(BB176*(1+BB$6/Setup!$C$13)-CZ177,MAX(0,$H177-SUM($DP177:EW177)))</f>
        <v/>
      </c>
      <c r="EY177">
        <f>MIN(BC176*(1+BC$6/Setup!$C$13)-DA177,MAX(0,$H177-SUM($DP177:EX177)))</f>
        <v/>
      </c>
      <c r="EZ177">
        <f>MIN(BD176*(1+BD$6/Setup!$C$13)-DB177,MAX(0,$H177-SUM($DP177:EY177)))</f>
        <v/>
      </c>
      <c r="FA177">
        <f>MIN(BE176*(1+BE$6/Setup!$C$13)-DC177,MAX(0,$H177-SUM($DP177:EZ177)))</f>
        <v/>
      </c>
      <c r="FB177">
        <f>MIN(BF176*(1+BF$6/Setup!$C$13)-DD177,MAX(0,$H177-SUM($DP177:FA177)))</f>
        <v/>
      </c>
      <c r="FC177">
        <f>MIN(BG176*(1+BG$6/Setup!$C$13)-DE177,MAX(0,$H177-SUM($DP177:FB177)))</f>
        <v/>
      </c>
      <c r="FD177">
        <f>MIN(BH176*(1+BH$6/Setup!$C$13)-DF177,MAX(0,$H177-SUM($DP177:FC177)))</f>
        <v/>
      </c>
      <c r="FE177">
        <f>MIN(BI176*(1+BI$6/Setup!$C$13)-DG177,MAX(0,$H177-SUM($DP177:FD177)))</f>
        <v/>
      </c>
      <c r="FF177">
        <f>MIN(BJ176*(1+BJ$6/Setup!$C$13)-DH177,MAX(0,$H177-SUM($DP177:FE177)))</f>
        <v/>
      </c>
      <c r="FG177">
        <f>MIN(BK176*(1+BK$6/Setup!$C$13)-DI177,MAX(0,$H177-SUM($DP177:FF177)))</f>
        <v/>
      </c>
      <c r="FH177">
        <f>MIN(BL176*(1+BL$6/Setup!$C$13)-DJ177,MAX(0,$H177-SUM($DP177:FG177)))</f>
        <v/>
      </c>
      <c r="FI177">
        <f>MIN(BM176*(1+BM$6/Setup!$C$13)-DK177,MAX(0,$H177-SUM($DP177:FH177)))</f>
        <v/>
      </c>
      <c r="FJ177">
        <f>MIN(BN176*(1+BN$6/Setup!$C$13)-DL177,MAX(0,$H177-SUM($DP177:FI177)))</f>
        <v/>
      </c>
      <c r="FK177">
        <f>MIN(BO176*(1+BO$6/Setup!$C$13)-DM177,MAX(0,$H177-SUM($DP177:FJ177)))</f>
        <v/>
      </c>
      <c r="FL177">
        <f>MIN(BP176*(1+BP$6/Setup!$C$13)-DN177,MAX(0,$H177-SUM($DP177:FK177)))</f>
        <v/>
      </c>
      <c r="FM177">
        <f>MIN(BQ176*(1+BQ$6/Setup!$C$13)-DO177,MAX(0,$H177-SUM($DP177:FL177)))</f>
        <v/>
      </c>
    </row>
    <row r="178">
      <c r="A178">
        <f>A177+1</f>
        <v/>
      </c>
      <c r="B178">
        <f>IF(Setup!$C$6="Every week",Setup!$C$7+7*(A178-1),IF(Setup!$C$6="Every 2 weeks",Setup!$C$7+14*(A178-1),IF(Setup!$C$6="Every month",EDATE(Setup!$C$7,A178-1),EOMONTH(Setup!$C$7,INT((A178-1+Setup!$C$20)/2)-1)+MIN(IF(MOD(A178-1+Setup!$C$20,2)=0,Setup!$C$18,Setup!$C$19),DAY(EOMONTH(Setup!$C$7,INT((A178-1+Setup!$C$20)/2)))))))</f>
        <v/>
      </c>
      <c r="C178">
        <f>N('Paycheck Plan'!J174)</f>
        <v/>
      </c>
      <c r="D178">
        <f>N('Paycheck Plan'!K174)</f>
        <v/>
      </c>
      <c r="E178">
        <f>MIN(MAX(0,Setup!$C$10-F177),MAX(0,Setup!$C$8+C178-G178))</f>
        <v/>
      </c>
      <c r="F178">
        <f>F177+E178</f>
        <v/>
      </c>
      <c r="G178">
        <f>MIN(Setup!$C$14,MAX(0,Setup!$C$8+C178))</f>
        <v/>
      </c>
      <c r="H178">
        <f>MAX(0,Setup!$C$8+C178-G178-E178)+SUM($T$7:$BQ$7)-SUM(BR178:DO178)</f>
        <v/>
      </c>
      <c r="I178">
        <f>SUMPRODUCT(T177:BQ177,$T$6:$BQ$6)/Setup!$C$13</f>
        <v/>
      </c>
      <c r="J178">
        <f>SUM(T178:BQ178)</f>
        <v/>
      </c>
      <c r="K178">
        <f>IF(MAX(DP178:FM178)&gt;0,MATCH(MAX(DP178:FM178),DP178:FM178,0),1)</f>
        <v/>
      </c>
      <c r="T178">
        <f>MAX(0,T177*(1+T$6/Setup!$C$13)-BR178-DP178)+IF($K178=1,$D178,0)</f>
        <v/>
      </c>
      <c r="U178">
        <f>MAX(0,U177*(1+U$6/Setup!$C$13)-BS178-DQ178)+IF($K178=2,$D178,0)</f>
        <v/>
      </c>
      <c r="V178">
        <f>MAX(0,V177*(1+V$6/Setup!$C$13)-BT178-DR178)+IF($K178=3,$D178,0)</f>
        <v/>
      </c>
      <c r="W178">
        <f>MAX(0,W177*(1+W$6/Setup!$C$13)-BU178-DS178)+IF($K178=4,$D178,0)</f>
        <v/>
      </c>
      <c r="X178">
        <f>MAX(0,X177*(1+X$6/Setup!$C$13)-BV178-DT178)+IF($K178=5,$D178,0)</f>
        <v/>
      </c>
      <c r="Y178">
        <f>MAX(0,Y177*(1+Y$6/Setup!$C$13)-BW178-DU178)+IF($K178=6,$D178,0)</f>
        <v/>
      </c>
      <c r="Z178">
        <f>MAX(0,Z177*(1+Z$6/Setup!$C$13)-BX178-DV178)+IF($K178=7,$D178,0)</f>
        <v/>
      </c>
      <c r="AA178">
        <f>MAX(0,AA177*(1+AA$6/Setup!$C$13)-BY178-DW178)+IF($K178=8,$D178,0)</f>
        <v/>
      </c>
      <c r="AB178">
        <f>MAX(0,AB177*(1+AB$6/Setup!$C$13)-BZ178-DX178)+IF($K178=9,$D178,0)</f>
        <v/>
      </c>
      <c r="AC178">
        <f>MAX(0,AC177*(1+AC$6/Setup!$C$13)-CA178-DY178)+IF($K178=10,$D178,0)</f>
        <v/>
      </c>
      <c r="AD178">
        <f>MAX(0,AD177*(1+AD$6/Setup!$C$13)-CB178-DZ178)+IF($K178=11,$D178,0)</f>
        <v/>
      </c>
      <c r="AE178">
        <f>MAX(0,AE177*(1+AE$6/Setup!$C$13)-CC178-EA178)+IF($K178=12,$D178,0)</f>
        <v/>
      </c>
      <c r="AF178">
        <f>MAX(0,AF177*(1+AF$6/Setup!$C$13)-CD178-EB178)+IF($K178=13,$D178,0)</f>
        <v/>
      </c>
      <c r="AG178">
        <f>MAX(0,AG177*(1+AG$6/Setup!$C$13)-CE178-EC178)+IF($K178=14,$D178,0)</f>
        <v/>
      </c>
      <c r="AH178">
        <f>MAX(0,AH177*(1+AH$6/Setup!$C$13)-CF178-ED178)+IF($K178=15,$D178,0)</f>
        <v/>
      </c>
      <c r="AI178">
        <f>MAX(0,AI177*(1+AI$6/Setup!$C$13)-CG178-EE178)+IF($K178=16,$D178,0)</f>
        <v/>
      </c>
      <c r="AJ178">
        <f>MAX(0,AJ177*(1+AJ$6/Setup!$C$13)-CH178-EF178)+IF($K178=17,$D178,0)</f>
        <v/>
      </c>
      <c r="AK178">
        <f>MAX(0,AK177*(1+AK$6/Setup!$C$13)-CI178-EG178)+IF($K178=18,$D178,0)</f>
        <v/>
      </c>
      <c r="AL178">
        <f>MAX(0,AL177*(1+AL$6/Setup!$C$13)-CJ178-EH178)+IF($K178=19,$D178,0)</f>
        <v/>
      </c>
      <c r="AM178">
        <f>MAX(0,AM177*(1+AM$6/Setup!$C$13)-CK178-EI178)+IF($K178=20,$D178,0)</f>
        <v/>
      </c>
      <c r="AN178">
        <f>MAX(0,AN177*(1+AN$6/Setup!$C$13)-CL178-EJ178)+IF($K178=21,$D178,0)</f>
        <v/>
      </c>
      <c r="AO178">
        <f>MAX(0,AO177*(1+AO$6/Setup!$C$13)-CM178-EK178)+IF($K178=22,$D178,0)</f>
        <v/>
      </c>
      <c r="AP178">
        <f>MAX(0,AP177*(1+AP$6/Setup!$C$13)-CN178-EL178)+IF($K178=23,$D178,0)</f>
        <v/>
      </c>
      <c r="AQ178">
        <f>MAX(0,AQ177*(1+AQ$6/Setup!$C$13)-CO178-EM178)+IF($K178=24,$D178,0)</f>
        <v/>
      </c>
      <c r="AR178">
        <f>MAX(0,AR177*(1+AR$6/Setup!$C$13)-CP178-EN178)+IF($K178=25,$D178,0)</f>
        <v/>
      </c>
      <c r="AS178">
        <f>MAX(0,AS177*(1+AS$6/Setup!$C$13)-CQ178-EO178)+IF($K178=26,$D178,0)</f>
        <v/>
      </c>
      <c r="AT178">
        <f>MAX(0,AT177*(1+AT$6/Setup!$C$13)-CR178-EP178)+IF($K178=27,$D178,0)</f>
        <v/>
      </c>
      <c r="AU178">
        <f>MAX(0,AU177*(1+AU$6/Setup!$C$13)-CS178-EQ178)+IF($K178=28,$D178,0)</f>
        <v/>
      </c>
      <c r="AV178">
        <f>MAX(0,AV177*(1+AV$6/Setup!$C$13)-CT178-ER178)+IF($K178=29,$D178,0)</f>
        <v/>
      </c>
      <c r="AW178">
        <f>MAX(0,AW177*(1+AW$6/Setup!$C$13)-CU178-ES178)+IF($K178=30,$D178,0)</f>
        <v/>
      </c>
      <c r="AX178">
        <f>MAX(0,AX177*(1+AX$6/Setup!$C$13)-CV178-ET178)+IF($K178=31,$D178,0)</f>
        <v/>
      </c>
      <c r="AY178">
        <f>MAX(0,AY177*(1+AY$6/Setup!$C$13)-CW178-EU178)+IF($K178=32,$D178,0)</f>
        <v/>
      </c>
      <c r="AZ178">
        <f>MAX(0,AZ177*(1+AZ$6/Setup!$C$13)-CX178-EV178)+IF($K178=33,$D178,0)</f>
        <v/>
      </c>
      <c r="BA178">
        <f>MAX(0,BA177*(1+BA$6/Setup!$C$13)-CY178-EW178)+IF($K178=34,$D178,0)</f>
        <v/>
      </c>
      <c r="BB178">
        <f>MAX(0,BB177*(1+BB$6/Setup!$C$13)-CZ178-EX178)+IF($K178=35,$D178,0)</f>
        <v/>
      </c>
      <c r="BC178">
        <f>MAX(0,BC177*(1+BC$6/Setup!$C$13)-DA178-EY178)+IF($K178=36,$D178,0)</f>
        <v/>
      </c>
      <c r="BD178">
        <f>MAX(0,BD177*(1+BD$6/Setup!$C$13)-DB178-EZ178)+IF($K178=37,$D178,0)</f>
        <v/>
      </c>
      <c r="BE178">
        <f>MAX(0,BE177*(1+BE$6/Setup!$C$13)-DC178-FA178)+IF($K178=38,$D178,0)</f>
        <v/>
      </c>
      <c r="BF178">
        <f>MAX(0,BF177*(1+BF$6/Setup!$C$13)-DD178-FB178)+IF($K178=39,$D178,0)</f>
        <v/>
      </c>
      <c r="BG178">
        <f>MAX(0,BG177*(1+BG$6/Setup!$C$13)-DE178-FC178)+IF($K178=40,$D178,0)</f>
        <v/>
      </c>
      <c r="BH178">
        <f>MAX(0,BH177*(1+BH$6/Setup!$C$13)-DF178-FD178)+IF($K178=41,$D178,0)</f>
        <v/>
      </c>
      <c r="BI178">
        <f>MAX(0,BI177*(1+BI$6/Setup!$C$13)-DG178-FE178)+IF($K178=42,$D178,0)</f>
        <v/>
      </c>
      <c r="BJ178">
        <f>MAX(0,BJ177*(1+BJ$6/Setup!$C$13)-DH178-FF178)+IF($K178=43,$D178,0)</f>
        <v/>
      </c>
      <c r="BK178">
        <f>MAX(0,BK177*(1+BK$6/Setup!$C$13)-DI178-FG178)+IF($K178=44,$D178,0)</f>
        <v/>
      </c>
      <c r="BL178">
        <f>MAX(0,BL177*(1+BL$6/Setup!$C$13)-DJ178-FH178)+IF($K178=45,$D178,0)</f>
        <v/>
      </c>
      <c r="BM178">
        <f>MAX(0,BM177*(1+BM$6/Setup!$C$13)-DK178-FI178)+IF($K178=46,$D178,0)</f>
        <v/>
      </c>
      <c r="BN178">
        <f>MAX(0,BN177*(1+BN$6/Setup!$C$13)-DL178-FJ178)+IF($K178=47,$D178,0)</f>
        <v/>
      </c>
      <c r="BO178">
        <f>MAX(0,BO177*(1+BO$6/Setup!$C$13)-DM178-FK178)+IF($K178=48,$D178,0)</f>
        <v/>
      </c>
      <c r="BP178">
        <f>MAX(0,BP177*(1+BP$6/Setup!$C$13)-DN178-FL178)+IF($K178=49,$D178,0)</f>
        <v/>
      </c>
      <c r="BQ178">
        <f>MAX(0,BQ177*(1+BQ$6/Setup!$C$13)-DO178-FM178)+IF($K178=50,$D178,0)</f>
        <v/>
      </c>
      <c r="BR178">
        <f>MIN(T177*(1+T$6/Setup!$C$13),T$7)</f>
        <v/>
      </c>
      <c r="BS178">
        <f>MIN(U177*(1+U$6/Setup!$C$13),U$7)</f>
        <v/>
      </c>
      <c r="BT178">
        <f>MIN(V177*(1+V$6/Setup!$C$13),V$7)</f>
        <v/>
      </c>
      <c r="BU178">
        <f>MIN(W177*(1+W$6/Setup!$C$13),W$7)</f>
        <v/>
      </c>
      <c r="BV178">
        <f>MIN(X177*(1+X$6/Setup!$C$13),X$7)</f>
        <v/>
      </c>
      <c r="BW178">
        <f>MIN(Y177*(1+Y$6/Setup!$C$13),Y$7)</f>
        <v/>
      </c>
      <c r="BX178">
        <f>MIN(Z177*(1+Z$6/Setup!$C$13),Z$7)</f>
        <v/>
      </c>
      <c r="BY178">
        <f>MIN(AA177*(1+AA$6/Setup!$C$13),AA$7)</f>
        <v/>
      </c>
      <c r="BZ178">
        <f>MIN(AB177*(1+AB$6/Setup!$C$13),AB$7)</f>
        <v/>
      </c>
      <c r="CA178">
        <f>MIN(AC177*(1+AC$6/Setup!$C$13),AC$7)</f>
        <v/>
      </c>
      <c r="CB178">
        <f>MIN(AD177*(1+AD$6/Setup!$C$13),AD$7)</f>
        <v/>
      </c>
      <c r="CC178">
        <f>MIN(AE177*(1+AE$6/Setup!$C$13),AE$7)</f>
        <v/>
      </c>
      <c r="CD178">
        <f>MIN(AF177*(1+AF$6/Setup!$C$13),AF$7)</f>
        <v/>
      </c>
      <c r="CE178">
        <f>MIN(AG177*(1+AG$6/Setup!$C$13),AG$7)</f>
        <v/>
      </c>
      <c r="CF178">
        <f>MIN(AH177*(1+AH$6/Setup!$C$13),AH$7)</f>
        <v/>
      </c>
      <c r="CG178">
        <f>MIN(AI177*(1+AI$6/Setup!$C$13),AI$7)</f>
        <v/>
      </c>
      <c r="CH178">
        <f>MIN(AJ177*(1+AJ$6/Setup!$C$13),AJ$7)</f>
        <v/>
      </c>
      <c r="CI178">
        <f>MIN(AK177*(1+AK$6/Setup!$C$13),AK$7)</f>
        <v/>
      </c>
      <c r="CJ178">
        <f>MIN(AL177*(1+AL$6/Setup!$C$13),AL$7)</f>
        <v/>
      </c>
      <c r="CK178">
        <f>MIN(AM177*(1+AM$6/Setup!$C$13),AM$7)</f>
        <v/>
      </c>
      <c r="CL178">
        <f>MIN(AN177*(1+AN$6/Setup!$C$13),AN$7)</f>
        <v/>
      </c>
      <c r="CM178">
        <f>MIN(AO177*(1+AO$6/Setup!$C$13),AO$7)</f>
        <v/>
      </c>
      <c r="CN178">
        <f>MIN(AP177*(1+AP$6/Setup!$C$13),AP$7)</f>
        <v/>
      </c>
      <c r="CO178">
        <f>MIN(AQ177*(1+AQ$6/Setup!$C$13),AQ$7)</f>
        <v/>
      </c>
      <c r="CP178">
        <f>MIN(AR177*(1+AR$6/Setup!$C$13),AR$7)</f>
        <v/>
      </c>
      <c r="CQ178">
        <f>MIN(AS177*(1+AS$6/Setup!$C$13),AS$7)</f>
        <v/>
      </c>
      <c r="CR178">
        <f>MIN(AT177*(1+AT$6/Setup!$C$13),AT$7)</f>
        <v/>
      </c>
      <c r="CS178">
        <f>MIN(AU177*(1+AU$6/Setup!$C$13),AU$7)</f>
        <v/>
      </c>
      <c r="CT178">
        <f>MIN(AV177*(1+AV$6/Setup!$C$13),AV$7)</f>
        <v/>
      </c>
      <c r="CU178">
        <f>MIN(AW177*(1+AW$6/Setup!$C$13),AW$7)</f>
        <v/>
      </c>
      <c r="CV178">
        <f>MIN(AX177*(1+AX$6/Setup!$C$13),AX$7)</f>
        <v/>
      </c>
      <c r="CW178">
        <f>MIN(AY177*(1+AY$6/Setup!$C$13),AY$7)</f>
        <v/>
      </c>
      <c r="CX178">
        <f>MIN(AZ177*(1+AZ$6/Setup!$C$13),AZ$7)</f>
        <v/>
      </c>
      <c r="CY178">
        <f>MIN(BA177*(1+BA$6/Setup!$C$13),BA$7)</f>
        <v/>
      </c>
      <c r="CZ178">
        <f>MIN(BB177*(1+BB$6/Setup!$C$13),BB$7)</f>
        <v/>
      </c>
      <c r="DA178">
        <f>MIN(BC177*(1+BC$6/Setup!$C$13),BC$7)</f>
        <v/>
      </c>
      <c r="DB178">
        <f>MIN(BD177*(1+BD$6/Setup!$C$13),BD$7)</f>
        <v/>
      </c>
      <c r="DC178">
        <f>MIN(BE177*(1+BE$6/Setup!$C$13),BE$7)</f>
        <v/>
      </c>
      <c r="DD178">
        <f>MIN(BF177*(1+BF$6/Setup!$C$13),BF$7)</f>
        <v/>
      </c>
      <c r="DE178">
        <f>MIN(BG177*(1+BG$6/Setup!$C$13),BG$7)</f>
        <v/>
      </c>
      <c r="DF178">
        <f>MIN(BH177*(1+BH$6/Setup!$C$13),BH$7)</f>
        <v/>
      </c>
      <c r="DG178">
        <f>MIN(BI177*(1+BI$6/Setup!$C$13),BI$7)</f>
        <v/>
      </c>
      <c r="DH178">
        <f>MIN(BJ177*(1+BJ$6/Setup!$C$13),BJ$7)</f>
        <v/>
      </c>
      <c r="DI178">
        <f>MIN(BK177*(1+BK$6/Setup!$C$13),BK$7)</f>
        <v/>
      </c>
      <c r="DJ178">
        <f>MIN(BL177*(1+BL$6/Setup!$C$13),BL$7)</f>
        <v/>
      </c>
      <c r="DK178">
        <f>MIN(BM177*(1+BM$6/Setup!$C$13),BM$7)</f>
        <v/>
      </c>
      <c r="DL178">
        <f>MIN(BN177*(1+BN$6/Setup!$C$13),BN$7)</f>
        <v/>
      </c>
      <c r="DM178">
        <f>MIN(BO177*(1+BO$6/Setup!$C$13),BO$7)</f>
        <v/>
      </c>
      <c r="DN178">
        <f>MIN(BP177*(1+BP$6/Setup!$C$13),BP$7)</f>
        <v/>
      </c>
      <c r="DO178">
        <f>MIN(BQ177*(1+BQ$6/Setup!$C$13),BQ$7)</f>
        <v/>
      </c>
      <c r="DP178">
        <f>MIN(T177*(1+T$6/Setup!$C$13)-BR178,$H178)</f>
        <v/>
      </c>
      <c r="DQ178">
        <f>MIN(U177*(1+U$6/Setup!$C$13)-BS178,MAX(0,$H178-SUM($DP178:DP178)))</f>
        <v/>
      </c>
      <c r="DR178">
        <f>MIN(V177*(1+V$6/Setup!$C$13)-BT178,MAX(0,$H178-SUM($DP178:DQ178)))</f>
        <v/>
      </c>
      <c r="DS178">
        <f>MIN(W177*(1+W$6/Setup!$C$13)-BU178,MAX(0,$H178-SUM($DP178:DR178)))</f>
        <v/>
      </c>
      <c r="DT178">
        <f>MIN(X177*(1+X$6/Setup!$C$13)-BV178,MAX(0,$H178-SUM($DP178:DS178)))</f>
        <v/>
      </c>
      <c r="DU178">
        <f>MIN(Y177*(1+Y$6/Setup!$C$13)-BW178,MAX(0,$H178-SUM($DP178:DT178)))</f>
        <v/>
      </c>
      <c r="DV178">
        <f>MIN(Z177*(1+Z$6/Setup!$C$13)-BX178,MAX(0,$H178-SUM($DP178:DU178)))</f>
        <v/>
      </c>
      <c r="DW178">
        <f>MIN(AA177*(1+AA$6/Setup!$C$13)-BY178,MAX(0,$H178-SUM($DP178:DV178)))</f>
        <v/>
      </c>
      <c r="DX178">
        <f>MIN(AB177*(1+AB$6/Setup!$C$13)-BZ178,MAX(0,$H178-SUM($DP178:DW178)))</f>
        <v/>
      </c>
      <c r="DY178">
        <f>MIN(AC177*(1+AC$6/Setup!$C$13)-CA178,MAX(0,$H178-SUM($DP178:DX178)))</f>
        <v/>
      </c>
      <c r="DZ178">
        <f>MIN(AD177*(1+AD$6/Setup!$C$13)-CB178,MAX(0,$H178-SUM($DP178:DY178)))</f>
        <v/>
      </c>
      <c r="EA178">
        <f>MIN(AE177*(1+AE$6/Setup!$C$13)-CC178,MAX(0,$H178-SUM($DP178:DZ178)))</f>
        <v/>
      </c>
      <c r="EB178">
        <f>MIN(AF177*(1+AF$6/Setup!$C$13)-CD178,MAX(0,$H178-SUM($DP178:EA178)))</f>
        <v/>
      </c>
      <c r="EC178">
        <f>MIN(AG177*(1+AG$6/Setup!$C$13)-CE178,MAX(0,$H178-SUM($DP178:EB178)))</f>
        <v/>
      </c>
      <c r="ED178">
        <f>MIN(AH177*(1+AH$6/Setup!$C$13)-CF178,MAX(0,$H178-SUM($DP178:EC178)))</f>
        <v/>
      </c>
      <c r="EE178">
        <f>MIN(AI177*(1+AI$6/Setup!$C$13)-CG178,MAX(0,$H178-SUM($DP178:ED178)))</f>
        <v/>
      </c>
      <c r="EF178">
        <f>MIN(AJ177*(1+AJ$6/Setup!$C$13)-CH178,MAX(0,$H178-SUM($DP178:EE178)))</f>
        <v/>
      </c>
      <c r="EG178">
        <f>MIN(AK177*(1+AK$6/Setup!$C$13)-CI178,MAX(0,$H178-SUM($DP178:EF178)))</f>
        <v/>
      </c>
      <c r="EH178">
        <f>MIN(AL177*(1+AL$6/Setup!$C$13)-CJ178,MAX(0,$H178-SUM($DP178:EG178)))</f>
        <v/>
      </c>
      <c r="EI178">
        <f>MIN(AM177*(1+AM$6/Setup!$C$13)-CK178,MAX(0,$H178-SUM($DP178:EH178)))</f>
        <v/>
      </c>
      <c r="EJ178">
        <f>MIN(AN177*(1+AN$6/Setup!$C$13)-CL178,MAX(0,$H178-SUM($DP178:EI178)))</f>
        <v/>
      </c>
      <c r="EK178">
        <f>MIN(AO177*(1+AO$6/Setup!$C$13)-CM178,MAX(0,$H178-SUM($DP178:EJ178)))</f>
        <v/>
      </c>
      <c r="EL178">
        <f>MIN(AP177*(1+AP$6/Setup!$C$13)-CN178,MAX(0,$H178-SUM($DP178:EK178)))</f>
        <v/>
      </c>
      <c r="EM178">
        <f>MIN(AQ177*(1+AQ$6/Setup!$C$13)-CO178,MAX(0,$H178-SUM($DP178:EL178)))</f>
        <v/>
      </c>
      <c r="EN178">
        <f>MIN(AR177*(1+AR$6/Setup!$C$13)-CP178,MAX(0,$H178-SUM($DP178:EM178)))</f>
        <v/>
      </c>
      <c r="EO178">
        <f>MIN(AS177*(1+AS$6/Setup!$C$13)-CQ178,MAX(0,$H178-SUM($DP178:EN178)))</f>
        <v/>
      </c>
      <c r="EP178">
        <f>MIN(AT177*(1+AT$6/Setup!$C$13)-CR178,MAX(0,$H178-SUM($DP178:EO178)))</f>
        <v/>
      </c>
      <c r="EQ178">
        <f>MIN(AU177*(1+AU$6/Setup!$C$13)-CS178,MAX(0,$H178-SUM($DP178:EP178)))</f>
        <v/>
      </c>
      <c r="ER178">
        <f>MIN(AV177*(1+AV$6/Setup!$C$13)-CT178,MAX(0,$H178-SUM($DP178:EQ178)))</f>
        <v/>
      </c>
      <c r="ES178">
        <f>MIN(AW177*(1+AW$6/Setup!$C$13)-CU178,MAX(0,$H178-SUM($DP178:ER178)))</f>
        <v/>
      </c>
      <c r="ET178">
        <f>MIN(AX177*(1+AX$6/Setup!$C$13)-CV178,MAX(0,$H178-SUM($DP178:ES178)))</f>
        <v/>
      </c>
      <c r="EU178">
        <f>MIN(AY177*(1+AY$6/Setup!$C$13)-CW178,MAX(0,$H178-SUM($DP178:ET178)))</f>
        <v/>
      </c>
      <c r="EV178">
        <f>MIN(AZ177*(1+AZ$6/Setup!$C$13)-CX178,MAX(0,$H178-SUM($DP178:EU178)))</f>
        <v/>
      </c>
      <c r="EW178">
        <f>MIN(BA177*(1+BA$6/Setup!$C$13)-CY178,MAX(0,$H178-SUM($DP178:EV178)))</f>
        <v/>
      </c>
      <c r="EX178">
        <f>MIN(BB177*(1+BB$6/Setup!$C$13)-CZ178,MAX(0,$H178-SUM($DP178:EW178)))</f>
        <v/>
      </c>
      <c r="EY178">
        <f>MIN(BC177*(1+BC$6/Setup!$C$13)-DA178,MAX(0,$H178-SUM($DP178:EX178)))</f>
        <v/>
      </c>
      <c r="EZ178">
        <f>MIN(BD177*(1+BD$6/Setup!$C$13)-DB178,MAX(0,$H178-SUM($DP178:EY178)))</f>
        <v/>
      </c>
      <c r="FA178">
        <f>MIN(BE177*(1+BE$6/Setup!$C$13)-DC178,MAX(0,$H178-SUM($DP178:EZ178)))</f>
        <v/>
      </c>
      <c r="FB178">
        <f>MIN(BF177*(1+BF$6/Setup!$C$13)-DD178,MAX(0,$H178-SUM($DP178:FA178)))</f>
        <v/>
      </c>
      <c r="FC178">
        <f>MIN(BG177*(1+BG$6/Setup!$C$13)-DE178,MAX(0,$H178-SUM($DP178:FB178)))</f>
        <v/>
      </c>
      <c r="FD178">
        <f>MIN(BH177*(1+BH$6/Setup!$C$13)-DF178,MAX(0,$H178-SUM($DP178:FC178)))</f>
        <v/>
      </c>
      <c r="FE178">
        <f>MIN(BI177*(1+BI$6/Setup!$C$13)-DG178,MAX(0,$H178-SUM($DP178:FD178)))</f>
        <v/>
      </c>
      <c r="FF178">
        <f>MIN(BJ177*(1+BJ$6/Setup!$C$13)-DH178,MAX(0,$H178-SUM($DP178:FE178)))</f>
        <v/>
      </c>
      <c r="FG178">
        <f>MIN(BK177*(1+BK$6/Setup!$C$13)-DI178,MAX(0,$H178-SUM($DP178:FF178)))</f>
        <v/>
      </c>
      <c r="FH178">
        <f>MIN(BL177*(1+BL$6/Setup!$C$13)-DJ178,MAX(0,$H178-SUM($DP178:FG178)))</f>
        <v/>
      </c>
      <c r="FI178">
        <f>MIN(BM177*(1+BM$6/Setup!$C$13)-DK178,MAX(0,$H178-SUM($DP178:FH178)))</f>
        <v/>
      </c>
      <c r="FJ178">
        <f>MIN(BN177*(1+BN$6/Setup!$C$13)-DL178,MAX(0,$H178-SUM($DP178:FI178)))</f>
        <v/>
      </c>
      <c r="FK178">
        <f>MIN(BO177*(1+BO$6/Setup!$C$13)-DM178,MAX(0,$H178-SUM($DP178:FJ178)))</f>
        <v/>
      </c>
      <c r="FL178">
        <f>MIN(BP177*(1+BP$6/Setup!$C$13)-DN178,MAX(0,$H178-SUM($DP178:FK178)))</f>
        <v/>
      </c>
      <c r="FM178">
        <f>MIN(BQ177*(1+BQ$6/Setup!$C$13)-DO178,MAX(0,$H178-SUM($DP178:FL178)))</f>
        <v/>
      </c>
    </row>
    <row r="179">
      <c r="A179">
        <f>A178+1</f>
        <v/>
      </c>
      <c r="B179">
        <f>IF(Setup!$C$6="Every week",Setup!$C$7+7*(A179-1),IF(Setup!$C$6="Every 2 weeks",Setup!$C$7+14*(A179-1),IF(Setup!$C$6="Every month",EDATE(Setup!$C$7,A179-1),EOMONTH(Setup!$C$7,INT((A179-1+Setup!$C$20)/2)-1)+MIN(IF(MOD(A179-1+Setup!$C$20,2)=0,Setup!$C$18,Setup!$C$19),DAY(EOMONTH(Setup!$C$7,INT((A179-1+Setup!$C$20)/2)))))))</f>
        <v/>
      </c>
      <c r="C179">
        <f>N('Paycheck Plan'!J175)</f>
        <v/>
      </c>
      <c r="D179">
        <f>N('Paycheck Plan'!K175)</f>
        <v/>
      </c>
      <c r="E179">
        <f>MIN(MAX(0,Setup!$C$10-F178),MAX(0,Setup!$C$8+C179-G179))</f>
        <v/>
      </c>
      <c r="F179">
        <f>F178+E179</f>
        <v/>
      </c>
      <c r="G179">
        <f>MIN(Setup!$C$14,MAX(0,Setup!$C$8+C179))</f>
        <v/>
      </c>
      <c r="H179">
        <f>MAX(0,Setup!$C$8+C179-G179-E179)+SUM($T$7:$BQ$7)-SUM(BR179:DO179)</f>
        <v/>
      </c>
      <c r="I179">
        <f>SUMPRODUCT(T178:BQ178,$T$6:$BQ$6)/Setup!$C$13</f>
        <v/>
      </c>
      <c r="J179">
        <f>SUM(T179:BQ179)</f>
        <v/>
      </c>
      <c r="K179">
        <f>IF(MAX(DP179:FM179)&gt;0,MATCH(MAX(DP179:FM179),DP179:FM179,0),1)</f>
        <v/>
      </c>
      <c r="T179">
        <f>MAX(0,T178*(1+T$6/Setup!$C$13)-BR179-DP179)+IF($K179=1,$D179,0)</f>
        <v/>
      </c>
      <c r="U179">
        <f>MAX(0,U178*(1+U$6/Setup!$C$13)-BS179-DQ179)+IF($K179=2,$D179,0)</f>
        <v/>
      </c>
      <c r="V179">
        <f>MAX(0,V178*(1+V$6/Setup!$C$13)-BT179-DR179)+IF($K179=3,$D179,0)</f>
        <v/>
      </c>
      <c r="W179">
        <f>MAX(0,W178*(1+W$6/Setup!$C$13)-BU179-DS179)+IF($K179=4,$D179,0)</f>
        <v/>
      </c>
      <c r="X179">
        <f>MAX(0,X178*(1+X$6/Setup!$C$13)-BV179-DT179)+IF($K179=5,$D179,0)</f>
        <v/>
      </c>
      <c r="Y179">
        <f>MAX(0,Y178*(1+Y$6/Setup!$C$13)-BW179-DU179)+IF($K179=6,$D179,0)</f>
        <v/>
      </c>
      <c r="Z179">
        <f>MAX(0,Z178*(1+Z$6/Setup!$C$13)-BX179-DV179)+IF($K179=7,$D179,0)</f>
        <v/>
      </c>
      <c r="AA179">
        <f>MAX(0,AA178*(1+AA$6/Setup!$C$13)-BY179-DW179)+IF($K179=8,$D179,0)</f>
        <v/>
      </c>
      <c r="AB179">
        <f>MAX(0,AB178*(1+AB$6/Setup!$C$13)-BZ179-DX179)+IF($K179=9,$D179,0)</f>
        <v/>
      </c>
      <c r="AC179">
        <f>MAX(0,AC178*(1+AC$6/Setup!$C$13)-CA179-DY179)+IF($K179=10,$D179,0)</f>
        <v/>
      </c>
      <c r="AD179">
        <f>MAX(0,AD178*(1+AD$6/Setup!$C$13)-CB179-DZ179)+IF($K179=11,$D179,0)</f>
        <v/>
      </c>
      <c r="AE179">
        <f>MAX(0,AE178*(1+AE$6/Setup!$C$13)-CC179-EA179)+IF($K179=12,$D179,0)</f>
        <v/>
      </c>
      <c r="AF179">
        <f>MAX(0,AF178*(1+AF$6/Setup!$C$13)-CD179-EB179)+IF($K179=13,$D179,0)</f>
        <v/>
      </c>
      <c r="AG179">
        <f>MAX(0,AG178*(1+AG$6/Setup!$C$13)-CE179-EC179)+IF($K179=14,$D179,0)</f>
        <v/>
      </c>
      <c r="AH179">
        <f>MAX(0,AH178*(1+AH$6/Setup!$C$13)-CF179-ED179)+IF($K179=15,$D179,0)</f>
        <v/>
      </c>
      <c r="AI179">
        <f>MAX(0,AI178*(1+AI$6/Setup!$C$13)-CG179-EE179)+IF($K179=16,$D179,0)</f>
        <v/>
      </c>
      <c r="AJ179">
        <f>MAX(0,AJ178*(1+AJ$6/Setup!$C$13)-CH179-EF179)+IF($K179=17,$D179,0)</f>
        <v/>
      </c>
      <c r="AK179">
        <f>MAX(0,AK178*(1+AK$6/Setup!$C$13)-CI179-EG179)+IF($K179=18,$D179,0)</f>
        <v/>
      </c>
      <c r="AL179">
        <f>MAX(0,AL178*(1+AL$6/Setup!$C$13)-CJ179-EH179)+IF($K179=19,$D179,0)</f>
        <v/>
      </c>
      <c r="AM179">
        <f>MAX(0,AM178*(1+AM$6/Setup!$C$13)-CK179-EI179)+IF($K179=20,$D179,0)</f>
        <v/>
      </c>
      <c r="AN179">
        <f>MAX(0,AN178*(1+AN$6/Setup!$C$13)-CL179-EJ179)+IF($K179=21,$D179,0)</f>
        <v/>
      </c>
      <c r="AO179">
        <f>MAX(0,AO178*(1+AO$6/Setup!$C$13)-CM179-EK179)+IF($K179=22,$D179,0)</f>
        <v/>
      </c>
      <c r="AP179">
        <f>MAX(0,AP178*(1+AP$6/Setup!$C$13)-CN179-EL179)+IF($K179=23,$D179,0)</f>
        <v/>
      </c>
      <c r="AQ179">
        <f>MAX(0,AQ178*(1+AQ$6/Setup!$C$13)-CO179-EM179)+IF($K179=24,$D179,0)</f>
        <v/>
      </c>
      <c r="AR179">
        <f>MAX(0,AR178*(1+AR$6/Setup!$C$13)-CP179-EN179)+IF($K179=25,$D179,0)</f>
        <v/>
      </c>
      <c r="AS179">
        <f>MAX(0,AS178*(1+AS$6/Setup!$C$13)-CQ179-EO179)+IF($K179=26,$D179,0)</f>
        <v/>
      </c>
      <c r="AT179">
        <f>MAX(0,AT178*(1+AT$6/Setup!$C$13)-CR179-EP179)+IF($K179=27,$D179,0)</f>
        <v/>
      </c>
      <c r="AU179">
        <f>MAX(0,AU178*(1+AU$6/Setup!$C$13)-CS179-EQ179)+IF($K179=28,$D179,0)</f>
        <v/>
      </c>
      <c r="AV179">
        <f>MAX(0,AV178*(1+AV$6/Setup!$C$13)-CT179-ER179)+IF($K179=29,$D179,0)</f>
        <v/>
      </c>
      <c r="AW179">
        <f>MAX(0,AW178*(1+AW$6/Setup!$C$13)-CU179-ES179)+IF($K179=30,$D179,0)</f>
        <v/>
      </c>
      <c r="AX179">
        <f>MAX(0,AX178*(1+AX$6/Setup!$C$13)-CV179-ET179)+IF($K179=31,$D179,0)</f>
        <v/>
      </c>
      <c r="AY179">
        <f>MAX(0,AY178*(1+AY$6/Setup!$C$13)-CW179-EU179)+IF($K179=32,$D179,0)</f>
        <v/>
      </c>
      <c r="AZ179">
        <f>MAX(0,AZ178*(1+AZ$6/Setup!$C$13)-CX179-EV179)+IF($K179=33,$D179,0)</f>
        <v/>
      </c>
      <c r="BA179">
        <f>MAX(0,BA178*(1+BA$6/Setup!$C$13)-CY179-EW179)+IF($K179=34,$D179,0)</f>
        <v/>
      </c>
      <c r="BB179">
        <f>MAX(0,BB178*(1+BB$6/Setup!$C$13)-CZ179-EX179)+IF($K179=35,$D179,0)</f>
        <v/>
      </c>
      <c r="BC179">
        <f>MAX(0,BC178*(1+BC$6/Setup!$C$13)-DA179-EY179)+IF($K179=36,$D179,0)</f>
        <v/>
      </c>
      <c r="BD179">
        <f>MAX(0,BD178*(1+BD$6/Setup!$C$13)-DB179-EZ179)+IF($K179=37,$D179,0)</f>
        <v/>
      </c>
      <c r="BE179">
        <f>MAX(0,BE178*(1+BE$6/Setup!$C$13)-DC179-FA179)+IF($K179=38,$D179,0)</f>
        <v/>
      </c>
      <c r="BF179">
        <f>MAX(0,BF178*(1+BF$6/Setup!$C$13)-DD179-FB179)+IF($K179=39,$D179,0)</f>
        <v/>
      </c>
      <c r="BG179">
        <f>MAX(0,BG178*(1+BG$6/Setup!$C$13)-DE179-FC179)+IF($K179=40,$D179,0)</f>
        <v/>
      </c>
      <c r="BH179">
        <f>MAX(0,BH178*(1+BH$6/Setup!$C$13)-DF179-FD179)+IF($K179=41,$D179,0)</f>
        <v/>
      </c>
      <c r="BI179">
        <f>MAX(0,BI178*(1+BI$6/Setup!$C$13)-DG179-FE179)+IF($K179=42,$D179,0)</f>
        <v/>
      </c>
      <c r="BJ179">
        <f>MAX(0,BJ178*(1+BJ$6/Setup!$C$13)-DH179-FF179)+IF($K179=43,$D179,0)</f>
        <v/>
      </c>
      <c r="BK179">
        <f>MAX(0,BK178*(1+BK$6/Setup!$C$13)-DI179-FG179)+IF($K179=44,$D179,0)</f>
        <v/>
      </c>
      <c r="BL179">
        <f>MAX(0,BL178*(1+BL$6/Setup!$C$13)-DJ179-FH179)+IF($K179=45,$D179,0)</f>
        <v/>
      </c>
      <c r="BM179">
        <f>MAX(0,BM178*(1+BM$6/Setup!$C$13)-DK179-FI179)+IF($K179=46,$D179,0)</f>
        <v/>
      </c>
      <c r="BN179">
        <f>MAX(0,BN178*(1+BN$6/Setup!$C$13)-DL179-FJ179)+IF($K179=47,$D179,0)</f>
        <v/>
      </c>
      <c r="BO179">
        <f>MAX(0,BO178*(1+BO$6/Setup!$C$13)-DM179-FK179)+IF($K179=48,$D179,0)</f>
        <v/>
      </c>
      <c r="BP179">
        <f>MAX(0,BP178*(1+BP$6/Setup!$C$13)-DN179-FL179)+IF($K179=49,$D179,0)</f>
        <v/>
      </c>
      <c r="BQ179">
        <f>MAX(0,BQ178*(1+BQ$6/Setup!$C$13)-DO179-FM179)+IF($K179=50,$D179,0)</f>
        <v/>
      </c>
      <c r="BR179">
        <f>MIN(T178*(1+T$6/Setup!$C$13),T$7)</f>
        <v/>
      </c>
      <c r="BS179">
        <f>MIN(U178*(1+U$6/Setup!$C$13),U$7)</f>
        <v/>
      </c>
      <c r="BT179">
        <f>MIN(V178*(1+V$6/Setup!$C$13),V$7)</f>
        <v/>
      </c>
      <c r="BU179">
        <f>MIN(W178*(1+W$6/Setup!$C$13),W$7)</f>
        <v/>
      </c>
      <c r="BV179">
        <f>MIN(X178*(1+X$6/Setup!$C$13),X$7)</f>
        <v/>
      </c>
      <c r="BW179">
        <f>MIN(Y178*(1+Y$6/Setup!$C$13),Y$7)</f>
        <v/>
      </c>
      <c r="BX179">
        <f>MIN(Z178*(1+Z$6/Setup!$C$13),Z$7)</f>
        <v/>
      </c>
      <c r="BY179">
        <f>MIN(AA178*(1+AA$6/Setup!$C$13),AA$7)</f>
        <v/>
      </c>
      <c r="BZ179">
        <f>MIN(AB178*(1+AB$6/Setup!$C$13),AB$7)</f>
        <v/>
      </c>
      <c r="CA179">
        <f>MIN(AC178*(1+AC$6/Setup!$C$13),AC$7)</f>
        <v/>
      </c>
      <c r="CB179">
        <f>MIN(AD178*(1+AD$6/Setup!$C$13),AD$7)</f>
        <v/>
      </c>
      <c r="CC179">
        <f>MIN(AE178*(1+AE$6/Setup!$C$13),AE$7)</f>
        <v/>
      </c>
      <c r="CD179">
        <f>MIN(AF178*(1+AF$6/Setup!$C$13),AF$7)</f>
        <v/>
      </c>
      <c r="CE179">
        <f>MIN(AG178*(1+AG$6/Setup!$C$13),AG$7)</f>
        <v/>
      </c>
      <c r="CF179">
        <f>MIN(AH178*(1+AH$6/Setup!$C$13),AH$7)</f>
        <v/>
      </c>
      <c r="CG179">
        <f>MIN(AI178*(1+AI$6/Setup!$C$13),AI$7)</f>
        <v/>
      </c>
      <c r="CH179">
        <f>MIN(AJ178*(1+AJ$6/Setup!$C$13),AJ$7)</f>
        <v/>
      </c>
      <c r="CI179">
        <f>MIN(AK178*(1+AK$6/Setup!$C$13),AK$7)</f>
        <v/>
      </c>
      <c r="CJ179">
        <f>MIN(AL178*(1+AL$6/Setup!$C$13),AL$7)</f>
        <v/>
      </c>
      <c r="CK179">
        <f>MIN(AM178*(1+AM$6/Setup!$C$13),AM$7)</f>
        <v/>
      </c>
      <c r="CL179">
        <f>MIN(AN178*(1+AN$6/Setup!$C$13),AN$7)</f>
        <v/>
      </c>
      <c r="CM179">
        <f>MIN(AO178*(1+AO$6/Setup!$C$13),AO$7)</f>
        <v/>
      </c>
      <c r="CN179">
        <f>MIN(AP178*(1+AP$6/Setup!$C$13),AP$7)</f>
        <v/>
      </c>
      <c r="CO179">
        <f>MIN(AQ178*(1+AQ$6/Setup!$C$13),AQ$7)</f>
        <v/>
      </c>
      <c r="CP179">
        <f>MIN(AR178*(1+AR$6/Setup!$C$13),AR$7)</f>
        <v/>
      </c>
      <c r="CQ179">
        <f>MIN(AS178*(1+AS$6/Setup!$C$13),AS$7)</f>
        <v/>
      </c>
      <c r="CR179">
        <f>MIN(AT178*(1+AT$6/Setup!$C$13),AT$7)</f>
        <v/>
      </c>
      <c r="CS179">
        <f>MIN(AU178*(1+AU$6/Setup!$C$13),AU$7)</f>
        <v/>
      </c>
      <c r="CT179">
        <f>MIN(AV178*(1+AV$6/Setup!$C$13),AV$7)</f>
        <v/>
      </c>
      <c r="CU179">
        <f>MIN(AW178*(1+AW$6/Setup!$C$13),AW$7)</f>
        <v/>
      </c>
      <c r="CV179">
        <f>MIN(AX178*(1+AX$6/Setup!$C$13),AX$7)</f>
        <v/>
      </c>
      <c r="CW179">
        <f>MIN(AY178*(1+AY$6/Setup!$C$13),AY$7)</f>
        <v/>
      </c>
      <c r="CX179">
        <f>MIN(AZ178*(1+AZ$6/Setup!$C$13),AZ$7)</f>
        <v/>
      </c>
      <c r="CY179">
        <f>MIN(BA178*(1+BA$6/Setup!$C$13),BA$7)</f>
        <v/>
      </c>
      <c r="CZ179">
        <f>MIN(BB178*(1+BB$6/Setup!$C$13),BB$7)</f>
        <v/>
      </c>
      <c r="DA179">
        <f>MIN(BC178*(1+BC$6/Setup!$C$13),BC$7)</f>
        <v/>
      </c>
      <c r="DB179">
        <f>MIN(BD178*(1+BD$6/Setup!$C$13),BD$7)</f>
        <v/>
      </c>
      <c r="DC179">
        <f>MIN(BE178*(1+BE$6/Setup!$C$13),BE$7)</f>
        <v/>
      </c>
      <c r="DD179">
        <f>MIN(BF178*(1+BF$6/Setup!$C$13),BF$7)</f>
        <v/>
      </c>
      <c r="DE179">
        <f>MIN(BG178*(1+BG$6/Setup!$C$13),BG$7)</f>
        <v/>
      </c>
      <c r="DF179">
        <f>MIN(BH178*(1+BH$6/Setup!$C$13),BH$7)</f>
        <v/>
      </c>
      <c r="DG179">
        <f>MIN(BI178*(1+BI$6/Setup!$C$13),BI$7)</f>
        <v/>
      </c>
      <c r="DH179">
        <f>MIN(BJ178*(1+BJ$6/Setup!$C$13),BJ$7)</f>
        <v/>
      </c>
      <c r="DI179">
        <f>MIN(BK178*(1+BK$6/Setup!$C$13),BK$7)</f>
        <v/>
      </c>
      <c r="DJ179">
        <f>MIN(BL178*(1+BL$6/Setup!$C$13),BL$7)</f>
        <v/>
      </c>
      <c r="DK179">
        <f>MIN(BM178*(1+BM$6/Setup!$C$13),BM$7)</f>
        <v/>
      </c>
      <c r="DL179">
        <f>MIN(BN178*(1+BN$6/Setup!$C$13),BN$7)</f>
        <v/>
      </c>
      <c r="DM179">
        <f>MIN(BO178*(1+BO$6/Setup!$C$13),BO$7)</f>
        <v/>
      </c>
      <c r="DN179">
        <f>MIN(BP178*(1+BP$6/Setup!$C$13),BP$7)</f>
        <v/>
      </c>
      <c r="DO179">
        <f>MIN(BQ178*(1+BQ$6/Setup!$C$13),BQ$7)</f>
        <v/>
      </c>
      <c r="DP179">
        <f>MIN(T178*(1+T$6/Setup!$C$13)-BR179,$H179)</f>
        <v/>
      </c>
      <c r="DQ179">
        <f>MIN(U178*(1+U$6/Setup!$C$13)-BS179,MAX(0,$H179-SUM($DP179:DP179)))</f>
        <v/>
      </c>
      <c r="DR179">
        <f>MIN(V178*(1+V$6/Setup!$C$13)-BT179,MAX(0,$H179-SUM($DP179:DQ179)))</f>
        <v/>
      </c>
      <c r="DS179">
        <f>MIN(W178*(1+W$6/Setup!$C$13)-BU179,MAX(0,$H179-SUM($DP179:DR179)))</f>
        <v/>
      </c>
      <c r="DT179">
        <f>MIN(X178*(1+X$6/Setup!$C$13)-BV179,MAX(0,$H179-SUM($DP179:DS179)))</f>
        <v/>
      </c>
      <c r="DU179">
        <f>MIN(Y178*(1+Y$6/Setup!$C$13)-BW179,MAX(0,$H179-SUM($DP179:DT179)))</f>
        <v/>
      </c>
      <c r="DV179">
        <f>MIN(Z178*(1+Z$6/Setup!$C$13)-BX179,MAX(0,$H179-SUM($DP179:DU179)))</f>
        <v/>
      </c>
      <c r="DW179">
        <f>MIN(AA178*(1+AA$6/Setup!$C$13)-BY179,MAX(0,$H179-SUM($DP179:DV179)))</f>
        <v/>
      </c>
      <c r="DX179">
        <f>MIN(AB178*(1+AB$6/Setup!$C$13)-BZ179,MAX(0,$H179-SUM($DP179:DW179)))</f>
        <v/>
      </c>
      <c r="DY179">
        <f>MIN(AC178*(1+AC$6/Setup!$C$13)-CA179,MAX(0,$H179-SUM($DP179:DX179)))</f>
        <v/>
      </c>
      <c r="DZ179">
        <f>MIN(AD178*(1+AD$6/Setup!$C$13)-CB179,MAX(0,$H179-SUM($DP179:DY179)))</f>
        <v/>
      </c>
      <c r="EA179">
        <f>MIN(AE178*(1+AE$6/Setup!$C$13)-CC179,MAX(0,$H179-SUM($DP179:DZ179)))</f>
        <v/>
      </c>
      <c r="EB179">
        <f>MIN(AF178*(1+AF$6/Setup!$C$13)-CD179,MAX(0,$H179-SUM($DP179:EA179)))</f>
        <v/>
      </c>
      <c r="EC179">
        <f>MIN(AG178*(1+AG$6/Setup!$C$13)-CE179,MAX(0,$H179-SUM($DP179:EB179)))</f>
        <v/>
      </c>
      <c r="ED179">
        <f>MIN(AH178*(1+AH$6/Setup!$C$13)-CF179,MAX(0,$H179-SUM($DP179:EC179)))</f>
        <v/>
      </c>
      <c r="EE179">
        <f>MIN(AI178*(1+AI$6/Setup!$C$13)-CG179,MAX(0,$H179-SUM($DP179:ED179)))</f>
        <v/>
      </c>
      <c r="EF179">
        <f>MIN(AJ178*(1+AJ$6/Setup!$C$13)-CH179,MAX(0,$H179-SUM($DP179:EE179)))</f>
        <v/>
      </c>
      <c r="EG179">
        <f>MIN(AK178*(1+AK$6/Setup!$C$13)-CI179,MAX(0,$H179-SUM($DP179:EF179)))</f>
        <v/>
      </c>
      <c r="EH179">
        <f>MIN(AL178*(1+AL$6/Setup!$C$13)-CJ179,MAX(0,$H179-SUM($DP179:EG179)))</f>
        <v/>
      </c>
      <c r="EI179">
        <f>MIN(AM178*(1+AM$6/Setup!$C$13)-CK179,MAX(0,$H179-SUM($DP179:EH179)))</f>
        <v/>
      </c>
      <c r="EJ179">
        <f>MIN(AN178*(1+AN$6/Setup!$C$13)-CL179,MAX(0,$H179-SUM($DP179:EI179)))</f>
        <v/>
      </c>
      <c r="EK179">
        <f>MIN(AO178*(1+AO$6/Setup!$C$13)-CM179,MAX(0,$H179-SUM($DP179:EJ179)))</f>
        <v/>
      </c>
      <c r="EL179">
        <f>MIN(AP178*(1+AP$6/Setup!$C$13)-CN179,MAX(0,$H179-SUM($DP179:EK179)))</f>
        <v/>
      </c>
      <c r="EM179">
        <f>MIN(AQ178*(1+AQ$6/Setup!$C$13)-CO179,MAX(0,$H179-SUM($DP179:EL179)))</f>
        <v/>
      </c>
      <c r="EN179">
        <f>MIN(AR178*(1+AR$6/Setup!$C$13)-CP179,MAX(0,$H179-SUM($DP179:EM179)))</f>
        <v/>
      </c>
      <c r="EO179">
        <f>MIN(AS178*(1+AS$6/Setup!$C$13)-CQ179,MAX(0,$H179-SUM($DP179:EN179)))</f>
        <v/>
      </c>
      <c r="EP179">
        <f>MIN(AT178*(1+AT$6/Setup!$C$13)-CR179,MAX(0,$H179-SUM($DP179:EO179)))</f>
        <v/>
      </c>
      <c r="EQ179">
        <f>MIN(AU178*(1+AU$6/Setup!$C$13)-CS179,MAX(0,$H179-SUM($DP179:EP179)))</f>
        <v/>
      </c>
      <c r="ER179">
        <f>MIN(AV178*(1+AV$6/Setup!$C$13)-CT179,MAX(0,$H179-SUM($DP179:EQ179)))</f>
        <v/>
      </c>
      <c r="ES179">
        <f>MIN(AW178*(1+AW$6/Setup!$C$13)-CU179,MAX(0,$H179-SUM($DP179:ER179)))</f>
        <v/>
      </c>
      <c r="ET179">
        <f>MIN(AX178*(1+AX$6/Setup!$C$13)-CV179,MAX(0,$H179-SUM($DP179:ES179)))</f>
        <v/>
      </c>
      <c r="EU179">
        <f>MIN(AY178*(1+AY$6/Setup!$C$13)-CW179,MAX(0,$H179-SUM($DP179:ET179)))</f>
        <v/>
      </c>
      <c r="EV179">
        <f>MIN(AZ178*(1+AZ$6/Setup!$C$13)-CX179,MAX(0,$H179-SUM($DP179:EU179)))</f>
        <v/>
      </c>
      <c r="EW179">
        <f>MIN(BA178*(1+BA$6/Setup!$C$13)-CY179,MAX(0,$H179-SUM($DP179:EV179)))</f>
        <v/>
      </c>
      <c r="EX179">
        <f>MIN(BB178*(1+BB$6/Setup!$C$13)-CZ179,MAX(0,$H179-SUM($DP179:EW179)))</f>
        <v/>
      </c>
      <c r="EY179">
        <f>MIN(BC178*(1+BC$6/Setup!$C$13)-DA179,MAX(0,$H179-SUM($DP179:EX179)))</f>
        <v/>
      </c>
      <c r="EZ179">
        <f>MIN(BD178*(1+BD$6/Setup!$C$13)-DB179,MAX(0,$H179-SUM($DP179:EY179)))</f>
        <v/>
      </c>
      <c r="FA179">
        <f>MIN(BE178*(1+BE$6/Setup!$C$13)-DC179,MAX(0,$H179-SUM($DP179:EZ179)))</f>
        <v/>
      </c>
      <c r="FB179">
        <f>MIN(BF178*(1+BF$6/Setup!$C$13)-DD179,MAX(0,$H179-SUM($DP179:FA179)))</f>
        <v/>
      </c>
      <c r="FC179">
        <f>MIN(BG178*(1+BG$6/Setup!$C$13)-DE179,MAX(0,$H179-SUM($DP179:FB179)))</f>
        <v/>
      </c>
      <c r="FD179">
        <f>MIN(BH178*(1+BH$6/Setup!$C$13)-DF179,MAX(0,$H179-SUM($DP179:FC179)))</f>
        <v/>
      </c>
      <c r="FE179">
        <f>MIN(BI178*(1+BI$6/Setup!$C$13)-DG179,MAX(0,$H179-SUM($DP179:FD179)))</f>
        <v/>
      </c>
      <c r="FF179">
        <f>MIN(BJ178*(1+BJ$6/Setup!$C$13)-DH179,MAX(0,$H179-SUM($DP179:FE179)))</f>
        <v/>
      </c>
      <c r="FG179">
        <f>MIN(BK178*(1+BK$6/Setup!$C$13)-DI179,MAX(0,$H179-SUM($DP179:FF179)))</f>
        <v/>
      </c>
      <c r="FH179">
        <f>MIN(BL178*(1+BL$6/Setup!$C$13)-DJ179,MAX(0,$H179-SUM($DP179:FG179)))</f>
        <v/>
      </c>
      <c r="FI179">
        <f>MIN(BM178*(1+BM$6/Setup!$C$13)-DK179,MAX(0,$H179-SUM($DP179:FH179)))</f>
        <v/>
      </c>
      <c r="FJ179">
        <f>MIN(BN178*(1+BN$6/Setup!$C$13)-DL179,MAX(0,$H179-SUM($DP179:FI179)))</f>
        <v/>
      </c>
      <c r="FK179">
        <f>MIN(BO178*(1+BO$6/Setup!$C$13)-DM179,MAX(0,$H179-SUM($DP179:FJ179)))</f>
        <v/>
      </c>
      <c r="FL179">
        <f>MIN(BP178*(1+BP$6/Setup!$C$13)-DN179,MAX(0,$H179-SUM($DP179:FK179)))</f>
        <v/>
      </c>
      <c r="FM179">
        <f>MIN(BQ178*(1+BQ$6/Setup!$C$13)-DO179,MAX(0,$H179-SUM($DP179:FL179)))</f>
        <v/>
      </c>
    </row>
    <row r="180">
      <c r="A180">
        <f>A179+1</f>
        <v/>
      </c>
      <c r="B180">
        <f>IF(Setup!$C$6="Every week",Setup!$C$7+7*(A180-1),IF(Setup!$C$6="Every 2 weeks",Setup!$C$7+14*(A180-1),IF(Setup!$C$6="Every month",EDATE(Setup!$C$7,A180-1),EOMONTH(Setup!$C$7,INT((A180-1+Setup!$C$20)/2)-1)+MIN(IF(MOD(A180-1+Setup!$C$20,2)=0,Setup!$C$18,Setup!$C$19),DAY(EOMONTH(Setup!$C$7,INT((A180-1+Setup!$C$20)/2)))))))</f>
        <v/>
      </c>
      <c r="C180">
        <f>N('Paycheck Plan'!J176)</f>
        <v/>
      </c>
      <c r="D180">
        <f>N('Paycheck Plan'!K176)</f>
        <v/>
      </c>
      <c r="E180">
        <f>MIN(MAX(0,Setup!$C$10-F179),MAX(0,Setup!$C$8+C180-G180))</f>
        <v/>
      </c>
      <c r="F180">
        <f>F179+E180</f>
        <v/>
      </c>
      <c r="G180">
        <f>MIN(Setup!$C$14,MAX(0,Setup!$C$8+C180))</f>
        <v/>
      </c>
      <c r="H180">
        <f>MAX(0,Setup!$C$8+C180-G180-E180)+SUM($T$7:$BQ$7)-SUM(BR180:DO180)</f>
        <v/>
      </c>
      <c r="I180">
        <f>SUMPRODUCT(T179:BQ179,$T$6:$BQ$6)/Setup!$C$13</f>
        <v/>
      </c>
      <c r="J180">
        <f>SUM(T180:BQ180)</f>
        <v/>
      </c>
      <c r="K180">
        <f>IF(MAX(DP180:FM180)&gt;0,MATCH(MAX(DP180:FM180),DP180:FM180,0),1)</f>
        <v/>
      </c>
      <c r="T180">
        <f>MAX(0,T179*(1+T$6/Setup!$C$13)-BR180-DP180)+IF($K180=1,$D180,0)</f>
        <v/>
      </c>
      <c r="U180">
        <f>MAX(0,U179*(1+U$6/Setup!$C$13)-BS180-DQ180)+IF($K180=2,$D180,0)</f>
        <v/>
      </c>
      <c r="V180">
        <f>MAX(0,V179*(1+V$6/Setup!$C$13)-BT180-DR180)+IF($K180=3,$D180,0)</f>
        <v/>
      </c>
      <c r="W180">
        <f>MAX(0,W179*(1+W$6/Setup!$C$13)-BU180-DS180)+IF($K180=4,$D180,0)</f>
        <v/>
      </c>
      <c r="X180">
        <f>MAX(0,X179*(1+X$6/Setup!$C$13)-BV180-DT180)+IF($K180=5,$D180,0)</f>
        <v/>
      </c>
      <c r="Y180">
        <f>MAX(0,Y179*(1+Y$6/Setup!$C$13)-BW180-DU180)+IF($K180=6,$D180,0)</f>
        <v/>
      </c>
      <c r="Z180">
        <f>MAX(0,Z179*(1+Z$6/Setup!$C$13)-BX180-DV180)+IF($K180=7,$D180,0)</f>
        <v/>
      </c>
      <c r="AA180">
        <f>MAX(0,AA179*(1+AA$6/Setup!$C$13)-BY180-DW180)+IF($K180=8,$D180,0)</f>
        <v/>
      </c>
      <c r="AB180">
        <f>MAX(0,AB179*(1+AB$6/Setup!$C$13)-BZ180-DX180)+IF($K180=9,$D180,0)</f>
        <v/>
      </c>
      <c r="AC180">
        <f>MAX(0,AC179*(1+AC$6/Setup!$C$13)-CA180-DY180)+IF($K180=10,$D180,0)</f>
        <v/>
      </c>
      <c r="AD180">
        <f>MAX(0,AD179*(1+AD$6/Setup!$C$13)-CB180-DZ180)+IF($K180=11,$D180,0)</f>
        <v/>
      </c>
      <c r="AE180">
        <f>MAX(0,AE179*(1+AE$6/Setup!$C$13)-CC180-EA180)+IF($K180=12,$D180,0)</f>
        <v/>
      </c>
      <c r="AF180">
        <f>MAX(0,AF179*(1+AF$6/Setup!$C$13)-CD180-EB180)+IF($K180=13,$D180,0)</f>
        <v/>
      </c>
      <c r="AG180">
        <f>MAX(0,AG179*(1+AG$6/Setup!$C$13)-CE180-EC180)+IF($K180=14,$D180,0)</f>
        <v/>
      </c>
      <c r="AH180">
        <f>MAX(0,AH179*(1+AH$6/Setup!$C$13)-CF180-ED180)+IF($K180=15,$D180,0)</f>
        <v/>
      </c>
      <c r="AI180">
        <f>MAX(0,AI179*(1+AI$6/Setup!$C$13)-CG180-EE180)+IF($K180=16,$D180,0)</f>
        <v/>
      </c>
      <c r="AJ180">
        <f>MAX(0,AJ179*(1+AJ$6/Setup!$C$13)-CH180-EF180)+IF($K180=17,$D180,0)</f>
        <v/>
      </c>
      <c r="AK180">
        <f>MAX(0,AK179*(1+AK$6/Setup!$C$13)-CI180-EG180)+IF($K180=18,$D180,0)</f>
        <v/>
      </c>
      <c r="AL180">
        <f>MAX(0,AL179*(1+AL$6/Setup!$C$13)-CJ180-EH180)+IF($K180=19,$D180,0)</f>
        <v/>
      </c>
      <c r="AM180">
        <f>MAX(0,AM179*(1+AM$6/Setup!$C$13)-CK180-EI180)+IF($K180=20,$D180,0)</f>
        <v/>
      </c>
      <c r="AN180">
        <f>MAX(0,AN179*(1+AN$6/Setup!$C$13)-CL180-EJ180)+IF($K180=21,$D180,0)</f>
        <v/>
      </c>
      <c r="AO180">
        <f>MAX(0,AO179*(1+AO$6/Setup!$C$13)-CM180-EK180)+IF($K180=22,$D180,0)</f>
        <v/>
      </c>
      <c r="AP180">
        <f>MAX(0,AP179*(1+AP$6/Setup!$C$13)-CN180-EL180)+IF($K180=23,$D180,0)</f>
        <v/>
      </c>
      <c r="AQ180">
        <f>MAX(0,AQ179*(1+AQ$6/Setup!$C$13)-CO180-EM180)+IF($K180=24,$D180,0)</f>
        <v/>
      </c>
      <c r="AR180">
        <f>MAX(0,AR179*(1+AR$6/Setup!$C$13)-CP180-EN180)+IF($K180=25,$D180,0)</f>
        <v/>
      </c>
      <c r="AS180">
        <f>MAX(0,AS179*(1+AS$6/Setup!$C$13)-CQ180-EO180)+IF($K180=26,$D180,0)</f>
        <v/>
      </c>
      <c r="AT180">
        <f>MAX(0,AT179*(1+AT$6/Setup!$C$13)-CR180-EP180)+IF($K180=27,$D180,0)</f>
        <v/>
      </c>
      <c r="AU180">
        <f>MAX(0,AU179*(1+AU$6/Setup!$C$13)-CS180-EQ180)+IF($K180=28,$D180,0)</f>
        <v/>
      </c>
      <c r="AV180">
        <f>MAX(0,AV179*(1+AV$6/Setup!$C$13)-CT180-ER180)+IF($K180=29,$D180,0)</f>
        <v/>
      </c>
      <c r="AW180">
        <f>MAX(0,AW179*(1+AW$6/Setup!$C$13)-CU180-ES180)+IF($K180=30,$D180,0)</f>
        <v/>
      </c>
      <c r="AX180">
        <f>MAX(0,AX179*(1+AX$6/Setup!$C$13)-CV180-ET180)+IF($K180=31,$D180,0)</f>
        <v/>
      </c>
      <c r="AY180">
        <f>MAX(0,AY179*(1+AY$6/Setup!$C$13)-CW180-EU180)+IF($K180=32,$D180,0)</f>
        <v/>
      </c>
      <c r="AZ180">
        <f>MAX(0,AZ179*(1+AZ$6/Setup!$C$13)-CX180-EV180)+IF($K180=33,$D180,0)</f>
        <v/>
      </c>
      <c r="BA180">
        <f>MAX(0,BA179*(1+BA$6/Setup!$C$13)-CY180-EW180)+IF($K180=34,$D180,0)</f>
        <v/>
      </c>
      <c r="BB180">
        <f>MAX(0,BB179*(1+BB$6/Setup!$C$13)-CZ180-EX180)+IF($K180=35,$D180,0)</f>
        <v/>
      </c>
      <c r="BC180">
        <f>MAX(0,BC179*(1+BC$6/Setup!$C$13)-DA180-EY180)+IF($K180=36,$D180,0)</f>
        <v/>
      </c>
      <c r="BD180">
        <f>MAX(0,BD179*(1+BD$6/Setup!$C$13)-DB180-EZ180)+IF($K180=37,$D180,0)</f>
        <v/>
      </c>
      <c r="BE180">
        <f>MAX(0,BE179*(1+BE$6/Setup!$C$13)-DC180-FA180)+IF($K180=38,$D180,0)</f>
        <v/>
      </c>
      <c r="BF180">
        <f>MAX(0,BF179*(1+BF$6/Setup!$C$13)-DD180-FB180)+IF($K180=39,$D180,0)</f>
        <v/>
      </c>
      <c r="BG180">
        <f>MAX(0,BG179*(1+BG$6/Setup!$C$13)-DE180-FC180)+IF($K180=40,$D180,0)</f>
        <v/>
      </c>
      <c r="BH180">
        <f>MAX(0,BH179*(1+BH$6/Setup!$C$13)-DF180-FD180)+IF($K180=41,$D180,0)</f>
        <v/>
      </c>
      <c r="BI180">
        <f>MAX(0,BI179*(1+BI$6/Setup!$C$13)-DG180-FE180)+IF($K180=42,$D180,0)</f>
        <v/>
      </c>
      <c r="BJ180">
        <f>MAX(0,BJ179*(1+BJ$6/Setup!$C$13)-DH180-FF180)+IF($K180=43,$D180,0)</f>
        <v/>
      </c>
      <c r="BK180">
        <f>MAX(0,BK179*(1+BK$6/Setup!$C$13)-DI180-FG180)+IF($K180=44,$D180,0)</f>
        <v/>
      </c>
      <c r="BL180">
        <f>MAX(0,BL179*(1+BL$6/Setup!$C$13)-DJ180-FH180)+IF($K180=45,$D180,0)</f>
        <v/>
      </c>
      <c r="BM180">
        <f>MAX(0,BM179*(1+BM$6/Setup!$C$13)-DK180-FI180)+IF($K180=46,$D180,0)</f>
        <v/>
      </c>
      <c r="BN180">
        <f>MAX(0,BN179*(1+BN$6/Setup!$C$13)-DL180-FJ180)+IF($K180=47,$D180,0)</f>
        <v/>
      </c>
      <c r="BO180">
        <f>MAX(0,BO179*(1+BO$6/Setup!$C$13)-DM180-FK180)+IF($K180=48,$D180,0)</f>
        <v/>
      </c>
      <c r="BP180">
        <f>MAX(0,BP179*(1+BP$6/Setup!$C$13)-DN180-FL180)+IF($K180=49,$D180,0)</f>
        <v/>
      </c>
      <c r="BQ180">
        <f>MAX(0,BQ179*(1+BQ$6/Setup!$C$13)-DO180-FM180)+IF($K180=50,$D180,0)</f>
        <v/>
      </c>
      <c r="BR180">
        <f>MIN(T179*(1+T$6/Setup!$C$13),T$7)</f>
        <v/>
      </c>
      <c r="BS180">
        <f>MIN(U179*(1+U$6/Setup!$C$13),U$7)</f>
        <v/>
      </c>
      <c r="BT180">
        <f>MIN(V179*(1+V$6/Setup!$C$13),V$7)</f>
        <v/>
      </c>
      <c r="BU180">
        <f>MIN(W179*(1+W$6/Setup!$C$13),W$7)</f>
        <v/>
      </c>
      <c r="BV180">
        <f>MIN(X179*(1+X$6/Setup!$C$13),X$7)</f>
        <v/>
      </c>
      <c r="BW180">
        <f>MIN(Y179*(1+Y$6/Setup!$C$13),Y$7)</f>
        <v/>
      </c>
      <c r="BX180">
        <f>MIN(Z179*(1+Z$6/Setup!$C$13),Z$7)</f>
        <v/>
      </c>
      <c r="BY180">
        <f>MIN(AA179*(1+AA$6/Setup!$C$13),AA$7)</f>
        <v/>
      </c>
      <c r="BZ180">
        <f>MIN(AB179*(1+AB$6/Setup!$C$13),AB$7)</f>
        <v/>
      </c>
      <c r="CA180">
        <f>MIN(AC179*(1+AC$6/Setup!$C$13),AC$7)</f>
        <v/>
      </c>
      <c r="CB180">
        <f>MIN(AD179*(1+AD$6/Setup!$C$13),AD$7)</f>
        <v/>
      </c>
      <c r="CC180">
        <f>MIN(AE179*(1+AE$6/Setup!$C$13),AE$7)</f>
        <v/>
      </c>
      <c r="CD180">
        <f>MIN(AF179*(1+AF$6/Setup!$C$13),AF$7)</f>
        <v/>
      </c>
      <c r="CE180">
        <f>MIN(AG179*(1+AG$6/Setup!$C$13),AG$7)</f>
        <v/>
      </c>
      <c r="CF180">
        <f>MIN(AH179*(1+AH$6/Setup!$C$13),AH$7)</f>
        <v/>
      </c>
      <c r="CG180">
        <f>MIN(AI179*(1+AI$6/Setup!$C$13),AI$7)</f>
        <v/>
      </c>
      <c r="CH180">
        <f>MIN(AJ179*(1+AJ$6/Setup!$C$13),AJ$7)</f>
        <v/>
      </c>
      <c r="CI180">
        <f>MIN(AK179*(1+AK$6/Setup!$C$13),AK$7)</f>
        <v/>
      </c>
      <c r="CJ180">
        <f>MIN(AL179*(1+AL$6/Setup!$C$13),AL$7)</f>
        <v/>
      </c>
      <c r="CK180">
        <f>MIN(AM179*(1+AM$6/Setup!$C$13),AM$7)</f>
        <v/>
      </c>
      <c r="CL180">
        <f>MIN(AN179*(1+AN$6/Setup!$C$13),AN$7)</f>
        <v/>
      </c>
      <c r="CM180">
        <f>MIN(AO179*(1+AO$6/Setup!$C$13),AO$7)</f>
        <v/>
      </c>
      <c r="CN180">
        <f>MIN(AP179*(1+AP$6/Setup!$C$13),AP$7)</f>
        <v/>
      </c>
      <c r="CO180">
        <f>MIN(AQ179*(1+AQ$6/Setup!$C$13),AQ$7)</f>
        <v/>
      </c>
      <c r="CP180">
        <f>MIN(AR179*(1+AR$6/Setup!$C$13),AR$7)</f>
        <v/>
      </c>
      <c r="CQ180">
        <f>MIN(AS179*(1+AS$6/Setup!$C$13),AS$7)</f>
        <v/>
      </c>
      <c r="CR180">
        <f>MIN(AT179*(1+AT$6/Setup!$C$13),AT$7)</f>
        <v/>
      </c>
      <c r="CS180">
        <f>MIN(AU179*(1+AU$6/Setup!$C$13),AU$7)</f>
        <v/>
      </c>
      <c r="CT180">
        <f>MIN(AV179*(1+AV$6/Setup!$C$13),AV$7)</f>
        <v/>
      </c>
      <c r="CU180">
        <f>MIN(AW179*(1+AW$6/Setup!$C$13),AW$7)</f>
        <v/>
      </c>
      <c r="CV180">
        <f>MIN(AX179*(1+AX$6/Setup!$C$13),AX$7)</f>
        <v/>
      </c>
      <c r="CW180">
        <f>MIN(AY179*(1+AY$6/Setup!$C$13),AY$7)</f>
        <v/>
      </c>
      <c r="CX180">
        <f>MIN(AZ179*(1+AZ$6/Setup!$C$13),AZ$7)</f>
        <v/>
      </c>
      <c r="CY180">
        <f>MIN(BA179*(1+BA$6/Setup!$C$13),BA$7)</f>
        <v/>
      </c>
      <c r="CZ180">
        <f>MIN(BB179*(1+BB$6/Setup!$C$13),BB$7)</f>
        <v/>
      </c>
      <c r="DA180">
        <f>MIN(BC179*(1+BC$6/Setup!$C$13),BC$7)</f>
        <v/>
      </c>
      <c r="DB180">
        <f>MIN(BD179*(1+BD$6/Setup!$C$13),BD$7)</f>
        <v/>
      </c>
      <c r="DC180">
        <f>MIN(BE179*(1+BE$6/Setup!$C$13),BE$7)</f>
        <v/>
      </c>
      <c r="DD180">
        <f>MIN(BF179*(1+BF$6/Setup!$C$13),BF$7)</f>
        <v/>
      </c>
      <c r="DE180">
        <f>MIN(BG179*(1+BG$6/Setup!$C$13),BG$7)</f>
        <v/>
      </c>
      <c r="DF180">
        <f>MIN(BH179*(1+BH$6/Setup!$C$13),BH$7)</f>
        <v/>
      </c>
      <c r="DG180">
        <f>MIN(BI179*(1+BI$6/Setup!$C$13),BI$7)</f>
        <v/>
      </c>
      <c r="DH180">
        <f>MIN(BJ179*(1+BJ$6/Setup!$C$13),BJ$7)</f>
        <v/>
      </c>
      <c r="DI180">
        <f>MIN(BK179*(1+BK$6/Setup!$C$13),BK$7)</f>
        <v/>
      </c>
      <c r="DJ180">
        <f>MIN(BL179*(1+BL$6/Setup!$C$13),BL$7)</f>
        <v/>
      </c>
      <c r="DK180">
        <f>MIN(BM179*(1+BM$6/Setup!$C$13),BM$7)</f>
        <v/>
      </c>
      <c r="DL180">
        <f>MIN(BN179*(1+BN$6/Setup!$C$13),BN$7)</f>
        <v/>
      </c>
      <c r="DM180">
        <f>MIN(BO179*(1+BO$6/Setup!$C$13),BO$7)</f>
        <v/>
      </c>
      <c r="DN180">
        <f>MIN(BP179*(1+BP$6/Setup!$C$13),BP$7)</f>
        <v/>
      </c>
      <c r="DO180">
        <f>MIN(BQ179*(1+BQ$6/Setup!$C$13),BQ$7)</f>
        <v/>
      </c>
      <c r="DP180">
        <f>MIN(T179*(1+T$6/Setup!$C$13)-BR180,$H180)</f>
        <v/>
      </c>
      <c r="DQ180">
        <f>MIN(U179*(1+U$6/Setup!$C$13)-BS180,MAX(0,$H180-SUM($DP180:DP180)))</f>
        <v/>
      </c>
      <c r="DR180">
        <f>MIN(V179*(1+V$6/Setup!$C$13)-BT180,MAX(0,$H180-SUM($DP180:DQ180)))</f>
        <v/>
      </c>
      <c r="DS180">
        <f>MIN(W179*(1+W$6/Setup!$C$13)-BU180,MAX(0,$H180-SUM($DP180:DR180)))</f>
        <v/>
      </c>
      <c r="DT180">
        <f>MIN(X179*(1+X$6/Setup!$C$13)-BV180,MAX(0,$H180-SUM($DP180:DS180)))</f>
        <v/>
      </c>
      <c r="DU180">
        <f>MIN(Y179*(1+Y$6/Setup!$C$13)-BW180,MAX(0,$H180-SUM($DP180:DT180)))</f>
        <v/>
      </c>
      <c r="DV180">
        <f>MIN(Z179*(1+Z$6/Setup!$C$13)-BX180,MAX(0,$H180-SUM($DP180:DU180)))</f>
        <v/>
      </c>
      <c r="DW180">
        <f>MIN(AA179*(1+AA$6/Setup!$C$13)-BY180,MAX(0,$H180-SUM($DP180:DV180)))</f>
        <v/>
      </c>
      <c r="DX180">
        <f>MIN(AB179*(1+AB$6/Setup!$C$13)-BZ180,MAX(0,$H180-SUM($DP180:DW180)))</f>
        <v/>
      </c>
      <c r="DY180">
        <f>MIN(AC179*(1+AC$6/Setup!$C$13)-CA180,MAX(0,$H180-SUM($DP180:DX180)))</f>
        <v/>
      </c>
      <c r="DZ180">
        <f>MIN(AD179*(1+AD$6/Setup!$C$13)-CB180,MAX(0,$H180-SUM($DP180:DY180)))</f>
        <v/>
      </c>
      <c r="EA180">
        <f>MIN(AE179*(1+AE$6/Setup!$C$13)-CC180,MAX(0,$H180-SUM($DP180:DZ180)))</f>
        <v/>
      </c>
      <c r="EB180">
        <f>MIN(AF179*(1+AF$6/Setup!$C$13)-CD180,MAX(0,$H180-SUM($DP180:EA180)))</f>
        <v/>
      </c>
      <c r="EC180">
        <f>MIN(AG179*(1+AG$6/Setup!$C$13)-CE180,MAX(0,$H180-SUM($DP180:EB180)))</f>
        <v/>
      </c>
      <c r="ED180">
        <f>MIN(AH179*(1+AH$6/Setup!$C$13)-CF180,MAX(0,$H180-SUM($DP180:EC180)))</f>
        <v/>
      </c>
      <c r="EE180">
        <f>MIN(AI179*(1+AI$6/Setup!$C$13)-CG180,MAX(0,$H180-SUM($DP180:ED180)))</f>
        <v/>
      </c>
      <c r="EF180">
        <f>MIN(AJ179*(1+AJ$6/Setup!$C$13)-CH180,MAX(0,$H180-SUM($DP180:EE180)))</f>
        <v/>
      </c>
      <c r="EG180">
        <f>MIN(AK179*(1+AK$6/Setup!$C$13)-CI180,MAX(0,$H180-SUM($DP180:EF180)))</f>
        <v/>
      </c>
      <c r="EH180">
        <f>MIN(AL179*(1+AL$6/Setup!$C$13)-CJ180,MAX(0,$H180-SUM($DP180:EG180)))</f>
        <v/>
      </c>
      <c r="EI180">
        <f>MIN(AM179*(1+AM$6/Setup!$C$13)-CK180,MAX(0,$H180-SUM($DP180:EH180)))</f>
        <v/>
      </c>
      <c r="EJ180">
        <f>MIN(AN179*(1+AN$6/Setup!$C$13)-CL180,MAX(0,$H180-SUM($DP180:EI180)))</f>
        <v/>
      </c>
      <c r="EK180">
        <f>MIN(AO179*(1+AO$6/Setup!$C$13)-CM180,MAX(0,$H180-SUM($DP180:EJ180)))</f>
        <v/>
      </c>
      <c r="EL180">
        <f>MIN(AP179*(1+AP$6/Setup!$C$13)-CN180,MAX(0,$H180-SUM($DP180:EK180)))</f>
        <v/>
      </c>
      <c r="EM180">
        <f>MIN(AQ179*(1+AQ$6/Setup!$C$13)-CO180,MAX(0,$H180-SUM($DP180:EL180)))</f>
        <v/>
      </c>
      <c r="EN180">
        <f>MIN(AR179*(1+AR$6/Setup!$C$13)-CP180,MAX(0,$H180-SUM($DP180:EM180)))</f>
        <v/>
      </c>
      <c r="EO180">
        <f>MIN(AS179*(1+AS$6/Setup!$C$13)-CQ180,MAX(0,$H180-SUM($DP180:EN180)))</f>
        <v/>
      </c>
      <c r="EP180">
        <f>MIN(AT179*(1+AT$6/Setup!$C$13)-CR180,MAX(0,$H180-SUM($DP180:EO180)))</f>
        <v/>
      </c>
      <c r="EQ180">
        <f>MIN(AU179*(1+AU$6/Setup!$C$13)-CS180,MAX(0,$H180-SUM($DP180:EP180)))</f>
        <v/>
      </c>
      <c r="ER180">
        <f>MIN(AV179*(1+AV$6/Setup!$C$13)-CT180,MAX(0,$H180-SUM($DP180:EQ180)))</f>
        <v/>
      </c>
      <c r="ES180">
        <f>MIN(AW179*(1+AW$6/Setup!$C$13)-CU180,MAX(0,$H180-SUM($DP180:ER180)))</f>
        <v/>
      </c>
      <c r="ET180">
        <f>MIN(AX179*(1+AX$6/Setup!$C$13)-CV180,MAX(0,$H180-SUM($DP180:ES180)))</f>
        <v/>
      </c>
      <c r="EU180">
        <f>MIN(AY179*(1+AY$6/Setup!$C$13)-CW180,MAX(0,$H180-SUM($DP180:ET180)))</f>
        <v/>
      </c>
      <c r="EV180">
        <f>MIN(AZ179*(1+AZ$6/Setup!$C$13)-CX180,MAX(0,$H180-SUM($DP180:EU180)))</f>
        <v/>
      </c>
      <c r="EW180">
        <f>MIN(BA179*(1+BA$6/Setup!$C$13)-CY180,MAX(0,$H180-SUM($DP180:EV180)))</f>
        <v/>
      </c>
      <c r="EX180">
        <f>MIN(BB179*(1+BB$6/Setup!$C$13)-CZ180,MAX(0,$H180-SUM($DP180:EW180)))</f>
        <v/>
      </c>
      <c r="EY180">
        <f>MIN(BC179*(1+BC$6/Setup!$C$13)-DA180,MAX(0,$H180-SUM($DP180:EX180)))</f>
        <v/>
      </c>
      <c r="EZ180">
        <f>MIN(BD179*(1+BD$6/Setup!$C$13)-DB180,MAX(0,$H180-SUM($DP180:EY180)))</f>
        <v/>
      </c>
      <c r="FA180">
        <f>MIN(BE179*(1+BE$6/Setup!$C$13)-DC180,MAX(0,$H180-SUM($DP180:EZ180)))</f>
        <v/>
      </c>
      <c r="FB180">
        <f>MIN(BF179*(1+BF$6/Setup!$C$13)-DD180,MAX(0,$H180-SUM($DP180:FA180)))</f>
        <v/>
      </c>
      <c r="FC180">
        <f>MIN(BG179*(1+BG$6/Setup!$C$13)-DE180,MAX(0,$H180-SUM($DP180:FB180)))</f>
        <v/>
      </c>
      <c r="FD180">
        <f>MIN(BH179*(1+BH$6/Setup!$C$13)-DF180,MAX(0,$H180-SUM($DP180:FC180)))</f>
        <v/>
      </c>
      <c r="FE180">
        <f>MIN(BI179*(1+BI$6/Setup!$C$13)-DG180,MAX(0,$H180-SUM($DP180:FD180)))</f>
        <v/>
      </c>
      <c r="FF180">
        <f>MIN(BJ179*(1+BJ$6/Setup!$C$13)-DH180,MAX(0,$H180-SUM($DP180:FE180)))</f>
        <v/>
      </c>
      <c r="FG180">
        <f>MIN(BK179*(1+BK$6/Setup!$C$13)-DI180,MAX(0,$H180-SUM($DP180:FF180)))</f>
        <v/>
      </c>
      <c r="FH180">
        <f>MIN(BL179*(1+BL$6/Setup!$C$13)-DJ180,MAX(0,$H180-SUM($DP180:FG180)))</f>
        <v/>
      </c>
      <c r="FI180">
        <f>MIN(BM179*(1+BM$6/Setup!$C$13)-DK180,MAX(0,$H180-SUM($DP180:FH180)))</f>
        <v/>
      </c>
      <c r="FJ180">
        <f>MIN(BN179*(1+BN$6/Setup!$C$13)-DL180,MAX(0,$H180-SUM($DP180:FI180)))</f>
        <v/>
      </c>
      <c r="FK180">
        <f>MIN(BO179*(1+BO$6/Setup!$C$13)-DM180,MAX(0,$H180-SUM($DP180:FJ180)))</f>
        <v/>
      </c>
      <c r="FL180">
        <f>MIN(BP179*(1+BP$6/Setup!$C$13)-DN180,MAX(0,$H180-SUM($DP180:FK180)))</f>
        <v/>
      </c>
      <c r="FM180">
        <f>MIN(BQ179*(1+BQ$6/Setup!$C$13)-DO180,MAX(0,$H180-SUM($DP180:FL180)))</f>
        <v/>
      </c>
    </row>
    <row r="181">
      <c r="A181">
        <f>A180+1</f>
        <v/>
      </c>
      <c r="B181">
        <f>IF(Setup!$C$6="Every week",Setup!$C$7+7*(A181-1),IF(Setup!$C$6="Every 2 weeks",Setup!$C$7+14*(A181-1),IF(Setup!$C$6="Every month",EDATE(Setup!$C$7,A181-1),EOMONTH(Setup!$C$7,INT((A181-1+Setup!$C$20)/2)-1)+MIN(IF(MOD(A181-1+Setup!$C$20,2)=0,Setup!$C$18,Setup!$C$19),DAY(EOMONTH(Setup!$C$7,INT((A181-1+Setup!$C$20)/2)))))))</f>
        <v/>
      </c>
      <c r="C181">
        <f>N('Paycheck Plan'!J177)</f>
        <v/>
      </c>
      <c r="D181">
        <f>N('Paycheck Plan'!K177)</f>
        <v/>
      </c>
      <c r="E181">
        <f>MIN(MAX(0,Setup!$C$10-F180),MAX(0,Setup!$C$8+C181-G181))</f>
        <v/>
      </c>
      <c r="F181">
        <f>F180+E181</f>
        <v/>
      </c>
      <c r="G181">
        <f>MIN(Setup!$C$14,MAX(0,Setup!$C$8+C181))</f>
        <v/>
      </c>
      <c r="H181">
        <f>MAX(0,Setup!$C$8+C181-G181-E181)+SUM($T$7:$BQ$7)-SUM(BR181:DO181)</f>
        <v/>
      </c>
      <c r="I181">
        <f>SUMPRODUCT(T180:BQ180,$T$6:$BQ$6)/Setup!$C$13</f>
        <v/>
      </c>
      <c r="J181">
        <f>SUM(T181:BQ181)</f>
        <v/>
      </c>
      <c r="K181">
        <f>IF(MAX(DP181:FM181)&gt;0,MATCH(MAX(DP181:FM181),DP181:FM181,0),1)</f>
        <v/>
      </c>
      <c r="T181">
        <f>MAX(0,T180*(1+T$6/Setup!$C$13)-BR181-DP181)+IF($K181=1,$D181,0)</f>
        <v/>
      </c>
      <c r="U181">
        <f>MAX(0,U180*(1+U$6/Setup!$C$13)-BS181-DQ181)+IF($K181=2,$D181,0)</f>
        <v/>
      </c>
      <c r="V181">
        <f>MAX(0,V180*(1+V$6/Setup!$C$13)-BT181-DR181)+IF($K181=3,$D181,0)</f>
        <v/>
      </c>
      <c r="W181">
        <f>MAX(0,W180*(1+W$6/Setup!$C$13)-BU181-DS181)+IF($K181=4,$D181,0)</f>
        <v/>
      </c>
      <c r="X181">
        <f>MAX(0,X180*(1+X$6/Setup!$C$13)-BV181-DT181)+IF($K181=5,$D181,0)</f>
        <v/>
      </c>
      <c r="Y181">
        <f>MAX(0,Y180*(1+Y$6/Setup!$C$13)-BW181-DU181)+IF($K181=6,$D181,0)</f>
        <v/>
      </c>
      <c r="Z181">
        <f>MAX(0,Z180*(1+Z$6/Setup!$C$13)-BX181-DV181)+IF($K181=7,$D181,0)</f>
        <v/>
      </c>
      <c r="AA181">
        <f>MAX(0,AA180*(1+AA$6/Setup!$C$13)-BY181-DW181)+IF($K181=8,$D181,0)</f>
        <v/>
      </c>
      <c r="AB181">
        <f>MAX(0,AB180*(1+AB$6/Setup!$C$13)-BZ181-DX181)+IF($K181=9,$D181,0)</f>
        <v/>
      </c>
      <c r="AC181">
        <f>MAX(0,AC180*(1+AC$6/Setup!$C$13)-CA181-DY181)+IF($K181=10,$D181,0)</f>
        <v/>
      </c>
      <c r="AD181">
        <f>MAX(0,AD180*(1+AD$6/Setup!$C$13)-CB181-DZ181)+IF($K181=11,$D181,0)</f>
        <v/>
      </c>
      <c r="AE181">
        <f>MAX(0,AE180*(1+AE$6/Setup!$C$13)-CC181-EA181)+IF($K181=12,$D181,0)</f>
        <v/>
      </c>
      <c r="AF181">
        <f>MAX(0,AF180*(1+AF$6/Setup!$C$13)-CD181-EB181)+IF($K181=13,$D181,0)</f>
        <v/>
      </c>
      <c r="AG181">
        <f>MAX(0,AG180*(1+AG$6/Setup!$C$13)-CE181-EC181)+IF($K181=14,$D181,0)</f>
        <v/>
      </c>
      <c r="AH181">
        <f>MAX(0,AH180*(1+AH$6/Setup!$C$13)-CF181-ED181)+IF($K181=15,$D181,0)</f>
        <v/>
      </c>
      <c r="AI181">
        <f>MAX(0,AI180*(1+AI$6/Setup!$C$13)-CG181-EE181)+IF($K181=16,$D181,0)</f>
        <v/>
      </c>
      <c r="AJ181">
        <f>MAX(0,AJ180*(1+AJ$6/Setup!$C$13)-CH181-EF181)+IF($K181=17,$D181,0)</f>
        <v/>
      </c>
      <c r="AK181">
        <f>MAX(0,AK180*(1+AK$6/Setup!$C$13)-CI181-EG181)+IF($K181=18,$D181,0)</f>
        <v/>
      </c>
      <c r="AL181">
        <f>MAX(0,AL180*(1+AL$6/Setup!$C$13)-CJ181-EH181)+IF($K181=19,$D181,0)</f>
        <v/>
      </c>
      <c r="AM181">
        <f>MAX(0,AM180*(1+AM$6/Setup!$C$13)-CK181-EI181)+IF($K181=20,$D181,0)</f>
        <v/>
      </c>
      <c r="AN181">
        <f>MAX(0,AN180*(1+AN$6/Setup!$C$13)-CL181-EJ181)+IF($K181=21,$D181,0)</f>
        <v/>
      </c>
      <c r="AO181">
        <f>MAX(0,AO180*(1+AO$6/Setup!$C$13)-CM181-EK181)+IF($K181=22,$D181,0)</f>
        <v/>
      </c>
      <c r="AP181">
        <f>MAX(0,AP180*(1+AP$6/Setup!$C$13)-CN181-EL181)+IF($K181=23,$D181,0)</f>
        <v/>
      </c>
      <c r="AQ181">
        <f>MAX(0,AQ180*(1+AQ$6/Setup!$C$13)-CO181-EM181)+IF($K181=24,$D181,0)</f>
        <v/>
      </c>
      <c r="AR181">
        <f>MAX(0,AR180*(1+AR$6/Setup!$C$13)-CP181-EN181)+IF($K181=25,$D181,0)</f>
        <v/>
      </c>
      <c r="AS181">
        <f>MAX(0,AS180*(1+AS$6/Setup!$C$13)-CQ181-EO181)+IF($K181=26,$D181,0)</f>
        <v/>
      </c>
      <c r="AT181">
        <f>MAX(0,AT180*(1+AT$6/Setup!$C$13)-CR181-EP181)+IF($K181=27,$D181,0)</f>
        <v/>
      </c>
      <c r="AU181">
        <f>MAX(0,AU180*(1+AU$6/Setup!$C$13)-CS181-EQ181)+IF($K181=28,$D181,0)</f>
        <v/>
      </c>
      <c r="AV181">
        <f>MAX(0,AV180*(1+AV$6/Setup!$C$13)-CT181-ER181)+IF($K181=29,$D181,0)</f>
        <v/>
      </c>
      <c r="AW181">
        <f>MAX(0,AW180*(1+AW$6/Setup!$C$13)-CU181-ES181)+IF($K181=30,$D181,0)</f>
        <v/>
      </c>
      <c r="AX181">
        <f>MAX(0,AX180*(1+AX$6/Setup!$C$13)-CV181-ET181)+IF($K181=31,$D181,0)</f>
        <v/>
      </c>
      <c r="AY181">
        <f>MAX(0,AY180*(1+AY$6/Setup!$C$13)-CW181-EU181)+IF($K181=32,$D181,0)</f>
        <v/>
      </c>
      <c r="AZ181">
        <f>MAX(0,AZ180*(1+AZ$6/Setup!$C$13)-CX181-EV181)+IF($K181=33,$D181,0)</f>
        <v/>
      </c>
      <c r="BA181">
        <f>MAX(0,BA180*(1+BA$6/Setup!$C$13)-CY181-EW181)+IF($K181=34,$D181,0)</f>
        <v/>
      </c>
      <c r="BB181">
        <f>MAX(0,BB180*(1+BB$6/Setup!$C$13)-CZ181-EX181)+IF($K181=35,$D181,0)</f>
        <v/>
      </c>
      <c r="BC181">
        <f>MAX(0,BC180*(1+BC$6/Setup!$C$13)-DA181-EY181)+IF($K181=36,$D181,0)</f>
        <v/>
      </c>
      <c r="BD181">
        <f>MAX(0,BD180*(1+BD$6/Setup!$C$13)-DB181-EZ181)+IF($K181=37,$D181,0)</f>
        <v/>
      </c>
      <c r="BE181">
        <f>MAX(0,BE180*(1+BE$6/Setup!$C$13)-DC181-FA181)+IF($K181=38,$D181,0)</f>
        <v/>
      </c>
      <c r="BF181">
        <f>MAX(0,BF180*(1+BF$6/Setup!$C$13)-DD181-FB181)+IF($K181=39,$D181,0)</f>
        <v/>
      </c>
      <c r="BG181">
        <f>MAX(0,BG180*(1+BG$6/Setup!$C$13)-DE181-FC181)+IF($K181=40,$D181,0)</f>
        <v/>
      </c>
      <c r="BH181">
        <f>MAX(0,BH180*(1+BH$6/Setup!$C$13)-DF181-FD181)+IF($K181=41,$D181,0)</f>
        <v/>
      </c>
      <c r="BI181">
        <f>MAX(0,BI180*(1+BI$6/Setup!$C$13)-DG181-FE181)+IF($K181=42,$D181,0)</f>
        <v/>
      </c>
      <c r="BJ181">
        <f>MAX(0,BJ180*(1+BJ$6/Setup!$C$13)-DH181-FF181)+IF($K181=43,$D181,0)</f>
        <v/>
      </c>
      <c r="BK181">
        <f>MAX(0,BK180*(1+BK$6/Setup!$C$13)-DI181-FG181)+IF($K181=44,$D181,0)</f>
        <v/>
      </c>
      <c r="BL181">
        <f>MAX(0,BL180*(1+BL$6/Setup!$C$13)-DJ181-FH181)+IF($K181=45,$D181,0)</f>
        <v/>
      </c>
      <c r="BM181">
        <f>MAX(0,BM180*(1+BM$6/Setup!$C$13)-DK181-FI181)+IF($K181=46,$D181,0)</f>
        <v/>
      </c>
      <c r="BN181">
        <f>MAX(0,BN180*(1+BN$6/Setup!$C$13)-DL181-FJ181)+IF($K181=47,$D181,0)</f>
        <v/>
      </c>
      <c r="BO181">
        <f>MAX(0,BO180*(1+BO$6/Setup!$C$13)-DM181-FK181)+IF($K181=48,$D181,0)</f>
        <v/>
      </c>
      <c r="BP181">
        <f>MAX(0,BP180*(1+BP$6/Setup!$C$13)-DN181-FL181)+IF($K181=49,$D181,0)</f>
        <v/>
      </c>
      <c r="BQ181">
        <f>MAX(0,BQ180*(1+BQ$6/Setup!$C$13)-DO181-FM181)+IF($K181=50,$D181,0)</f>
        <v/>
      </c>
      <c r="BR181">
        <f>MIN(T180*(1+T$6/Setup!$C$13),T$7)</f>
        <v/>
      </c>
      <c r="BS181">
        <f>MIN(U180*(1+U$6/Setup!$C$13),U$7)</f>
        <v/>
      </c>
      <c r="BT181">
        <f>MIN(V180*(1+V$6/Setup!$C$13),V$7)</f>
        <v/>
      </c>
      <c r="BU181">
        <f>MIN(W180*(1+W$6/Setup!$C$13),W$7)</f>
        <v/>
      </c>
      <c r="BV181">
        <f>MIN(X180*(1+X$6/Setup!$C$13),X$7)</f>
        <v/>
      </c>
      <c r="BW181">
        <f>MIN(Y180*(1+Y$6/Setup!$C$13),Y$7)</f>
        <v/>
      </c>
      <c r="BX181">
        <f>MIN(Z180*(1+Z$6/Setup!$C$13),Z$7)</f>
        <v/>
      </c>
      <c r="BY181">
        <f>MIN(AA180*(1+AA$6/Setup!$C$13),AA$7)</f>
        <v/>
      </c>
      <c r="BZ181">
        <f>MIN(AB180*(1+AB$6/Setup!$C$13),AB$7)</f>
        <v/>
      </c>
      <c r="CA181">
        <f>MIN(AC180*(1+AC$6/Setup!$C$13),AC$7)</f>
        <v/>
      </c>
      <c r="CB181">
        <f>MIN(AD180*(1+AD$6/Setup!$C$13),AD$7)</f>
        <v/>
      </c>
      <c r="CC181">
        <f>MIN(AE180*(1+AE$6/Setup!$C$13),AE$7)</f>
        <v/>
      </c>
      <c r="CD181">
        <f>MIN(AF180*(1+AF$6/Setup!$C$13),AF$7)</f>
        <v/>
      </c>
      <c r="CE181">
        <f>MIN(AG180*(1+AG$6/Setup!$C$13),AG$7)</f>
        <v/>
      </c>
      <c r="CF181">
        <f>MIN(AH180*(1+AH$6/Setup!$C$13),AH$7)</f>
        <v/>
      </c>
      <c r="CG181">
        <f>MIN(AI180*(1+AI$6/Setup!$C$13),AI$7)</f>
        <v/>
      </c>
      <c r="CH181">
        <f>MIN(AJ180*(1+AJ$6/Setup!$C$13),AJ$7)</f>
        <v/>
      </c>
      <c r="CI181">
        <f>MIN(AK180*(1+AK$6/Setup!$C$13),AK$7)</f>
        <v/>
      </c>
      <c r="CJ181">
        <f>MIN(AL180*(1+AL$6/Setup!$C$13),AL$7)</f>
        <v/>
      </c>
      <c r="CK181">
        <f>MIN(AM180*(1+AM$6/Setup!$C$13),AM$7)</f>
        <v/>
      </c>
      <c r="CL181">
        <f>MIN(AN180*(1+AN$6/Setup!$C$13),AN$7)</f>
        <v/>
      </c>
      <c r="CM181">
        <f>MIN(AO180*(1+AO$6/Setup!$C$13),AO$7)</f>
        <v/>
      </c>
      <c r="CN181">
        <f>MIN(AP180*(1+AP$6/Setup!$C$13),AP$7)</f>
        <v/>
      </c>
      <c r="CO181">
        <f>MIN(AQ180*(1+AQ$6/Setup!$C$13),AQ$7)</f>
        <v/>
      </c>
      <c r="CP181">
        <f>MIN(AR180*(1+AR$6/Setup!$C$13),AR$7)</f>
        <v/>
      </c>
      <c r="CQ181">
        <f>MIN(AS180*(1+AS$6/Setup!$C$13),AS$7)</f>
        <v/>
      </c>
      <c r="CR181">
        <f>MIN(AT180*(1+AT$6/Setup!$C$13),AT$7)</f>
        <v/>
      </c>
      <c r="CS181">
        <f>MIN(AU180*(1+AU$6/Setup!$C$13),AU$7)</f>
        <v/>
      </c>
      <c r="CT181">
        <f>MIN(AV180*(1+AV$6/Setup!$C$13),AV$7)</f>
        <v/>
      </c>
      <c r="CU181">
        <f>MIN(AW180*(1+AW$6/Setup!$C$13),AW$7)</f>
        <v/>
      </c>
      <c r="CV181">
        <f>MIN(AX180*(1+AX$6/Setup!$C$13),AX$7)</f>
        <v/>
      </c>
      <c r="CW181">
        <f>MIN(AY180*(1+AY$6/Setup!$C$13),AY$7)</f>
        <v/>
      </c>
      <c r="CX181">
        <f>MIN(AZ180*(1+AZ$6/Setup!$C$13),AZ$7)</f>
        <v/>
      </c>
      <c r="CY181">
        <f>MIN(BA180*(1+BA$6/Setup!$C$13),BA$7)</f>
        <v/>
      </c>
      <c r="CZ181">
        <f>MIN(BB180*(1+BB$6/Setup!$C$13),BB$7)</f>
        <v/>
      </c>
      <c r="DA181">
        <f>MIN(BC180*(1+BC$6/Setup!$C$13),BC$7)</f>
        <v/>
      </c>
      <c r="DB181">
        <f>MIN(BD180*(1+BD$6/Setup!$C$13),BD$7)</f>
        <v/>
      </c>
      <c r="DC181">
        <f>MIN(BE180*(1+BE$6/Setup!$C$13),BE$7)</f>
        <v/>
      </c>
      <c r="DD181">
        <f>MIN(BF180*(1+BF$6/Setup!$C$13),BF$7)</f>
        <v/>
      </c>
      <c r="DE181">
        <f>MIN(BG180*(1+BG$6/Setup!$C$13),BG$7)</f>
        <v/>
      </c>
      <c r="DF181">
        <f>MIN(BH180*(1+BH$6/Setup!$C$13),BH$7)</f>
        <v/>
      </c>
      <c r="DG181">
        <f>MIN(BI180*(1+BI$6/Setup!$C$13),BI$7)</f>
        <v/>
      </c>
      <c r="DH181">
        <f>MIN(BJ180*(1+BJ$6/Setup!$C$13),BJ$7)</f>
        <v/>
      </c>
      <c r="DI181">
        <f>MIN(BK180*(1+BK$6/Setup!$C$13),BK$7)</f>
        <v/>
      </c>
      <c r="DJ181">
        <f>MIN(BL180*(1+BL$6/Setup!$C$13),BL$7)</f>
        <v/>
      </c>
      <c r="DK181">
        <f>MIN(BM180*(1+BM$6/Setup!$C$13),BM$7)</f>
        <v/>
      </c>
      <c r="DL181">
        <f>MIN(BN180*(1+BN$6/Setup!$C$13),BN$7)</f>
        <v/>
      </c>
      <c r="DM181">
        <f>MIN(BO180*(1+BO$6/Setup!$C$13),BO$7)</f>
        <v/>
      </c>
      <c r="DN181">
        <f>MIN(BP180*(1+BP$6/Setup!$C$13),BP$7)</f>
        <v/>
      </c>
      <c r="DO181">
        <f>MIN(BQ180*(1+BQ$6/Setup!$C$13),BQ$7)</f>
        <v/>
      </c>
      <c r="DP181">
        <f>MIN(T180*(1+T$6/Setup!$C$13)-BR181,$H181)</f>
        <v/>
      </c>
      <c r="DQ181">
        <f>MIN(U180*(1+U$6/Setup!$C$13)-BS181,MAX(0,$H181-SUM($DP181:DP181)))</f>
        <v/>
      </c>
      <c r="DR181">
        <f>MIN(V180*(1+V$6/Setup!$C$13)-BT181,MAX(0,$H181-SUM($DP181:DQ181)))</f>
        <v/>
      </c>
      <c r="DS181">
        <f>MIN(W180*(1+W$6/Setup!$C$13)-BU181,MAX(0,$H181-SUM($DP181:DR181)))</f>
        <v/>
      </c>
      <c r="DT181">
        <f>MIN(X180*(1+X$6/Setup!$C$13)-BV181,MAX(0,$H181-SUM($DP181:DS181)))</f>
        <v/>
      </c>
      <c r="DU181">
        <f>MIN(Y180*(1+Y$6/Setup!$C$13)-BW181,MAX(0,$H181-SUM($DP181:DT181)))</f>
        <v/>
      </c>
      <c r="DV181">
        <f>MIN(Z180*(1+Z$6/Setup!$C$13)-BX181,MAX(0,$H181-SUM($DP181:DU181)))</f>
        <v/>
      </c>
      <c r="DW181">
        <f>MIN(AA180*(1+AA$6/Setup!$C$13)-BY181,MAX(0,$H181-SUM($DP181:DV181)))</f>
        <v/>
      </c>
      <c r="DX181">
        <f>MIN(AB180*(1+AB$6/Setup!$C$13)-BZ181,MAX(0,$H181-SUM($DP181:DW181)))</f>
        <v/>
      </c>
      <c r="DY181">
        <f>MIN(AC180*(1+AC$6/Setup!$C$13)-CA181,MAX(0,$H181-SUM($DP181:DX181)))</f>
        <v/>
      </c>
      <c r="DZ181">
        <f>MIN(AD180*(1+AD$6/Setup!$C$13)-CB181,MAX(0,$H181-SUM($DP181:DY181)))</f>
        <v/>
      </c>
      <c r="EA181">
        <f>MIN(AE180*(1+AE$6/Setup!$C$13)-CC181,MAX(0,$H181-SUM($DP181:DZ181)))</f>
        <v/>
      </c>
      <c r="EB181">
        <f>MIN(AF180*(1+AF$6/Setup!$C$13)-CD181,MAX(0,$H181-SUM($DP181:EA181)))</f>
        <v/>
      </c>
      <c r="EC181">
        <f>MIN(AG180*(1+AG$6/Setup!$C$13)-CE181,MAX(0,$H181-SUM($DP181:EB181)))</f>
        <v/>
      </c>
      <c r="ED181">
        <f>MIN(AH180*(1+AH$6/Setup!$C$13)-CF181,MAX(0,$H181-SUM($DP181:EC181)))</f>
        <v/>
      </c>
      <c r="EE181">
        <f>MIN(AI180*(1+AI$6/Setup!$C$13)-CG181,MAX(0,$H181-SUM($DP181:ED181)))</f>
        <v/>
      </c>
      <c r="EF181">
        <f>MIN(AJ180*(1+AJ$6/Setup!$C$13)-CH181,MAX(0,$H181-SUM($DP181:EE181)))</f>
        <v/>
      </c>
      <c r="EG181">
        <f>MIN(AK180*(1+AK$6/Setup!$C$13)-CI181,MAX(0,$H181-SUM($DP181:EF181)))</f>
        <v/>
      </c>
      <c r="EH181">
        <f>MIN(AL180*(1+AL$6/Setup!$C$13)-CJ181,MAX(0,$H181-SUM($DP181:EG181)))</f>
        <v/>
      </c>
      <c r="EI181">
        <f>MIN(AM180*(1+AM$6/Setup!$C$13)-CK181,MAX(0,$H181-SUM($DP181:EH181)))</f>
        <v/>
      </c>
      <c r="EJ181">
        <f>MIN(AN180*(1+AN$6/Setup!$C$13)-CL181,MAX(0,$H181-SUM($DP181:EI181)))</f>
        <v/>
      </c>
      <c r="EK181">
        <f>MIN(AO180*(1+AO$6/Setup!$C$13)-CM181,MAX(0,$H181-SUM($DP181:EJ181)))</f>
        <v/>
      </c>
      <c r="EL181">
        <f>MIN(AP180*(1+AP$6/Setup!$C$13)-CN181,MAX(0,$H181-SUM($DP181:EK181)))</f>
        <v/>
      </c>
      <c r="EM181">
        <f>MIN(AQ180*(1+AQ$6/Setup!$C$13)-CO181,MAX(0,$H181-SUM($DP181:EL181)))</f>
        <v/>
      </c>
      <c r="EN181">
        <f>MIN(AR180*(1+AR$6/Setup!$C$13)-CP181,MAX(0,$H181-SUM($DP181:EM181)))</f>
        <v/>
      </c>
      <c r="EO181">
        <f>MIN(AS180*(1+AS$6/Setup!$C$13)-CQ181,MAX(0,$H181-SUM($DP181:EN181)))</f>
        <v/>
      </c>
      <c r="EP181">
        <f>MIN(AT180*(1+AT$6/Setup!$C$13)-CR181,MAX(0,$H181-SUM($DP181:EO181)))</f>
        <v/>
      </c>
      <c r="EQ181">
        <f>MIN(AU180*(1+AU$6/Setup!$C$13)-CS181,MAX(0,$H181-SUM($DP181:EP181)))</f>
        <v/>
      </c>
      <c r="ER181">
        <f>MIN(AV180*(1+AV$6/Setup!$C$13)-CT181,MAX(0,$H181-SUM($DP181:EQ181)))</f>
        <v/>
      </c>
      <c r="ES181">
        <f>MIN(AW180*(1+AW$6/Setup!$C$13)-CU181,MAX(0,$H181-SUM($DP181:ER181)))</f>
        <v/>
      </c>
      <c r="ET181">
        <f>MIN(AX180*(1+AX$6/Setup!$C$13)-CV181,MAX(0,$H181-SUM($DP181:ES181)))</f>
        <v/>
      </c>
      <c r="EU181">
        <f>MIN(AY180*(1+AY$6/Setup!$C$13)-CW181,MAX(0,$H181-SUM($DP181:ET181)))</f>
        <v/>
      </c>
      <c r="EV181">
        <f>MIN(AZ180*(1+AZ$6/Setup!$C$13)-CX181,MAX(0,$H181-SUM($DP181:EU181)))</f>
        <v/>
      </c>
      <c r="EW181">
        <f>MIN(BA180*(1+BA$6/Setup!$C$13)-CY181,MAX(0,$H181-SUM($DP181:EV181)))</f>
        <v/>
      </c>
      <c r="EX181">
        <f>MIN(BB180*(1+BB$6/Setup!$C$13)-CZ181,MAX(0,$H181-SUM($DP181:EW181)))</f>
        <v/>
      </c>
      <c r="EY181">
        <f>MIN(BC180*(1+BC$6/Setup!$C$13)-DA181,MAX(0,$H181-SUM($DP181:EX181)))</f>
        <v/>
      </c>
      <c r="EZ181">
        <f>MIN(BD180*(1+BD$6/Setup!$C$13)-DB181,MAX(0,$H181-SUM($DP181:EY181)))</f>
        <v/>
      </c>
      <c r="FA181">
        <f>MIN(BE180*(1+BE$6/Setup!$C$13)-DC181,MAX(0,$H181-SUM($DP181:EZ181)))</f>
        <v/>
      </c>
      <c r="FB181">
        <f>MIN(BF180*(1+BF$6/Setup!$C$13)-DD181,MAX(0,$H181-SUM($DP181:FA181)))</f>
        <v/>
      </c>
      <c r="FC181">
        <f>MIN(BG180*(1+BG$6/Setup!$C$13)-DE181,MAX(0,$H181-SUM($DP181:FB181)))</f>
        <v/>
      </c>
      <c r="FD181">
        <f>MIN(BH180*(1+BH$6/Setup!$C$13)-DF181,MAX(0,$H181-SUM($DP181:FC181)))</f>
        <v/>
      </c>
      <c r="FE181">
        <f>MIN(BI180*(1+BI$6/Setup!$C$13)-DG181,MAX(0,$H181-SUM($DP181:FD181)))</f>
        <v/>
      </c>
      <c r="FF181">
        <f>MIN(BJ180*(1+BJ$6/Setup!$C$13)-DH181,MAX(0,$H181-SUM($DP181:FE181)))</f>
        <v/>
      </c>
      <c r="FG181">
        <f>MIN(BK180*(1+BK$6/Setup!$C$13)-DI181,MAX(0,$H181-SUM($DP181:FF181)))</f>
        <v/>
      </c>
      <c r="FH181">
        <f>MIN(BL180*(1+BL$6/Setup!$C$13)-DJ181,MAX(0,$H181-SUM($DP181:FG181)))</f>
        <v/>
      </c>
      <c r="FI181">
        <f>MIN(BM180*(1+BM$6/Setup!$C$13)-DK181,MAX(0,$H181-SUM($DP181:FH181)))</f>
        <v/>
      </c>
      <c r="FJ181">
        <f>MIN(BN180*(1+BN$6/Setup!$C$13)-DL181,MAX(0,$H181-SUM($DP181:FI181)))</f>
        <v/>
      </c>
      <c r="FK181">
        <f>MIN(BO180*(1+BO$6/Setup!$C$13)-DM181,MAX(0,$H181-SUM($DP181:FJ181)))</f>
        <v/>
      </c>
      <c r="FL181">
        <f>MIN(BP180*(1+BP$6/Setup!$C$13)-DN181,MAX(0,$H181-SUM($DP181:FK181)))</f>
        <v/>
      </c>
      <c r="FM181">
        <f>MIN(BQ180*(1+BQ$6/Setup!$C$13)-DO181,MAX(0,$H181-SUM($DP181:FL181)))</f>
        <v/>
      </c>
    </row>
    <row r="182">
      <c r="A182">
        <f>A181+1</f>
        <v/>
      </c>
      <c r="B182">
        <f>IF(Setup!$C$6="Every week",Setup!$C$7+7*(A182-1),IF(Setup!$C$6="Every 2 weeks",Setup!$C$7+14*(A182-1),IF(Setup!$C$6="Every month",EDATE(Setup!$C$7,A182-1),EOMONTH(Setup!$C$7,INT((A182-1+Setup!$C$20)/2)-1)+MIN(IF(MOD(A182-1+Setup!$C$20,2)=0,Setup!$C$18,Setup!$C$19),DAY(EOMONTH(Setup!$C$7,INT((A182-1+Setup!$C$20)/2)))))))</f>
        <v/>
      </c>
      <c r="C182">
        <f>N('Paycheck Plan'!J178)</f>
        <v/>
      </c>
      <c r="D182">
        <f>N('Paycheck Plan'!K178)</f>
        <v/>
      </c>
      <c r="E182">
        <f>MIN(MAX(0,Setup!$C$10-F181),MAX(0,Setup!$C$8+C182-G182))</f>
        <v/>
      </c>
      <c r="F182">
        <f>F181+E182</f>
        <v/>
      </c>
      <c r="G182">
        <f>MIN(Setup!$C$14,MAX(0,Setup!$C$8+C182))</f>
        <v/>
      </c>
      <c r="H182">
        <f>MAX(0,Setup!$C$8+C182-G182-E182)+SUM($T$7:$BQ$7)-SUM(BR182:DO182)</f>
        <v/>
      </c>
      <c r="I182">
        <f>SUMPRODUCT(T181:BQ181,$T$6:$BQ$6)/Setup!$C$13</f>
        <v/>
      </c>
      <c r="J182">
        <f>SUM(T182:BQ182)</f>
        <v/>
      </c>
      <c r="K182">
        <f>IF(MAX(DP182:FM182)&gt;0,MATCH(MAX(DP182:FM182),DP182:FM182,0),1)</f>
        <v/>
      </c>
      <c r="T182">
        <f>MAX(0,T181*(1+T$6/Setup!$C$13)-BR182-DP182)+IF($K182=1,$D182,0)</f>
        <v/>
      </c>
      <c r="U182">
        <f>MAX(0,U181*(1+U$6/Setup!$C$13)-BS182-DQ182)+IF($K182=2,$D182,0)</f>
        <v/>
      </c>
      <c r="V182">
        <f>MAX(0,V181*(1+V$6/Setup!$C$13)-BT182-DR182)+IF($K182=3,$D182,0)</f>
        <v/>
      </c>
      <c r="W182">
        <f>MAX(0,W181*(1+W$6/Setup!$C$13)-BU182-DS182)+IF($K182=4,$D182,0)</f>
        <v/>
      </c>
      <c r="X182">
        <f>MAX(0,X181*(1+X$6/Setup!$C$13)-BV182-DT182)+IF($K182=5,$D182,0)</f>
        <v/>
      </c>
      <c r="Y182">
        <f>MAX(0,Y181*(1+Y$6/Setup!$C$13)-BW182-DU182)+IF($K182=6,$D182,0)</f>
        <v/>
      </c>
      <c r="Z182">
        <f>MAX(0,Z181*(1+Z$6/Setup!$C$13)-BX182-DV182)+IF($K182=7,$D182,0)</f>
        <v/>
      </c>
      <c r="AA182">
        <f>MAX(0,AA181*(1+AA$6/Setup!$C$13)-BY182-DW182)+IF($K182=8,$D182,0)</f>
        <v/>
      </c>
      <c r="AB182">
        <f>MAX(0,AB181*(1+AB$6/Setup!$C$13)-BZ182-DX182)+IF($K182=9,$D182,0)</f>
        <v/>
      </c>
      <c r="AC182">
        <f>MAX(0,AC181*(1+AC$6/Setup!$C$13)-CA182-DY182)+IF($K182=10,$D182,0)</f>
        <v/>
      </c>
      <c r="AD182">
        <f>MAX(0,AD181*(1+AD$6/Setup!$C$13)-CB182-DZ182)+IF($K182=11,$D182,0)</f>
        <v/>
      </c>
      <c r="AE182">
        <f>MAX(0,AE181*(1+AE$6/Setup!$C$13)-CC182-EA182)+IF($K182=12,$D182,0)</f>
        <v/>
      </c>
      <c r="AF182">
        <f>MAX(0,AF181*(1+AF$6/Setup!$C$13)-CD182-EB182)+IF($K182=13,$D182,0)</f>
        <v/>
      </c>
      <c r="AG182">
        <f>MAX(0,AG181*(1+AG$6/Setup!$C$13)-CE182-EC182)+IF($K182=14,$D182,0)</f>
        <v/>
      </c>
      <c r="AH182">
        <f>MAX(0,AH181*(1+AH$6/Setup!$C$13)-CF182-ED182)+IF($K182=15,$D182,0)</f>
        <v/>
      </c>
      <c r="AI182">
        <f>MAX(0,AI181*(1+AI$6/Setup!$C$13)-CG182-EE182)+IF($K182=16,$D182,0)</f>
        <v/>
      </c>
      <c r="AJ182">
        <f>MAX(0,AJ181*(1+AJ$6/Setup!$C$13)-CH182-EF182)+IF($K182=17,$D182,0)</f>
        <v/>
      </c>
      <c r="AK182">
        <f>MAX(0,AK181*(1+AK$6/Setup!$C$13)-CI182-EG182)+IF($K182=18,$D182,0)</f>
        <v/>
      </c>
      <c r="AL182">
        <f>MAX(0,AL181*(1+AL$6/Setup!$C$13)-CJ182-EH182)+IF($K182=19,$D182,0)</f>
        <v/>
      </c>
      <c r="AM182">
        <f>MAX(0,AM181*(1+AM$6/Setup!$C$13)-CK182-EI182)+IF($K182=20,$D182,0)</f>
        <v/>
      </c>
      <c r="AN182">
        <f>MAX(0,AN181*(1+AN$6/Setup!$C$13)-CL182-EJ182)+IF($K182=21,$D182,0)</f>
        <v/>
      </c>
      <c r="AO182">
        <f>MAX(0,AO181*(1+AO$6/Setup!$C$13)-CM182-EK182)+IF($K182=22,$D182,0)</f>
        <v/>
      </c>
      <c r="AP182">
        <f>MAX(0,AP181*(1+AP$6/Setup!$C$13)-CN182-EL182)+IF($K182=23,$D182,0)</f>
        <v/>
      </c>
      <c r="AQ182">
        <f>MAX(0,AQ181*(1+AQ$6/Setup!$C$13)-CO182-EM182)+IF($K182=24,$D182,0)</f>
        <v/>
      </c>
      <c r="AR182">
        <f>MAX(0,AR181*(1+AR$6/Setup!$C$13)-CP182-EN182)+IF($K182=25,$D182,0)</f>
        <v/>
      </c>
      <c r="AS182">
        <f>MAX(0,AS181*(1+AS$6/Setup!$C$13)-CQ182-EO182)+IF($K182=26,$D182,0)</f>
        <v/>
      </c>
      <c r="AT182">
        <f>MAX(0,AT181*(1+AT$6/Setup!$C$13)-CR182-EP182)+IF($K182=27,$D182,0)</f>
        <v/>
      </c>
      <c r="AU182">
        <f>MAX(0,AU181*(1+AU$6/Setup!$C$13)-CS182-EQ182)+IF($K182=28,$D182,0)</f>
        <v/>
      </c>
      <c r="AV182">
        <f>MAX(0,AV181*(1+AV$6/Setup!$C$13)-CT182-ER182)+IF($K182=29,$D182,0)</f>
        <v/>
      </c>
      <c r="AW182">
        <f>MAX(0,AW181*(1+AW$6/Setup!$C$13)-CU182-ES182)+IF($K182=30,$D182,0)</f>
        <v/>
      </c>
      <c r="AX182">
        <f>MAX(0,AX181*(1+AX$6/Setup!$C$13)-CV182-ET182)+IF($K182=31,$D182,0)</f>
        <v/>
      </c>
      <c r="AY182">
        <f>MAX(0,AY181*(1+AY$6/Setup!$C$13)-CW182-EU182)+IF($K182=32,$D182,0)</f>
        <v/>
      </c>
      <c r="AZ182">
        <f>MAX(0,AZ181*(1+AZ$6/Setup!$C$13)-CX182-EV182)+IF($K182=33,$D182,0)</f>
        <v/>
      </c>
      <c r="BA182">
        <f>MAX(0,BA181*(1+BA$6/Setup!$C$13)-CY182-EW182)+IF($K182=34,$D182,0)</f>
        <v/>
      </c>
      <c r="BB182">
        <f>MAX(0,BB181*(1+BB$6/Setup!$C$13)-CZ182-EX182)+IF($K182=35,$D182,0)</f>
        <v/>
      </c>
      <c r="BC182">
        <f>MAX(0,BC181*(1+BC$6/Setup!$C$13)-DA182-EY182)+IF($K182=36,$D182,0)</f>
        <v/>
      </c>
      <c r="BD182">
        <f>MAX(0,BD181*(1+BD$6/Setup!$C$13)-DB182-EZ182)+IF($K182=37,$D182,0)</f>
        <v/>
      </c>
      <c r="BE182">
        <f>MAX(0,BE181*(1+BE$6/Setup!$C$13)-DC182-FA182)+IF($K182=38,$D182,0)</f>
        <v/>
      </c>
      <c r="BF182">
        <f>MAX(0,BF181*(1+BF$6/Setup!$C$13)-DD182-FB182)+IF($K182=39,$D182,0)</f>
        <v/>
      </c>
      <c r="BG182">
        <f>MAX(0,BG181*(1+BG$6/Setup!$C$13)-DE182-FC182)+IF($K182=40,$D182,0)</f>
        <v/>
      </c>
      <c r="BH182">
        <f>MAX(0,BH181*(1+BH$6/Setup!$C$13)-DF182-FD182)+IF($K182=41,$D182,0)</f>
        <v/>
      </c>
      <c r="BI182">
        <f>MAX(0,BI181*(1+BI$6/Setup!$C$13)-DG182-FE182)+IF($K182=42,$D182,0)</f>
        <v/>
      </c>
      <c r="BJ182">
        <f>MAX(0,BJ181*(1+BJ$6/Setup!$C$13)-DH182-FF182)+IF($K182=43,$D182,0)</f>
        <v/>
      </c>
      <c r="BK182">
        <f>MAX(0,BK181*(1+BK$6/Setup!$C$13)-DI182-FG182)+IF($K182=44,$D182,0)</f>
        <v/>
      </c>
      <c r="BL182">
        <f>MAX(0,BL181*(1+BL$6/Setup!$C$13)-DJ182-FH182)+IF($K182=45,$D182,0)</f>
        <v/>
      </c>
      <c r="BM182">
        <f>MAX(0,BM181*(1+BM$6/Setup!$C$13)-DK182-FI182)+IF($K182=46,$D182,0)</f>
        <v/>
      </c>
      <c r="BN182">
        <f>MAX(0,BN181*(1+BN$6/Setup!$C$13)-DL182-FJ182)+IF($K182=47,$D182,0)</f>
        <v/>
      </c>
      <c r="BO182">
        <f>MAX(0,BO181*(1+BO$6/Setup!$C$13)-DM182-FK182)+IF($K182=48,$D182,0)</f>
        <v/>
      </c>
      <c r="BP182">
        <f>MAX(0,BP181*(1+BP$6/Setup!$C$13)-DN182-FL182)+IF($K182=49,$D182,0)</f>
        <v/>
      </c>
      <c r="BQ182">
        <f>MAX(0,BQ181*(1+BQ$6/Setup!$C$13)-DO182-FM182)+IF($K182=50,$D182,0)</f>
        <v/>
      </c>
      <c r="BR182">
        <f>MIN(T181*(1+T$6/Setup!$C$13),T$7)</f>
        <v/>
      </c>
      <c r="BS182">
        <f>MIN(U181*(1+U$6/Setup!$C$13),U$7)</f>
        <v/>
      </c>
      <c r="BT182">
        <f>MIN(V181*(1+V$6/Setup!$C$13),V$7)</f>
        <v/>
      </c>
      <c r="BU182">
        <f>MIN(W181*(1+W$6/Setup!$C$13),W$7)</f>
        <v/>
      </c>
      <c r="BV182">
        <f>MIN(X181*(1+X$6/Setup!$C$13),X$7)</f>
        <v/>
      </c>
      <c r="BW182">
        <f>MIN(Y181*(1+Y$6/Setup!$C$13),Y$7)</f>
        <v/>
      </c>
      <c r="BX182">
        <f>MIN(Z181*(1+Z$6/Setup!$C$13),Z$7)</f>
        <v/>
      </c>
      <c r="BY182">
        <f>MIN(AA181*(1+AA$6/Setup!$C$13),AA$7)</f>
        <v/>
      </c>
      <c r="BZ182">
        <f>MIN(AB181*(1+AB$6/Setup!$C$13),AB$7)</f>
        <v/>
      </c>
      <c r="CA182">
        <f>MIN(AC181*(1+AC$6/Setup!$C$13),AC$7)</f>
        <v/>
      </c>
      <c r="CB182">
        <f>MIN(AD181*(1+AD$6/Setup!$C$13),AD$7)</f>
        <v/>
      </c>
      <c r="CC182">
        <f>MIN(AE181*(1+AE$6/Setup!$C$13),AE$7)</f>
        <v/>
      </c>
      <c r="CD182">
        <f>MIN(AF181*(1+AF$6/Setup!$C$13),AF$7)</f>
        <v/>
      </c>
      <c r="CE182">
        <f>MIN(AG181*(1+AG$6/Setup!$C$13),AG$7)</f>
        <v/>
      </c>
      <c r="CF182">
        <f>MIN(AH181*(1+AH$6/Setup!$C$13),AH$7)</f>
        <v/>
      </c>
      <c r="CG182">
        <f>MIN(AI181*(1+AI$6/Setup!$C$13),AI$7)</f>
        <v/>
      </c>
      <c r="CH182">
        <f>MIN(AJ181*(1+AJ$6/Setup!$C$13),AJ$7)</f>
        <v/>
      </c>
      <c r="CI182">
        <f>MIN(AK181*(1+AK$6/Setup!$C$13),AK$7)</f>
        <v/>
      </c>
      <c r="CJ182">
        <f>MIN(AL181*(1+AL$6/Setup!$C$13),AL$7)</f>
        <v/>
      </c>
      <c r="CK182">
        <f>MIN(AM181*(1+AM$6/Setup!$C$13),AM$7)</f>
        <v/>
      </c>
      <c r="CL182">
        <f>MIN(AN181*(1+AN$6/Setup!$C$13),AN$7)</f>
        <v/>
      </c>
      <c r="CM182">
        <f>MIN(AO181*(1+AO$6/Setup!$C$13),AO$7)</f>
        <v/>
      </c>
      <c r="CN182">
        <f>MIN(AP181*(1+AP$6/Setup!$C$13),AP$7)</f>
        <v/>
      </c>
      <c r="CO182">
        <f>MIN(AQ181*(1+AQ$6/Setup!$C$13),AQ$7)</f>
        <v/>
      </c>
      <c r="CP182">
        <f>MIN(AR181*(1+AR$6/Setup!$C$13),AR$7)</f>
        <v/>
      </c>
      <c r="CQ182">
        <f>MIN(AS181*(1+AS$6/Setup!$C$13),AS$7)</f>
        <v/>
      </c>
      <c r="CR182">
        <f>MIN(AT181*(1+AT$6/Setup!$C$13),AT$7)</f>
        <v/>
      </c>
      <c r="CS182">
        <f>MIN(AU181*(1+AU$6/Setup!$C$13),AU$7)</f>
        <v/>
      </c>
      <c r="CT182">
        <f>MIN(AV181*(1+AV$6/Setup!$C$13),AV$7)</f>
        <v/>
      </c>
      <c r="CU182">
        <f>MIN(AW181*(1+AW$6/Setup!$C$13),AW$7)</f>
        <v/>
      </c>
      <c r="CV182">
        <f>MIN(AX181*(1+AX$6/Setup!$C$13),AX$7)</f>
        <v/>
      </c>
      <c r="CW182">
        <f>MIN(AY181*(1+AY$6/Setup!$C$13),AY$7)</f>
        <v/>
      </c>
      <c r="CX182">
        <f>MIN(AZ181*(1+AZ$6/Setup!$C$13),AZ$7)</f>
        <v/>
      </c>
      <c r="CY182">
        <f>MIN(BA181*(1+BA$6/Setup!$C$13),BA$7)</f>
        <v/>
      </c>
      <c r="CZ182">
        <f>MIN(BB181*(1+BB$6/Setup!$C$13),BB$7)</f>
        <v/>
      </c>
      <c r="DA182">
        <f>MIN(BC181*(1+BC$6/Setup!$C$13),BC$7)</f>
        <v/>
      </c>
      <c r="DB182">
        <f>MIN(BD181*(1+BD$6/Setup!$C$13),BD$7)</f>
        <v/>
      </c>
      <c r="DC182">
        <f>MIN(BE181*(1+BE$6/Setup!$C$13),BE$7)</f>
        <v/>
      </c>
      <c r="DD182">
        <f>MIN(BF181*(1+BF$6/Setup!$C$13),BF$7)</f>
        <v/>
      </c>
      <c r="DE182">
        <f>MIN(BG181*(1+BG$6/Setup!$C$13),BG$7)</f>
        <v/>
      </c>
      <c r="DF182">
        <f>MIN(BH181*(1+BH$6/Setup!$C$13),BH$7)</f>
        <v/>
      </c>
      <c r="DG182">
        <f>MIN(BI181*(1+BI$6/Setup!$C$13),BI$7)</f>
        <v/>
      </c>
      <c r="DH182">
        <f>MIN(BJ181*(1+BJ$6/Setup!$C$13),BJ$7)</f>
        <v/>
      </c>
      <c r="DI182">
        <f>MIN(BK181*(1+BK$6/Setup!$C$13),BK$7)</f>
        <v/>
      </c>
      <c r="DJ182">
        <f>MIN(BL181*(1+BL$6/Setup!$C$13),BL$7)</f>
        <v/>
      </c>
      <c r="DK182">
        <f>MIN(BM181*(1+BM$6/Setup!$C$13),BM$7)</f>
        <v/>
      </c>
      <c r="DL182">
        <f>MIN(BN181*(1+BN$6/Setup!$C$13),BN$7)</f>
        <v/>
      </c>
      <c r="DM182">
        <f>MIN(BO181*(1+BO$6/Setup!$C$13),BO$7)</f>
        <v/>
      </c>
      <c r="DN182">
        <f>MIN(BP181*(1+BP$6/Setup!$C$13),BP$7)</f>
        <v/>
      </c>
      <c r="DO182">
        <f>MIN(BQ181*(1+BQ$6/Setup!$C$13),BQ$7)</f>
        <v/>
      </c>
      <c r="DP182">
        <f>MIN(T181*(1+T$6/Setup!$C$13)-BR182,$H182)</f>
        <v/>
      </c>
      <c r="DQ182">
        <f>MIN(U181*(1+U$6/Setup!$C$13)-BS182,MAX(0,$H182-SUM($DP182:DP182)))</f>
        <v/>
      </c>
      <c r="DR182">
        <f>MIN(V181*(1+V$6/Setup!$C$13)-BT182,MAX(0,$H182-SUM($DP182:DQ182)))</f>
        <v/>
      </c>
      <c r="DS182">
        <f>MIN(W181*(1+W$6/Setup!$C$13)-BU182,MAX(0,$H182-SUM($DP182:DR182)))</f>
        <v/>
      </c>
      <c r="DT182">
        <f>MIN(X181*(1+X$6/Setup!$C$13)-BV182,MAX(0,$H182-SUM($DP182:DS182)))</f>
        <v/>
      </c>
      <c r="DU182">
        <f>MIN(Y181*(1+Y$6/Setup!$C$13)-BW182,MAX(0,$H182-SUM($DP182:DT182)))</f>
        <v/>
      </c>
      <c r="DV182">
        <f>MIN(Z181*(1+Z$6/Setup!$C$13)-BX182,MAX(0,$H182-SUM($DP182:DU182)))</f>
        <v/>
      </c>
      <c r="DW182">
        <f>MIN(AA181*(1+AA$6/Setup!$C$13)-BY182,MAX(0,$H182-SUM($DP182:DV182)))</f>
        <v/>
      </c>
      <c r="DX182">
        <f>MIN(AB181*(1+AB$6/Setup!$C$13)-BZ182,MAX(0,$H182-SUM($DP182:DW182)))</f>
        <v/>
      </c>
      <c r="DY182">
        <f>MIN(AC181*(1+AC$6/Setup!$C$13)-CA182,MAX(0,$H182-SUM($DP182:DX182)))</f>
        <v/>
      </c>
      <c r="DZ182">
        <f>MIN(AD181*(1+AD$6/Setup!$C$13)-CB182,MAX(0,$H182-SUM($DP182:DY182)))</f>
        <v/>
      </c>
      <c r="EA182">
        <f>MIN(AE181*(1+AE$6/Setup!$C$13)-CC182,MAX(0,$H182-SUM($DP182:DZ182)))</f>
        <v/>
      </c>
      <c r="EB182">
        <f>MIN(AF181*(1+AF$6/Setup!$C$13)-CD182,MAX(0,$H182-SUM($DP182:EA182)))</f>
        <v/>
      </c>
      <c r="EC182">
        <f>MIN(AG181*(1+AG$6/Setup!$C$13)-CE182,MAX(0,$H182-SUM($DP182:EB182)))</f>
        <v/>
      </c>
      <c r="ED182">
        <f>MIN(AH181*(1+AH$6/Setup!$C$13)-CF182,MAX(0,$H182-SUM($DP182:EC182)))</f>
        <v/>
      </c>
      <c r="EE182">
        <f>MIN(AI181*(1+AI$6/Setup!$C$13)-CG182,MAX(0,$H182-SUM($DP182:ED182)))</f>
        <v/>
      </c>
      <c r="EF182">
        <f>MIN(AJ181*(1+AJ$6/Setup!$C$13)-CH182,MAX(0,$H182-SUM($DP182:EE182)))</f>
        <v/>
      </c>
      <c r="EG182">
        <f>MIN(AK181*(1+AK$6/Setup!$C$13)-CI182,MAX(0,$H182-SUM($DP182:EF182)))</f>
        <v/>
      </c>
      <c r="EH182">
        <f>MIN(AL181*(1+AL$6/Setup!$C$13)-CJ182,MAX(0,$H182-SUM($DP182:EG182)))</f>
        <v/>
      </c>
      <c r="EI182">
        <f>MIN(AM181*(1+AM$6/Setup!$C$13)-CK182,MAX(0,$H182-SUM($DP182:EH182)))</f>
        <v/>
      </c>
      <c r="EJ182">
        <f>MIN(AN181*(1+AN$6/Setup!$C$13)-CL182,MAX(0,$H182-SUM($DP182:EI182)))</f>
        <v/>
      </c>
      <c r="EK182">
        <f>MIN(AO181*(1+AO$6/Setup!$C$13)-CM182,MAX(0,$H182-SUM($DP182:EJ182)))</f>
        <v/>
      </c>
      <c r="EL182">
        <f>MIN(AP181*(1+AP$6/Setup!$C$13)-CN182,MAX(0,$H182-SUM($DP182:EK182)))</f>
        <v/>
      </c>
      <c r="EM182">
        <f>MIN(AQ181*(1+AQ$6/Setup!$C$13)-CO182,MAX(0,$H182-SUM($DP182:EL182)))</f>
        <v/>
      </c>
      <c r="EN182">
        <f>MIN(AR181*(1+AR$6/Setup!$C$13)-CP182,MAX(0,$H182-SUM($DP182:EM182)))</f>
        <v/>
      </c>
      <c r="EO182">
        <f>MIN(AS181*(1+AS$6/Setup!$C$13)-CQ182,MAX(0,$H182-SUM($DP182:EN182)))</f>
        <v/>
      </c>
      <c r="EP182">
        <f>MIN(AT181*(1+AT$6/Setup!$C$13)-CR182,MAX(0,$H182-SUM($DP182:EO182)))</f>
        <v/>
      </c>
      <c r="EQ182">
        <f>MIN(AU181*(1+AU$6/Setup!$C$13)-CS182,MAX(0,$H182-SUM($DP182:EP182)))</f>
        <v/>
      </c>
      <c r="ER182">
        <f>MIN(AV181*(1+AV$6/Setup!$C$13)-CT182,MAX(0,$H182-SUM($DP182:EQ182)))</f>
        <v/>
      </c>
      <c r="ES182">
        <f>MIN(AW181*(1+AW$6/Setup!$C$13)-CU182,MAX(0,$H182-SUM($DP182:ER182)))</f>
        <v/>
      </c>
      <c r="ET182">
        <f>MIN(AX181*(1+AX$6/Setup!$C$13)-CV182,MAX(0,$H182-SUM($DP182:ES182)))</f>
        <v/>
      </c>
      <c r="EU182">
        <f>MIN(AY181*(1+AY$6/Setup!$C$13)-CW182,MAX(0,$H182-SUM($DP182:ET182)))</f>
        <v/>
      </c>
      <c r="EV182">
        <f>MIN(AZ181*(1+AZ$6/Setup!$C$13)-CX182,MAX(0,$H182-SUM($DP182:EU182)))</f>
        <v/>
      </c>
      <c r="EW182">
        <f>MIN(BA181*(1+BA$6/Setup!$C$13)-CY182,MAX(0,$H182-SUM($DP182:EV182)))</f>
        <v/>
      </c>
      <c r="EX182">
        <f>MIN(BB181*(1+BB$6/Setup!$C$13)-CZ182,MAX(0,$H182-SUM($DP182:EW182)))</f>
        <v/>
      </c>
      <c r="EY182">
        <f>MIN(BC181*(1+BC$6/Setup!$C$13)-DA182,MAX(0,$H182-SUM($DP182:EX182)))</f>
        <v/>
      </c>
      <c r="EZ182">
        <f>MIN(BD181*(1+BD$6/Setup!$C$13)-DB182,MAX(0,$H182-SUM($DP182:EY182)))</f>
        <v/>
      </c>
      <c r="FA182">
        <f>MIN(BE181*(1+BE$6/Setup!$C$13)-DC182,MAX(0,$H182-SUM($DP182:EZ182)))</f>
        <v/>
      </c>
      <c r="FB182">
        <f>MIN(BF181*(1+BF$6/Setup!$C$13)-DD182,MAX(0,$H182-SUM($DP182:FA182)))</f>
        <v/>
      </c>
      <c r="FC182">
        <f>MIN(BG181*(1+BG$6/Setup!$C$13)-DE182,MAX(0,$H182-SUM($DP182:FB182)))</f>
        <v/>
      </c>
      <c r="FD182">
        <f>MIN(BH181*(1+BH$6/Setup!$C$13)-DF182,MAX(0,$H182-SUM($DP182:FC182)))</f>
        <v/>
      </c>
      <c r="FE182">
        <f>MIN(BI181*(1+BI$6/Setup!$C$13)-DG182,MAX(0,$H182-SUM($DP182:FD182)))</f>
        <v/>
      </c>
      <c r="FF182">
        <f>MIN(BJ181*(1+BJ$6/Setup!$C$13)-DH182,MAX(0,$H182-SUM($DP182:FE182)))</f>
        <v/>
      </c>
      <c r="FG182">
        <f>MIN(BK181*(1+BK$6/Setup!$C$13)-DI182,MAX(0,$H182-SUM($DP182:FF182)))</f>
        <v/>
      </c>
      <c r="FH182">
        <f>MIN(BL181*(1+BL$6/Setup!$C$13)-DJ182,MAX(0,$H182-SUM($DP182:FG182)))</f>
        <v/>
      </c>
      <c r="FI182">
        <f>MIN(BM181*(1+BM$6/Setup!$C$13)-DK182,MAX(0,$H182-SUM($DP182:FH182)))</f>
        <v/>
      </c>
      <c r="FJ182">
        <f>MIN(BN181*(1+BN$6/Setup!$C$13)-DL182,MAX(0,$H182-SUM($DP182:FI182)))</f>
        <v/>
      </c>
      <c r="FK182">
        <f>MIN(BO181*(1+BO$6/Setup!$C$13)-DM182,MAX(0,$H182-SUM($DP182:FJ182)))</f>
        <v/>
      </c>
      <c r="FL182">
        <f>MIN(BP181*(1+BP$6/Setup!$C$13)-DN182,MAX(0,$H182-SUM($DP182:FK182)))</f>
        <v/>
      </c>
      <c r="FM182">
        <f>MIN(BQ181*(1+BQ$6/Setup!$C$13)-DO182,MAX(0,$H182-SUM($DP182:FL182)))</f>
        <v/>
      </c>
    </row>
    <row r="183">
      <c r="A183">
        <f>A182+1</f>
        <v/>
      </c>
      <c r="B183">
        <f>IF(Setup!$C$6="Every week",Setup!$C$7+7*(A183-1),IF(Setup!$C$6="Every 2 weeks",Setup!$C$7+14*(A183-1),IF(Setup!$C$6="Every month",EDATE(Setup!$C$7,A183-1),EOMONTH(Setup!$C$7,INT((A183-1+Setup!$C$20)/2)-1)+MIN(IF(MOD(A183-1+Setup!$C$20,2)=0,Setup!$C$18,Setup!$C$19),DAY(EOMONTH(Setup!$C$7,INT((A183-1+Setup!$C$20)/2)))))))</f>
        <v/>
      </c>
      <c r="C183">
        <f>N('Paycheck Plan'!J179)</f>
        <v/>
      </c>
      <c r="D183">
        <f>N('Paycheck Plan'!K179)</f>
        <v/>
      </c>
      <c r="E183">
        <f>MIN(MAX(0,Setup!$C$10-F182),MAX(0,Setup!$C$8+C183-G183))</f>
        <v/>
      </c>
      <c r="F183">
        <f>F182+E183</f>
        <v/>
      </c>
      <c r="G183">
        <f>MIN(Setup!$C$14,MAX(0,Setup!$C$8+C183))</f>
        <v/>
      </c>
      <c r="H183">
        <f>MAX(0,Setup!$C$8+C183-G183-E183)+SUM($T$7:$BQ$7)-SUM(BR183:DO183)</f>
        <v/>
      </c>
      <c r="I183">
        <f>SUMPRODUCT(T182:BQ182,$T$6:$BQ$6)/Setup!$C$13</f>
        <v/>
      </c>
      <c r="J183">
        <f>SUM(T183:BQ183)</f>
        <v/>
      </c>
      <c r="K183">
        <f>IF(MAX(DP183:FM183)&gt;0,MATCH(MAX(DP183:FM183),DP183:FM183,0),1)</f>
        <v/>
      </c>
      <c r="T183">
        <f>MAX(0,T182*(1+T$6/Setup!$C$13)-BR183-DP183)+IF($K183=1,$D183,0)</f>
        <v/>
      </c>
      <c r="U183">
        <f>MAX(0,U182*(1+U$6/Setup!$C$13)-BS183-DQ183)+IF($K183=2,$D183,0)</f>
        <v/>
      </c>
      <c r="V183">
        <f>MAX(0,V182*(1+V$6/Setup!$C$13)-BT183-DR183)+IF($K183=3,$D183,0)</f>
        <v/>
      </c>
      <c r="W183">
        <f>MAX(0,W182*(1+W$6/Setup!$C$13)-BU183-DS183)+IF($K183=4,$D183,0)</f>
        <v/>
      </c>
      <c r="X183">
        <f>MAX(0,X182*(1+X$6/Setup!$C$13)-BV183-DT183)+IF($K183=5,$D183,0)</f>
        <v/>
      </c>
      <c r="Y183">
        <f>MAX(0,Y182*(1+Y$6/Setup!$C$13)-BW183-DU183)+IF($K183=6,$D183,0)</f>
        <v/>
      </c>
      <c r="Z183">
        <f>MAX(0,Z182*(1+Z$6/Setup!$C$13)-BX183-DV183)+IF($K183=7,$D183,0)</f>
        <v/>
      </c>
      <c r="AA183">
        <f>MAX(0,AA182*(1+AA$6/Setup!$C$13)-BY183-DW183)+IF($K183=8,$D183,0)</f>
        <v/>
      </c>
      <c r="AB183">
        <f>MAX(0,AB182*(1+AB$6/Setup!$C$13)-BZ183-DX183)+IF($K183=9,$D183,0)</f>
        <v/>
      </c>
      <c r="AC183">
        <f>MAX(0,AC182*(1+AC$6/Setup!$C$13)-CA183-DY183)+IF($K183=10,$D183,0)</f>
        <v/>
      </c>
      <c r="AD183">
        <f>MAX(0,AD182*(1+AD$6/Setup!$C$13)-CB183-DZ183)+IF($K183=11,$D183,0)</f>
        <v/>
      </c>
      <c r="AE183">
        <f>MAX(0,AE182*(1+AE$6/Setup!$C$13)-CC183-EA183)+IF($K183=12,$D183,0)</f>
        <v/>
      </c>
      <c r="AF183">
        <f>MAX(0,AF182*(1+AF$6/Setup!$C$13)-CD183-EB183)+IF($K183=13,$D183,0)</f>
        <v/>
      </c>
      <c r="AG183">
        <f>MAX(0,AG182*(1+AG$6/Setup!$C$13)-CE183-EC183)+IF($K183=14,$D183,0)</f>
        <v/>
      </c>
      <c r="AH183">
        <f>MAX(0,AH182*(1+AH$6/Setup!$C$13)-CF183-ED183)+IF($K183=15,$D183,0)</f>
        <v/>
      </c>
      <c r="AI183">
        <f>MAX(0,AI182*(1+AI$6/Setup!$C$13)-CG183-EE183)+IF($K183=16,$D183,0)</f>
        <v/>
      </c>
      <c r="AJ183">
        <f>MAX(0,AJ182*(1+AJ$6/Setup!$C$13)-CH183-EF183)+IF($K183=17,$D183,0)</f>
        <v/>
      </c>
      <c r="AK183">
        <f>MAX(0,AK182*(1+AK$6/Setup!$C$13)-CI183-EG183)+IF($K183=18,$D183,0)</f>
        <v/>
      </c>
      <c r="AL183">
        <f>MAX(0,AL182*(1+AL$6/Setup!$C$13)-CJ183-EH183)+IF($K183=19,$D183,0)</f>
        <v/>
      </c>
      <c r="AM183">
        <f>MAX(0,AM182*(1+AM$6/Setup!$C$13)-CK183-EI183)+IF($K183=20,$D183,0)</f>
        <v/>
      </c>
      <c r="AN183">
        <f>MAX(0,AN182*(1+AN$6/Setup!$C$13)-CL183-EJ183)+IF($K183=21,$D183,0)</f>
        <v/>
      </c>
      <c r="AO183">
        <f>MAX(0,AO182*(1+AO$6/Setup!$C$13)-CM183-EK183)+IF($K183=22,$D183,0)</f>
        <v/>
      </c>
      <c r="AP183">
        <f>MAX(0,AP182*(1+AP$6/Setup!$C$13)-CN183-EL183)+IF($K183=23,$D183,0)</f>
        <v/>
      </c>
      <c r="AQ183">
        <f>MAX(0,AQ182*(1+AQ$6/Setup!$C$13)-CO183-EM183)+IF($K183=24,$D183,0)</f>
        <v/>
      </c>
      <c r="AR183">
        <f>MAX(0,AR182*(1+AR$6/Setup!$C$13)-CP183-EN183)+IF($K183=25,$D183,0)</f>
        <v/>
      </c>
      <c r="AS183">
        <f>MAX(0,AS182*(1+AS$6/Setup!$C$13)-CQ183-EO183)+IF($K183=26,$D183,0)</f>
        <v/>
      </c>
      <c r="AT183">
        <f>MAX(0,AT182*(1+AT$6/Setup!$C$13)-CR183-EP183)+IF($K183=27,$D183,0)</f>
        <v/>
      </c>
      <c r="AU183">
        <f>MAX(0,AU182*(1+AU$6/Setup!$C$13)-CS183-EQ183)+IF($K183=28,$D183,0)</f>
        <v/>
      </c>
      <c r="AV183">
        <f>MAX(0,AV182*(1+AV$6/Setup!$C$13)-CT183-ER183)+IF($K183=29,$D183,0)</f>
        <v/>
      </c>
      <c r="AW183">
        <f>MAX(0,AW182*(1+AW$6/Setup!$C$13)-CU183-ES183)+IF($K183=30,$D183,0)</f>
        <v/>
      </c>
      <c r="AX183">
        <f>MAX(0,AX182*(1+AX$6/Setup!$C$13)-CV183-ET183)+IF($K183=31,$D183,0)</f>
        <v/>
      </c>
      <c r="AY183">
        <f>MAX(0,AY182*(1+AY$6/Setup!$C$13)-CW183-EU183)+IF($K183=32,$D183,0)</f>
        <v/>
      </c>
      <c r="AZ183">
        <f>MAX(0,AZ182*(1+AZ$6/Setup!$C$13)-CX183-EV183)+IF($K183=33,$D183,0)</f>
        <v/>
      </c>
      <c r="BA183">
        <f>MAX(0,BA182*(1+BA$6/Setup!$C$13)-CY183-EW183)+IF($K183=34,$D183,0)</f>
        <v/>
      </c>
      <c r="BB183">
        <f>MAX(0,BB182*(1+BB$6/Setup!$C$13)-CZ183-EX183)+IF($K183=35,$D183,0)</f>
        <v/>
      </c>
      <c r="BC183">
        <f>MAX(0,BC182*(1+BC$6/Setup!$C$13)-DA183-EY183)+IF($K183=36,$D183,0)</f>
        <v/>
      </c>
      <c r="BD183">
        <f>MAX(0,BD182*(1+BD$6/Setup!$C$13)-DB183-EZ183)+IF($K183=37,$D183,0)</f>
        <v/>
      </c>
      <c r="BE183">
        <f>MAX(0,BE182*(1+BE$6/Setup!$C$13)-DC183-FA183)+IF($K183=38,$D183,0)</f>
        <v/>
      </c>
      <c r="BF183">
        <f>MAX(0,BF182*(1+BF$6/Setup!$C$13)-DD183-FB183)+IF($K183=39,$D183,0)</f>
        <v/>
      </c>
      <c r="BG183">
        <f>MAX(0,BG182*(1+BG$6/Setup!$C$13)-DE183-FC183)+IF($K183=40,$D183,0)</f>
        <v/>
      </c>
      <c r="BH183">
        <f>MAX(0,BH182*(1+BH$6/Setup!$C$13)-DF183-FD183)+IF($K183=41,$D183,0)</f>
        <v/>
      </c>
      <c r="BI183">
        <f>MAX(0,BI182*(1+BI$6/Setup!$C$13)-DG183-FE183)+IF($K183=42,$D183,0)</f>
        <v/>
      </c>
      <c r="BJ183">
        <f>MAX(0,BJ182*(1+BJ$6/Setup!$C$13)-DH183-FF183)+IF($K183=43,$D183,0)</f>
        <v/>
      </c>
      <c r="BK183">
        <f>MAX(0,BK182*(1+BK$6/Setup!$C$13)-DI183-FG183)+IF($K183=44,$D183,0)</f>
        <v/>
      </c>
      <c r="BL183">
        <f>MAX(0,BL182*(1+BL$6/Setup!$C$13)-DJ183-FH183)+IF($K183=45,$D183,0)</f>
        <v/>
      </c>
      <c r="BM183">
        <f>MAX(0,BM182*(1+BM$6/Setup!$C$13)-DK183-FI183)+IF($K183=46,$D183,0)</f>
        <v/>
      </c>
      <c r="BN183">
        <f>MAX(0,BN182*(1+BN$6/Setup!$C$13)-DL183-FJ183)+IF($K183=47,$D183,0)</f>
        <v/>
      </c>
      <c r="BO183">
        <f>MAX(0,BO182*(1+BO$6/Setup!$C$13)-DM183-FK183)+IF($K183=48,$D183,0)</f>
        <v/>
      </c>
      <c r="BP183">
        <f>MAX(0,BP182*(1+BP$6/Setup!$C$13)-DN183-FL183)+IF($K183=49,$D183,0)</f>
        <v/>
      </c>
      <c r="BQ183">
        <f>MAX(0,BQ182*(1+BQ$6/Setup!$C$13)-DO183-FM183)+IF($K183=50,$D183,0)</f>
        <v/>
      </c>
      <c r="BR183">
        <f>MIN(T182*(1+T$6/Setup!$C$13),T$7)</f>
        <v/>
      </c>
      <c r="BS183">
        <f>MIN(U182*(1+U$6/Setup!$C$13),U$7)</f>
        <v/>
      </c>
      <c r="BT183">
        <f>MIN(V182*(1+V$6/Setup!$C$13),V$7)</f>
        <v/>
      </c>
      <c r="BU183">
        <f>MIN(W182*(1+W$6/Setup!$C$13),W$7)</f>
        <v/>
      </c>
      <c r="BV183">
        <f>MIN(X182*(1+X$6/Setup!$C$13),X$7)</f>
        <v/>
      </c>
      <c r="BW183">
        <f>MIN(Y182*(1+Y$6/Setup!$C$13),Y$7)</f>
        <v/>
      </c>
      <c r="BX183">
        <f>MIN(Z182*(1+Z$6/Setup!$C$13),Z$7)</f>
        <v/>
      </c>
      <c r="BY183">
        <f>MIN(AA182*(1+AA$6/Setup!$C$13),AA$7)</f>
        <v/>
      </c>
      <c r="BZ183">
        <f>MIN(AB182*(1+AB$6/Setup!$C$13),AB$7)</f>
        <v/>
      </c>
      <c r="CA183">
        <f>MIN(AC182*(1+AC$6/Setup!$C$13),AC$7)</f>
        <v/>
      </c>
      <c r="CB183">
        <f>MIN(AD182*(1+AD$6/Setup!$C$13),AD$7)</f>
        <v/>
      </c>
      <c r="CC183">
        <f>MIN(AE182*(1+AE$6/Setup!$C$13),AE$7)</f>
        <v/>
      </c>
      <c r="CD183">
        <f>MIN(AF182*(1+AF$6/Setup!$C$13),AF$7)</f>
        <v/>
      </c>
      <c r="CE183">
        <f>MIN(AG182*(1+AG$6/Setup!$C$13),AG$7)</f>
        <v/>
      </c>
      <c r="CF183">
        <f>MIN(AH182*(1+AH$6/Setup!$C$13),AH$7)</f>
        <v/>
      </c>
      <c r="CG183">
        <f>MIN(AI182*(1+AI$6/Setup!$C$13),AI$7)</f>
        <v/>
      </c>
      <c r="CH183">
        <f>MIN(AJ182*(1+AJ$6/Setup!$C$13),AJ$7)</f>
        <v/>
      </c>
      <c r="CI183">
        <f>MIN(AK182*(1+AK$6/Setup!$C$13),AK$7)</f>
        <v/>
      </c>
      <c r="CJ183">
        <f>MIN(AL182*(1+AL$6/Setup!$C$13),AL$7)</f>
        <v/>
      </c>
      <c r="CK183">
        <f>MIN(AM182*(1+AM$6/Setup!$C$13),AM$7)</f>
        <v/>
      </c>
      <c r="CL183">
        <f>MIN(AN182*(1+AN$6/Setup!$C$13),AN$7)</f>
        <v/>
      </c>
      <c r="CM183">
        <f>MIN(AO182*(1+AO$6/Setup!$C$13),AO$7)</f>
        <v/>
      </c>
      <c r="CN183">
        <f>MIN(AP182*(1+AP$6/Setup!$C$13),AP$7)</f>
        <v/>
      </c>
      <c r="CO183">
        <f>MIN(AQ182*(1+AQ$6/Setup!$C$13),AQ$7)</f>
        <v/>
      </c>
      <c r="CP183">
        <f>MIN(AR182*(1+AR$6/Setup!$C$13),AR$7)</f>
        <v/>
      </c>
      <c r="CQ183">
        <f>MIN(AS182*(1+AS$6/Setup!$C$13),AS$7)</f>
        <v/>
      </c>
      <c r="CR183">
        <f>MIN(AT182*(1+AT$6/Setup!$C$13),AT$7)</f>
        <v/>
      </c>
      <c r="CS183">
        <f>MIN(AU182*(1+AU$6/Setup!$C$13),AU$7)</f>
        <v/>
      </c>
      <c r="CT183">
        <f>MIN(AV182*(1+AV$6/Setup!$C$13),AV$7)</f>
        <v/>
      </c>
      <c r="CU183">
        <f>MIN(AW182*(1+AW$6/Setup!$C$13),AW$7)</f>
        <v/>
      </c>
      <c r="CV183">
        <f>MIN(AX182*(1+AX$6/Setup!$C$13),AX$7)</f>
        <v/>
      </c>
      <c r="CW183">
        <f>MIN(AY182*(1+AY$6/Setup!$C$13),AY$7)</f>
        <v/>
      </c>
      <c r="CX183">
        <f>MIN(AZ182*(1+AZ$6/Setup!$C$13),AZ$7)</f>
        <v/>
      </c>
      <c r="CY183">
        <f>MIN(BA182*(1+BA$6/Setup!$C$13),BA$7)</f>
        <v/>
      </c>
      <c r="CZ183">
        <f>MIN(BB182*(1+BB$6/Setup!$C$13),BB$7)</f>
        <v/>
      </c>
      <c r="DA183">
        <f>MIN(BC182*(1+BC$6/Setup!$C$13),BC$7)</f>
        <v/>
      </c>
      <c r="DB183">
        <f>MIN(BD182*(1+BD$6/Setup!$C$13),BD$7)</f>
        <v/>
      </c>
      <c r="DC183">
        <f>MIN(BE182*(1+BE$6/Setup!$C$13),BE$7)</f>
        <v/>
      </c>
      <c r="DD183">
        <f>MIN(BF182*(1+BF$6/Setup!$C$13),BF$7)</f>
        <v/>
      </c>
      <c r="DE183">
        <f>MIN(BG182*(1+BG$6/Setup!$C$13),BG$7)</f>
        <v/>
      </c>
      <c r="DF183">
        <f>MIN(BH182*(1+BH$6/Setup!$C$13),BH$7)</f>
        <v/>
      </c>
      <c r="DG183">
        <f>MIN(BI182*(1+BI$6/Setup!$C$13),BI$7)</f>
        <v/>
      </c>
      <c r="DH183">
        <f>MIN(BJ182*(1+BJ$6/Setup!$C$13),BJ$7)</f>
        <v/>
      </c>
      <c r="DI183">
        <f>MIN(BK182*(1+BK$6/Setup!$C$13),BK$7)</f>
        <v/>
      </c>
      <c r="DJ183">
        <f>MIN(BL182*(1+BL$6/Setup!$C$13),BL$7)</f>
        <v/>
      </c>
      <c r="DK183">
        <f>MIN(BM182*(1+BM$6/Setup!$C$13),BM$7)</f>
        <v/>
      </c>
      <c r="DL183">
        <f>MIN(BN182*(1+BN$6/Setup!$C$13),BN$7)</f>
        <v/>
      </c>
      <c r="DM183">
        <f>MIN(BO182*(1+BO$6/Setup!$C$13),BO$7)</f>
        <v/>
      </c>
      <c r="DN183">
        <f>MIN(BP182*(1+BP$6/Setup!$C$13),BP$7)</f>
        <v/>
      </c>
      <c r="DO183">
        <f>MIN(BQ182*(1+BQ$6/Setup!$C$13),BQ$7)</f>
        <v/>
      </c>
      <c r="DP183">
        <f>MIN(T182*(1+T$6/Setup!$C$13)-BR183,$H183)</f>
        <v/>
      </c>
      <c r="DQ183">
        <f>MIN(U182*(1+U$6/Setup!$C$13)-BS183,MAX(0,$H183-SUM($DP183:DP183)))</f>
        <v/>
      </c>
      <c r="DR183">
        <f>MIN(V182*(1+V$6/Setup!$C$13)-BT183,MAX(0,$H183-SUM($DP183:DQ183)))</f>
        <v/>
      </c>
      <c r="DS183">
        <f>MIN(W182*(1+W$6/Setup!$C$13)-BU183,MAX(0,$H183-SUM($DP183:DR183)))</f>
        <v/>
      </c>
      <c r="DT183">
        <f>MIN(X182*(1+X$6/Setup!$C$13)-BV183,MAX(0,$H183-SUM($DP183:DS183)))</f>
        <v/>
      </c>
      <c r="DU183">
        <f>MIN(Y182*(1+Y$6/Setup!$C$13)-BW183,MAX(0,$H183-SUM($DP183:DT183)))</f>
        <v/>
      </c>
      <c r="DV183">
        <f>MIN(Z182*(1+Z$6/Setup!$C$13)-BX183,MAX(0,$H183-SUM($DP183:DU183)))</f>
        <v/>
      </c>
      <c r="DW183">
        <f>MIN(AA182*(1+AA$6/Setup!$C$13)-BY183,MAX(0,$H183-SUM($DP183:DV183)))</f>
        <v/>
      </c>
      <c r="DX183">
        <f>MIN(AB182*(1+AB$6/Setup!$C$13)-BZ183,MAX(0,$H183-SUM($DP183:DW183)))</f>
        <v/>
      </c>
      <c r="DY183">
        <f>MIN(AC182*(1+AC$6/Setup!$C$13)-CA183,MAX(0,$H183-SUM($DP183:DX183)))</f>
        <v/>
      </c>
      <c r="DZ183">
        <f>MIN(AD182*(1+AD$6/Setup!$C$13)-CB183,MAX(0,$H183-SUM($DP183:DY183)))</f>
        <v/>
      </c>
      <c r="EA183">
        <f>MIN(AE182*(1+AE$6/Setup!$C$13)-CC183,MAX(0,$H183-SUM($DP183:DZ183)))</f>
        <v/>
      </c>
      <c r="EB183">
        <f>MIN(AF182*(1+AF$6/Setup!$C$13)-CD183,MAX(0,$H183-SUM($DP183:EA183)))</f>
        <v/>
      </c>
      <c r="EC183">
        <f>MIN(AG182*(1+AG$6/Setup!$C$13)-CE183,MAX(0,$H183-SUM($DP183:EB183)))</f>
        <v/>
      </c>
      <c r="ED183">
        <f>MIN(AH182*(1+AH$6/Setup!$C$13)-CF183,MAX(0,$H183-SUM($DP183:EC183)))</f>
        <v/>
      </c>
      <c r="EE183">
        <f>MIN(AI182*(1+AI$6/Setup!$C$13)-CG183,MAX(0,$H183-SUM($DP183:ED183)))</f>
        <v/>
      </c>
      <c r="EF183">
        <f>MIN(AJ182*(1+AJ$6/Setup!$C$13)-CH183,MAX(0,$H183-SUM($DP183:EE183)))</f>
        <v/>
      </c>
      <c r="EG183">
        <f>MIN(AK182*(1+AK$6/Setup!$C$13)-CI183,MAX(0,$H183-SUM($DP183:EF183)))</f>
        <v/>
      </c>
      <c r="EH183">
        <f>MIN(AL182*(1+AL$6/Setup!$C$13)-CJ183,MAX(0,$H183-SUM($DP183:EG183)))</f>
        <v/>
      </c>
      <c r="EI183">
        <f>MIN(AM182*(1+AM$6/Setup!$C$13)-CK183,MAX(0,$H183-SUM($DP183:EH183)))</f>
        <v/>
      </c>
      <c r="EJ183">
        <f>MIN(AN182*(1+AN$6/Setup!$C$13)-CL183,MAX(0,$H183-SUM($DP183:EI183)))</f>
        <v/>
      </c>
      <c r="EK183">
        <f>MIN(AO182*(1+AO$6/Setup!$C$13)-CM183,MAX(0,$H183-SUM($DP183:EJ183)))</f>
        <v/>
      </c>
      <c r="EL183">
        <f>MIN(AP182*(1+AP$6/Setup!$C$13)-CN183,MAX(0,$H183-SUM($DP183:EK183)))</f>
        <v/>
      </c>
      <c r="EM183">
        <f>MIN(AQ182*(1+AQ$6/Setup!$C$13)-CO183,MAX(0,$H183-SUM($DP183:EL183)))</f>
        <v/>
      </c>
      <c r="EN183">
        <f>MIN(AR182*(1+AR$6/Setup!$C$13)-CP183,MAX(0,$H183-SUM($DP183:EM183)))</f>
        <v/>
      </c>
      <c r="EO183">
        <f>MIN(AS182*(1+AS$6/Setup!$C$13)-CQ183,MAX(0,$H183-SUM($DP183:EN183)))</f>
        <v/>
      </c>
      <c r="EP183">
        <f>MIN(AT182*(1+AT$6/Setup!$C$13)-CR183,MAX(0,$H183-SUM($DP183:EO183)))</f>
        <v/>
      </c>
      <c r="EQ183">
        <f>MIN(AU182*(1+AU$6/Setup!$C$13)-CS183,MAX(0,$H183-SUM($DP183:EP183)))</f>
        <v/>
      </c>
      <c r="ER183">
        <f>MIN(AV182*(1+AV$6/Setup!$C$13)-CT183,MAX(0,$H183-SUM($DP183:EQ183)))</f>
        <v/>
      </c>
      <c r="ES183">
        <f>MIN(AW182*(1+AW$6/Setup!$C$13)-CU183,MAX(0,$H183-SUM($DP183:ER183)))</f>
        <v/>
      </c>
      <c r="ET183">
        <f>MIN(AX182*(1+AX$6/Setup!$C$13)-CV183,MAX(0,$H183-SUM($DP183:ES183)))</f>
        <v/>
      </c>
      <c r="EU183">
        <f>MIN(AY182*(1+AY$6/Setup!$C$13)-CW183,MAX(0,$H183-SUM($DP183:ET183)))</f>
        <v/>
      </c>
      <c r="EV183">
        <f>MIN(AZ182*(1+AZ$6/Setup!$C$13)-CX183,MAX(0,$H183-SUM($DP183:EU183)))</f>
        <v/>
      </c>
      <c r="EW183">
        <f>MIN(BA182*(1+BA$6/Setup!$C$13)-CY183,MAX(0,$H183-SUM($DP183:EV183)))</f>
        <v/>
      </c>
      <c r="EX183">
        <f>MIN(BB182*(1+BB$6/Setup!$C$13)-CZ183,MAX(0,$H183-SUM($DP183:EW183)))</f>
        <v/>
      </c>
      <c r="EY183">
        <f>MIN(BC182*(1+BC$6/Setup!$C$13)-DA183,MAX(0,$H183-SUM($DP183:EX183)))</f>
        <v/>
      </c>
      <c r="EZ183">
        <f>MIN(BD182*(1+BD$6/Setup!$C$13)-DB183,MAX(0,$H183-SUM($DP183:EY183)))</f>
        <v/>
      </c>
      <c r="FA183">
        <f>MIN(BE182*(1+BE$6/Setup!$C$13)-DC183,MAX(0,$H183-SUM($DP183:EZ183)))</f>
        <v/>
      </c>
      <c r="FB183">
        <f>MIN(BF182*(1+BF$6/Setup!$C$13)-DD183,MAX(0,$H183-SUM($DP183:FA183)))</f>
        <v/>
      </c>
      <c r="FC183">
        <f>MIN(BG182*(1+BG$6/Setup!$C$13)-DE183,MAX(0,$H183-SUM($DP183:FB183)))</f>
        <v/>
      </c>
      <c r="FD183">
        <f>MIN(BH182*(1+BH$6/Setup!$C$13)-DF183,MAX(0,$H183-SUM($DP183:FC183)))</f>
        <v/>
      </c>
      <c r="FE183">
        <f>MIN(BI182*(1+BI$6/Setup!$C$13)-DG183,MAX(0,$H183-SUM($DP183:FD183)))</f>
        <v/>
      </c>
      <c r="FF183">
        <f>MIN(BJ182*(1+BJ$6/Setup!$C$13)-DH183,MAX(0,$H183-SUM($DP183:FE183)))</f>
        <v/>
      </c>
      <c r="FG183">
        <f>MIN(BK182*(1+BK$6/Setup!$C$13)-DI183,MAX(0,$H183-SUM($DP183:FF183)))</f>
        <v/>
      </c>
      <c r="FH183">
        <f>MIN(BL182*(1+BL$6/Setup!$C$13)-DJ183,MAX(0,$H183-SUM($DP183:FG183)))</f>
        <v/>
      </c>
      <c r="FI183">
        <f>MIN(BM182*(1+BM$6/Setup!$C$13)-DK183,MAX(0,$H183-SUM($DP183:FH183)))</f>
        <v/>
      </c>
      <c r="FJ183">
        <f>MIN(BN182*(1+BN$6/Setup!$C$13)-DL183,MAX(0,$H183-SUM($DP183:FI183)))</f>
        <v/>
      </c>
      <c r="FK183">
        <f>MIN(BO182*(1+BO$6/Setup!$C$13)-DM183,MAX(0,$H183-SUM($DP183:FJ183)))</f>
        <v/>
      </c>
      <c r="FL183">
        <f>MIN(BP182*(1+BP$6/Setup!$C$13)-DN183,MAX(0,$H183-SUM($DP183:FK183)))</f>
        <v/>
      </c>
      <c r="FM183">
        <f>MIN(BQ182*(1+BQ$6/Setup!$C$13)-DO183,MAX(0,$H183-SUM($DP183:FL183)))</f>
        <v/>
      </c>
    </row>
    <row r="184">
      <c r="A184">
        <f>A183+1</f>
        <v/>
      </c>
      <c r="B184">
        <f>IF(Setup!$C$6="Every week",Setup!$C$7+7*(A184-1),IF(Setup!$C$6="Every 2 weeks",Setup!$C$7+14*(A184-1),IF(Setup!$C$6="Every month",EDATE(Setup!$C$7,A184-1),EOMONTH(Setup!$C$7,INT((A184-1+Setup!$C$20)/2)-1)+MIN(IF(MOD(A184-1+Setup!$C$20,2)=0,Setup!$C$18,Setup!$C$19),DAY(EOMONTH(Setup!$C$7,INT((A184-1+Setup!$C$20)/2)))))))</f>
        <v/>
      </c>
      <c r="C184">
        <f>N('Paycheck Plan'!J180)</f>
        <v/>
      </c>
      <c r="D184">
        <f>N('Paycheck Plan'!K180)</f>
        <v/>
      </c>
      <c r="E184">
        <f>MIN(MAX(0,Setup!$C$10-F183),MAX(0,Setup!$C$8+C184-G184))</f>
        <v/>
      </c>
      <c r="F184">
        <f>F183+E184</f>
        <v/>
      </c>
      <c r="G184">
        <f>MIN(Setup!$C$14,MAX(0,Setup!$C$8+C184))</f>
        <v/>
      </c>
      <c r="H184">
        <f>MAX(0,Setup!$C$8+C184-G184-E184)+SUM($T$7:$BQ$7)-SUM(BR184:DO184)</f>
        <v/>
      </c>
      <c r="I184">
        <f>SUMPRODUCT(T183:BQ183,$T$6:$BQ$6)/Setup!$C$13</f>
        <v/>
      </c>
      <c r="J184">
        <f>SUM(T184:BQ184)</f>
        <v/>
      </c>
      <c r="K184">
        <f>IF(MAX(DP184:FM184)&gt;0,MATCH(MAX(DP184:FM184),DP184:FM184,0),1)</f>
        <v/>
      </c>
      <c r="T184">
        <f>MAX(0,T183*(1+T$6/Setup!$C$13)-BR184-DP184)+IF($K184=1,$D184,0)</f>
        <v/>
      </c>
      <c r="U184">
        <f>MAX(0,U183*(1+U$6/Setup!$C$13)-BS184-DQ184)+IF($K184=2,$D184,0)</f>
        <v/>
      </c>
      <c r="V184">
        <f>MAX(0,V183*(1+V$6/Setup!$C$13)-BT184-DR184)+IF($K184=3,$D184,0)</f>
        <v/>
      </c>
      <c r="W184">
        <f>MAX(0,W183*(1+W$6/Setup!$C$13)-BU184-DS184)+IF($K184=4,$D184,0)</f>
        <v/>
      </c>
      <c r="X184">
        <f>MAX(0,X183*(1+X$6/Setup!$C$13)-BV184-DT184)+IF($K184=5,$D184,0)</f>
        <v/>
      </c>
      <c r="Y184">
        <f>MAX(0,Y183*(1+Y$6/Setup!$C$13)-BW184-DU184)+IF($K184=6,$D184,0)</f>
        <v/>
      </c>
      <c r="Z184">
        <f>MAX(0,Z183*(1+Z$6/Setup!$C$13)-BX184-DV184)+IF($K184=7,$D184,0)</f>
        <v/>
      </c>
      <c r="AA184">
        <f>MAX(0,AA183*(1+AA$6/Setup!$C$13)-BY184-DW184)+IF($K184=8,$D184,0)</f>
        <v/>
      </c>
      <c r="AB184">
        <f>MAX(0,AB183*(1+AB$6/Setup!$C$13)-BZ184-DX184)+IF($K184=9,$D184,0)</f>
        <v/>
      </c>
      <c r="AC184">
        <f>MAX(0,AC183*(1+AC$6/Setup!$C$13)-CA184-DY184)+IF($K184=10,$D184,0)</f>
        <v/>
      </c>
      <c r="AD184">
        <f>MAX(0,AD183*(1+AD$6/Setup!$C$13)-CB184-DZ184)+IF($K184=11,$D184,0)</f>
        <v/>
      </c>
      <c r="AE184">
        <f>MAX(0,AE183*(1+AE$6/Setup!$C$13)-CC184-EA184)+IF($K184=12,$D184,0)</f>
        <v/>
      </c>
      <c r="AF184">
        <f>MAX(0,AF183*(1+AF$6/Setup!$C$13)-CD184-EB184)+IF($K184=13,$D184,0)</f>
        <v/>
      </c>
      <c r="AG184">
        <f>MAX(0,AG183*(1+AG$6/Setup!$C$13)-CE184-EC184)+IF($K184=14,$D184,0)</f>
        <v/>
      </c>
      <c r="AH184">
        <f>MAX(0,AH183*(1+AH$6/Setup!$C$13)-CF184-ED184)+IF($K184=15,$D184,0)</f>
        <v/>
      </c>
      <c r="AI184">
        <f>MAX(0,AI183*(1+AI$6/Setup!$C$13)-CG184-EE184)+IF($K184=16,$D184,0)</f>
        <v/>
      </c>
      <c r="AJ184">
        <f>MAX(0,AJ183*(1+AJ$6/Setup!$C$13)-CH184-EF184)+IF($K184=17,$D184,0)</f>
        <v/>
      </c>
      <c r="AK184">
        <f>MAX(0,AK183*(1+AK$6/Setup!$C$13)-CI184-EG184)+IF($K184=18,$D184,0)</f>
        <v/>
      </c>
      <c r="AL184">
        <f>MAX(0,AL183*(1+AL$6/Setup!$C$13)-CJ184-EH184)+IF($K184=19,$D184,0)</f>
        <v/>
      </c>
      <c r="AM184">
        <f>MAX(0,AM183*(1+AM$6/Setup!$C$13)-CK184-EI184)+IF($K184=20,$D184,0)</f>
        <v/>
      </c>
      <c r="AN184">
        <f>MAX(0,AN183*(1+AN$6/Setup!$C$13)-CL184-EJ184)+IF($K184=21,$D184,0)</f>
        <v/>
      </c>
      <c r="AO184">
        <f>MAX(0,AO183*(1+AO$6/Setup!$C$13)-CM184-EK184)+IF($K184=22,$D184,0)</f>
        <v/>
      </c>
      <c r="AP184">
        <f>MAX(0,AP183*(1+AP$6/Setup!$C$13)-CN184-EL184)+IF($K184=23,$D184,0)</f>
        <v/>
      </c>
      <c r="AQ184">
        <f>MAX(0,AQ183*(1+AQ$6/Setup!$C$13)-CO184-EM184)+IF($K184=24,$D184,0)</f>
        <v/>
      </c>
      <c r="AR184">
        <f>MAX(0,AR183*(1+AR$6/Setup!$C$13)-CP184-EN184)+IF($K184=25,$D184,0)</f>
        <v/>
      </c>
      <c r="AS184">
        <f>MAX(0,AS183*(1+AS$6/Setup!$C$13)-CQ184-EO184)+IF($K184=26,$D184,0)</f>
        <v/>
      </c>
      <c r="AT184">
        <f>MAX(0,AT183*(1+AT$6/Setup!$C$13)-CR184-EP184)+IF($K184=27,$D184,0)</f>
        <v/>
      </c>
      <c r="AU184">
        <f>MAX(0,AU183*(1+AU$6/Setup!$C$13)-CS184-EQ184)+IF($K184=28,$D184,0)</f>
        <v/>
      </c>
      <c r="AV184">
        <f>MAX(0,AV183*(1+AV$6/Setup!$C$13)-CT184-ER184)+IF($K184=29,$D184,0)</f>
        <v/>
      </c>
      <c r="AW184">
        <f>MAX(0,AW183*(1+AW$6/Setup!$C$13)-CU184-ES184)+IF($K184=30,$D184,0)</f>
        <v/>
      </c>
      <c r="AX184">
        <f>MAX(0,AX183*(1+AX$6/Setup!$C$13)-CV184-ET184)+IF($K184=31,$D184,0)</f>
        <v/>
      </c>
      <c r="AY184">
        <f>MAX(0,AY183*(1+AY$6/Setup!$C$13)-CW184-EU184)+IF($K184=32,$D184,0)</f>
        <v/>
      </c>
      <c r="AZ184">
        <f>MAX(0,AZ183*(1+AZ$6/Setup!$C$13)-CX184-EV184)+IF($K184=33,$D184,0)</f>
        <v/>
      </c>
      <c r="BA184">
        <f>MAX(0,BA183*(1+BA$6/Setup!$C$13)-CY184-EW184)+IF($K184=34,$D184,0)</f>
        <v/>
      </c>
      <c r="BB184">
        <f>MAX(0,BB183*(1+BB$6/Setup!$C$13)-CZ184-EX184)+IF($K184=35,$D184,0)</f>
        <v/>
      </c>
      <c r="BC184">
        <f>MAX(0,BC183*(1+BC$6/Setup!$C$13)-DA184-EY184)+IF($K184=36,$D184,0)</f>
        <v/>
      </c>
      <c r="BD184">
        <f>MAX(0,BD183*(1+BD$6/Setup!$C$13)-DB184-EZ184)+IF($K184=37,$D184,0)</f>
        <v/>
      </c>
      <c r="BE184">
        <f>MAX(0,BE183*(1+BE$6/Setup!$C$13)-DC184-FA184)+IF($K184=38,$D184,0)</f>
        <v/>
      </c>
      <c r="BF184">
        <f>MAX(0,BF183*(1+BF$6/Setup!$C$13)-DD184-FB184)+IF($K184=39,$D184,0)</f>
        <v/>
      </c>
      <c r="BG184">
        <f>MAX(0,BG183*(1+BG$6/Setup!$C$13)-DE184-FC184)+IF($K184=40,$D184,0)</f>
        <v/>
      </c>
      <c r="BH184">
        <f>MAX(0,BH183*(1+BH$6/Setup!$C$13)-DF184-FD184)+IF($K184=41,$D184,0)</f>
        <v/>
      </c>
      <c r="BI184">
        <f>MAX(0,BI183*(1+BI$6/Setup!$C$13)-DG184-FE184)+IF($K184=42,$D184,0)</f>
        <v/>
      </c>
      <c r="BJ184">
        <f>MAX(0,BJ183*(1+BJ$6/Setup!$C$13)-DH184-FF184)+IF($K184=43,$D184,0)</f>
        <v/>
      </c>
      <c r="BK184">
        <f>MAX(0,BK183*(1+BK$6/Setup!$C$13)-DI184-FG184)+IF($K184=44,$D184,0)</f>
        <v/>
      </c>
      <c r="BL184">
        <f>MAX(0,BL183*(1+BL$6/Setup!$C$13)-DJ184-FH184)+IF($K184=45,$D184,0)</f>
        <v/>
      </c>
      <c r="BM184">
        <f>MAX(0,BM183*(1+BM$6/Setup!$C$13)-DK184-FI184)+IF($K184=46,$D184,0)</f>
        <v/>
      </c>
      <c r="BN184">
        <f>MAX(0,BN183*(1+BN$6/Setup!$C$13)-DL184-FJ184)+IF($K184=47,$D184,0)</f>
        <v/>
      </c>
      <c r="BO184">
        <f>MAX(0,BO183*(1+BO$6/Setup!$C$13)-DM184-FK184)+IF($K184=48,$D184,0)</f>
        <v/>
      </c>
      <c r="BP184">
        <f>MAX(0,BP183*(1+BP$6/Setup!$C$13)-DN184-FL184)+IF($K184=49,$D184,0)</f>
        <v/>
      </c>
      <c r="BQ184">
        <f>MAX(0,BQ183*(1+BQ$6/Setup!$C$13)-DO184-FM184)+IF($K184=50,$D184,0)</f>
        <v/>
      </c>
      <c r="BR184">
        <f>MIN(T183*(1+T$6/Setup!$C$13),T$7)</f>
        <v/>
      </c>
      <c r="BS184">
        <f>MIN(U183*(1+U$6/Setup!$C$13),U$7)</f>
        <v/>
      </c>
      <c r="BT184">
        <f>MIN(V183*(1+V$6/Setup!$C$13),V$7)</f>
        <v/>
      </c>
      <c r="BU184">
        <f>MIN(W183*(1+W$6/Setup!$C$13),W$7)</f>
        <v/>
      </c>
      <c r="BV184">
        <f>MIN(X183*(1+X$6/Setup!$C$13),X$7)</f>
        <v/>
      </c>
      <c r="BW184">
        <f>MIN(Y183*(1+Y$6/Setup!$C$13),Y$7)</f>
        <v/>
      </c>
      <c r="BX184">
        <f>MIN(Z183*(1+Z$6/Setup!$C$13),Z$7)</f>
        <v/>
      </c>
      <c r="BY184">
        <f>MIN(AA183*(1+AA$6/Setup!$C$13),AA$7)</f>
        <v/>
      </c>
      <c r="BZ184">
        <f>MIN(AB183*(1+AB$6/Setup!$C$13),AB$7)</f>
        <v/>
      </c>
      <c r="CA184">
        <f>MIN(AC183*(1+AC$6/Setup!$C$13),AC$7)</f>
        <v/>
      </c>
      <c r="CB184">
        <f>MIN(AD183*(1+AD$6/Setup!$C$13),AD$7)</f>
        <v/>
      </c>
      <c r="CC184">
        <f>MIN(AE183*(1+AE$6/Setup!$C$13),AE$7)</f>
        <v/>
      </c>
      <c r="CD184">
        <f>MIN(AF183*(1+AF$6/Setup!$C$13),AF$7)</f>
        <v/>
      </c>
      <c r="CE184">
        <f>MIN(AG183*(1+AG$6/Setup!$C$13),AG$7)</f>
        <v/>
      </c>
      <c r="CF184">
        <f>MIN(AH183*(1+AH$6/Setup!$C$13),AH$7)</f>
        <v/>
      </c>
      <c r="CG184">
        <f>MIN(AI183*(1+AI$6/Setup!$C$13),AI$7)</f>
        <v/>
      </c>
      <c r="CH184">
        <f>MIN(AJ183*(1+AJ$6/Setup!$C$13),AJ$7)</f>
        <v/>
      </c>
      <c r="CI184">
        <f>MIN(AK183*(1+AK$6/Setup!$C$13),AK$7)</f>
        <v/>
      </c>
      <c r="CJ184">
        <f>MIN(AL183*(1+AL$6/Setup!$C$13),AL$7)</f>
        <v/>
      </c>
      <c r="CK184">
        <f>MIN(AM183*(1+AM$6/Setup!$C$13),AM$7)</f>
        <v/>
      </c>
      <c r="CL184">
        <f>MIN(AN183*(1+AN$6/Setup!$C$13),AN$7)</f>
        <v/>
      </c>
      <c r="CM184">
        <f>MIN(AO183*(1+AO$6/Setup!$C$13),AO$7)</f>
        <v/>
      </c>
      <c r="CN184">
        <f>MIN(AP183*(1+AP$6/Setup!$C$13),AP$7)</f>
        <v/>
      </c>
      <c r="CO184">
        <f>MIN(AQ183*(1+AQ$6/Setup!$C$13),AQ$7)</f>
        <v/>
      </c>
      <c r="CP184">
        <f>MIN(AR183*(1+AR$6/Setup!$C$13),AR$7)</f>
        <v/>
      </c>
      <c r="CQ184">
        <f>MIN(AS183*(1+AS$6/Setup!$C$13),AS$7)</f>
        <v/>
      </c>
      <c r="CR184">
        <f>MIN(AT183*(1+AT$6/Setup!$C$13),AT$7)</f>
        <v/>
      </c>
      <c r="CS184">
        <f>MIN(AU183*(1+AU$6/Setup!$C$13),AU$7)</f>
        <v/>
      </c>
      <c r="CT184">
        <f>MIN(AV183*(1+AV$6/Setup!$C$13),AV$7)</f>
        <v/>
      </c>
      <c r="CU184">
        <f>MIN(AW183*(1+AW$6/Setup!$C$13),AW$7)</f>
        <v/>
      </c>
      <c r="CV184">
        <f>MIN(AX183*(1+AX$6/Setup!$C$13),AX$7)</f>
        <v/>
      </c>
      <c r="CW184">
        <f>MIN(AY183*(1+AY$6/Setup!$C$13),AY$7)</f>
        <v/>
      </c>
      <c r="CX184">
        <f>MIN(AZ183*(1+AZ$6/Setup!$C$13),AZ$7)</f>
        <v/>
      </c>
      <c r="CY184">
        <f>MIN(BA183*(1+BA$6/Setup!$C$13),BA$7)</f>
        <v/>
      </c>
      <c r="CZ184">
        <f>MIN(BB183*(1+BB$6/Setup!$C$13),BB$7)</f>
        <v/>
      </c>
      <c r="DA184">
        <f>MIN(BC183*(1+BC$6/Setup!$C$13),BC$7)</f>
        <v/>
      </c>
      <c r="DB184">
        <f>MIN(BD183*(1+BD$6/Setup!$C$13),BD$7)</f>
        <v/>
      </c>
      <c r="DC184">
        <f>MIN(BE183*(1+BE$6/Setup!$C$13),BE$7)</f>
        <v/>
      </c>
      <c r="DD184">
        <f>MIN(BF183*(1+BF$6/Setup!$C$13),BF$7)</f>
        <v/>
      </c>
      <c r="DE184">
        <f>MIN(BG183*(1+BG$6/Setup!$C$13),BG$7)</f>
        <v/>
      </c>
      <c r="DF184">
        <f>MIN(BH183*(1+BH$6/Setup!$C$13),BH$7)</f>
        <v/>
      </c>
      <c r="DG184">
        <f>MIN(BI183*(1+BI$6/Setup!$C$13),BI$7)</f>
        <v/>
      </c>
      <c r="DH184">
        <f>MIN(BJ183*(1+BJ$6/Setup!$C$13),BJ$7)</f>
        <v/>
      </c>
      <c r="DI184">
        <f>MIN(BK183*(1+BK$6/Setup!$C$13),BK$7)</f>
        <v/>
      </c>
      <c r="DJ184">
        <f>MIN(BL183*(1+BL$6/Setup!$C$13),BL$7)</f>
        <v/>
      </c>
      <c r="DK184">
        <f>MIN(BM183*(1+BM$6/Setup!$C$13),BM$7)</f>
        <v/>
      </c>
      <c r="DL184">
        <f>MIN(BN183*(1+BN$6/Setup!$C$13),BN$7)</f>
        <v/>
      </c>
      <c r="DM184">
        <f>MIN(BO183*(1+BO$6/Setup!$C$13),BO$7)</f>
        <v/>
      </c>
      <c r="DN184">
        <f>MIN(BP183*(1+BP$6/Setup!$C$13),BP$7)</f>
        <v/>
      </c>
      <c r="DO184">
        <f>MIN(BQ183*(1+BQ$6/Setup!$C$13),BQ$7)</f>
        <v/>
      </c>
      <c r="DP184">
        <f>MIN(T183*(1+T$6/Setup!$C$13)-BR184,$H184)</f>
        <v/>
      </c>
      <c r="DQ184">
        <f>MIN(U183*(1+U$6/Setup!$C$13)-BS184,MAX(0,$H184-SUM($DP184:DP184)))</f>
        <v/>
      </c>
      <c r="DR184">
        <f>MIN(V183*(1+V$6/Setup!$C$13)-BT184,MAX(0,$H184-SUM($DP184:DQ184)))</f>
        <v/>
      </c>
      <c r="DS184">
        <f>MIN(W183*(1+W$6/Setup!$C$13)-BU184,MAX(0,$H184-SUM($DP184:DR184)))</f>
        <v/>
      </c>
      <c r="DT184">
        <f>MIN(X183*(1+X$6/Setup!$C$13)-BV184,MAX(0,$H184-SUM($DP184:DS184)))</f>
        <v/>
      </c>
      <c r="DU184">
        <f>MIN(Y183*(1+Y$6/Setup!$C$13)-BW184,MAX(0,$H184-SUM($DP184:DT184)))</f>
        <v/>
      </c>
      <c r="DV184">
        <f>MIN(Z183*(1+Z$6/Setup!$C$13)-BX184,MAX(0,$H184-SUM($DP184:DU184)))</f>
        <v/>
      </c>
      <c r="DW184">
        <f>MIN(AA183*(1+AA$6/Setup!$C$13)-BY184,MAX(0,$H184-SUM($DP184:DV184)))</f>
        <v/>
      </c>
      <c r="DX184">
        <f>MIN(AB183*(1+AB$6/Setup!$C$13)-BZ184,MAX(0,$H184-SUM($DP184:DW184)))</f>
        <v/>
      </c>
      <c r="DY184">
        <f>MIN(AC183*(1+AC$6/Setup!$C$13)-CA184,MAX(0,$H184-SUM($DP184:DX184)))</f>
        <v/>
      </c>
      <c r="DZ184">
        <f>MIN(AD183*(1+AD$6/Setup!$C$13)-CB184,MAX(0,$H184-SUM($DP184:DY184)))</f>
        <v/>
      </c>
      <c r="EA184">
        <f>MIN(AE183*(1+AE$6/Setup!$C$13)-CC184,MAX(0,$H184-SUM($DP184:DZ184)))</f>
        <v/>
      </c>
      <c r="EB184">
        <f>MIN(AF183*(1+AF$6/Setup!$C$13)-CD184,MAX(0,$H184-SUM($DP184:EA184)))</f>
        <v/>
      </c>
      <c r="EC184">
        <f>MIN(AG183*(1+AG$6/Setup!$C$13)-CE184,MAX(0,$H184-SUM($DP184:EB184)))</f>
        <v/>
      </c>
      <c r="ED184">
        <f>MIN(AH183*(1+AH$6/Setup!$C$13)-CF184,MAX(0,$H184-SUM($DP184:EC184)))</f>
        <v/>
      </c>
      <c r="EE184">
        <f>MIN(AI183*(1+AI$6/Setup!$C$13)-CG184,MAX(0,$H184-SUM($DP184:ED184)))</f>
        <v/>
      </c>
      <c r="EF184">
        <f>MIN(AJ183*(1+AJ$6/Setup!$C$13)-CH184,MAX(0,$H184-SUM($DP184:EE184)))</f>
        <v/>
      </c>
      <c r="EG184">
        <f>MIN(AK183*(1+AK$6/Setup!$C$13)-CI184,MAX(0,$H184-SUM($DP184:EF184)))</f>
        <v/>
      </c>
      <c r="EH184">
        <f>MIN(AL183*(1+AL$6/Setup!$C$13)-CJ184,MAX(0,$H184-SUM($DP184:EG184)))</f>
        <v/>
      </c>
      <c r="EI184">
        <f>MIN(AM183*(1+AM$6/Setup!$C$13)-CK184,MAX(0,$H184-SUM($DP184:EH184)))</f>
        <v/>
      </c>
      <c r="EJ184">
        <f>MIN(AN183*(1+AN$6/Setup!$C$13)-CL184,MAX(0,$H184-SUM($DP184:EI184)))</f>
        <v/>
      </c>
      <c r="EK184">
        <f>MIN(AO183*(1+AO$6/Setup!$C$13)-CM184,MAX(0,$H184-SUM($DP184:EJ184)))</f>
        <v/>
      </c>
      <c r="EL184">
        <f>MIN(AP183*(1+AP$6/Setup!$C$13)-CN184,MAX(0,$H184-SUM($DP184:EK184)))</f>
        <v/>
      </c>
      <c r="EM184">
        <f>MIN(AQ183*(1+AQ$6/Setup!$C$13)-CO184,MAX(0,$H184-SUM($DP184:EL184)))</f>
        <v/>
      </c>
      <c r="EN184">
        <f>MIN(AR183*(1+AR$6/Setup!$C$13)-CP184,MAX(0,$H184-SUM($DP184:EM184)))</f>
        <v/>
      </c>
      <c r="EO184">
        <f>MIN(AS183*(1+AS$6/Setup!$C$13)-CQ184,MAX(0,$H184-SUM($DP184:EN184)))</f>
        <v/>
      </c>
      <c r="EP184">
        <f>MIN(AT183*(1+AT$6/Setup!$C$13)-CR184,MAX(0,$H184-SUM($DP184:EO184)))</f>
        <v/>
      </c>
      <c r="EQ184">
        <f>MIN(AU183*(1+AU$6/Setup!$C$13)-CS184,MAX(0,$H184-SUM($DP184:EP184)))</f>
        <v/>
      </c>
      <c r="ER184">
        <f>MIN(AV183*(1+AV$6/Setup!$C$13)-CT184,MAX(0,$H184-SUM($DP184:EQ184)))</f>
        <v/>
      </c>
      <c r="ES184">
        <f>MIN(AW183*(1+AW$6/Setup!$C$13)-CU184,MAX(0,$H184-SUM($DP184:ER184)))</f>
        <v/>
      </c>
      <c r="ET184">
        <f>MIN(AX183*(1+AX$6/Setup!$C$13)-CV184,MAX(0,$H184-SUM($DP184:ES184)))</f>
        <v/>
      </c>
      <c r="EU184">
        <f>MIN(AY183*(1+AY$6/Setup!$C$13)-CW184,MAX(0,$H184-SUM($DP184:ET184)))</f>
        <v/>
      </c>
      <c r="EV184">
        <f>MIN(AZ183*(1+AZ$6/Setup!$C$13)-CX184,MAX(0,$H184-SUM($DP184:EU184)))</f>
        <v/>
      </c>
      <c r="EW184">
        <f>MIN(BA183*(1+BA$6/Setup!$C$13)-CY184,MAX(0,$H184-SUM($DP184:EV184)))</f>
        <v/>
      </c>
      <c r="EX184">
        <f>MIN(BB183*(1+BB$6/Setup!$C$13)-CZ184,MAX(0,$H184-SUM($DP184:EW184)))</f>
        <v/>
      </c>
      <c r="EY184">
        <f>MIN(BC183*(1+BC$6/Setup!$C$13)-DA184,MAX(0,$H184-SUM($DP184:EX184)))</f>
        <v/>
      </c>
      <c r="EZ184">
        <f>MIN(BD183*(1+BD$6/Setup!$C$13)-DB184,MAX(0,$H184-SUM($DP184:EY184)))</f>
        <v/>
      </c>
      <c r="FA184">
        <f>MIN(BE183*(1+BE$6/Setup!$C$13)-DC184,MAX(0,$H184-SUM($DP184:EZ184)))</f>
        <v/>
      </c>
      <c r="FB184">
        <f>MIN(BF183*(1+BF$6/Setup!$C$13)-DD184,MAX(0,$H184-SUM($DP184:FA184)))</f>
        <v/>
      </c>
      <c r="FC184">
        <f>MIN(BG183*(1+BG$6/Setup!$C$13)-DE184,MAX(0,$H184-SUM($DP184:FB184)))</f>
        <v/>
      </c>
      <c r="FD184">
        <f>MIN(BH183*(1+BH$6/Setup!$C$13)-DF184,MAX(0,$H184-SUM($DP184:FC184)))</f>
        <v/>
      </c>
      <c r="FE184">
        <f>MIN(BI183*(1+BI$6/Setup!$C$13)-DG184,MAX(0,$H184-SUM($DP184:FD184)))</f>
        <v/>
      </c>
      <c r="FF184">
        <f>MIN(BJ183*(1+BJ$6/Setup!$C$13)-DH184,MAX(0,$H184-SUM($DP184:FE184)))</f>
        <v/>
      </c>
      <c r="FG184">
        <f>MIN(BK183*(1+BK$6/Setup!$C$13)-DI184,MAX(0,$H184-SUM($DP184:FF184)))</f>
        <v/>
      </c>
      <c r="FH184">
        <f>MIN(BL183*(1+BL$6/Setup!$C$13)-DJ184,MAX(0,$H184-SUM($DP184:FG184)))</f>
        <v/>
      </c>
      <c r="FI184">
        <f>MIN(BM183*(1+BM$6/Setup!$C$13)-DK184,MAX(0,$H184-SUM($DP184:FH184)))</f>
        <v/>
      </c>
      <c r="FJ184">
        <f>MIN(BN183*(1+BN$6/Setup!$C$13)-DL184,MAX(0,$H184-SUM($DP184:FI184)))</f>
        <v/>
      </c>
      <c r="FK184">
        <f>MIN(BO183*(1+BO$6/Setup!$C$13)-DM184,MAX(0,$H184-SUM($DP184:FJ184)))</f>
        <v/>
      </c>
      <c r="FL184">
        <f>MIN(BP183*(1+BP$6/Setup!$C$13)-DN184,MAX(0,$H184-SUM($DP184:FK184)))</f>
        <v/>
      </c>
      <c r="FM184">
        <f>MIN(BQ183*(1+BQ$6/Setup!$C$13)-DO184,MAX(0,$H184-SUM($DP184:FL184)))</f>
        <v/>
      </c>
    </row>
    <row r="185">
      <c r="A185">
        <f>A184+1</f>
        <v/>
      </c>
      <c r="B185">
        <f>IF(Setup!$C$6="Every week",Setup!$C$7+7*(A185-1),IF(Setup!$C$6="Every 2 weeks",Setup!$C$7+14*(A185-1),IF(Setup!$C$6="Every month",EDATE(Setup!$C$7,A185-1),EOMONTH(Setup!$C$7,INT((A185-1+Setup!$C$20)/2)-1)+MIN(IF(MOD(A185-1+Setup!$C$20,2)=0,Setup!$C$18,Setup!$C$19),DAY(EOMONTH(Setup!$C$7,INT((A185-1+Setup!$C$20)/2)))))))</f>
        <v/>
      </c>
      <c r="C185">
        <f>N('Paycheck Plan'!J181)</f>
        <v/>
      </c>
      <c r="D185">
        <f>N('Paycheck Plan'!K181)</f>
        <v/>
      </c>
      <c r="E185">
        <f>MIN(MAX(0,Setup!$C$10-F184),MAX(0,Setup!$C$8+C185-G185))</f>
        <v/>
      </c>
      <c r="F185">
        <f>F184+E185</f>
        <v/>
      </c>
      <c r="G185">
        <f>MIN(Setup!$C$14,MAX(0,Setup!$C$8+C185))</f>
        <v/>
      </c>
      <c r="H185">
        <f>MAX(0,Setup!$C$8+C185-G185-E185)+SUM($T$7:$BQ$7)-SUM(BR185:DO185)</f>
        <v/>
      </c>
      <c r="I185">
        <f>SUMPRODUCT(T184:BQ184,$T$6:$BQ$6)/Setup!$C$13</f>
        <v/>
      </c>
      <c r="J185">
        <f>SUM(T185:BQ185)</f>
        <v/>
      </c>
      <c r="K185">
        <f>IF(MAX(DP185:FM185)&gt;0,MATCH(MAX(DP185:FM185),DP185:FM185,0),1)</f>
        <v/>
      </c>
      <c r="T185">
        <f>MAX(0,T184*(1+T$6/Setup!$C$13)-BR185-DP185)+IF($K185=1,$D185,0)</f>
        <v/>
      </c>
      <c r="U185">
        <f>MAX(0,U184*(1+U$6/Setup!$C$13)-BS185-DQ185)+IF($K185=2,$D185,0)</f>
        <v/>
      </c>
      <c r="V185">
        <f>MAX(0,V184*(1+V$6/Setup!$C$13)-BT185-DR185)+IF($K185=3,$D185,0)</f>
        <v/>
      </c>
      <c r="W185">
        <f>MAX(0,W184*(1+W$6/Setup!$C$13)-BU185-DS185)+IF($K185=4,$D185,0)</f>
        <v/>
      </c>
      <c r="X185">
        <f>MAX(0,X184*(1+X$6/Setup!$C$13)-BV185-DT185)+IF($K185=5,$D185,0)</f>
        <v/>
      </c>
      <c r="Y185">
        <f>MAX(0,Y184*(1+Y$6/Setup!$C$13)-BW185-DU185)+IF($K185=6,$D185,0)</f>
        <v/>
      </c>
      <c r="Z185">
        <f>MAX(0,Z184*(1+Z$6/Setup!$C$13)-BX185-DV185)+IF($K185=7,$D185,0)</f>
        <v/>
      </c>
      <c r="AA185">
        <f>MAX(0,AA184*(1+AA$6/Setup!$C$13)-BY185-DW185)+IF($K185=8,$D185,0)</f>
        <v/>
      </c>
      <c r="AB185">
        <f>MAX(0,AB184*(1+AB$6/Setup!$C$13)-BZ185-DX185)+IF($K185=9,$D185,0)</f>
        <v/>
      </c>
      <c r="AC185">
        <f>MAX(0,AC184*(1+AC$6/Setup!$C$13)-CA185-DY185)+IF($K185=10,$D185,0)</f>
        <v/>
      </c>
      <c r="AD185">
        <f>MAX(0,AD184*(1+AD$6/Setup!$C$13)-CB185-DZ185)+IF($K185=11,$D185,0)</f>
        <v/>
      </c>
      <c r="AE185">
        <f>MAX(0,AE184*(1+AE$6/Setup!$C$13)-CC185-EA185)+IF($K185=12,$D185,0)</f>
        <v/>
      </c>
      <c r="AF185">
        <f>MAX(0,AF184*(1+AF$6/Setup!$C$13)-CD185-EB185)+IF($K185=13,$D185,0)</f>
        <v/>
      </c>
      <c r="AG185">
        <f>MAX(0,AG184*(1+AG$6/Setup!$C$13)-CE185-EC185)+IF($K185=14,$D185,0)</f>
        <v/>
      </c>
      <c r="AH185">
        <f>MAX(0,AH184*(1+AH$6/Setup!$C$13)-CF185-ED185)+IF($K185=15,$D185,0)</f>
        <v/>
      </c>
      <c r="AI185">
        <f>MAX(0,AI184*(1+AI$6/Setup!$C$13)-CG185-EE185)+IF($K185=16,$D185,0)</f>
        <v/>
      </c>
      <c r="AJ185">
        <f>MAX(0,AJ184*(1+AJ$6/Setup!$C$13)-CH185-EF185)+IF($K185=17,$D185,0)</f>
        <v/>
      </c>
      <c r="AK185">
        <f>MAX(0,AK184*(1+AK$6/Setup!$C$13)-CI185-EG185)+IF($K185=18,$D185,0)</f>
        <v/>
      </c>
      <c r="AL185">
        <f>MAX(0,AL184*(1+AL$6/Setup!$C$13)-CJ185-EH185)+IF($K185=19,$D185,0)</f>
        <v/>
      </c>
      <c r="AM185">
        <f>MAX(0,AM184*(1+AM$6/Setup!$C$13)-CK185-EI185)+IF($K185=20,$D185,0)</f>
        <v/>
      </c>
      <c r="AN185">
        <f>MAX(0,AN184*(1+AN$6/Setup!$C$13)-CL185-EJ185)+IF($K185=21,$D185,0)</f>
        <v/>
      </c>
      <c r="AO185">
        <f>MAX(0,AO184*(1+AO$6/Setup!$C$13)-CM185-EK185)+IF($K185=22,$D185,0)</f>
        <v/>
      </c>
      <c r="AP185">
        <f>MAX(0,AP184*(1+AP$6/Setup!$C$13)-CN185-EL185)+IF($K185=23,$D185,0)</f>
        <v/>
      </c>
      <c r="AQ185">
        <f>MAX(0,AQ184*(1+AQ$6/Setup!$C$13)-CO185-EM185)+IF($K185=24,$D185,0)</f>
        <v/>
      </c>
      <c r="AR185">
        <f>MAX(0,AR184*(1+AR$6/Setup!$C$13)-CP185-EN185)+IF($K185=25,$D185,0)</f>
        <v/>
      </c>
      <c r="AS185">
        <f>MAX(0,AS184*(1+AS$6/Setup!$C$13)-CQ185-EO185)+IF($K185=26,$D185,0)</f>
        <v/>
      </c>
      <c r="AT185">
        <f>MAX(0,AT184*(1+AT$6/Setup!$C$13)-CR185-EP185)+IF($K185=27,$D185,0)</f>
        <v/>
      </c>
      <c r="AU185">
        <f>MAX(0,AU184*(1+AU$6/Setup!$C$13)-CS185-EQ185)+IF($K185=28,$D185,0)</f>
        <v/>
      </c>
      <c r="AV185">
        <f>MAX(0,AV184*(1+AV$6/Setup!$C$13)-CT185-ER185)+IF($K185=29,$D185,0)</f>
        <v/>
      </c>
      <c r="AW185">
        <f>MAX(0,AW184*(1+AW$6/Setup!$C$13)-CU185-ES185)+IF($K185=30,$D185,0)</f>
        <v/>
      </c>
      <c r="AX185">
        <f>MAX(0,AX184*(1+AX$6/Setup!$C$13)-CV185-ET185)+IF($K185=31,$D185,0)</f>
        <v/>
      </c>
      <c r="AY185">
        <f>MAX(0,AY184*(1+AY$6/Setup!$C$13)-CW185-EU185)+IF($K185=32,$D185,0)</f>
        <v/>
      </c>
      <c r="AZ185">
        <f>MAX(0,AZ184*(1+AZ$6/Setup!$C$13)-CX185-EV185)+IF($K185=33,$D185,0)</f>
        <v/>
      </c>
      <c r="BA185">
        <f>MAX(0,BA184*(1+BA$6/Setup!$C$13)-CY185-EW185)+IF($K185=34,$D185,0)</f>
        <v/>
      </c>
      <c r="BB185">
        <f>MAX(0,BB184*(1+BB$6/Setup!$C$13)-CZ185-EX185)+IF($K185=35,$D185,0)</f>
        <v/>
      </c>
      <c r="BC185">
        <f>MAX(0,BC184*(1+BC$6/Setup!$C$13)-DA185-EY185)+IF($K185=36,$D185,0)</f>
        <v/>
      </c>
      <c r="BD185">
        <f>MAX(0,BD184*(1+BD$6/Setup!$C$13)-DB185-EZ185)+IF($K185=37,$D185,0)</f>
        <v/>
      </c>
      <c r="BE185">
        <f>MAX(0,BE184*(1+BE$6/Setup!$C$13)-DC185-FA185)+IF($K185=38,$D185,0)</f>
        <v/>
      </c>
      <c r="BF185">
        <f>MAX(0,BF184*(1+BF$6/Setup!$C$13)-DD185-FB185)+IF($K185=39,$D185,0)</f>
        <v/>
      </c>
      <c r="BG185">
        <f>MAX(0,BG184*(1+BG$6/Setup!$C$13)-DE185-FC185)+IF($K185=40,$D185,0)</f>
        <v/>
      </c>
      <c r="BH185">
        <f>MAX(0,BH184*(1+BH$6/Setup!$C$13)-DF185-FD185)+IF($K185=41,$D185,0)</f>
        <v/>
      </c>
      <c r="BI185">
        <f>MAX(0,BI184*(1+BI$6/Setup!$C$13)-DG185-FE185)+IF($K185=42,$D185,0)</f>
        <v/>
      </c>
      <c r="BJ185">
        <f>MAX(0,BJ184*(1+BJ$6/Setup!$C$13)-DH185-FF185)+IF($K185=43,$D185,0)</f>
        <v/>
      </c>
      <c r="BK185">
        <f>MAX(0,BK184*(1+BK$6/Setup!$C$13)-DI185-FG185)+IF($K185=44,$D185,0)</f>
        <v/>
      </c>
      <c r="BL185">
        <f>MAX(0,BL184*(1+BL$6/Setup!$C$13)-DJ185-FH185)+IF($K185=45,$D185,0)</f>
        <v/>
      </c>
      <c r="BM185">
        <f>MAX(0,BM184*(1+BM$6/Setup!$C$13)-DK185-FI185)+IF($K185=46,$D185,0)</f>
        <v/>
      </c>
      <c r="BN185">
        <f>MAX(0,BN184*(1+BN$6/Setup!$C$13)-DL185-FJ185)+IF($K185=47,$D185,0)</f>
        <v/>
      </c>
      <c r="BO185">
        <f>MAX(0,BO184*(1+BO$6/Setup!$C$13)-DM185-FK185)+IF($K185=48,$D185,0)</f>
        <v/>
      </c>
      <c r="BP185">
        <f>MAX(0,BP184*(1+BP$6/Setup!$C$13)-DN185-FL185)+IF($K185=49,$D185,0)</f>
        <v/>
      </c>
      <c r="BQ185">
        <f>MAX(0,BQ184*(1+BQ$6/Setup!$C$13)-DO185-FM185)+IF($K185=50,$D185,0)</f>
        <v/>
      </c>
      <c r="BR185">
        <f>MIN(T184*(1+T$6/Setup!$C$13),T$7)</f>
        <v/>
      </c>
      <c r="BS185">
        <f>MIN(U184*(1+U$6/Setup!$C$13),U$7)</f>
        <v/>
      </c>
      <c r="BT185">
        <f>MIN(V184*(1+V$6/Setup!$C$13),V$7)</f>
        <v/>
      </c>
      <c r="BU185">
        <f>MIN(W184*(1+W$6/Setup!$C$13),W$7)</f>
        <v/>
      </c>
      <c r="BV185">
        <f>MIN(X184*(1+X$6/Setup!$C$13),X$7)</f>
        <v/>
      </c>
      <c r="BW185">
        <f>MIN(Y184*(1+Y$6/Setup!$C$13),Y$7)</f>
        <v/>
      </c>
      <c r="BX185">
        <f>MIN(Z184*(1+Z$6/Setup!$C$13),Z$7)</f>
        <v/>
      </c>
      <c r="BY185">
        <f>MIN(AA184*(1+AA$6/Setup!$C$13),AA$7)</f>
        <v/>
      </c>
      <c r="BZ185">
        <f>MIN(AB184*(1+AB$6/Setup!$C$13),AB$7)</f>
        <v/>
      </c>
      <c r="CA185">
        <f>MIN(AC184*(1+AC$6/Setup!$C$13),AC$7)</f>
        <v/>
      </c>
      <c r="CB185">
        <f>MIN(AD184*(1+AD$6/Setup!$C$13),AD$7)</f>
        <v/>
      </c>
      <c r="CC185">
        <f>MIN(AE184*(1+AE$6/Setup!$C$13),AE$7)</f>
        <v/>
      </c>
      <c r="CD185">
        <f>MIN(AF184*(1+AF$6/Setup!$C$13),AF$7)</f>
        <v/>
      </c>
      <c r="CE185">
        <f>MIN(AG184*(1+AG$6/Setup!$C$13),AG$7)</f>
        <v/>
      </c>
      <c r="CF185">
        <f>MIN(AH184*(1+AH$6/Setup!$C$13),AH$7)</f>
        <v/>
      </c>
      <c r="CG185">
        <f>MIN(AI184*(1+AI$6/Setup!$C$13),AI$7)</f>
        <v/>
      </c>
      <c r="CH185">
        <f>MIN(AJ184*(1+AJ$6/Setup!$C$13),AJ$7)</f>
        <v/>
      </c>
      <c r="CI185">
        <f>MIN(AK184*(1+AK$6/Setup!$C$13),AK$7)</f>
        <v/>
      </c>
      <c r="CJ185">
        <f>MIN(AL184*(1+AL$6/Setup!$C$13),AL$7)</f>
        <v/>
      </c>
      <c r="CK185">
        <f>MIN(AM184*(1+AM$6/Setup!$C$13),AM$7)</f>
        <v/>
      </c>
      <c r="CL185">
        <f>MIN(AN184*(1+AN$6/Setup!$C$13),AN$7)</f>
        <v/>
      </c>
      <c r="CM185">
        <f>MIN(AO184*(1+AO$6/Setup!$C$13),AO$7)</f>
        <v/>
      </c>
      <c r="CN185">
        <f>MIN(AP184*(1+AP$6/Setup!$C$13),AP$7)</f>
        <v/>
      </c>
      <c r="CO185">
        <f>MIN(AQ184*(1+AQ$6/Setup!$C$13),AQ$7)</f>
        <v/>
      </c>
      <c r="CP185">
        <f>MIN(AR184*(1+AR$6/Setup!$C$13),AR$7)</f>
        <v/>
      </c>
      <c r="CQ185">
        <f>MIN(AS184*(1+AS$6/Setup!$C$13),AS$7)</f>
        <v/>
      </c>
      <c r="CR185">
        <f>MIN(AT184*(1+AT$6/Setup!$C$13),AT$7)</f>
        <v/>
      </c>
      <c r="CS185">
        <f>MIN(AU184*(1+AU$6/Setup!$C$13),AU$7)</f>
        <v/>
      </c>
      <c r="CT185">
        <f>MIN(AV184*(1+AV$6/Setup!$C$13),AV$7)</f>
        <v/>
      </c>
      <c r="CU185">
        <f>MIN(AW184*(1+AW$6/Setup!$C$13),AW$7)</f>
        <v/>
      </c>
      <c r="CV185">
        <f>MIN(AX184*(1+AX$6/Setup!$C$13),AX$7)</f>
        <v/>
      </c>
      <c r="CW185">
        <f>MIN(AY184*(1+AY$6/Setup!$C$13),AY$7)</f>
        <v/>
      </c>
      <c r="CX185">
        <f>MIN(AZ184*(1+AZ$6/Setup!$C$13),AZ$7)</f>
        <v/>
      </c>
      <c r="CY185">
        <f>MIN(BA184*(1+BA$6/Setup!$C$13),BA$7)</f>
        <v/>
      </c>
      <c r="CZ185">
        <f>MIN(BB184*(1+BB$6/Setup!$C$13),BB$7)</f>
        <v/>
      </c>
      <c r="DA185">
        <f>MIN(BC184*(1+BC$6/Setup!$C$13),BC$7)</f>
        <v/>
      </c>
      <c r="DB185">
        <f>MIN(BD184*(1+BD$6/Setup!$C$13),BD$7)</f>
        <v/>
      </c>
      <c r="DC185">
        <f>MIN(BE184*(1+BE$6/Setup!$C$13),BE$7)</f>
        <v/>
      </c>
      <c r="DD185">
        <f>MIN(BF184*(1+BF$6/Setup!$C$13),BF$7)</f>
        <v/>
      </c>
      <c r="DE185">
        <f>MIN(BG184*(1+BG$6/Setup!$C$13),BG$7)</f>
        <v/>
      </c>
      <c r="DF185">
        <f>MIN(BH184*(1+BH$6/Setup!$C$13),BH$7)</f>
        <v/>
      </c>
      <c r="DG185">
        <f>MIN(BI184*(1+BI$6/Setup!$C$13),BI$7)</f>
        <v/>
      </c>
      <c r="DH185">
        <f>MIN(BJ184*(1+BJ$6/Setup!$C$13),BJ$7)</f>
        <v/>
      </c>
      <c r="DI185">
        <f>MIN(BK184*(1+BK$6/Setup!$C$13),BK$7)</f>
        <v/>
      </c>
      <c r="DJ185">
        <f>MIN(BL184*(1+BL$6/Setup!$C$13),BL$7)</f>
        <v/>
      </c>
      <c r="DK185">
        <f>MIN(BM184*(1+BM$6/Setup!$C$13),BM$7)</f>
        <v/>
      </c>
      <c r="DL185">
        <f>MIN(BN184*(1+BN$6/Setup!$C$13),BN$7)</f>
        <v/>
      </c>
      <c r="DM185">
        <f>MIN(BO184*(1+BO$6/Setup!$C$13),BO$7)</f>
        <v/>
      </c>
      <c r="DN185">
        <f>MIN(BP184*(1+BP$6/Setup!$C$13),BP$7)</f>
        <v/>
      </c>
      <c r="DO185">
        <f>MIN(BQ184*(1+BQ$6/Setup!$C$13),BQ$7)</f>
        <v/>
      </c>
      <c r="DP185">
        <f>MIN(T184*(1+T$6/Setup!$C$13)-BR185,$H185)</f>
        <v/>
      </c>
      <c r="DQ185">
        <f>MIN(U184*(1+U$6/Setup!$C$13)-BS185,MAX(0,$H185-SUM($DP185:DP185)))</f>
        <v/>
      </c>
      <c r="DR185">
        <f>MIN(V184*(1+V$6/Setup!$C$13)-BT185,MAX(0,$H185-SUM($DP185:DQ185)))</f>
        <v/>
      </c>
      <c r="DS185">
        <f>MIN(W184*(1+W$6/Setup!$C$13)-BU185,MAX(0,$H185-SUM($DP185:DR185)))</f>
        <v/>
      </c>
      <c r="DT185">
        <f>MIN(X184*(1+X$6/Setup!$C$13)-BV185,MAX(0,$H185-SUM($DP185:DS185)))</f>
        <v/>
      </c>
      <c r="DU185">
        <f>MIN(Y184*(1+Y$6/Setup!$C$13)-BW185,MAX(0,$H185-SUM($DP185:DT185)))</f>
        <v/>
      </c>
      <c r="DV185">
        <f>MIN(Z184*(1+Z$6/Setup!$C$13)-BX185,MAX(0,$H185-SUM($DP185:DU185)))</f>
        <v/>
      </c>
      <c r="DW185">
        <f>MIN(AA184*(1+AA$6/Setup!$C$13)-BY185,MAX(0,$H185-SUM($DP185:DV185)))</f>
        <v/>
      </c>
      <c r="DX185">
        <f>MIN(AB184*(1+AB$6/Setup!$C$13)-BZ185,MAX(0,$H185-SUM($DP185:DW185)))</f>
        <v/>
      </c>
      <c r="DY185">
        <f>MIN(AC184*(1+AC$6/Setup!$C$13)-CA185,MAX(0,$H185-SUM($DP185:DX185)))</f>
        <v/>
      </c>
      <c r="DZ185">
        <f>MIN(AD184*(1+AD$6/Setup!$C$13)-CB185,MAX(0,$H185-SUM($DP185:DY185)))</f>
        <v/>
      </c>
      <c r="EA185">
        <f>MIN(AE184*(1+AE$6/Setup!$C$13)-CC185,MAX(0,$H185-SUM($DP185:DZ185)))</f>
        <v/>
      </c>
      <c r="EB185">
        <f>MIN(AF184*(1+AF$6/Setup!$C$13)-CD185,MAX(0,$H185-SUM($DP185:EA185)))</f>
        <v/>
      </c>
      <c r="EC185">
        <f>MIN(AG184*(1+AG$6/Setup!$C$13)-CE185,MAX(0,$H185-SUM($DP185:EB185)))</f>
        <v/>
      </c>
      <c r="ED185">
        <f>MIN(AH184*(1+AH$6/Setup!$C$13)-CF185,MAX(0,$H185-SUM($DP185:EC185)))</f>
        <v/>
      </c>
      <c r="EE185">
        <f>MIN(AI184*(1+AI$6/Setup!$C$13)-CG185,MAX(0,$H185-SUM($DP185:ED185)))</f>
        <v/>
      </c>
      <c r="EF185">
        <f>MIN(AJ184*(1+AJ$6/Setup!$C$13)-CH185,MAX(0,$H185-SUM($DP185:EE185)))</f>
        <v/>
      </c>
      <c r="EG185">
        <f>MIN(AK184*(1+AK$6/Setup!$C$13)-CI185,MAX(0,$H185-SUM($DP185:EF185)))</f>
        <v/>
      </c>
      <c r="EH185">
        <f>MIN(AL184*(1+AL$6/Setup!$C$13)-CJ185,MAX(0,$H185-SUM($DP185:EG185)))</f>
        <v/>
      </c>
      <c r="EI185">
        <f>MIN(AM184*(1+AM$6/Setup!$C$13)-CK185,MAX(0,$H185-SUM($DP185:EH185)))</f>
        <v/>
      </c>
      <c r="EJ185">
        <f>MIN(AN184*(1+AN$6/Setup!$C$13)-CL185,MAX(0,$H185-SUM($DP185:EI185)))</f>
        <v/>
      </c>
      <c r="EK185">
        <f>MIN(AO184*(1+AO$6/Setup!$C$13)-CM185,MAX(0,$H185-SUM($DP185:EJ185)))</f>
        <v/>
      </c>
      <c r="EL185">
        <f>MIN(AP184*(1+AP$6/Setup!$C$13)-CN185,MAX(0,$H185-SUM($DP185:EK185)))</f>
        <v/>
      </c>
      <c r="EM185">
        <f>MIN(AQ184*(1+AQ$6/Setup!$C$13)-CO185,MAX(0,$H185-SUM($DP185:EL185)))</f>
        <v/>
      </c>
      <c r="EN185">
        <f>MIN(AR184*(1+AR$6/Setup!$C$13)-CP185,MAX(0,$H185-SUM($DP185:EM185)))</f>
        <v/>
      </c>
      <c r="EO185">
        <f>MIN(AS184*(1+AS$6/Setup!$C$13)-CQ185,MAX(0,$H185-SUM($DP185:EN185)))</f>
        <v/>
      </c>
      <c r="EP185">
        <f>MIN(AT184*(1+AT$6/Setup!$C$13)-CR185,MAX(0,$H185-SUM($DP185:EO185)))</f>
        <v/>
      </c>
      <c r="EQ185">
        <f>MIN(AU184*(1+AU$6/Setup!$C$13)-CS185,MAX(0,$H185-SUM($DP185:EP185)))</f>
        <v/>
      </c>
      <c r="ER185">
        <f>MIN(AV184*(1+AV$6/Setup!$C$13)-CT185,MAX(0,$H185-SUM($DP185:EQ185)))</f>
        <v/>
      </c>
      <c r="ES185">
        <f>MIN(AW184*(1+AW$6/Setup!$C$13)-CU185,MAX(0,$H185-SUM($DP185:ER185)))</f>
        <v/>
      </c>
      <c r="ET185">
        <f>MIN(AX184*(1+AX$6/Setup!$C$13)-CV185,MAX(0,$H185-SUM($DP185:ES185)))</f>
        <v/>
      </c>
      <c r="EU185">
        <f>MIN(AY184*(1+AY$6/Setup!$C$13)-CW185,MAX(0,$H185-SUM($DP185:ET185)))</f>
        <v/>
      </c>
      <c r="EV185">
        <f>MIN(AZ184*(1+AZ$6/Setup!$C$13)-CX185,MAX(0,$H185-SUM($DP185:EU185)))</f>
        <v/>
      </c>
      <c r="EW185">
        <f>MIN(BA184*(1+BA$6/Setup!$C$13)-CY185,MAX(0,$H185-SUM($DP185:EV185)))</f>
        <v/>
      </c>
      <c r="EX185">
        <f>MIN(BB184*(1+BB$6/Setup!$C$13)-CZ185,MAX(0,$H185-SUM($DP185:EW185)))</f>
        <v/>
      </c>
      <c r="EY185">
        <f>MIN(BC184*(1+BC$6/Setup!$C$13)-DA185,MAX(0,$H185-SUM($DP185:EX185)))</f>
        <v/>
      </c>
      <c r="EZ185">
        <f>MIN(BD184*(1+BD$6/Setup!$C$13)-DB185,MAX(0,$H185-SUM($DP185:EY185)))</f>
        <v/>
      </c>
      <c r="FA185">
        <f>MIN(BE184*(1+BE$6/Setup!$C$13)-DC185,MAX(0,$H185-SUM($DP185:EZ185)))</f>
        <v/>
      </c>
      <c r="FB185">
        <f>MIN(BF184*(1+BF$6/Setup!$C$13)-DD185,MAX(0,$H185-SUM($DP185:FA185)))</f>
        <v/>
      </c>
      <c r="FC185">
        <f>MIN(BG184*(1+BG$6/Setup!$C$13)-DE185,MAX(0,$H185-SUM($DP185:FB185)))</f>
        <v/>
      </c>
      <c r="FD185">
        <f>MIN(BH184*(1+BH$6/Setup!$C$13)-DF185,MAX(0,$H185-SUM($DP185:FC185)))</f>
        <v/>
      </c>
      <c r="FE185">
        <f>MIN(BI184*(1+BI$6/Setup!$C$13)-DG185,MAX(0,$H185-SUM($DP185:FD185)))</f>
        <v/>
      </c>
      <c r="FF185">
        <f>MIN(BJ184*(1+BJ$6/Setup!$C$13)-DH185,MAX(0,$H185-SUM($DP185:FE185)))</f>
        <v/>
      </c>
      <c r="FG185">
        <f>MIN(BK184*(1+BK$6/Setup!$C$13)-DI185,MAX(0,$H185-SUM($DP185:FF185)))</f>
        <v/>
      </c>
      <c r="FH185">
        <f>MIN(BL184*(1+BL$6/Setup!$C$13)-DJ185,MAX(0,$H185-SUM($DP185:FG185)))</f>
        <v/>
      </c>
      <c r="FI185">
        <f>MIN(BM184*(1+BM$6/Setup!$C$13)-DK185,MAX(0,$H185-SUM($DP185:FH185)))</f>
        <v/>
      </c>
      <c r="FJ185">
        <f>MIN(BN184*(1+BN$6/Setup!$C$13)-DL185,MAX(0,$H185-SUM($DP185:FI185)))</f>
        <v/>
      </c>
      <c r="FK185">
        <f>MIN(BO184*(1+BO$6/Setup!$C$13)-DM185,MAX(0,$H185-SUM($DP185:FJ185)))</f>
        <v/>
      </c>
      <c r="FL185">
        <f>MIN(BP184*(1+BP$6/Setup!$C$13)-DN185,MAX(0,$H185-SUM($DP185:FK185)))</f>
        <v/>
      </c>
      <c r="FM185">
        <f>MIN(BQ184*(1+BQ$6/Setup!$C$13)-DO185,MAX(0,$H185-SUM($DP185:FL185)))</f>
        <v/>
      </c>
    </row>
    <row r="186">
      <c r="A186">
        <f>A185+1</f>
        <v/>
      </c>
      <c r="B186">
        <f>IF(Setup!$C$6="Every week",Setup!$C$7+7*(A186-1),IF(Setup!$C$6="Every 2 weeks",Setup!$C$7+14*(A186-1),IF(Setup!$C$6="Every month",EDATE(Setup!$C$7,A186-1),EOMONTH(Setup!$C$7,INT((A186-1+Setup!$C$20)/2)-1)+MIN(IF(MOD(A186-1+Setup!$C$20,2)=0,Setup!$C$18,Setup!$C$19),DAY(EOMONTH(Setup!$C$7,INT((A186-1+Setup!$C$20)/2)))))))</f>
        <v/>
      </c>
      <c r="C186">
        <f>N('Paycheck Plan'!J182)</f>
        <v/>
      </c>
      <c r="D186">
        <f>N('Paycheck Plan'!K182)</f>
        <v/>
      </c>
      <c r="E186">
        <f>MIN(MAX(0,Setup!$C$10-F185),MAX(0,Setup!$C$8+C186-G186))</f>
        <v/>
      </c>
      <c r="F186">
        <f>F185+E186</f>
        <v/>
      </c>
      <c r="G186">
        <f>MIN(Setup!$C$14,MAX(0,Setup!$C$8+C186))</f>
        <v/>
      </c>
      <c r="H186">
        <f>MAX(0,Setup!$C$8+C186-G186-E186)+SUM($T$7:$BQ$7)-SUM(BR186:DO186)</f>
        <v/>
      </c>
      <c r="I186">
        <f>SUMPRODUCT(T185:BQ185,$T$6:$BQ$6)/Setup!$C$13</f>
        <v/>
      </c>
      <c r="J186">
        <f>SUM(T186:BQ186)</f>
        <v/>
      </c>
      <c r="K186">
        <f>IF(MAX(DP186:FM186)&gt;0,MATCH(MAX(DP186:FM186),DP186:FM186,0),1)</f>
        <v/>
      </c>
      <c r="T186">
        <f>MAX(0,T185*(1+T$6/Setup!$C$13)-BR186-DP186)+IF($K186=1,$D186,0)</f>
        <v/>
      </c>
      <c r="U186">
        <f>MAX(0,U185*(1+U$6/Setup!$C$13)-BS186-DQ186)+IF($K186=2,$D186,0)</f>
        <v/>
      </c>
      <c r="V186">
        <f>MAX(0,V185*(1+V$6/Setup!$C$13)-BT186-DR186)+IF($K186=3,$D186,0)</f>
        <v/>
      </c>
      <c r="W186">
        <f>MAX(0,W185*(1+W$6/Setup!$C$13)-BU186-DS186)+IF($K186=4,$D186,0)</f>
        <v/>
      </c>
      <c r="X186">
        <f>MAX(0,X185*(1+X$6/Setup!$C$13)-BV186-DT186)+IF($K186=5,$D186,0)</f>
        <v/>
      </c>
      <c r="Y186">
        <f>MAX(0,Y185*(1+Y$6/Setup!$C$13)-BW186-DU186)+IF($K186=6,$D186,0)</f>
        <v/>
      </c>
      <c r="Z186">
        <f>MAX(0,Z185*(1+Z$6/Setup!$C$13)-BX186-DV186)+IF($K186=7,$D186,0)</f>
        <v/>
      </c>
      <c r="AA186">
        <f>MAX(0,AA185*(1+AA$6/Setup!$C$13)-BY186-DW186)+IF($K186=8,$D186,0)</f>
        <v/>
      </c>
      <c r="AB186">
        <f>MAX(0,AB185*(1+AB$6/Setup!$C$13)-BZ186-DX186)+IF($K186=9,$D186,0)</f>
        <v/>
      </c>
      <c r="AC186">
        <f>MAX(0,AC185*(1+AC$6/Setup!$C$13)-CA186-DY186)+IF($K186=10,$D186,0)</f>
        <v/>
      </c>
      <c r="AD186">
        <f>MAX(0,AD185*(1+AD$6/Setup!$C$13)-CB186-DZ186)+IF($K186=11,$D186,0)</f>
        <v/>
      </c>
      <c r="AE186">
        <f>MAX(0,AE185*(1+AE$6/Setup!$C$13)-CC186-EA186)+IF($K186=12,$D186,0)</f>
        <v/>
      </c>
      <c r="AF186">
        <f>MAX(0,AF185*(1+AF$6/Setup!$C$13)-CD186-EB186)+IF($K186=13,$D186,0)</f>
        <v/>
      </c>
      <c r="AG186">
        <f>MAX(0,AG185*(1+AG$6/Setup!$C$13)-CE186-EC186)+IF($K186=14,$D186,0)</f>
        <v/>
      </c>
      <c r="AH186">
        <f>MAX(0,AH185*(1+AH$6/Setup!$C$13)-CF186-ED186)+IF($K186=15,$D186,0)</f>
        <v/>
      </c>
      <c r="AI186">
        <f>MAX(0,AI185*(1+AI$6/Setup!$C$13)-CG186-EE186)+IF($K186=16,$D186,0)</f>
        <v/>
      </c>
      <c r="AJ186">
        <f>MAX(0,AJ185*(1+AJ$6/Setup!$C$13)-CH186-EF186)+IF($K186=17,$D186,0)</f>
        <v/>
      </c>
      <c r="AK186">
        <f>MAX(0,AK185*(1+AK$6/Setup!$C$13)-CI186-EG186)+IF($K186=18,$D186,0)</f>
        <v/>
      </c>
      <c r="AL186">
        <f>MAX(0,AL185*(1+AL$6/Setup!$C$13)-CJ186-EH186)+IF($K186=19,$D186,0)</f>
        <v/>
      </c>
      <c r="AM186">
        <f>MAX(0,AM185*(1+AM$6/Setup!$C$13)-CK186-EI186)+IF($K186=20,$D186,0)</f>
        <v/>
      </c>
      <c r="AN186">
        <f>MAX(0,AN185*(1+AN$6/Setup!$C$13)-CL186-EJ186)+IF($K186=21,$D186,0)</f>
        <v/>
      </c>
      <c r="AO186">
        <f>MAX(0,AO185*(1+AO$6/Setup!$C$13)-CM186-EK186)+IF($K186=22,$D186,0)</f>
        <v/>
      </c>
      <c r="AP186">
        <f>MAX(0,AP185*(1+AP$6/Setup!$C$13)-CN186-EL186)+IF($K186=23,$D186,0)</f>
        <v/>
      </c>
      <c r="AQ186">
        <f>MAX(0,AQ185*(1+AQ$6/Setup!$C$13)-CO186-EM186)+IF($K186=24,$D186,0)</f>
        <v/>
      </c>
      <c r="AR186">
        <f>MAX(0,AR185*(1+AR$6/Setup!$C$13)-CP186-EN186)+IF($K186=25,$D186,0)</f>
        <v/>
      </c>
      <c r="AS186">
        <f>MAX(0,AS185*(1+AS$6/Setup!$C$13)-CQ186-EO186)+IF($K186=26,$D186,0)</f>
        <v/>
      </c>
      <c r="AT186">
        <f>MAX(0,AT185*(1+AT$6/Setup!$C$13)-CR186-EP186)+IF($K186=27,$D186,0)</f>
        <v/>
      </c>
      <c r="AU186">
        <f>MAX(0,AU185*(1+AU$6/Setup!$C$13)-CS186-EQ186)+IF($K186=28,$D186,0)</f>
        <v/>
      </c>
      <c r="AV186">
        <f>MAX(0,AV185*(1+AV$6/Setup!$C$13)-CT186-ER186)+IF($K186=29,$D186,0)</f>
        <v/>
      </c>
      <c r="AW186">
        <f>MAX(0,AW185*(1+AW$6/Setup!$C$13)-CU186-ES186)+IF($K186=30,$D186,0)</f>
        <v/>
      </c>
      <c r="AX186">
        <f>MAX(0,AX185*(1+AX$6/Setup!$C$13)-CV186-ET186)+IF($K186=31,$D186,0)</f>
        <v/>
      </c>
      <c r="AY186">
        <f>MAX(0,AY185*(1+AY$6/Setup!$C$13)-CW186-EU186)+IF($K186=32,$D186,0)</f>
        <v/>
      </c>
      <c r="AZ186">
        <f>MAX(0,AZ185*(1+AZ$6/Setup!$C$13)-CX186-EV186)+IF($K186=33,$D186,0)</f>
        <v/>
      </c>
      <c r="BA186">
        <f>MAX(0,BA185*(1+BA$6/Setup!$C$13)-CY186-EW186)+IF($K186=34,$D186,0)</f>
        <v/>
      </c>
      <c r="BB186">
        <f>MAX(0,BB185*(1+BB$6/Setup!$C$13)-CZ186-EX186)+IF($K186=35,$D186,0)</f>
        <v/>
      </c>
      <c r="BC186">
        <f>MAX(0,BC185*(1+BC$6/Setup!$C$13)-DA186-EY186)+IF($K186=36,$D186,0)</f>
        <v/>
      </c>
      <c r="BD186">
        <f>MAX(0,BD185*(1+BD$6/Setup!$C$13)-DB186-EZ186)+IF($K186=37,$D186,0)</f>
        <v/>
      </c>
      <c r="BE186">
        <f>MAX(0,BE185*(1+BE$6/Setup!$C$13)-DC186-FA186)+IF($K186=38,$D186,0)</f>
        <v/>
      </c>
      <c r="BF186">
        <f>MAX(0,BF185*(1+BF$6/Setup!$C$13)-DD186-FB186)+IF($K186=39,$D186,0)</f>
        <v/>
      </c>
      <c r="BG186">
        <f>MAX(0,BG185*(1+BG$6/Setup!$C$13)-DE186-FC186)+IF($K186=40,$D186,0)</f>
        <v/>
      </c>
      <c r="BH186">
        <f>MAX(0,BH185*(1+BH$6/Setup!$C$13)-DF186-FD186)+IF($K186=41,$D186,0)</f>
        <v/>
      </c>
      <c r="BI186">
        <f>MAX(0,BI185*(1+BI$6/Setup!$C$13)-DG186-FE186)+IF($K186=42,$D186,0)</f>
        <v/>
      </c>
      <c r="BJ186">
        <f>MAX(0,BJ185*(1+BJ$6/Setup!$C$13)-DH186-FF186)+IF($K186=43,$D186,0)</f>
        <v/>
      </c>
      <c r="BK186">
        <f>MAX(0,BK185*(1+BK$6/Setup!$C$13)-DI186-FG186)+IF($K186=44,$D186,0)</f>
        <v/>
      </c>
      <c r="BL186">
        <f>MAX(0,BL185*(1+BL$6/Setup!$C$13)-DJ186-FH186)+IF($K186=45,$D186,0)</f>
        <v/>
      </c>
      <c r="BM186">
        <f>MAX(0,BM185*(1+BM$6/Setup!$C$13)-DK186-FI186)+IF($K186=46,$D186,0)</f>
        <v/>
      </c>
      <c r="BN186">
        <f>MAX(0,BN185*(1+BN$6/Setup!$C$13)-DL186-FJ186)+IF($K186=47,$D186,0)</f>
        <v/>
      </c>
      <c r="BO186">
        <f>MAX(0,BO185*(1+BO$6/Setup!$C$13)-DM186-FK186)+IF($K186=48,$D186,0)</f>
        <v/>
      </c>
      <c r="BP186">
        <f>MAX(0,BP185*(1+BP$6/Setup!$C$13)-DN186-FL186)+IF($K186=49,$D186,0)</f>
        <v/>
      </c>
      <c r="BQ186">
        <f>MAX(0,BQ185*(1+BQ$6/Setup!$C$13)-DO186-FM186)+IF($K186=50,$D186,0)</f>
        <v/>
      </c>
      <c r="BR186">
        <f>MIN(T185*(1+T$6/Setup!$C$13),T$7)</f>
        <v/>
      </c>
      <c r="BS186">
        <f>MIN(U185*(1+U$6/Setup!$C$13),U$7)</f>
        <v/>
      </c>
      <c r="BT186">
        <f>MIN(V185*(1+V$6/Setup!$C$13),V$7)</f>
        <v/>
      </c>
      <c r="BU186">
        <f>MIN(W185*(1+W$6/Setup!$C$13),W$7)</f>
        <v/>
      </c>
      <c r="BV186">
        <f>MIN(X185*(1+X$6/Setup!$C$13),X$7)</f>
        <v/>
      </c>
      <c r="BW186">
        <f>MIN(Y185*(1+Y$6/Setup!$C$13),Y$7)</f>
        <v/>
      </c>
      <c r="BX186">
        <f>MIN(Z185*(1+Z$6/Setup!$C$13),Z$7)</f>
        <v/>
      </c>
      <c r="BY186">
        <f>MIN(AA185*(1+AA$6/Setup!$C$13),AA$7)</f>
        <v/>
      </c>
      <c r="BZ186">
        <f>MIN(AB185*(1+AB$6/Setup!$C$13),AB$7)</f>
        <v/>
      </c>
      <c r="CA186">
        <f>MIN(AC185*(1+AC$6/Setup!$C$13),AC$7)</f>
        <v/>
      </c>
      <c r="CB186">
        <f>MIN(AD185*(1+AD$6/Setup!$C$13),AD$7)</f>
        <v/>
      </c>
      <c r="CC186">
        <f>MIN(AE185*(1+AE$6/Setup!$C$13),AE$7)</f>
        <v/>
      </c>
      <c r="CD186">
        <f>MIN(AF185*(1+AF$6/Setup!$C$13),AF$7)</f>
        <v/>
      </c>
      <c r="CE186">
        <f>MIN(AG185*(1+AG$6/Setup!$C$13),AG$7)</f>
        <v/>
      </c>
      <c r="CF186">
        <f>MIN(AH185*(1+AH$6/Setup!$C$13),AH$7)</f>
        <v/>
      </c>
      <c r="CG186">
        <f>MIN(AI185*(1+AI$6/Setup!$C$13),AI$7)</f>
        <v/>
      </c>
      <c r="CH186">
        <f>MIN(AJ185*(1+AJ$6/Setup!$C$13),AJ$7)</f>
        <v/>
      </c>
      <c r="CI186">
        <f>MIN(AK185*(1+AK$6/Setup!$C$13),AK$7)</f>
        <v/>
      </c>
      <c r="CJ186">
        <f>MIN(AL185*(1+AL$6/Setup!$C$13),AL$7)</f>
        <v/>
      </c>
      <c r="CK186">
        <f>MIN(AM185*(1+AM$6/Setup!$C$13),AM$7)</f>
        <v/>
      </c>
      <c r="CL186">
        <f>MIN(AN185*(1+AN$6/Setup!$C$13),AN$7)</f>
        <v/>
      </c>
      <c r="CM186">
        <f>MIN(AO185*(1+AO$6/Setup!$C$13),AO$7)</f>
        <v/>
      </c>
      <c r="CN186">
        <f>MIN(AP185*(1+AP$6/Setup!$C$13),AP$7)</f>
        <v/>
      </c>
      <c r="CO186">
        <f>MIN(AQ185*(1+AQ$6/Setup!$C$13),AQ$7)</f>
        <v/>
      </c>
      <c r="CP186">
        <f>MIN(AR185*(1+AR$6/Setup!$C$13),AR$7)</f>
        <v/>
      </c>
      <c r="CQ186">
        <f>MIN(AS185*(1+AS$6/Setup!$C$13),AS$7)</f>
        <v/>
      </c>
      <c r="CR186">
        <f>MIN(AT185*(1+AT$6/Setup!$C$13),AT$7)</f>
        <v/>
      </c>
      <c r="CS186">
        <f>MIN(AU185*(1+AU$6/Setup!$C$13),AU$7)</f>
        <v/>
      </c>
      <c r="CT186">
        <f>MIN(AV185*(1+AV$6/Setup!$C$13),AV$7)</f>
        <v/>
      </c>
      <c r="CU186">
        <f>MIN(AW185*(1+AW$6/Setup!$C$13),AW$7)</f>
        <v/>
      </c>
      <c r="CV186">
        <f>MIN(AX185*(1+AX$6/Setup!$C$13),AX$7)</f>
        <v/>
      </c>
      <c r="CW186">
        <f>MIN(AY185*(1+AY$6/Setup!$C$13),AY$7)</f>
        <v/>
      </c>
      <c r="CX186">
        <f>MIN(AZ185*(1+AZ$6/Setup!$C$13),AZ$7)</f>
        <v/>
      </c>
      <c r="CY186">
        <f>MIN(BA185*(1+BA$6/Setup!$C$13),BA$7)</f>
        <v/>
      </c>
      <c r="CZ186">
        <f>MIN(BB185*(1+BB$6/Setup!$C$13),BB$7)</f>
        <v/>
      </c>
      <c r="DA186">
        <f>MIN(BC185*(1+BC$6/Setup!$C$13),BC$7)</f>
        <v/>
      </c>
      <c r="DB186">
        <f>MIN(BD185*(1+BD$6/Setup!$C$13),BD$7)</f>
        <v/>
      </c>
      <c r="DC186">
        <f>MIN(BE185*(1+BE$6/Setup!$C$13),BE$7)</f>
        <v/>
      </c>
      <c r="DD186">
        <f>MIN(BF185*(1+BF$6/Setup!$C$13),BF$7)</f>
        <v/>
      </c>
      <c r="DE186">
        <f>MIN(BG185*(1+BG$6/Setup!$C$13),BG$7)</f>
        <v/>
      </c>
      <c r="DF186">
        <f>MIN(BH185*(1+BH$6/Setup!$C$13),BH$7)</f>
        <v/>
      </c>
      <c r="DG186">
        <f>MIN(BI185*(1+BI$6/Setup!$C$13),BI$7)</f>
        <v/>
      </c>
      <c r="DH186">
        <f>MIN(BJ185*(1+BJ$6/Setup!$C$13),BJ$7)</f>
        <v/>
      </c>
      <c r="DI186">
        <f>MIN(BK185*(1+BK$6/Setup!$C$13),BK$7)</f>
        <v/>
      </c>
      <c r="DJ186">
        <f>MIN(BL185*(1+BL$6/Setup!$C$13),BL$7)</f>
        <v/>
      </c>
      <c r="DK186">
        <f>MIN(BM185*(1+BM$6/Setup!$C$13),BM$7)</f>
        <v/>
      </c>
      <c r="DL186">
        <f>MIN(BN185*(1+BN$6/Setup!$C$13),BN$7)</f>
        <v/>
      </c>
      <c r="DM186">
        <f>MIN(BO185*(1+BO$6/Setup!$C$13),BO$7)</f>
        <v/>
      </c>
      <c r="DN186">
        <f>MIN(BP185*(1+BP$6/Setup!$C$13),BP$7)</f>
        <v/>
      </c>
      <c r="DO186">
        <f>MIN(BQ185*(1+BQ$6/Setup!$C$13),BQ$7)</f>
        <v/>
      </c>
      <c r="DP186">
        <f>MIN(T185*(1+T$6/Setup!$C$13)-BR186,$H186)</f>
        <v/>
      </c>
      <c r="DQ186">
        <f>MIN(U185*(1+U$6/Setup!$C$13)-BS186,MAX(0,$H186-SUM($DP186:DP186)))</f>
        <v/>
      </c>
      <c r="DR186">
        <f>MIN(V185*(1+V$6/Setup!$C$13)-BT186,MAX(0,$H186-SUM($DP186:DQ186)))</f>
        <v/>
      </c>
      <c r="DS186">
        <f>MIN(W185*(1+W$6/Setup!$C$13)-BU186,MAX(0,$H186-SUM($DP186:DR186)))</f>
        <v/>
      </c>
      <c r="DT186">
        <f>MIN(X185*(1+X$6/Setup!$C$13)-BV186,MAX(0,$H186-SUM($DP186:DS186)))</f>
        <v/>
      </c>
      <c r="DU186">
        <f>MIN(Y185*(1+Y$6/Setup!$C$13)-BW186,MAX(0,$H186-SUM($DP186:DT186)))</f>
        <v/>
      </c>
      <c r="DV186">
        <f>MIN(Z185*(1+Z$6/Setup!$C$13)-BX186,MAX(0,$H186-SUM($DP186:DU186)))</f>
        <v/>
      </c>
      <c r="DW186">
        <f>MIN(AA185*(1+AA$6/Setup!$C$13)-BY186,MAX(0,$H186-SUM($DP186:DV186)))</f>
        <v/>
      </c>
      <c r="DX186">
        <f>MIN(AB185*(1+AB$6/Setup!$C$13)-BZ186,MAX(0,$H186-SUM($DP186:DW186)))</f>
        <v/>
      </c>
      <c r="DY186">
        <f>MIN(AC185*(1+AC$6/Setup!$C$13)-CA186,MAX(0,$H186-SUM($DP186:DX186)))</f>
        <v/>
      </c>
      <c r="DZ186">
        <f>MIN(AD185*(1+AD$6/Setup!$C$13)-CB186,MAX(0,$H186-SUM($DP186:DY186)))</f>
        <v/>
      </c>
      <c r="EA186">
        <f>MIN(AE185*(1+AE$6/Setup!$C$13)-CC186,MAX(0,$H186-SUM($DP186:DZ186)))</f>
        <v/>
      </c>
      <c r="EB186">
        <f>MIN(AF185*(1+AF$6/Setup!$C$13)-CD186,MAX(0,$H186-SUM($DP186:EA186)))</f>
        <v/>
      </c>
      <c r="EC186">
        <f>MIN(AG185*(1+AG$6/Setup!$C$13)-CE186,MAX(0,$H186-SUM($DP186:EB186)))</f>
        <v/>
      </c>
      <c r="ED186">
        <f>MIN(AH185*(1+AH$6/Setup!$C$13)-CF186,MAX(0,$H186-SUM($DP186:EC186)))</f>
        <v/>
      </c>
      <c r="EE186">
        <f>MIN(AI185*(1+AI$6/Setup!$C$13)-CG186,MAX(0,$H186-SUM($DP186:ED186)))</f>
        <v/>
      </c>
      <c r="EF186">
        <f>MIN(AJ185*(1+AJ$6/Setup!$C$13)-CH186,MAX(0,$H186-SUM($DP186:EE186)))</f>
        <v/>
      </c>
      <c r="EG186">
        <f>MIN(AK185*(1+AK$6/Setup!$C$13)-CI186,MAX(0,$H186-SUM($DP186:EF186)))</f>
        <v/>
      </c>
      <c r="EH186">
        <f>MIN(AL185*(1+AL$6/Setup!$C$13)-CJ186,MAX(0,$H186-SUM($DP186:EG186)))</f>
        <v/>
      </c>
      <c r="EI186">
        <f>MIN(AM185*(1+AM$6/Setup!$C$13)-CK186,MAX(0,$H186-SUM($DP186:EH186)))</f>
        <v/>
      </c>
      <c r="EJ186">
        <f>MIN(AN185*(1+AN$6/Setup!$C$13)-CL186,MAX(0,$H186-SUM($DP186:EI186)))</f>
        <v/>
      </c>
      <c r="EK186">
        <f>MIN(AO185*(1+AO$6/Setup!$C$13)-CM186,MAX(0,$H186-SUM($DP186:EJ186)))</f>
        <v/>
      </c>
      <c r="EL186">
        <f>MIN(AP185*(1+AP$6/Setup!$C$13)-CN186,MAX(0,$H186-SUM($DP186:EK186)))</f>
        <v/>
      </c>
      <c r="EM186">
        <f>MIN(AQ185*(1+AQ$6/Setup!$C$13)-CO186,MAX(0,$H186-SUM($DP186:EL186)))</f>
        <v/>
      </c>
      <c r="EN186">
        <f>MIN(AR185*(1+AR$6/Setup!$C$13)-CP186,MAX(0,$H186-SUM($DP186:EM186)))</f>
        <v/>
      </c>
      <c r="EO186">
        <f>MIN(AS185*(1+AS$6/Setup!$C$13)-CQ186,MAX(0,$H186-SUM($DP186:EN186)))</f>
        <v/>
      </c>
      <c r="EP186">
        <f>MIN(AT185*(1+AT$6/Setup!$C$13)-CR186,MAX(0,$H186-SUM($DP186:EO186)))</f>
        <v/>
      </c>
      <c r="EQ186">
        <f>MIN(AU185*(1+AU$6/Setup!$C$13)-CS186,MAX(0,$H186-SUM($DP186:EP186)))</f>
        <v/>
      </c>
      <c r="ER186">
        <f>MIN(AV185*(1+AV$6/Setup!$C$13)-CT186,MAX(0,$H186-SUM($DP186:EQ186)))</f>
        <v/>
      </c>
      <c r="ES186">
        <f>MIN(AW185*(1+AW$6/Setup!$C$13)-CU186,MAX(0,$H186-SUM($DP186:ER186)))</f>
        <v/>
      </c>
      <c r="ET186">
        <f>MIN(AX185*(1+AX$6/Setup!$C$13)-CV186,MAX(0,$H186-SUM($DP186:ES186)))</f>
        <v/>
      </c>
      <c r="EU186">
        <f>MIN(AY185*(1+AY$6/Setup!$C$13)-CW186,MAX(0,$H186-SUM($DP186:ET186)))</f>
        <v/>
      </c>
      <c r="EV186">
        <f>MIN(AZ185*(1+AZ$6/Setup!$C$13)-CX186,MAX(0,$H186-SUM($DP186:EU186)))</f>
        <v/>
      </c>
      <c r="EW186">
        <f>MIN(BA185*(1+BA$6/Setup!$C$13)-CY186,MAX(0,$H186-SUM($DP186:EV186)))</f>
        <v/>
      </c>
      <c r="EX186">
        <f>MIN(BB185*(1+BB$6/Setup!$C$13)-CZ186,MAX(0,$H186-SUM($DP186:EW186)))</f>
        <v/>
      </c>
      <c r="EY186">
        <f>MIN(BC185*(1+BC$6/Setup!$C$13)-DA186,MAX(0,$H186-SUM($DP186:EX186)))</f>
        <v/>
      </c>
      <c r="EZ186">
        <f>MIN(BD185*(1+BD$6/Setup!$C$13)-DB186,MAX(0,$H186-SUM($DP186:EY186)))</f>
        <v/>
      </c>
      <c r="FA186">
        <f>MIN(BE185*(1+BE$6/Setup!$C$13)-DC186,MAX(0,$H186-SUM($DP186:EZ186)))</f>
        <v/>
      </c>
      <c r="FB186">
        <f>MIN(BF185*(1+BF$6/Setup!$C$13)-DD186,MAX(0,$H186-SUM($DP186:FA186)))</f>
        <v/>
      </c>
      <c r="FC186">
        <f>MIN(BG185*(1+BG$6/Setup!$C$13)-DE186,MAX(0,$H186-SUM($DP186:FB186)))</f>
        <v/>
      </c>
      <c r="FD186">
        <f>MIN(BH185*(1+BH$6/Setup!$C$13)-DF186,MAX(0,$H186-SUM($DP186:FC186)))</f>
        <v/>
      </c>
      <c r="FE186">
        <f>MIN(BI185*(1+BI$6/Setup!$C$13)-DG186,MAX(0,$H186-SUM($DP186:FD186)))</f>
        <v/>
      </c>
      <c r="FF186">
        <f>MIN(BJ185*(1+BJ$6/Setup!$C$13)-DH186,MAX(0,$H186-SUM($DP186:FE186)))</f>
        <v/>
      </c>
      <c r="FG186">
        <f>MIN(BK185*(1+BK$6/Setup!$C$13)-DI186,MAX(0,$H186-SUM($DP186:FF186)))</f>
        <v/>
      </c>
      <c r="FH186">
        <f>MIN(BL185*(1+BL$6/Setup!$C$13)-DJ186,MAX(0,$H186-SUM($DP186:FG186)))</f>
        <v/>
      </c>
      <c r="FI186">
        <f>MIN(BM185*(1+BM$6/Setup!$C$13)-DK186,MAX(0,$H186-SUM($DP186:FH186)))</f>
        <v/>
      </c>
      <c r="FJ186">
        <f>MIN(BN185*(1+BN$6/Setup!$C$13)-DL186,MAX(0,$H186-SUM($DP186:FI186)))</f>
        <v/>
      </c>
      <c r="FK186">
        <f>MIN(BO185*(1+BO$6/Setup!$C$13)-DM186,MAX(0,$H186-SUM($DP186:FJ186)))</f>
        <v/>
      </c>
      <c r="FL186">
        <f>MIN(BP185*(1+BP$6/Setup!$C$13)-DN186,MAX(0,$H186-SUM($DP186:FK186)))</f>
        <v/>
      </c>
      <c r="FM186">
        <f>MIN(BQ185*(1+BQ$6/Setup!$C$13)-DO186,MAX(0,$H186-SUM($DP186:FL186)))</f>
        <v/>
      </c>
    </row>
    <row r="187">
      <c r="A187">
        <f>A186+1</f>
        <v/>
      </c>
      <c r="B187">
        <f>IF(Setup!$C$6="Every week",Setup!$C$7+7*(A187-1),IF(Setup!$C$6="Every 2 weeks",Setup!$C$7+14*(A187-1),IF(Setup!$C$6="Every month",EDATE(Setup!$C$7,A187-1),EOMONTH(Setup!$C$7,INT((A187-1+Setup!$C$20)/2)-1)+MIN(IF(MOD(A187-1+Setup!$C$20,2)=0,Setup!$C$18,Setup!$C$19),DAY(EOMONTH(Setup!$C$7,INT((A187-1+Setup!$C$20)/2)))))))</f>
        <v/>
      </c>
      <c r="C187">
        <f>N('Paycheck Plan'!J183)</f>
        <v/>
      </c>
      <c r="D187">
        <f>N('Paycheck Plan'!K183)</f>
        <v/>
      </c>
      <c r="E187">
        <f>MIN(MAX(0,Setup!$C$10-F186),MAX(0,Setup!$C$8+C187-G187))</f>
        <v/>
      </c>
      <c r="F187">
        <f>F186+E187</f>
        <v/>
      </c>
      <c r="G187">
        <f>MIN(Setup!$C$14,MAX(0,Setup!$C$8+C187))</f>
        <v/>
      </c>
      <c r="H187">
        <f>MAX(0,Setup!$C$8+C187-G187-E187)+SUM($T$7:$BQ$7)-SUM(BR187:DO187)</f>
        <v/>
      </c>
      <c r="I187">
        <f>SUMPRODUCT(T186:BQ186,$T$6:$BQ$6)/Setup!$C$13</f>
        <v/>
      </c>
      <c r="J187">
        <f>SUM(T187:BQ187)</f>
        <v/>
      </c>
      <c r="K187">
        <f>IF(MAX(DP187:FM187)&gt;0,MATCH(MAX(DP187:FM187),DP187:FM187,0),1)</f>
        <v/>
      </c>
      <c r="T187">
        <f>MAX(0,T186*(1+T$6/Setup!$C$13)-BR187-DP187)+IF($K187=1,$D187,0)</f>
        <v/>
      </c>
      <c r="U187">
        <f>MAX(0,U186*(1+U$6/Setup!$C$13)-BS187-DQ187)+IF($K187=2,$D187,0)</f>
        <v/>
      </c>
      <c r="V187">
        <f>MAX(0,V186*(1+V$6/Setup!$C$13)-BT187-DR187)+IF($K187=3,$D187,0)</f>
        <v/>
      </c>
      <c r="W187">
        <f>MAX(0,W186*(1+W$6/Setup!$C$13)-BU187-DS187)+IF($K187=4,$D187,0)</f>
        <v/>
      </c>
      <c r="X187">
        <f>MAX(0,X186*(1+X$6/Setup!$C$13)-BV187-DT187)+IF($K187=5,$D187,0)</f>
        <v/>
      </c>
      <c r="Y187">
        <f>MAX(0,Y186*(1+Y$6/Setup!$C$13)-BW187-DU187)+IF($K187=6,$D187,0)</f>
        <v/>
      </c>
      <c r="Z187">
        <f>MAX(0,Z186*(1+Z$6/Setup!$C$13)-BX187-DV187)+IF($K187=7,$D187,0)</f>
        <v/>
      </c>
      <c r="AA187">
        <f>MAX(0,AA186*(1+AA$6/Setup!$C$13)-BY187-DW187)+IF($K187=8,$D187,0)</f>
        <v/>
      </c>
      <c r="AB187">
        <f>MAX(0,AB186*(1+AB$6/Setup!$C$13)-BZ187-DX187)+IF($K187=9,$D187,0)</f>
        <v/>
      </c>
      <c r="AC187">
        <f>MAX(0,AC186*(1+AC$6/Setup!$C$13)-CA187-DY187)+IF($K187=10,$D187,0)</f>
        <v/>
      </c>
      <c r="AD187">
        <f>MAX(0,AD186*(1+AD$6/Setup!$C$13)-CB187-DZ187)+IF($K187=11,$D187,0)</f>
        <v/>
      </c>
      <c r="AE187">
        <f>MAX(0,AE186*(1+AE$6/Setup!$C$13)-CC187-EA187)+IF($K187=12,$D187,0)</f>
        <v/>
      </c>
      <c r="AF187">
        <f>MAX(0,AF186*(1+AF$6/Setup!$C$13)-CD187-EB187)+IF($K187=13,$D187,0)</f>
        <v/>
      </c>
      <c r="AG187">
        <f>MAX(0,AG186*(1+AG$6/Setup!$C$13)-CE187-EC187)+IF($K187=14,$D187,0)</f>
        <v/>
      </c>
      <c r="AH187">
        <f>MAX(0,AH186*(1+AH$6/Setup!$C$13)-CF187-ED187)+IF($K187=15,$D187,0)</f>
        <v/>
      </c>
      <c r="AI187">
        <f>MAX(0,AI186*(1+AI$6/Setup!$C$13)-CG187-EE187)+IF($K187=16,$D187,0)</f>
        <v/>
      </c>
      <c r="AJ187">
        <f>MAX(0,AJ186*(1+AJ$6/Setup!$C$13)-CH187-EF187)+IF($K187=17,$D187,0)</f>
        <v/>
      </c>
      <c r="AK187">
        <f>MAX(0,AK186*(1+AK$6/Setup!$C$13)-CI187-EG187)+IF($K187=18,$D187,0)</f>
        <v/>
      </c>
      <c r="AL187">
        <f>MAX(0,AL186*(1+AL$6/Setup!$C$13)-CJ187-EH187)+IF($K187=19,$D187,0)</f>
        <v/>
      </c>
      <c r="AM187">
        <f>MAX(0,AM186*(1+AM$6/Setup!$C$13)-CK187-EI187)+IF($K187=20,$D187,0)</f>
        <v/>
      </c>
      <c r="AN187">
        <f>MAX(0,AN186*(1+AN$6/Setup!$C$13)-CL187-EJ187)+IF($K187=21,$D187,0)</f>
        <v/>
      </c>
      <c r="AO187">
        <f>MAX(0,AO186*(1+AO$6/Setup!$C$13)-CM187-EK187)+IF($K187=22,$D187,0)</f>
        <v/>
      </c>
      <c r="AP187">
        <f>MAX(0,AP186*(1+AP$6/Setup!$C$13)-CN187-EL187)+IF($K187=23,$D187,0)</f>
        <v/>
      </c>
      <c r="AQ187">
        <f>MAX(0,AQ186*(1+AQ$6/Setup!$C$13)-CO187-EM187)+IF($K187=24,$D187,0)</f>
        <v/>
      </c>
      <c r="AR187">
        <f>MAX(0,AR186*(1+AR$6/Setup!$C$13)-CP187-EN187)+IF($K187=25,$D187,0)</f>
        <v/>
      </c>
      <c r="AS187">
        <f>MAX(0,AS186*(1+AS$6/Setup!$C$13)-CQ187-EO187)+IF($K187=26,$D187,0)</f>
        <v/>
      </c>
      <c r="AT187">
        <f>MAX(0,AT186*(1+AT$6/Setup!$C$13)-CR187-EP187)+IF($K187=27,$D187,0)</f>
        <v/>
      </c>
      <c r="AU187">
        <f>MAX(0,AU186*(1+AU$6/Setup!$C$13)-CS187-EQ187)+IF($K187=28,$D187,0)</f>
        <v/>
      </c>
      <c r="AV187">
        <f>MAX(0,AV186*(1+AV$6/Setup!$C$13)-CT187-ER187)+IF($K187=29,$D187,0)</f>
        <v/>
      </c>
      <c r="AW187">
        <f>MAX(0,AW186*(1+AW$6/Setup!$C$13)-CU187-ES187)+IF($K187=30,$D187,0)</f>
        <v/>
      </c>
      <c r="AX187">
        <f>MAX(0,AX186*(1+AX$6/Setup!$C$13)-CV187-ET187)+IF($K187=31,$D187,0)</f>
        <v/>
      </c>
      <c r="AY187">
        <f>MAX(0,AY186*(1+AY$6/Setup!$C$13)-CW187-EU187)+IF($K187=32,$D187,0)</f>
        <v/>
      </c>
      <c r="AZ187">
        <f>MAX(0,AZ186*(1+AZ$6/Setup!$C$13)-CX187-EV187)+IF($K187=33,$D187,0)</f>
        <v/>
      </c>
      <c r="BA187">
        <f>MAX(0,BA186*(1+BA$6/Setup!$C$13)-CY187-EW187)+IF($K187=34,$D187,0)</f>
        <v/>
      </c>
      <c r="BB187">
        <f>MAX(0,BB186*(1+BB$6/Setup!$C$13)-CZ187-EX187)+IF($K187=35,$D187,0)</f>
        <v/>
      </c>
      <c r="BC187">
        <f>MAX(0,BC186*(1+BC$6/Setup!$C$13)-DA187-EY187)+IF($K187=36,$D187,0)</f>
        <v/>
      </c>
      <c r="BD187">
        <f>MAX(0,BD186*(1+BD$6/Setup!$C$13)-DB187-EZ187)+IF($K187=37,$D187,0)</f>
        <v/>
      </c>
      <c r="BE187">
        <f>MAX(0,BE186*(1+BE$6/Setup!$C$13)-DC187-FA187)+IF($K187=38,$D187,0)</f>
        <v/>
      </c>
      <c r="BF187">
        <f>MAX(0,BF186*(1+BF$6/Setup!$C$13)-DD187-FB187)+IF($K187=39,$D187,0)</f>
        <v/>
      </c>
      <c r="BG187">
        <f>MAX(0,BG186*(1+BG$6/Setup!$C$13)-DE187-FC187)+IF($K187=40,$D187,0)</f>
        <v/>
      </c>
      <c r="BH187">
        <f>MAX(0,BH186*(1+BH$6/Setup!$C$13)-DF187-FD187)+IF($K187=41,$D187,0)</f>
        <v/>
      </c>
      <c r="BI187">
        <f>MAX(0,BI186*(1+BI$6/Setup!$C$13)-DG187-FE187)+IF($K187=42,$D187,0)</f>
        <v/>
      </c>
      <c r="BJ187">
        <f>MAX(0,BJ186*(1+BJ$6/Setup!$C$13)-DH187-FF187)+IF($K187=43,$D187,0)</f>
        <v/>
      </c>
      <c r="BK187">
        <f>MAX(0,BK186*(1+BK$6/Setup!$C$13)-DI187-FG187)+IF($K187=44,$D187,0)</f>
        <v/>
      </c>
      <c r="BL187">
        <f>MAX(0,BL186*(1+BL$6/Setup!$C$13)-DJ187-FH187)+IF($K187=45,$D187,0)</f>
        <v/>
      </c>
      <c r="BM187">
        <f>MAX(0,BM186*(1+BM$6/Setup!$C$13)-DK187-FI187)+IF($K187=46,$D187,0)</f>
        <v/>
      </c>
      <c r="BN187">
        <f>MAX(0,BN186*(1+BN$6/Setup!$C$13)-DL187-FJ187)+IF($K187=47,$D187,0)</f>
        <v/>
      </c>
      <c r="BO187">
        <f>MAX(0,BO186*(1+BO$6/Setup!$C$13)-DM187-FK187)+IF($K187=48,$D187,0)</f>
        <v/>
      </c>
      <c r="BP187">
        <f>MAX(0,BP186*(1+BP$6/Setup!$C$13)-DN187-FL187)+IF($K187=49,$D187,0)</f>
        <v/>
      </c>
      <c r="BQ187">
        <f>MAX(0,BQ186*(1+BQ$6/Setup!$C$13)-DO187-FM187)+IF($K187=50,$D187,0)</f>
        <v/>
      </c>
      <c r="BR187">
        <f>MIN(T186*(1+T$6/Setup!$C$13),T$7)</f>
        <v/>
      </c>
      <c r="BS187">
        <f>MIN(U186*(1+U$6/Setup!$C$13),U$7)</f>
        <v/>
      </c>
      <c r="BT187">
        <f>MIN(V186*(1+V$6/Setup!$C$13),V$7)</f>
        <v/>
      </c>
      <c r="BU187">
        <f>MIN(W186*(1+W$6/Setup!$C$13),W$7)</f>
        <v/>
      </c>
      <c r="BV187">
        <f>MIN(X186*(1+X$6/Setup!$C$13),X$7)</f>
        <v/>
      </c>
      <c r="BW187">
        <f>MIN(Y186*(1+Y$6/Setup!$C$13),Y$7)</f>
        <v/>
      </c>
      <c r="BX187">
        <f>MIN(Z186*(1+Z$6/Setup!$C$13),Z$7)</f>
        <v/>
      </c>
      <c r="BY187">
        <f>MIN(AA186*(1+AA$6/Setup!$C$13),AA$7)</f>
        <v/>
      </c>
      <c r="BZ187">
        <f>MIN(AB186*(1+AB$6/Setup!$C$13),AB$7)</f>
        <v/>
      </c>
      <c r="CA187">
        <f>MIN(AC186*(1+AC$6/Setup!$C$13),AC$7)</f>
        <v/>
      </c>
      <c r="CB187">
        <f>MIN(AD186*(1+AD$6/Setup!$C$13),AD$7)</f>
        <v/>
      </c>
      <c r="CC187">
        <f>MIN(AE186*(1+AE$6/Setup!$C$13),AE$7)</f>
        <v/>
      </c>
      <c r="CD187">
        <f>MIN(AF186*(1+AF$6/Setup!$C$13),AF$7)</f>
        <v/>
      </c>
      <c r="CE187">
        <f>MIN(AG186*(1+AG$6/Setup!$C$13),AG$7)</f>
        <v/>
      </c>
      <c r="CF187">
        <f>MIN(AH186*(1+AH$6/Setup!$C$13),AH$7)</f>
        <v/>
      </c>
      <c r="CG187">
        <f>MIN(AI186*(1+AI$6/Setup!$C$13),AI$7)</f>
        <v/>
      </c>
      <c r="CH187">
        <f>MIN(AJ186*(1+AJ$6/Setup!$C$13),AJ$7)</f>
        <v/>
      </c>
      <c r="CI187">
        <f>MIN(AK186*(1+AK$6/Setup!$C$13),AK$7)</f>
        <v/>
      </c>
      <c r="CJ187">
        <f>MIN(AL186*(1+AL$6/Setup!$C$13),AL$7)</f>
        <v/>
      </c>
      <c r="CK187">
        <f>MIN(AM186*(1+AM$6/Setup!$C$13),AM$7)</f>
        <v/>
      </c>
      <c r="CL187">
        <f>MIN(AN186*(1+AN$6/Setup!$C$13),AN$7)</f>
        <v/>
      </c>
      <c r="CM187">
        <f>MIN(AO186*(1+AO$6/Setup!$C$13),AO$7)</f>
        <v/>
      </c>
      <c r="CN187">
        <f>MIN(AP186*(1+AP$6/Setup!$C$13),AP$7)</f>
        <v/>
      </c>
      <c r="CO187">
        <f>MIN(AQ186*(1+AQ$6/Setup!$C$13),AQ$7)</f>
        <v/>
      </c>
      <c r="CP187">
        <f>MIN(AR186*(1+AR$6/Setup!$C$13),AR$7)</f>
        <v/>
      </c>
      <c r="CQ187">
        <f>MIN(AS186*(1+AS$6/Setup!$C$13),AS$7)</f>
        <v/>
      </c>
      <c r="CR187">
        <f>MIN(AT186*(1+AT$6/Setup!$C$13),AT$7)</f>
        <v/>
      </c>
      <c r="CS187">
        <f>MIN(AU186*(1+AU$6/Setup!$C$13),AU$7)</f>
        <v/>
      </c>
      <c r="CT187">
        <f>MIN(AV186*(1+AV$6/Setup!$C$13),AV$7)</f>
        <v/>
      </c>
      <c r="CU187">
        <f>MIN(AW186*(1+AW$6/Setup!$C$13),AW$7)</f>
        <v/>
      </c>
      <c r="CV187">
        <f>MIN(AX186*(1+AX$6/Setup!$C$13),AX$7)</f>
        <v/>
      </c>
      <c r="CW187">
        <f>MIN(AY186*(1+AY$6/Setup!$C$13),AY$7)</f>
        <v/>
      </c>
      <c r="CX187">
        <f>MIN(AZ186*(1+AZ$6/Setup!$C$13),AZ$7)</f>
        <v/>
      </c>
      <c r="CY187">
        <f>MIN(BA186*(1+BA$6/Setup!$C$13),BA$7)</f>
        <v/>
      </c>
      <c r="CZ187">
        <f>MIN(BB186*(1+BB$6/Setup!$C$13),BB$7)</f>
        <v/>
      </c>
      <c r="DA187">
        <f>MIN(BC186*(1+BC$6/Setup!$C$13),BC$7)</f>
        <v/>
      </c>
      <c r="DB187">
        <f>MIN(BD186*(1+BD$6/Setup!$C$13),BD$7)</f>
        <v/>
      </c>
      <c r="DC187">
        <f>MIN(BE186*(1+BE$6/Setup!$C$13),BE$7)</f>
        <v/>
      </c>
      <c r="DD187">
        <f>MIN(BF186*(1+BF$6/Setup!$C$13),BF$7)</f>
        <v/>
      </c>
      <c r="DE187">
        <f>MIN(BG186*(1+BG$6/Setup!$C$13),BG$7)</f>
        <v/>
      </c>
      <c r="DF187">
        <f>MIN(BH186*(1+BH$6/Setup!$C$13),BH$7)</f>
        <v/>
      </c>
      <c r="DG187">
        <f>MIN(BI186*(1+BI$6/Setup!$C$13),BI$7)</f>
        <v/>
      </c>
      <c r="DH187">
        <f>MIN(BJ186*(1+BJ$6/Setup!$C$13),BJ$7)</f>
        <v/>
      </c>
      <c r="DI187">
        <f>MIN(BK186*(1+BK$6/Setup!$C$13),BK$7)</f>
        <v/>
      </c>
      <c r="DJ187">
        <f>MIN(BL186*(1+BL$6/Setup!$C$13),BL$7)</f>
        <v/>
      </c>
      <c r="DK187">
        <f>MIN(BM186*(1+BM$6/Setup!$C$13),BM$7)</f>
        <v/>
      </c>
      <c r="DL187">
        <f>MIN(BN186*(1+BN$6/Setup!$C$13),BN$7)</f>
        <v/>
      </c>
      <c r="DM187">
        <f>MIN(BO186*(1+BO$6/Setup!$C$13),BO$7)</f>
        <v/>
      </c>
      <c r="DN187">
        <f>MIN(BP186*(1+BP$6/Setup!$C$13),BP$7)</f>
        <v/>
      </c>
      <c r="DO187">
        <f>MIN(BQ186*(1+BQ$6/Setup!$C$13),BQ$7)</f>
        <v/>
      </c>
      <c r="DP187">
        <f>MIN(T186*(1+T$6/Setup!$C$13)-BR187,$H187)</f>
        <v/>
      </c>
      <c r="DQ187">
        <f>MIN(U186*(1+U$6/Setup!$C$13)-BS187,MAX(0,$H187-SUM($DP187:DP187)))</f>
        <v/>
      </c>
      <c r="DR187">
        <f>MIN(V186*(1+V$6/Setup!$C$13)-BT187,MAX(0,$H187-SUM($DP187:DQ187)))</f>
        <v/>
      </c>
      <c r="DS187">
        <f>MIN(W186*(1+W$6/Setup!$C$13)-BU187,MAX(0,$H187-SUM($DP187:DR187)))</f>
        <v/>
      </c>
      <c r="DT187">
        <f>MIN(X186*(1+X$6/Setup!$C$13)-BV187,MAX(0,$H187-SUM($DP187:DS187)))</f>
        <v/>
      </c>
      <c r="DU187">
        <f>MIN(Y186*(1+Y$6/Setup!$C$13)-BW187,MAX(0,$H187-SUM($DP187:DT187)))</f>
        <v/>
      </c>
      <c r="DV187">
        <f>MIN(Z186*(1+Z$6/Setup!$C$13)-BX187,MAX(0,$H187-SUM($DP187:DU187)))</f>
        <v/>
      </c>
      <c r="DW187">
        <f>MIN(AA186*(1+AA$6/Setup!$C$13)-BY187,MAX(0,$H187-SUM($DP187:DV187)))</f>
        <v/>
      </c>
      <c r="DX187">
        <f>MIN(AB186*(1+AB$6/Setup!$C$13)-BZ187,MAX(0,$H187-SUM($DP187:DW187)))</f>
        <v/>
      </c>
      <c r="DY187">
        <f>MIN(AC186*(1+AC$6/Setup!$C$13)-CA187,MAX(0,$H187-SUM($DP187:DX187)))</f>
        <v/>
      </c>
      <c r="DZ187">
        <f>MIN(AD186*(1+AD$6/Setup!$C$13)-CB187,MAX(0,$H187-SUM($DP187:DY187)))</f>
        <v/>
      </c>
      <c r="EA187">
        <f>MIN(AE186*(1+AE$6/Setup!$C$13)-CC187,MAX(0,$H187-SUM($DP187:DZ187)))</f>
        <v/>
      </c>
      <c r="EB187">
        <f>MIN(AF186*(1+AF$6/Setup!$C$13)-CD187,MAX(0,$H187-SUM($DP187:EA187)))</f>
        <v/>
      </c>
      <c r="EC187">
        <f>MIN(AG186*(1+AG$6/Setup!$C$13)-CE187,MAX(0,$H187-SUM($DP187:EB187)))</f>
        <v/>
      </c>
      <c r="ED187">
        <f>MIN(AH186*(1+AH$6/Setup!$C$13)-CF187,MAX(0,$H187-SUM($DP187:EC187)))</f>
        <v/>
      </c>
      <c r="EE187">
        <f>MIN(AI186*(1+AI$6/Setup!$C$13)-CG187,MAX(0,$H187-SUM($DP187:ED187)))</f>
        <v/>
      </c>
      <c r="EF187">
        <f>MIN(AJ186*(1+AJ$6/Setup!$C$13)-CH187,MAX(0,$H187-SUM($DP187:EE187)))</f>
        <v/>
      </c>
      <c r="EG187">
        <f>MIN(AK186*(1+AK$6/Setup!$C$13)-CI187,MAX(0,$H187-SUM($DP187:EF187)))</f>
        <v/>
      </c>
      <c r="EH187">
        <f>MIN(AL186*(1+AL$6/Setup!$C$13)-CJ187,MAX(0,$H187-SUM($DP187:EG187)))</f>
        <v/>
      </c>
      <c r="EI187">
        <f>MIN(AM186*(1+AM$6/Setup!$C$13)-CK187,MAX(0,$H187-SUM($DP187:EH187)))</f>
        <v/>
      </c>
      <c r="EJ187">
        <f>MIN(AN186*(1+AN$6/Setup!$C$13)-CL187,MAX(0,$H187-SUM($DP187:EI187)))</f>
        <v/>
      </c>
      <c r="EK187">
        <f>MIN(AO186*(1+AO$6/Setup!$C$13)-CM187,MAX(0,$H187-SUM($DP187:EJ187)))</f>
        <v/>
      </c>
      <c r="EL187">
        <f>MIN(AP186*(1+AP$6/Setup!$C$13)-CN187,MAX(0,$H187-SUM($DP187:EK187)))</f>
        <v/>
      </c>
      <c r="EM187">
        <f>MIN(AQ186*(1+AQ$6/Setup!$C$13)-CO187,MAX(0,$H187-SUM($DP187:EL187)))</f>
        <v/>
      </c>
      <c r="EN187">
        <f>MIN(AR186*(1+AR$6/Setup!$C$13)-CP187,MAX(0,$H187-SUM($DP187:EM187)))</f>
        <v/>
      </c>
      <c r="EO187">
        <f>MIN(AS186*(1+AS$6/Setup!$C$13)-CQ187,MAX(0,$H187-SUM($DP187:EN187)))</f>
        <v/>
      </c>
      <c r="EP187">
        <f>MIN(AT186*(1+AT$6/Setup!$C$13)-CR187,MAX(0,$H187-SUM($DP187:EO187)))</f>
        <v/>
      </c>
      <c r="EQ187">
        <f>MIN(AU186*(1+AU$6/Setup!$C$13)-CS187,MAX(0,$H187-SUM($DP187:EP187)))</f>
        <v/>
      </c>
      <c r="ER187">
        <f>MIN(AV186*(1+AV$6/Setup!$C$13)-CT187,MAX(0,$H187-SUM($DP187:EQ187)))</f>
        <v/>
      </c>
      <c r="ES187">
        <f>MIN(AW186*(1+AW$6/Setup!$C$13)-CU187,MAX(0,$H187-SUM($DP187:ER187)))</f>
        <v/>
      </c>
      <c r="ET187">
        <f>MIN(AX186*(1+AX$6/Setup!$C$13)-CV187,MAX(0,$H187-SUM($DP187:ES187)))</f>
        <v/>
      </c>
      <c r="EU187">
        <f>MIN(AY186*(1+AY$6/Setup!$C$13)-CW187,MAX(0,$H187-SUM($DP187:ET187)))</f>
        <v/>
      </c>
      <c r="EV187">
        <f>MIN(AZ186*(1+AZ$6/Setup!$C$13)-CX187,MAX(0,$H187-SUM($DP187:EU187)))</f>
        <v/>
      </c>
      <c r="EW187">
        <f>MIN(BA186*(1+BA$6/Setup!$C$13)-CY187,MAX(0,$H187-SUM($DP187:EV187)))</f>
        <v/>
      </c>
      <c r="EX187">
        <f>MIN(BB186*(1+BB$6/Setup!$C$13)-CZ187,MAX(0,$H187-SUM($DP187:EW187)))</f>
        <v/>
      </c>
      <c r="EY187">
        <f>MIN(BC186*(1+BC$6/Setup!$C$13)-DA187,MAX(0,$H187-SUM($DP187:EX187)))</f>
        <v/>
      </c>
      <c r="EZ187">
        <f>MIN(BD186*(1+BD$6/Setup!$C$13)-DB187,MAX(0,$H187-SUM($DP187:EY187)))</f>
        <v/>
      </c>
      <c r="FA187">
        <f>MIN(BE186*(1+BE$6/Setup!$C$13)-DC187,MAX(0,$H187-SUM($DP187:EZ187)))</f>
        <v/>
      </c>
      <c r="FB187">
        <f>MIN(BF186*(1+BF$6/Setup!$C$13)-DD187,MAX(0,$H187-SUM($DP187:FA187)))</f>
        <v/>
      </c>
      <c r="FC187">
        <f>MIN(BG186*(1+BG$6/Setup!$C$13)-DE187,MAX(0,$H187-SUM($DP187:FB187)))</f>
        <v/>
      </c>
      <c r="FD187">
        <f>MIN(BH186*(1+BH$6/Setup!$C$13)-DF187,MAX(0,$H187-SUM($DP187:FC187)))</f>
        <v/>
      </c>
      <c r="FE187">
        <f>MIN(BI186*(1+BI$6/Setup!$C$13)-DG187,MAX(0,$H187-SUM($DP187:FD187)))</f>
        <v/>
      </c>
      <c r="FF187">
        <f>MIN(BJ186*(1+BJ$6/Setup!$C$13)-DH187,MAX(0,$H187-SUM($DP187:FE187)))</f>
        <v/>
      </c>
      <c r="FG187">
        <f>MIN(BK186*(1+BK$6/Setup!$C$13)-DI187,MAX(0,$H187-SUM($DP187:FF187)))</f>
        <v/>
      </c>
      <c r="FH187">
        <f>MIN(BL186*(1+BL$6/Setup!$C$13)-DJ187,MAX(0,$H187-SUM($DP187:FG187)))</f>
        <v/>
      </c>
      <c r="FI187">
        <f>MIN(BM186*(1+BM$6/Setup!$C$13)-DK187,MAX(0,$H187-SUM($DP187:FH187)))</f>
        <v/>
      </c>
      <c r="FJ187">
        <f>MIN(BN186*(1+BN$6/Setup!$C$13)-DL187,MAX(0,$H187-SUM($DP187:FI187)))</f>
        <v/>
      </c>
      <c r="FK187">
        <f>MIN(BO186*(1+BO$6/Setup!$C$13)-DM187,MAX(0,$H187-SUM($DP187:FJ187)))</f>
        <v/>
      </c>
      <c r="FL187">
        <f>MIN(BP186*(1+BP$6/Setup!$C$13)-DN187,MAX(0,$H187-SUM($DP187:FK187)))</f>
        <v/>
      </c>
      <c r="FM187">
        <f>MIN(BQ186*(1+BQ$6/Setup!$C$13)-DO187,MAX(0,$H187-SUM($DP187:FL187)))</f>
        <v/>
      </c>
    </row>
    <row r="188">
      <c r="A188">
        <f>A187+1</f>
        <v/>
      </c>
      <c r="B188">
        <f>IF(Setup!$C$6="Every week",Setup!$C$7+7*(A188-1),IF(Setup!$C$6="Every 2 weeks",Setup!$C$7+14*(A188-1),IF(Setup!$C$6="Every month",EDATE(Setup!$C$7,A188-1),EOMONTH(Setup!$C$7,INT((A188-1+Setup!$C$20)/2)-1)+MIN(IF(MOD(A188-1+Setup!$C$20,2)=0,Setup!$C$18,Setup!$C$19),DAY(EOMONTH(Setup!$C$7,INT((A188-1+Setup!$C$20)/2)))))))</f>
        <v/>
      </c>
      <c r="C188">
        <f>N('Paycheck Plan'!J184)</f>
        <v/>
      </c>
      <c r="D188">
        <f>N('Paycheck Plan'!K184)</f>
        <v/>
      </c>
      <c r="E188">
        <f>MIN(MAX(0,Setup!$C$10-F187),MAX(0,Setup!$C$8+C188-G188))</f>
        <v/>
      </c>
      <c r="F188">
        <f>F187+E188</f>
        <v/>
      </c>
      <c r="G188">
        <f>MIN(Setup!$C$14,MAX(0,Setup!$C$8+C188))</f>
        <v/>
      </c>
      <c r="H188">
        <f>MAX(0,Setup!$C$8+C188-G188-E188)+SUM($T$7:$BQ$7)-SUM(BR188:DO188)</f>
        <v/>
      </c>
      <c r="I188">
        <f>SUMPRODUCT(T187:BQ187,$T$6:$BQ$6)/Setup!$C$13</f>
        <v/>
      </c>
      <c r="J188">
        <f>SUM(T188:BQ188)</f>
        <v/>
      </c>
      <c r="K188">
        <f>IF(MAX(DP188:FM188)&gt;0,MATCH(MAX(DP188:FM188),DP188:FM188,0),1)</f>
        <v/>
      </c>
      <c r="T188">
        <f>MAX(0,T187*(1+T$6/Setup!$C$13)-BR188-DP188)+IF($K188=1,$D188,0)</f>
        <v/>
      </c>
      <c r="U188">
        <f>MAX(0,U187*(1+U$6/Setup!$C$13)-BS188-DQ188)+IF($K188=2,$D188,0)</f>
        <v/>
      </c>
      <c r="V188">
        <f>MAX(0,V187*(1+V$6/Setup!$C$13)-BT188-DR188)+IF($K188=3,$D188,0)</f>
        <v/>
      </c>
      <c r="W188">
        <f>MAX(0,W187*(1+W$6/Setup!$C$13)-BU188-DS188)+IF($K188=4,$D188,0)</f>
        <v/>
      </c>
      <c r="X188">
        <f>MAX(0,X187*(1+X$6/Setup!$C$13)-BV188-DT188)+IF($K188=5,$D188,0)</f>
        <v/>
      </c>
      <c r="Y188">
        <f>MAX(0,Y187*(1+Y$6/Setup!$C$13)-BW188-DU188)+IF($K188=6,$D188,0)</f>
        <v/>
      </c>
      <c r="Z188">
        <f>MAX(0,Z187*(1+Z$6/Setup!$C$13)-BX188-DV188)+IF($K188=7,$D188,0)</f>
        <v/>
      </c>
      <c r="AA188">
        <f>MAX(0,AA187*(1+AA$6/Setup!$C$13)-BY188-DW188)+IF($K188=8,$D188,0)</f>
        <v/>
      </c>
      <c r="AB188">
        <f>MAX(0,AB187*(1+AB$6/Setup!$C$13)-BZ188-DX188)+IF($K188=9,$D188,0)</f>
        <v/>
      </c>
      <c r="AC188">
        <f>MAX(0,AC187*(1+AC$6/Setup!$C$13)-CA188-DY188)+IF($K188=10,$D188,0)</f>
        <v/>
      </c>
      <c r="AD188">
        <f>MAX(0,AD187*(1+AD$6/Setup!$C$13)-CB188-DZ188)+IF($K188=11,$D188,0)</f>
        <v/>
      </c>
      <c r="AE188">
        <f>MAX(0,AE187*(1+AE$6/Setup!$C$13)-CC188-EA188)+IF($K188=12,$D188,0)</f>
        <v/>
      </c>
      <c r="AF188">
        <f>MAX(0,AF187*(1+AF$6/Setup!$C$13)-CD188-EB188)+IF($K188=13,$D188,0)</f>
        <v/>
      </c>
      <c r="AG188">
        <f>MAX(0,AG187*(1+AG$6/Setup!$C$13)-CE188-EC188)+IF($K188=14,$D188,0)</f>
        <v/>
      </c>
      <c r="AH188">
        <f>MAX(0,AH187*(1+AH$6/Setup!$C$13)-CF188-ED188)+IF($K188=15,$D188,0)</f>
        <v/>
      </c>
      <c r="AI188">
        <f>MAX(0,AI187*(1+AI$6/Setup!$C$13)-CG188-EE188)+IF($K188=16,$D188,0)</f>
        <v/>
      </c>
      <c r="AJ188">
        <f>MAX(0,AJ187*(1+AJ$6/Setup!$C$13)-CH188-EF188)+IF($K188=17,$D188,0)</f>
        <v/>
      </c>
      <c r="AK188">
        <f>MAX(0,AK187*(1+AK$6/Setup!$C$13)-CI188-EG188)+IF($K188=18,$D188,0)</f>
        <v/>
      </c>
      <c r="AL188">
        <f>MAX(0,AL187*(1+AL$6/Setup!$C$13)-CJ188-EH188)+IF($K188=19,$D188,0)</f>
        <v/>
      </c>
      <c r="AM188">
        <f>MAX(0,AM187*(1+AM$6/Setup!$C$13)-CK188-EI188)+IF($K188=20,$D188,0)</f>
        <v/>
      </c>
      <c r="AN188">
        <f>MAX(0,AN187*(1+AN$6/Setup!$C$13)-CL188-EJ188)+IF($K188=21,$D188,0)</f>
        <v/>
      </c>
      <c r="AO188">
        <f>MAX(0,AO187*(1+AO$6/Setup!$C$13)-CM188-EK188)+IF($K188=22,$D188,0)</f>
        <v/>
      </c>
      <c r="AP188">
        <f>MAX(0,AP187*(1+AP$6/Setup!$C$13)-CN188-EL188)+IF($K188=23,$D188,0)</f>
        <v/>
      </c>
      <c r="AQ188">
        <f>MAX(0,AQ187*(1+AQ$6/Setup!$C$13)-CO188-EM188)+IF($K188=24,$D188,0)</f>
        <v/>
      </c>
      <c r="AR188">
        <f>MAX(0,AR187*(1+AR$6/Setup!$C$13)-CP188-EN188)+IF($K188=25,$D188,0)</f>
        <v/>
      </c>
      <c r="AS188">
        <f>MAX(0,AS187*(1+AS$6/Setup!$C$13)-CQ188-EO188)+IF($K188=26,$D188,0)</f>
        <v/>
      </c>
      <c r="AT188">
        <f>MAX(0,AT187*(1+AT$6/Setup!$C$13)-CR188-EP188)+IF($K188=27,$D188,0)</f>
        <v/>
      </c>
      <c r="AU188">
        <f>MAX(0,AU187*(1+AU$6/Setup!$C$13)-CS188-EQ188)+IF($K188=28,$D188,0)</f>
        <v/>
      </c>
      <c r="AV188">
        <f>MAX(0,AV187*(1+AV$6/Setup!$C$13)-CT188-ER188)+IF($K188=29,$D188,0)</f>
        <v/>
      </c>
      <c r="AW188">
        <f>MAX(0,AW187*(1+AW$6/Setup!$C$13)-CU188-ES188)+IF($K188=30,$D188,0)</f>
        <v/>
      </c>
      <c r="AX188">
        <f>MAX(0,AX187*(1+AX$6/Setup!$C$13)-CV188-ET188)+IF($K188=31,$D188,0)</f>
        <v/>
      </c>
      <c r="AY188">
        <f>MAX(0,AY187*(1+AY$6/Setup!$C$13)-CW188-EU188)+IF($K188=32,$D188,0)</f>
        <v/>
      </c>
      <c r="AZ188">
        <f>MAX(0,AZ187*(1+AZ$6/Setup!$C$13)-CX188-EV188)+IF($K188=33,$D188,0)</f>
        <v/>
      </c>
      <c r="BA188">
        <f>MAX(0,BA187*(1+BA$6/Setup!$C$13)-CY188-EW188)+IF($K188=34,$D188,0)</f>
        <v/>
      </c>
      <c r="BB188">
        <f>MAX(0,BB187*(1+BB$6/Setup!$C$13)-CZ188-EX188)+IF($K188=35,$D188,0)</f>
        <v/>
      </c>
      <c r="BC188">
        <f>MAX(0,BC187*(1+BC$6/Setup!$C$13)-DA188-EY188)+IF($K188=36,$D188,0)</f>
        <v/>
      </c>
      <c r="BD188">
        <f>MAX(0,BD187*(1+BD$6/Setup!$C$13)-DB188-EZ188)+IF($K188=37,$D188,0)</f>
        <v/>
      </c>
      <c r="BE188">
        <f>MAX(0,BE187*(1+BE$6/Setup!$C$13)-DC188-FA188)+IF($K188=38,$D188,0)</f>
        <v/>
      </c>
      <c r="BF188">
        <f>MAX(0,BF187*(1+BF$6/Setup!$C$13)-DD188-FB188)+IF($K188=39,$D188,0)</f>
        <v/>
      </c>
      <c r="BG188">
        <f>MAX(0,BG187*(1+BG$6/Setup!$C$13)-DE188-FC188)+IF($K188=40,$D188,0)</f>
        <v/>
      </c>
      <c r="BH188">
        <f>MAX(0,BH187*(1+BH$6/Setup!$C$13)-DF188-FD188)+IF($K188=41,$D188,0)</f>
        <v/>
      </c>
      <c r="BI188">
        <f>MAX(0,BI187*(1+BI$6/Setup!$C$13)-DG188-FE188)+IF($K188=42,$D188,0)</f>
        <v/>
      </c>
      <c r="BJ188">
        <f>MAX(0,BJ187*(1+BJ$6/Setup!$C$13)-DH188-FF188)+IF($K188=43,$D188,0)</f>
        <v/>
      </c>
      <c r="BK188">
        <f>MAX(0,BK187*(1+BK$6/Setup!$C$13)-DI188-FG188)+IF($K188=44,$D188,0)</f>
        <v/>
      </c>
      <c r="BL188">
        <f>MAX(0,BL187*(1+BL$6/Setup!$C$13)-DJ188-FH188)+IF($K188=45,$D188,0)</f>
        <v/>
      </c>
      <c r="BM188">
        <f>MAX(0,BM187*(1+BM$6/Setup!$C$13)-DK188-FI188)+IF($K188=46,$D188,0)</f>
        <v/>
      </c>
      <c r="BN188">
        <f>MAX(0,BN187*(1+BN$6/Setup!$C$13)-DL188-FJ188)+IF($K188=47,$D188,0)</f>
        <v/>
      </c>
      <c r="BO188">
        <f>MAX(0,BO187*(1+BO$6/Setup!$C$13)-DM188-FK188)+IF($K188=48,$D188,0)</f>
        <v/>
      </c>
      <c r="BP188">
        <f>MAX(0,BP187*(1+BP$6/Setup!$C$13)-DN188-FL188)+IF($K188=49,$D188,0)</f>
        <v/>
      </c>
      <c r="BQ188">
        <f>MAX(0,BQ187*(1+BQ$6/Setup!$C$13)-DO188-FM188)+IF($K188=50,$D188,0)</f>
        <v/>
      </c>
      <c r="BR188">
        <f>MIN(T187*(1+T$6/Setup!$C$13),T$7)</f>
        <v/>
      </c>
      <c r="BS188">
        <f>MIN(U187*(1+U$6/Setup!$C$13),U$7)</f>
        <v/>
      </c>
      <c r="BT188">
        <f>MIN(V187*(1+V$6/Setup!$C$13),V$7)</f>
        <v/>
      </c>
      <c r="BU188">
        <f>MIN(W187*(1+W$6/Setup!$C$13),W$7)</f>
        <v/>
      </c>
      <c r="BV188">
        <f>MIN(X187*(1+X$6/Setup!$C$13),X$7)</f>
        <v/>
      </c>
      <c r="BW188">
        <f>MIN(Y187*(1+Y$6/Setup!$C$13),Y$7)</f>
        <v/>
      </c>
      <c r="BX188">
        <f>MIN(Z187*(1+Z$6/Setup!$C$13),Z$7)</f>
        <v/>
      </c>
      <c r="BY188">
        <f>MIN(AA187*(1+AA$6/Setup!$C$13),AA$7)</f>
        <v/>
      </c>
      <c r="BZ188">
        <f>MIN(AB187*(1+AB$6/Setup!$C$13),AB$7)</f>
        <v/>
      </c>
      <c r="CA188">
        <f>MIN(AC187*(1+AC$6/Setup!$C$13),AC$7)</f>
        <v/>
      </c>
      <c r="CB188">
        <f>MIN(AD187*(1+AD$6/Setup!$C$13),AD$7)</f>
        <v/>
      </c>
      <c r="CC188">
        <f>MIN(AE187*(1+AE$6/Setup!$C$13),AE$7)</f>
        <v/>
      </c>
      <c r="CD188">
        <f>MIN(AF187*(1+AF$6/Setup!$C$13),AF$7)</f>
        <v/>
      </c>
      <c r="CE188">
        <f>MIN(AG187*(1+AG$6/Setup!$C$13),AG$7)</f>
        <v/>
      </c>
      <c r="CF188">
        <f>MIN(AH187*(1+AH$6/Setup!$C$13),AH$7)</f>
        <v/>
      </c>
      <c r="CG188">
        <f>MIN(AI187*(1+AI$6/Setup!$C$13),AI$7)</f>
        <v/>
      </c>
      <c r="CH188">
        <f>MIN(AJ187*(1+AJ$6/Setup!$C$13),AJ$7)</f>
        <v/>
      </c>
      <c r="CI188">
        <f>MIN(AK187*(1+AK$6/Setup!$C$13),AK$7)</f>
        <v/>
      </c>
      <c r="CJ188">
        <f>MIN(AL187*(1+AL$6/Setup!$C$13),AL$7)</f>
        <v/>
      </c>
      <c r="CK188">
        <f>MIN(AM187*(1+AM$6/Setup!$C$13),AM$7)</f>
        <v/>
      </c>
      <c r="CL188">
        <f>MIN(AN187*(1+AN$6/Setup!$C$13),AN$7)</f>
        <v/>
      </c>
      <c r="CM188">
        <f>MIN(AO187*(1+AO$6/Setup!$C$13),AO$7)</f>
        <v/>
      </c>
      <c r="CN188">
        <f>MIN(AP187*(1+AP$6/Setup!$C$13),AP$7)</f>
        <v/>
      </c>
      <c r="CO188">
        <f>MIN(AQ187*(1+AQ$6/Setup!$C$13),AQ$7)</f>
        <v/>
      </c>
      <c r="CP188">
        <f>MIN(AR187*(1+AR$6/Setup!$C$13),AR$7)</f>
        <v/>
      </c>
      <c r="CQ188">
        <f>MIN(AS187*(1+AS$6/Setup!$C$13),AS$7)</f>
        <v/>
      </c>
      <c r="CR188">
        <f>MIN(AT187*(1+AT$6/Setup!$C$13),AT$7)</f>
        <v/>
      </c>
      <c r="CS188">
        <f>MIN(AU187*(1+AU$6/Setup!$C$13),AU$7)</f>
        <v/>
      </c>
      <c r="CT188">
        <f>MIN(AV187*(1+AV$6/Setup!$C$13),AV$7)</f>
        <v/>
      </c>
      <c r="CU188">
        <f>MIN(AW187*(1+AW$6/Setup!$C$13),AW$7)</f>
        <v/>
      </c>
      <c r="CV188">
        <f>MIN(AX187*(1+AX$6/Setup!$C$13),AX$7)</f>
        <v/>
      </c>
      <c r="CW188">
        <f>MIN(AY187*(1+AY$6/Setup!$C$13),AY$7)</f>
        <v/>
      </c>
      <c r="CX188">
        <f>MIN(AZ187*(1+AZ$6/Setup!$C$13),AZ$7)</f>
        <v/>
      </c>
      <c r="CY188">
        <f>MIN(BA187*(1+BA$6/Setup!$C$13),BA$7)</f>
        <v/>
      </c>
      <c r="CZ188">
        <f>MIN(BB187*(1+BB$6/Setup!$C$13),BB$7)</f>
        <v/>
      </c>
      <c r="DA188">
        <f>MIN(BC187*(1+BC$6/Setup!$C$13),BC$7)</f>
        <v/>
      </c>
      <c r="DB188">
        <f>MIN(BD187*(1+BD$6/Setup!$C$13),BD$7)</f>
        <v/>
      </c>
      <c r="DC188">
        <f>MIN(BE187*(1+BE$6/Setup!$C$13),BE$7)</f>
        <v/>
      </c>
      <c r="DD188">
        <f>MIN(BF187*(1+BF$6/Setup!$C$13),BF$7)</f>
        <v/>
      </c>
      <c r="DE188">
        <f>MIN(BG187*(1+BG$6/Setup!$C$13),BG$7)</f>
        <v/>
      </c>
      <c r="DF188">
        <f>MIN(BH187*(1+BH$6/Setup!$C$13),BH$7)</f>
        <v/>
      </c>
      <c r="DG188">
        <f>MIN(BI187*(1+BI$6/Setup!$C$13),BI$7)</f>
        <v/>
      </c>
      <c r="DH188">
        <f>MIN(BJ187*(1+BJ$6/Setup!$C$13),BJ$7)</f>
        <v/>
      </c>
      <c r="DI188">
        <f>MIN(BK187*(1+BK$6/Setup!$C$13),BK$7)</f>
        <v/>
      </c>
      <c r="DJ188">
        <f>MIN(BL187*(1+BL$6/Setup!$C$13),BL$7)</f>
        <v/>
      </c>
      <c r="DK188">
        <f>MIN(BM187*(1+BM$6/Setup!$C$13),BM$7)</f>
        <v/>
      </c>
      <c r="DL188">
        <f>MIN(BN187*(1+BN$6/Setup!$C$13),BN$7)</f>
        <v/>
      </c>
      <c r="DM188">
        <f>MIN(BO187*(1+BO$6/Setup!$C$13),BO$7)</f>
        <v/>
      </c>
      <c r="DN188">
        <f>MIN(BP187*(1+BP$6/Setup!$C$13),BP$7)</f>
        <v/>
      </c>
      <c r="DO188">
        <f>MIN(BQ187*(1+BQ$6/Setup!$C$13),BQ$7)</f>
        <v/>
      </c>
      <c r="DP188">
        <f>MIN(T187*(1+T$6/Setup!$C$13)-BR188,$H188)</f>
        <v/>
      </c>
      <c r="DQ188">
        <f>MIN(U187*(1+U$6/Setup!$C$13)-BS188,MAX(0,$H188-SUM($DP188:DP188)))</f>
        <v/>
      </c>
      <c r="DR188">
        <f>MIN(V187*(1+V$6/Setup!$C$13)-BT188,MAX(0,$H188-SUM($DP188:DQ188)))</f>
        <v/>
      </c>
      <c r="DS188">
        <f>MIN(W187*(1+W$6/Setup!$C$13)-BU188,MAX(0,$H188-SUM($DP188:DR188)))</f>
        <v/>
      </c>
      <c r="DT188">
        <f>MIN(X187*(1+X$6/Setup!$C$13)-BV188,MAX(0,$H188-SUM($DP188:DS188)))</f>
        <v/>
      </c>
      <c r="DU188">
        <f>MIN(Y187*(1+Y$6/Setup!$C$13)-BW188,MAX(0,$H188-SUM($DP188:DT188)))</f>
        <v/>
      </c>
      <c r="DV188">
        <f>MIN(Z187*(1+Z$6/Setup!$C$13)-BX188,MAX(0,$H188-SUM($DP188:DU188)))</f>
        <v/>
      </c>
      <c r="DW188">
        <f>MIN(AA187*(1+AA$6/Setup!$C$13)-BY188,MAX(0,$H188-SUM($DP188:DV188)))</f>
        <v/>
      </c>
      <c r="DX188">
        <f>MIN(AB187*(1+AB$6/Setup!$C$13)-BZ188,MAX(0,$H188-SUM($DP188:DW188)))</f>
        <v/>
      </c>
      <c r="DY188">
        <f>MIN(AC187*(1+AC$6/Setup!$C$13)-CA188,MAX(0,$H188-SUM($DP188:DX188)))</f>
        <v/>
      </c>
      <c r="DZ188">
        <f>MIN(AD187*(1+AD$6/Setup!$C$13)-CB188,MAX(0,$H188-SUM($DP188:DY188)))</f>
        <v/>
      </c>
      <c r="EA188">
        <f>MIN(AE187*(1+AE$6/Setup!$C$13)-CC188,MAX(0,$H188-SUM($DP188:DZ188)))</f>
        <v/>
      </c>
      <c r="EB188">
        <f>MIN(AF187*(1+AF$6/Setup!$C$13)-CD188,MAX(0,$H188-SUM($DP188:EA188)))</f>
        <v/>
      </c>
      <c r="EC188">
        <f>MIN(AG187*(1+AG$6/Setup!$C$13)-CE188,MAX(0,$H188-SUM($DP188:EB188)))</f>
        <v/>
      </c>
      <c r="ED188">
        <f>MIN(AH187*(1+AH$6/Setup!$C$13)-CF188,MAX(0,$H188-SUM($DP188:EC188)))</f>
        <v/>
      </c>
      <c r="EE188">
        <f>MIN(AI187*(1+AI$6/Setup!$C$13)-CG188,MAX(0,$H188-SUM($DP188:ED188)))</f>
        <v/>
      </c>
      <c r="EF188">
        <f>MIN(AJ187*(1+AJ$6/Setup!$C$13)-CH188,MAX(0,$H188-SUM($DP188:EE188)))</f>
        <v/>
      </c>
      <c r="EG188">
        <f>MIN(AK187*(1+AK$6/Setup!$C$13)-CI188,MAX(0,$H188-SUM($DP188:EF188)))</f>
        <v/>
      </c>
      <c r="EH188">
        <f>MIN(AL187*(1+AL$6/Setup!$C$13)-CJ188,MAX(0,$H188-SUM($DP188:EG188)))</f>
        <v/>
      </c>
      <c r="EI188">
        <f>MIN(AM187*(1+AM$6/Setup!$C$13)-CK188,MAX(0,$H188-SUM($DP188:EH188)))</f>
        <v/>
      </c>
      <c r="EJ188">
        <f>MIN(AN187*(1+AN$6/Setup!$C$13)-CL188,MAX(0,$H188-SUM($DP188:EI188)))</f>
        <v/>
      </c>
      <c r="EK188">
        <f>MIN(AO187*(1+AO$6/Setup!$C$13)-CM188,MAX(0,$H188-SUM($DP188:EJ188)))</f>
        <v/>
      </c>
      <c r="EL188">
        <f>MIN(AP187*(1+AP$6/Setup!$C$13)-CN188,MAX(0,$H188-SUM($DP188:EK188)))</f>
        <v/>
      </c>
      <c r="EM188">
        <f>MIN(AQ187*(1+AQ$6/Setup!$C$13)-CO188,MAX(0,$H188-SUM($DP188:EL188)))</f>
        <v/>
      </c>
      <c r="EN188">
        <f>MIN(AR187*(1+AR$6/Setup!$C$13)-CP188,MAX(0,$H188-SUM($DP188:EM188)))</f>
        <v/>
      </c>
      <c r="EO188">
        <f>MIN(AS187*(1+AS$6/Setup!$C$13)-CQ188,MAX(0,$H188-SUM($DP188:EN188)))</f>
        <v/>
      </c>
      <c r="EP188">
        <f>MIN(AT187*(1+AT$6/Setup!$C$13)-CR188,MAX(0,$H188-SUM($DP188:EO188)))</f>
        <v/>
      </c>
      <c r="EQ188">
        <f>MIN(AU187*(1+AU$6/Setup!$C$13)-CS188,MAX(0,$H188-SUM($DP188:EP188)))</f>
        <v/>
      </c>
      <c r="ER188">
        <f>MIN(AV187*(1+AV$6/Setup!$C$13)-CT188,MAX(0,$H188-SUM($DP188:EQ188)))</f>
        <v/>
      </c>
      <c r="ES188">
        <f>MIN(AW187*(1+AW$6/Setup!$C$13)-CU188,MAX(0,$H188-SUM($DP188:ER188)))</f>
        <v/>
      </c>
      <c r="ET188">
        <f>MIN(AX187*(1+AX$6/Setup!$C$13)-CV188,MAX(0,$H188-SUM($DP188:ES188)))</f>
        <v/>
      </c>
      <c r="EU188">
        <f>MIN(AY187*(1+AY$6/Setup!$C$13)-CW188,MAX(0,$H188-SUM($DP188:ET188)))</f>
        <v/>
      </c>
      <c r="EV188">
        <f>MIN(AZ187*(1+AZ$6/Setup!$C$13)-CX188,MAX(0,$H188-SUM($DP188:EU188)))</f>
        <v/>
      </c>
      <c r="EW188">
        <f>MIN(BA187*(1+BA$6/Setup!$C$13)-CY188,MAX(0,$H188-SUM($DP188:EV188)))</f>
        <v/>
      </c>
      <c r="EX188">
        <f>MIN(BB187*(1+BB$6/Setup!$C$13)-CZ188,MAX(0,$H188-SUM($DP188:EW188)))</f>
        <v/>
      </c>
      <c r="EY188">
        <f>MIN(BC187*(1+BC$6/Setup!$C$13)-DA188,MAX(0,$H188-SUM($DP188:EX188)))</f>
        <v/>
      </c>
      <c r="EZ188">
        <f>MIN(BD187*(1+BD$6/Setup!$C$13)-DB188,MAX(0,$H188-SUM($DP188:EY188)))</f>
        <v/>
      </c>
      <c r="FA188">
        <f>MIN(BE187*(1+BE$6/Setup!$C$13)-DC188,MAX(0,$H188-SUM($DP188:EZ188)))</f>
        <v/>
      </c>
      <c r="FB188">
        <f>MIN(BF187*(1+BF$6/Setup!$C$13)-DD188,MAX(0,$H188-SUM($DP188:FA188)))</f>
        <v/>
      </c>
      <c r="FC188">
        <f>MIN(BG187*(1+BG$6/Setup!$C$13)-DE188,MAX(0,$H188-SUM($DP188:FB188)))</f>
        <v/>
      </c>
      <c r="FD188">
        <f>MIN(BH187*(1+BH$6/Setup!$C$13)-DF188,MAX(0,$H188-SUM($DP188:FC188)))</f>
        <v/>
      </c>
      <c r="FE188">
        <f>MIN(BI187*(1+BI$6/Setup!$C$13)-DG188,MAX(0,$H188-SUM($DP188:FD188)))</f>
        <v/>
      </c>
      <c r="FF188">
        <f>MIN(BJ187*(1+BJ$6/Setup!$C$13)-DH188,MAX(0,$H188-SUM($DP188:FE188)))</f>
        <v/>
      </c>
      <c r="FG188">
        <f>MIN(BK187*(1+BK$6/Setup!$C$13)-DI188,MAX(0,$H188-SUM($DP188:FF188)))</f>
        <v/>
      </c>
      <c r="FH188">
        <f>MIN(BL187*(1+BL$6/Setup!$C$13)-DJ188,MAX(0,$H188-SUM($DP188:FG188)))</f>
        <v/>
      </c>
      <c r="FI188">
        <f>MIN(BM187*(1+BM$6/Setup!$C$13)-DK188,MAX(0,$H188-SUM($DP188:FH188)))</f>
        <v/>
      </c>
      <c r="FJ188">
        <f>MIN(BN187*(1+BN$6/Setup!$C$13)-DL188,MAX(0,$H188-SUM($DP188:FI188)))</f>
        <v/>
      </c>
      <c r="FK188">
        <f>MIN(BO187*(1+BO$6/Setup!$C$13)-DM188,MAX(0,$H188-SUM($DP188:FJ188)))</f>
        <v/>
      </c>
      <c r="FL188">
        <f>MIN(BP187*(1+BP$6/Setup!$C$13)-DN188,MAX(0,$H188-SUM($DP188:FK188)))</f>
        <v/>
      </c>
      <c r="FM188">
        <f>MIN(BQ187*(1+BQ$6/Setup!$C$13)-DO188,MAX(0,$H188-SUM($DP188:FL188)))</f>
        <v/>
      </c>
    </row>
    <row r="189">
      <c r="A189">
        <f>A188+1</f>
        <v/>
      </c>
      <c r="B189">
        <f>IF(Setup!$C$6="Every week",Setup!$C$7+7*(A189-1),IF(Setup!$C$6="Every 2 weeks",Setup!$C$7+14*(A189-1),IF(Setup!$C$6="Every month",EDATE(Setup!$C$7,A189-1),EOMONTH(Setup!$C$7,INT((A189-1+Setup!$C$20)/2)-1)+MIN(IF(MOD(A189-1+Setup!$C$20,2)=0,Setup!$C$18,Setup!$C$19),DAY(EOMONTH(Setup!$C$7,INT((A189-1+Setup!$C$20)/2)))))))</f>
        <v/>
      </c>
      <c r="C189">
        <f>N('Paycheck Plan'!J185)</f>
        <v/>
      </c>
      <c r="D189">
        <f>N('Paycheck Plan'!K185)</f>
        <v/>
      </c>
      <c r="E189">
        <f>MIN(MAX(0,Setup!$C$10-F188),MAX(0,Setup!$C$8+C189-G189))</f>
        <v/>
      </c>
      <c r="F189">
        <f>F188+E189</f>
        <v/>
      </c>
      <c r="G189">
        <f>MIN(Setup!$C$14,MAX(0,Setup!$C$8+C189))</f>
        <v/>
      </c>
      <c r="H189">
        <f>MAX(0,Setup!$C$8+C189-G189-E189)+SUM($T$7:$BQ$7)-SUM(BR189:DO189)</f>
        <v/>
      </c>
      <c r="I189">
        <f>SUMPRODUCT(T188:BQ188,$T$6:$BQ$6)/Setup!$C$13</f>
        <v/>
      </c>
      <c r="J189">
        <f>SUM(T189:BQ189)</f>
        <v/>
      </c>
      <c r="K189">
        <f>IF(MAX(DP189:FM189)&gt;0,MATCH(MAX(DP189:FM189),DP189:FM189,0),1)</f>
        <v/>
      </c>
      <c r="T189">
        <f>MAX(0,T188*(1+T$6/Setup!$C$13)-BR189-DP189)+IF($K189=1,$D189,0)</f>
        <v/>
      </c>
      <c r="U189">
        <f>MAX(0,U188*(1+U$6/Setup!$C$13)-BS189-DQ189)+IF($K189=2,$D189,0)</f>
        <v/>
      </c>
      <c r="V189">
        <f>MAX(0,V188*(1+V$6/Setup!$C$13)-BT189-DR189)+IF($K189=3,$D189,0)</f>
        <v/>
      </c>
      <c r="W189">
        <f>MAX(0,W188*(1+W$6/Setup!$C$13)-BU189-DS189)+IF($K189=4,$D189,0)</f>
        <v/>
      </c>
      <c r="X189">
        <f>MAX(0,X188*(1+X$6/Setup!$C$13)-BV189-DT189)+IF($K189=5,$D189,0)</f>
        <v/>
      </c>
      <c r="Y189">
        <f>MAX(0,Y188*(1+Y$6/Setup!$C$13)-BW189-DU189)+IF($K189=6,$D189,0)</f>
        <v/>
      </c>
      <c r="Z189">
        <f>MAX(0,Z188*(1+Z$6/Setup!$C$13)-BX189-DV189)+IF($K189=7,$D189,0)</f>
        <v/>
      </c>
      <c r="AA189">
        <f>MAX(0,AA188*(1+AA$6/Setup!$C$13)-BY189-DW189)+IF($K189=8,$D189,0)</f>
        <v/>
      </c>
      <c r="AB189">
        <f>MAX(0,AB188*(1+AB$6/Setup!$C$13)-BZ189-DX189)+IF($K189=9,$D189,0)</f>
        <v/>
      </c>
      <c r="AC189">
        <f>MAX(0,AC188*(1+AC$6/Setup!$C$13)-CA189-DY189)+IF($K189=10,$D189,0)</f>
        <v/>
      </c>
      <c r="AD189">
        <f>MAX(0,AD188*(1+AD$6/Setup!$C$13)-CB189-DZ189)+IF($K189=11,$D189,0)</f>
        <v/>
      </c>
      <c r="AE189">
        <f>MAX(0,AE188*(1+AE$6/Setup!$C$13)-CC189-EA189)+IF($K189=12,$D189,0)</f>
        <v/>
      </c>
      <c r="AF189">
        <f>MAX(0,AF188*(1+AF$6/Setup!$C$13)-CD189-EB189)+IF($K189=13,$D189,0)</f>
        <v/>
      </c>
      <c r="AG189">
        <f>MAX(0,AG188*(1+AG$6/Setup!$C$13)-CE189-EC189)+IF($K189=14,$D189,0)</f>
        <v/>
      </c>
      <c r="AH189">
        <f>MAX(0,AH188*(1+AH$6/Setup!$C$13)-CF189-ED189)+IF($K189=15,$D189,0)</f>
        <v/>
      </c>
      <c r="AI189">
        <f>MAX(0,AI188*(1+AI$6/Setup!$C$13)-CG189-EE189)+IF($K189=16,$D189,0)</f>
        <v/>
      </c>
      <c r="AJ189">
        <f>MAX(0,AJ188*(1+AJ$6/Setup!$C$13)-CH189-EF189)+IF($K189=17,$D189,0)</f>
        <v/>
      </c>
      <c r="AK189">
        <f>MAX(0,AK188*(1+AK$6/Setup!$C$13)-CI189-EG189)+IF($K189=18,$D189,0)</f>
        <v/>
      </c>
      <c r="AL189">
        <f>MAX(0,AL188*(1+AL$6/Setup!$C$13)-CJ189-EH189)+IF($K189=19,$D189,0)</f>
        <v/>
      </c>
      <c r="AM189">
        <f>MAX(0,AM188*(1+AM$6/Setup!$C$13)-CK189-EI189)+IF($K189=20,$D189,0)</f>
        <v/>
      </c>
      <c r="AN189">
        <f>MAX(0,AN188*(1+AN$6/Setup!$C$13)-CL189-EJ189)+IF($K189=21,$D189,0)</f>
        <v/>
      </c>
      <c r="AO189">
        <f>MAX(0,AO188*(1+AO$6/Setup!$C$13)-CM189-EK189)+IF($K189=22,$D189,0)</f>
        <v/>
      </c>
      <c r="AP189">
        <f>MAX(0,AP188*(1+AP$6/Setup!$C$13)-CN189-EL189)+IF($K189=23,$D189,0)</f>
        <v/>
      </c>
      <c r="AQ189">
        <f>MAX(0,AQ188*(1+AQ$6/Setup!$C$13)-CO189-EM189)+IF($K189=24,$D189,0)</f>
        <v/>
      </c>
      <c r="AR189">
        <f>MAX(0,AR188*(1+AR$6/Setup!$C$13)-CP189-EN189)+IF($K189=25,$D189,0)</f>
        <v/>
      </c>
      <c r="AS189">
        <f>MAX(0,AS188*(1+AS$6/Setup!$C$13)-CQ189-EO189)+IF($K189=26,$D189,0)</f>
        <v/>
      </c>
      <c r="AT189">
        <f>MAX(0,AT188*(1+AT$6/Setup!$C$13)-CR189-EP189)+IF($K189=27,$D189,0)</f>
        <v/>
      </c>
      <c r="AU189">
        <f>MAX(0,AU188*(1+AU$6/Setup!$C$13)-CS189-EQ189)+IF($K189=28,$D189,0)</f>
        <v/>
      </c>
      <c r="AV189">
        <f>MAX(0,AV188*(1+AV$6/Setup!$C$13)-CT189-ER189)+IF($K189=29,$D189,0)</f>
        <v/>
      </c>
      <c r="AW189">
        <f>MAX(0,AW188*(1+AW$6/Setup!$C$13)-CU189-ES189)+IF($K189=30,$D189,0)</f>
        <v/>
      </c>
      <c r="AX189">
        <f>MAX(0,AX188*(1+AX$6/Setup!$C$13)-CV189-ET189)+IF($K189=31,$D189,0)</f>
        <v/>
      </c>
      <c r="AY189">
        <f>MAX(0,AY188*(1+AY$6/Setup!$C$13)-CW189-EU189)+IF($K189=32,$D189,0)</f>
        <v/>
      </c>
      <c r="AZ189">
        <f>MAX(0,AZ188*(1+AZ$6/Setup!$C$13)-CX189-EV189)+IF($K189=33,$D189,0)</f>
        <v/>
      </c>
      <c r="BA189">
        <f>MAX(0,BA188*(1+BA$6/Setup!$C$13)-CY189-EW189)+IF($K189=34,$D189,0)</f>
        <v/>
      </c>
      <c r="BB189">
        <f>MAX(0,BB188*(1+BB$6/Setup!$C$13)-CZ189-EX189)+IF($K189=35,$D189,0)</f>
        <v/>
      </c>
      <c r="BC189">
        <f>MAX(0,BC188*(1+BC$6/Setup!$C$13)-DA189-EY189)+IF($K189=36,$D189,0)</f>
        <v/>
      </c>
      <c r="BD189">
        <f>MAX(0,BD188*(1+BD$6/Setup!$C$13)-DB189-EZ189)+IF($K189=37,$D189,0)</f>
        <v/>
      </c>
      <c r="BE189">
        <f>MAX(0,BE188*(1+BE$6/Setup!$C$13)-DC189-FA189)+IF($K189=38,$D189,0)</f>
        <v/>
      </c>
      <c r="BF189">
        <f>MAX(0,BF188*(1+BF$6/Setup!$C$13)-DD189-FB189)+IF($K189=39,$D189,0)</f>
        <v/>
      </c>
      <c r="BG189">
        <f>MAX(0,BG188*(1+BG$6/Setup!$C$13)-DE189-FC189)+IF($K189=40,$D189,0)</f>
        <v/>
      </c>
      <c r="BH189">
        <f>MAX(0,BH188*(1+BH$6/Setup!$C$13)-DF189-FD189)+IF($K189=41,$D189,0)</f>
        <v/>
      </c>
      <c r="BI189">
        <f>MAX(0,BI188*(1+BI$6/Setup!$C$13)-DG189-FE189)+IF($K189=42,$D189,0)</f>
        <v/>
      </c>
      <c r="BJ189">
        <f>MAX(0,BJ188*(1+BJ$6/Setup!$C$13)-DH189-FF189)+IF($K189=43,$D189,0)</f>
        <v/>
      </c>
      <c r="BK189">
        <f>MAX(0,BK188*(1+BK$6/Setup!$C$13)-DI189-FG189)+IF($K189=44,$D189,0)</f>
        <v/>
      </c>
      <c r="BL189">
        <f>MAX(0,BL188*(1+BL$6/Setup!$C$13)-DJ189-FH189)+IF($K189=45,$D189,0)</f>
        <v/>
      </c>
      <c r="BM189">
        <f>MAX(0,BM188*(1+BM$6/Setup!$C$13)-DK189-FI189)+IF($K189=46,$D189,0)</f>
        <v/>
      </c>
      <c r="BN189">
        <f>MAX(0,BN188*(1+BN$6/Setup!$C$13)-DL189-FJ189)+IF($K189=47,$D189,0)</f>
        <v/>
      </c>
      <c r="BO189">
        <f>MAX(0,BO188*(1+BO$6/Setup!$C$13)-DM189-FK189)+IF($K189=48,$D189,0)</f>
        <v/>
      </c>
      <c r="BP189">
        <f>MAX(0,BP188*(1+BP$6/Setup!$C$13)-DN189-FL189)+IF($K189=49,$D189,0)</f>
        <v/>
      </c>
      <c r="BQ189">
        <f>MAX(0,BQ188*(1+BQ$6/Setup!$C$13)-DO189-FM189)+IF($K189=50,$D189,0)</f>
        <v/>
      </c>
      <c r="BR189">
        <f>MIN(T188*(1+T$6/Setup!$C$13),T$7)</f>
        <v/>
      </c>
      <c r="BS189">
        <f>MIN(U188*(1+U$6/Setup!$C$13),U$7)</f>
        <v/>
      </c>
      <c r="BT189">
        <f>MIN(V188*(1+V$6/Setup!$C$13),V$7)</f>
        <v/>
      </c>
      <c r="BU189">
        <f>MIN(W188*(1+W$6/Setup!$C$13),W$7)</f>
        <v/>
      </c>
      <c r="BV189">
        <f>MIN(X188*(1+X$6/Setup!$C$13),X$7)</f>
        <v/>
      </c>
      <c r="BW189">
        <f>MIN(Y188*(1+Y$6/Setup!$C$13),Y$7)</f>
        <v/>
      </c>
      <c r="BX189">
        <f>MIN(Z188*(1+Z$6/Setup!$C$13),Z$7)</f>
        <v/>
      </c>
      <c r="BY189">
        <f>MIN(AA188*(1+AA$6/Setup!$C$13),AA$7)</f>
        <v/>
      </c>
      <c r="BZ189">
        <f>MIN(AB188*(1+AB$6/Setup!$C$13),AB$7)</f>
        <v/>
      </c>
      <c r="CA189">
        <f>MIN(AC188*(1+AC$6/Setup!$C$13),AC$7)</f>
        <v/>
      </c>
      <c r="CB189">
        <f>MIN(AD188*(1+AD$6/Setup!$C$13),AD$7)</f>
        <v/>
      </c>
      <c r="CC189">
        <f>MIN(AE188*(1+AE$6/Setup!$C$13),AE$7)</f>
        <v/>
      </c>
      <c r="CD189">
        <f>MIN(AF188*(1+AF$6/Setup!$C$13),AF$7)</f>
        <v/>
      </c>
      <c r="CE189">
        <f>MIN(AG188*(1+AG$6/Setup!$C$13),AG$7)</f>
        <v/>
      </c>
      <c r="CF189">
        <f>MIN(AH188*(1+AH$6/Setup!$C$13),AH$7)</f>
        <v/>
      </c>
      <c r="CG189">
        <f>MIN(AI188*(1+AI$6/Setup!$C$13),AI$7)</f>
        <v/>
      </c>
      <c r="CH189">
        <f>MIN(AJ188*(1+AJ$6/Setup!$C$13),AJ$7)</f>
        <v/>
      </c>
      <c r="CI189">
        <f>MIN(AK188*(1+AK$6/Setup!$C$13),AK$7)</f>
        <v/>
      </c>
      <c r="CJ189">
        <f>MIN(AL188*(1+AL$6/Setup!$C$13),AL$7)</f>
        <v/>
      </c>
      <c r="CK189">
        <f>MIN(AM188*(1+AM$6/Setup!$C$13),AM$7)</f>
        <v/>
      </c>
      <c r="CL189">
        <f>MIN(AN188*(1+AN$6/Setup!$C$13),AN$7)</f>
        <v/>
      </c>
      <c r="CM189">
        <f>MIN(AO188*(1+AO$6/Setup!$C$13),AO$7)</f>
        <v/>
      </c>
      <c r="CN189">
        <f>MIN(AP188*(1+AP$6/Setup!$C$13),AP$7)</f>
        <v/>
      </c>
      <c r="CO189">
        <f>MIN(AQ188*(1+AQ$6/Setup!$C$13),AQ$7)</f>
        <v/>
      </c>
      <c r="CP189">
        <f>MIN(AR188*(1+AR$6/Setup!$C$13),AR$7)</f>
        <v/>
      </c>
      <c r="CQ189">
        <f>MIN(AS188*(1+AS$6/Setup!$C$13),AS$7)</f>
        <v/>
      </c>
      <c r="CR189">
        <f>MIN(AT188*(1+AT$6/Setup!$C$13),AT$7)</f>
        <v/>
      </c>
      <c r="CS189">
        <f>MIN(AU188*(1+AU$6/Setup!$C$13),AU$7)</f>
        <v/>
      </c>
      <c r="CT189">
        <f>MIN(AV188*(1+AV$6/Setup!$C$13),AV$7)</f>
        <v/>
      </c>
      <c r="CU189">
        <f>MIN(AW188*(1+AW$6/Setup!$C$13),AW$7)</f>
        <v/>
      </c>
      <c r="CV189">
        <f>MIN(AX188*(1+AX$6/Setup!$C$13),AX$7)</f>
        <v/>
      </c>
      <c r="CW189">
        <f>MIN(AY188*(1+AY$6/Setup!$C$13),AY$7)</f>
        <v/>
      </c>
      <c r="CX189">
        <f>MIN(AZ188*(1+AZ$6/Setup!$C$13),AZ$7)</f>
        <v/>
      </c>
      <c r="CY189">
        <f>MIN(BA188*(1+BA$6/Setup!$C$13),BA$7)</f>
        <v/>
      </c>
      <c r="CZ189">
        <f>MIN(BB188*(1+BB$6/Setup!$C$13),BB$7)</f>
        <v/>
      </c>
      <c r="DA189">
        <f>MIN(BC188*(1+BC$6/Setup!$C$13),BC$7)</f>
        <v/>
      </c>
      <c r="DB189">
        <f>MIN(BD188*(1+BD$6/Setup!$C$13),BD$7)</f>
        <v/>
      </c>
      <c r="DC189">
        <f>MIN(BE188*(1+BE$6/Setup!$C$13),BE$7)</f>
        <v/>
      </c>
      <c r="DD189">
        <f>MIN(BF188*(1+BF$6/Setup!$C$13),BF$7)</f>
        <v/>
      </c>
      <c r="DE189">
        <f>MIN(BG188*(1+BG$6/Setup!$C$13),BG$7)</f>
        <v/>
      </c>
      <c r="DF189">
        <f>MIN(BH188*(1+BH$6/Setup!$C$13),BH$7)</f>
        <v/>
      </c>
      <c r="DG189">
        <f>MIN(BI188*(1+BI$6/Setup!$C$13),BI$7)</f>
        <v/>
      </c>
      <c r="DH189">
        <f>MIN(BJ188*(1+BJ$6/Setup!$C$13),BJ$7)</f>
        <v/>
      </c>
      <c r="DI189">
        <f>MIN(BK188*(1+BK$6/Setup!$C$13),BK$7)</f>
        <v/>
      </c>
      <c r="DJ189">
        <f>MIN(BL188*(1+BL$6/Setup!$C$13),BL$7)</f>
        <v/>
      </c>
      <c r="DK189">
        <f>MIN(BM188*(1+BM$6/Setup!$C$13),BM$7)</f>
        <v/>
      </c>
      <c r="DL189">
        <f>MIN(BN188*(1+BN$6/Setup!$C$13),BN$7)</f>
        <v/>
      </c>
      <c r="DM189">
        <f>MIN(BO188*(1+BO$6/Setup!$C$13),BO$7)</f>
        <v/>
      </c>
      <c r="DN189">
        <f>MIN(BP188*(1+BP$6/Setup!$C$13),BP$7)</f>
        <v/>
      </c>
      <c r="DO189">
        <f>MIN(BQ188*(1+BQ$6/Setup!$C$13),BQ$7)</f>
        <v/>
      </c>
      <c r="DP189">
        <f>MIN(T188*(1+T$6/Setup!$C$13)-BR189,$H189)</f>
        <v/>
      </c>
      <c r="DQ189">
        <f>MIN(U188*(1+U$6/Setup!$C$13)-BS189,MAX(0,$H189-SUM($DP189:DP189)))</f>
        <v/>
      </c>
      <c r="DR189">
        <f>MIN(V188*(1+V$6/Setup!$C$13)-BT189,MAX(0,$H189-SUM($DP189:DQ189)))</f>
        <v/>
      </c>
      <c r="DS189">
        <f>MIN(W188*(1+W$6/Setup!$C$13)-BU189,MAX(0,$H189-SUM($DP189:DR189)))</f>
        <v/>
      </c>
      <c r="DT189">
        <f>MIN(X188*(1+X$6/Setup!$C$13)-BV189,MAX(0,$H189-SUM($DP189:DS189)))</f>
        <v/>
      </c>
      <c r="DU189">
        <f>MIN(Y188*(1+Y$6/Setup!$C$13)-BW189,MAX(0,$H189-SUM($DP189:DT189)))</f>
        <v/>
      </c>
      <c r="DV189">
        <f>MIN(Z188*(1+Z$6/Setup!$C$13)-BX189,MAX(0,$H189-SUM($DP189:DU189)))</f>
        <v/>
      </c>
      <c r="DW189">
        <f>MIN(AA188*(1+AA$6/Setup!$C$13)-BY189,MAX(0,$H189-SUM($DP189:DV189)))</f>
        <v/>
      </c>
      <c r="DX189">
        <f>MIN(AB188*(1+AB$6/Setup!$C$13)-BZ189,MAX(0,$H189-SUM($DP189:DW189)))</f>
        <v/>
      </c>
      <c r="DY189">
        <f>MIN(AC188*(1+AC$6/Setup!$C$13)-CA189,MAX(0,$H189-SUM($DP189:DX189)))</f>
        <v/>
      </c>
      <c r="DZ189">
        <f>MIN(AD188*(1+AD$6/Setup!$C$13)-CB189,MAX(0,$H189-SUM($DP189:DY189)))</f>
        <v/>
      </c>
      <c r="EA189">
        <f>MIN(AE188*(1+AE$6/Setup!$C$13)-CC189,MAX(0,$H189-SUM($DP189:DZ189)))</f>
        <v/>
      </c>
      <c r="EB189">
        <f>MIN(AF188*(1+AF$6/Setup!$C$13)-CD189,MAX(0,$H189-SUM($DP189:EA189)))</f>
        <v/>
      </c>
      <c r="EC189">
        <f>MIN(AG188*(1+AG$6/Setup!$C$13)-CE189,MAX(0,$H189-SUM($DP189:EB189)))</f>
        <v/>
      </c>
      <c r="ED189">
        <f>MIN(AH188*(1+AH$6/Setup!$C$13)-CF189,MAX(0,$H189-SUM($DP189:EC189)))</f>
        <v/>
      </c>
      <c r="EE189">
        <f>MIN(AI188*(1+AI$6/Setup!$C$13)-CG189,MAX(0,$H189-SUM($DP189:ED189)))</f>
        <v/>
      </c>
      <c r="EF189">
        <f>MIN(AJ188*(1+AJ$6/Setup!$C$13)-CH189,MAX(0,$H189-SUM($DP189:EE189)))</f>
        <v/>
      </c>
      <c r="EG189">
        <f>MIN(AK188*(1+AK$6/Setup!$C$13)-CI189,MAX(0,$H189-SUM($DP189:EF189)))</f>
        <v/>
      </c>
      <c r="EH189">
        <f>MIN(AL188*(1+AL$6/Setup!$C$13)-CJ189,MAX(0,$H189-SUM($DP189:EG189)))</f>
        <v/>
      </c>
      <c r="EI189">
        <f>MIN(AM188*(1+AM$6/Setup!$C$13)-CK189,MAX(0,$H189-SUM($DP189:EH189)))</f>
        <v/>
      </c>
      <c r="EJ189">
        <f>MIN(AN188*(1+AN$6/Setup!$C$13)-CL189,MAX(0,$H189-SUM($DP189:EI189)))</f>
        <v/>
      </c>
      <c r="EK189">
        <f>MIN(AO188*(1+AO$6/Setup!$C$13)-CM189,MAX(0,$H189-SUM($DP189:EJ189)))</f>
        <v/>
      </c>
      <c r="EL189">
        <f>MIN(AP188*(1+AP$6/Setup!$C$13)-CN189,MAX(0,$H189-SUM($DP189:EK189)))</f>
        <v/>
      </c>
      <c r="EM189">
        <f>MIN(AQ188*(1+AQ$6/Setup!$C$13)-CO189,MAX(0,$H189-SUM($DP189:EL189)))</f>
        <v/>
      </c>
      <c r="EN189">
        <f>MIN(AR188*(1+AR$6/Setup!$C$13)-CP189,MAX(0,$H189-SUM($DP189:EM189)))</f>
        <v/>
      </c>
      <c r="EO189">
        <f>MIN(AS188*(1+AS$6/Setup!$C$13)-CQ189,MAX(0,$H189-SUM($DP189:EN189)))</f>
        <v/>
      </c>
      <c r="EP189">
        <f>MIN(AT188*(1+AT$6/Setup!$C$13)-CR189,MAX(0,$H189-SUM($DP189:EO189)))</f>
        <v/>
      </c>
      <c r="EQ189">
        <f>MIN(AU188*(1+AU$6/Setup!$C$13)-CS189,MAX(0,$H189-SUM($DP189:EP189)))</f>
        <v/>
      </c>
      <c r="ER189">
        <f>MIN(AV188*(1+AV$6/Setup!$C$13)-CT189,MAX(0,$H189-SUM($DP189:EQ189)))</f>
        <v/>
      </c>
      <c r="ES189">
        <f>MIN(AW188*(1+AW$6/Setup!$C$13)-CU189,MAX(0,$H189-SUM($DP189:ER189)))</f>
        <v/>
      </c>
      <c r="ET189">
        <f>MIN(AX188*(1+AX$6/Setup!$C$13)-CV189,MAX(0,$H189-SUM($DP189:ES189)))</f>
        <v/>
      </c>
      <c r="EU189">
        <f>MIN(AY188*(1+AY$6/Setup!$C$13)-CW189,MAX(0,$H189-SUM($DP189:ET189)))</f>
        <v/>
      </c>
      <c r="EV189">
        <f>MIN(AZ188*(1+AZ$6/Setup!$C$13)-CX189,MAX(0,$H189-SUM($DP189:EU189)))</f>
        <v/>
      </c>
      <c r="EW189">
        <f>MIN(BA188*(1+BA$6/Setup!$C$13)-CY189,MAX(0,$H189-SUM($DP189:EV189)))</f>
        <v/>
      </c>
      <c r="EX189">
        <f>MIN(BB188*(1+BB$6/Setup!$C$13)-CZ189,MAX(0,$H189-SUM($DP189:EW189)))</f>
        <v/>
      </c>
      <c r="EY189">
        <f>MIN(BC188*(1+BC$6/Setup!$C$13)-DA189,MAX(0,$H189-SUM($DP189:EX189)))</f>
        <v/>
      </c>
      <c r="EZ189">
        <f>MIN(BD188*(1+BD$6/Setup!$C$13)-DB189,MAX(0,$H189-SUM($DP189:EY189)))</f>
        <v/>
      </c>
      <c r="FA189">
        <f>MIN(BE188*(1+BE$6/Setup!$C$13)-DC189,MAX(0,$H189-SUM($DP189:EZ189)))</f>
        <v/>
      </c>
      <c r="FB189">
        <f>MIN(BF188*(1+BF$6/Setup!$C$13)-DD189,MAX(0,$H189-SUM($DP189:FA189)))</f>
        <v/>
      </c>
      <c r="FC189">
        <f>MIN(BG188*(1+BG$6/Setup!$C$13)-DE189,MAX(0,$H189-SUM($DP189:FB189)))</f>
        <v/>
      </c>
      <c r="FD189">
        <f>MIN(BH188*(1+BH$6/Setup!$C$13)-DF189,MAX(0,$H189-SUM($DP189:FC189)))</f>
        <v/>
      </c>
      <c r="FE189">
        <f>MIN(BI188*(1+BI$6/Setup!$C$13)-DG189,MAX(0,$H189-SUM($DP189:FD189)))</f>
        <v/>
      </c>
      <c r="FF189">
        <f>MIN(BJ188*(1+BJ$6/Setup!$C$13)-DH189,MAX(0,$H189-SUM($DP189:FE189)))</f>
        <v/>
      </c>
      <c r="FG189">
        <f>MIN(BK188*(1+BK$6/Setup!$C$13)-DI189,MAX(0,$H189-SUM($DP189:FF189)))</f>
        <v/>
      </c>
      <c r="FH189">
        <f>MIN(BL188*(1+BL$6/Setup!$C$13)-DJ189,MAX(0,$H189-SUM($DP189:FG189)))</f>
        <v/>
      </c>
      <c r="FI189">
        <f>MIN(BM188*(1+BM$6/Setup!$C$13)-DK189,MAX(0,$H189-SUM($DP189:FH189)))</f>
        <v/>
      </c>
      <c r="FJ189">
        <f>MIN(BN188*(1+BN$6/Setup!$C$13)-DL189,MAX(0,$H189-SUM($DP189:FI189)))</f>
        <v/>
      </c>
      <c r="FK189">
        <f>MIN(BO188*(1+BO$6/Setup!$C$13)-DM189,MAX(0,$H189-SUM($DP189:FJ189)))</f>
        <v/>
      </c>
      <c r="FL189">
        <f>MIN(BP188*(1+BP$6/Setup!$C$13)-DN189,MAX(0,$H189-SUM($DP189:FK189)))</f>
        <v/>
      </c>
      <c r="FM189">
        <f>MIN(BQ188*(1+BQ$6/Setup!$C$13)-DO189,MAX(0,$H189-SUM($DP189:FL189)))</f>
        <v/>
      </c>
    </row>
    <row r="190">
      <c r="A190">
        <f>A189+1</f>
        <v/>
      </c>
      <c r="B190">
        <f>IF(Setup!$C$6="Every week",Setup!$C$7+7*(A190-1),IF(Setup!$C$6="Every 2 weeks",Setup!$C$7+14*(A190-1),IF(Setup!$C$6="Every month",EDATE(Setup!$C$7,A190-1),EOMONTH(Setup!$C$7,INT((A190-1+Setup!$C$20)/2)-1)+MIN(IF(MOD(A190-1+Setup!$C$20,2)=0,Setup!$C$18,Setup!$C$19),DAY(EOMONTH(Setup!$C$7,INT((A190-1+Setup!$C$20)/2)))))))</f>
        <v/>
      </c>
      <c r="C190">
        <f>N('Paycheck Plan'!J186)</f>
        <v/>
      </c>
      <c r="D190">
        <f>N('Paycheck Plan'!K186)</f>
        <v/>
      </c>
      <c r="E190">
        <f>MIN(MAX(0,Setup!$C$10-F189),MAX(0,Setup!$C$8+C190-G190))</f>
        <v/>
      </c>
      <c r="F190">
        <f>F189+E190</f>
        <v/>
      </c>
      <c r="G190">
        <f>MIN(Setup!$C$14,MAX(0,Setup!$C$8+C190))</f>
        <v/>
      </c>
      <c r="H190">
        <f>MAX(0,Setup!$C$8+C190-G190-E190)+SUM($T$7:$BQ$7)-SUM(BR190:DO190)</f>
        <v/>
      </c>
      <c r="I190">
        <f>SUMPRODUCT(T189:BQ189,$T$6:$BQ$6)/Setup!$C$13</f>
        <v/>
      </c>
      <c r="J190">
        <f>SUM(T190:BQ190)</f>
        <v/>
      </c>
      <c r="K190">
        <f>IF(MAX(DP190:FM190)&gt;0,MATCH(MAX(DP190:FM190),DP190:FM190,0),1)</f>
        <v/>
      </c>
      <c r="T190">
        <f>MAX(0,T189*(1+T$6/Setup!$C$13)-BR190-DP190)+IF($K190=1,$D190,0)</f>
        <v/>
      </c>
      <c r="U190">
        <f>MAX(0,U189*(1+U$6/Setup!$C$13)-BS190-DQ190)+IF($K190=2,$D190,0)</f>
        <v/>
      </c>
      <c r="V190">
        <f>MAX(0,V189*(1+V$6/Setup!$C$13)-BT190-DR190)+IF($K190=3,$D190,0)</f>
        <v/>
      </c>
      <c r="W190">
        <f>MAX(0,W189*(1+W$6/Setup!$C$13)-BU190-DS190)+IF($K190=4,$D190,0)</f>
        <v/>
      </c>
      <c r="X190">
        <f>MAX(0,X189*(1+X$6/Setup!$C$13)-BV190-DT190)+IF($K190=5,$D190,0)</f>
        <v/>
      </c>
      <c r="Y190">
        <f>MAX(0,Y189*(1+Y$6/Setup!$C$13)-BW190-DU190)+IF($K190=6,$D190,0)</f>
        <v/>
      </c>
      <c r="Z190">
        <f>MAX(0,Z189*(1+Z$6/Setup!$C$13)-BX190-DV190)+IF($K190=7,$D190,0)</f>
        <v/>
      </c>
      <c r="AA190">
        <f>MAX(0,AA189*(1+AA$6/Setup!$C$13)-BY190-DW190)+IF($K190=8,$D190,0)</f>
        <v/>
      </c>
      <c r="AB190">
        <f>MAX(0,AB189*(1+AB$6/Setup!$C$13)-BZ190-DX190)+IF($K190=9,$D190,0)</f>
        <v/>
      </c>
      <c r="AC190">
        <f>MAX(0,AC189*(1+AC$6/Setup!$C$13)-CA190-DY190)+IF($K190=10,$D190,0)</f>
        <v/>
      </c>
      <c r="AD190">
        <f>MAX(0,AD189*(1+AD$6/Setup!$C$13)-CB190-DZ190)+IF($K190=11,$D190,0)</f>
        <v/>
      </c>
      <c r="AE190">
        <f>MAX(0,AE189*(1+AE$6/Setup!$C$13)-CC190-EA190)+IF($K190=12,$D190,0)</f>
        <v/>
      </c>
      <c r="AF190">
        <f>MAX(0,AF189*(1+AF$6/Setup!$C$13)-CD190-EB190)+IF($K190=13,$D190,0)</f>
        <v/>
      </c>
      <c r="AG190">
        <f>MAX(0,AG189*(1+AG$6/Setup!$C$13)-CE190-EC190)+IF($K190=14,$D190,0)</f>
        <v/>
      </c>
      <c r="AH190">
        <f>MAX(0,AH189*(1+AH$6/Setup!$C$13)-CF190-ED190)+IF($K190=15,$D190,0)</f>
        <v/>
      </c>
      <c r="AI190">
        <f>MAX(0,AI189*(1+AI$6/Setup!$C$13)-CG190-EE190)+IF($K190=16,$D190,0)</f>
        <v/>
      </c>
      <c r="AJ190">
        <f>MAX(0,AJ189*(1+AJ$6/Setup!$C$13)-CH190-EF190)+IF($K190=17,$D190,0)</f>
        <v/>
      </c>
      <c r="AK190">
        <f>MAX(0,AK189*(1+AK$6/Setup!$C$13)-CI190-EG190)+IF($K190=18,$D190,0)</f>
        <v/>
      </c>
      <c r="AL190">
        <f>MAX(0,AL189*(1+AL$6/Setup!$C$13)-CJ190-EH190)+IF($K190=19,$D190,0)</f>
        <v/>
      </c>
      <c r="AM190">
        <f>MAX(0,AM189*(1+AM$6/Setup!$C$13)-CK190-EI190)+IF($K190=20,$D190,0)</f>
        <v/>
      </c>
      <c r="AN190">
        <f>MAX(0,AN189*(1+AN$6/Setup!$C$13)-CL190-EJ190)+IF($K190=21,$D190,0)</f>
        <v/>
      </c>
      <c r="AO190">
        <f>MAX(0,AO189*(1+AO$6/Setup!$C$13)-CM190-EK190)+IF($K190=22,$D190,0)</f>
        <v/>
      </c>
      <c r="AP190">
        <f>MAX(0,AP189*(1+AP$6/Setup!$C$13)-CN190-EL190)+IF($K190=23,$D190,0)</f>
        <v/>
      </c>
      <c r="AQ190">
        <f>MAX(0,AQ189*(1+AQ$6/Setup!$C$13)-CO190-EM190)+IF($K190=24,$D190,0)</f>
        <v/>
      </c>
      <c r="AR190">
        <f>MAX(0,AR189*(1+AR$6/Setup!$C$13)-CP190-EN190)+IF($K190=25,$D190,0)</f>
        <v/>
      </c>
      <c r="AS190">
        <f>MAX(0,AS189*(1+AS$6/Setup!$C$13)-CQ190-EO190)+IF($K190=26,$D190,0)</f>
        <v/>
      </c>
      <c r="AT190">
        <f>MAX(0,AT189*(1+AT$6/Setup!$C$13)-CR190-EP190)+IF($K190=27,$D190,0)</f>
        <v/>
      </c>
      <c r="AU190">
        <f>MAX(0,AU189*(1+AU$6/Setup!$C$13)-CS190-EQ190)+IF($K190=28,$D190,0)</f>
        <v/>
      </c>
      <c r="AV190">
        <f>MAX(0,AV189*(1+AV$6/Setup!$C$13)-CT190-ER190)+IF($K190=29,$D190,0)</f>
        <v/>
      </c>
      <c r="AW190">
        <f>MAX(0,AW189*(1+AW$6/Setup!$C$13)-CU190-ES190)+IF($K190=30,$D190,0)</f>
        <v/>
      </c>
      <c r="AX190">
        <f>MAX(0,AX189*(1+AX$6/Setup!$C$13)-CV190-ET190)+IF($K190=31,$D190,0)</f>
        <v/>
      </c>
      <c r="AY190">
        <f>MAX(0,AY189*(1+AY$6/Setup!$C$13)-CW190-EU190)+IF($K190=32,$D190,0)</f>
        <v/>
      </c>
      <c r="AZ190">
        <f>MAX(0,AZ189*(1+AZ$6/Setup!$C$13)-CX190-EV190)+IF($K190=33,$D190,0)</f>
        <v/>
      </c>
      <c r="BA190">
        <f>MAX(0,BA189*(1+BA$6/Setup!$C$13)-CY190-EW190)+IF($K190=34,$D190,0)</f>
        <v/>
      </c>
      <c r="BB190">
        <f>MAX(0,BB189*(1+BB$6/Setup!$C$13)-CZ190-EX190)+IF($K190=35,$D190,0)</f>
        <v/>
      </c>
      <c r="BC190">
        <f>MAX(0,BC189*(1+BC$6/Setup!$C$13)-DA190-EY190)+IF($K190=36,$D190,0)</f>
        <v/>
      </c>
      <c r="BD190">
        <f>MAX(0,BD189*(1+BD$6/Setup!$C$13)-DB190-EZ190)+IF($K190=37,$D190,0)</f>
        <v/>
      </c>
      <c r="BE190">
        <f>MAX(0,BE189*(1+BE$6/Setup!$C$13)-DC190-FA190)+IF($K190=38,$D190,0)</f>
        <v/>
      </c>
      <c r="BF190">
        <f>MAX(0,BF189*(1+BF$6/Setup!$C$13)-DD190-FB190)+IF($K190=39,$D190,0)</f>
        <v/>
      </c>
      <c r="BG190">
        <f>MAX(0,BG189*(1+BG$6/Setup!$C$13)-DE190-FC190)+IF($K190=40,$D190,0)</f>
        <v/>
      </c>
      <c r="BH190">
        <f>MAX(0,BH189*(1+BH$6/Setup!$C$13)-DF190-FD190)+IF($K190=41,$D190,0)</f>
        <v/>
      </c>
      <c r="BI190">
        <f>MAX(0,BI189*(1+BI$6/Setup!$C$13)-DG190-FE190)+IF($K190=42,$D190,0)</f>
        <v/>
      </c>
      <c r="BJ190">
        <f>MAX(0,BJ189*(1+BJ$6/Setup!$C$13)-DH190-FF190)+IF($K190=43,$D190,0)</f>
        <v/>
      </c>
      <c r="BK190">
        <f>MAX(0,BK189*(1+BK$6/Setup!$C$13)-DI190-FG190)+IF($K190=44,$D190,0)</f>
        <v/>
      </c>
      <c r="BL190">
        <f>MAX(0,BL189*(1+BL$6/Setup!$C$13)-DJ190-FH190)+IF($K190=45,$D190,0)</f>
        <v/>
      </c>
      <c r="BM190">
        <f>MAX(0,BM189*(1+BM$6/Setup!$C$13)-DK190-FI190)+IF($K190=46,$D190,0)</f>
        <v/>
      </c>
      <c r="BN190">
        <f>MAX(0,BN189*(1+BN$6/Setup!$C$13)-DL190-FJ190)+IF($K190=47,$D190,0)</f>
        <v/>
      </c>
      <c r="BO190">
        <f>MAX(0,BO189*(1+BO$6/Setup!$C$13)-DM190-FK190)+IF($K190=48,$D190,0)</f>
        <v/>
      </c>
      <c r="BP190">
        <f>MAX(0,BP189*(1+BP$6/Setup!$C$13)-DN190-FL190)+IF($K190=49,$D190,0)</f>
        <v/>
      </c>
      <c r="BQ190">
        <f>MAX(0,BQ189*(1+BQ$6/Setup!$C$13)-DO190-FM190)+IF($K190=50,$D190,0)</f>
        <v/>
      </c>
      <c r="BR190">
        <f>MIN(T189*(1+T$6/Setup!$C$13),T$7)</f>
        <v/>
      </c>
      <c r="BS190">
        <f>MIN(U189*(1+U$6/Setup!$C$13),U$7)</f>
        <v/>
      </c>
      <c r="BT190">
        <f>MIN(V189*(1+V$6/Setup!$C$13),V$7)</f>
        <v/>
      </c>
      <c r="BU190">
        <f>MIN(W189*(1+W$6/Setup!$C$13),W$7)</f>
        <v/>
      </c>
      <c r="BV190">
        <f>MIN(X189*(1+X$6/Setup!$C$13),X$7)</f>
        <v/>
      </c>
      <c r="BW190">
        <f>MIN(Y189*(1+Y$6/Setup!$C$13),Y$7)</f>
        <v/>
      </c>
      <c r="BX190">
        <f>MIN(Z189*(1+Z$6/Setup!$C$13),Z$7)</f>
        <v/>
      </c>
      <c r="BY190">
        <f>MIN(AA189*(1+AA$6/Setup!$C$13),AA$7)</f>
        <v/>
      </c>
      <c r="BZ190">
        <f>MIN(AB189*(1+AB$6/Setup!$C$13),AB$7)</f>
        <v/>
      </c>
      <c r="CA190">
        <f>MIN(AC189*(1+AC$6/Setup!$C$13),AC$7)</f>
        <v/>
      </c>
      <c r="CB190">
        <f>MIN(AD189*(1+AD$6/Setup!$C$13),AD$7)</f>
        <v/>
      </c>
      <c r="CC190">
        <f>MIN(AE189*(1+AE$6/Setup!$C$13),AE$7)</f>
        <v/>
      </c>
      <c r="CD190">
        <f>MIN(AF189*(1+AF$6/Setup!$C$13),AF$7)</f>
        <v/>
      </c>
      <c r="CE190">
        <f>MIN(AG189*(1+AG$6/Setup!$C$13),AG$7)</f>
        <v/>
      </c>
      <c r="CF190">
        <f>MIN(AH189*(1+AH$6/Setup!$C$13),AH$7)</f>
        <v/>
      </c>
      <c r="CG190">
        <f>MIN(AI189*(1+AI$6/Setup!$C$13),AI$7)</f>
        <v/>
      </c>
      <c r="CH190">
        <f>MIN(AJ189*(1+AJ$6/Setup!$C$13),AJ$7)</f>
        <v/>
      </c>
      <c r="CI190">
        <f>MIN(AK189*(1+AK$6/Setup!$C$13),AK$7)</f>
        <v/>
      </c>
      <c r="CJ190">
        <f>MIN(AL189*(1+AL$6/Setup!$C$13),AL$7)</f>
        <v/>
      </c>
      <c r="CK190">
        <f>MIN(AM189*(1+AM$6/Setup!$C$13),AM$7)</f>
        <v/>
      </c>
      <c r="CL190">
        <f>MIN(AN189*(1+AN$6/Setup!$C$13),AN$7)</f>
        <v/>
      </c>
      <c r="CM190">
        <f>MIN(AO189*(1+AO$6/Setup!$C$13),AO$7)</f>
        <v/>
      </c>
      <c r="CN190">
        <f>MIN(AP189*(1+AP$6/Setup!$C$13),AP$7)</f>
        <v/>
      </c>
      <c r="CO190">
        <f>MIN(AQ189*(1+AQ$6/Setup!$C$13),AQ$7)</f>
        <v/>
      </c>
      <c r="CP190">
        <f>MIN(AR189*(1+AR$6/Setup!$C$13),AR$7)</f>
        <v/>
      </c>
      <c r="CQ190">
        <f>MIN(AS189*(1+AS$6/Setup!$C$13),AS$7)</f>
        <v/>
      </c>
      <c r="CR190">
        <f>MIN(AT189*(1+AT$6/Setup!$C$13),AT$7)</f>
        <v/>
      </c>
      <c r="CS190">
        <f>MIN(AU189*(1+AU$6/Setup!$C$13),AU$7)</f>
        <v/>
      </c>
      <c r="CT190">
        <f>MIN(AV189*(1+AV$6/Setup!$C$13),AV$7)</f>
        <v/>
      </c>
      <c r="CU190">
        <f>MIN(AW189*(1+AW$6/Setup!$C$13),AW$7)</f>
        <v/>
      </c>
      <c r="CV190">
        <f>MIN(AX189*(1+AX$6/Setup!$C$13),AX$7)</f>
        <v/>
      </c>
      <c r="CW190">
        <f>MIN(AY189*(1+AY$6/Setup!$C$13),AY$7)</f>
        <v/>
      </c>
      <c r="CX190">
        <f>MIN(AZ189*(1+AZ$6/Setup!$C$13),AZ$7)</f>
        <v/>
      </c>
      <c r="CY190">
        <f>MIN(BA189*(1+BA$6/Setup!$C$13),BA$7)</f>
        <v/>
      </c>
      <c r="CZ190">
        <f>MIN(BB189*(1+BB$6/Setup!$C$13),BB$7)</f>
        <v/>
      </c>
      <c r="DA190">
        <f>MIN(BC189*(1+BC$6/Setup!$C$13),BC$7)</f>
        <v/>
      </c>
      <c r="DB190">
        <f>MIN(BD189*(1+BD$6/Setup!$C$13),BD$7)</f>
        <v/>
      </c>
      <c r="DC190">
        <f>MIN(BE189*(1+BE$6/Setup!$C$13),BE$7)</f>
        <v/>
      </c>
      <c r="DD190">
        <f>MIN(BF189*(1+BF$6/Setup!$C$13),BF$7)</f>
        <v/>
      </c>
      <c r="DE190">
        <f>MIN(BG189*(1+BG$6/Setup!$C$13),BG$7)</f>
        <v/>
      </c>
      <c r="DF190">
        <f>MIN(BH189*(1+BH$6/Setup!$C$13),BH$7)</f>
        <v/>
      </c>
      <c r="DG190">
        <f>MIN(BI189*(1+BI$6/Setup!$C$13),BI$7)</f>
        <v/>
      </c>
      <c r="DH190">
        <f>MIN(BJ189*(1+BJ$6/Setup!$C$13),BJ$7)</f>
        <v/>
      </c>
      <c r="DI190">
        <f>MIN(BK189*(1+BK$6/Setup!$C$13),BK$7)</f>
        <v/>
      </c>
      <c r="DJ190">
        <f>MIN(BL189*(1+BL$6/Setup!$C$13),BL$7)</f>
        <v/>
      </c>
      <c r="DK190">
        <f>MIN(BM189*(1+BM$6/Setup!$C$13),BM$7)</f>
        <v/>
      </c>
      <c r="DL190">
        <f>MIN(BN189*(1+BN$6/Setup!$C$13),BN$7)</f>
        <v/>
      </c>
      <c r="DM190">
        <f>MIN(BO189*(1+BO$6/Setup!$C$13),BO$7)</f>
        <v/>
      </c>
      <c r="DN190">
        <f>MIN(BP189*(1+BP$6/Setup!$C$13),BP$7)</f>
        <v/>
      </c>
      <c r="DO190">
        <f>MIN(BQ189*(1+BQ$6/Setup!$C$13),BQ$7)</f>
        <v/>
      </c>
      <c r="DP190">
        <f>MIN(T189*(1+T$6/Setup!$C$13)-BR190,$H190)</f>
        <v/>
      </c>
      <c r="DQ190">
        <f>MIN(U189*(1+U$6/Setup!$C$13)-BS190,MAX(0,$H190-SUM($DP190:DP190)))</f>
        <v/>
      </c>
      <c r="DR190">
        <f>MIN(V189*(1+V$6/Setup!$C$13)-BT190,MAX(0,$H190-SUM($DP190:DQ190)))</f>
        <v/>
      </c>
      <c r="DS190">
        <f>MIN(W189*(1+W$6/Setup!$C$13)-BU190,MAX(0,$H190-SUM($DP190:DR190)))</f>
        <v/>
      </c>
      <c r="DT190">
        <f>MIN(X189*(1+X$6/Setup!$C$13)-BV190,MAX(0,$H190-SUM($DP190:DS190)))</f>
        <v/>
      </c>
      <c r="DU190">
        <f>MIN(Y189*(1+Y$6/Setup!$C$13)-BW190,MAX(0,$H190-SUM($DP190:DT190)))</f>
        <v/>
      </c>
      <c r="DV190">
        <f>MIN(Z189*(1+Z$6/Setup!$C$13)-BX190,MAX(0,$H190-SUM($DP190:DU190)))</f>
        <v/>
      </c>
      <c r="DW190">
        <f>MIN(AA189*(1+AA$6/Setup!$C$13)-BY190,MAX(0,$H190-SUM($DP190:DV190)))</f>
        <v/>
      </c>
      <c r="DX190">
        <f>MIN(AB189*(1+AB$6/Setup!$C$13)-BZ190,MAX(0,$H190-SUM($DP190:DW190)))</f>
        <v/>
      </c>
      <c r="DY190">
        <f>MIN(AC189*(1+AC$6/Setup!$C$13)-CA190,MAX(0,$H190-SUM($DP190:DX190)))</f>
        <v/>
      </c>
      <c r="DZ190">
        <f>MIN(AD189*(1+AD$6/Setup!$C$13)-CB190,MAX(0,$H190-SUM($DP190:DY190)))</f>
        <v/>
      </c>
      <c r="EA190">
        <f>MIN(AE189*(1+AE$6/Setup!$C$13)-CC190,MAX(0,$H190-SUM($DP190:DZ190)))</f>
        <v/>
      </c>
      <c r="EB190">
        <f>MIN(AF189*(1+AF$6/Setup!$C$13)-CD190,MAX(0,$H190-SUM($DP190:EA190)))</f>
        <v/>
      </c>
      <c r="EC190">
        <f>MIN(AG189*(1+AG$6/Setup!$C$13)-CE190,MAX(0,$H190-SUM($DP190:EB190)))</f>
        <v/>
      </c>
      <c r="ED190">
        <f>MIN(AH189*(1+AH$6/Setup!$C$13)-CF190,MAX(0,$H190-SUM($DP190:EC190)))</f>
        <v/>
      </c>
      <c r="EE190">
        <f>MIN(AI189*(1+AI$6/Setup!$C$13)-CG190,MAX(0,$H190-SUM($DP190:ED190)))</f>
        <v/>
      </c>
      <c r="EF190">
        <f>MIN(AJ189*(1+AJ$6/Setup!$C$13)-CH190,MAX(0,$H190-SUM($DP190:EE190)))</f>
        <v/>
      </c>
      <c r="EG190">
        <f>MIN(AK189*(1+AK$6/Setup!$C$13)-CI190,MAX(0,$H190-SUM($DP190:EF190)))</f>
        <v/>
      </c>
      <c r="EH190">
        <f>MIN(AL189*(1+AL$6/Setup!$C$13)-CJ190,MAX(0,$H190-SUM($DP190:EG190)))</f>
        <v/>
      </c>
      <c r="EI190">
        <f>MIN(AM189*(1+AM$6/Setup!$C$13)-CK190,MAX(0,$H190-SUM($DP190:EH190)))</f>
        <v/>
      </c>
      <c r="EJ190">
        <f>MIN(AN189*(1+AN$6/Setup!$C$13)-CL190,MAX(0,$H190-SUM($DP190:EI190)))</f>
        <v/>
      </c>
      <c r="EK190">
        <f>MIN(AO189*(1+AO$6/Setup!$C$13)-CM190,MAX(0,$H190-SUM($DP190:EJ190)))</f>
        <v/>
      </c>
      <c r="EL190">
        <f>MIN(AP189*(1+AP$6/Setup!$C$13)-CN190,MAX(0,$H190-SUM($DP190:EK190)))</f>
        <v/>
      </c>
      <c r="EM190">
        <f>MIN(AQ189*(1+AQ$6/Setup!$C$13)-CO190,MAX(0,$H190-SUM($DP190:EL190)))</f>
        <v/>
      </c>
      <c r="EN190">
        <f>MIN(AR189*(1+AR$6/Setup!$C$13)-CP190,MAX(0,$H190-SUM($DP190:EM190)))</f>
        <v/>
      </c>
      <c r="EO190">
        <f>MIN(AS189*(1+AS$6/Setup!$C$13)-CQ190,MAX(0,$H190-SUM($DP190:EN190)))</f>
        <v/>
      </c>
      <c r="EP190">
        <f>MIN(AT189*(1+AT$6/Setup!$C$13)-CR190,MAX(0,$H190-SUM($DP190:EO190)))</f>
        <v/>
      </c>
      <c r="EQ190">
        <f>MIN(AU189*(1+AU$6/Setup!$C$13)-CS190,MAX(0,$H190-SUM($DP190:EP190)))</f>
        <v/>
      </c>
      <c r="ER190">
        <f>MIN(AV189*(1+AV$6/Setup!$C$13)-CT190,MAX(0,$H190-SUM($DP190:EQ190)))</f>
        <v/>
      </c>
      <c r="ES190">
        <f>MIN(AW189*(1+AW$6/Setup!$C$13)-CU190,MAX(0,$H190-SUM($DP190:ER190)))</f>
        <v/>
      </c>
      <c r="ET190">
        <f>MIN(AX189*(1+AX$6/Setup!$C$13)-CV190,MAX(0,$H190-SUM($DP190:ES190)))</f>
        <v/>
      </c>
      <c r="EU190">
        <f>MIN(AY189*(1+AY$6/Setup!$C$13)-CW190,MAX(0,$H190-SUM($DP190:ET190)))</f>
        <v/>
      </c>
      <c r="EV190">
        <f>MIN(AZ189*(1+AZ$6/Setup!$C$13)-CX190,MAX(0,$H190-SUM($DP190:EU190)))</f>
        <v/>
      </c>
      <c r="EW190">
        <f>MIN(BA189*(1+BA$6/Setup!$C$13)-CY190,MAX(0,$H190-SUM($DP190:EV190)))</f>
        <v/>
      </c>
      <c r="EX190">
        <f>MIN(BB189*(1+BB$6/Setup!$C$13)-CZ190,MAX(0,$H190-SUM($DP190:EW190)))</f>
        <v/>
      </c>
      <c r="EY190">
        <f>MIN(BC189*(1+BC$6/Setup!$C$13)-DA190,MAX(0,$H190-SUM($DP190:EX190)))</f>
        <v/>
      </c>
      <c r="EZ190">
        <f>MIN(BD189*(1+BD$6/Setup!$C$13)-DB190,MAX(0,$H190-SUM($DP190:EY190)))</f>
        <v/>
      </c>
      <c r="FA190">
        <f>MIN(BE189*(1+BE$6/Setup!$C$13)-DC190,MAX(0,$H190-SUM($DP190:EZ190)))</f>
        <v/>
      </c>
      <c r="FB190">
        <f>MIN(BF189*(1+BF$6/Setup!$C$13)-DD190,MAX(0,$H190-SUM($DP190:FA190)))</f>
        <v/>
      </c>
      <c r="FC190">
        <f>MIN(BG189*(1+BG$6/Setup!$C$13)-DE190,MAX(0,$H190-SUM($DP190:FB190)))</f>
        <v/>
      </c>
      <c r="FD190">
        <f>MIN(BH189*(1+BH$6/Setup!$C$13)-DF190,MAX(0,$H190-SUM($DP190:FC190)))</f>
        <v/>
      </c>
      <c r="FE190">
        <f>MIN(BI189*(1+BI$6/Setup!$C$13)-DG190,MAX(0,$H190-SUM($DP190:FD190)))</f>
        <v/>
      </c>
      <c r="FF190">
        <f>MIN(BJ189*(1+BJ$6/Setup!$C$13)-DH190,MAX(0,$H190-SUM($DP190:FE190)))</f>
        <v/>
      </c>
      <c r="FG190">
        <f>MIN(BK189*(1+BK$6/Setup!$C$13)-DI190,MAX(0,$H190-SUM($DP190:FF190)))</f>
        <v/>
      </c>
      <c r="FH190">
        <f>MIN(BL189*(1+BL$6/Setup!$C$13)-DJ190,MAX(0,$H190-SUM($DP190:FG190)))</f>
        <v/>
      </c>
      <c r="FI190">
        <f>MIN(BM189*(1+BM$6/Setup!$C$13)-DK190,MAX(0,$H190-SUM($DP190:FH190)))</f>
        <v/>
      </c>
      <c r="FJ190">
        <f>MIN(BN189*(1+BN$6/Setup!$C$13)-DL190,MAX(0,$H190-SUM($DP190:FI190)))</f>
        <v/>
      </c>
      <c r="FK190">
        <f>MIN(BO189*(1+BO$6/Setup!$C$13)-DM190,MAX(0,$H190-SUM($DP190:FJ190)))</f>
        <v/>
      </c>
      <c r="FL190">
        <f>MIN(BP189*(1+BP$6/Setup!$C$13)-DN190,MAX(0,$H190-SUM($DP190:FK190)))</f>
        <v/>
      </c>
      <c r="FM190">
        <f>MIN(BQ189*(1+BQ$6/Setup!$C$13)-DO190,MAX(0,$H190-SUM($DP190:FL190)))</f>
        <v/>
      </c>
    </row>
    <row r="191">
      <c r="A191">
        <f>A190+1</f>
        <v/>
      </c>
      <c r="B191">
        <f>IF(Setup!$C$6="Every week",Setup!$C$7+7*(A191-1),IF(Setup!$C$6="Every 2 weeks",Setup!$C$7+14*(A191-1),IF(Setup!$C$6="Every month",EDATE(Setup!$C$7,A191-1),EOMONTH(Setup!$C$7,INT((A191-1+Setup!$C$20)/2)-1)+MIN(IF(MOD(A191-1+Setup!$C$20,2)=0,Setup!$C$18,Setup!$C$19),DAY(EOMONTH(Setup!$C$7,INT((A191-1+Setup!$C$20)/2)))))))</f>
        <v/>
      </c>
      <c r="C191">
        <f>N('Paycheck Plan'!J187)</f>
        <v/>
      </c>
      <c r="D191">
        <f>N('Paycheck Plan'!K187)</f>
        <v/>
      </c>
      <c r="E191">
        <f>MIN(MAX(0,Setup!$C$10-F190),MAX(0,Setup!$C$8+C191-G191))</f>
        <v/>
      </c>
      <c r="F191">
        <f>F190+E191</f>
        <v/>
      </c>
      <c r="G191">
        <f>MIN(Setup!$C$14,MAX(0,Setup!$C$8+C191))</f>
        <v/>
      </c>
      <c r="H191">
        <f>MAX(0,Setup!$C$8+C191-G191-E191)+SUM($T$7:$BQ$7)-SUM(BR191:DO191)</f>
        <v/>
      </c>
      <c r="I191">
        <f>SUMPRODUCT(T190:BQ190,$T$6:$BQ$6)/Setup!$C$13</f>
        <v/>
      </c>
      <c r="J191">
        <f>SUM(T191:BQ191)</f>
        <v/>
      </c>
      <c r="K191">
        <f>IF(MAX(DP191:FM191)&gt;0,MATCH(MAX(DP191:FM191),DP191:FM191,0),1)</f>
        <v/>
      </c>
      <c r="T191">
        <f>MAX(0,T190*(1+T$6/Setup!$C$13)-BR191-DP191)+IF($K191=1,$D191,0)</f>
        <v/>
      </c>
      <c r="U191">
        <f>MAX(0,U190*(1+U$6/Setup!$C$13)-BS191-DQ191)+IF($K191=2,$D191,0)</f>
        <v/>
      </c>
      <c r="V191">
        <f>MAX(0,V190*(1+V$6/Setup!$C$13)-BT191-DR191)+IF($K191=3,$D191,0)</f>
        <v/>
      </c>
      <c r="W191">
        <f>MAX(0,W190*(1+W$6/Setup!$C$13)-BU191-DS191)+IF($K191=4,$D191,0)</f>
        <v/>
      </c>
      <c r="X191">
        <f>MAX(0,X190*(1+X$6/Setup!$C$13)-BV191-DT191)+IF($K191=5,$D191,0)</f>
        <v/>
      </c>
      <c r="Y191">
        <f>MAX(0,Y190*(1+Y$6/Setup!$C$13)-BW191-DU191)+IF($K191=6,$D191,0)</f>
        <v/>
      </c>
      <c r="Z191">
        <f>MAX(0,Z190*(1+Z$6/Setup!$C$13)-BX191-DV191)+IF($K191=7,$D191,0)</f>
        <v/>
      </c>
      <c r="AA191">
        <f>MAX(0,AA190*(1+AA$6/Setup!$C$13)-BY191-DW191)+IF($K191=8,$D191,0)</f>
        <v/>
      </c>
      <c r="AB191">
        <f>MAX(0,AB190*(1+AB$6/Setup!$C$13)-BZ191-DX191)+IF($K191=9,$D191,0)</f>
        <v/>
      </c>
      <c r="AC191">
        <f>MAX(0,AC190*(1+AC$6/Setup!$C$13)-CA191-DY191)+IF($K191=10,$D191,0)</f>
        <v/>
      </c>
      <c r="AD191">
        <f>MAX(0,AD190*(1+AD$6/Setup!$C$13)-CB191-DZ191)+IF($K191=11,$D191,0)</f>
        <v/>
      </c>
      <c r="AE191">
        <f>MAX(0,AE190*(1+AE$6/Setup!$C$13)-CC191-EA191)+IF($K191=12,$D191,0)</f>
        <v/>
      </c>
      <c r="AF191">
        <f>MAX(0,AF190*(1+AF$6/Setup!$C$13)-CD191-EB191)+IF($K191=13,$D191,0)</f>
        <v/>
      </c>
      <c r="AG191">
        <f>MAX(0,AG190*(1+AG$6/Setup!$C$13)-CE191-EC191)+IF($K191=14,$D191,0)</f>
        <v/>
      </c>
      <c r="AH191">
        <f>MAX(0,AH190*(1+AH$6/Setup!$C$13)-CF191-ED191)+IF($K191=15,$D191,0)</f>
        <v/>
      </c>
      <c r="AI191">
        <f>MAX(0,AI190*(1+AI$6/Setup!$C$13)-CG191-EE191)+IF($K191=16,$D191,0)</f>
        <v/>
      </c>
      <c r="AJ191">
        <f>MAX(0,AJ190*(1+AJ$6/Setup!$C$13)-CH191-EF191)+IF($K191=17,$D191,0)</f>
        <v/>
      </c>
      <c r="AK191">
        <f>MAX(0,AK190*(1+AK$6/Setup!$C$13)-CI191-EG191)+IF($K191=18,$D191,0)</f>
        <v/>
      </c>
      <c r="AL191">
        <f>MAX(0,AL190*(1+AL$6/Setup!$C$13)-CJ191-EH191)+IF($K191=19,$D191,0)</f>
        <v/>
      </c>
      <c r="AM191">
        <f>MAX(0,AM190*(1+AM$6/Setup!$C$13)-CK191-EI191)+IF($K191=20,$D191,0)</f>
        <v/>
      </c>
      <c r="AN191">
        <f>MAX(0,AN190*(1+AN$6/Setup!$C$13)-CL191-EJ191)+IF($K191=21,$D191,0)</f>
        <v/>
      </c>
      <c r="AO191">
        <f>MAX(0,AO190*(1+AO$6/Setup!$C$13)-CM191-EK191)+IF($K191=22,$D191,0)</f>
        <v/>
      </c>
      <c r="AP191">
        <f>MAX(0,AP190*(1+AP$6/Setup!$C$13)-CN191-EL191)+IF($K191=23,$D191,0)</f>
        <v/>
      </c>
      <c r="AQ191">
        <f>MAX(0,AQ190*(1+AQ$6/Setup!$C$13)-CO191-EM191)+IF($K191=24,$D191,0)</f>
        <v/>
      </c>
      <c r="AR191">
        <f>MAX(0,AR190*(1+AR$6/Setup!$C$13)-CP191-EN191)+IF($K191=25,$D191,0)</f>
        <v/>
      </c>
      <c r="AS191">
        <f>MAX(0,AS190*(1+AS$6/Setup!$C$13)-CQ191-EO191)+IF($K191=26,$D191,0)</f>
        <v/>
      </c>
      <c r="AT191">
        <f>MAX(0,AT190*(1+AT$6/Setup!$C$13)-CR191-EP191)+IF($K191=27,$D191,0)</f>
        <v/>
      </c>
      <c r="AU191">
        <f>MAX(0,AU190*(1+AU$6/Setup!$C$13)-CS191-EQ191)+IF($K191=28,$D191,0)</f>
        <v/>
      </c>
      <c r="AV191">
        <f>MAX(0,AV190*(1+AV$6/Setup!$C$13)-CT191-ER191)+IF($K191=29,$D191,0)</f>
        <v/>
      </c>
      <c r="AW191">
        <f>MAX(0,AW190*(1+AW$6/Setup!$C$13)-CU191-ES191)+IF($K191=30,$D191,0)</f>
        <v/>
      </c>
      <c r="AX191">
        <f>MAX(0,AX190*(1+AX$6/Setup!$C$13)-CV191-ET191)+IF($K191=31,$D191,0)</f>
        <v/>
      </c>
      <c r="AY191">
        <f>MAX(0,AY190*(1+AY$6/Setup!$C$13)-CW191-EU191)+IF($K191=32,$D191,0)</f>
        <v/>
      </c>
      <c r="AZ191">
        <f>MAX(0,AZ190*(1+AZ$6/Setup!$C$13)-CX191-EV191)+IF($K191=33,$D191,0)</f>
        <v/>
      </c>
      <c r="BA191">
        <f>MAX(0,BA190*(1+BA$6/Setup!$C$13)-CY191-EW191)+IF($K191=34,$D191,0)</f>
        <v/>
      </c>
      <c r="BB191">
        <f>MAX(0,BB190*(1+BB$6/Setup!$C$13)-CZ191-EX191)+IF($K191=35,$D191,0)</f>
        <v/>
      </c>
      <c r="BC191">
        <f>MAX(0,BC190*(1+BC$6/Setup!$C$13)-DA191-EY191)+IF($K191=36,$D191,0)</f>
        <v/>
      </c>
      <c r="BD191">
        <f>MAX(0,BD190*(1+BD$6/Setup!$C$13)-DB191-EZ191)+IF($K191=37,$D191,0)</f>
        <v/>
      </c>
      <c r="BE191">
        <f>MAX(0,BE190*(1+BE$6/Setup!$C$13)-DC191-FA191)+IF($K191=38,$D191,0)</f>
        <v/>
      </c>
      <c r="BF191">
        <f>MAX(0,BF190*(1+BF$6/Setup!$C$13)-DD191-FB191)+IF($K191=39,$D191,0)</f>
        <v/>
      </c>
      <c r="BG191">
        <f>MAX(0,BG190*(1+BG$6/Setup!$C$13)-DE191-FC191)+IF($K191=40,$D191,0)</f>
        <v/>
      </c>
      <c r="BH191">
        <f>MAX(0,BH190*(1+BH$6/Setup!$C$13)-DF191-FD191)+IF($K191=41,$D191,0)</f>
        <v/>
      </c>
      <c r="BI191">
        <f>MAX(0,BI190*(1+BI$6/Setup!$C$13)-DG191-FE191)+IF($K191=42,$D191,0)</f>
        <v/>
      </c>
      <c r="BJ191">
        <f>MAX(0,BJ190*(1+BJ$6/Setup!$C$13)-DH191-FF191)+IF($K191=43,$D191,0)</f>
        <v/>
      </c>
      <c r="BK191">
        <f>MAX(0,BK190*(1+BK$6/Setup!$C$13)-DI191-FG191)+IF($K191=44,$D191,0)</f>
        <v/>
      </c>
      <c r="BL191">
        <f>MAX(0,BL190*(1+BL$6/Setup!$C$13)-DJ191-FH191)+IF($K191=45,$D191,0)</f>
        <v/>
      </c>
      <c r="BM191">
        <f>MAX(0,BM190*(1+BM$6/Setup!$C$13)-DK191-FI191)+IF($K191=46,$D191,0)</f>
        <v/>
      </c>
      <c r="BN191">
        <f>MAX(0,BN190*(1+BN$6/Setup!$C$13)-DL191-FJ191)+IF($K191=47,$D191,0)</f>
        <v/>
      </c>
      <c r="BO191">
        <f>MAX(0,BO190*(1+BO$6/Setup!$C$13)-DM191-FK191)+IF($K191=48,$D191,0)</f>
        <v/>
      </c>
      <c r="BP191">
        <f>MAX(0,BP190*(1+BP$6/Setup!$C$13)-DN191-FL191)+IF($K191=49,$D191,0)</f>
        <v/>
      </c>
      <c r="BQ191">
        <f>MAX(0,BQ190*(1+BQ$6/Setup!$C$13)-DO191-FM191)+IF($K191=50,$D191,0)</f>
        <v/>
      </c>
      <c r="BR191">
        <f>MIN(T190*(1+T$6/Setup!$C$13),T$7)</f>
        <v/>
      </c>
      <c r="BS191">
        <f>MIN(U190*(1+U$6/Setup!$C$13),U$7)</f>
        <v/>
      </c>
      <c r="BT191">
        <f>MIN(V190*(1+V$6/Setup!$C$13),V$7)</f>
        <v/>
      </c>
      <c r="BU191">
        <f>MIN(W190*(1+W$6/Setup!$C$13),W$7)</f>
        <v/>
      </c>
      <c r="BV191">
        <f>MIN(X190*(1+X$6/Setup!$C$13),X$7)</f>
        <v/>
      </c>
      <c r="BW191">
        <f>MIN(Y190*(1+Y$6/Setup!$C$13),Y$7)</f>
        <v/>
      </c>
      <c r="BX191">
        <f>MIN(Z190*(1+Z$6/Setup!$C$13),Z$7)</f>
        <v/>
      </c>
      <c r="BY191">
        <f>MIN(AA190*(1+AA$6/Setup!$C$13),AA$7)</f>
        <v/>
      </c>
      <c r="BZ191">
        <f>MIN(AB190*(1+AB$6/Setup!$C$13),AB$7)</f>
        <v/>
      </c>
      <c r="CA191">
        <f>MIN(AC190*(1+AC$6/Setup!$C$13),AC$7)</f>
        <v/>
      </c>
      <c r="CB191">
        <f>MIN(AD190*(1+AD$6/Setup!$C$13),AD$7)</f>
        <v/>
      </c>
      <c r="CC191">
        <f>MIN(AE190*(1+AE$6/Setup!$C$13),AE$7)</f>
        <v/>
      </c>
      <c r="CD191">
        <f>MIN(AF190*(1+AF$6/Setup!$C$13),AF$7)</f>
        <v/>
      </c>
      <c r="CE191">
        <f>MIN(AG190*(1+AG$6/Setup!$C$13),AG$7)</f>
        <v/>
      </c>
      <c r="CF191">
        <f>MIN(AH190*(1+AH$6/Setup!$C$13),AH$7)</f>
        <v/>
      </c>
      <c r="CG191">
        <f>MIN(AI190*(1+AI$6/Setup!$C$13),AI$7)</f>
        <v/>
      </c>
      <c r="CH191">
        <f>MIN(AJ190*(1+AJ$6/Setup!$C$13),AJ$7)</f>
        <v/>
      </c>
      <c r="CI191">
        <f>MIN(AK190*(1+AK$6/Setup!$C$13),AK$7)</f>
        <v/>
      </c>
      <c r="CJ191">
        <f>MIN(AL190*(1+AL$6/Setup!$C$13),AL$7)</f>
        <v/>
      </c>
      <c r="CK191">
        <f>MIN(AM190*(1+AM$6/Setup!$C$13),AM$7)</f>
        <v/>
      </c>
      <c r="CL191">
        <f>MIN(AN190*(1+AN$6/Setup!$C$13),AN$7)</f>
        <v/>
      </c>
      <c r="CM191">
        <f>MIN(AO190*(1+AO$6/Setup!$C$13),AO$7)</f>
        <v/>
      </c>
      <c r="CN191">
        <f>MIN(AP190*(1+AP$6/Setup!$C$13),AP$7)</f>
        <v/>
      </c>
      <c r="CO191">
        <f>MIN(AQ190*(1+AQ$6/Setup!$C$13),AQ$7)</f>
        <v/>
      </c>
      <c r="CP191">
        <f>MIN(AR190*(1+AR$6/Setup!$C$13),AR$7)</f>
        <v/>
      </c>
      <c r="CQ191">
        <f>MIN(AS190*(1+AS$6/Setup!$C$13),AS$7)</f>
        <v/>
      </c>
      <c r="CR191">
        <f>MIN(AT190*(1+AT$6/Setup!$C$13),AT$7)</f>
        <v/>
      </c>
      <c r="CS191">
        <f>MIN(AU190*(1+AU$6/Setup!$C$13),AU$7)</f>
        <v/>
      </c>
      <c r="CT191">
        <f>MIN(AV190*(1+AV$6/Setup!$C$13),AV$7)</f>
        <v/>
      </c>
      <c r="CU191">
        <f>MIN(AW190*(1+AW$6/Setup!$C$13),AW$7)</f>
        <v/>
      </c>
      <c r="CV191">
        <f>MIN(AX190*(1+AX$6/Setup!$C$13),AX$7)</f>
        <v/>
      </c>
      <c r="CW191">
        <f>MIN(AY190*(1+AY$6/Setup!$C$13),AY$7)</f>
        <v/>
      </c>
      <c r="CX191">
        <f>MIN(AZ190*(1+AZ$6/Setup!$C$13),AZ$7)</f>
        <v/>
      </c>
      <c r="CY191">
        <f>MIN(BA190*(1+BA$6/Setup!$C$13),BA$7)</f>
        <v/>
      </c>
      <c r="CZ191">
        <f>MIN(BB190*(1+BB$6/Setup!$C$13),BB$7)</f>
        <v/>
      </c>
      <c r="DA191">
        <f>MIN(BC190*(1+BC$6/Setup!$C$13),BC$7)</f>
        <v/>
      </c>
      <c r="DB191">
        <f>MIN(BD190*(1+BD$6/Setup!$C$13),BD$7)</f>
        <v/>
      </c>
      <c r="DC191">
        <f>MIN(BE190*(1+BE$6/Setup!$C$13),BE$7)</f>
        <v/>
      </c>
      <c r="DD191">
        <f>MIN(BF190*(1+BF$6/Setup!$C$13),BF$7)</f>
        <v/>
      </c>
      <c r="DE191">
        <f>MIN(BG190*(1+BG$6/Setup!$C$13),BG$7)</f>
        <v/>
      </c>
      <c r="DF191">
        <f>MIN(BH190*(1+BH$6/Setup!$C$13),BH$7)</f>
        <v/>
      </c>
      <c r="DG191">
        <f>MIN(BI190*(1+BI$6/Setup!$C$13),BI$7)</f>
        <v/>
      </c>
      <c r="DH191">
        <f>MIN(BJ190*(1+BJ$6/Setup!$C$13),BJ$7)</f>
        <v/>
      </c>
      <c r="DI191">
        <f>MIN(BK190*(1+BK$6/Setup!$C$13),BK$7)</f>
        <v/>
      </c>
      <c r="DJ191">
        <f>MIN(BL190*(1+BL$6/Setup!$C$13),BL$7)</f>
        <v/>
      </c>
      <c r="DK191">
        <f>MIN(BM190*(1+BM$6/Setup!$C$13),BM$7)</f>
        <v/>
      </c>
      <c r="DL191">
        <f>MIN(BN190*(1+BN$6/Setup!$C$13),BN$7)</f>
        <v/>
      </c>
      <c r="DM191">
        <f>MIN(BO190*(1+BO$6/Setup!$C$13),BO$7)</f>
        <v/>
      </c>
      <c r="DN191">
        <f>MIN(BP190*(1+BP$6/Setup!$C$13),BP$7)</f>
        <v/>
      </c>
      <c r="DO191">
        <f>MIN(BQ190*(1+BQ$6/Setup!$C$13),BQ$7)</f>
        <v/>
      </c>
      <c r="DP191">
        <f>MIN(T190*(1+T$6/Setup!$C$13)-BR191,$H191)</f>
        <v/>
      </c>
      <c r="DQ191">
        <f>MIN(U190*(1+U$6/Setup!$C$13)-BS191,MAX(0,$H191-SUM($DP191:DP191)))</f>
        <v/>
      </c>
      <c r="DR191">
        <f>MIN(V190*(1+V$6/Setup!$C$13)-BT191,MAX(0,$H191-SUM($DP191:DQ191)))</f>
        <v/>
      </c>
      <c r="DS191">
        <f>MIN(W190*(1+W$6/Setup!$C$13)-BU191,MAX(0,$H191-SUM($DP191:DR191)))</f>
        <v/>
      </c>
      <c r="DT191">
        <f>MIN(X190*(1+X$6/Setup!$C$13)-BV191,MAX(0,$H191-SUM($DP191:DS191)))</f>
        <v/>
      </c>
      <c r="DU191">
        <f>MIN(Y190*(1+Y$6/Setup!$C$13)-BW191,MAX(0,$H191-SUM($DP191:DT191)))</f>
        <v/>
      </c>
      <c r="DV191">
        <f>MIN(Z190*(1+Z$6/Setup!$C$13)-BX191,MAX(0,$H191-SUM($DP191:DU191)))</f>
        <v/>
      </c>
      <c r="DW191">
        <f>MIN(AA190*(1+AA$6/Setup!$C$13)-BY191,MAX(0,$H191-SUM($DP191:DV191)))</f>
        <v/>
      </c>
      <c r="DX191">
        <f>MIN(AB190*(1+AB$6/Setup!$C$13)-BZ191,MAX(0,$H191-SUM($DP191:DW191)))</f>
        <v/>
      </c>
      <c r="DY191">
        <f>MIN(AC190*(1+AC$6/Setup!$C$13)-CA191,MAX(0,$H191-SUM($DP191:DX191)))</f>
        <v/>
      </c>
      <c r="DZ191">
        <f>MIN(AD190*(1+AD$6/Setup!$C$13)-CB191,MAX(0,$H191-SUM($DP191:DY191)))</f>
        <v/>
      </c>
      <c r="EA191">
        <f>MIN(AE190*(1+AE$6/Setup!$C$13)-CC191,MAX(0,$H191-SUM($DP191:DZ191)))</f>
        <v/>
      </c>
      <c r="EB191">
        <f>MIN(AF190*(1+AF$6/Setup!$C$13)-CD191,MAX(0,$H191-SUM($DP191:EA191)))</f>
        <v/>
      </c>
      <c r="EC191">
        <f>MIN(AG190*(1+AG$6/Setup!$C$13)-CE191,MAX(0,$H191-SUM($DP191:EB191)))</f>
        <v/>
      </c>
      <c r="ED191">
        <f>MIN(AH190*(1+AH$6/Setup!$C$13)-CF191,MAX(0,$H191-SUM($DP191:EC191)))</f>
        <v/>
      </c>
      <c r="EE191">
        <f>MIN(AI190*(1+AI$6/Setup!$C$13)-CG191,MAX(0,$H191-SUM($DP191:ED191)))</f>
        <v/>
      </c>
      <c r="EF191">
        <f>MIN(AJ190*(1+AJ$6/Setup!$C$13)-CH191,MAX(0,$H191-SUM($DP191:EE191)))</f>
        <v/>
      </c>
      <c r="EG191">
        <f>MIN(AK190*(1+AK$6/Setup!$C$13)-CI191,MAX(0,$H191-SUM($DP191:EF191)))</f>
        <v/>
      </c>
      <c r="EH191">
        <f>MIN(AL190*(1+AL$6/Setup!$C$13)-CJ191,MAX(0,$H191-SUM($DP191:EG191)))</f>
        <v/>
      </c>
      <c r="EI191">
        <f>MIN(AM190*(1+AM$6/Setup!$C$13)-CK191,MAX(0,$H191-SUM($DP191:EH191)))</f>
        <v/>
      </c>
      <c r="EJ191">
        <f>MIN(AN190*(1+AN$6/Setup!$C$13)-CL191,MAX(0,$H191-SUM($DP191:EI191)))</f>
        <v/>
      </c>
      <c r="EK191">
        <f>MIN(AO190*(1+AO$6/Setup!$C$13)-CM191,MAX(0,$H191-SUM($DP191:EJ191)))</f>
        <v/>
      </c>
      <c r="EL191">
        <f>MIN(AP190*(1+AP$6/Setup!$C$13)-CN191,MAX(0,$H191-SUM($DP191:EK191)))</f>
        <v/>
      </c>
      <c r="EM191">
        <f>MIN(AQ190*(1+AQ$6/Setup!$C$13)-CO191,MAX(0,$H191-SUM($DP191:EL191)))</f>
        <v/>
      </c>
      <c r="EN191">
        <f>MIN(AR190*(1+AR$6/Setup!$C$13)-CP191,MAX(0,$H191-SUM($DP191:EM191)))</f>
        <v/>
      </c>
      <c r="EO191">
        <f>MIN(AS190*(1+AS$6/Setup!$C$13)-CQ191,MAX(0,$H191-SUM($DP191:EN191)))</f>
        <v/>
      </c>
      <c r="EP191">
        <f>MIN(AT190*(1+AT$6/Setup!$C$13)-CR191,MAX(0,$H191-SUM($DP191:EO191)))</f>
        <v/>
      </c>
      <c r="EQ191">
        <f>MIN(AU190*(1+AU$6/Setup!$C$13)-CS191,MAX(0,$H191-SUM($DP191:EP191)))</f>
        <v/>
      </c>
      <c r="ER191">
        <f>MIN(AV190*(1+AV$6/Setup!$C$13)-CT191,MAX(0,$H191-SUM($DP191:EQ191)))</f>
        <v/>
      </c>
      <c r="ES191">
        <f>MIN(AW190*(1+AW$6/Setup!$C$13)-CU191,MAX(0,$H191-SUM($DP191:ER191)))</f>
        <v/>
      </c>
      <c r="ET191">
        <f>MIN(AX190*(1+AX$6/Setup!$C$13)-CV191,MAX(0,$H191-SUM($DP191:ES191)))</f>
        <v/>
      </c>
      <c r="EU191">
        <f>MIN(AY190*(1+AY$6/Setup!$C$13)-CW191,MAX(0,$H191-SUM($DP191:ET191)))</f>
        <v/>
      </c>
      <c r="EV191">
        <f>MIN(AZ190*(1+AZ$6/Setup!$C$13)-CX191,MAX(0,$H191-SUM($DP191:EU191)))</f>
        <v/>
      </c>
      <c r="EW191">
        <f>MIN(BA190*(1+BA$6/Setup!$C$13)-CY191,MAX(0,$H191-SUM($DP191:EV191)))</f>
        <v/>
      </c>
      <c r="EX191">
        <f>MIN(BB190*(1+BB$6/Setup!$C$13)-CZ191,MAX(0,$H191-SUM($DP191:EW191)))</f>
        <v/>
      </c>
      <c r="EY191">
        <f>MIN(BC190*(1+BC$6/Setup!$C$13)-DA191,MAX(0,$H191-SUM($DP191:EX191)))</f>
        <v/>
      </c>
      <c r="EZ191">
        <f>MIN(BD190*(1+BD$6/Setup!$C$13)-DB191,MAX(0,$H191-SUM($DP191:EY191)))</f>
        <v/>
      </c>
      <c r="FA191">
        <f>MIN(BE190*(1+BE$6/Setup!$C$13)-DC191,MAX(0,$H191-SUM($DP191:EZ191)))</f>
        <v/>
      </c>
      <c r="FB191">
        <f>MIN(BF190*(1+BF$6/Setup!$C$13)-DD191,MAX(0,$H191-SUM($DP191:FA191)))</f>
        <v/>
      </c>
      <c r="FC191">
        <f>MIN(BG190*(1+BG$6/Setup!$C$13)-DE191,MAX(0,$H191-SUM($DP191:FB191)))</f>
        <v/>
      </c>
      <c r="FD191">
        <f>MIN(BH190*(1+BH$6/Setup!$C$13)-DF191,MAX(0,$H191-SUM($DP191:FC191)))</f>
        <v/>
      </c>
      <c r="FE191">
        <f>MIN(BI190*(1+BI$6/Setup!$C$13)-DG191,MAX(0,$H191-SUM($DP191:FD191)))</f>
        <v/>
      </c>
      <c r="FF191">
        <f>MIN(BJ190*(1+BJ$6/Setup!$C$13)-DH191,MAX(0,$H191-SUM($DP191:FE191)))</f>
        <v/>
      </c>
      <c r="FG191">
        <f>MIN(BK190*(1+BK$6/Setup!$C$13)-DI191,MAX(0,$H191-SUM($DP191:FF191)))</f>
        <v/>
      </c>
      <c r="FH191">
        <f>MIN(BL190*(1+BL$6/Setup!$C$13)-DJ191,MAX(0,$H191-SUM($DP191:FG191)))</f>
        <v/>
      </c>
      <c r="FI191">
        <f>MIN(BM190*(1+BM$6/Setup!$C$13)-DK191,MAX(0,$H191-SUM($DP191:FH191)))</f>
        <v/>
      </c>
      <c r="FJ191">
        <f>MIN(BN190*(1+BN$6/Setup!$C$13)-DL191,MAX(0,$H191-SUM($DP191:FI191)))</f>
        <v/>
      </c>
      <c r="FK191">
        <f>MIN(BO190*(1+BO$6/Setup!$C$13)-DM191,MAX(0,$H191-SUM($DP191:FJ191)))</f>
        <v/>
      </c>
      <c r="FL191">
        <f>MIN(BP190*(1+BP$6/Setup!$C$13)-DN191,MAX(0,$H191-SUM($DP191:FK191)))</f>
        <v/>
      </c>
      <c r="FM191">
        <f>MIN(BQ190*(1+BQ$6/Setup!$C$13)-DO191,MAX(0,$H191-SUM($DP191:FL191)))</f>
        <v/>
      </c>
    </row>
    <row r="192">
      <c r="A192">
        <f>A191+1</f>
        <v/>
      </c>
      <c r="B192">
        <f>IF(Setup!$C$6="Every week",Setup!$C$7+7*(A192-1),IF(Setup!$C$6="Every 2 weeks",Setup!$C$7+14*(A192-1),IF(Setup!$C$6="Every month",EDATE(Setup!$C$7,A192-1),EOMONTH(Setup!$C$7,INT((A192-1+Setup!$C$20)/2)-1)+MIN(IF(MOD(A192-1+Setup!$C$20,2)=0,Setup!$C$18,Setup!$C$19),DAY(EOMONTH(Setup!$C$7,INT((A192-1+Setup!$C$20)/2)))))))</f>
        <v/>
      </c>
      <c r="C192">
        <f>N('Paycheck Plan'!J188)</f>
        <v/>
      </c>
      <c r="D192">
        <f>N('Paycheck Plan'!K188)</f>
        <v/>
      </c>
      <c r="E192">
        <f>MIN(MAX(0,Setup!$C$10-F191),MAX(0,Setup!$C$8+C192-G192))</f>
        <v/>
      </c>
      <c r="F192">
        <f>F191+E192</f>
        <v/>
      </c>
      <c r="G192">
        <f>MIN(Setup!$C$14,MAX(0,Setup!$C$8+C192))</f>
        <v/>
      </c>
      <c r="H192">
        <f>MAX(0,Setup!$C$8+C192-G192-E192)+SUM($T$7:$BQ$7)-SUM(BR192:DO192)</f>
        <v/>
      </c>
      <c r="I192">
        <f>SUMPRODUCT(T191:BQ191,$T$6:$BQ$6)/Setup!$C$13</f>
        <v/>
      </c>
      <c r="J192">
        <f>SUM(T192:BQ192)</f>
        <v/>
      </c>
      <c r="K192">
        <f>IF(MAX(DP192:FM192)&gt;0,MATCH(MAX(DP192:FM192),DP192:FM192,0),1)</f>
        <v/>
      </c>
      <c r="T192">
        <f>MAX(0,T191*(1+T$6/Setup!$C$13)-BR192-DP192)+IF($K192=1,$D192,0)</f>
        <v/>
      </c>
      <c r="U192">
        <f>MAX(0,U191*(1+U$6/Setup!$C$13)-BS192-DQ192)+IF($K192=2,$D192,0)</f>
        <v/>
      </c>
      <c r="V192">
        <f>MAX(0,V191*(1+V$6/Setup!$C$13)-BT192-DR192)+IF($K192=3,$D192,0)</f>
        <v/>
      </c>
      <c r="W192">
        <f>MAX(0,W191*(1+W$6/Setup!$C$13)-BU192-DS192)+IF($K192=4,$D192,0)</f>
        <v/>
      </c>
      <c r="X192">
        <f>MAX(0,X191*(1+X$6/Setup!$C$13)-BV192-DT192)+IF($K192=5,$D192,0)</f>
        <v/>
      </c>
      <c r="Y192">
        <f>MAX(0,Y191*(1+Y$6/Setup!$C$13)-BW192-DU192)+IF($K192=6,$D192,0)</f>
        <v/>
      </c>
      <c r="Z192">
        <f>MAX(0,Z191*(1+Z$6/Setup!$C$13)-BX192-DV192)+IF($K192=7,$D192,0)</f>
        <v/>
      </c>
      <c r="AA192">
        <f>MAX(0,AA191*(1+AA$6/Setup!$C$13)-BY192-DW192)+IF($K192=8,$D192,0)</f>
        <v/>
      </c>
      <c r="AB192">
        <f>MAX(0,AB191*(1+AB$6/Setup!$C$13)-BZ192-DX192)+IF($K192=9,$D192,0)</f>
        <v/>
      </c>
      <c r="AC192">
        <f>MAX(0,AC191*(1+AC$6/Setup!$C$13)-CA192-DY192)+IF($K192=10,$D192,0)</f>
        <v/>
      </c>
      <c r="AD192">
        <f>MAX(0,AD191*(1+AD$6/Setup!$C$13)-CB192-DZ192)+IF($K192=11,$D192,0)</f>
        <v/>
      </c>
      <c r="AE192">
        <f>MAX(0,AE191*(1+AE$6/Setup!$C$13)-CC192-EA192)+IF($K192=12,$D192,0)</f>
        <v/>
      </c>
      <c r="AF192">
        <f>MAX(0,AF191*(1+AF$6/Setup!$C$13)-CD192-EB192)+IF($K192=13,$D192,0)</f>
        <v/>
      </c>
      <c r="AG192">
        <f>MAX(0,AG191*(1+AG$6/Setup!$C$13)-CE192-EC192)+IF($K192=14,$D192,0)</f>
        <v/>
      </c>
      <c r="AH192">
        <f>MAX(0,AH191*(1+AH$6/Setup!$C$13)-CF192-ED192)+IF($K192=15,$D192,0)</f>
        <v/>
      </c>
      <c r="AI192">
        <f>MAX(0,AI191*(1+AI$6/Setup!$C$13)-CG192-EE192)+IF($K192=16,$D192,0)</f>
        <v/>
      </c>
      <c r="AJ192">
        <f>MAX(0,AJ191*(1+AJ$6/Setup!$C$13)-CH192-EF192)+IF($K192=17,$D192,0)</f>
        <v/>
      </c>
      <c r="AK192">
        <f>MAX(0,AK191*(1+AK$6/Setup!$C$13)-CI192-EG192)+IF($K192=18,$D192,0)</f>
        <v/>
      </c>
      <c r="AL192">
        <f>MAX(0,AL191*(1+AL$6/Setup!$C$13)-CJ192-EH192)+IF($K192=19,$D192,0)</f>
        <v/>
      </c>
      <c r="AM192">
        <f>MAX(0,AM191*(1+AM$6/Setup!$C$13)-CK192-EI192)+IF($K192=20,$D192,0)</f>
        <v/>
      </c>
      <c r="AN192">
        <f>MAX(0,AN191*(1+AN$6/Setup!$C$13)-CL192-EJ192)+IF($K192=21,$D192,0)</f>
        <v/>
      </c>
      <c r="AO192">
        <f>MAX(0,AO191*(1+AO$6/Setup!$C$13)-CM192-EK192)+IF($K192=22,$D192,0)</f>
        <v/>
      </c>
      <c r="AP192">
        <f>MAX(0,AP191*(1+AP$6/Setup!$C$13)-CN192-EL192)+IF($K192=23,$D192,0)</f>
        <v/>
      </c>
      <c r="AQ192">
        <f>MAX(0,AQ191*(1+AQ$6/Setup!$C$13)-CO192-EM192)+IF($K192=24,$D192,0)</f>
        <v/>
      </c>
      <c r="AR192">
        <f>MAX(0,AR191*(1+AR$6/Setup!$C$13)-CP192-EN192)+IF($K192=25,$D192,0)</f>
        <v/>
      </c>
      <c r="AS192">
        <f>MAX(0,AS191*(1+AS$6/Setup!$C$13)-CQ192-EO192)+IF($K192=26,$D192,0)</f>
        <v/>
      </c>
      <c r="AT192">
        <f>MAX(0,AT191*(1+AT$6/Setup!$C$13)-CR192-EP192)+IF($K192=27,$D192,0)</f>
        <v/>
      </c>
      <c r="AU192">
        <f>MAX(0,AU191*(1+AU$6/Setup!$C$13)-CS192-EQ192)+IF($K192=28,$D192,0)</f>
        <v/>
      </c>
      <c r="AV192">
        <f>MAX(0,AV191*(1+AV$6/Setup!$C$13)-CT192-ER192)+IF($K192=29,$D192,0)</f>
        <v/>
      </c>
      <c r="AW192">
        <f>MAX(0,AW191*(1+AW$6/Setup!$C$13)-CU192-ES192)+IF($K192=30,$D192,0)</f>
        <v/>
      </c>
      <c r="AX192">
        <f>MAX(0,AX191*(1+AX$6/Setup!$C$13)-CV192-ET192)+IF($K192=31,$D192,0)</f>
        <v/>
      </c>
      <c r="AY192">
        <f>MAX(0,AY191*(1+AY$6/Setup!$C$13)-CW192-EU192)+IF($K192=32,$D192,0)</f>
        <v/>
      </c>
      <c r="AZ192">
        <f>MAX(0,AZ191*(1+AZ$6/Setup!$C$13)-CX192-EV192)+IF($K192=33,$D192,0)</f>
        <v/>
      </c>
      <c r="BA192">
        <f>MAX(0,BA191*(1+BA$6/Setup!$C$13)-CY192-EW192)+IF($K192=34,$D192,0)</f>
        <v/>
      </c>
      <c r="BB192">
        <f>MAX(0,BB191*(1+BB$6/Setup!$C$13)-CZ192-EX192)+IF($K192=35,$D192,0)</f>
        <v/>
      </c>
      <c r="BC192">
        <f>MAX(0,BC191*(1+BC$6/Setup!$C$13)-DA192-EY192)+IF($K192=36,$D192,0)</f>
        <v/>
      </c>
      <c r="BD192">
        <f>MAX(0,BD191*(1+BD$6/Setup!$C$13)-DB192-EZ192)+IF($K192=37,$D192,0)</f>
        <v/>
      </c>
      <c r="BE192">
        <f>MAX(0,BE191*(1+BE$6/Setup!$C$13)-DC192-FA192)+IF($K192=38,$D192,0)</f>
        <v/>
      </c>
      <c r="BF192">
        <f>MAX(0,BF191*(1+BF$6/Setup!$C$13)-DD192-FB192)+IF($K192=39,$D192,0)</f>
        <v/>
      </c>
      <c r="BG192">
        <f>MAX(0,BG191*(1+BG$6/Setup!$C$13)-DE192-FC192)+IF($K192=40,$D192,0)</f>
        <v/>
      </c>
      <c r="BH192">
        <f>MAX(0,BH191*(1+BH$6/Setup!$C$13)-DF192-FD192)+IF($K192=41,$D192,0)</f>
        <v/>
      </c>
      <c r="BI192">
        <f>MAX(0,BI191*(1+BI$6/Setup!$C$13)-DG192-FE192)+IF($K192=42,$D192,0)</f>
        <v/>
      </c>
      <c r="BJ192">
        <f>MAX(0,BJ191*(1+BJ$6/Setup!$C$13)-DH192-FF192)+IF($K192=43,$D192,0)</f>
        <v/>
      </c>
      <c r="BK192">
        <f>MAX(0,BK191*(1+BK$6/Setup!$C$13)-DI192-FG192)+IF($K192=44,$D192,0)</f>
        <v/>
      </c>
      <c r="BL192">
        <f>MAX(0,BL191*(1+BL$6/Setup!$C$13)-DJ192-FH192)+IF($K192=45,$D192,0)</f>
        <v/>
      </c>
      <c r="BM192">
        <f>MAX(0,BM191*(1+BM$6/Setup!$C$13)-DK192-FI192)+IF($K192=46,$D192,0)</f>
        <v/>
      </c>
      <c r="BN192">
        <f>MAX(0,BN191*(1+BN$6/Setup!$C$13)-DL192-FJ192)+IF($K192=47,$D192,0)</f>
        <v/>
      </c>
      <c r="BO192">
        <f>MAX(0,BO191*(1+BO$6/Setup!$C$13)-DM192-FK192)+IF($K192=48,$D192,0)</f>
        <v/>
      </c>
      <c r="BP192">
        <f>MAX(0,BP191*(1+BP$6/Setup!$C$13)-DN192-FL192)+IF($K192=49,$D192,0)</f>
        <v/>
      </c>
      <c r="BQ192">
        <f>MAX(0,BQ191*(1+BQ$6/Setup!$C$13)-DO192-FM192)+IF($K192=50,$D192,0)</f>
        <v/>
      </c>
      <c r="BR192">
        <f>MIN(T191*(1+T$6/Setup!$C$13),T$7)</f>
        <v/>
      </c>
      <c r="BS192">
        <f>MIN(U191*(1+U$6/Setup!$C$13),U$7)</f>
        <v/>
      </c>
      <c r="BT192">
        <f>MIN(V191*(1+V$6/Setup!$C$13),V$7)</f>
        <v/>
      </c>
      <c r="BU192">
        <f>MIN(W191*(1+W$6/Setup!$C$13),W$7)</f>
        <v/>
      </c>
      <c r="BV192">
        <f>MIN(X191*(1+X$6/Setup!$C$13),X$7)</f>
        <v/>
      </c>
      <c r="BW192">
        <f>MIN(Y191*(1+Y$6/Setup!$C$13),Y$7)</f>
        <v/>
      </c>
      <c r="BX192">
        <f>MIN(Z191*(1+Z$6/Setup!$C$13),Z$7)</f>
        <v/>
      </c>
      <c r="BY192">
        <f>MIN(AA191*(1+AA$6/Setup!$C$13),AA$7)</f>
        <v/>
      </c>
      <c r="BZ192">
        <f>MIN(AB191*(1+AB$6/Setup!$C$13),AB$7)</f>
        <v/>
      </c>
      <c r="CA192">
        <f>MIN(AC191*(1+AC$6/Setup!$C$13),AC$7)</f>
        <v/>
      </c>
      <c r="CB192">
        <f>MIN(AD191*(1+AD$6/Setup!$C$13),AD$7)</f>
        <v/>
      </c>
      <c r="CC192">
        <f>MIN(AE191*(1+AE$6/Setup!$C$13),AE$7)</f>
        <v/>
      </c>
      <c r="CD192">
        <f>MIN(AF191*(1+AF$6/Setup!$C$13),AF$7)</f>
        <v/>
      </c>
      <c r="CE192">
        <f>MIN(AG191*(1+AG$6/Setup!$C$13),AG$7)</f>
        <v/>
      </c>
      <c r="CF192">
        <f>MIN(AH191*(1+AH$6/Setup!$C$13),AH$7)</f>
        <v/>
      </c>
      <c r="CG192">
        <f>MIN(AI191*(1+AI$6/Setup!$C$13),AI$7)</f>
        <v/>
      </c>
      <c r="CH192">
        <f>MIN(AJ191*(1+AJ$6/Setup!$C$13),AJ$7)</f>
        <v/>
      </c>
      <c r="CI192">
        <f>MIN(AK191*(1+AK$6/Setup!$C$13),AK$7)</f>
        <v/>
      </c>
      <c r="CJ192">
        <f>MIN(AL191*(1+AL$6/Setup!$C$13),AL$7)</f>
        <v/>
      </c>
      <c r="CK192">
        <f>MIN(AM191*(1+AM$6/Setup!$C$13),AM$7)</f>
        <v/>
      </c>
      <c r="CL192">
        <f>MIN(AN191*(1+AN$6/Setup!$C$13),AN$7)</f>
        <v/>
      </c>
      <c r="CM192">
        <f>MIN(AO191*(1+AO$6/Setup!$C$13),AO$7)</f>
        <v/>
      </c>
      <c r="CN192">
        <f>MIN(AP191*(1+AP$6/Setup!$C$13),AP$7)</f>
        <v/>
      </c>
      <c r="CO192">
        <f>MIN(AQ191*(1+AQ$6/Setup!$C$13),AQ$7)</f>
        <v/>
      </c>
      <c r="CP192">
        <f>MIN(AR191*(1+AR$6/Setup!$C$13),AR$7)</f>
        <v/>
      </c>
      <c r="CQ192">
        <f>MIN(AS191*(1+AS$6/Setup!$C$13),AS$7)</f>
        <v/>
      </c>
      <c r="CR192">
        <f>MIN(AT191*(1+AT$6/Setup!$C$13),AT$7)</f>
        <v/>
      </c>
      <c r="CS192">
        <f>MIN(AU191*(1+AU$6/Setup!$C$13),AU$7)</f>
        <v/>
      </c>
      <c r="CT192">
        <f>MIN(AV191*(1+AV$6/Setup!$C$13),AV$7)</f>
        <v/>
      </c>
      <c r="CU192">
        <f>MIN(AW191*(1+AW$6/Setup!$C$13),AW$7)</f>
        <v/>
      </c>
      <c r="CV192">
        <f>MIN(AX191*(1+AX$6/Setup!$C$13),AX$7)</f>
        <v/>
      </c>
      <c r="CW192">
        <f>MIN(AY191*(1+AY$6/Setup!$C$13),AY$7)</f>
        <v/>
      </c>
      <c r="CX192">
        <f>MIN(AZ191*(1+AZ$6/Setup!$C$13),AZ$7)</f>
        <v/>
      </c>
      <c r="CY192">
        <f>MIN(BA191*(1+BA$6/Setup!$C$13),BA$7)</f>
        <v/>
      </c>
      <c r="CZ192">
        <f>MIN(BB191*(1+BB$6/Setup!$C$13),BB$7)</f>
        <v/>
      </c>
      <c r="DA192">
        <f>MIN(BC191*(1+BC$6/Setup!$C$13),BC$7)</f>
        <v/>
      </c>
      <c r="DB192">
        <f>MIN(BD191*(1+BD$6/Setup!$C$13),BD$7)</f>
        <v/>
      </c>
      <c r="DC192">
        <f>MIN(BE191*(1+BE$6/Setup!$C$13),BE$7)</f>
        <v/>
      </c>
      <c r="DD192">
        <f>MIN(BF191*(1+BF$6/Setup!$C$13),BF$7)</f>
        <v/>
      </c>
      <c r="DE192">
        <f>MIN(BG191*(1+BG$6/Setup!$C$13),BG$7)</f>
        <v/>
      </c>
      <c r="DF192">
        <f>MIN(BH191*(1+BH$6/Setup!$C$13),BH$7)</f>
        <v/>
      </c>
      <c r="DG192">
        <f>MIN(BI191*(1+BI$6/Setup!$C$13),BI$7)</f>
        <v/>
      </c>
      <c r="DH192">
        <f>MIN(BJ191*(1+BJ$6/Setup!$C$13),BJ$7)</f>
        <v/>
      </c>
      <c r="DI192">
        <f>MIN(BK191*(1+BK$6/Setup!$C$13),BK$7)</f>
        <v/>
      </c>
      <c r="DJ192">
        <f>MIN(BL191*(1+BL$6/Setup!$C$13),BL$7)</f>
        <v/>
      </c>
      <c r="DK192">
        <f>MIN(BM191*(1+BM$6/Setup!$C$13),BM$7)</f>
        <v/>
      </c>
      <c r="DL192">
        <f>MIN(BN191*(1+BN$6/Setup!$C$13),BN$7)</f>
        <v/>
      </c>
      <c r="DM192">
        <f>MIN(BO191*(1+BO$6/Setup!$C$13),BO$7)</f>
        <v/>
      </c>
      <c r="DN192">
        <f>MIN(BP191*(1+BP$6/Setup!$C$13),BP$7)</f>
        <v/>
      </c>
      <c r="DO192">
        <f>MIN(BQ191*(1+BQ$6/Setup!$C$13),BQ$7)</f>
        <v/>
      </c>
      <c r="DP192">
        <f>MIN(T191*(1+T$6/Setup!$C$13)-BR192,$H192)</f>
        <v/>
      </c>
      <c r="DQ192">
        <f>MIN(U191*(1+U$6/Setup!$C$13)-BS192,MAX(0,$H192-SUM($DP192:DP192)))</f>
        <v/>
      </c>
      <c r="DR192">
        <f>MIN(V191*(1+V$6/Setup!$C$13)-BT192,MAX(0,$H192-SUM($DP192:DQ192)))</f>
        <v/>
      </c>
      <c r="DS192">
        <f>MIN(W191*(1+W$6/Setup!$C$13)-BU192,MAX(0,$H192-SUM($DP192:DR192)))</f>
        <v/>
      </c>
      <c r="DT192">
        <f>MIN(X191*(1+X$6/Setup!$C$13)-BV192,MAX(0,$H192-SUM($DP192:DS192)))</f>
        <v/>
      </c>
      <c r="DU192">
        <f>MIN(Y191*(1+Y$6/Setup!$C$13)-BW192,MAX(0,$H192-SUM($DP192:DT192)))</f>
        <v/>
      </c>
      <c r="DV192">
        <f>MIN(Z191*(1+Z$6/Setup!$C$13)-BX192,MAX(0,$H192-SUM($DP192:DU192)))</f>
        <v/>
      </c>
      <c r="DW192">
        <f>MIN(AA191*(1+AA$6/Setup!$C$13)-BY192,MAX(0,$H192-SUM($DP192:DV192)))</f>
        <v/>
      </c>
      <c r="DX192">
        <f>MIN(AB191*(1+AB$6/Setup!$C$13)-BZ192,MAX(0,$H192-SUM($DP192:DW192)))</f>
        <v/>
      </c>
      <c r="DY192">
        <f>MIN(AC191*(1+AC$6/Setup!$C$13)-CA192,MAX(0,$H192-SUM($DP192:DX192)))</f>
        <v/>
      </c>
      <c r="DZ192">
        <f>MIN(AD191*(1+AD$6/Setup!$C$13)-CB192,MAX(0,$H192-SUM($DP192:DY192)))</f>
        <v/>
      </c>
      <c r="EA192">
        <f>MIN(AE191*(1+AE$6/Setup!$C$13)-CC192,MAX(0,$H192-SUM($DP192:DZ192)))</f>
        <v/>
      </c>
      <c r="EB192">
        <f>MIN(AF191*(1+AF$6/Setup!$C$13)-CD192,MAX(0,$H192-SUM($DP192:EA192)))</f>
        <v/>
      </c>
      <c r="EC192">
        <f>MIN(AG191*(1+AG$6/Setup!$C$13)-CE192,MAX(0,$H192-SUM($DP192:EB192)))</f>
        <v/>
      </c>
      <c r="ED192">
        <f>MIN(AH191*(1+AH$6/Setup!$C$13)-CF192,MAX(0,$H192-SUM($DP192:EC192)))</f>
        <v/>
      </c>
      <c r="EE192">
        <f>MIN(AI191*(1+AI$6/Setup!$C$13)-CG192,MAX(0,$H192-SUM($DP192:ED192)))</f>
        <v/>
      </c>
      <c r="EF192">
        <f>MIN(AJ191*(1+AJ$6/Setup!$C$13)-CH192,MAX(0,$H192-SUM($DP192:EE192)))</f>
        <v/>
      </c>
      <c r="EG192">
        <f>MIN(AK191*(1+AK$6/Setup!$C$13)-CI192,MAX(0,$H192-SUM($DP192:EF192)))</f>
        <v/>
      </c>
      <c r="EH192">
        <f>MIN(AL191*(1+AL$6/Setup!$C$13)-CJ192,MAX(0,$H192-SUM($DP192:EG192)))</f>
        <v/>
      </c>
      <c r="EI192">
        <f>MIN(AM191*(1+AM$6/Setup!$C$13)-CK192,MAX(0,$H192-SUM($DP192:EH192)))</f>
        <v/>
      </c>
      <c r="EJ192">
        <f>MIN(AN191*(1+AN$6/Setup!$C$13)-CL192,MAX(0,$H192-SUM($DP192:EI192)))</f>
        <v/>
      </c>
      <c r="EK192">
        <f>MIN(AO191*(1+AO$6/Setup!$C$13)-CM192,MAX(0,$H192-SUM($DP192:EJ192)))</f>
        <v/>
      </c>
      <c r="EL192">
        <f>MIN(AP191*(1+AP$6/Setup!$C$13)-CN192,MAX(0,$H192-SUM($DP192:EK192)))</f>
        <v/>
      </c>
      <c r="EM192">
        <f>MIN(AQ191*(1+AQ$6/Setup!$C$13)-CO192,MAX(0,$H192-SUM($DP192:EL192)))</f>
        <v/>
      </c>
      <c r="EN192">
        <f>MIN(AR191*(1+AR$6/Setup!$C$13)-CP192,MAX(0,$H192-SUM($DP192:EM192)))</f>
        <v/>
      </c>
      <c r="EO192">
        <f>MIN(AS191*(1+AS$6/Setup!$C$13)-CQ192,MAX(0,$H192-SUM($DP192:EN192)))</f>
        <v/>
      </c>
      <c r="EP192">
        <f>MIN(AT191*(1+AT$6/Setup!$C$13)-CR192,MAX(0,$H192-SUM($DP192:EO192)))</f>
        <v/>
      </c>
      <c r="EQ192">
        <f>MIN(AU191*(1+AU$6/Setup!$C$13)-CS192,MAX(0,$H192-SUM($DP192:EP192)))</f>
        <v/>
      </c>
      <c r="ER192">
        <f>MIN(AV191*(1+AV$6/Setup!$C$13)-CT192,MAX(0,$H192-SUM($DP192:EQ192)))</f>
        <v/>
      </c>
      <c r="ES192">
        <f>MIN(AW191*(1+AW$6/Setup!$C$13)-CU192,MAX(0,$H192-SUM($DP192:ER192)))</f>
        <v/>
      </c>
      <c r="ET192">
        <f>MIN(AX191*(1+AX$6/Setup!$C$13)-CV192,MAX(0,$H192-SUM($DP192:ES192)))</f>
        <v/>
      </c>
      <c r="EU192">
        <f>MIN(AY191*(1+AY$6/Setup!$C$13)-CW192,MAX(0,$H192-SUM($DP192:ET192)))</f>
        <v/>
      </c>
      <c r="EV192">
        <f>MIN(AZ191*(1+AZ$6/Setup!$C$13)-CX192,MAX(0,$H192-SUM($DP192:EU192)))</f>
        <v/>
      </c>
      <c r="EW192">
        <f>MIN(BA191*(1+BA$6/Setup!$C$13)-CY192,MAX(0,$H192-SUM($DP192:EV192)))</f>
        <v/>
      </c>
      <c r="EX192">
        <f>MIN(BB191*(1+BB$6/Setup!$C$13)-CZ192,MAX(0,$H192-SUM($DP192:EW192)))</f>
        <v/>
      </c>
      <c r="EY192">
        <f>MIN(BC191*(1+BC$6/Setup!$C$13)-DA192,MAX(0,$H192-SUM($DP192:EX192)))</f>
        <v/>
      </c>
      <c r="EZ192">
        <f>MIN(BD191*(1+BD$6/Setup!$C$13)-DB192,MAX(0,$H192-SUM($DP192:EY192)))</f>
        <v/>
      </c>
      <c r="FA192">
        <f>MIN(BE191*(1+BE$6/Setup!$C$13)-DC192,MAX(0,$H192-SUM($DP192:EZ192)))</f>
        <v/>
      </c>
      <c r="FB192">
        <f>MIN(BF191*(1+BF$6/Setup!$C$13)-DD192,MAX(0,$H192-SUM($DP192:FA192)))</f>
        <v/>
      </c>
      <c r="FC192">
        <f>MIN(BG191*(1+BG$6/Setup!$C$13)-DE192,MAX(0,$H192-SUM($DP192:FB192)))</f>
        <v/>
      </c>
      <c r="FD192">
        <f>MIN(BH191*(1+BH$6/Setup!$C$13)-DF192,MAX(0,$H192-SUM($DP192:FC192)))</f>
        <v/>
      </c>
      <c r="FE192">
        <f>MIN(BI191*(1+BI$6/Setup!$C$13)-DG192,MAX(0,$H192-SUM($DP192:FD192)))</f>
        <v/>
      </c>
      <c r="FF192">
        <f>MIN(BJ191*(1+BJ$6/Setup!$C$13)-DH192,MAX(0,$H192-SUM($DP192:FE192)))</f>
        <v/>
      </c>
      <c r="FG192">
        <f>MIN(BK191*(1+BK$6/Setup!$C$13)-DI192,MAX(0,$H192-SUM($DP192:FF192)))</f>
        <v/>
      </c>
      <c r="FH192">
        <f>MIN(BL191*(1+BL$6/Setup!$C$13)-DJ192,MAX(0,$H192-SUM($DP192:FG192)))</f>
        <v/>
      </c>
      <c r="FI192">
        <f>MIN(BM191*(1+BM$6/Setup!$C$13)-DK192,MAX(0,$H192-SUM($DP192:FH192)))</f>
        <v/>
      </c>
      <c r="FJ192">
        <f>MIN(BN191*(1+BN$6/Setup!$C$13)-DL192,MAX(0,$H192-SUM($DP192:FI192)))</f>
        <v/>
      </c>
      <c r="FK192">
        <f>MIN(BO191*(1+BO$6/Setup!$C$13)-DM192,MAX(0,$H192-SUM($DP192:FJ192)))</f>
        <v/>
      </c>
      <c r="FL192">
        <f>MIN(BP191*(1+BP$6/Setup!$C$13)-DN192,MAX(0,$H192-SUM($DP192:FK192)))</f>
        <v/>
      </c>
      <c r="FM192">
        <f>MIN(BQ191*(1+BQ$6/Setup!$C$13)-DO192,MAX(0,$H192-SUM($DP192:FL192)))</f>
        <v/>
      </c>
    </row>
    <row r="193">
      <c r="A193">
        <f>A192+1</f>
        <v/>
      </c>
      <c r="B193">
        <f>IF(Setup!$C$6="Every week",Setup!$C$7+7*(A193-1),IF(Setup!$C$6="Every 2 weeks",Setup!$C$7+14*(A193-1),IF(Setup!$C$6="Every month",EDATE(Setup!$C$7,A193-1),EOMONTH(Setup!$C$7,INT((A193-1+Setup!$C$20)/2)-1)+MIN(IF(MOD(A193-1+Setup!$C$20,2)=0,Setup!$C$18,Setup!$C$19),DAY(EOMONTH(Setup!$C$7,INT((A193-1+Setup!$C$20)/2)))))))</f>
        <v/>
      </c>
      <c r="C193">
        <f>N('Paycheck Plan'!J189)</f>
        <v/>
      </c>
      <c r="D193">
        <f>N('Paycheck Plan'!K189)</f>
        <v/>
      </c>
      <c r="E193">
        <f>MIN(MAX(0,Setup!$C$10-F192),MAX(0,Setup!$C$8+C193-G193))</f>
        <v/>
      </c>
      <c r="F193">
        <f>F192+E193</f>
        <v/>
      </c>
      <c r="G193">
        <f>MIN(Setup!$C$14,MAX(0,Setup!$C$8+C193))</f>
        <v/>
      </c>
      <c r="H193">
        <f>MAX(0,Setup!$C$8+C193-G193-E193)+SUM($T$7:$BQ$7)-SUM(BR193:DO193)</f>
        <v/>
      </c>
      <c r="I193">
        <f>SUMPRODUCT(T192:BQ192,$T$6:$BQ$6)/Setup!$C$13</f>
        <v/>
      </c>
      <c r="J193">
        <f>SUM(T193:BQ193)</f>
        <v/>
      </c>
      <c r="K193">
        <f>IF(MAX(DP193:FM193)&gt;0,MATCH(MAX(DP193:FM193),DP193:FM193,0),1)</f>
        <v/>
      </c>
      <c r="T193">
        <f>MAX(0,T192*(1+T$6/Setup!$C$13)-BR193-DP193)+IF($K193=1,$D193,0)</f>
        <v/>
      </c>
      <c r="U193">
        <f>MAX(0,U192*(1+U$6/Setup!$C$13)-BS193-DQ193)+IF($K193=2,$D193,0)</f>
        <v/>
      </c>
      <c r="V193">
        <f>MAX(0,V192*(1+V$6/Setup!$C$13)-BT193-DR193)+IF($K193=3,$D193,0)</f>
        <v/>
      </c>
      <c r="W193">
        <f>MAX(0,W192*(1+W$6/Setup!$C$13)-BU193-DS193)+IF($K193=4,$D193,0)</f>
        <v/>
      </c>
      <c r="X193">
        <f>MAX(0,X192*(1+X$6/Setup!$C$13)-BV193-DT193)+IF($K193=5,$D193,0)</f>
        <v/>
      </c>
      <c r="Y193">
        <f>MAX(0,Y192*(1+Y$6/Setup!$C$13)-BW193-DU193)+IF($K193=6,$D193,0)</f>
        <v/>
      </c>
      <c r="Z193">
        <f>MAX(0,Z192*(1+Z$6/Setup!$C$13)-BX193-DV193)+IF($K193=7,$D193,0)</f>
        <v/>
      </c>
      <c r="AA193">
        <f>MAX(0,AA192*(1+AA$6/Setup!$C$13)-BY193-DW193)+IF($K193=8,$D193,0)</f>
        <v/>
      </c>
      <c r="AB193">
        <f>MAX(0,AB192*(1+AB$6/Setup!$C$13)-BZ193-DX193)+IF($K193=9,$D193,0)</f>
        <v/>
      </c>
      <c r="AC193">
        <f>MAX(0,AC192*(1+AC$6/Setup!$C$13)-CA193-DY193)+IF($K193=10,$D193,0)</f>
        <v/>
      </c>
      <c r="AD193">
        <f>MAX(0,AD192*(1+AD$6/Setup!$C$13)-CB193-DZ193)+IF($K193=11,$D193,0)</f>
        <v/>
      </c>
      <c r="AE193">
        <f>MAX(0,AE192*(1+AE$6/Setup!$C$13)-CC193-EA193)+IF($K193=12,$D193,0)</f>
        <v/>
      </c>
      <c r="AF193">
        <f>MAX(0,AF192*(1+AF$6/Setup!$C$13)-CD193-EB193)+IF($K193=13,$D193,0)</f>
        <v/>
      </c>
      <c r="AG193">
        <f>MAX(0,AG192*(1+AG$6/Setup!$C$13)-CE193-EC193)+IF($K193=14,$D193,0)</f>
        <v/>
      </c>
      <c r="AH193">
        <f>MAX(0,AH192*(1+AH$6/Setup!$C$13)-CF193-ED193)+IF($K193=15,$D193,0)</f>
        <v/>
      </c>
      <c r="AI193">
        <f>MAX(0,AI192*(1+AI$6/Setup!$C$13)-CG193-EE193)+IF($K193=16,$D193,0)</f>
        <v/>
      </c>
      <c r="AJ193">
        <f>MAX(0,AJ192*(1+AJ$6/Setup!$C$13)-CH193-EF193)+IF($K193=17,$D193,0)</f>
        <v/>
      </c>
      <c r="AK193">
        <f>MAX(0,AK192*(1+AK$6/Setup!$C$13)-CI193-EG193)+IF($K193=18,$D193,0)</f>
        <v/>
      </c>
      <c r="AL193">
        <f>MAX(0,AL192*(1+AL$6/Setup!$C$13)-CJ193-EH193)+IF($K193=19,$D193,0)</f>
        <v/>
      </c>
      <c r="AM193">
        <f>MAX(0,AM192*(1+AM$6/Setup!$C$13)-CK193-EI193)+IF($K193=20,$D193,0)</f>
        <v/>
      </c>
      <c r="AN193">
        <f>MAX(0,AN192*(1+AN$6/Setup!$C$13)-CL193-EJ193)+IF($K193=21,$D193,0)</f>
        <v/>
      </c>
      <c r="AO193">
        <f>MAX(0,AO192*(1+AO$6/Setup!$C$13)-CM193-EK193)+IF($K193=22,$D193,0)</f>
        <v/>
      </c>
      <c r="AP193">
        <f>MAX(0,AP192*(1+AP$6/Setup!$C$13)-CN193-EL193)+IF($K193=23,$D193,0)</f>
        <v/>
      </c>
      <c r="AQ193">
        <f>MAX(0,AQ192*(1+AQ$6/Setup!$C$13)-CO193-EM193)+IF($K193=24,$D193,0)</f>
        <v/>
      </c>
      <c r="AR193">
        <f>MAX(0,AR192*(1+AR$6/Setup!$C$13)-CP193-EN193)+IF($K193=25,$D193,0)</f>
        <v/>
      </c>
      <c r="AS193">
        <f>MAX(0,AS192*(1+AS$6/Setup!$C$13)-CQ193-EO193)+IF($K193=26,$D193,0)</f>
        <v/>
      </c>
      <c r="AT193">
        <f>MAX(0,AT192*(1+AT$6/Setup!$C$13)-CR193-EP193)+IF($K193=27,$D193,0)</f>
        <v/>
      </c>
      <c r="AU193">
        <f>MAX(0,AU192*(1+AU$6/Setup!$C$13)-CS193-EQ193)+IF($K193=28,$D193,0)</f>
        <v/>
      </c>
      <c r="AV193">
        <f>MAX(0,AV192*(1+AV$6/Setup!$C$13)-CT193-ER193)+IF($K193=29,$D193,0)</f>
        <v/>
      </c>
      <c r="AW193">
        <f>MAX(0,AW192*(1+AW$6/Setup!$C$13)-CU193-ES193)+IF($K193=30,$D193,0)</f>
        <v/>
      </c>
      <c r="AX193">
        <f>MAX(0,AX192*(1+AX$6/Setup!$C$13)-CV193-ET193)+IF($K193=31,$D193,0)</f>
        <v/>
      </c>
      <c r="AY193">
        <f>MAX(0,AY192*(1+AY$6/Setup!$C$13)-CW193-EU193)+IF($K193=32,$D193,0)</f>
        <v/>
      </c>
      <c r="AZ193">
        <f>MAX(0,AZ192*(1+AZ$6/Setup!$C$13)-CX193-EV193)+IF($K193=33,$D193,0)</f>
        <v/>
      </c>
      <c r="BA193">
        <f>MAX(0,BA192*(1+BA$6/Setup!$C$13)-CY193-EW193)+IF($K193=34,$D193,0)</f>
        <v/>
      </c>
      <c r="BB193">
        <f>MAX(0,BB192*(1+BB$6/Setup!$C$13)-CZ193-EX193)+IF($K193=35,$D193,0)</f>
        <v/>
      </c>
      <c r="BC193">
        <f>MAX(0,BC192*(1+BC$6/Setup!$C$13)-DA193-EY193)+IF($K193=36,$D193,0)</f>
        <v/>
      </c>
      <c r="BD193">
        <f>MAX(0,BD192*(1+BD$6/Setup!$C$13)-DB193-EZ193)+IF($K193=37,$D193,0)</f>
        <v/>
      </c>
      <c r="BE193">
        <f>MAX(0,BE192*(1+BE$6/Setup!$C$13)-DC193-FA193)+IF($K193=38,$D193,0)</f>
        <v/>
      </c>
      <c r="BF193">
        <f>MAX(0,BF192*(1+BF$6/Setup!$C$13)-DD193-FB193)+IF($K193=39,$D193,0)</f>
        <v/>
      </c>
      <c r="BG193">
        <f>MAX(0,BG192*(1+BG$6/Setup!$C$13)-DE193-FC193)+IF($K193=40,$D193,0)</f>
        <v/>
      </c>
      <c r="BH193">
        <f>MAX(0,BH192*(1+BH$6/Setup!$C$13)-DF193-FD193)+IF($K193=41,$D193,0)</f>
        <v/>
      </c>
      <c r="BI193">
        <f>MAX(0,BI192*(1+BI$6/Setup!$C$13)-DG193-FE193)+IF($K193=42,$D193,0)</f>
        <v/>
      </c>
      <c r="BJ193">
        <f>MAX(0,BJ192*(1+BJ$6/Setup!$C$13)-DH193-FF193)+IF($K193=43,$D193,0)</f>
        <v/>
      </c>
      <c r="BK193">
        <f>MAX(0,BK192*(1+BK$6/Setup!$C$13)-DI193-FG193)+IF($K193=44,$D193,0)</f>
        <v/>
      </c>
      <c r="BL193">
        <f>MAX(0,BL192*(1+BL$6/Setup!$C$13)-DJ193-FH193)+IF($K193=45,$D193,0)</f>
        <v/>
      </c>
      <c r="BM193">
        <f>MAX(0,BM192*(1+BM$6/Setup!$C$13)-DK193-FI193)+IF($K193=46,$D193,0)</f>
        <v/>
      </c>
      <c r="BN193">
        <f>MAX(0,BN192*(1+BN$6/Setup!$C$13)-DL193-FJ193)+IF($K193=47,$D193,0)</f>
        <v/>
      </c>
      <c r="BO193">
        <f>MAX(0,BO192*(1+BO$6/Setup!$C$13)-DM193-FK193)+IF($K193=48,$D193,0)</f>
        <v/>
      </c>
      <c r="BP193">
        <f>MAX(0,BP192*(1+BP$6/Setup!$C$13)-DN193-FL193)+IF($K193=49,$D193,0)</f>
        <v/>
      </c>
      <c r="BQ193">
        <f>MAX(0,BQ192*(1+BQ$6/Setup!$C$13)-DO193-FM193)+IF($K193=50,$D193,0)</f>
        <v/>
      </c>
      <c r="BR193">
        <f>MIN(T192*(1+T$6/Setup!$C$13),T$7)</f>
        <v/>
      </c>
      <c r="BS193">
        <f>MIN(U192*(1+U$6/Setup!$C$13),U$7)</f>
        <v/>
      </c>
      <c r="BT193">
        <f>MIN(V192*(1+V$6/Setup!$C$13),V$7)</f>
        <v/>
      </c>
      <c r="BU193">
        <f>MIN(W192*(1+W$6/Setup!$C$13),W$7)</f>
        <v/>
      </c>
      <c r="BV193">
        <f>MIN(X192*(1+X$6/Setup!$C$13),X$7)</f>
        <v/>
      </c>
      <c r="BW193">
        <f>MIN(Y192*(1+Y$6/Setup!$C$13),Y$7)</f>
        <v/>
      </c>
      <c r="BX193">
        <f>MIN(Z192*(1+Z$6/Setup!$C$13),Z$7)</f>
        <v/>
      </c>
      <c r="BY193">
        <f>MIN(AA192*(1+AA$6/Setup!$C$13),AA$7)</f>
        <v/>
      </c>
      <c r="BZ193">
        <f>MIN(AB192*(1+AB$6/Setup!$C$13),AB$7)</f>
        <v/>
      </c>
      <c r="CA193">
        <f>MIN(AC192*(1+AC$6/Setup!$C$13),AC$7)</f>
        <v/>
      </c>
      <c r="CB193">
        <f>MIN(AD192*(1+AD$6/Setup!$C$13),AD$7)</f>
        <v/>
      </c>
      <c r="CC193">
        <f>MIN(AE192*(1+AE$6/Setup!$C$13),AE$7)</f>
        <v/>
      </c>
      <c r="CD193">
        <f>MIN(AF192*(1+AF$6/Setup!$C$13),AF$7)</f>
        <v/>
      </c>
      <c r="CE193">
        <f>MIN(AG192*(1+AG$6/Setup!$C$13),AG$7)</f>
        <v/>
      </c>
      <c r="CF193">
        <f>MIN(AH192*(1+AH$6/Setup!$C$13),AH$7)</f>
        <v/>
      </c>
      <c r="CG193">
        <f>MIN(AI192*(1+AI$6/Setup!$C$13),AI$7)</f>
        <v/>
      </c>
      <c r="CH193">
        <f>MIN(AJ192*(1+AJ$6/Setup!$C$13),AJ$7)</f>
        <v/>
      </c>
      <c r="CI193">
        <f>MIN(AK192*(1+AK$6/Setup!$C$13),AK$7)</f>
        <v/>
      </c>
      <c r="CJ193">
        <f>MIN(AL192*(1+AL$6/Setup!$C$13),AL$7)</f>
        <v/>
      </c>
      <c r="CK193">
        <f>MIN(AM192*(1+AM$6/Setup!$C$13),AM$7)</f>
        <v/>
      </c>
      <c r="CL193">
        <f>MIN(AN192*(1+AN$6/Setup!$C$13),AN$7)</f>
        <v/>
      </c>
      <c r="CM193">
        <f>MIN(AO192*(1+AO$6/Setup!$C$13),AO$7)</f>
        <v/>
      </c>
      <c r="CN193">
        <f>MIN(AP192*(1+AP$6/Setup!$C$13),AP$7)</f>
        <v/>
      </c>
      <c r="CO193">
        <f>MIN(AQ192*(1+AQ$6/Setup!$C$13),AQ$7)</f>
        <v/>
      </c>
      <c r="CP193">
        <f>MIN(AR192*(1+AR$6/Setup!$C$13),AR$7)</f>
        <v/>
      </c>
      <c r="CQ193">
        <f>MIN(AS192*(1+AS$6/Setup!$C$13),AS$7)</f>
        <v/>
      </c>
      <c r="CR193">
        <f>MIN(AT192*(1+AT$6/Setup!$C$13),AT$7)</f>
        <v/>
      </c>
      <c r="CS193">
        <f>MIN(AU192*(1+AU$6/Setup!$C$13),AU$7)</f>
        <v/>
      </c>
      <c r="CT193">
        <f>MIN(AV192*(1+AV$6/Setup!$C$13),AV$7)</f>
        <v/>
      </c>
      <c r="CU193">
        <f>MIN(AW192*(1+AW$6/Setup!$C$13),AW$7)</f>
        <v/>
      </c>
      <c r="CV193">
        <f>MIN(AX192*(1+AX$6/Setup!$C$13),AX$7)</f>
        <v/>
      </c>
      <c r="CW193">
        <f>MIN(AY192*(1+AY$6/Setup!$C$13),AY$7)</f>
        <v/>
      </c>
      <c r="CX193">
        <f>MIN(AZ192*(1+AZ$6/Setup!$C$13),AZ$7)</f>
        <v/>
      </c>
      <c r="CY193">
        <f>MIN(BA192*(1+BA$6/Setup!$C$13),BA$7)</f>
        <v/>
      </c>
      <c r="CZ193">
        <f>MIN(BB192*(1+BB$6/Setup!$C$13),BB$7)</f>
        <v/>
      </c>
      <c r="DA193">
        <f>MIN(BC192*(1+BC$6/Setup!$C$13),BC$7)</f>
        <v/>
      </c>
      <c r="DB193">
        <f>MIN(BD192*(1+BD$6/Setup!$C$13),BD$7)</f>
        <v/>
      </c>
      <c r="DC193">
        <f>MIN(BE192*(1+BE$6/Setup!$C$13),BE$7)</f>
        <v/>
      </c>
      <c r="DD193">
        <f>MIN(BF192*(1+BF$6/Setup!$C$13),BF$7)</f>
        <v/>
      </c>
      <c r="DE193">
        <f>MIN(BG192*(1+BG$6/Setup!$C$13),BG$7)</f>
        <v/>
      </c>
      <c r="DF193">
        <f>MIN(BH192*(1+BH$6/Setup!$C$13),BH$7)</f>
        <v/>
      </c>
      <c r="DG193">
        <f>MIN(BI192*(1+BI$6/Setup!$C$13),BI$7)</f>
        <v/>
      </c>
      <c r="DH193">
        <f>MIN(BJ192*(1+BJ$6/Setup!$C$13),BJ$7)</f>
        <v/>
      </c>
      <c r="DI193">
        <f>MIN(BK192*(1+BK$6/Setup!$C$13),BK$7)</f>
        <v/>
      </c>
      <c r="DJ193">
        <f>MIN(BL192*(1+BL$6/Setup!$C$13),BL$7)</f>
        <v/>
      </c>
      <c r="DK193">
        <f>MIN(BM192*(1+BM$6/Setup!$C$13),BM$7)</f>
        <v/>
      </c>
      <c r="DL193">
        <f>MIN(BN192*(1+BN$6/Setup!$C$13),BN$7)</f>
        <v/>
      </c>
      <c r="DM193">
        <f>MIN(BO192*(1+BO$6/Setup!$C$13),BO$7)</f>
        <v/>
      </c>
      <c r="DN193">
        <f>MIN(BP192*(1+BP$6/Setup!$C$13),BP$7)</f>
        <v/>
      </c>
      <c r="DO193">
        <f>MIN(BQ192*(1+BQ$6/Setup!$C$13),BQ$7)</f>
        <v/>
      </c>
      <c r="DP193">
        <f>MIN(T192*(1+T$6/Setup!$C$13)-BR193,$H193)</f>
        <v/>
      </c>
      <c r="DQ193">
        <f>MIN(U192*(1+U$6/Setup!$C$13)-BS193,MAX(0,$H193-SUM($DP193:DP193)))</f>
        <v/>
      </c>
      <c r="DR193">
        <f>MIN(V192*(1+V$6/Setup!$C$13)-BT193,MAX(0,$H193-SUM($DP193:DQ193)))</f>
        <v/>
      </c>
      <c r="DS193">
        <f>MIN(W192*(1+W$6/Setup!$C$13)-BU193,MAX(0,$H193-SUM($DP193:DR193)))</f>
        <v/>
      </c>
      <c r="DT193">
        <f>MIN(X192*(1+X$6/Setup!$C$13)-BV193,MAX(0,$H193-SUM($DP193:DS193)))</f>
        <v/>
      </c>
      <c r="DU193">
        <f>MIN(Y192*(1+Y$6/Setup!$C$13)-BW193,MAX(0,$H193-SUM($DP193:DT193)))</f>
        <v/>
      </c>
      <c r="DV193">
        <f>MIN(Z192*(1+Z$6/Setup!$C$13)-BX193,MAX(0,$H193-SUM($DP193:DU193)))</f>
        <v/>
      </c>
      <c r="DW193">
        <f>MIN(AA192*(1+AA$6/Setup!$C$13)-BY193,MAX(0,$H193-SUM($DP193:DV193)))</f>
        <v/>
      </c>
      <c r="DX193">
        <f>MIN(AB192*(1+AB$6/Setup!$C$13)-BZ193,MAX(0,$H193-SUM($DP193:DW193)))</f>
        <v/>
      </c>
      <c r="DY193">
        <f>MIN(AC192*(1+AC$6/Setup!$C$13)-CA193,MAX(0,$H193-SUM($DP193:DX193)))</f>
        <v/>
      </c>
      <c r="DZ193">
        <f>MIN(AD192*(1+AD$6/Setup!$C$13)-CB193,MAX(0,$H193-SUM($DP193:DY193)))</f>
        <v/>
      </c>
      <c r="EA193">
        <f>MIN(AE192*(1+AE$6/Setup!$C$13)-CC193,MAX(0,$H193-SUM($DP193:DZ193)))</f>
        <v/>
      </c>
      <c r="EB193">
        <f>MIN(AF192*(1+AF$6/Setup!$C$13)-CD193,MAX(0,$H193-SUM($DP193:EA193)))</f>
        <v/>
      </c>
      <c r="EC193">
        <f>MIN(AG192*(1+AG$6/Setup!$C$13)-CE193,MAX(0,$H193-SUM($DP193:EB193)))</f>
        <v/>
      </c>
      <c r="ED193">
        <f>MIN(AH192*(1+AH$6/Setup!$C$13)-CF193,MAX(0,$H193-SUM($DP193:EC193)))</f>
        <v/>
      </c>
      <c r="EE193">
        <f>MIN(AI192*(1+AI$6/Setup!$C$13)-CG193,MAX(0,$H193-SUM($DP193:ED193)))</f>
        <v/>
      </c>
      <c r="EF193">
        <f>MIN(AJ192*(1+AJ$6/Setup!$C$13)-CH193,MAX(0,$H193-SUM($DP193:EE193)))</f>
        <v/>
      </c>
      <c r="EG193">
        <f>MIN(AK192*(1+AK$6/Setup!$C$13)-CI193,MAX(0,$H193-SUM($DP193:EF193)))</f>
        <v/>
      </c>
      <c r="EH193">
        <f>MIN(AL192*(1+AL$6/Setup!$C$13)-CJ193,MAX(0,$H193-SUM($DP193:EG193)))</f>
        <v/>
      </c>
      <c r="EI193">
        <f>MIN(AM192*(1+AM$6/Setup!$C$13)-CK193,MAX(0,$H193-SUM($DP193:EH193)))</f>
        <v/>
      </c>
      <c r="EJ193">
        <f>MIN(AN192*(1+AN$6/Setup!$C$13)-CL193,MAX(0,$H193-SUM($DP193:EI193)))</f>
        <v/>
      </c>
      <c r="EK193">
        <f>MIN(AO192*(1+AO$6/Setup!$C$13)-CM193,MAX(0,$H193-SUM($DP193:EJ193)))</f>
        <v/>
      </c>
      <c r="EL193">
        <f>MIN(AP192*(1+AP$6/Setup!$C$13)-CN193,MAX(0,$H193-SUM($DP193:EK193)))</f>
        <v/>
      </c>
      <c r="EM193">
        <f>MIN(AQ192*(1+AQ$6/Setup!$C$13)-CO193,MAX(0,$H193-SUM($DP193:EL193)))</f>
        <v/>
      </c>
      <c r="EN193">
        <f>MIN(AR192*(1+AR$6/Setup!$C$13)-CP193,MAX(0,$H193-SUM($DP193:EM193)))</f>
        <v/>
      </c>
      <c r="EO193">
        <f>MIN(AS192*(1+AS$6/Setup!$C$13)-CQ193,MAX(0,$H193-SUM($DP193:EN193)))</f>
        <v/>
      </c>
      <c r="EP193">
        <f>MIN(AT192*(1+AT$6/Setup!$C$13)-CR193,MAX(0,$H193-SUM($DP193:EO193)))</f>
        <v/>
      </c>
      <c r="EQ193">
        <f>MIN(AU192*(1+AU$6/Setup!$C$13)-CS193,MAX(0,$H193-SUM($DP193:EP193)))</f>
        <v/>
      </c>
      <c r="ER193">
        <f>MIN(AV192*(1+AV$6/Setup!$C$13)-CT193,MAX(0,$H193-SUM($DP193:EQ193)))</f>
        <v/>
      </c>
      <c r="ES193">
        <f>MIN(AW192*(1+AW$6/Setup!$C$13)-CU193,MAX(0,$H193-SUM($DP193:ER193)))</f>
        <v/>
      </c>
      <c r="ET193">
        <f>MIN(AX192*(1+AX$6/Setup!$C$13)-CV193,MAX(0,$H193-SUM($DP193:ES193)))</f>
        <v/>
      </c>
      <c r="EU193">
        <f>MIN(AY192*(1+AY$6/Setup!$C$13)-CW193,MAX(0,$H193-SUM($DP193:ET193)))</f>
        <v/>
      </c>
      <c r="EV193">
        <f>MIN(AZ192*(1+AZ$6/Setup!$C$13)-CX193,MAX(0,$H193-SUM($DP193:EU193)))</f>
        <v/>
      </c>
      <c r="EW193">
        <f>MIN(BA192*(1+BA$6/Setup!$C$13)-CY193,MAX(0,$H193-SUM($DP193:EV193)))</f>
        <v/>
      </c>
      <c r="EX193">
        <f>MIN(BB192*(1+BB$6/Setup!$C$13)-CZ193,MAX(0,$H193-SUM($DP193:EW193)))</f>
        <v/>
      </c>
      <c r="EY193">
        <f>MIN(BC192*(1+BC$6/Setup!$C$13)-DA193,MAX(0,$H193-SUM($DP193:EX193)))</f>
        <v/>
      </c>
      <c r="EZ193">
        <f>MIN(BD192*(1+BD$6/Setup!$C$13)-DB193,MAX(0,$H193-SUM($DP193:EY193)))</f>
        <v/>
      </c>
      <c r="FA193">
        <f>MIN(BE192*(1+BE$6/Setup!$C$13)-DC193,MAX(0,$H193-SUM($DP193:EZ193)))</f>
        <v/>
      </c>
      <c r="FB193">
        <f>MIN(BF192*(1+BF$6/Setup!$C$13)-DD193,MAX(0,$H193-SUM($DP193:FA193)))</f>
        <v/>
      </c>
      <c r="FC193">
        <f>MIN(BG192*(1+BG$6/Setup!$C$13)-DE193,MAX(0,$H193-SUM($DP193:FB193)))</f>
        <v/>
      </c>
      <c r="FD193">
        <f>MIN(BH192*(1+BH$6/Setup!$C$13)-DF193,MAX(0,$H193-SUM($DP193:FC193)))</f>
        <v/>
      </c>
      <c r="FE193">
        <f>MIN(BI192*(1+BI$6/Setup!$C$13)-DG193,MAX(0,$H193-SUM($DP193:FD193)))</f>
        <v/>
      </c>
      <c r="FF193">
        <f>MIN(BJ192*(1+BJ$6/Setup!$C$13)-DH193,MAX(0,$H193-SUM($DP193:FE193)))</f>
        <v/>
      </c>
      <c r="FG193">
        <f>MIN(BK192*(1+BK$6/Setup!$C$13)-DI193,MAX(0,$H193-SUM($DP193:FF193)))</f>
        <v/>
      </c>
      <c r="FH193">
        <f>MIN(BL192*(1+BL$6/Setup!$C$13)-DJ193,MAX(0,$H193-SUM($DP193:FG193)))</f>
        <v/>
      </c>
      <c r="FI193">
        <f>MIN(BM192*(1+BM$6/Setup!$C$13)-DK193,MAX(0,$H193-SUM($DP193:FH193)))</f>
        <v/>
      </c>
      <c r="FJ193">
        <f>MIN(BN192*(1+BN$6/Setup!$C$13)-DL193,MAX(0,$H193-SUM($DP193:FI193)))</f>
        <v/>
      </c>
      <c r="FK193">
        <f>MIN(BO192*(1+BO$6/Setup!$C$13)-DM193,MAX(0,$H193-SUM($DP193:FJ193)))</f>
        <v/>
      </c>
      <c r="FL193">
        <f>MIN(BP192*(1+BP$6/Setup!$C$13)-DN193,MAX(0,$H193-SUM($DP193:FK193)))</f>
        <v/>
      </c>
      <c r="FM193">
        <f>MIN(BQ192*(1+BQ$6/Setup!$C$13)-DO193,MAX(0,$H193-SUM($DP193:FL193)))</f>
        <v/>
      </c>
    </row>
    <row r="194">
      <c r="A194">
        <f>A193+1</f>
        <v/>
      </c>
      <c r="B194">
        <f>IF(Setup!$C$6="Every week",Setup!$C$7+7*(A194-1),IF(Setup!$C$6="Every 2 weeks",Setup!$C$7+14*(A194-1),IF(Setup!$C$6="Every month",EDATE(Setup!$C$7,A194-1),EOMONTH(Setup!$C$7,INT((A194-1+Setup!$C$20)/2)-1)+MIN(IF(MOD(A194-1+Setup!$C$20,2)=0,Setup!$C$18,Setup!$C$19),DAY(EOMONTH(Setup!$C$7,INT((A194-1+Setup!$C$20)/2)))))))</f>
        <v/>
      </c>
      <c r="C194">
        <f>N('Paycheck Plan'!J190)</f>
        <v/>
      </c>
      <c r="D194">
        <f>N('Paycheck Plan'!K190)</f>
        <v/>
      </c>
      <c r="E194">
        <f>MIN(MAX(0,Setup!$C$10-F193),MAX(0,Setup!$C$8+C194-G194))</f>
        <v/>
      </c>
      <c r="F194">
        <f>F193+E194</f>
        <v/>
      </c>
      <c r="G194">
        <f>MIN(Setup!$C$14,MAX(0,Setup!$C$8+C194))</f>
        <v/>
      </c>
      <c r="H194">
        <f>MAX(0,Setup!$C$8+C194-G194-E194)+SUM($T$7:$BQ$7)-SUM(BR194:DO194)</f>
        <v/>
      </c>
      <c r="I194">
        <f>SUMPRODUCT(T193:BQ193,$T$6:$BQ$6)/Setup!$C$13</f>
        <v/>
      </c>
      <c r="J194">
        <f>SUM(T194:BQ194)</f>
        <v/>
      </c>
      <c r="K194">
        <f>IF(MAX(DP194:FM194)&gt;0,MATCH(MAX(DP194:FM194),DP194:FM194,0),1)</f>
        <v/>
      </c>
      <c r="T194">
        <f>MAX(0,T193*(1+T$6/Setup!$C$13)-BR194-DP194)+IF($K194=1,$D194,0)</f>
        <v/>
      </c>
      <c r="U194">
        <f>MAX(0,U193*(1+U$6/Setup!$C$13)-BS194-DQ194)+IF($K194=2,$D194,0)</f>
        <v/>
      </c>
      <c r="V194">
        <f>MAX(0,V193*(1+V$6/Setup!$C$13)-BT194-DR194)+IF($K194=3,$D194,0)</f>
        <v/>
      </c>
      <c r="W194">
        <f>MAX(0,W193*(1+W$6/Setup!$C$13)-BU194-DS194)+IF($K194=4,$D194,0)</f>
        <v/>
      </c>
      <c r="X194">
        <f>MAX(0,X193*(1+X$6/Setup!$C$13)-BV194-DT194)+IF($K194=5,$D194,0)</f>
        <v/>
      </c>
      <c r="Y194">
        <f>MAX(0,Y193*(1+Y$6/Setup!$C$13)-BW194-DU194)+IF($K194=6,$D194,0)</f>
        <v/>
      </c>
      <c r="Z194">
        <f>MAX(0,Z193*(1+Z$6/Setup!$C$13)-BX194-DV194)+IF($K194=7,$D194,0)</f>
        <v/>
      </c>
      <c r="AA194">
        <f>MAX(0,AA193*(1+AA$6/Setup!$C$13)-BY194-DW194)+IF($K194=8,$D194,0)</f>
        <v/>
      </c>
      <c r="AB194">
        <f>MAX(0,AB193*(1+AB$6/Setup!$C$13)-BZ194-DX194)+IF($K194=9,$D194,0)</f>
        <v/>
      </c>
      <c r="AC194">
        <f>MAX(0,AC193*(1+AC$6/Setup!$C$13)-CA194-DY194)+IF($K194=10,$D194,0)</f>
        <v/>
      </c>
      <c r="AD194">
        <f>MAX(0,AD193*(1+AD$6/Setup!$C$13)-CB194-DZ194)+IF($K194=11,$D194,0)</f>
        <v/>
      </c>
      <c r="AE194">
        <f>MAX(0,AE193*(1+AE$6/Setup!$C$13)-CC194-EA194)+IF($K194=12,$D194,0)</f>
        <v/>
      </c>
      <c r="AF194">
        <f>MAX(0,AF193*(1+AF$6/Setup!$C$13)-CD194-EB194)+IF($K194=13,$D194,0)</f>
        <v/>
      </c>
      <c r="AG194">
        <f>MAX(0,AG193*(1+AG$6/Setup!$C$13)-CE194-EC194)+IF($K194=14,$D194,0)</f>
        <v/>
      </c>
      <c r="AH194">
        <f>MAX(0,AH193*(1+AH$6/Setup!$C$13)-CF194-ED194)+IF($K194=15,$D194,0)</f>
        <v/>
      </c>
      <c r="AI194">
        <f>MAX(0,AI193*(1+AI$6/Setup!$C$13)-CG194-EE194)+IF($K194=16,$D194,0)</f>
        <v/>
      </c>
      <c r="AJ194">
        <f>MAX(0,AJ193*(1+AJ$6/Setup!$C$13)-CH194-EF194)+IF($K194=17,$D194,0)</f>
        <v/>
      </c>
      <c r="AK194">
        <f>MAX(0,AK193*(1+AK$6/Setup!$C$13)-CI194-EG194)+IF($K194=18,$D194,0)</f>
        <v/>
      </c>
      <c r="AL194">
        <f>MAX(0,AL193*(1+AL$6/Setup!$C$13)-CJ194-EH194)+IF($K194=19,$D194,0)</f>
        <v/>
      </c>
      <c r="AM194">
        <f>MAX(0,AM193*(1+AM$6/Setup!$C$13)-CK194-EI194)+IF($K194=20,$D194,0)</f>
        <v/>
      </c>
      <c r="AN194">
        <f>MAX(0,AN193*(1+AN$6/Setup!$C$13)-CL194-EJ194)+IF($K194=21,$D194,0)</f>
        <v/>
      </c>
      <c r="AO194">
        <f>MAX(0,AO193*(1+AO$6/Setup!$C$13)-CM194-EK194)+IF($K194=22,$D194,0)</f>
        <v/>
      </c>
      <c r="AP194">
        <f>MAX(0,AP193*(1+AP$6/Setup!$C$13)-CN194-EL194)+IF($K194=23,$D194,0)</f>
        <v/>
      </c>
      <c r="AQ194">
        <f>MAX(0,AQ193*(1+AQ$6/Setup!$C$13)-CO194-EM194)+IF($K194=24,$D194,0)</f>
        <v/>
      </c>
      <c r="AR194">
        <f>MAX(0,AR193*(1+AR$6/Setup!$C$13)-CP194-EN194)+IF($K194=25,$D194,0)</f>
        <v/>
      </c>
      <c r="AS194">
        <f>MAX(0,AS193*(1+AS$6/Setup!$C$13)-CQ194-EO194)+IF($K194=26,$D194,0)</f>
        <v/>
      </c>
      <c r="AT194">
        <f>MAX(0,AT193*(1+AT$6/Setup!$C$13)-CR194-EP194)+IF($K194=27,$D194,0)</f>
        <v/>
      </c>
      <c r="AU194">
        <f>MAX(0,AU193*(1+AU$6/Setup!$C$13)-CS194-EQ194)+IF($K194=28,$D194,0)</f>
        <v/>
      </c>
      <c r="AV194">
        <f>MAX(0,AV193*(1+AV$6/Setup!$C$13)-CT194-ER194)+IF($K194=29,$D194,0)</f>
        <v/>
      </c>
      <c r="AW194">
        <f>MAX(0,AW193*(1+AW$6/Setup!$C$13)-CU194-ES194)+IF($K194=30,$D194,0)</f>
        <v/>
      </c>
      <c r="AX194">
        <f>MAX(0,AX193*(1+AX$6/Setup!$C$13)-CV194-ET194)+IF($K194=31,$D194,0)</f>
        <v/>
      </c>
      <c r="AY194">
        <f>MAX(0,AY193*(1+AY$6/Setup!$C$13)-CW194-EU194)+IF($K194=32,$D194,0)</f>
        <v/>
      </c>
      <c r="AZ194">
        <f>MAX(0,AZ193*(1+AZ$6/Setup!$C$13)-CX194-EV194)+IF($K194=33,$D194,0)</f>
        <v/>
      </c>
      <c r="BA194">
        <f>MAX(0,BA193*(1+BA$6/Setup!$C$13)-CY194-EW194)+IF($K194=34,$D194,0)</f>
        <v/>
      </c>
      <c r="BB194">
        <f>MAX(0,BB193*(1+BB$6/Setup!$C$13)-CZ194-EX194)+IF($K194=35,$D194,0)</f>
        <v/>
      </c>
      <c r="BC194">
        <f>MAX(0,BC193*(1+BC$6/Setup!$C$13)-DA194-EY194)+IF($K194=36,$D194,0)</f>
        <v/>
      </c>
      <c r="BD194">
        <f>MAX(0,BD193*(1+BD$6/Setup!$C$13)-DB194-EZ194)+IF($K194=37,$D194,0)</f>
        <v/>
      </c>
      <c r="BE194">
        <f>MAX(0,BE193*(1+BE$6/Setup!$C$13)-DC194-FA194)+IF($K194=38,$D194,0)</f>
        <v/>
      </c>
      <c r="BF194">
        <f>MAX(0,BF193*(1+BF$6/Setup!$C$13)-DD194-FB194)+IF($K194=39,$D194,0)</f>
        <v/>
      </c>
      <c r="BG194">
        <f>MAX(0,BG193*(1+BG$6/Setup!$C$13)-DE194-FC194)+IF($K194=40,$D194,0)</f>
        <v/>
      </c>
      <c r="BH194">
        <f>MAX(0,BH193*(1+BH$6/Setup!$C$13)-DF194-FD194)+IF($K194=41,$D194,0)</f>
        <v/>
      </c>
      <c r="BI194">
        <f>MAX(0,BI193*(1+BI$6/Setup!$C$13)-DG194-FE194)+IF($K194=42,$D194,0)</f>
        <v/>
      </c>
      <c r="BJ194">
        <f>MAX(0,BJ193*(1+BJ$6/Setup!$C$13)-DH194-FF194)+IF($K194=43,$D194,0)</f>
        <v/>
      </c>
      <c r="BK194">
        <f>MAX(0,BK193*(1+BK$6/Setup!$C$13)-DI194-FG194)+IF($K194=44,$D194,0)</f>
        <v/>
      </c>
      <c r="BL194">
        <f>MAX(0,BL193*(1+BL$6/Setup!$C$13)-DJ194-FH194)+IF($K194=45,$D194,0)</f>
        <v/>
      </c>
      <c r="BM194">
        <f>MAX(0,BM193*(1+BM$6/Setup!$C$13)-DK194-FI194)+IF($K194=46,$D194,0)</f>
        <v/>
      </c>
      <c r="BN194">
        <f>MAX(0,BN193*(1+BN$6/Setup!$C$13)-DL194-FJ194)+IF($K194=47,$D194,0)</f>
        <v/>
      </c>
      <c r="BO194">
        <f>MAX(0,BO193*(1+BO$6/Setup!$C$13)-DM194-FK194)+IF($K194=48,$D194,0)</f>
        <v/>
      </c>
      <c r="BP194">
        <f>MAX(0,BP193*(1+BP$6/Setup!$C$13)-DN194-FL194)+IF($K194=49,$D194,0)</f>
        <v/>
      </c>
      <c r="BQ194">
        <f>MAX(0,BQ193*(1+BQ$6/Setup!$C$13)-DO194-FM194)+IF($K194=50,$D194,0)</f>
        <v/>
      </c>
      <c r="BR194">
        <f>MIN(T193*(1+T$6/Setup!$C$13),T$7)</f>
        <v/>
      </c>
      <c r="BS194">
        <f>MIN(U193*(1+U$6/Setup!$C$13),U$7)</f>
        <v/>
      </c>
      <c r="BT194">
        <f>MIN(V193*(1+V$6/Setup!$C$13),V$7)</f>
        <v/>
      </c>
      <c r="BU194">
        <f>MIN(W193*(1+W$6/Setup!$C$13),W$7)</f>
        <v/>
      </c>
      <c r="BV194">
        <f>MIN(X193*(1+X$6/Setup!$C$13),X$7)</f>
        <v/>
      </c>
      <c r="BW194">
        <f>MIN(Y193*(1+Y$6/Setup!$C$13),Y$7)</f>
        <v/>
      </c>
      <c r="BX194">
        <f>MIN(Z193*(1+Z$6/Setup!$C$13),Z$7)</f>
        <v/>
      </c>
      <c r="BY194">
        <f>MIN(AA193*(1+AA$6/Setup!$C$13),AA$7)</f>
        <v/>
      </c>
      <c r="BZ194">
        <f>MIN(AB193*(1+AB$6/Setup!$C$13),AB$7)</f>
        <v/>
      </c>
      <c r="CA194">
        <f>MIN(AC193*(1+AC$6/Setup!$C$13),AC$7)</f>
        <v/>
      </c>
      <c r="CB194">
        <f>MIN(AD193*(1+AD$6/Setup!$C$13),AD$7)</f>
        <v/>
      </c>
      <c r="CC194">
        <f>MIN(AE193*(1+AE$6/Setup!$C$13),AE$7)</f>
        <v/>
      </c>
      <c r="CD194">
        <f>MIN(AF193*(1+AF$6/Setup!$C$13),AF$7)</f>
        <v/>
      </c>
      <c r="CE194">
        <f>MIN(AG193*(1+AG$6/Setup!$C$13),AG$7)</f>
        <v/>
      </c>
      <c r="CF194">
        <f>MIN(AH193*(1+AH$6/Setup!$C$13),AH$7)</f>
        <v/>
      </c>
      <c r="CG194">
        <f>MIN(AI193*(1+AI$6/Setup!$C$13),AI$7)</f>
        <v/>
      </c>
      <c r="CH194">
        <f>MIN(AJ193*(1+AJ$6/Setup!$C$13),AJ$7)</f>
        <v/>
      </c>
      <c r="CI194">
        <f>MIN(AK193*(1+AK$6/Setup!$C$13),AK$7)</f>
        <v/>
      </c>
      <c r="CJ194">
        <f>MIN(AL193*(1+AL$6/Setup!$C$13),AL$7)</f>
        <v/>
      </c>
      <c r="CK194">
        <f>MIN(AM193*(1+AM$6/Setup!$C$13),AM$7)</f>
        <v/>
      </c>
      <c r="CL194">
        <f>MIN(AN193*(1+AN$6/Setup!$C$13),AN$7)</f>
        <v/>
      </c>
      <c r="CM194">
        <f>MIN(AO193*(1+AO$6/Setup!$C$13),AO$7)</f>
        <v/>
      </c>
      <c r="CN194">
        <f>MIN(AP193*(1+AP$6/Setup!$C$13),AP$7)</f>
        <v/>
      </c>
      <c r="CO194">
        <f>MIN(AQ193*(1+AQ$6/Setup!$C$13),AQ$7)</f>
        <v/>
      </c>
      <c r="CP194">
        <f>MIN(AR193*(1+AR$6/Setup!$C$13),AR$7)</f>
        <v/>
      </c>
      <c r="CQ194">
        <f>MIN(AS193*(1+AS$6/Setup!$C$13),AS$7)</f>
        <v/>
      </c>
      <c r="CR194">
        <f>MIN(AT193*(1+AT$6/Setup!$C$13),AT$7)</f>
        <v/>
      </c>
      <c r="CS194">
        <f>MIN(AU193*(1+AU$6/Setup!$C$13),AU$7)</f>
        <v/>
      </c>
      <c r="CT194">
        <f>MIN(AV193*(1+AV$6/Setup!$C$13),AV$7)</f>
        <v/>
      </c>
      <c r="CU194">
        <f>MIN(AW193*(1+AW$6/Setup!$C$13),AW$7)</f>
        <v/>
      </c>
      <c r="CV194">
        <f>MIN(AX193*(1+AX$6/Setup!$C$13),AX$7)</f>
        <v/>
      </c>
      <c r="CW194">
        <f>MIN(AY193*(1+AY$6/Setup!$C$13),AY$7)</f>
        <v/>
      </c>
      <c r="CX194">
        <f>MIN(AZ193*(1+AZ$6/Setup!$C$13),AZ$7)</f>
        <v/>
      </c>
      <c r="CY194">
        <f>MIN(BA193*(1+BA$6/Setup!$C$13),BA$7)</f>
        <v/>
      </c>
      <c r="CZ194">
        <f>MIN(BB193*(1+BB$6/Setup!$C$13),BB$7)</f>
        <v/>
      </c>
      <c r="DA194">
        <f>MIN(BC193*(1+BC$6/Setup!$C$13),BC$7)</f>
        <v/>
      </c>
      <c r="DB194">
        <f>MIN(BD193*(1+BD$6/Setup!$C$13),BD$7)</f>
        <v/>
      </c>
      <c r="DC194">
        <f>MIN(BE193*(1+BE$6/Setup!$C$13),BE$7)</f>
        <v/>
      </c>
      <c r="DD194">
        <f>MIN(BF193*(1+BF$6/Setup!$C$13),BF$7)</f>
        <v/>
      </c>
      <c r="DE194">
        <f>MIN(BG193*(1+BG$6/Setup!$C$13),BG$7)</f>
        <v/>
      </c>
      <c r="DF194">
        <f>MIN(BH193*(1+BH$6/Setup!$C$13),BH$7)</f>
        <v/>
      </c>
      <c r="DG194">
        <f>MIN(BI193*(1+BI$6/Setup!$C$13),BI$7)</f>
        <v/>
      </c>
      <c r="DH194">
        <f>MIN(BJ193*(1+BJ$6/Setup!$C$13),BJ$7)</f>
        <v/>
      </c>
      <c r="DI194">
        <f>MIN(BK193*(1+BK$6/Setup!$C$13),BK$7)</f>
        <v/>
      </c>
      <c r="DJ194">
        <f>MIN(BL193*(1+BL$6/Setup!$C$13),BL$7)</f>
        <v/>
      </c>
      <c r="DK194">
        <f>MIN(BM193*(1+BM$6/Setup!$C$13),BM$7)</f>
        <v/>
      </c>
      <c r="DL194">
        <f>MIN(BN193*(1+BN$6/Setup!$C$13),BN$7)</f>
        <v/>
      </c>
      <c r="DM194">
        <f>MIN(BO193*(1+BO$6/Setup!$C$13),BO$7)</f>
        <v/>
      </c>
      <c r="DN194">
        <f>MIN(BP193*(1+BP$6/Setup!$C$13),BP$7)</f>
        <v/>
      </c>
      <c r="DO194">
        <f>MIN(BQ193*(1+BQ$6/Setup!$C$13),BQ$7)</f>
        <v/>
      </c>
      <c r="DP194">
        <f>MIN(T193*(1+T$6/Setup!$C$13)-BR194,$H194)</f>
        <v/>
      </c>
      <c r="DQ194">
        <f>MIN(U193*(1+U$6/Setup!$C$13)-BS194,MAX(0,$H194-SUM($DP194:DP194)))</f>
        <v/>
      </c>
      <c r="DR194">
        <f>MIN(V193*(1+V$6/Setup!$C$13)-BT194,MAX(0,$H194-SUM($DP194:DQ194)))</f>
        <v/>
      </c>
      <c r="DS194">
        <f>MIN(W193*(1+W$6/Setup!$C$13)-BU194,MAX(0,$H194-SUM($DP194:DR194)))</f>
        <v/>
      </c>
      <c r="DT194">
        <f>MIN(X193*(1+X$6/Setup!$C$13)-BV194,MAX(0,$H194-SUM($DP194:DS194)))</f>
        <v/>
      </c>
      <c r="DU194">
        <f>MIN(Y193*(1+Y$6/Setup!$C$13)-BW194,MAX(0,$H194-SUM($DP194:DT194)))</f>
        <v/>
      </c>
      <c r="DV194">
        <f>MIN(Z193*(1+Z$6/Setup!$C$13)-BX194,MAX(0,$H194-SUM($DP194:DU194)))</f>
        <v/>
      </c>
      <c r="DW194">
        <f>MIN(AA193*(1+AA$6/Setup!$C$13)-BY194,MAX(0,$H194-SUM($DP194:DV194)))</f>
        <v/>
      </c>
      <c r="DX194">
        <f>MIN(AB193*(1+AB$6/Setup!$C$13)-BZ194,MAX(0,$H194-SUM($DP194:DW194)))</f>
        <v/>
      </c>
      <c r="DY194">
        <f>MIN(AC193*(1+AC$6/Setup!$C$13)-CA194,MAX(0,$H194-SUM($DP194:DX194)))</f>
        <v/>
      </c>
      <c r="DZ194">
        <f>MIN(AD193*(1+AD$6/Setup!$C$13)-CB194,MAX(0,$H194-SUM($DP194:DY194)))</f>
        <v/>
      </c>
      <c r="EA194">
        <f>MIN(AE193*(1+AE$6/Setup!$C$13)-CC194,MAX(0,$H194-SUM($DP194:DZ194)))</f>
        <v/>
      </c>
      <c r="EB194">
        <f>MIN(AF193*(1+AF$6/Setup!$C$13)-CD194,MAX(0,$H194-SUM($DP194:EA194)))</f>
        <v/>
      </c>
      <c r="EC194">
        <f>MIN(AG193*(1+AG$6/Setup!$C$13)-CE194,MAX(0,$H194-SUM($DP194:EB194)))</f>
        <v/>
      </c>
      <c r="ED194">
        <f>MIN(AH193*(1+AH$6/Setup!$C$13)-CF194,MAX(0,$H194-SUM($DP194:EC194)))</f>
        <v/>
      </c>
      <c r="EE194">
        <f>MIN(AI193*(1+AI$6/Setup!$C$13)-CG194,MAX(0,$H194-SUM($DP194:ED194)))</f>
        <v/>
      </c>
      <c r="EF194">
        <f>MIN(AJ193*(1+AJ$6/Setup!$C$13)-CH194,MAX(0,$H194-SUM($DP194:EE194)))</f>
        <v/>
      </c>
      <c r="EG194">
        <f>MIN(AK193*(1+AK$6/Setup!$C$13)-CI194,MAX(0,$H194-SUM($DP194:EF194)))</f>
        <v/>
      </c>
      <c r="EH194">
        <f>MIN(AL193*(1+AL$6/Setup!$C$13)-CJ194,MAX(0,$H194-SUM($DP194:EG194)))</f>
        <v/>
      </c>
      <c r="EI194">
        <f>MIN(AM193*(1+AM$6/Setup!$C$13)-CK194,MAX(0,$H194-SUM($DP194:EH194)))</f>
        <v/>
      </c>
      <c r="EJ194">
        <f>MIN(AN193*(1+AN$6/Setup!$C$13)-CL194,MAX(0,$H194-SUM($DP194:EI194)))</f>
        <v/>
      </c>
      <c r="EK194">
        <f>MIN(AO193*(1+AO$6/Setup!$C$13)-CM194,MAX(0,$H194-SUM($DP194:EJ194)))</f>
        <v/>
      </c>
      <c r="EL194">
        <f>MIN(AP193*(1+AP$6/Setup!$C$13)-CN194,MAX(0,$H194-SUM($DP194:EK194)))</f>
        <v/>
      </c>
      <c r="EM194">
        <f>MIN(AQ193*(1+AQ$6/Setup!$C$13)-CO194,MAX(0,$H194-SUM($DP194:EL194)))</f>
        <v/>
      </c>
      <c r="EN194">
        <f>MIN(AR193*(1+AR$6/Setup!$C$13)-CP194,MAX(0,$H194-SUM($DP194:EM194)))</f>
        <v/>
      </c>
      <c r="EO194">
        <f>MIN(AS193*(1+AS$6/Setup!$C$13)-CQ194,MAX(0,$H194-SUM($DP194:EN194)))</f>
        <v/>
      </c>
      <c r="EP194">
        <f>MIN(AT193*(1+AT$6/Setup!$C$13)-CR194,MAX(0,$H194-SUM($DP194:EO194)))</f>
        <v/>
      </c>
      <c r="EQ194">
        <f>MIN(AU193*(1+AU$6/Setup!$C$13)-CS194,MAX(0,$H194-SUM($DP194:EP194)))</f>
        <v/>
      </c>
      <c r="ER194">
        <f>MIN(AV193*(1+AV$6/Setup!$C$13)-CT194,MAX(0,$H194-SUM($DP194:EQ194)))</f>
        <v/>
      </c>
      <c r="ES194">
        <f>MIN(AW193*(1+AW$6/Setup!$C$13)-CU194,MAX(0,$H194-SUM($DP194:ER194)))</f>
        <v/>
      </c>
      <c r="ET194">
        <f>MIN(AX193*(1+AX$6/Setup!$C$13)-CV194,MAX(0,$H194-SUM($DP194:ES194)))</f>
        <v/>
      </c>
      <c r="EU194">
        <f>MIN(AY193*(1+AY$6/Setup!$C$13)-CW194,MAX(0,$H194-SUM($DP194:ET194)))</f>
        <v/>
      </c>
      <c r="EV194">
        <f>MIN(AZ193*(1+AZ$6/Setup!$C$13)-CX194,MAX(0,$H194-SUM($DP194:EU194)))</f>
        <v/>
      </c>
      <c r="EW194">
        <f>MIN(BA193*(1+BA$6/Setup!$C$13)-CY194,MAX(0,$H194-SUM($DP194:EV194)))</f>
        <v/>
      </c>
      <c r="EX194">
        <f>MIN(BB193*(1+BB$6/Setup!$C$13)-CZ194,MAX(0,$H194-SUM($DP194:EW194)))</f>
        <v/>
      </c>
      <c r="EY194">
        <f>MIN(BC193*(1+BC$6/Setup!$C$13)-DA194,MAX(0,$H194-SUM($DP194:EX194)))</f>
        <v/>
      </c>
      <c r="EZ194">
        <f>MIN(BD193*(1+BD$6/Setup!$C$13)-DB194,MAX(0,$H194-SUM($DP194:EY194)))</f>
        <v/>
      </c>
      <c r="FA194">
        <f>MIN(BE193*(1+BE$6/Setup!$C$13)-DC194,MAX(0,$H194-SUM($DP194:EZ194)))</f>
        <v/>
      </c>
      <c r="FB194">
        <f>MIN(BF193*(1+BF$6/Setup!$C$13)-DD194,MAX(0,$H194-SUM($DP194:FA194)))</f>
        <v/>
      </c>
      <c r="FC194">
        <f>MIN(BG193*(1+BG$6/Setup!$C$13)-DE194,MAX(0,$H194-SUM($DP194:FB194)))</f>
        <v/>
      </c>
      <c r="FD194">
        <f>MIN(BH193*(1+BH$6/Setup!$C$13)-DF194,MAX(0,$H194-SUM($DP194:FC194)))</f>
        <v/>
      </c>
      <c r="FE194">
        <f>MIN(BI193*(1+BI$6/Setup!$C$13)-DG194,MAX(0,$H194-SUM($DP194:FD194)))</f>
        <v/>
      </c>
      <c r="FF194">
        <f>MIN(BJ193*(1+BJ$6/Setup!$C$13)-DH194,MAX(0,$H194-SUM($DP194:FE194)))</f>
        <v/>
      </c>
      <c r="FG194">
        <f>MIN(BK193*(1+BK$6/Setup!$C$13)-DI194,MAX(0,$H194-SUM($DP194:FF194)))</f>
        <v/>
      </c>
      <c r="FH194">
        <f>MIN(BL193*(1+BL$6/Setup!$C$13)-DJ194,MAX(0,$H194-SUM($DP194:FG194)))</f>
        <v/>
      </c>
      <c r="FI194">
        <f>MIN(BM193*(1+BM$6/Setup!$C$13)-DK194,MAX(0,$H194-SUM($DP194:FH194)))</f>
        <v/>
      </c>
      <c r="FJ194">
        <f>MIN(BN193*(1+BN$6/Setup!$C$13)-DL194,MAX(0,$H194-SUM($DP194:FI194)))</f>
        <v/>
      </c>
      <c r="FK194">
        <f>MIN(BO193*(1+BO$6/Setup!$C$13)-DM194,MAX(0,$H194-SUM($DP194:FJ194)))</f>
        <v/>
      </c>
      <c r="FL194">
        <f>MIN(BP193*(1+BP$6/Setup!$C$13)-DN194,MAX(0,$H194-SUM($DP194:FK194)))</f>
        <v/>
      </c>
      <c r="FM194">
        <f>MIN(BQ193*(1+BQ$6/Setup!$C$13)-DO194,MAX(0,$H194-SUM($DP194:FL194)))</f>
        <v/>
      </c>
    </row>
    <row r="195">
      <c r="A195">
        <f>A194+1</f>
        <v/>
      </c>
      <c r="B195">
        <f>IF(Setup!$C$6="Every week",Setup!$C$7+7*(A195-1),IF(Setup!$C$6="Every 2 weeks",Setup!$C$7+14*(A195-1),IF(Setup!$C$6="Every month",EDATE(Setup!$C$7,A195-1),EOMONTH(Setup!$C$7,INT((A195-1+Setup!$C$20)/2)-1)+MIN(IF(MOD(A195-1+Setup!$C$20,2)=0,Setup!$C$18,Setup!$C$19),DAY(EOMONTH(Setup!$C$7,INT((A195-1+Setup!$C$20)/2)))))))</f>
        <v/>
      </c>
      <c r="C195">
        <f>N('Paycheck Plan'!J191)</f>
        <v/>
      </c>
      <c r="D195">
        <f>N('Paycheck Plan'!K191)</f>
        <v/>
      </c>
      <c r="E195">
        <f>MIN(MAX(0,Setup!$C$10-F194),MAX(0,Setup!$C$8+C195-G195))</f>
        <v/>
      </c>
      <c r="F195">
        <f>F194+E195</f>
        <v/>
      </c>
      <c r="G195">
        <f>MIN(Setup!$C$14,MAX(0,Setup!$C$8+C195))</f>
        <v/>
      </c>
      <c r="H195">
        <f>MAX(0,Setup!$C$8+C195-G195-E195)+SUM($T$7:$BQ$7)-SUM(BR195:DO195)</f>
        <v/>
      </c>
      <c r="I195">
        <f>SUMPRODUCT(T194:BQ194,$T$6:$BQ$6)/Setup!$C$13</f>
        <v/>
      </c>
      <c r="J195">
        <f>SUM(T195:BQ195)</f>
        <v/>
      </c>
      <c r="K195">
        <f>IF(MAX(DP195:FM195)&gt;0,MATCH(MAX(DP195:FM195),DP195:FM195,0),1)</f>
        <v/>
      </c>
      <c r="T195">
        <f>MAX(0,T194*(1+T$6/Setup!$C$13)-BR195-DP195)+IF($K195=1,$D195,0)</f>
        <v/>
      </c>
      <c r="U195">
        <f>MAX(0,U194*(1+U$6/Setup!$C$13)-BS195-DQ195)+IF($K195=2,$D195,0)</f>
        <v/>
      </c>
      <c r="V195">
        <f>MAX(0,V194*(1+V$6/Setup!$C$13)-BT195-DR195)+IF($K195=3,$D195,0)</f>
        <v/>
      </c>
      <c r="W195">
        <f>MAX(0,W194*(1+W$6/Setup!$C$13)-BU195-DS195)+IF($K195=4,$D195,0)</f>
        <v/>
      </c>
      <c r="X195">
        <f>MAX(0,X194*(1+X$6/Setup!$C$13)-BV195-DT195)+IF($K195=5,$D195,0)</f>
        <v/>
      </c>
      <c r="Y195">
        <f>MAX(0,Y194*(1+Y$6/Setup!$C$13)-BW195-DU195)+IF($K195=6,$D195,0)</f>
        <v/>
      </c>
      <c r="Z195">
        <f>MAX(0,Z194*(1+Z$6/Setup!$C$13)-BX195-DV195)+IF($K195=7,$D195,0)</f>
        <v/>
      </c>
      <c r="AA195">
        <f>MAX(0,AA194*(1+AA$6/Setup!$C$13)-BY195-DW195)+IF($K195=8,$D195,0)</f>
        <v/>
      </c>
      <c r="AB195">
        <f>MAX(0,AB194*(1+AB$6/Setup!$C$13)-BZ195-DX195)+IF($K195=9,$D195,0)</f>
        <v/>
      </c>
      <c r="AC195">
        <f>MAX(0,AC194*(1+AC$6/Setup!$C$13)-CA195-DY195)+IF($K195=10,$D195,0)</f>
        <v/>
      </c>
      <c r="AD195">
        <f>MAX(0,AD194*(1+AD$6/Setup!$C$13)-CB195-DZ195)+IF($K195=11,$D195,0)</f>
        <v/>
      </c>
      <c r="AE195">
        <f>MAX(0,AE194*(1+AE$6/Setup!$C$13)-CC195-EA195)+IF($K195=12,$D195,0)</f>
        <v/>
      </c>
      <c r="AF195">
        <f>MAX(0,AF194*(1+AF$6/Setup!$C$13)-CD195-EB195)+IF($K195=13,$D195,0)</f>
        <v/>
      </c>
      <c r="AG195">
        <f>MAX(0,AG194*(1+AG$6/Setup!$C$13)-CE195-EC195)+IF($K195=14,$D195,0)</f>
        <v/>
      </c>
      <c r="AH195">
        <f>MAX(0,AH194*(1+AH$6/Setup!$C$13)-CF195-ED195)+IF($K195=15,$D195,0)</f>
        <v/>
      </c>
      <c r="AI195">
        <f>MAX(0,AI194*(1+AI$6/Setup!$C$13)-CG195-EE195)+IF($K195=16,$D195,0)</f>
        <v/>
      </c>
      <c r="AJ195">
        <f>MAX(0,AJ194*(1+AJ$6/Setup!$C$13)-CH195-EF195)+IF($K195=17,$D195,0)</f>
        <v/>
      </c>
      <c r="AK195">
        <f>MAX(0,AK194*(1+AK$6/Setup!$C$13)-CI195-EG195)+IF($K195=18,$D195,0)</f>
        <v/>
      </c>
      <c r="AL195">
        <f>MAX(0,AL194*(1+AL$6/Setup!$C$13)-CJ195-EH195)+IF($K195=19,$D195,0)</f>
        <v/>
      </c>
      <c r="AM195">
        <f>MAX(0,AM194*(1+AM$6/Setup!$C$13)-CK195-EI195)+IF($K195=20,$D195,0)</f>
        <v/>
      </c>
      <c r="AN195">
        <f>MAX(0,AN194*(1+AN$6/Setup!$C$13)-CL195-EJ195)+IF($K195=21,$D195,0)</f>
        <v/>
      </c>
      <c r="AO195">
        <f>MAX(0,AO194*(1+AO$6/Setup!$C$13)-CM195-EK195)+IF($K195=22,$D195,0)</f>
        <v/>
      </c>
      <c r="AP195">
        <f>MAX(0,AP194*(1+AP$6/Setup!$C$13)-CN195-EL195)+IF($K195=23,$D195,0)</f>
        <v/>
      </c>
      <c r="AQ195">
        <f>MAX(0,AQ194*(1+AQ$6/Setup!$C$13)-CO195-EM195)+IF($K195=24,$D195,0)</f>
        <v/>
      </c>
      <c r="AR195">
        <f>MAX(0,AR194*(1+AR$6/Setup!$C$13)-CP195-EN195)+IF($K195=25,$D195,0)</f>
        <v/>
      </c>
      <c r="AS195">
        <f>MAX(0,AS194*(1+AS$6/Setup!$C$13)-CQ195-EO195)+IF($K195=26,$D195,0)</f>
        <v/>
      </c>
      <c r="AT195">
        <f>MAX(0,AT194*(1+AT$6/Setup!$C$13)-CR195-EP195)+IF($K195=27,$D195,0)</f>
        <v/>
      </c>
      <c r="AU195">
        <f>MAX(0,AU194*(1+AU$6/Setup!$C$13)-CS195-EQ195)+IF($K195=28,$D195,0)</f>
        <v/>
      </c>
      <c r="AV195">
        <f>MAX(0,AV194*(1+AV$6/Setup!$C$13)-CT195-ER195)+IF($K195=29,$D195,0)</f>
        <v/>
      </c>
      <c r="AW195">
        <f>MAX(0,AW194*(1+AW$6/Setup!$C$13)-CU195-ES195)+IF($K195=30,$D195,0)</f>
        <v/>
      </c>
      <c r="AX195">
        <f>MAX(0,AX194*(1+AX$6/Setup!$C$13)-CV195-ET195)+IF($K195=31,$D195,0)</f>
        <v/>
      </c>
      <c r="AY195">
        <f>MAX(0,AY194*(1+AY$6/Setup!$C$13)-CW195-EU195)+IF($K195=32,$D195,0)</f>
        <v/>
      </c>
      <c r="AZ195">
        <f>MAX(0,AZ194*(1+AZ$6/Setup!$C$13)-CX195-EV195)+IF($K195=33,$D195,0)</f>
        <v/>
      </c>
      <c r="BA195">
        <f>MAX(0,BA194*(1+BA$6/Setup!$C$13)-CY195-EW195)+IF($K195=34,$D195,0)</f>
        <v/>
      </c>
      <c r="BB195">
        <f>MAX(0,BB194*(1+BB$6/Setup!$C$13)-CZ195-EX195)+IF($K195=35,$D195,0)</f>
        <v/>
      </c>
      <c r="BC195">
        <f>MAX(0,BC194*(1+BC$6/Setup!$C$13)-DA195-EY195)+IF($K195=36,$D195,0)</f>
        <v/>
      </c>
      <c r="BD195">
        <f>MAX(0,BD194*(1+BD$6/Setup!$C$13)-DB195-EZ195)+IF($K195=37,$D195,0)</f>
        <v/>
      </c>
      <c r="BE195">
        <f>MAX(0,BE194*(1+BE$6/Setup!$C$13)-DC195-FA195)+IF($K195=38,$D195,0)</f>
        <v/>
      </c>
      <c r="BF195">
        <f>MAX(0,BF194*(1+BF$6/Setup!$C$13)-DD195-FB195)+IF($K195=39,$D195,0)</f>
        <v/>
      </c>
      <c r="BG195">
        <f>MAX(0,BG194*(1+BG$6/Setup!$C$13)-DE195-FC195)+IF($K195=40,$D195,0)</f>
        <v/>
      </c>
      <c r="BH195">
        <f>MAX(0,BH194*(1+BH$6/Setup!$C$13)-DF195-FD195)+IF($K195=41,$D195,0)</f>
        <v/>
      </c>
      <c r="BI195">
        <f>MAX(0,BI194*(1+BI$6/Setup!$C$13)-DG195-FE195)+IF($K195=42,$D195,0)</f>
        <v/>
      </c>
      <c r="BJ195">
        <f>MAX(0,BJ194*(1+BJ$6/Setup!$C$13)-DH195-FF195)+IF($K195=43,$D195,0)</f>
        <v/>
      </c>
      <c r="BK195">
        <f>MAX(0,BK194*(1+BK$6/Setup!$C$13)-DI195-FG195)+IF($K195=44,$D195,0)</f>
        <v/>
      </c>
      <c r="BL195">
        <f>MAX(0,BL194*(1+BL$6/Setup!$C$13)-DJ195-FH195)+IF($K195=45,$D195,0)</f>
        <v/>
      </c>
      <c r="BM195">
        <f>MAX(0,BM194*(1+BM$6/Setup!$C$13)-DK195-FI195)+IF($K195=46,$D195,0)</f>
        <v/>
      </c>
      <c r="BN195">
        <f>MAX(0,BN194*(1+BN$6/Setup!$C$13)-DL195-FJ195)+IF($K195=47,$D195,0)</f>
        <v/>
      </c>
      <c r="BO195">
        <f>MAX(0,BO194*(1+BO$6/Setup!$C$13)-DM195-FK195)+IF($K195=48,$D195,0)</f>
        <v/>
      </c>
      <c r="BP195">
        <f>MAX(0,BP194*(1+BP$6/Setup!$C$13)-DN195-FL195)+IF($K195=49,$D195,0)</f>
        <v/>
      </c>
      <c r="BQ195">
        <f>MAX(0,BQ194*(1+BQ$6/Setup!$C$13)-DO195-FM195)+IF($K195=50,$D195,0)</f>
        <v/>
      </c>
      <c r="BR195">
        <f>MIN(T194*(1+T$6/Setup!$C$13),T$7)</f>
        <v/>
      </c>
      <c r="BS195">
        <f>MIN(U194*(1+U$6/Setup!$C$13),U$7)</f>
        <v/>
      </c>
      <c r="BT195">
        <f>MIN(V194*(1+V$6/Setup!$C$13),V$7)</f>
        <v/>
      </c>
      <c r="BU195">
        <f>MIN(W194*(1+W$6/Setup!$C$13),W$7)</f>
        <v/>
      </c>
      <c r="BV195">
        <f>MIN(X194*(1+X$6/Setup!$C$13),X$7)</f>
        <v/>
      </c>
      <c r="BW195">
        <f>MIN(Y194*(1+Y$6/Setup!$C$13),Y$7)</f>
        <v/>
      </c>
      <c r="BX195">
        <f>MIN(Z194*(1+Z$6/Setup!$C$13),Z$7)</f>
        <v/>
      </c>
      <c r="BY195">
        <f>MIN(AA194*(1+AA$6/Setup!$C$13),AA$7)</f>
        <v/>
      </c>
      <c r="BZ195">
        <f>MIN(AB194*(1+AB$6/Setup!$C$13),AB$7)</f>
        <v/>
      </c>
      <c r="CA195">
        <f>MIN(AC194*(1+AC$6/Setup!$C$13),AC$7)</f>
        <v/>
      </c>
      <c r="CB195">
        <f>MIN(AD194*(1+AD$6/Setup!$C$13),AD$7)</f>
        <v/>
      </c>
      <c r="CC195">
        <f>MIN(AE194*(1+AE$6/Setup!$C$13),AE$7)</f>
        <v/>
      </c>
      <c r="CD195">
        <f>MIN(AF194*(1+AF$6/Setup!$C$13),AF$7)</f>
        <v/>
      </c>
      <c r="CE195">
        <f>MIN(AG194*(1+AG$6/Setup!$C$13),AG$7)</f>
        <v/>
      </c>
      <c r="CF195">
        <f>MIN(AH194*(1+AH$6/Setup!$C$13),AH$7)</f>
        <v/>
      </c>
      <c r="CG195">
        <f>MIN(AI194*(1+AI$6/Setup!$C$13),AI$7)</f>
        <v/>
      </c>
      <c r="CH195">
        <f>MIN(AJ194*(1+AJ$6/Setup!$C$13),AJ$7)</f>
        <v/>
      </c>
      <c r="CI195">
        <f>MIN(AK194*(1+AK$6/Setup!$C$13),AK$7)</f>
        <v/>
      </c>
      <c r="CJ195">
        <f>MIN(AL194*(1+AL$6/Setup!$C$13),AL$7)</f>
        <v/>
      </c>
      <c r="CK195">
        <f>MIN(AM194*(1+AM$6/Setup!$C$13),AM$7)</f>
        <v/>
      </c>
      <c r="CL195">
        <f>MIN(AN194*(1+AN$6/Setup!$C$13),AN$7)</f>
        <v/>
      </c>
      <c r="CM195">
        <f>MIN(AO194*(1+AO$6/Setup!$C$13),AO$7)</f>
        <v/>
      </c>
      <c r="CN195">
        <f>MIN(AP194*(1+AP$6/Setup!$C$13),AP$7)</f>
        <v/>
      </c>
      <c r="CO195">
        <f>MIN(AQ194*(1+AQ$6/Setup!$C$13),AQ$7)</f>
        <v/>
      </c>
      <c r="CP195">
        <f>MIN(AR194*(1+AR$6/Setup!$C$13),AR$7)</f>
        <v/>
      </c>
      <c r="CQ195">
        <f>MIN(AS194*(1+AS$6/Setup!$C$13),AS$7)</f>
        <v/>
      </c>
      <c r="CR195">
        <f>MIN(AT194*(1+AT$6/Setup!$C$13),AT$7)</f>
        <v/>
      </c>
      <c r="CS195">
        <f>MIN(AU194*(1+AU$6/Setup!$C$13),AU$7)</f>
        <v/>
      </c>
      <c r="CT195">
        <f>MIN(AV194*(1+AV$6/Setup!$C$13),AV$7)</f>
        <v/>
      </c>
      <c r="CU195">
        <f>MIN(AW194*(1+AW$6/Setup!$C$13),AW$7)</f>
        <v/>
      </c>
      <c r="CV195">
        <f>MIN(AX194*(1+AX$6/Setup!$C$13),AX$7)</f>
        <v/>
      </c>
      <c r="CW195">
        <f>MIN(AY194*(1+AY$6/Setup!$C$13),AY$7)</f>
        <v/>
      </c>
      <c r="CX195">
        <f>MIN(AZ194*(1+AZ$6/Setup!$C$13),AZ$7)</f>
        <v/>
      </c>
      <c r="CY195">
        <f>MIN(BA194*(1+BA$6/Setup!$C$13),BA$7)</f>
        <v/>
      </c>
      <c r="CZ195">
        <f>MIN(BB194*(1+BB$6/Setup!$C$13),BB$7)</f>
        <v/>
      </c>
      <c r="DA195">
        <f>MIN(BC194*(1+BC$6/Setup!$C$13),BC$7)</f>
        <v/>
      </c>
      <c r="DB195">
        <f>MIN(BD194*(1+BD$6/Setup!$C$13),BD$7)</f>
        <v/>
      </c>
      <c r="DC195">
        <f>MIN(BE194*(1+BE$6/Setup!$C$13),BE$7)</f>
        <v/>
      </c>
      <c r="DD195">
        <f>MIN(BF194*(1+BF$6/Setup!$C$13),BF$7)</f>
        <v/>
      </c>
      <c r="DE195">
        <f>MIN(BG194*(1+BG$6/Setup!$C$13),BG$7)</f>
        <v/>
      </c>
      <c r="DF195">
        <f>MIN(BH194*(1+BH$6/Setup!$C$13),BH$7)</f>
        <v/>
      </c>
      <c r="DG195">
        <f>MIN(BI194*(1+BI$6/Setup!$C$13),BI$7)</f>
        <v/>
      </c>
      <c r="DH195">
        <f>MIN(BJ194*(1+BJ$6/Setup!$C$13),BJ$7)</f>
        <v/>
      </c>
      <c r="DI195">
        <f>MIN(BK194*(1+BK$6/Setup!$C$13),BK$7)</f>
        <v/>
      </c>
      <c r="DJ195">
        <f>MIN(BL194*(1+BL$6/Setup!$C$13),BL$7)</f>
        <v/>
      </c>
      <c r="DK195">
        <f>MIN(BM194*(1+BM$6/Setup!$C$13),BM$7)</f>
        <v/>
      </c>
      <c r="DL195">
        <f>MIN(BN194*(1+BN$6/Setup!$C$13),BN$7)</f>
        <v/>
      </c>
      <c r="DM195">
        <f>MIN(BO194*(1+BO$6/Setup!$C$13),BO$7)</f>
        <v/>
      </c>
      <c r="DN195">
        <f>MIN(BP194*(1+BP$6/Setup!$C$13),BP$7)</f>
        <v/>
      </c>
      <c r="DO195">
        <f>MIN(BQ194*(1+BQ$6/Setup!$C$13),BQ$7)</f>
        <v/>
      </c>
      <c r="DP195">
        <f>MIN(T194*(1+T$6/Setup!$C$13)-BR195,$H195)</f>
        <v/>
      </c>
      <c r="DQ195">
        <f>MIN(U194*(1+U$6/Setup!$C$13)-BS195,MAX(0,$H195-SUM($DP195:DP195)))</f>
        <v/>
      </c>
      <c r="DR195">
        <f>MIN(V194*(1+V$6/Setup!$C$13)-BT195,MAX(0,$H195-SUM($DP195:DQ195)))</f>
        <v/>
      </c>
      <c r="DS195">
        <f>MIN(W194*(1+W$6/Setup!$C$13)-BU195,MAX(0,$H195-SUM($DP195:DR195)))</f>
        <v/>
      </c>
      <c r="DT195">
        <f>MIN(X194*(1+X$6/Setup!$C$13)-BV195,MAX(0,$H195-SUM($DP195:DS195)))</f>
        <v/>
      </c>
      <c r="DU195">
        <f>MIN(Y194*(1+Y$6/Setup!$C$13)-BW195,MAX(0,$H195-SUM($DP195:DT195)))</f>
        <v/>
      </c>
      <c r="DV195">
        <f>MIN(Z194*(1+Z$6/Setup!$C$13)-BX195,MAX(0,$H195-SUM($DP195:DU195)))</f>
        <v/>
      </c>
      <c r="DW195">
        <f>MIN(AA194*(1+AA$6/Setup!$C$13)-BY195,MAX(0,$H195-SUM($DP195:DV195)))</f>
        <v/>
      </c>
      <c r="DX195">
        <f>MIN(AB194*(1+AB$6/Setup!$C$13)-BZ195,MAX(0,$H195-SUM($DP195:DW195)))</f>
        <v/>
      </c>
      <c r="DY195">
        <f>MIN(AC194*(1+AC$6/Setup!$C$13)-CA195,MAX(0,$H195-SUM($DP195:DX195)))</f>
        <v/>
      </c>
      <c r="DZ195">
        <f>MIN(AD194*(1+AD$6/Setup!$C$13)-CB195,MAX(0,$H195-SUM($DP195:DY195)))</f>
        <v/>
      </c>
      <c r="EA195">
        <f>MIN(AE194*(1+AE$6/Setup!$C$13)-CC195,MAX(0,$H195-SUM($DP195:DZ195)))</f>
        <v/>
      </c>
      <c r="EB195">
        <f>MIN(AF194*(1+AF$6/Setup!$C$13)-CD195,MAX(0,$H195-SUM($DP195:EA195)))</f>
        <v/>
      </c>
      <c r="EC195">
        <f>MIN(AG194*(1+AG$6/Setup!$C$13)-CE195,MAX(0,$H195-SUM($DP195:EB195)))</f>
        <v/>
      </c>
      <c r="ED195">
        <f>MIN(AH194*(1+AH$6/Setup!$C$13)-CF195,MAX(0,$H195-SUM($DP195:EC195)))</f>
        <v/>
      </c>
      <c r="EE195">
        <f>MIN(AI194*(1+AI$6/Setup!$C$13)-CG195,MAX(0,$H195-SUM($DP195:ED195)))</f>
        <v/>
      </c>
      <c r="EF195">
        <f>MIN(AJ194*(1+AJ$6/Setup!$C$13)-CH195,MAX(0,$H195-SUM($DP195:EE195)))</f>
        <v/>
      </c>
      <c r="EG195">
        <f>MIN(AK194*(1+AK$6/Setup!$C$13)-CI195,MAX(0,$H195-SUM($DP195:EF195)))</f>
        <v/>
      </c>
      <c r="EH195">
        <f>MIN(AL194*(1+AL$6/Setup!$C$13)-CJ195,MAX(0,$H195-SUM($DP195:EG195)))</f>
        <v/>
      </c>
      <c r="EI195">
        <f>MIN(AM194*(1+AM$6/Setup!$C$13)-CK195,MAX(0,$H195-SUM($DP195:EH195)))</f>
        <v/>
      </c>
      <c r="EJ195">
        <f>MIN(AN194*(1+AN$6/Setup!$C$13)-CL195,MAX(0,$H195-SUM($DP195:EI195)))</f>
        <v/>
      </c>
      <c r="EK195">
        <f>MIN(AO194*(1+AO$6/Setup!$C$13)-CM195,MAX(0,$H195-SUM($DP195:EJ195)))</f>
        <v/>
      </c>
      <c r="EL195">
        <f>MIN(AP194*(1+AP$6/Setup!$C$13)-CN195,MAX(0,$H195-SUM($DP195:EK195)))</f>
        <v/>
      </c>
      <c r="EM195">
        <f>MIN(AQ194*(1+AQ$6/Setup!$C$13)-CO195,MAX(0,$H195-SUM($DP195:EL195)))</f>
        <v/>
      </c>
      <c r="EN195">
        <f>MIN(AR194*(1+AR$6/Setup!$C$13)-CP195,MAX(0,$H195-SUM($DP195:EM195)))</f>
        <v/>
      </c>
      <c r="EO195">
        <f>MIN(AS194*(1+AS$6/Setup!$C$13)-CQ195,MAX(0,$H195-SUM($DP195:EN195)))</f>
        <v/>
      </c>
      <c r="EP195">
        <f>MIN(AT194*(1+AT$6/Setup!$C$13)-CR195,MAX(0,$H195-SUM($DP195:EO195)))</f>
        <v/>
      </c>
      <c r="EQ195">
        <f>MIN(AU194*(1+AU$6/Setup!$C$13)-CS195,MAX(0,$H195-SUM($DP195:EP195)))</f>
        <v/>
      </c>
      <c r="ER195">
        <f>MIN(AV194*(1+AV$6/Setup!$C$13)-CT195,MAX(0,$H195-SUM($DP195:EQ195)))</f>
        <v/>
      </c>
      <c r="ES195">
        <f>MIN(AW194*(1+AW$6/Setup!$C$13)-CU195,MAX(0,$H195-SUM($DP195:ER195)))</f>
        <v/>
      </c>
      <c r="ET195">
        <f>MIN(AX194*(1+AX$6/Setup!$C$13)-CV195,MAX(0,$H195-SUM($DP195:ES195)))</f>
        <v/>
      </c>
      <c r="EU195">
        <f>MIN(AY194*(1+AY$6/Setup!$C$13)-CW195,MAX(0,$H195-SUM($DP195:ET195)))</f>
        <v/>
      </c>
      <c r="EV195">
        <f>MIN(AZ194*(1+AZ$6/Setup!$C$13)-CX195,MAX(0,$H195-SUM($DP195:EU195)))</f>
        <v/>
      </c>
      <c r="EW195">
        <f>MIN(BA194*(1+BA$6/Setup!$C$13)-CY195,MAX(0,$H195-SUM($DP195:EV195)))</f>
        <v/>
      </c>
      <c r="EX195">
        <f>MIN(BB194*(1+BB$6/Setup!$C$13)-CZ195,MAX(0,$H195-SUM($DP195:EW195)))</f>
        <v/>
      </c>
      <c r="EY195">
        <f>MIN(BC194*(1+BC$6/Setup!$C$13)-DA195,MAX(0,$H195-SUM($DP195:EX195)))</f>
        <v/>
      </c>
      <c r="EZ195">
        <f>MIN(BD194*(1+BD$6/Setup!$C$13)-DB195,MAX(0,$H195-SUM($DP195:EY195)))</f>
        <v/>
      </c>
      <c r="FA195">
        <f>MIN(BE194*(1+BE$6/Setup!$C$13)-DC195,MAX(0,$H195-SUM($DP195:EZ195)))</f>
        <v/>
      </c>
      <c r="FB195">
        <f>MIN(BF194*(1+BF$6/Setup!$C$13)-DD195,MAX(0,$H195-SUM($DP195:FA195)))</f>
        <v/>
      </c>
      <c r="FC195">
        <f>MIN(BG194*(1+BG$6/Setup!$C$13)-DE195,MAX(0,$H195-SUM($DP195:FB195)))</f>
        <v/>
      </c>
      <c r="FD195">
        <f>MIN(BH194*(1+BH$6/Setup!$C$13)-DF195,MAX(0,$H195-SUM($DP195:FC195)))</f>
        <v/>
      </c>
      <c r="FE195">
        <f>MIN(BI194*(1+BI$6/Setup!$C$13)-DG195,MAX(0,$H195-SUM($DP195:FD195)))</f>
        <v/>
      </c>
      <c r="FF195">
        <f>MIN(BJ194*(1+BJ$6/Setup!$C$13)-DH195,MAX(0,$H195-SUM($DP195:FE195)))</f>
        <v/>
      </c>
      <c r="FG195">
        <f>MIN(BK194*(1+BK$6/Setup!$C$13)-DI195,MAX(0,$H195-SUM($DP195:FF195)))</f>
        <v/>
      </c>
      <c r="FH195">
        <f>MIN(BL194*(1+BL$6/Setup!$C$13)-DJ195,MAX(0,$H195-SUM($DP195:FG195)))</f>
        <v/>
      </c>
      <c r="FI195">
        <f>MIN(BM194*(1+BM$6/Setup!$C$13)-DK195,MAX(0,$H195-SUM($DP195:FH195)))</f>
        <v/>
      </c>
      <c r="FJ195">
        <f>MIN(BN194*(1+BN$6/Setup!$C$13)-DL195,MAX(0,$H195-SUM($DP195:FI195)))</f>
        <v/>
      </c>
      <c r="FK195">
        <f>MIN(BO194*(1+BO$6/Setup!$C$13)-DM195,MAX(0,$H195-SUM($DP195:FJ195)))</f>
        <v/>
      </c>
      <c r="FL195">
        <f>MIN(BP194*(1+BP$6/Setup!$C$13)-DN195,MAX(0,$H195-SUM($DP195:FK195)))</f>
        <v/>
      </c>
      <c r="FM195">
        <f>MIN(BQ194*(1+BQ$6/Setup!$C$13)-DO195,MAX(0,$H195-SUM($DP195:FL195)))</f>
        <v/>
      </c>
    </row>
    <row r="196">
      <c r="A196">
        <f>A195+1</f>
        <v/>
      </c>
      <c r="B196">
        <f>IF(Setup!$C$6="Every week",Setup!$C$7+7*(A196-1),IF(Setup!$C$6="Every 2 weeks",Setup!$C$7+14*(A196-1),IF(Setup!$C$6="Every month",EDATE(Setup!$C$7,A196-1),EOMONTH(Setup!$C$7,INT((A196-1+Setup!$C$20)/2)-1)+MIN(IF(MOD(A196-1+Setup!$C$20,2)=0,Setup!$C$18,Setup!$C$19),DAY(EOMONTH(Setup!$C$7,INT((A196-1+Setup!$C$20)/2)))))))</f>
        <v/>
      </c>
      <c r="C196">
        <f>N('Paycheck Plan'!J192)</f>
        <v/>
      </c>
      <c r="D196">
        <f>N('Paycheck Plan'!K192)</f>
        <v/>
      </c>
      <c r="E196">
        <f>MIN(MAX(0,Setup!$C$10-F195),MAX(0,Setup!$C$8+C196-G196))</f>
        <v/>
      </c>
      <c r="F196">
        <f>F195+E196</f>
        <v/>
      </c>
      <c r="G196">
        <f>MIN(Setup!$C$14,MAX(0,Setup!$C$8+C196))</f>
        <v/>
      </c>
      <c r="H196">
        <f>MAX(0,Setup!$C$8+C196-G196-E196)+SUM($T$7:$BQ$7)-SUM(BR196:DO196)</f>
        <v/>
      </c>
      <c r="I196">
        <f>SUMPRODUCT(T195:BQ195,$T$6:$BQ$6)/Setup!$C$13</f>
        <v/>
      </c>
      <c r="J196">
        <f>SUM(T196:BQ196)</f>
        <v/>
      </c>
      <c r="K196">
        <f>IF(MAX(DP196:FM196)&gt;0,MATCH(MAX(DP196:FM196),DP196:FM196,0),1)</f>
        <v/>
      </c>
      <c r="T196">
        <f>MAX(0,T195*(1+T$6/Setup!$C$13)-BR196-DP196)+IF($K196=1,$D196,0)</f>
        <v/>
      </c>
      <c r="U196">
        <f>MAX(0,U195*(1+U$6/Setup!$C$13)-BS196-DQ196)+IF($K196=2,$D196,0)</f>
        <v/>
      </c>
      <c r="V196">
        <f>MAX(0,V195*(1+V$6/Setup!$C$13)-BT196-DR196)+IF($K196=3,$D196,0)</f>
        <v/>
      </c>
      <c r="W196">
        <f>MAX(0,W195*(1+W$6/Setup!$C$13)-BU196-DS196)+IF($K196=4,$D196,0)</f>
        <v/>
      </c>
      <c r="X196">
        <f>MAX(0,X195*(1+X$6/Setup!$C$13)-BV196-DT196)+IF($K196=5,$D196,0)</f>
        <v/>
      </c>
      <c r="Y196">
        <f>MAX(0,Y195*(1+Y$6/Setup!$C$13)-BW196-DU196)+IF($K196=6,$D196,0)</f>
        <v/>
      </c>
      <c r="Z196">
        <f>MAX(0,Z195*(1+Z$6/Setup!$C$13)-BX196-DV196)+IF($K196=7,$D196,0)</f>
        <v/>
      </c>
      <c r="AA196">
        <f>MAX(0,AA195*(1+AA$6/Setup!$C$13)-BY196-DW196)+IF($K196=8,$D196,0)</f>
        <v/>
      </c>
      <c r="AB196">
        <f>MAX(0,AB195*(1+AB$6/Setup!$C$13)-BZ196-DX196)+IF($K196=9,$D196,0)</f>
        <v/>
      </c>
      <c r="AC196">
        <f>MAX(0,AC195*(1+AC$6/Setup!$C$13)-CA196-DY196)+IF($K196=10,$D196,0)</f>
        <v/>
      </c>
      <c r="AD196">
        <f>MAX(0,AD195*(1+AD$6/Setup!$C$13)-CB196-DZ196)+IF($K196=11,$D196,0)</f>
        <v/>
      </c>
      <c r="AE196">
        <f>MAX(0,AE195*(1+AE$6/Setup!$C$13)-CC196-EA196)+IF($K196=12,$D196,0)</f>
        <v/>
      </c>
      <c r="AF196">
        <f>MAX(0,AF195*(1+AF$6/Setup!$C$13)-CD196-EB196)+IF($K196=13,$D196,0)</f>
        <v/>
      </c>
      <c r="AG196">
        <f>MAX(0,AG195*(1+AG$6/Setup!$C$13)-CE196-EC196)+IF($K196=14,$D196,0)</f>
        <v/>
      </c>
      <c r="AH196">
        <f>MAX(0,AH195*(1+AH$6/Setup!$C$13)-CF196-ED196)+IF($K196=15,$D196,0)</f>
        <v/>
      </c>
      <c r="AI196">
        <f>MAX(0,AI195*(1+AI$6/Setup!$C$13)-CG196-EE196)+IF($K196=16,$D196,0)</f>
        <v/>
      </c>
      <c r="AJ196">
        <f>MAX(0,AJ195*(1+AJ$6/Setup!$C$13)-CH196-EF196)+IF($K196=17,$D196,0)</f>
        <v/>
      </c>
      <c r="AK196">
        <f>MAX(0,AK195*(1+AK$6/Setup!$C$13)-CI196-EG196)+IF($K196=18,$D196,0)</f>
        <v/>
      </c>
      <c r="AL196">
        <f>MAX(0,AL195*(1+AL$6/Setup!$C$13)-CJ196-EH196)+IF($K196=19,$D196,0)</f>
        <v/>
      </c>
      <c r="AM196">
        <f>MAX(0,AM195*(1+AM$6/Setup!$C$13)-CK196-EI196)+IF($K196=20,$D196,0)</f>
        <v/>
      </c>
      <c r="AN196">
        <f>MAX(0,AN195*(1+AN$6/Setup!$C$13)-CL196-EJ196)+IF($K196=21,$D196,0)</f>
        <v/>
      </c>
      <c r="AO196">
        <f>MAX(0,AO195*(1+AO$6/Setup!$C$13)-CM196-EK196)+IF($K196=22,$D196,0)</f>
        <v/>
      </c>
      <c r="AP196">
        <f>MAX(0,AP195*(1+AP$6/Setup!$C$13)-CN196-EL196)+IF($K196=23,$D196,0)</f>
        <v/>
      </c>
      <c r="AQ196">
        <f>MAX(0,AQ195*(1+AQ$6/Setup!$C$13)-CO196-EM196)+IF($K196=24,$D196,0)</f>
        <v/>
      </c>
      <c r="AR196">
        <f>MAX(0,AR195*(1+AR$6/Setup!$C$13)-CP196-EN196)+IF($K196=25,$D196,0)</f>
        <v/>
      </c>
      <c r="AS196">
        <f>MAX(0,AS195*(1+AS$6/Setup!$C$13)-CQ196-EO196)+IF($K196=26,$D196,0)</f>
        <v/>
      </c>
      <c r="AT196">
        <f>MAX(0,AT195*(1+AT$6/Setup!$C$13)-CR196-EP196)+IF($K196=27,$D196,0)</f>
        <v/>
      </c>
      <c r="AU196">
        <f>MAX(0,AU195*(1+AU$6/Setup!$C$13)-CS196-EQ196)+IF($K196=28,$D196,0)</f>
        <v/>
      </c>
      <c r="AV196">
        <f>MAX(0,AV195*(1+AV$6/Setup!$C$13)-CT196-ER196)+IF($K196=29,$D196,0)</f>
        <v/>
      </c>
      <c r="AW196">
        <f>MAX(0,AW195*(1+AW$6/Setup!$C$13)-CU196-ES196)+IF($K196=30,$D196,0)</f>
        <v/>
      </c>
      <c r="AX196">
        <f>MAX(0,AX195*(1+AX$6/Setup!$C$13)-CV196-ET196)+IF($K196=31,$D196,0)</f>
        <v/>
      </c>
      <c r="AY196">
        <f>MAX(0,AY195*(1+AY$6/Setup!$C$13)-CW196-EU196)+IF($K196=32,$D196,0)</f>
        <v/>
      </c>
      <c r="AZ196">
        <f>MAX(0,AZ195*(1+AZ$6/Setup!$C$13)-CX196-EV196)+IF($K196=33,$D196,0)</f>
        <v/>
      </c>
      <c r="BA196">
        <f>MAX(0,BA195*(1+BA$6/Setup!$C$13)-CY196-EW196)+IF($K196=34,$D196,0)</f>
        <v/>
      </c>
      <c r="BB196">
        <f>MAX(0,BB195*(1+BB$6/Setup!$C$13)-CZ196-EX196)+IF($K196=35,$D196,0)</f>
        <v/>
      </c>
      <c r="BC196">
        <f>MAX(0,BC195*(1+BC$6/Setup!$C$13)-DA196-EY196)+IF($K196=36,$D196,0)</f>
        <v/>
      </c>
      <c r="BD196">
        <f>MAX(0,BD195*(1+BD$6/Setup!$C$13)-DB196-EZ196)+IF($K196=37,$D196,0)</f>
        <v/>
      </c>
      <c r="BE196">
        <f>MAX(0,BE195*(1+BE$6/Setup!$C$13)-DC196-FA196)+IF($K196=38,$D196,0)</f>
        <v/>
      </c>
      <c r="BF196">
        <f>MAX(0,BF195*(1+BF$6/Setup!$C$13)-DD196-FB196)+IF($K196=39,$D196,0)</f>
        <v/>
      </c>
      <c r="BG196">
        <f>MAX(0,BG195*(1+BG$6/Setup!$C$13)-DE196-FC196)+IF($K196=40,$D196,0)</f>
        <v/>
      </c>
      <c r="BH196">
        <f>MAX(0,BH195*(1+BH$6/Setup!$C$13)-DF196-FD196)+IF($K196=41,$D196,0)</f>
        <v/>
      </c>
      <c r="BI196">
        <f>MAX(0,BI195*(1+BI$6/Setup!$C$13)-DG196-FE196)+IF($K196=42,$D196,0)</f>
        <v/>
      </c>
      <c r="BJ196">
        <f>MAX(0,BJ195*(1+BJ$6/Setup!$C$13)-DH196-FF196)+IF($K196=43,$D196,0)</f>
        <v/>
      </c>
      <c r="BK196">
        <f>MAX(0,BK195*(1+BK$6/Setup!$C$13)-DI196-FG196)+IF($K196=44,$D196,0)</f>
        <v/>
      </c>
      <c r="BL196">
        <f>MAX(0,BL195*(1+BL$6/Setup!$C$13)-DJ196-FH196)+IF($K196=45,$D196,0)</f>
        <v/>
      </c>
      <c r="BM196">
        <f>MAX(0,BM195*(1+BM$6/Setup!$C$13)-DK196-FI196)+IF($K196=46,$D196,0)</f>
        <v/>
      </c>
      <c r="BN196">
        <f>MAX(0,BN195*(1+BN$6/Setup!$C$13)-DL196-FJ196)+IF($K196=47,$D196,0)</f>
        <v/>
      </c>
      <c r="BO196">
        <f>MAX(0,BO195*(1+BO$6/Setup!$C$13)-DM196-FK196)+IF($K196=48,$D196,0)</f>
        <v/>
      </c>
      <c r="BP196">
        <f>MAX(0,BP195*(1+BP$6/Setup!$C$13)-DN196-FL196)+IF($K196=49,$D196,0)</f>
        <v/>
      </c>
      <c r="BQ196">
        <f>MAX(0,BQ195*(1+BQ$6/Setup!$C$13)-DO196-FM196)+IF($K196=50,$D196,0)</f>
        <v/>
      </c>
      <c r="BR196">
        <f>MIN(T195*(1+T$6/Setup!$C$13),T$7)</f>
        <v/>
      </c>
      <c r="BS196">
        <f>MIN(U195*(1+U$6/Setup!$C$13),U$7)</f>
        <v/>
      </c>
      <c r="BT196">
        <f>MIN(V195*(1+V$6/Setup!$C$13),V$7)</f>
        <v/>
      </c>
      <c r="BU196">
        <f>MIN(W195*(1+W$6/Setup!$C$13),W$7)</f>
        <v/>
      </c>
      <c r="BV196">
        <f>MIN(X195*(1+X$6/Setup!$C$13),X$7)</f>
        <v/>
      </c>
      <c r="BW196">
        <f>MIN(Y195*(1+Y$6/Setup!$C$13),Y$7)</f>
        <v/>
      </c>
      <c r="BX196">
        <f>MIN(Z195*(1+Z$6/Setup!$C$13),Z$7)</f>
        <v/>
      </c>
      <c r="BY196">
        <f>MIN(AA195*(1+AA$6/Setup!$C$13),AA$7)</f>
        <v/>
      </c>
      <c r="BZ196">
        <f>MIN(AB195*(1+AB$6/Setup!$C$13),AB$7)</f>
        <v/>
      </c>
      <c r="CA196">
        <f>MIN(AC195*(1+AC$6/Setup!$C$13),AC$7)</f>
        <v/>
      </c>
      <c r="CB196">
        <f>MIN(AD195*(1+AD$6/Setup!$C$13),AD$7)</f>
        <v/>
      </c>
      <c r="CC196">
        <f>MIN(AE195*(1+AE$6/Setup!$C$13),AE$7)</f>
        <v/>
      </c>
      <c r="CD196">
        <f>MIN(AF195*(1+AF$6/Setup!$C$13),AF$7)</f>
        <v/>
      </c>
      <c r="CE196">
        <f>MIN(AG195*(1+AG$6/Setup!$C$13),AG$7)</f>
        <v/>
      </c>
      <c r="CF196">
        <f>MIN(AH195*(1+AH$6/Setup!$C$13),AH$7)</f>
        <v/>
      </c>
      <c r="CG196">
        <f>MIN(AI195*(1+AI$6/Setup!$C$13),AI$7)</f>
        <v/>
      </c>
      <c r="CH196">
        <f>MIN(AJ195*(1+AJ$6/Setup!$C$13),AJ$7)</f>
        <v/>
      </c>
      <c r="CI196">
        <f>MIN(AK195*(1+AK$6/Setup!$C$13),AK$7)</f>
        <v/>
      </c>
      <c r="CJ196">
        <f>MIN(AL195*(1+AL$6/Setup!$C$13),AL$7)</f>
        <v/>
      </c>
      <c r="CK196">
        <f>MIN(AM195*(1+AM$6/Setup!$C$13),AM$7)</f>
        <v/>
      </c>
      <c r="CL196">
        <f>MIN(AN195*(1+AN$6/Setup!$C$13),AN$7)</f>
        <v/>
      </c>
      <c r="CM196">
        <f>MIN(AO195*(1+AO$6/Setup!$C$13),AO$7)</f>
        <v/>
      </c>
      <c r="CN196">
        <f>MIN(AP195*(1+AP$6/Setup!$C$13),AP$7)</f>
        <v/>
      </c>
      <c r="CO196">
        <f>MIN(AQ195*(1+AQ$6/Setup!$C$13),AQ$7)</f>
        <v/>
      </c>
      <c r="CP196">
        <f>MIN(AR195*(1+AR$6/Setup!$C$13),AR$7)</f>
        <v/>
      </c>
      <c r="CQ196">
        <f>MIN(AS195*(1+AS$6/Setup!$C$13),AS$7)</f>
        <v/>
      </c>
      <c r="CR196">
        <f>MIN(AT195*(1+AT$6/Setup!$C$13),AT$7)</f>
        <v/>
      </c>
      <c r="CS196">
        <f>MIN(AU195*(1+AU$6/Setup!$C$13),AU$7)</f>
        <v/>
      </c>
      <c r="CT196">
        <f>MIN(AV195*(1+AV$6/Setup!$C$13),AV$7)</f>
        <v/>
      </c>
      <c r="CU196">
        <f>MIN(AW195*(1+AW$6/Setup!$C$13),AW$7)</f>
        <v/>
      </c>
      <c r="CV196">
        <f>MIN(AX195*(1+AX$6/Setup!$C$13),AX$7)</f>
        <v/>
      </c>
      <c r="CW196">
        <f>MIN(AY195*(1+AY$6/Setup!$C$13),AY$7)</f>
        <v/>
      </c>
      <c r="CX196">
        <f>MIN(AZ195*(1+AZ$6/Setup!$C$13),AZ$7)</f>
        <v/>
      </c>
      <c r="CY196">
        <f>MIN(BA195*(1+BA$6/Setup!$C$13),BA$7)</f>
        <v/>
      </c>
      <c r="CZ196">
        <f>MIN(BB195*(1+BB$6/Setup!$C$13),BB$7)</f>
        <v/>
      </c>
      <c r="DA196">
        <f>MIN(BC195*(1+BC$6/Setup!$C$13),BC$7)</f>
        <v/>
      </c>
      <c r="DB196">
        <f>MIN(BD195*(1+BD$6/Setup!$C$13),BD$7)</f>
        <v/>
      </c>
      <c r="DC196">
        <f>MIN(BE195*(1+BE$6/Setup!$C$13),BE$7)</f>
        <v/>
      </c>
      <c r="DD196">
        <f>MIN(BF195*(1+BF$6/Setup!$C$13),BF$7)</f>
        <v/>
      </c>
      <c r="DE196">
        <f>MIN(BG195*(1+BG$6/Setup!$C$13),BG$7)</f>
        <v/>
      </c>
      <c r="DF196">
        <f>MIN(BH195*(1+BH$6/Setup!$C$13),BH$7)</f>
        <v/>
      </c>
      <c r="DG196">
        <f>MIN(BI195*(1+BI$6/Setup!$C$13),BI$7)</f>
        <v/>
      </c>
      <c r="DH196">
        <f>MIN(BJ195*(1+BJ$6/Setup!$C$13),BJ$7)</f>
        <v/>
      </c>
      <c r="DI196">
        <f>MIN(BK195*(1+BK$6/Setup!$C$13),BK$7)</f>
        <v/>
      </c>
      <c r="DJ196">
        <f>MIN(BL195*(1+BL$6/Setup!$C$13),BL$7)</f>
        <v/>
      </c>
      <c r="DK196">
        <f>MIN(BM195*(1+BM$6/Setup!$C$13),BM$7)</f>
        <v/>
      </c>
      <c r="DL196">
        <f>MIN(BN195*(1+BN$6/Setup!$C$13),BN$7)</f>
        <v/>
      </c>
      <c r="DM196">
        <f>MIN(BO195*(1+BO$6/Setup!$C$13),BO$7)</f>
        <v/>
      </c>
      <c r="DN196">
        <f>MIN(BP195*(1+BP$6/Setup!$C$13),BP$7)</f>
        <v/>
      </c>
      <c r="DO196">
        <f>MIN(BQ195*(1+BQ$6/Setup!$C$13),BQ$7)</f>
        <v/>
      </c>
      <c r="DP196">
        <f>MIN(T195*(1+T$6/Setup!$C$13)-BR196,$H196)</f>
        <v/>
      </c>
      <c r="DQ196">
        <f>MIN(U195*(1+U$6/Setup!$C$13)-BS196,MAX(0,$H196-SUM($DP196:DP196)))</f>
        <v/>
      </c>
      <c r="DR196">
        <f>MIN(V195*(1+V$6/Setup!$C$13)-BT196,MAX(0,$H196-SUM($DP196:DQ196)))</f>
        <v/>
      </c>
      <c r="DS196">
        <f>MIN(W195*(1+W$6/Setup!$C$13)-BU196,MAX(0,$H196-SUM($DP196:DR196)))</f>
        <v/>
      </c>
      <c r="DT196">
        <f>MIN(X195*(1+X$6/Setup!$C$13)-BV196,MAX(0,$H196-SUM($DP196:DS196)))</f>
        <v/>
      </c>
      <c r="DU196">
        <f>MIN(Y195*(1+Y$6/Setup!$C$13)-BW196,MAX(0,$H196-SUM($DP196:DT196)))</f>
        <v/>
      </c>
      <c r="DV196">
        <f>MIN(Z195*(1+Z$6/Setup!$C$13)-BX196,MAX(0,$H196-SUM($DP196:DU196)))</f>
        <v/>
      </c>
      <c r="DW196">
        <f>MIN(AA195*(1+AA$6/Setup!$C$13)-BY196,MAX(0,$H196-SUM($DP196:DV196)))</f>
        <v/>
      </c>
      <c r="DX196">
        <f>MIN(AB195*(1+AB$6/Setup!$C$13)-BZ196,MAX(0,$H196-SUM($DP196:DW196)))</f>
        <v/>
      </c>
      <c r="DY196">
        <f>MIN(AC195*(1+AC$6/Setup!$C$13)-CA196,MAX(0,$H196-SUM($DP196:DX196)))</f>
        <v/>
      </c>
      <c r="DZ196">
        <f>MIN(AD195*(1+AD$6/Setup!$C$13)-CB196,MAX(0,$H196-SUM($DP196:DY196)))</f>
        <v/>
      </c>
      <c r="EA196">
        <f>MIN(AE195*(1+AE$6/Setup!$C$13)-CC196,MAX(0,$H196-SUM($DP196:DZ196)))</f>
        <v/>
      </c>
      <c r="EB196">
        <f>MIN(AF195*(1+AF$6/Setup!$C$13)-CD196,MAX(0,$H196-SUM($DP196:EA196)))</f>
        <v/>
      </c>
      <c r="EC196">
        <f>MIN(AG195*(1+AG$6/Setup!$C$13)-CE196,MAX(0,$H196-SUM($DP196:EB196)))</f>
        <v/>
      </c>
      <c r="ED196">
        <f>MIN(AH195*(1+AH$6/Setup!$C$13)-CF196,MAX(0,$H196-SUM($DP196:EC196)))</f>
        <v/>
      </c>
      <c r="EE196">
        <f>MIN(AI195*(1+AI$6/Setup!$C$13)-CG196,MAX(0,$H196-SUM($DP196:ED196)))</f>
        <v/>
      </c>
      <c r="EF196">
        <f>MIN(AJ195*(1+AJ$6/Setup!$C$13)-CH196,MAX(0,$H196-SUM($DP196:EE196)))</f>
        <v/>
      </c>
      <c r="EG196">
        <f>MIN(AK195*(1+AK$6/Setup!$C$13)-CI196,MAX(0,$H196-SUM($DP196:EF196)))</f>
        <v/>
      </c>
      <c r="EH196">
        <f>MIN(AL195*(1+AL$6/Setup!$C$13)-CJ196,MAX(0,$H196-SUM($DP196:EG196)))</f>
        <v/>
      </c>
      <c r="EI196">
        <f>MIN(AM195*(1+AM$6/Setup!$C$13)-CK196,MAX(0,$H196-SUM($DP196:EH196)))</f>
        <v/>
      </c>
      <c r="EJ196">
        <f>MIN(AN195*(1+AN$6/Setup!$C$13)-CL196,MAX(0,$H196-SUM($DP196:EI196)))</f>
        <v/>
      </c>
      <c r="EK196">
        <f>MIN(AO195*(1+AO$6/Setup!$C$13)-CM196,MAX(0,$H196-SUM($DP196:EJ196)))</f>
        <v/>
      </c>
      <c r="EL196">
        <f>MIN(AP195*(1+AP$6/Setup!$C$13)-CN196,MAX(0,$H196-SUM($DP196:EK196)))</f>
        <v/>
      </c>
      <c r="EM196">
        <f>MIN(AQ195*(1+AQ$6/Setup!$C$13)-CO196,MAX(0,$H196-SUM($DP196:EL196)))</f>
        <v/>
      </c>
      <c r="EN196">
        <f>MIN(AR195*(1+AR$6/Setup!$C$13)-CP196,MAX(0,$H196-SUM($DP196:EM196)))</f>
        <v/>
      </c>
      <c r="EO196">
        <f>MIN(AS195*(1+AS$6/Setup!$C$13)-CQ196,MAX(0,$H196-SUM($DP196:EN196)))</f>
        <v/>
      </c>
      <c r="EP196">
        <f>MIN(AT195*(1+AT$6/Setup!$C$13)-CR196,MAX(0,$H196-SUM($DP196:EO196)))</f>
        <v/>
      </c>
      <c r="EQ196">
        <f>MIN(AU195*(1+AU$6/Setup!$C$13)-CS196,MAX(0,$H196-SUM($DP196:EP196)))</f>
        <v/>
      </c>
      <c r="ER196">
        <f>MIN(AV195*(1+AV$6/Setup!$C$13)-CT196,MAX(0,$H196-SUM($DP196:EQ196)))</f>
        <v/>
      </c>
      <c r="ES196">
        <f>MIN(AW195*(1+AW$6/Setup!$C$13)-CU196,MAX(0,$H196-SUM($DP196:ER196)))</f>
        <v/>
      </c>
      <c r="ET196">
        <f>MIN(AX195*(1+AX$6/Setup!$C$13)-CV196,MAX(0,$H196-SUM($DP196:ES196)))</f>
        <v/>
      </c>
      <c r="EU196">
        <f>MIN(AY195*(1+AY$6/Setup!$C$13)-CW196,MAX(0,$H196-SUM($DP196:ET196)))</f>
        <v/>
      </c>
      <c r="EV196">
        <f>MIN(AZ195*(1+AZ$6/Setup!$C$13)-CX196,MAX(0,$H196-SUM($DP196:EU196)))</f>
        <v/>
      </c>
      <c r="EW196">
        <f>MIN(BA195*(1+BA$6/Setup!$C$13)-CY196,MAX(0,$H196-SUM($DP196:EV196)))</f>
        <v/>
      </c>
      <c r="EX196">
        <f>MIN(BB195*(1+BB$6/Setup!$C$13)-CZ196,MAX(0,$H196-SUM($DP196:EW196)))</f>
        <v/>
      </c>
      <c r="EY196">
        <f>MIN(BC195*(1+BC$6/Setup!$C$13)-DA196,MAX(0,$H196-SUM($DP196:EX196)))</f>
        <v/>
      </c>
      <c r="EZ196">
        <f>MIN(BD195*(1+BD$6/Setup!$C$13)-DB196,MAX(0,$H196-SUM($DP196:EY196)))</f>
        <v/>
      </c>
      <c r="FA196">
        <f>MIN(BE195*(1+BE$6/Setup!$C$13)-DC196,MAX(0,$H196-SUM($DP196:EZ196)))</f>
        <v/>
      </c>
      <c r="FB196">
        <f>MIN(BF195*(1+BF$6/Setup!$C$13)-DD196,MAX(0,$H196-SUM($DP196:FA196)))</f>
        <v/>
      </c>
      <c r="FC196">
        <f>MIN(BG195*(1+BG$6/Setup!$C$13)-DE196,MAX(0,$H196-SUM($DP196:FB196)))</f>
        <v/>
      </c>
      <c r="FD196">
        <f>MIN(BH195*(1+BH$6/Setup!$C$13)-DF196,MAX(0,$H196-SUM($DP196:FC196)))</f>
        <v/>
      </c>
      <c r="FE196">
        <f>MIN(BI195*(1+BI$6/Setup!$C$13)-DG196,MAX(0,$H196-SUM($DP196:FD196)))</f>
        <v/>
      </c>
      <c r="FF196">
        <f>MIN(BJ195*(1+BJ$6/Setup!$C$13)-DH196,MAX(0,$H196-SUM($DP196:FE196)))</f>
        <v/>
      </c>
      <c r="FG196">
        <f>MIN(BK195*(1+BK$6/Setup!$C$13)-DI196,MAX(0,$H196-SUM($DP196:FF196)))</f>
        <v/>
      </c>
      <c r="FH196">
        <f>MIN(BL195*(1+BL$6/Setup!$C$13)-DJ196,MAX(0,$H196-SUM($DP196:FG196)))</f>
        <v/>
      </c>
      <c r="FI196">
        <f>MIN(BM195*(1+BM$6/Setup!$C$13)-DK196,MAX(0,$H196-SUM($DP196:FH196)))</f>
        <v/>
      </c>
      <c r="FJ196">
        <f>MIN(BN195*(1+BN$6/Setup!$C$13)-DL196,MAX(0,$H196-SUM($DP196:FI196)))</f>
        <v/>
      </c>
      <c r="FK196">
        <f>MIN(BO195*(1+BO$6/Setup!$C$13)-DM196,MAX(0,$H196-SUM($DP196:FJ196)))</f>
        <v/>
      </c>
      <c r="FL196">
        <f>MIN(BP195*(1+BP$6/Setup!$C$13)-DN196,MAX(0,$H196-SUM($DP196:FK196)))</f>
        <v/>
      </c>
      <c r="FM196">
        <f>MIN(BQ195*(1+BQ$6/Setup!$C$13)-DO196,MAX(0,$H196-SUM($DP196:FL196)))</f>
        <v/>
      </c>
    </row>
    <row r="197">
      <c r="A197">
        <f>A196+1</f>
        <v/>
      </c>
      <c r="B197">
        <f>IF(Setup!$C$6="Every week",Setup!$C$7+7*(A197-1),IF(Setup!$C$6="Every 2 weeks",Setup!$C$7+14*(A197-1),IF(Setup!$C$6="Every month",EDATE(Setup!$C$7,A197-1),EOMONTH(Setup!$C$7,INT((A197-1+Setup!$C$20)/2)-1)+MIN(IF(MOD(A197-1+Setup!$C$20,2)=0,Setup!$C$18,Setup!$C$19),DAY(EOMONTH(Setup!$C$7,INT((A197-1+Setup!$C$20)/2)))))))</f>
        <v/>
      </c>
      <c r="C197">
        <f>N('Paycheck Plan'!J193)</f>
        <v/>
      </c>
      <c r="D197">
        <f>N('Paycheck Plan'!K193)</f>
        <v/>
      </c>
      <c r="E197">
        <f>MIN(MAX(0,Setup!$C$10-F196),MAX(0,Setup!$C$8+C197-G197))</f>
        <v/>
      </c>
      <c r="F197">
        <f>F196+E197</f>
        <v/>
      </c>
      <c r="G197">
        <f>MIN(Setup!$C$14,MAX(0,Setup!$C$8+C197))</f>
        <v/>
      </c>
      <c r="H197">
        <f>MAX(0,Setup!$C$8+C197-G197-E197)+SUM($T$7:$BQ$7)-SUM(BR197:DO197)</f>
        <v/>
      </c>
      <c r="I197">
        <f>SUMPRODUCT(T196:BQ196,$T$6:$BQ$6)/Setup!$C$13</f>
        <v/>
      </c>
      <c r="J197">
        <f>SUM(T197:BQ197)</f>
        <v/>
      </c>
      <c r="K197">
        <f>IF(MAX(DP197:FM197)&gt;0,MATCH(MAX(DP197:FM197),DP197:FM197,0),1)</f>
        <v/>
      </c>
      <c r="T197">
        <f>MAX(0,T196*(1+T$6/Setup!$C$13)-BR197-DP197)+IF($K197=1,$D197,0)</f>
        <v/>
      </c>
      <c r="U197">
        <f>MAX(0,U196*(1+U$6/Setup!$C$13)-BS197-DQ197)+IF($K197=2,$D197,0)</f>
        <v/>
      </c>
      <c r="V197">
        <f>MAX(0,V196*(1+V$6/Setup!$C$13)-BT197-DR197)+IF($K197=3,$D197,0)</f>
        <v/>
      </c>
      <c r="W197">
        <f>MAX(0,W196*(1+W$6/Setup!$C$13)-BU197-DS197)+IF($K197=4,$D197,0)</f>
        <v/>
      </c>
      <c r="X197">
        <f>MAX(0,X196*(1+X$6/Setup!$C$13)-BV197-DT197)+IF($K197=5,$D197,0)</f>
        <v/>
      </c>
      <c r="Y197">
        <f>MAX(0,Y196*(1+Y$6/Setup!$C$13)-BW197-DU197)+IF($K197=6,$D197,0)</f>
        <v/>
      </c>
      <c r="Z197">
        <f>MAX(0,Z196*(1+Z$6/Setup!$C$13)-BX197-DV197)+IF($K197=7,$D197,0)</f>
        <v/>
      </c>
      <c r="AA197">
        <f>MAX(0,AA196*(1+AA$6/Setup!$C$13)-BY197-DW197)+IF($K197=8,$D197,0)</f>
        <v/>
      </c>
      <c r="AB197">
        <f>MAX(0,AB196*(1+AB$6/Setup!$C$13)-BZ197-DX197)+IF($K197=9,$D197,0)</f>
        <v/>
      </c>
      <c r="AC197">
        <f>MAX(0,AC196*(1+AC$6/Setup!$C$13)-CA197-DY197)+IF($K197=10,$D197,0)</f>
        <v/>
      </c>
      <c r="AD197">
        <f>MAX(0,AD196*(1+AD$6/Setup!$C$13)-CB197-DZ197)+IF($K197=11,$D197,0)</f>
        <v/>
      </c>
      <c r="AE197">
        <f>MAX(0,AE196*(1+AE$6/Setup!$C$13)-CC197-EA197)+IF($K197=12,$D197,0)</f>
        <v/>
      </c>
      <c r="AF197">
        <f>MAX(0,AF196*(1+AF$6/Setup!$C$13)-CD197-EB197)+IF($K197=13,$D197,0)</f>
        <v/>
      </c>
      <c r="AG197">
        <f>MAX(0,AG196*(1+AG$6/Setup!$C$13)-CE197-EC197)+IF($K197=14,$D197,0)</f>
        <v/>
      </c>
      <c r="AH197">
        <f>MAX(0,AH196*(1+AH$6/Setup!$C$13)-CF197-ED197)+IF($K197=15,$D197,0)</f>
        <v/>
      </c>
      <c r="AI197">
        <f>MAX(0,AI196*(1+AI$6/Setup!$C$13)-CG197-EE197)+IF($K197=16,$D197,0)</f>
        <v/>
      </c>
      <c r="AJ197">
        <f>MAX(0,AJ196*(1+AJ$6/Setup!$C$13)-CH197-EF197)+IF($K197=17,$D197,0)</f>
        <v/>
      </c>
      <c r="AK197">
        <f>MAX(0,AK196*(1+AK$6/Setup!$C$13)-CI197-EG197)+IF($K197=18,$D197,0)</f>
        <v/>
      </c>
      <c r="AL197">
        <f>MAX(0,AL196*(1+AL$6/Setup!$C$13)-CJ197-EH197)+IF($K197=19,$D197,0)</f>
        <v/>
      </c>
      <c r="AM197">
        <f>MAX(0,AM196*(1+AM$6/Setup!$C$13)-CK197-EI197)+IF($K197=20,$D197,0)</f>
        <v/>
      </c>
      <c r="AN197">
        <f>MAX(0,AN196*(1+AN$6/Setup!$C$13)-CL197-EJ197)+IF($K197=21,$D197,0)</f>
        <v/>
      </c>
      <c r="AO197">
        <f>MAX(0,AO196*(1+AO$6/Setup!$C$13)-CM197-EK197)+IF($K197=22,$D197,0)</f>
        <v/>
      </c>
      <c r="AP197">
        <f>MAX(0,AP196*(1+AP$6/Setup!$C$13)-CN197-EL197)+IF($K197=23,$D197,0)</f>
        <v/>
      </c>
      <c r="AQ197">
        <f>MAX(0,AQ196*(1+AQ$6/Setup!$C$13)-CO197-EM197)+IF($K197=24,$D197,0)</f>
        <v/>
      </c>
      <c r="AR197">
        <f>MAX(0,AR196*(1+AR$6/Setup!$C$13)-CP197-EN197)+IF($K197=25,$D197,0)</f>
        <v/>
      </c>
      <c r="AS197">
        <f>MAX(0,AS196*(1+AS$6/Setup!$C$13)-CQ197-EO197)+IF($K197=26,$D197,0)</f>
        <v/>
      </c>
      <c r="AT197">
        <f>MAX(0,AT196*(1+AT$6/Setup!$C$13)-CR197-EP197)+IF($K197=27,$D197,0)</f>
        <v/>
      </c>
      <c r="AU197">
        <f>MAX(0,AU196*(1+AU$6/Setup!$C$13)-CS197-EQ197)+IF($K197=28,$D197,0)</f>
        <v/>
      </c>
      <c r="AV197">
        <f>MAX(0,AV196*(1+AV$6/Setup!$C$13)-CT197-ER197)+IF($K197=29,$D197,0)</f>
        <v/>
      </c>
      <c r="AW197">
        <f>MAX(0,AW196*(1+AW$6/Setup!$C$13)-CU197-ES197)+IF($K197=30,$D197,0)</f>
        <v/>
      </c>
      <c r="AX197">
        <f>MAX(0,AX196*(1+AX$6/Setup!$C$13)-CV197-ET197)+IF($K197=31,$D197,0)</f>
        <v/>
      </c>
      <c r="AY197">
        <f>MAX(0,AY196*(1+AY$6/Setup!$C$13)-CW197-EU197)+IF($K197=32,$D197,0)</f>
        <v/>
      </c>
      <c r="AZ197">
        <f>MAX(0,AZ196*(1+AZ$6/Setup!$C$13)-CX197-EV197)+IF($K197=33,$D197,0)</f>
        <v/>
      </c>
      <c r="BA197">
        <f>MAX(0,BA196*(1+BA$6/Setup!$C$13)-CY197-EW197)+IF($K197=34,$D197,0)</f>
        <v/>
      </c>
      <c r="BB197">
        <f>MAX(0,BB196*(1+BB$6/Setup!$C$13)-CZ197-EX197)+IF($K197=35,$D197,0)</f>
        <v/>
      </c>
      <c r="BC197">
        <f>MAX(0,BC196*(1+BC$6/Setup!$C$13)-DA197-EY197)+IF($K197=36,$D197,0)</f>
        <v/>
      </c>
      <c r="BD197">
        <f>MAX(0,BD196*(1+BD$6/Setup!$C$13)-DB197-EZ197)+IF($K197=37,$D197,0)</f>
        <v/>
      </c>
      <c r="BE197">
        <f>MAX(0,BE196*(1+BE$6/Setup!$C$13)-DC197-FA197)+IF($K197=38,$D197,0)</f>
        <v/>
      </c>
      <c r="BF197">
        <f>MAX(0,BF196*(1+BF$6/Setup!$C$13)-DD197-FB197)+IF($K197=39,$D197,0)</f>
        <v/>
      </c>
      <c r="BG197">
        <f>MAX(0,BG196*(1+BG$6/Setup!$C$13)-DE197-FC197)+IF($K197=40,$D197,0)</f>
        <v/>
      </c>
      <c r="BH197">
        <f>MAX(0,BH196*(1+BH$6/Setup!$C$13)-DF197-FD197)+IF($K197=41,$D197,0)</f>
        <v/>
      </c>
      <c r="BI197">
        <f>MAX(0,BI196*(1+BI$6/Setup!$C$13)-DG197-FE197)+IF($K197=42,$D197,0)</f>
        <v/>
      </c>
      <c r="BJ197">
        <f>MAX(0,BJ196*(1+BJ$6/Setup!$C$13)-DH197-FF197)+IF($K197=43,$D197,0)</f>
        <v/>
      </c>
      <c r="BK197">
        <f>MAX(0,BK196*(1+BK$6/Setup!$C$13)-DI197-FG197)+IF($K197=44,$D197,0)</f>
        <v/>
      </c>
      <c r="BL197">
        <f>MAX(0,BL196*(1+BL$6/Setup!$C$13)-DJ197-FH197)+IF($K197=45,$D197,0)</f>
        <v/>
      </c>
      <c r="BM197">
        <f>MAX(0,BM196*(1+BM$6/Setup!$C$13)-DK197-FI197)+IF($K197=46,$D197,0)</f>
        <v/>
      </c>
      <c r="BN197">
        <f>MAX(0,BN196*(1+BN$6/Setup!$C$13)-DL197-FJ197)+IF($K197=47,$D197,0)</f>
        <v/>
      </c>
      <c r="BO197">
        <f>MAX(0,BO196*(1+BO$6/Setup!$C$13)-DM197-FK197)+IF($K197=48,$D197,0)</f>
        <v/>
      </c>
      <c r="BP197">
        <f>MAX(0,BP196*(1+BP$6/Setup!$C$13)-DN197-FL197)+IF($K197=49,$D197,0)</f>
        <v/>
      </c>
      <c r="BQ197">
        <f>MAX(0,BQ196*(1+BQ$6/Setup!$C$13)-DO197-FM197)+IF($K197=50,$D197,0)</f>
        <v/>
      </c>
      <c r="BR197">
        <f>MIN(T196*(1+T$6/Setup!$C$13),T$7)</f>
        <v/>
      </c>
      <c r="BS197">
        <f>MIN(U196*(1+U$6/Setup!$C$13),U$7)</f>
        <v/>
      </c>
      <c r="BT197">
        <f>MIN(V196*(1+V$6/Setup!$C$13),V$7)</f>
        <v/>
      </c>
      <c r="BU197">
        <f>MIN(W196*(1+W$6/Setup!$C$13),W$7)</f>
        <v/>
      </c>
      <c r="BV197">
        <f>MIN(X196*(1+X$6/Setup!$C$13),X$7)</f>
        <v/>
      </c>
      <c r="BW197">
        <f>MIN(Y196*(1+Y$6/Setup!$C$13),Y$7)</f>
        <v/>
      </c>
      <c r="BX197">
        <f>MIN(Z196*(1+Z$6/Setup!$C$13),Z$7)</f>
        <v/>
      </c>
      <c r="BY197">
        <f>MIN(AA196*(1+AA$6/Setup!$C$13),AA$7)</f>
        <v/>
      </c>
      <c r="BZ197">
        <f>MIN(AB196*(1+AB$6/Setup!$C$13),AB$7)</f>
        <v/>
      </c>
      <c r="CA197">
        <f>MIN(AC196*(1+AC$6/Setup!$C$13),AC$7)</f>
        <v/>
      </c>
      <c r="CB197">
        <f>MIN(AD196*(1+AD$6/Setup!$C$13),AD$7)</f>
        <v/>
      </c>
      <c r="CC197">
        <f>MIN(AE196*(1+AE$6/Setup!$C$13),AE$7)</f>
        <v/>
      </c>
      <c r="CD197">
        <f>MIN(AF196*(1+AF$6/Setup!$C$13),AF$7)</f>
        <v/>
      </c>
      <c r="CE197">
        <f>MIN(AG196*(1+AG$6/Setup!$C$13),AG$7)</f>
        <v/>
      </c>
      <c r="CF197">
        <f>MIN(AH196*(1+AH$6/Setup!$C$13),AH$7)</f>
        <v/>
      </c>
      <c r="CG197">
        <f>MIN(AI196*(1+AI$6/Setup!$C$13),AI$7)</f>
        <v/>
      </c>
      <c r="CH197">
        <f>MIN(AJ196*(1+AJ$6/Setup!$C$13),AJ$7)</f>
        <v/>
      </c>
      <c r="CI197">
        <f>MIN(AK196*(1+AK$6/Setup!$C$13),AK$7)</f>
        <v/>
      </c>
      <c r="CJ197">
        <f>MIN(AL196*(1+AL$6/Setup!$C$13),AL$7)</f>
        <v/>
      </c>
      <c r="CK197">
        <f>MIN(AM196*(1+AM$6/Setup!$C$13),AM$7)</f>
        <v/>
      </c>
      <c r="CL197">
        <f>MIN(AN196*(1+AN$6/Setup!$C$13),AN$7)</f>
        <v/>
      </c>
      <c r="CM197">
        <f>MIN(AO196*(1+AO$6/Setup!$C$13),AO$7)</f>
        <v/>
      </c>
      <c r="CN197">
        <f>MIN(AP196*(1+AP$6/Setup!$C$13),AP$7)</f>
        <v/>
      </c>
      <c r="CO197">
        <f>MIN(AQ196*(1+AQ$6/Setup!$C$13),AQ$7)</f>
        <v/>
      </c>
      <c r="CP197">
        <f>MIN(AR196*(1+AR$6/Setup!$C$13),AR$7)</f>
        <v/>
      </c>
      <c r="CQ197">
        <f>MIN(AS196*(1+AS$6/Setup!$C$13),AS$7)</f>
        <v/>
      </c>
      <c r="CR197">
        <f>MIN(AT196*(1+AT$6/Setup!$C$13),AT$7)</f>
        <v/>
      </c>
      <c r="CS197">
        <f>MIN(AU196*(1+AU$6/Setup!$C$13),AU$7)</f>
        <v/>
      </c>
      <c r="CT197">
        <f>MIN(AV196*(1+AV$6/Setup!$C$13),AV$7)</f>
        <v/>
      </c>
      <c r="CU197">
        <f>MIN(AW196*(1+AW$6/Setup!$C$13),AW$7)</f>
        <v/>
      </c>
      <c r="CV197">
        <f>MIN(AX196*(1+AX$6/Setup!$C$13),AX$7)</f>
        <v/>
      </c>
      <c r="CW197">
        <f>MIN(AY196*(1+AY$6/Setup!$C$13),AY$7)</f>
        <v/>
      </c>
      <c r="CX197">
        <f>MIN(AZ196*(1+AZ$6/Setup!$C$13),AZ$7)</f>
        <v/>
      </c>
      <c r="CY197">
        <f>MIN(BA196*(1+BA$6/Setup!$C$13),BA$7)</f>
        <v/>
      </c>
      <c r="CZ197">
        <f>MIN(BB196*(1+BB$6/Setup!$C$13),BB$7)</f>
        <v/>
      </c>
      <c r="DA197">
        <f>MIN(BC196*(1+BC$6/Setup!$C$13),BC$7)</f>
        <v/>
      </c>
      <c r="DB197">
        <f>MIN(BD196*(1+BD$6/Setup!$C$13),BD$7)</f>
        <v/>
      </c>
      <c r="DC197">
        <f>MIN(BE196*(1+BE$6/Setup!$C$13),BE$7)</f>
        <v/>
      </c>
      <c r="DD197">
        <f>MIN(BF196*(1+BF$6/Setup!$C$13),BF$7)</f>
        <v/>
      </c>
      <c r="DE197">
        <f>MIN(BG196*(1+BG$6/Setup!$C$13),BG$7)</f>
        <v/>
      </c>
      <c r="DF197">
        <f>MIN(BH196*(1+BH$6/Setup!$C$13),BH$7)</f>
        <v/>
      </c>
      <c r="DG197">
        <f>MIN(BI196*(1+BI$6/Setup!$C$13),BI$7)</f>
        <v/>
      </c>
      <c r="DH197">
        <f>MIN(BJ196*(1+BJ$6/Setup!$C$13),BJ$7)</f>
        <v/>
      </c>
      <c r="DI197">
        <f>MIN(BK196*(1+BK$6/Setup!$C$13),BK$7)</f>
        <v/>
      </c>
      <c r="DJ197">
        <f>MIN(BL196*(1+BL$6/Setup!$C$13),BL$7)</f>
        <v/>
      </c>
      <c r="DK197">
        <f>MIN(BM196*(1+BM$6/Setup!$C$13),BM$7)</f>
        <v/>
      </c>
      <c r="DL197">
        <f>MIN(BN196*(1+BN$6/Setup!$C$13),BN$7)</f>
        <v/>
      </c>
      <c r="DM197">
        <f>MIN(BO196*(1+BO$6/Setup!$C$13),BO$7)</f>
        <v/>
      </c>
      <c r="DN197">
        <f>MIN(BP196*(1+BP$6/Setup!$C$13),BP$7)</f>
        <v/>
      </c>
      <c r="DO197">
        <f>MIN(BQ196*(1+BQ$6/Setup!$C$13),BQ$7)</f>
        <v/>
      </c>
      <c r="DP197">
        <f>MIN(T196*(1+T$6/Setup!$C$13)-BR197,$H197)</f>
        <v/>
      </c>
      <c r="DQ197">
        <f>MIN(U196*(1+U$6/Setup!$C$13)-BS197,MAX(0,$H197-SUM($DP197:DP197)))</f>
        <v/>
      </c>
      <c r="DR197">
        <f>MIN(V196*(1+V$6/Setup!$C$13)-BT197,MAX(0,$H197-SUM($DP197:DQ197)))</f>
        <v/>
      </c>
      <c r="DS197">
        <f>MIN(W196*(1+W$6/Setup!$C$13)-BU197,MAX(0,$H197-SUM($DP197:DR197)))</f>
        <v/>
      </c>
      <c r="DT197">
        <f>MIN(X196*(1+X$6/Setup!$C$13)-BV197,MAX(0,$H197-SUM($DP197:DS197)))</f>
        <v/>
      </c>
      <c r="DU197">
        <f>MIN(Y196*(1+Y$6/Setup!$C$13)-BW197,MAX(0,$H197-SUM($DP197:DT197)))</f>
        <v/>
      </c>
      <c r="DV197">
        <f>MIN(Z196*(1+Z$6/Setup!$C$13)-BX197,MAX(0,$H197-SUM($DP197:DU197)))</f>
        <v/>
      </c>
      <c r="DW197">
        <f>MIN(AA196*(1+AA$6/Setup!$C$13)-BY197,MAX(0,$H197-SUM($DP197:DV197)))</f>
        <v/>
      </c>
      <c r="DX197">
        <f>MIN(AB196*(1+AB$6/Setup!$C$13)-BZ197,MAX(0,$H197-SUM($DP197:DW197)))</f>
        <v/>
      </c>
      <c r="DY197">
        <f>MIN(AC196*(1+AC$6/Setup!$C$13)-CA197,MAX(0,$H197-SUM($DP197:DX197)))</f>
        <v/>
      </c>
      <c r="DZ197">
        <f>MIN(AD196*(1+AD$6/Setup!$C$13)-CB197,MAX(0,$H197-SUM($DP197:DY197)))</f>
        <v/>
      </c>
      <c r="EA197">
        <f>MIN(AE196*(1+AE$6/Setup!$C$13)-CC197,MAX(0,$H197-SUM($DP197:DZ197)))</f>
        <v/>
      </c>
      <c r="EB197">
        <f>MIN(AF196*(1+AF$6/Setup!$C$13)-CD197,MAX(0,$H197-SUM($DP197:EA197)))</f>
        <v/>
      </c>
      <c r="EC197">
        <f>MIN(AG196*(1+AG$6/Setup!$C$13)-CE197,MAX(0,$H197-SUM($DP197:EB197)))</f>
        <v/>
      </c>
      <c r="ED197">
        <f>MIN(AH196*(1+AH$6/Setup!$C$13)-CF197,MAX(0,$H197-SUM($DP197:EC197)))</f>
        <v/>
      </c>
      <c r="EE197">
        <f>MIN(AI196*(1+AI$6/Setup!$C$13)-CG197,MAX(0,$H197-SUM($DP197:ED197)))</f>
        <v/>
      </c>
      <c r="EF197">
        <f>MIN(AJ196*(1+AJ$6/Setup!$C$13)-CH197,MAX(0,$H197-SUM($DP197:EE197)))</f>
        <v/>
      </c>
      <c r="EG197">
        <f>MIN(AK196*(1+AK$6/Setup!$C$13)-CI197,MAX(0,$H197-SUM($DP197:EF197)))</f>
        <v/>
      </c>
      <c r="EH197">
        <f>MIN(AL196*(1+AL$6/Setup!$C$13)-CJ197,MAX(0,$H197-SUM($DP197:EG197)))</f>
        <v/>
      </c>
      <c r="EI197">
        <f>MIN(AM196*(1+AM$6/Setup!$C$13)-CK197,MAX(0,$H197-SUM($DP197:EH197)))</f>
        <v/>
      </c>
      <c r="EJ197">
        <f>MIN(AN196*(1+AN$6/Setup!$C$13)-CL197,MAX(0,$H197-SUM($DP197:EI197)))</f>
        <v/>
      </c>
      <c r="EK197">
        <f>MIN(AO196*(1+AO$6/Setup!$C$13)-CM197,MAX(0,$H197-SUM($DP197:EJ197)))</f>
        <v/>
      </c>
      <c r="EL197">
        <f>MIN(AP196*(1+AP$6/Setup!$C$13)-CN197,MAX(0,$H197-SUM($DP197:EK197)))</f>
        <v/>
      </c>
      <c r="EM197">
        <f>MIN(AQ196*(1+AQ$6/Setup!$C$13)-CO197,MAX(0,$H197-SUM($DP197:EL197)))</f>
        <v/>
      </c>
      <c r="EN197">
        <f>MIN(AR196*(1+AR$6/Setup!$C$13)-CP197,MAX(0,$H197-SUM($DP197:EM197)))</f>
        <v/>
      </c>
      <c r="EO197">
        <f>MIN(AS196*(1+AS$6/Setup!$C$13)-CQ197,MAX(0,$H197-SUM($DP197:EN197)))</f>
        <v/>
      </c>
      <c r="EP197">
        <f>MIN(AT196*(1+AT$6/Setup!$C$13)-CR197,MAX(0,$H197-SUM($DP197:EO197)))</f>
        <v/>
      </c>
      <c r="EQ197">
        <f>MIN(AU196*(1+AU$6/Setup!$C$13)-CS197,MAX(0,$H197-SUM($DP197:EP197)))</f>
        <v/>
      </c>
      <c r="ER197">
        <f>MIN(AV196*(1+AV$6/Setup!$C$13)-CT197,MAX(0,$H197-SUM($DP197:EQ197)))</f>
        <v/>
      </c>
      <c r="ES197">
        <f>MIN(AW196*(1+AW$6/Setup!$C$13)-CU197,MAX(0,$H197-SUM($DP197:ER197)))</f>
        <v/>
      </c>
      <c r="ET197">
        <f>MIN(AX196*(1+AX$6/Setup!$C$13)-CV197,MAX(0,$H197-SUM($DP197:ES197)))</f>
        <v/>
      </c>
      <c r="EU197">
        <f>MIN(AY196*(1+AY$6/Setup!$C$13)-CW197,MAX(0,$H197-SUM($DP197:ET197)))</f>
        <v/>
      </c>
      <c r="EV197">
        <f>MIN(AZ196*(1+AZ$6/Setup!$C$13)-CX197,MAX(0,$H197-SUM($DP197:EU197)))</f>
        <v/>
      </c>
      <c r="EW197">
        <f>MIN(BA196*(1+BA$6/Setup!$C$13)-CY197,MAX(0,$H197-SUM($DP197:EV197)))</f>
        <v/>
      </c>
      <c r="EX197">
        <f>MIN(BB196*(1+BB$6/Setup!$C$13)-CZ197,MAX(0,$H197-SUM($DP197:EW197)))</f>
        <v/>
      </c>
      <c r="EY197">
        <f>MIN(BC196*(1+BC$6/Setup!$C$13)-DA197,MAX(0,$H197-SUM($DP197:EX197)))</f>
        <v/>
      </c>
      <c r="EZ197">
        <f>MIN(BD196*(1+BD$6/Setup!$C$13)-DB197,MAX(0,$H197-SUM($DP197:EY197)))</f>
        <v/>
      </c>
      <c r="FA197">
        <f>MIN(BE196*(1+BE$6/Setup!$C$13)-DC197,MAX(0,$H197-SUM($DP197:EZ197)))</f>
        <v/>
      </c>
      <c r="FB197">
        <f>MIN(BF196*(1+BF$6/Setup!$C$13)-DD197,MAX(0,$H197-SUM($DP197:FA197)))</f>
        <v/>
      </c>
      <c r="FC197">
        <f>MIN(BG196*(1+BG$6/Setup!$C$13)-DE197,MAX(0,$H197-SUM($DP197:FB197)))</f>
        <v/>
      </c>
      <c r="FD197">
        <f>MIN(BH196*(1+BH$6/Setup!$C$13)-DF197,MAX(0,$H197-SUM($DP197:FC197)))</f>
        <v/>
      </c>
      <c r="FE197">
        <f>MIN(BI196*(1+BI$6/Setup!$C$13)-DG197,MAX(0,$H197-SUM($DP197:FD197)))</f>
        <v/>
      </c>
      <c r="FF197">
        <f>MIN(BJ196*(1+BJ$6/Setup!$C$13)-DH197,MAX(0,$H197-SUM($DP197:FE197)))</f>
        <v/>
      </c>
      <c r="FG197">
        <f>MIN(BK196*(1+BK$6/Setup!$C$13)-DI197,MAX(0,$H197-SUM($DP197:FF197)))</f>
        <v/>
      </c>
      <c r="FH197">
        <f>MIN(BL196*(1+BL$6/Setup!$C$13)-DJ197,MAX(0,$H197-SUM($DP197:FG197)))</f>
        <v/>
      </c>
      <c r="FI197">
        <f>MIN(BM196*(1+BM$6/Setup!$C$13)-DK197,MAX(0,$H197-SUM($DP197:FH197)))</f>
        <v/>
      </c>
      <c r="FJ197">
        <f>MIN(BN196*(1+BN$6/Setup!$C$13)-DL197,MAX(0,$H197-SUM($DP197:FI197)))</f>
        <v/>
      </c>
      <c r="FK197">
        <f>MIN(BO196*(1+BO$6/Setup!$C$13)-DM197,MAX(0,$H197-SUM($DP197:FJ197)))</f>
        <v/>
      </c>
      <c r="FL197">
        <f>MIN(BP196*(1+BP$6/Setup!$C$13)-DN197,MAX(0,$H197-SUM($DP197:FK197)))</f>
        <v/>
      </c>
      <c r="FM197">
        <f>MIN(BQ196*(1+BQ$6/Setup!$C$13)-DO197,MAX(0,$H197-SUM($DP197:FL197)))</f>
        <v/>
      </c>
    </row>
    <row r="198">
      <c r="A198">
        <f>A197+1</f>
        <v/>
      </c>
      <c r="B198">
        <f>IF(Setup!$C$6="Every week",Setup!$C$7+7*(A198-1),IF(Setup!$C$6="Every 2 weeks",Setup!$C$7+14*(A198-1),IF(Setup!$C$6="Every month",EDATE(Setup!$C$7,A198-1),EOMONTH(Setup!$C$7,INT((A198-1+Setup!$C$20)/2)-1)+MIN(IF(MOD(A198-1+Setup!$C$20,2)=0,Setup!$C$18,Setup!$C$19),DAY(EOMONTH(Setup!$C$7,INT((A198-1+Setup!$C$20)/2)))))))</f>
        <v/>
      </c>
      <c r="C198">
        <f>N('Paycheck Plan'!J194)</f>
        <v/>
      </c>
      <c r="D198">
        <f>N('Paycheck Plan'!K194)</f>
        <v/>
      </c>
      <c r="E198">
        <f>MIN(MAX(0,Setup!$C$10-F197),MAX(0,Setup!$C$8+C198-G198))</f>
        <v/>
      </c>
      <c r="F198">
        <f>F197+E198</f>
        <v/>
      </c>
      <c r="G198">
        <f>MIN(Setup!$C$14,MAX(0,Setup!$C$8+C198))</f>
        <v/>
      </c>
      <c r="H198">
        <f>MAX(0,Setup!$C$8+C198-G198-E198)+SUM($T$7:$BQ$7)-SUM(BR198:DO198)</f>
        <v/>
      </c>
      <c r="I198">
        <f>SUMPRODUCT(T197:BQ197,$T$6:$BQ$6)/Setup!$C$13</f>
        <v/>
      </c>
      <c r="J198">
        <f>SUM(T198:BQ198)</f>
        <v/>
      </c>
      <c r="K198">
        <f>IF(MAX(DP198:FM198)&gt;0,MATCH(MAX(DP198:FM198),DP198:FM198,0),1)</f>
        <v/>
      </c>
      <c r="T198">
        <f>MAX(0,T197*(1+T$6/Setup!$C$13)-BR198-DP198)+IF($K198=1,$D198,0)</f>
        <v/>
      </c>
      <c r="U198">
        <f>MAX(0,U197*(1+U$6/Setup!$C$13)-BS198-DQ198)+IF($K198=2,$D198,0)</f>
        <v/>
      </c>
      <c r="V198">
        <f>MAX(0,V197*(1+V$6/Setup!$C$13)-BT198-DR198)+IF($K198=3,$D198,0)</f>
        <v/>
      </c>
      <c r="W198">
        <f>MAX(0,W197*(1+W$6/Setup!$C$13)-BU198-DS198)+IF($K198=4,$D198,0)</f>
        <v/>
      </c>
      <c r="X198">
        <f>MAX(0,X197*(1+X$6/Setup!$C$13)-BV198-DT198)+IF($K198=5,$D198,0)</f>
        <v/>
      </c>
      <c r="Y198">
        <f>MAX(0,Y197*(1+Y$6/Setup!$C$13)-BW198-DU198)+IF($K198=6,$D198,0)</f>
        <v/>
      </c>
      <c r="Z198">
        <f>MAX(0,Z197*(1+Z$6/Setup!$C$13)-BX198-DV198)+IF($K198=7,$D198,0)</f>
        <v/>
      </c>
      <c r="AA198">
        <f>MAX(0,AA197*(1+AA$6/Setup!$C$13)-BY198-DW198)+IF($K198=8,$D198,0)</f>
        <v/>
      </c>
      <c r="AB198">
        <f>MAX(0,AB197*(1+AB$6/Setup!$C$13)-BZ198-DX198)+IF($K198=9,$D198,0)</f>
        <v/>
      </c>
      <c r="AC198">
        <f>MAX(0,AC197*(1+AC$6/Setup!$C$13)-CA198-DY198)+IF($K198=10,$D198,0)</f>
        <v/>
      </c>
      <c r="AD198">
        <f>MAX(0,AD197*(1+AD$6/Setup!$C$13)-CB198-DZ198)+IF($K198=11,$D198,0)</f>
        <v/>
      </c>
      <c r="AE198">
        <f>MAX(0,AE197*(1+AE$6/Setup!$C$13)-CC198-EA198)+IF($K198=12,$D198,0)</f>
        <v/>
      </c>
      <c r="AF198">
        <f>MAX(0,AF197*(1+AF$6/Setup!$C$13)-CD198-EB198)+IF($K198=13,$D198,0)</f>
        <v/>
      </c>
      <c r="AG198">
        <f>MAX(0,AG197*(1+AG$6/Setup!$C$13)-CE198-EC198)+IF($K198=14,$D198,0)</f>
        <v/>
      </c>
      <c r="AH198">
        <f>MAX(0,AH197*(1+AH$6/Setup!$C$13)-CF198-ED198)+IF($K198=15,$D198,0)</f>
        <v/>
      </c>
      <c r="AI198">
        <f>MAX(0,AI197*(1+AI$6/Setup!$C$13)-CG198-EE198)+IF($K198=16,$D198,0)</f>
        <v/>
      </c>
      <c r="AJ198">
        <f>MAX(0,AJ197*(1+AJ$6/Setup!$C$13)-CH198-EF198)+IF($K198=17,$D198,0)</f>
        <v/>
      </c>
      <c r="AK198">
        <f>MAX(0,AK197*(1+AK$6/Setup!$C$13)-CI198-EG198)+IF($K198=18,$D198,0)</f>
        <v/>
      </c>
      <c r="AL198">
        <f>MAX(0,AL197*(1+AL$6/Setup!$C$13)-CJ198-EH198)+IF($K198=19,$D198,0)</f>
        <v/>
      </c>
      <c r="AM198">
        <f>MAX(0,AM197*(1+AM$6/Setup!$C$13)-CK198-EI198)+IF($K198=20,$D198,0)</f>
        <v/>
      </c>
      <c r="AN198">
        <f>MAX(0,AN197*(1+AN$6/Setup!$C$13)-CL198-EJ198)+IF($K198=21,$D198,0)</f>
        <v/>
      </c>
      <c r="AO198">
        <f>MAX(0,AO197*(1+AO$6/Setup!$C$13)-CM198-EK198)+IF($K198=22,$D198,0)</f>
        <v/>
      </c>
      <c r="AP198">
        <f>MAX(0,AP197*(1+AP$6/Setup!$C$13)-CN198-EL198)+IF($K198=23,$D198,0)</f>
        <v/>
      </c>
      <c r="AQ198">
        <f>MAX(0,AQ197*(1+AQ$6/Setup!$C$13)-CO198-EM198)+IF($K198=24,$D198,0)</f>
        <v/>
      </c>
      <c r="AR198">
        <f>MAX(0,AR197*(1+AR$6/Setup!$C$13)-CP198-EN198)+IF($K198=25,$D198,0)</f>
        <v/>
      </c>
      <c r="AS198">
        <f>MAX(0,AS197*(1+AS$6/Setup!$C$13)-CQ198-EO198)+IF($K198=26,$D198,0)</f>
        <v/>
      </c>
      <c r="AT198">
        <f>MAX(0,AT197*(1+AT$6/Setup!$C$13)-CR198-EP198)+IF($K198=27,$D198,0)</f>
        <v/>
      </c>
      <c r="AU198">
        <f>MAX(0,AU197*(1+AU$6/Setup!$C$13)-CS198-EQ198)+IF($K198=28,$D198,0)</f>
        <v/>
      </c>
      <c r="AV198">
        <f>MAX(0,AV197*(1+AV$6/Setup!$C$13)-CT198-ER198)+IF($K198=29,$D198,0)</f>
        <v/>
      </c>
      <c r="AW198">
        <f>MAX(0,AW197*(1+AW$6/Setup!$C$13)-CU198-ES198)+IF($K198=30,$D198,0)</f>
        <v/>
      </c>
      <c r="AX198">
        <f>MAX(0,AX197*(1+AX$6/Setup!$C$13)-CV198-ET198)+IF($K198=31,$D198,0)</f>
        <v/>
      </c>
      <c r="AY198">
        <f>MAX(0,AY197*(1+AY$6/Setup!$C$13)-CW198-EU198)+IF($K198=32,$D198,0)</f>
        <v/>
      </c>
      <c r="AZ198">
        <f>MAX(0,AZ197*(1+AZ$6/Setup!$C$13)-CX198-EV198)+IF($K198=33,$D198,0)</f>
        <v/>
      </c>
      <c r="BA198">
        <f>MAX(0,BA197*(1+BA$6/Setup!$C$13)-CY198-EW198)+IF($K198=34,$D198,0)</f>
        <v/>
      </c>
      <c r="BB198">
        <f>MAX(0,BB197*(1+BB$6/Setup!$C$13)-CZ198-EX198)+IF($K198=35,$D198,0)</f>
        <v/>
      </c>
      <c r="BC198">
        <f>MAX(0,BC197*(1+BC$6/Setup!$C$13)-DA198-EY198)+IF($K198=36,$D198,0)</f>
        <v/>
      </c>
      <c r="BD198">
        <f>MAX(0,BD197*(1+BD$6/Setup!$C$13)-DB198-EZ198)+IF($K198=37,$D198,0)</f>
        <v/>
      </c>
      <c r="BE198">
        <f>MAX(0,BE197*(1+BE$6/Setup!$C$13)-DC198-FA198)+IF($K198=38,$D198,0)</f>
        <v/>
      </c>
      <c r="BF198">
        <f>MAX(0,BF197*(1+BF$6/Setup!$C$13)-DD198-FB198)+IF($K198=39,$D198,0)</f>
        <v/>
      </c>
      <c r="BG198">
        <f>MAX(0,BG197*(1+BG$6/Setup!$C$13)-DE198-FC198)+IF($K198=40,$D198,0)</f>
        <v/>
      </c>
      <c r="BH198">
        <f>MAX(0,BH197*(1+BH$6/Setup!$C$13)-DF198-FD198)+IF($K198=41,$D198,0)</f>
        <v/>
      </c>
      <c r="BI198">
        <f>MAX(0,BI197*(1+BI$6/Setup!$C$13)-DG198-FE198)+IF($K198=42,$D198,0)</f>
        <v/>
      </c>
      <c r="BJ198">
        <f>MAX(0,BJ197*(1+BJ$6/Setup!$C$13)-DH198-FF198)+IF($K198=43,$D198,0)</f>
        <v/>
      </c>
      <c r="BK198">
        <f>MAX(0,BK197*(1+BK$6/Setup!$C$13)-DI198-FG198)+IF($K198=44,$D198,0)</f>
        <v/>
      </c>
      <c r="BL198">
        <f>MAX(0,BL197*(1+BL$6/Setup!$C$13)-DJ198-FH198)+IF($K198=45,$D198,0)</f>
        <v/>
      </c>
      <c r="BM198">
        <f>MAX(0,BM197*(1+BM$6/Setup!$C$13)-DK198-FI198)+IF($K198=46,$D198,0)</f>
        <v/>
      </c>
      <c r="BN198">
        <f>MAX(0,BN197*(1+BN$6/Setup!$C$13)-DL198-FJ198)+IF($K198=47,$D198,0)</f>
        <v/>
      </c>
      <c r="BO198">
        <f>MAX(0,BO197*(1+BO$6/Setup!$C$13)-DM198-FK198)+IF($K198=48,$D198,0)</f>
        <v/>
      </c>
      <c r="BP198">
        <f>MAX(0,BP197*(1+BP$6/Setup!$C$13)-DN198-FL198)+IF($K198=49,$D198,0)</f>
        <v/>
      </c>
      <c r="BQ198">
        <f>MAX(0,BQ197*(1+BQ$6/Setup!$C$13)-DO198-FM198)+IF($K198=50,$D198,0)</f>
        <v/>
      </c>
      <c r="BR198">
        <f>MIN(T197*(1+T$6/Setup!$C$13),T$7)</f>
        <v/>
      </c>
      <c r="BS198">
        <f>MIN(U197*(1+U$6/Setup!$C$13),U$7)</f>
        <v/>
      </c>
      <c r="BT198">
        <f>MIN(V197*(1+V$6/Setup!$C$13),V$7)</f>
        <v/>
      </c>
      <c r="BU198">
        <f>MIN(W197*(1+W$6/Setup!$C$13),W$7)</f>
        <v/>
      </c>
      <c r="BV198">
        <f>MIN(X197*(1+X$6/Setup!$C$13),X$7)</f>
        <v/>
      </c>
      <c r="BW198">
        <f>MIN(Y197*(1+Y$6/Setup!$C$13),Y$7)</f>
        <v/>
      </c>
      <c r="BX198">
        <f>MIN(Z197*(1+Z$6/Setup!$C$13),Z$7)</f>
        <v/>
      </c>
      <c r="BY198">
        <f>MIN(AA197*(1+AA$6/Setup!$C$13),AA$7)</f>
        <v/>
      </c>
      <c r="BZ198">
        <f>MIN(AB197*(1+AB$6/Setup!$C$13),AB$7)</f>
        <v/>
      </c>
      <c r="CA198">
        <f>MIN(AC197*(1+AC$6/Setup!$C$13),AC$7)</f>
        <v/>
      </c>
      <c r="CB198">
        <f>MIN(AD197*(1+AD$6/Setup!$C$13),AD$7)</f>
        <v/>
      </c>
      <c r="CC198">
        <f>MIN(AE197*(1+AE$6/Setup!$C$13),AE$7)</f>
        <v/>
      </c>
      <c r="CD198">
        <f>MIN(AF197*(1+AF$6/Setup!$C$13),AF$7)</f>
        <v/>
      </c>
      <c r="CE198">
        <f>MIN(AG197*(1+AG$6/Setup!$C$13),AG$7)</f>
        <v/>
      </c>
      <c r="CF198">
        <f>MIN(AH197*(1+AH$6/Setup!$C$13),AH$7)</f>
        <v/>
      </c>
      <c r="CG198">
        <f>MIN(AI197*(1+AI$6/Setup!$C$13),AI$7)</f>
        <v/>
      </c>
      <c r="CH198">
        <f>MIN(AJ197*(1+AJ$6/Setup!$C$13),AJ$7)</f>
        <v/>
      </c>
      <c r="CI198">
        <f>MIN(AK197*(1+AK$6/Setup!$C$13),AK$7)</f>
        <v/>
      </c>
      <c r="CJ198">
        <f>MIN(AL197*(1+AL$6/Setup!$C$13),AL$7)</f>
        <v/>
      </c>
      <c r="CK198">
        <f>MIN(AM197*(1+AM$6/Setup!$C$13),AM$7)</f>
        <v/>
      </c>
      <c r="CL198">
        <f>MIN(AN197*(1+AN$6/Setup!$C$13),AN$7)</f>
        <v/>
      </c>
      <c r="CM198">
        <f>MIN(AO197*(1+AO$6/Setup!$C$13),AO$7)</f>
        <v/>
      </c>
      <c r="CN198">
        <f>MIN(AP197*(1+AP$6/Setup!$C$13),AP$7)</f>
        <v/>
      </c>
      <c r="CO198">
        <f>MIN(AQ197*(1+AQ$6/Setup!$C$13),AQ$7)</f>
        <v/>
      </c>
      <c r="CP198">
        <f>MIN(AR197*(1+AR$6/Setup!$C$13),AR$7)</f>
        <v/>
      </c>
      <c r="CQ198">
        <f>MIN(AS197*(1+AS$6/Setup!$C$13),AS$7)</f>
        <v/>
      </c>
      <c r="CR198">
        <f>MIN(AT197*(1+AT$6/Setup!$C$13),AT$7)</f>
        <v/>
      </c>
      <c r="CS198">
        <f>MIN(AU197*(1+AU$6/Setup!$C$13),AU$7)</f>
        <v/>
      </c>
      <c r="CT198">
        <f>MIN(AV197*(1+AV$6/Setup!$C$13),AV$7)</f>
        <v/>
      </c>
      <c r="CU198">
        <f>MIN(AW197*(1+AW$6/Setup!$C$13),AW$7)</f>
        <v/>
      </c>
      <c r="CV198">
        <f>MIN(AX197*(1+AX$6/Setup!$C$13),AX$7)</f>
        <v/>
      </c>
      <c r="CW198">
        <f>MIN(AY197*(1+AY$6/Setup!$C$13),AY$7)</f>
        <v/>
      </c>
      <c r="CX198">
        <f>MIN(AZ197*(1+AZ$6/Setup!$C$13),AZ$7)</f>
        <v/>
      </c>
      <c r="CY198">
        <f>MIN(BA197*(1+BA$6/Setup!$C$13),BA$7)</f>
        <v/>
      </c>
      <c r="CZ198">
        <f>MIN(BB197*(1+BB$6/Setup!$C$13),BB$7)</f>
        <v/>
      </c>
      <c r="DA198">
        <f>MIN(BC197*(1+BC$6/Setup!$C$13),BC$7)</f>
        <v/>
      </c>
      <c r="DB198">
        <f>MIN(BD197*(1+BD$6/Setup!$C$13),BD$7)</f>
        <v/>
      </c>
      <c r="DC198">
        <f>MIN(BE197*(1+BE$6/Setup!$C$13),BE$7)</f>
        <v/>
      </c>
      <c r="DD198">
        <f>MIN(BF197*(1+BF$6/Setup!$C$13),BF$7)</f>
        <v/>
      </c>
      <c r="DE198">
        <f>MIN(BG197*(1+BG$6/Setup!$C$13),BG$7)</f>
        <v/>
      </c>
      <c r="DF198">
        <f>MIN(BH197*(1+BH$6/Setup!$C$13),BH$7)</f>
        <v/>
      </c>
      <c r="DG198">
        <f>MIN(BI197*(1+BI$6/Setup!$C$13),BI$7)</f>
        <v/>
      </c>
      <c r="DH198">
        <f>MIN(BJ197*(1+BJ$6/Setup!$C$13),BJ$7)</f>
        <v/>
      </c>
      <c r="DI198">
        <f>MIN(BK197*(1+BK$6/Setup!$C$13),BK$7)</f>
        <v/>
      </c>
      <c r="DJ198">
        <f>MIN(BL197*(1+BL$6/Setup!$C$13),BL$7)</f>
        <v/>
      </c>
      <c r="DK198">
        <f>MIN(BM197*(1+BM$6/Setup!$C$13),BM$7)</f>
        <v/>
      </c>
      <c r="DL198">
        <f>MIN(BN197*(1+BN$6/Setup!$C$13),BN$7)</f>
        <v/>
      </c>
      <c r="DM198">
        <f>MIN(BO197*(1+BO$6/Setup!$C$13),BO$7)</f>
        <v/>
      </c>
      <c r="DN198">
        <f>MIN(BP197*(1+BP$6/Setup!$C$13),BP$7)</f>
        <v/>
      </c>
      <c r="DO198">
        <f>MIN(BQ197*(1+BQ$6/Setup!$C$13),BQ$7)</f>
        <v/>
      </c>
      <c r="DP198">
        <f>MIN(T197*(1+T$6/Setup!$C$13)-BR198,$H198)</f>
        <v/>
      </c>
      <c r="DQ198">
        <f>MIN(U197*(1+U$6/Setup!$C$13)-BS198,MAX(0,$H198-SUM($DP198:DP198)))</f>
        <v/>
      </c>
      <c r="DR198">
        <f>MIN(V197*(1+V$6/Setup!$C$13)-BT198,MAX(0,$H198-SUM($DP198:DQ198)))</f>
        <v/>
      </c>
      <c r="DS198">
        <f>MIN(W197*(1+W$6/Setup!$C$13)-BU198,MAX(0,$H198-SUM($DP198:DR198)))</f>
        <v/>
      </c>
      <c r="DT198">
        <f>MIN(X197*(1+X$6/Setup!$C$13)-BV198,MAX(0,$H198-SUM($DP198:DS198)))</f>
        <v/>
      </c>
      <c r="DU198">
        <f>MIN(Y197*(1+Y$6/Setup!$C$13)-BW198,MAX(0,$H198-SUM($DP198:DT198)))</f>
        <v/>
      </c>
      <c r="DV198">
        <f>MIN(Z197*(1+Z$6/Setup!$C$13)-BX198,MAX(0,$H198-SUM($DP198:DU198)))</f>
        <v/>
      </c>
      <c r="DW198">
        <f>MIN(AA197*(1+AA$6/Setup!$C$13)-BY198,MAX(0,$H198-SUM($DP198:DV198)))</f>
        <v/>
      </c>
      <c r="DX198">
        <f>MIN(AB197*(1+AB$6/Setup!$C$13)-BZ198,MAX(0,$H198-SUM($DP198:DW198)))</f>
        <v/>
      </c>
      <c r="DY198">
        <f>MIN(AC197*(1+AC$6/Setup!$C$13)-CA198,MAX(0,$H198-SUM($DP198:DX198)))</f>
        <v/>
      </c>
      <c r="DZ198">
        <f>MIN(AD197*(1+AD$6/Setup!$C$13)-CB198,MAX(0,$H198-SUM($DP198:DY198)))</f>
        <v/>
      </c>
      <c r="EA198">
        <f>MIN(AE197*(1+AE$6/Setup!$C$13)-CC198,MAX(0,$H198-SUM($DP198:DZ198)))</f>
        <v/>
      </c>
      <c r="EB198">
        <f>MIN(AF197*(1+AF$6/Setup!$C$13)-CD198,MAX(0,$H198-SUM($DP198:EA198)))</f>
        <v/>
      </c>
      <c r="EC198">
        <f>MIN(AG197*(1+AG$6/Setup!$C$13)-CE198,MAX(0,$H198-SUM($DP198:EB198)))</f>
        <v/>
      </c>
      <c r="ED198">
        <f>MIN(AH197*(1+AH$6/Setup!$C$13)-CF198,MAX(0,$H198-SUM($DP198:EC198)))</f>
        <v/>
      </c>
      <c r="EE198">
        <f>MIN(AI197*(1+AI$6/Setup!$C$13)-CG198,MAX(0,$H198-SUM($DP198:ED198)))</f>
        <v/>
      </c>
      <c r="EF198">
        <f>MIN(AJ197*(1+AJ$6/Setup!$C$13)-CH198,MAX(0,$H198-SUM($DP198:EE198)))</f>
        <v/>
      </c>
      <c r="EG198">
        <f>MIN(AK197*(1+AK$6/Setup!$C$13)-CI198,MAX(0,$H198-SUM($DP198:EF198)))</f>
        <v/>
      </c>
      <c r="EH198">
        <f>MIN(AL197*(1+AL$6/Setup!$C$13)-CJ198,MAX(0,$H198-SUM($DP198:EG198)))</f>
        <v/>
      </c>
      <c r="EI198">
        <f>MIN(AM197*(1+AM$6/Setup!$C$13)-CK198,MAX(0,$H198-SUM($DP198:EH198)))</f>
        <v/>
      </c>
      <c r="EJ198">
        <f>MIN(AN197*(1+AN$6/Setup!$C$13)-CL198,MAX(0,$H198-SUM($DP198:EI198)))</f>
        <v/>
      </c>
      <c r="EK198">
        <f>MIN(AO197*(1+AO$6/Setup!$C$13)-CM198,MAX(0,$H198-SUM($DP198:EJ198)))</f>
        <v/>
      </c>
      <c r="EL198">
        <f>MIN(AP197*(1+AP$6/Setup!$C$13)-CN198,MAX(0,$H198-SUM($DP198:EK198)))</f>
        <v/>
      </c>
      <c r="EM198">
        <f>MIN(AQ197*(1+AQ$6/Setup!$C$13)-CO198,MAX(0,$H198-SUM($DP198:EL198)))</f>
        <v/>
      </c>
      <c r="EN198">
        <f>MIN(AR197*(1+AR$6/Setup!$C$13)-CP198,MAX(0,$H198-SUM($DP198:EM198)))</f>
        <v/>
      </c>
      <c r="EO198">
        <f>MIN(AS197*(1+AS$6/Setup!$C$13)-CQ198,MAX(0,$H198-SUM($DP198:EN198)))</f>
        <v/>
      </c>
      <c r="EP198">
        <f>MIN(AT197*(1+AT$6/Setup!$C$13)-CR198,MAX(0,$H198-SUM($DP198:EO198)))</f>
        <v/>
      </c>
      <c r="EQ198">
        <f>MIN(AU197*(1+AU$6/Setup!$C$13)-CS198,MAX(0,$H198-SUM($DP198:EP198)))</f>
        <v/>
      </c>
      <c r="ER198">
        <f>MIN(AV197*(1+AV$6/Setup!$C$13)-CT198,MAX(0,$H198-SUM($DP198:EQ198)))</f>
        <v/>
      </c>
      <c r="ES198">
        <f>MIN(AW197*(1+AW$6/Setup!$C$13)-CU198,MAX(0,$H198-SUM($DP198:ER198)))</f>
        <v/>
      </c>
      <c r="ET198">
        <f>MIN(AX197*(1+AX$6/Setup!$C$13)-CV198,MAX(0,$H198-SUM($DP198:ES198)))</f>
        <v/>
      </c>
      <c r="EU198">
        <f>MIN(AY197*(1+AY$6/Setup!$C$13)-CW198,MAX(0,$H198-SUM($DP198:ET198)))</f>
        <v/>
      </c>
      <c r="EV198">
        <f>MIN(AZ197*(1+AZ$6/Setup!$C$13)-CX198,MAX(0,$H198-SUM($DP198:EU198)))</f>
        <v/>
      </c>
      <c r="EW198">
        <f>MIN(BA197*(1+BA$6/Setup!$C$13)-CY198,MAX(0,$H198-SUM($DP198:EV198)))</f>
        <v/>
      </c>
      <c r="EX198">
        <f>MIN(BB197*(1+BB$6/Setup!$C$13)-CZ198,MAX(0,$H198-SUM($DP198:EW198)))</f>
        <v/>
      </c>
      <c r="EY198">
        <f>MIN(BC197*(1+BC$6/Setup!$C$13)-DA198,MAX(0,$H198-SUM($DP198:EX198)))</f>
        <v/>
      </c>
      <c r="EZ198">
        <f>MIN(BD197*(1+BD$6/Setup!$C$13)-DB198,MAX(0,$H198-SUM($DP198:EY198)))</f>
        <v/>
      </c>
      <c r="FA198">
        <f>MIN(BE197*(1+BE$6/Setup!$C$13)-DC198,MAX(0,$H198-SUM($DP198:EZ198)))</f>
        <v/>
      </c>
      <c r="FB198">
        <f>MIN(BF197*(1+BF$6/Setup!$C$13)-DD198,MAX(0,$H198-SUM($DP198:FA198)))</f>
        <v/>
      </c>
      <c r="FC198">
        <f>MIN(BG197*(1+BG$6/Setup!$C$13)-DE198,MAX(0,$H198-SUM($DP198:FB198)))</f>
        <v/>
      </c>
      <c r="FD198">
        <f>MIN(BH197*(1+BH$6/Setup!$C$13)-DF198,MAX(0,$H198-SUM($DP198:FC198)))</f>
        <v/>
      </c>
      <c r="FE198">
        <f>MIN(BI197*(1+BI$6/Setup!$C$13)-DG198,MAX(0,$H198-SUM($DP198:FD198)))</f>
        <v/>
      </c>
      <c r="FF198">
        <f>MIN(BJ197*(1+BJ$6/Setup!$C$13)-DH198,MAX(0,$H198-SUM($DP198:FE198)))</f>
        <v/>
      </c>
      <c r="FG198">
        <f>MIN(BK197*(1+BK$6/Setup!$C$13)-DI198,MAX(0,$H198-SUM($DP198:FF198)))</f>
        <v/>
      </c>
      <c r="FH198">
        <f>MIN(BL197*(1+BL$6/Setup!$C$13)-DJ198,MAX(0,$H198-SUM($DP198:FG198)))</f>
        <v/>
      </c>
      <c r="FI198">
        <f>MIN(BM197*(1+BM$6/Setup!$C$13)-DK198,MAX(0,$H198-SUM($DP198:FH198)))</f>
        <v/>
      </c>
      <c r="FJ198">
        <f>MIN(BN197*(1+BN$6/Setup!$C$13)-DL198,MAX(0,$H198-SUM($DP198:FI198)))</f>
        <v/>
      </c>
      <c r="FK198">
        <f>MIN(BO197*(1+BO$6/Setup!$C$13)-DM198,MAX(0,$H198-SUM($DP198:FJ198)))</f>
        <v/>
      </c>
      <c r="FL198">
        <f>MIN(BP197*(1+BP$6/Setup!$C$13)-DN198,MAX(0,$H198-SUM($DP198:FK198)))</f>
        <v/>
      </c>
      <c r="FM198">
        <f>MIN(BQ197*(1+BQ$6/Setup!$C$13)-DO198,MAX(0,$H198-SUM($DP198:FL198)))</f>
        <v/>
      </c>
    </row>
    <row r="199">
      <c r="A199">
        <f>A198+1</f>
        <v/>
      </c>
      <c r="B199">
        <f>IF(Setup!$C$6="Every week",Setup!$C$7+7*(A199-1),IF(Setup!$C$6="Every 2 weeks",Setup!$C$7+14*(A199-1),IF(Setup!$C$6="Every month",EDATE(Setup!$C$7,A199-1),EOMONTH(Setup!$C$7,INT((A199-1+Setup!$C$20)/2)-1)+MIN(IF(MOD(A199-1+Setup!$C$20,2)=0,Setup!$C$18,Setup!$C$19),DAY(EOMONTH(Setup!$C$7,INT((A199-1+Setup!$C$20)/2)))))))</f>
        <v/>
      </c>
      <c r="C199">
        <f>N('Paycheck Plan'!J195)</f>
        <v/>
      </c>
      <c r="D199">
        <f>N('Paycheck Plan'!K195)</f>
        <v/>
      </c>
      <c r="E199">
        <f>MIN(MAX(0,Setup!$C$10-F198),MAX(0,Setup!$C$8+C199-G199))</f>
        <v/>
      </c>
      <c r="F199">
        <f>F198+E199</f>
        <v/>
      </c>
      <c r="G199">
        <f>MIN(Setup!$C$14,MAX(0,Setup!$C$8+C199))</f>
        <v/>
      </c>
      <c r="H199">
        <f>MAX(0,Setup!$C$8+C199-G199-E199)+SUM($T$7:$BQ$7)-SUM(BR199:DO199)</f>
        <v/>
      </c>
      <c r="I199">
        <f>SUMPRODUCT(T198:BQ198,$T$6:$BQ$6)/Setup!$C$13</f>
        <v/>
      </c>
      <c r="J199">
        <f>SUM(T199:BQ199)</f>
        <v/>
      </c>
      <c r="K199">
        <f>IF(MAX(DP199:FM199)&gt;0,MATCH(MAX(DP199:FM199),DP199:FM199,0),1)</f>
        <v/>
      </c>
      <c r="T199">
        <f>MAX(0,T198*(1+T$6/Setup!$C$13)-BR199-DP199)+IF($K199=1,$D199,0)</f>
        <v/>
      </c>
      <c r="U199">
        <f>MAX(0,U198*(1+U$6/Setup!$C$13)-BS199-DQ199)+IF($K199=2,$D199,0)</f>
        <v/>
      </c>
      <c r="V199">
        <f>MAX(0,V198*(1+V$6/Setup!$C$13)-BT199-DR199)+IF($K199=3,$D199,0)</f>
        <v/>
      </c>
      <c r="W199">
        <f>MAX(0,W198*(1+W$6/Setup!$C$13)-BU199-DS199)+IF($K199=4,$D199,0)</f>
        <v/>
      </c>
      <c r="X199">
        <f>MAX(0,X198*(1+X$6/Setup!$C$13)-BV199-DT199)+IF($K199=5,$D199,0)</f>
        <v/>
      </c>
      <c r="Y199">
        <f>MAX(0,Y198*(1+Y$6/Setup!$C$13)-BW199-DU199)+IF($K199=6,$D199,0)</f>
        <v/>
      </c>
      <c r="Z199">
        <f>MAX(0,Z198*(1+Z$6/Setup!$C$13)-BX199-DV199)+IF($K199=7,$D199,0)</f>
        <v/>
      </c>
      <c r="AA199">
        <f>MAX(0,AA198*(1+AA$6/Setup!$C$13)-BY199-DW199)+IF($K199=8,$D199,0)</f>
        <v/>
      </c>
      <c r="AB199">
        <f>MAX(0,AB198*(1+AB$6/Setup!$C$13)-BZ199-DX199)+IF($K199=9,$D199,0)</f>
        <v/>
      </c>
      <c r="AC199">
        <f>MAX(0,AC198*(1+AC$6/Setup!$C$13)-CA199-DY199)+IF($K199=10,$D199,0)</f>
        <v/>
      </c>
      <c r="AD199">
        <f>MAX(0,AD198*(1+AD$6/Setup!$C$13)-CB199-DZ199)+IF($K199=11,$D199,0)</f>
        <v/>
      </c>
      <c r="AE199">
        <f>MAX(0,AE198*(1+AE$6/Setup!$C$13)-CC199-EA199)+IF($K199=12,$D199,0)</f>
        <v/>
      </c>
      <c r="AF199">
        <f>MAX(0,AF198*(1+AF$6/Setup!$C$13)-CD199-EB199)+IF($K199=13,$D199,0)</f>
        <v/>
      </c>
      <c r="AG199">
        <f>MAX(0,AG198*(1+AG$6/Setup!$C$13)-CE199-EC199)+IF($K199=14,$D199,0)</f>
        <v/>
      </c>
      <c r="AH199">
        <f>MAX(0,AH198*(1+AH$6/Setup!$C$13)-CF199-ED199)+IF($K199=15,$D199,0)</f>
        <v/>
      </c>
      <c r="AI199">
        <f>MAX(0,AI198*(1+AI$6/Setup!$C$13)-CG199-EE199)+IF($K199=16,$D199,0)</f>
        <v/>
      </c>
      <c r="AJ199">
        <f>MAX(0,AJ198*(1+AJ$6/Setup!$C$13)-CH199-EF199)+IF($K199=17,$D199,0)</f>
        <v/>
      </c>
      <c r="AK199">
        <f>MAX(0,AK198*(1+AK$6/Setup!$C$13)-CI199-EG199)+IF($K199=18,$D199,0)</f>
        <v/>
      </c>
      <c r="AL199">
        <f>MAX(0,AL198*(1+AL$6/Setup!$C$13)-CJ199-EH199)+IF($K199=19,$D199,0)</f>
        <v/>
      </c>
      <c r="AM199">
        <f>MAX(0,AM198*(1+AM$6/Setup!$C$13)-CK199-EI199)+IF($K199=20,$D199,0)</f>
        <v/>
      </c>
      <c r="AN199">
        <f>MAX(0,AN198*(1+AN$6/Setup!$C$13)-CL199-EJ199)+IF($K199=21,$D199,0)</f>
        <v/>
      </c>
      <c r="AO199">
        <f>MAX(0,AO198*(1+AO$6/Setup!$C$13)-CM199-EK199)+IF($K199=22,$D199,0)</f>
        <v/>
      </c>
      <c r="AP199">
        <f>MAX(0,AP198*(1+AP$6/Setup!$C$13)-CN199-EL199)+IF($K199=23,$D199,0)</f>
        <v/>
      </c>
      <c r="AQ199">
        <f>MAX(0,AQ198*(1+AQ$6/Setup!$C$13)-CO199-EM199)+IF($K199=24,$D199,0)</f>
        <v/>
      </c>
      <c r="AR199">
        <f>MAX(0,AR198*(1+AR$6/Setup!$C$13)-CP199-EN199)+IF($K199=25,$D199,0)</f>
        <v/>
      </c>
      <c r="AS199">
        <f>MAX(0,AS198*(1+AS$6/Setup!$C$13)-CQ199-EO199)+IF($K199=26,$D199,0)</f>
        <v/>
      </c>
      <c r="AT199">
        <f>MAX(0,AT198*(1+AT$6/Setup!$C$13)-CR199-EP199)+IF($K199=27,$D199,0)</f>
        <v/>
      </c>
      <c r="AU199">
        <f>MAX(0,AU198*(1+AU$6/Setup!$C$13)-CS199-EQ199)+IF($K199=28,$D199,0)</f>
        <v/>
      </c>
      <c r="AV199">
        <f>MAX(0,AV198*(1+AV$6/Setup!$C$13)-CT199-ER199)+IF($K199=29,$D199,0)</f>
        <v/>
      </c>
      <c r="AW199">
        <f>MAX(0,AW198*(1+AW$6/Setup!$C$13)-CU199-ES199)+IF($K199=30,$D199,0)</f>
        <v/>
      </c>
      <c r="AX199">
        <f>MAX(0,AX198*(1+AX$6/Setup!$C$13)-CV199-ET199)+IF($K199=31,$D199,0)</f>
        <v/>
      </c>
      <c r="AY199">
        <f>MAX(0,AY198*(1+AY$6/Setup!$C$13)-CW199-EU199)+IF($K199=32,$D199,0)</f>
        <v/>
      </c>
      <c r="AZ199">
        <f>MAX(0,AZ198*(1+AZ$6/Setup!$C$13)-CX199-EV199)+IF($K199=33,$D199,0)</f>
        <v/>
      </c>
      <c r="BA199">
        <f>MAX(0,BA198*(1+BA$6/Setup!$C$13)-CY199-EW199)+IF($K199=34,$D199,0)</f>
        <v/>
      </c>
      <c r="BB199">
        <f>MAX(0,BB198*(1+BB$6/Setup!$C$13)-CZ199-EX199)+IF($K199=35,$D199,0)</f>
        <v/>
      </c>
      <c r="BC199">
        <f>MAX(0,BC198*(1+BC$6/Setup!$C$13)-DA199-EY199)+IF($K199=36,$D199,0)</f>
        <v/>
      </c>
      <c r="BD199">
        <f>MAX(0,BD198*(1+BD$6/Setup!$C$13)-DB199-EZ199)+IF($K199=37,$D199,0)</f>
        <v/>
      </c>
      <c r="BE199">
        <f>MAX(0,BE198*(1+BE$6/Setup!$C$13)-DC199-FA199)+IF($K199=38,$D199,0)</f>
        <v/>
      </c>
      <c r="BF199">
        <f>MAX(0,BF198*(1+BF$6/Setup!$C$13)-DD199-FB199)+IF($K199=39,$D199,0)</f>
        <v/>
      </c>
      <c r="BG199">
        <f>MAX(0,BG198*(1+BG$6/Setup!$C$13)-DE199-FC199)+IF($K199=40,$D199,0)</f>
        <v/>
      </c>
      <c r="BH199">
        <f>MAX(0,BH198*(1+BH$6/Setup!$C$13)-DF199-FD199)+IF($K199=41,$D199,0)</f>
        <v/>
      </c>
      <c r="BI199">
        <f>MAX(0,BI198*(1+BI$6/Setup!$C$13)-DG199-FE199)+IF($K199=42,$D199,0)</f>
        <v/>
      </c>
      <c r="BJ199">
        <f>MAX(0,BJ198*(1+BJ$6/Setup!$C$13)-DH199-FF199)+IF($K199=43,$D199,0)</f>
        <v/>
      </c>
      <c r="BK199">
        <f>MAX(0,BK198*(1+BK$6/Setup!$C$13)-DI199-FG199)+IF($K199=44,$D199,0)</f>
        <v/>
      </c>
      <c r="BL199">
        <f>MAX(0,BL198*(1+BL$6/Setup!$C$13)-DJ199-FH199)+IF($K199=45,$D199,0)</f>
        <v/>
      </c>
      <c r="BM199">
        <f>MAX(0,BM198*(1+BM$6/Setup!$C$13)-DK199-FI199)+IF($K199=46,$D199,0)</f>
        <v/>
      </c>
      <c r="BN199">
        <f>MAX(0,BN198*(1+BN$6/Setup!$C$13)-DL199-FJ199)+IF($K199=47,$D199,0)</f>
        <v/>
      </c>
      <c r="BO199">
        <f>MAX(0,BO198*(1+BO$6/Setup!$C$13)-DM199-FK199)+IF($K199=48,$D199,0)</f>
        <v/>
      </c>
      <c r="BP199">
        <f>MAX(0,BP198*(1+BP$6/Setup!$C$13)-DN199-FL199)+IF($K199=49,$D199,0)</f>
        <v/>
      </c>
      <c r="BQ199">
        <f>MAX(0,BQ198*(1+BQ$6/Setup!$C$13)-DO199-FM199)+IF($K199=50,$D199,0)</f>
        <v/>
      </c>
      <c r="BR199">
        <f>MIN(T198*(1+T$6/Setup!$C$13),T$7)</f>
        <v/>
      </c>
      <c r="BS199">
        <f>MIN(U198*(1+U$6/Setup!$C$13),U$7)</f>
        <v/>
      </c>
      <c r="BT199">
        <f>MIN(V198*(1+V$6/Setup!$C$13),V$7)</f>
        <v/>
      </c>
      <c r="BU199">
        <f>MIN(W198*(1+W$6/Setup!$C$13),W$7)</f>
        <v/>
      </c>
      <c r="BV199">
        <f>MIN(X198*(1+X$6/Setup!$C$13),X$7)</f>
        <v/>
      </c>
      <c r="BW199">
        <f>MIN(Y198*(1+Y$6/Setup!$C$13),Y$7)</f>
        <v/>
      </c>
      <c r="BX199">
        <f>MIN(Z198*(1+Z$6/Setup!$C$13),Z$7)</f>
        <v/>
      </c>
      <c r="BY199">
        <f>MIN(AA198*(1+AA$6/Setup!$C$13),AA$7)</f>
        <v/>
      </c>
      <c r="BZ199">
        <f>MIN(AB198*(1+AB$6/Setup!$C$13),AB$7)</f>
        <v/>
      </c>
      <c r="CA199">
        <f>MIN(AC198*(1+AC$6/Setup!$C$13),AC$7)</f>
        <v/>
      </c>
      <c r="CB199">
        <f>MIN(AD198*(1+AD$6/Setup!$C$13),AD$7)</f>
        <v/>
      </c>
      <c r="CC199">
        <f>MIN(AE198*(1+AE$6/Setup!$C$13),AE$7)</f>
        <v/>
      </c>
      <c r="CD199">
        <f>MIN(AF198*(1+AF$6/Setup!$C$13),AF$7)</f>
        <v/>
      </c>
      <c r="CE199">
        <f>MIN(AG198*(1+AG$6/Setup!$C$13),AG$7)</f>
        <v/>
      </c>
      <c r="CF199">
        <f>MIN(AH198*(1+AH$6/Setup!$C$13),AH$7)</f>
        <v/>
      </c>
      <c r="CG199">
        <f>MIN(AI198*(1+AI$6/Setup!$C$13),AI$7)</f>
        <v/>
      </c>
      <c r="CH199">
        <f>MIN(AJ198*(1+AJ$6/Setup!$C$13),AJ$7)</f>
        <v/>
      </c>
      <c r="CI199">
        <f>MIN(AK198*(1+AK$6/Setup!$C$13),AK$7)</f>
        <v/>
      </c>
      <c r="CJ199">
        <f>MIN(AL198*(1+AL$6/Setup!$C$13),AL$7)</f>
        <v/>
      </c>
      <c r="CK199">
        <f>MIN(AM198*(1+AM$6/Setup!$C$13),AM$7)</f>
        <v/>
      </c>
      <c r="CL199">
        <f>MIN(AN198*(1+AN$6/Setup!$C$13),AN$7)</f>
        <v/>
      </c>
      <c r="CM199">
        <f>MIN(AO198*(1+AO$6/Setup!$C$13),AO$7)</f>
        <v/>
      </c>
      <c r="CN199">
        <f>MIN(AP198*(1+AP$6/Setup!$C$13),AP$7)</f>
        <v/>
      </c>
      <c r="CO199">
        <f>MIN(AQ198*(1+AQ$6/Setup!$C$13),AQ$7)</f>
        <v/>
      </c>
      <c r="CP199">
        <f>MIN(AR198*(1+AR$6/Setup!$C$13),AR$7)</f>
        <v/>
      </c>
      <c r="CQ199">
        <f>MIN(AS198*(1+AS$6/Setup!$C$13),AS$7)</f>
        <v/>
      </c>
      <c r="CR199">
        <f>MIN(AT198*(1+AT$6/Setup!$C$13),AT$7)</f>
        <v/>
      </c>
      <c r="CS199">
        <f>MIN(AU198*(1+AU$6/Setup!$C$13),AU$7)</f>
        <v/>
      </c>
      <c r="CT199">
        <f>MIN(AV198*(1+AV$6/Setup!$C$13),AV$7)</f>
        <v/>
      </c>
      <c r="CU199">
        <f>MIN(AW198*(1+AW$6/Setup!$C$13),AW$7)</f>
        <v/>
      </c>
      <c r="CV199">
        <f>MIN(AX198*(1+AX$6/Setup!$C$13),AX$7)</f>
        <v/>
      </c>
      <c r="CW199">
        <f>MIN(AY198*(1+AY$6/Setup!$C$13),AY$7)</f>
        <v/>
      </c>
      <c r="CX199">
        <f>MIN(AZ198*(1+AZ$6/Setup!$C$13),AZ$7)</f>
        <v/>
      </c>
      <c r="CY199">
        <f>MIN(BA198*(1+BA$6/Setup!$C$13),BA$7)</f>
        <v/>
      </c>
      <c r="CZ199">
        <f>MIN(BB198*(1+BB$6/Setup!$C$13),BB$7)</f>
        <v/>
      </c>
      <c r="DA199">
        <f>MIN(BC198*(1+BC$6/Setup!$C$13),BC$7)</f>
        <v/>
      </c>
      <c r="DB199">
        <f>MIN(BD198*(1+BD$6/Setup!$C$13),BD$7)</f>
        <v/>
      </c>
      <c r="DC199">
        <f>MIN(BE198*(1+BE$6/Setup!$C$13),BE$7)</f>
        <v/>
      </c>
      <c r="DD199">
        <f>MIN(BF198*(1+BF$6/Setup!$C$13),BF$7)</f>
        <v/>
      </c>
      <c r="DE199">
        <f>MIN(BG198*(1+BG$6/Setup!$C$13),BG$7)</f>
        <v/>
      </c>
      <c r="DF199">
        <f>MIN(BH198*(1+BH$6/Setup!$C$13),BH$7)</f>
        <v/>
      </c>
      <c r="DG199">
        <f>MIN(BI198*(1+BI$6/Setup!$C$13),BI$7)</f>
        <v/>
      </c>
      <c r="DH199">
        <f>MIN(BJ198*(1+BJ$6/Setup!$C$13),BJ$7)</f>
        <v/>
      </c>
      <c r="DI199">
        <f>MIN(BK198*(1+BK$6/Setup!$C$13),BK$7)</f>
        <v/>
      </c>
      <c r="DJ199">
        <f>MIN(BL198*(1+BL$6/Setup!$C$13),BL$7)</f>
        <v/>
      </c>
      <c r="DK199">
        <f>MIN(BM198*(1+BM$6/Setup!$C$13),BM$7)</f>
        <v/>
      </c>
      <c r="DL199">
        <f>MIN(BN198*(1+BN$6/Setup!$C$13),BN$7)</f>
        <v/>
      </c>
      <c r="DM199">
        <f>MIN(BO198*(1+BO$6/Setup!$C$13),BO$7)</f>
        <v/>
      </c>
      <c r="DN199">
        <f>MIN(BP198*(1+BP$6/Setup!$C$13),BP$7)</f>
        <v/>
      </c>
      <c r="DO199">
        <f>MIN(BQ198*(1+BQ$6/Setup!$C$13),BQ$7)</f>
        <v/>
      </c>
      <c r="DP199">
        <f>MIN(T198*(1+T$6/Setup!$C$13)-BR199,$H199)</f>
        <v/>
      </c>
      <c r="DQ199">
        <f>MIN(U198*(1+U$6/Setup!$C$13)-BS199,MAX(0,$H199-SUM($DP199:DP199)))</f>
        <v/>
      </c>
      <c r="DR199">
        <f>MIN(V198*(1+V$6/Setup!$C$13)-BT199,MAX(0,$H199-SUM($DP199:DQ199)))</f>
        <v/>
      </c>
      <c r="DS199">
        <f>MIN(W198*(1+W$6/Setup!$C$13)-BU199,MAX(0,$H199-SUM($DP199:DR199)))</f>
        <v/>
      </c>
      <c r="DT199">
        <f>MIN(X198*(1+X$6/Setup!$C$13)-BV199,MAX(0,$H199-SUM($DP199:DS199)))</f>
        <v/>
      </c>
      <c r="DU199">
        <f>MIN(Y198*(1+Y$6/Setup!$C$13)-BW199,MAX(0,$H199-SUM($DP199:DT199)))</f>
        <v/>
      </c>
      <c r="DV199">
        <f>MIN(Z198*(1+Z$6/Setup!$C$13)-BX199,MAX(0,$H199-SUM($DP199:DU199)))</f>
        <v/>
      </c>
      <c r="DW199">
        <f>MIN(AA198*(1+AA$6/Setup!$C$13)-BY199,MAX(0,$H199-SUM($DP199:DV199)))</f>
        <v/>
      </c>
      <c r="DX199">
        <f>MIN(AB198*(1+AB$6/Setup!$C$13)-BZ199,MAX(0,$H199-SUM($DP199:DW199)))</f>
        <v/>
      </c>
      <c r="DY199">
        <f>MIN(AC198*(1+AC$6/Setup!$C$13)-CA199,MAX(0,$H199-SUM($DP199:DX199)))</f>
        <v/>
      </c>
      <c r="DZ199">
        <f>MIN(AD198*(1+AD$6/Setup!$C$13)-CB199,MAX(0,$H199-SUM($DP199:DY199)))</f>
        <v/>
      </c>
      <c r="EA199">
        <f>MIN(AE198*(1+AE$6/Setup!$C$13)-CC199,MAX(0,$H199-SUM($DP199:DZ199)))</f>
        <v/>
      </c>
      <c r="EB199">
        <f>MIN(AF198*(1+AF$6/Setup!$C$13)-CD199,MAX(0,$H199-SUM($DP199:EA199)))</f>
        <v/>
      </c>
      <c r="EC199">
        <f>MIN(AG198*(1+AG$6/Setup!$C$13)-CE199,MAX(0,$H199-SUM($DP199:EB199)))</f>
        <v/>
      </c>
      <c r="ED199">
        <f>MIN(AH198*(1+AH$6/Setup!$C$13)-CF199,MAX(0,$H199-SUM($DP199:EC199)))</f>
        <v/>
      </c>
      <c r="EE199">
        <f>MIN(AI198*(1+AI$6/Setup!$C$13)-CG199,MAX(0,$H199-SUM($DP199:ED199)))</f>
        <v/>
      </c>
      <c r="EF199">
        <f>MIN(AJ198*(1+AJ$6/Setup!$C$13)-CH199,MAX(0,$H199-SUM($DP199:EE199)))</f>
        <v/>
      </c>
      <c r="EG199">
        <f>MIN(AK198*(1+AK$6/Setup!$C$13)-CI199,MAX(0,$H199-SUM($DP199:EF199)))</f>
        <v/>
      </c>
      <c r="EH199">
        <f>MIN(AL198*(1+AL$6/Setup!$C$13)-CJ199,MAX(0,$H199-SUM($DP199:EG199)))</f>
        <v/>
      </c>
      <c r="EI199">
        <f>MIN(AM198*(1+AM$6/Setup!$C$13)-CK199,MAX(0,$H199-SUM($DP199:EH199)))</f>
        <v/>
      </c>
      <c r="EJ199">
        <f>MIN(AN198*(1+AN$6/Setup!$C$13)-CL199,MAX(0,$H199-SUM($DP199:EI199)))</f>
        <v/>
      </c>
      <c r="EK199">
        <f>MIN(AO198*(1+AO$6/Setup!$C$13)-CM199,MAX(0,$H199-SUM($DP199:EJ199)))</f>
        <v/>
      </c>
      <c r="EL199">
        <f>MIN(AP198*(1+AP$6/Setup!$C$13)-CN199,MAX(0,$H199-SUM($DP199:EK199)))</f>
        <v/>
      </c>
      <c r="EM199">
        <f>MIN(AQ198*(1+AQ$6/Setup!$C$13)-CO199,MAX(0,$H199-SUM($DP199:EL199)))</f>
        <v/>
      </c>
      <c r="EN199">
        <f>MIN(AR198*(1+AR$6/Setup!$C$13)-CP199,MAX(0,$H199-SUM($DP199:EM199)))</f>
        <v/>
      </c>
      <c r="EO199">
        <f>MIN(AS198*(1+AS$6/Setup!$C$13)-CQ199,MAX(0,$H199-SUM($DP199:EN199)))</f>
        <v/>
      </c>
      <c r="EP199">
        <f>MIN(AT198*(1+AT$6/Setup!$C$13)-CR199,MAX(0,$H199-SUM($DP199:EO199)))</f>
        <v/>
      </c>
      <c r="EQ199">
        <f>MIN(AU198*(1+AU$6/Setup!$C$13)-CS199,MAX(0,$H199-SUM($DP199:EP199)))</f>
        <v/>
      </c>
      <c r="ER199">
        <f>MIN(AV198*(1+AV$6/Setup!$C$13)-CT199,MAX(0,$H199-SUM($DP199:EQ199)))</f>
        <v/>
      </c>
      <c r="ES199">
        <f>MIN(AW198*(1+AW$6/Setup!$C$13)-CU199,MAX(0,$H199-SUM($DP199:ER199)))</f>
        <v/>
      </c>
      <c r="ET199">
        <f>MIN(AX198*(1+AX$6/Setup!$C$13)-CV199,MAX(0,$H199-SUM($DP199:ES199)))</f>
        <v/>
      </c>
      <c r="EU199">
        <f>MIN(AY198*(1+AY$6/Setup!$C$13)-CW199,MAX(0,$H199-SUM($DP199:ET199)))</f>
        <v/>
      </c>
      <c r="EV199">
        <f>MIN(AZ198*(1+AZ$6/Setup!$C$13)-CX199,MAX(0,$H199-SUM($DP199:EU199)))</f>
        <v/>
      </c>
      <c r="EW199">
        <f>MIN(BA198*(1+BA$6/Setup!$C$13)-CY199,MAX(0,$H199-SUM($DP199:EV199)))</f>
        <v/>
      </c>
      <c r="EX199">
        <f>MIN(BB198*(1+BB$6/Setup!$C$13)-CZ199,MAX(0,$H199-SUM($DP199:EW199)))</f>
        <v/>
      </c>
      <c r="EY199">
        <f>MIN(BC198*(1+BC$6/Setup!$C$13)-DA199,MAX(0,$H199-SUM($DP199:EX199)))</f>
        <v/>
      </c>
      <c r="EZ199">
        <f>MIN(BD198*(1+BD$6/Setup!$C$13)-DB199,MAX(0,$H199-SUM($DP199:EY199)))</f>
        <v/>
      </c>
      <c r="FA199">
        <f>MIN(BE198*(1+BE$6/Setup!$C$13)-DC199,MAX(0,$H199-SUM($DP199:EZ199)))</f>
        <v/>
      </c>
      <c r="FB199">
        <f>MIN(BF198*(1+BF$6/Setup!$C$13)-DD199,MAX(0,$H199-SUM($DP199:FA199)))</f>
        <v/>
      </c>
      <c r="FC199">
        <f>MIN(BG198*(1+BG$6/Setup!$C$13)-DE199,MAX(0,$H199-SUM($DP199:FB199)))</f>
        <v/>
      </c>
      <c r="FD199">
        <f>MIN(BH198*(1+BH$6/Setup!$C$13)-DF199,MAX(0,$H199-SUM($DP199:FC199)))</f>
        <v/>
      </c>
      <c r="FE199">
        <f>MIN(BI198*(1+BI$6/Setup!$C$13)-DG199,MAX(0,$H199-SUM($DP199:FD199)))</f>
        <v/>
      </c>
      <c r="FF199">
        <f>MIN(BJ198*(1+BJ$6/Setup!$C$13)-DH199,MAX(0,$H199-SUM($DP199:FE199)))</f>
        <v/>
      </c>
      <c r="FG199">
        <f>MIN(BK198*(1+BK$6/Setup!$C$13)-DI199,MAX(0,$H199-SUM($DP199:FF199)))</f>
        <v/>
      </c>
      <c r="FH199">
        <f>MIN(BL198*(1+BL$6/Setup!$C$13)-DJ199,MAX(0,$H199-SUM($DP199:FG199)))</f>
        <v/>
      </c>
      <c r="FI199">
        <f>MIN(BM198*(1+BM$6/Setup!$C$13)-DK199,MAX(0,$H199-SUM($DP199:FH199)))</f>
        <v/>
      </c>
      <c r="FJ199">
        <f>MIN(BN198*(1+BN$6/Setup!$C$13)-DL199,MAX(0,$H199-SUM($DP199:FI199)))</f>
        <v/>
      </c>
      <c r="FK199">
        <f>MIN(BO198*(1+BO$6/Setup!$C$13)-DM199,MAX(0,$H199-SUM($DP199:FJ199)))</f>
        <v/>
      </c>
      <c r="FL199">
        <f>MIN(BP198*(1+BP$6/Setup!$C$13)-DN199,MAX(0,$H199-SUM($DP199:FK199)))</f>
        <v/>
      </c>
      <c r="FM199">
        <f>MIN(BQ198*(1+BQ$6/Setup!$C$13)-DO199,MAX(0,$H199-SUM($DP199:FL199)))</f>
        <v/>
      </c>
    </row>
    <row r="200">
      <c r="A200">
        <f>A199+1</f>
        <v/>
      </c>
      <c r="B200">
        <f>IF(Setup!$C$6="Every week",Setup!$C$7+7*(A200-1),IF(Setup!$C$6="Every 2 weeks",Setup!$C$7+14*(A200-1),IF(Setup!$C$6="Every month",EDATE(Setup!$C$7,A200-1),EOMONTH(Setup!$C$7,INT((A200-1+Setup!$C$20)/2)-1)+MIN(IF(MOD(A200-1+Setup!$C$20,2)=0,Setup!$C$18,Setup!$C$19),DAY(EOMONTH(Setup!$C$7,INT((A200-1+Setup!$C$20)/2)))))))</f>
        <v/>
      </c>
      <c r="C200">
        <f>N('Paycheck Plan'!J196)</f>
        <v/>
      </c>
      <c r="D200">
        <f>N('Paycheck Plan'!K196)</f>
        <v/>
      </c>
      <c r="E200">
        <f>MIN(MAX(0,Setup!$C$10-F199),MAX(0,Setup!$C$8+C200-G200))</f>
        <v/>
      </c>
      <c r="F200">
        <f>F199+E200</f>
        <v/>
      </c>
      <c r="G200">
        <f>MIN(Setup!$C$14,MAX(0,Setup!$C$8+C200))</f>
        <v/>
      </c>
      <c r="H200">
        <f>MAX(0,Setup!$C$8+C200-G200-E200)+SUM($T$7:$BQ$7)-SUM(BR200:DO200)</f>
        <v/>
      </c>
      <c r="I200">
        <f>SUMPRODUCT(T199:BQ199,$T$6:$BQ$6)/Setup!$C$13</f>
        <v/>
      </c>
      <c r="J200">
        <f>SUM(T200:BQ200)</f>
        <v/>
      </c>
      <c r="K200">
        <f>IF(MAX(DP200:FM200)&gt;0,MATCH(MAX(DP200:FM200),DP200:FM200,0),1)</f>
        <v/>
      </c>
      <c r="T200">
        <f>MAX(0,T199*(1+T$6/Setup!$C$13)-BR200-DP200)+IF($K200=1,$D200,0)</f>
        <v/>
      </c>
      <c r="U200">
        <f>MAX(0,U199*(1+U$6/Setup!$C$13)-BS200-DQ200)+IF($K200=2,$D200,0)</f>
        <v/>
      </c>
      <c r="V200">
        <f>MAX(0,V199*(1+V$6/Setup!$C$13)-BT200-DR200)+IF($K200=3,$D200,0)</f>
        <v/>
      </c>
      <c r="W200">
        <f>MAX(0,W199*(1+W$6/Setup!$C$13)-BU200-DS200)+IF($K200=4,$D200,0)</f>
        <v/>
      </c>
      <c r="X200">
        <f>MAX(0,X199*(1+X$6/Setup!$C$13)-BV200-DT200)+IF($K200=5,$D200,0)</f>
        <v/>
      </c>
      <c r="Y200">
        <f>MAX(0,Y199*(1+Y$6/Setup!$C$13)-BW200-DU200)+IF($K200=6,$D200,0)</f>
        <v/>
      </c>
      <c r="Z200">
        <f>MAX(0,Z199*(1+Z$6/Setup!$C$13)-BX200-DV200)+IF($K200=7,$D200,0)</f>
        <v/>
      </c>
      <c r="AA200">
        <f>MAX(0,AA199*(1+AA$6/Setup!$C$13)-BY200-DW200)+IF($K200=8,$D200,0)</f>
        <v/>
      </c>
      <c r="AB200">
        <f>MAX(0,AB199*(1+AB$6/Setup!$C$13)-BZ200-DX200)+IF($K200=9,$D200,0)</f>
        <v/>
      </c>
      <c r="AC200">
        <f>MAX(0,AC199*(1+AC$6/Setup!$C$13)-CA200-DY200)+IF($K200=10,$D200,0)</f>
        <v/>
      </c>
      <c r="AD200">
        <f>MAX(0,AD199*(1+AD$6/Setup!$C$13)-CB200-DZ200)+IF($K200=11,$D200,0)</f>
        <v/>
      </c>
      <c r="AE200">
        <f>MAX(0,AE199*(1+AE$6/Setup!$C$13)-CC200-EA200)+IF($K200=12,$D200,0)</f>
        <v/>
      </c>
      <c r="AF200">
        <f>MAX(0,AF199*(1+AF$6/Setup!$C$13)-CD200-EB200)+IF($K200=13,$D200,0)</f>
        <v/>
      </c>
      <c r="AG200">
        <f>MAX(0,AG199*(1+AG$6/Setup!$C$13)-CE200-EC200)+IF($K200=14,$D200,0)</f>
        <v/>
      </c>
      <c r="AH200">
        <f>MAX(0,AH199*(1+AH$6/Setup!$C$13)-CF200-ED200)+IF($K200=15,$D200,0)</f>
        <v/>
      </c>
      <c r="AI200">
        <f>MAX(0,AI199*(1+AI$6/Setup!$C$13)-CG200-EE200)+IF($K200=16,$D200,0)</f>
        <v/>
      </c>
      <c r="AJ200">
        <f>MAX(0,AJ199*(1+AJ$6/Setup!$C$13)-CH200-EF200)+IF($K200=17,$D200,0)</f>
        <v/>
      </c>
      <c r="AK200">
        <f>MAX(0,AK199*(1+AK$6/Setup!$C$13)-CI200-EG200)+IF($K200=18,$D200,0)</f>
        <v/>
      </c>
      <c r="AL200">
        <f>MAX(0,AL199*(1+AL$6/Setup!$C$13)-CJ200-EH200)+IF($K200=19,$D200,0)</f>
        <v/>
      </c>
      <c r="AM200">
        <f>MAX(0,AM199*(1+AM$6/Setup!$C$13)-CK200-EI200)+IF($K200=20,$D200,0)</f>
        <v/>
      </c>
      <c r="AN200">
        <f>MAX(0,AN199*(1+AN$6/Setup!$C$13)-CL200-EJ200)+IF($K200=21,$D200,0)</f>
        <v/>
      </c>
      <c r="AO200">
        <f>MAX(0,AO199*(1+AO$6/Setup!$C$13)-CM200-EK200)+IF($K200=22,$D200,0)</f>
        <v/>
      </c>
      <c r="AP200">
        <f>MAX(0,AP199*(1+AP$6/Setup!$C$13)-CN200-EL200)+IF($K200=23,$D200,0)</f>
        <v/>
      </c>
      <c r="AQ200">
        <f>MAX(0,AQ199*(1+AQ$6/Setup!$C$13)-CO200-EM200)+IF($K200=24,$D200,0)</f>
        <v/>
      </c>
      <c r="AR200">
        <f>MAX(0,AR199*(1+AR$6/Setup!$C$13)-CP200-EN200)+IF($K200=25,$D200,0)</f>
        <v/>
      </c>
      <c r="AS200">
        <f>MAX(0,AS199*(1+AS$6/Setup!$C$13)-CQ200-EO200)+IF($K200=26,$D200,0)</f>
        <v/>
      </c>
      <c r="AT200">
        <f>MAX(0,AT199*(1+AT$6/Setup!$C$13)-CR200-EP200)+IF($K200=27,$D200,0)</f>
        <v/>
      </c>
      <c r="AU200">
        <f>MAX(0,AU199*(1+AU$6/Setup!$C$13)-CS200-EQ200)+IF($K200=28,$D200,0)</f>
        <v/>
      </c>
      <c r="AV200">
        <f>MAX(0,AV199*(1+AV$6/Setup!$C$13)-CT200-ER200)+IF($K200=29,$D200,0)</f>
        <v/>
      </c>
      <c r="AW200">
        <f>MAX(0,AW199*(1+AW$6/Setup!$C$13)-CU200-ES200)+IF($K200=30,$D200,0)</f>
        <v/>
      </c>
      <c r="AX200">
        <f>MAX(0,AX199*(1+AX$6/Setup!$C$13)-CV200-ET200)+IF($K200=31,$D200,0)</f>
        <v/>
      </c>
      <c r="AY200">
        <f>MAX(0,AY199*(1+AY$6/Setup!$C$13)-CW200-EU200)+IF($K200=32,$D200,0)</f>
        <v/>
      </c>
      <c r="AZ200">
        <f>MAX(0,AZ199*(1+AZ$6/Setup!$C$13)-CX200-EV200)+IF($K200=33,$D200,0)</f>
        <v/>
      </c>
      <c r="BA200">
        <f>MAX(0,BA199*(1+BA$6/Setup!$C$13)-CY200-EW200)+IF($K200=34,$D200,0)</f>
        <v/>
      </c>
      <c r="BB200">
        <f>MAX(0,BB199*(1+BB$6/Setup!$C$13)-CZ200-EX200)+IF($K200=35,$D200,0)</f>
        <v/>
      </c>
      <c r="BC200">
        <f>MAX(0,BC199*(1+BC$6/Setup!$C$13)-DA200-EY200)+IF($K200=36,$D200,0)</f>
        <v/>
      </c>
      <c r="BD200">
        <f>MAX(0,BD199*(1+BD$6/Setup!$C$13)-DB200-EZ200)+IF($K200=37,$D200,0)</f>
        <v/>
      </c>
      <c r="BE200">
        <f>MAX(0,BE199*(1+BE$6/Setup!$C$13)-DC200-FA200)+IF($K200=38,$D200,0)</f>
        <v/>
      </c>
      <c r="BF200">
        <f>MAX(0,BF199*(1+BF$6/Setup!$C$13)-DD200-FB200)+IF($K200=39,$D200,0)</f>
        <v/>
      </c>
      <c r="BG200">
        <f>MAX(0,BG199*(1+BG$6/Setup!$C$13)-DE200-FC200)+IF($K200=40,$D200,0)</f>
        <v/>
      </c>
      <c r="BH200">
        <f>MAX(0,BH199*(1+BH$6/Setup!$C$13)-DF200-FD200)+IF($K200=41,$D200,0)</f>
        <v/>
      </c>
      <c r="BI200">
        <f>MAX(0,BI199*(1+BI$6/Setup!$C$13)-DG200-FE200)+IF($K200=42,$D200,0)</f>
        <v/>
      </c>
      <c r="BJ200">
        <f>MAX(0,BJ199*(1+BJ$6/Setup!$C$13)-DH200-FF200)+IF($K200=43,$D200,0)</f>
        <v/>
      </c>
      <c r="BK200">
        <f>MAX(0,BK199*(1+BK$6/Setup!$C$13)-DI200-FG200)+IF($K200=44,$D200,0)</f>
        <v/>
      </c>
      <c r="BL200">
        <f>MAX(0,BL199*(1+BL$6/Setup!$C$13)-DJ200-FH200)+IF($K200=45,$D200,0)</f>
        <v/>
      </c>
      <c r="BM200">
        <f>MAX(0,BM199*(1+BM$6/Setup!$C$13)-DK200-FI200)+IF($K200=46,$D200,0)</f>
        <v/>
      </c>
      <c r="BN200">
        <f>MAX(0,BN199*(1+BN$6/Setup!$C$13)-DL200-FJ200)+IF($K200=47,$D200,0)</f>
        <v/>
      </c>
      <c r="BO200">
        <f>MAX(0,BO199*(1+BO$6/Setup!$C$13)-DM200-FK200)+IF($K200=48,$D200,0)</f>
        <v/>
      </c>
      <c r="BP200">
        <f>MAX(0,BP199*(1+BP$6/Setup!$C$13)-DN200-FL200)+IF($K200=49,$D200,0)</f>
        <v/>
      </c>
      <c r="BQ200">
        <f>MAX(0,BQ199*(1+BQ$6/Setup!$C$13)-DO200-FM200)+IF($K200=50,$D200,0)</f>
        <v/>
      </c>
      <c r="BR200">
        <f>MIN(T199*(1+T$6/Setup!$C$13),T$7)</f>
        <v/>
      </c>
      <c r="BS200">
        <f>MIN(U199*(1+U$6/Setup!$C$13),U$7)</f>
        <v/>
      </c>
      <c r="BT200">
        <f>MIN(V199*(1+V$6/Setup!$C$13),V$7)</f>
        <v/>
      </c>
      <c r="BU200">
        <f>MIN(W199*(1+W$6/Setup!$C$13),W$7)</f>
        <v/>
      </c>
      <c r="BV200">
        <f>MIN(X199*(1+X$6/Setup!$C$13),X$7)</f>
        <v/>
      </c>
      <c r="BW200">
        <f>MIN(Y199*(1+Y$6/Setup!$C$13),Y$7)</f>
        <v/>
      </c>
      <c r="BX200">
        <f>MIN(Z199*(1+Z$6/Setup!$C$13),Z$7)</f>
        <v/>
      </c>
      <c r="BY200">
        <f>MIN(AA199*(1+AA$6/Setup!$C$13),AA$7)</f>
        <v/>
      </c>
      <c r="BZ200">
        <f>MIN(AB199*(1+AB$6/Setup!$C$13),AB$7)</f>
        <v/>
      </c>
      <c r="CA200">
        <f>MIN(AC199*(1+AC$6/Setup!$C$13),AC$7)</f>
        <v/>
      </c>
      <c r="CB200">
        <f>MIN(AD199*(1+AD$6/Setup!$C$13),AD$7)</f>
        <v/>
      </c>
      <c r="CC200">
        <f>MIN(AE199*(1+AE$6/Setup!$C$13),AE$7)</f>
        <v/>
      </c>
      <c r="CD200">
        <f>MIN(AF199*(1+AF$6/Setup!$C$13),AF$7)</f>
        <v/>
      </c>
      <c r="CE200">
        <f>MIN(AG199*(1+AG$6/Setup!$C$13),AG$7)</f>
        <v/>
      </c>
      <c r="CF200">
        <f>MIN(AH199*(1+AH$6/Setup!$C$13),AH$7)</f>
        <v/>
      </c>
      <c r="CG200">
        <f>MIN(AI199*(1+AI$6/Setup!$C$13),AI$7)</f>
        <v/>
      </c>
      <c r="CH200">
        <f>MIN(AJ199*(1+AJ$6/Setup!$C$13),AJ$7)</f>
        <v/>
      </c>
      <c r="CI200">
        <f>MIN(AK199*(1+AK$6/Setup!$C$13),AK$7)</f>
        <v/>
      </c>
      <c r="CJ200">
        <f>MIN(AL199*(1+AL$6/Setup!$C$13),AL$7)</f>
        <v/>
      </c>
      <c r="CK200">
        <f>MIN(AM199*(1+AM$6/Setup!$C$13),AM$7)</f>
        <v/>
      </c>
      <c r="CL200">
        <f>MIN(AN199*(1+AN$6/Setup!$C$13),AN$7)</f>
        <v/>
      </c>
      <c r="CM200">
        <f>MIN(AO199*(1+AO$6/Setup!$C$13),AO$7)</f>
        <v/>
      </c>
      <c r="CN200">
        <f>MIN(AP199*(1+AP$6/Setup!$C$13),AP$7)</f>
        <v/>
      </c>
      <c r="CO200">
        <f>MIN(AQ199*(1+AQ$6/Setup!$C$13),AQ$7)</f>
        <v/>
      </c>
      <c r="CP200">
        <f>MIN(AR199*(1+AR$6/Setup!$C$13),AR$7)</f>
        <v/>
      </c>
      <c r="CQ200">
        <f>MIN(AS199*(1+AS$6/Setup!$C$13),AS$7)</f>
        <v/>
      </c>
      <c r="CR200">
        <f>MIN(AT199*(1+AT$6/Setup!$C$13),AT$7)</f>
        <v/>
      </c>
      <c r="CS200">
        <f>MIN(AU199*(1+AU$6/Setup!$C$13),AU$7)</f>
        <v/>
      </c>
      <c r="CT200">
        <f>MIN(AV199*(1+AV$6/Setup!$C$13),AV$7)</f>
        <v/>
      </c>
      <c r="CU200">
        <f>MIN(AW199*(1+AW$6/Setup!$C$13),AW$7)</f>
        <v/>
      </c>
      <c r="CV200">
        <f>MIN(AX199*(1+AX$6/Setup!$C$13),AX$7)</f>
        <v/>
      </c>
      <c r="CW200">
        <f>MIN(AY199*(1+AY$6/Setup!$C$13),AY$7)</f>
        <v/>
      </c>
      <c r="CX200">
        <f>MIN(AZ199*(1+AZ$6/Setup!$C$13),AZ$7)</f>
        <v/>
      </c>
      <c r="CY200">
        <f>MIN(BA199*(1+BA$6/Setup!$C$13),BA$7)</f>
        <v/>
      </c>
      <c r="CZ200">
        <f>MIN(BB199*(1+BB$6/Setup!$C$13),BB$7)</f>
        <v/>
      </c>
      <c r="DA200">
        <f>MIN(BC199*(1+BC$6/Setup!$C$13),BC$7)</f>
        <v/>
      </c>
      <c r="DB200">
        <f>MIN(BD199*(1+BD$6/Setup!$C$13),BD$7)</f>
        <v/>
      </c>
      <c r="DC200">
        <f>MIN(BE199*(1+BE$6/Setup!$C$13),BE$7)</f>
        <v/>
      </c>
      <c r="DD200">
        <f>MIN(BF199*(1+BF$6/Setup!$C$13),BF$7)</f>
        <v/>
      </c>
      <c r="DE200">
        <f>MIN(BG199*(1+BG$6/Setup!$C$13),BG$7)</f>
        <v/>
      </c>
      <c r="DF200">
        <f>MIN(BH199*(1+BH$6/Setup!$C$13),BH$7)</f>
        <v/>
      </c>
      <c r="DG200">
        <f>MIN(BI199*(1+BI$6/Setup!$C$13),BI$7)</f>
        <v/>
      </c>
      <c r="DH200">
        <f>MIN(BJ199*(1+BJ$6/Setup!$C$13),BJ$7)</f>
        <v/>
      </c>
      <c r="DI200">
        <f>MIN(BK199*(1+BK$6/Setup!$C$13),BK$7)</f>
        <v/>
      </c>
      <c r="DJ200">
        <f>MIN(BL199*(1+BL$6/Setup!$C$13),BL$7)</f>
        <v/>
      </c>
      <c r="DK200">
        <f>MIN(BM199*(1+BM$6/Setup!$C$13),BM$7)</f>
        <v/>
      </c>
      <c r="DL200">
        <f>MIN(BN199*(1+BN$6/Setup!$C$13),BN$7)</f>
        <v/>
      </c>
      <c r="DM200">
        <f>MIN(BO199*(1+BO$6/Setup!$C$13),BO$7)</f>
        <v/>
      </c>
      <c r="DN200">
        <f>MIN(BP199*(1+BP$6/Setup!$C$13),BP$7)</f>
        <v/>
      </c>
      <c r="DO200">
        <f>MIN(BQ199*(1+BQ$6/Setup!$C$13),BQ$7)</f>
        <v/>
      </c>
      <c r="DP200">
        <f>MIN(T199*(1+T$6/Setup!$C$13)-BR200,$H200)</f>
        <v/>
      </c>
      <c r="DQ200">
        <f>MIN(U199*(1+U$6/Setup!$C$13)-BS200,MAX(0,$H200-SUM($DP200:DP200)))</f>
        <v/>
      </c>
      <c r="DR200">
        <f>MIN(V199*(1+V$6/Setup!$C$13)-BT200,MAX(0,$H200-SUM($DP200:DQ200)))</f>
        <v/>
      </c>
      <c r="DS200">
        <f>MIN(W199*(1+W$6/Setup!$C$13)-BU200,MAX(0,$H200-SUM($DP200:DR200)))</f>
        <v/>
      </c>
      <c r="DT200">
        <f>MIN(X199*(1+X$6/Setup!$C$13)-BV200,MAX(0,$H200-SUM($DP200:DS200)))</f>
        <v/>
      </c>
      <c r="DU200">
        <f>MIN(Y199*(1+Y$6/Setup!$C$13)-BW200,MAX(0,$H200-SUM($DP200:DT200)))</f>
        <v/>
      </c>
      <c r="DV200">
        <f>MIN(Z199*(1+Z$6/Setup!$C$13)-BX200,MAX(0,$H200-SUM($DP200:DU200)))</f>
        <v/>
      </c>
      <c r="DW200">
        <f>MIN(AA199*(1+AA$6/Setup!$C$13)-BY200,MAX(0,$H200-SUM($DP200:DV200)))</f>
        <v/>
      </c>
      <c r="DX200">
        <f>MIN(AB199*(1+AB$6/Setup!$C$13)-BZ200,MAX(0,$H200-SUM($DP200:DW200)))</f>
        <v/>
      </c>
      <c r="DY200">
        <f>MIN(AC199*(1+AC$6/Setup!$C$13)-CA200,MAX(0,$H200-SUM($DP200:DX200)))</f>
        <v/>
      </c>
      <c r="DZ200">
        <f>MIN(AD199*(1+AD$6/Setup!$C$13)-CB200,MAX(0,$H200-SUM($DP200:DY200)))</f>
        <v/>
      </c>
      <c r="EA200">
        <f>MIN(AE199*(1+AE$6/Setup!$C$13)-CC200,MAX(0,$H200-SUM($DP200:DZ200)))</f>
        <v/>
      </c>
      <c r="EB200">
        <f>MIN(AF199*(1+AF$6/Setup!$C$13)-CD200,MAX(0,$H200-SUM($DP200:EA200)))</f>
        <v/>
      </c>
      <c r="EC200">
        <f>MIN(AG199*(1+AG$6/Setup!$C$13)-CE200,MAX(0,$H200-SUM($DP200:EB200)))</f>
        <v/>
      </c>
      <c r="ED200">
        <f>MIN(AH199*(1+AH$6/Setup!$C$13)-CF200,MAX(0,$H200-SUM($DP200:EC200)))</f>
        <v/>
      </c>
      <c r="EE200">
        <f>MIN(AI199*(1+AI$6/Setup!$C$13)-CG200,MAX(0,$H200-SUM($DP200:ED200)))</f>
        <v/>
      </c>
      <c r="EF200">
        <f>MIN(AJ199*(1+AJ$6/Setup!$C$13)-CH200,MAX(0,$H200-SUM($DP200:EE200)))</f>
        <v/>
      </c>
      <c r="EG200">
        <f>MIN(AK199*(1+AK$6/Setup!$C$13)-CI200,MAX(0,$H200-SUM($DP200:EF200)))</f>
        <v/>
      </c>
      <c r="EH200">
        <f>MIN(AL199*(1+AL$6/Setup!$C$13)-CJ200,MAX(0,$H200-SUM($DP200:EG200)))</f>
        <v/>
      </c>
      <c r="EI200">
        <f>MIN(AM199*(1+AM$6/Setup!$C$13)-CK200,MAX(0,$H200-SUM($DP200:EH200)))</f>
        <v/>
      </c>
      <c r="EJ200">
        <f>MIN(AN199*(1+AN$6/Setup!$C$13)-CL200,MAX(0,$H200-SUM($DP200:EI200)))</f>
        <v/>
      </c>
      <c r="EK200">
        <f>MIN(AO199*(1+AO$6/Setup!$C$13)-CM200,MAX(0,$H200-SUM($DP200:EJ200)))</f>
        <v/>
      </c>
      <c r="EL200">
        <f>MIN(AP199*(1+AP$6/Setup!$C$13)-CN200,MAX(0,$H200-SUM($DP200:EK200)))</f>
        <v/>
      </c>
      <c r="EM200">
        <f>MIN(AQ199*(1+AQ$6/Setup!$C$13)-CO200,MAX(0,$H200-SUM($DP200:EL200)))</f>
        <v/>
      </c>
      <c r="EN200">
        <f>MIN(AR199*(1+AR$6/Setup!$C$13)-CP200,MAX(0,$H200-SUM($DP200:EM200)))</f>
        <v/>
      </c>
      <c r="EO200">
        <f>MIN(AS199*(1+AS$6/Setup!$C$13)-CQ200,MAX(0,$H200-SUM($DP200:EN200)))</f>
        <v/>
      </c>
      <c r="EP200">
        <f>MIN(AT199*(1+AT$6/Setup!$C$13)-CR200,MAX(0,$H200-SUM($DP200:EO200)))</f>
        <v/>
      </c>
      <c r="EQ200">
        <f>MIN(AU199*(1+AU$6/Setup!$C$13)-CS200,MAX(0,$H200-SUM($DP200:EP200)))</f>
        <v/>
      </c>
      <c r="ER200">
        <f>MIN(AV199*(1+AV$6/Setup!$C$13)-CT200,MAX(0,$H200-SUM($DP200:EQ200)))</f>
        <v/>
      </c>
      <c r="ES200">
        <f>MIN(AW199*(1+AW$6/Setup!$C$13)-CU200,MAX(0,$H200-SUM($DP200:ER200)))</f>
        <v/>
      </c>
      <c r="ET200">
        <f>MIN(AX199*(1+AX$6/Setup!$C$13)-CV200,MAX(0,$H200-SUM($DP200:ES200)))</f>
        <v/>
      </c>
      <c r="EU200">
        <f>MIN(AY199*(1+AY$6/Setup!$C$13)-CW200,MAX(0,$H200-SUM($DP200:ET200)))</f>
        <v/>
      </c>
      <c r="EV200">
        <f>MIN(AZ199*(1+AZ$6/Setup!$C$13)-CX200,MAX(0,$H200-SUM($DP200:EU200)))</f>
        <v/>
      </c>
      <c r="EW200">
        <f>MIN(BA199*(1+BA$6/Setup!$C$13)-CY200,MAX(0,$H200-SUM($DP200:EV200)))</f>
        <v/>
      </c>
      <c r="EX200">
        <f>MIN(BB199*(1+BB$6/Setup!$C$13)-CZ200,MAX(0,$H200-SUM($DP200:EW200)))</f>
        <v/>
      </c>
      <c r="EY200">
        <f>MIN(BC199*(1+BC$6/Setup!$C$13)-DA200,MAX(0,$H200-SUM($DP200:EX200)))</f>
        <v/>
      </c>
      <c r="EZ200">
        <f>MIN(BD199*(1+BD$6/Setup!$C$13)-DB200,MAX(0,$H200-SUM($DP200:EY200)))</f>
        <v/>
      </c>
      <c r="FA200">
        <f>MIN(BE199*(1+BE$6/Setup!$C$13)-DC200,MAX(0,$H200-SUM($DP200:EZ200)))</f>
        <v/>
      </c>
      <c r="FB200">
        <f>MIN(BF199*(1+BF$6/Setup!$C$13)-DD200,MAX(0,$H200-SUM($DP200:FA200)))</f>
        <v/>
      </c>
      <c r="FC200">
        <f>MIN(BG199*(1+BG$6/Setup!$C$13)-DE200,MAX(0,$H200-SUM($DP200:FB200)))</f>
        <v/>
      </c>
      <c r="FD200">
        <f>MIN(BH199*(1+BH$6/Setup!$C$13)-DF200,MAX(0,$H200-SUM($DP200:FC200)))</f>
        <v/>
      </c>
      <c r="FE200">
        <f>MIN(BI199*(1+BI$6/Setup!$C$13)-DG200,MAX(0,$H200-SUM($DP200:FD200)))</f>
        <v/>
      </c>
      <c r="FF200">
        <f>MIN(BJ199*(1+BJ$6/Setup!$C$13)-DH200,MAX(0,$H200-SUM($DP200:FE200)))</f>
        <v/>
      </c>
      <c r="FG200">
        <f>MIN(BK199*(1+BK$6/Setup!$C$13)-DI200,MAX(0,$H200-SUM($DP200:FF200)))</f>
        <v/>
      </c>
      <c r="FH200">
        <f>MIN(BL199*(1+BL$6/Setup!$C$13)-DJ200,MAX(0,$H200-SUM($DP200:FG200)))</f>
        <v/>
      </c>
      <c r="FI200">
        <f>MIN(BM199*(1+BM$6/Setup!$C$13)-DK200,MAX(0,$H200-SUM($DP200:FH200)))</f>
        <v/>
      </c>
      <c r="FJ200">
        <f>MIN(BN199*(1+BN$6/Setup!$C$13)-DL200,MAX(0,$H200-SUM($DP200:FI200)))</f>
        <v/>
      </c>
      <c r="FK200">
        <f>MIN(BO199*(1+BO$6/Setup!$C$13)-DM200,MAX(0,$H200-SUM($DP200:FJ200)))</f>
        <v/>
      </c>
      <c r="FL200">
        <f>MIN(BP199*(1+BP$6/Setup!$C$13)-DN200,MAX(0,$H200-SUM($DP200:FK200)))</f>
        <v/>
      </c>
      <c r="FM200">
        <f>MIN(BQ199*(1+BQ$6/Setup!$C$13)-DO200,MAX(0,$H200-SUM($DP200:FL200)))</f>
        <v/>
      </c>
    </row>
    <row r="201">
      <c r="A201">
        <f>A200+1</f>
        <v/>
      </c>
      <c r="B201">
        <f>IF(Setup!$C$6="Every week",Setup!$C$7+7*(A201-1),IF(Setup!$C$6="Every 2 weeks",Setup!$C$7+14*(A201-1),IF(Setup!$C$6="Every month",EDATE(Setup!$C$7,A201-1),EOMONTH(Setup!$C$7,INT((A201-1+Setup!$C$20)/2)-1)+MIN(IF(MOD(A201-1+Setup!$C$20,2)=0,Setup!$C$18,Setup!$C$19),DAY(EOMONTH(Setup!$C$7,INT((A201-1+Setup!$C$20)/2)))))))</f>
        <v/>
      </c>
      <c r="C201">
        <f>N('Paycheck Plan'!J197)</f>
        <v/>
      </c>
      <c r="D201">
        <f>N('Paycheck Plan'!K197)</f>
        <v/>
      </c>
      <c r="E201">
        <f>MIN(MAX(0,Setup!$C$10-F200),MAX(0,Setup!$C$8+C201-G201))</f>
        <v/>
      </c>
      <c r="F201">
        <f>F200+E201</f>
        <v/>
      </c>
      <c r="G201">
        <f>MIN(Setup!$C$14,MAX(0,Setup!$C$8+C201))</f>
        <v/>
      </c>
      <c r="H201">
        <f>MAX(0,Setup!$C$8+C201-G201-E201)+SUM($T$7:$BQ$7)-SUM(BR201:DO201)</f>
        <v/>
      </c>
      <c r="I201">
        <f>SUMPRODUCT(T200:BQ200,$T$6:$BQ$6)/Setup!$C$13</f>
        <v/>
      </c>
      <c r="J201">
        <f>SUM(T201:BQ201)</f>
        <v/>
      </c>
      <c r="K201">
        <f>IF(MAX(DP201:FM201)&gt;0,MATCH(MAX(DP201:FM201),DP201:FM201,0),1)</f>
        <v/>
      </c>
      <c r="T201">
        <f>MAX(0,T200*(1+T$6/Setup!$C$13)-BR201-DP201)+IF($K201=1,$D201,0)</f>
        <v/>
      </c>
      <c r="U201">
        <f>MAX(0,U200*(1+U$6/Setup!$C$13)-BS201-DQ201)+IF($K201=2,$D201,0)</f>
        <v/>
      </c>
      <c r="V201">
        <f>MAX(0,V200*(1+V$6/Setup!$C$13)-BT201-DR201)+IF($K201=3,$D201,0)</f>
        <v/>
      </c>
      <c r="W201">
        <f>MAX(0,W200*(1+W$6/Setup!$C$13)-BU201-DS201)+IF($K201=4,$D201,0)</f>
        <v/>
      </c>
      <c r="X201">
        <f>MAX(0,X200*(1+X$6/Setup!$C$13)-BV201-DT201)+IF($K201=5,$D201,0)</f>
        <v/>
      </c>
      <c r="Y201">
        <f>MAX(0,Y200*(1+Y$6/Setup!$C$13)-BW201-DU201)+IF($K201=6,$D201,0)</f>
        <v/>
      </c>
      <c r="Z201">
        <f>MAX(0,Z200*(1+Z$6/Setup!$C$13)-BX201-DV201)+IF($K201=7,$D201,0)</f>
        <v/>
      </c>
      <c r="AA201">
        <f>MAX(0,AA200*(1+AA$6/Setup!$C$13)-BY201-DW201)+IF($K201=8,$D201,0)</f>
        <v/>
      </c>
      <c r="AB201">
        <f>MAX(0,AB200*(1+AB$6/Setup!$C$13)-BZ201-DX201)+IF($K201=9,$D201,0)</f>
        <v/>
      </c>
      <c r="AC201">
        <f>MAX(0,AC200*(1+AC$6/Setup!$C$13)-CA201-DY201)+IF($K201=10,$D201,0)</f>
        <v/>
      </c>
      <c r="AD201">
        <f>MAX(0,AD200*(1+AD$6/Setup!$C$13)-CB201-DZ201)+IF($K201=11,$D201,0)</f>
        <v/>
      </c>
      <c r="AE201">
        <f>MAX(0,AE200*(1+AE$6/Setup!$C$13)-CC201-EA201)+IF($K201=12,$D201,0)</f>
        <v/>
      </c>
      <c r="AF201">
        <f>MAX(0,AF200*(1+AF$6/Setup!$C$13)-CD201-EB201)+IF($K201=13,$D201,0)</f>
        <v/>
      </c>
      <c r="AG201">
        <f>MAX(0,AG200*(1+AG$6/Setup!$C$13)-CE201-EC201)+IF($K201=14,$D201,0)</f>
        <v/>
      </c>
      <c r="AH201">
        <f>MAX(0,AH200*(1+AH$6/Setup!$C$13)-CF201-ED201)+IF($K201=15,$D201,0)</f>
        <v/>
      </c>
      <c r="AI201">
        <f>MAX(0,AI200*(1+AI$6/Setup!$C$13)-CG201-EE201)+IF($K201=16,$D201,0)</f>
        <v/>
      </c>
      <c r="AJ201">
        <f>MAX(0,AJ200*(1+AJ$6/Setup!$C$13)-CH201-EF201)+IF($K201=17,$D201,0)</f>
        <v/>
      </c>
      <c r="AK201">
        <f>MAX(0,AK200*(1+AK$6/Setup!$C$13)-CI201-EG201)+IF($K201=18,$D201,0)</f>
        <v/>
      </c>
      <c r="AL201">
        <f>MAX(0,AL200*(1+AL$6/Setup!$C$13)-CJ201-EH201)+IF($K201=19,$D201,0)</f>
        <v/>
      </c>
      <c r="AM201">
        <f>MAX(0,AM200*(1+AM$6/Setup!$C$13)-CK201-EI201)+IF($K201=20,$D201,0)</f>
        <v/>
      </c>
      <c r="AN201">
        <f>MAX(0,AN200*(1+AN$6/Setup!$C$13)-CL201-EJ201)+IF($K201=21,$D201,0)</f>
        <v/>
      </c>
      <c r="AO201">
        <f>MAX(0,AO200*(1+AO$6/Setup!$C$13)-CM201-EK201)+IF($K201=22,$D201,0)</f>
        <v/>
      </c>
      <c r="AP201">
        <f>MAX(0,AP200*(1+AP$6/Setup!$C$13)-CN201-EL201)+IF($K201=23,$D201,0)</f>
        <v/>
      </c>
      <c r="AQ201">
        <f>MAX(0,AQ200*(1+AQ$6/Setup!$C$13)-CO201-EM201)+IF($K201=24,$D201,0)</f>
        <v/>
      </c>
      <c r="AR201">
        <f>MAX(0,AR200*(1+AR$6/Setup!$C$13)-CP201-EN201)+IF($K201=25,$D201,0)</f>
        <v/>
      </c>
      <c r="AS201">
        <f>MAX(0,AS200*(1+AS$6/Setup!$C$13)-CQ201-EO201)+IF($K201=26,$D201,0)</f>
        <v/>
      </c>
      <c r="AT201">
        <f>MAX(0,AT200*(1+AT$6/Setup!$C$13)-CR201-EP201)+IF($K201=27,$D201,0)</f>
        <v/>
      </c>
      <c r="AU201">
        <f>MAX(0,AU200*(1+AU$6/Setup!$C$13)-CS201-EQ201)+IF($K201=28,$D201,0)</f>
        <v/>
      </c>
      <c r="AV201">
        <f>MAX(0,AV200*(1+AV$6/Setup!$C$13)-CT201-ER201)+IF($K201=29,$D201,0)</f>
        <v/>
      </c>
      <c r="AW201">
        <f>MAX(0,AW200*(1+AW$6/Setup!$C$13)-CU201-ES201)+IF($K201=30,$D201,0)</f>
        <v/>
      </c>
      <c r="AX201">
        <f>MAX(0,AX200*(1+AX$6/Setup!$C$13)-CV201-ET201)+IF($K201=31,$D201,0)</f>
        <v/>
      </c>
      <c r="AY201">
        <f>MAX(0,AY200*(1+AY$6/Setup!$C$13)-CW201-EU201)+IF($K201=32,$D201,0)</f>
        <v/>
      </c>
      <c r="AZ201">
        <f>MAX(0,AZ200*(1+AZ$6/Setup!$C$13)-CX201-EV201)+IF($K201=33,$D201,0)</f>
        <v/>
      </c>
      <c r="BA201">
        <f>MAX(0,BA200*(1+BA$6/Setup!$C$13)-CY201-EW201)+IF($K201=34,$D201,0)</f>
        <v/>
      </c>
      <c r="BB201">
        <f>MAX(0,BB200*(1+BB$6/Setup!$C$13)-CZ201-EX201)+IF($K201=35,$D201,0)</f>
        <v/>
      </c>
      <c r="BC201">
        <f>MAX(0,BC200*(1+BC$6/Setup!$C$13)-DA201-EY201)+IF($K201=36,$D201,0)</f>
        <v/>
      </c>
      <c r="BD201">
        <f>MAX(0,BD200*(1+BD$6/Setup!$C$13)-DB201-EZ201)+IF($K201=37,$D201,0)</f>
        <v/>
      </c>
      <c r="BE201">
        <f>MAX(0,BE200*(1+BE$6/Setup!$C$13)-DC201-FA201)+IF($K201=38,$D201,0)</f>
        <v/>
      </c>
      <c r="BF201">
        <f>MAX(0,BF200*(1+BF$6/Setup!$C$13)-DD201-FB201)+IF($K201=39,$D201,0)</f>
        <v/>
      </c>
      <c r="BG201">
        <f>MAX(0,BG200*(1+BG$6/Setup!$C$13)-DE201-FC201)+IF($K201=40,$D201,0)</f>
        <v/>
      </c>
      <c r="BH201">
        <f>MAX(0,BH200*(1+BH$6/Setup!$C$13)-DF201-FD201)+IF($K201=41,$D201,0)</f>
        <v/>
      </c>
      <c r="BI201">
        <f>MAX(0,BI200*(1+BI$6/Setup!$C$13)-DG201-FE201)+IF($K201=42,$D201,0)</f>
        <v/>
      </c>
      <c r="BJ201">
        <f>MAX(0,BJ200*(1+BJ$6/Setup!$C$13)-DH201-FF201)+IF($K201=43,$D201,0)</f>
        <v/>
      </c>
      <c r="BK201">
        <f>MAX(0,BK200*(1+BK$6/Setup!$C$13)-DI201-FG201)+IF($K201=44,$D201,0)</f>
        <v/>
      </c>
      <c r="BL201">
        <f>MAX(0,BL200*(1+BL$6/Setup!$C$13)-DJ201-FH201)+IF($K201=45,$D201,0)</f>
        <v/>
      </c>
      <c r="BM201">
        <f>MAX(0,BM200*(1+BM$6/Setup!$C$13)-DK201-FI201)+IF($K201=46,$D201,0)</f>
        <v/>
      </c>
      <c r="BN201">
        <f>MAX(0,BN200*(1+BN$6/Setup!$C$13)-DL201-FJ201)+IF($K201=47,$D201,0)</f>
        <v/>
      </c>
      <c r="BO201">
        <f>MAX(0,BO200*(1+BO$6/Setup!$C$13)-DM201-FK201)+IF($K201=48,$D201,0)</f>
        <v/>
      </c>
      <c r="BP201">
        <f>MAX(0,BP200*(1+BP$6/Setup!$C$13)-DN201-FL201)+IF($K201=49,$D201,0)</f>
        <v/>
      </c>
      <c r="BQ201">
        <f>MAX(0,BQ200*(1+BQ$6/Setup!$C$13)-DO201-FM201)+IF($K201=50,$D201,0)</f>
        <v/>
      </c>
      <c r="BR201">
        <f>MIN(T200*(1+T$6/Setup!$C$13),T$7)</f>
        <v/>
      </c>
      <c r="BS201">
        <f>MIN(U200*(1+U$6/Setup!$C$13),U$7)</f>
        <v/>
      </c>
      <c r="BT201">
        <f>MIN(V200*(1+V$6/Setup!$C$13),V$7)</f>
        <v/>
      </c>
      <c r="BU201">
        <f>MIN(W200*(1+W$6/Setup!$C$13),W$7)</f>
        <v/>
      </c>
      <c r="BV201">
        <f>MIN(X200*(1+X$6/Setup!$C$13),X$7)</f>
        <v/>
      </c>
      <c r="BW201">
        <f>MIN(Y200*(1+Y$6/Setup!$C$13),Y$7)</f>
        <v/>
      </c>
      <c r="BX201">
        <f>MIN(Z200*(1+Z$6/Setup!$C$13),Z$7)</f>
        <v/>
      </c>
      <c r="BY201">
        <f>MIN(AA200*(1+AA$6/Setup!$C$13),AA$7)</f>
        <v/>
      </c>
      <c r="BZ201">
        <f>MIN(AB200*(1+AB$6/Setup!$C$13),AB$7)</f>
        <v/>
      </c>
      <c r="CA201">
        <f>MIN(AC200*(1+AC$6/Setup!$C$13),AC$7)</f>
        <v/>
      </c>
      <c r="CB201">
        <f>MIN(AD200*(1+AD$6/Setup!$C$13),AD$7)</f>
        <v/>
      </c>
      <c r="CC201">
        <f>MIN(AE200*(1+AE$6/Setup!$C$13),AE$7)</f>
        <v/>
      </c>
      <c r="CD201">
        <f>MIN(AF200*(1+AF$6/Setup!$C$13),AF$7)</f>
        <v/>
      </c>
      <c r="CE201">
        <f>MIN(AG200*(1+AG$6/Setup!$C$13),AG$7)</f>
        <v/>
      </c>
      <c r="CF201">
        <f>MIN(AH200*(1+AH$6/Setup!$C$13),AH$7)</f>
        <v/>
      </c>
      <c r="CG201">
        <f>MIN(AI200*(1+AI$6/Setup!$C$13),AI$7)</f>
        <v/>
      </c>
      <c r="CH201">
        <f>MIN(AJ200*(1+AJ$6/Setup!$C$13),AJ$7)</f>
        <v/>
      </c>
      <c r="CI201">
        <f>MIN(AK200*(1+AK$6/Setup!$C$13),AK$7)</f>
        <v/>
      </c>
      <c r="CJ201">
        <f>MIN(AL200*(1+AL$6/Setup!$C$13),AL$7)</f>
        <v/>
      </c>
      <c r="CK201">
        <f>MIN(AM200*(1+AM$6/Setup!$C$13),AM$7)</f>
        <v/>
      </c>
      <c r="CL201">
        <f>MIN(AN200*(1+AN$6/Setup!$C$13),AN$7)</f>
        <v/>
      </c>
      <c r="CM201">
        <f>MIN(AO200*(1+AO$6/Setup!$C$13),AO$7)</f>
        <v/>
      </c>
      <c r="CN201">
        <f>MIN(AP200*(1+AP$6/Setup!$C$13),AP$7)</f>
        <v/>
      </c>
      <c r="CO201">
        <f>MIN(AQ200*(1+AQ$6/Setup!$C$13),AQ$7)</f>
        <v/>
      </c>
      <c r="CP201">
        <f>MIN(AR200*(1+AR$6/Setup!$C$13),AR$7)</f>
        <v/>
      </c>
      <c r="CQ201">
        <f>MIN(AS200*(1+AS$6/Setup!$C$13),AS$7)</f>
        <v/>
      </c>
      <c r="CR201">
        <f>MIN(AT200*(1+AT$6/Setup!$C$13),AT$7)</f>
        <v/>
      </c>
      <c r="CS201">
        <f>MIN(AU200*(1+AU$6/Setup!$C$13),AU$7)</f>
        <v/>
      </c>
      <c r="CT201">
        <f>MIN(AV200*(1+AV$6/Setup!$C$13),AV$7)</f>
        <v/>
      </c>
      <c r="CU201">
        <f>MIN(AW200*(1+AW$6/Setup!$C$13),AW$7)</f>
        <v/>
      </c>
      <c r="CV201">
        <f>MIN(AX200*(1+AX$6/Setup!$C$13),AX$7)</f>
        <v/>
      </c>
      <c r="CW201">
        <f>MIN(AY200*(1+AY$6/Setup!$C$13),AY$7)</f>
        <v/>
      </c>
      <c r="CX201">
        <f>MIN(AZ200*(1+AZ$6/Setup!$C$13),AZ$7)</f>
        <v/>
      </c>
      <c r="CY201">
        <f>MIN(BA200*(1+BA$6/Setup!$C$13),BA$7)</f>
        <v/>
      </c>
      <c r="CZ201">
        <f>MIN(BB200*(1+BB$6/Setup!$C$13),BB$7)</f>
        <v/>
      </c>
      <c r="DA201">
        <f>MIN(BC200*(1+BC$6/Setup!$C$13),BC$7)</f>
        <v/>
      </c>
      <c r="DB201">
        <f>MIN(BD200*(1+BD$6/Setup!$C$13),BD$7)</f>
        <v/>
      </c>
      <c r="DC201">
        <f>MIN(BE200*(1+BE$6/Setup!$C$13),BE$7)</f>
        <v/>
      </c>
      <c r="DD201">
        <f>MIN(BF200*(1+BF$6/Setup!$C$13),BF$7)</f>
        <v/>
      </c>
      <c r="DE201">
        <f>MIN(BG200*(1+BG$6/Setup!$C$13),BG$7)</f>
        <v/>
      </c>
      <c r="DF201">
        <f>MIN(BH200*(1+BH$6/Setup!$C$13),BH$7)</f>
        <v/>
      </c>
      <c r="DG201">
        <f>MIN(BI200*(1+BI$6/Setup!$C$13),BI$7)</f>
        <v/>
      </c>
      <c r="DH201">
        <f>MIN(BJ200*(1+BJ$6/Setup!$C$13),BJ$7)</f>
        <v/>
      </c>
      <c r="DI201">
        <f>MIN(BK200*(1+BK$6/Setup!$C$13),BK$7)</f>
        <v/>
      </c>
      <c r="DJ201">
        <f>MIN(BL200*(1+BL$6/Setup!$C$13),BL$7)</f>
        <v/>
      </c>
      <c r="DK201">
        <f>MIN(BM200*(1+BM$6/Setup!$C$13),BM$7)</f>
        <v/>
      </c>
      <c r="DL201">
        <f>MIN(BN200*(1+BN$6/Setup!$C$13),BN$7)</f>
        <v/>
      </c>
      <c r="DM201">
        <f>MIN(BO200*(1+BO$6/Setup!$C$13),BO$7)</f>
        <v/>
      </c>
      <c r="DN201">
        <f>MIN(BP200*(1+BP$6/Setup!$C$13),BP$7)</f>
        <v/>
      </c>
      <c r="DO201">
        <f>MIN(BQ200*(1+BQ$6/Setup!$C$13),BQ$7)</f>
        <v/>
      </c>
      <c r="DP201">
        <f>MIN(T200*(1+T$6/Setup!$C$13)-BR201,$H201)</f>
        <v/>
      </c>
      <c r="DQ201">
        <f>MIN(U200*(1+U$6/Setup!$C$13)-BS201,MAX(0,$H201-SUM($DP201:DP201)))</f>
        <v/>
      </c>
      <c r="DR201">
        <f>MIN(V200*(1+V$6/Setup!$C$13)-BT201,MAX(0,$H201-SUM($DP201:DQ201)))</f>
        <v/>
      </c>
      <c r="DS201">
        <f>MIN(W200*(1+W$6/Setup!$C$13)-BU201,MAX(0,$H201-SUM($DP201:DR201)))</f>
        <v/>
      </c>
      <c r="DT201">
        <f>MIN(X200*(1+X$6/Setup!$C$13)-BV201,MAX(0,$H201-SUM($DP201:DS201)))</f>
        <v/>
      </c>
      <c r="DU201">
        <f>MIN(Y200*(1+Y$6/Setup!$C$13)-BW201,MAX(0,$H201-SUM($DP201:DT201)))</f>
        <v/>
      </c>
      <c r="DV201">
        <f>MIN(Z200*(1+Z$6/Setup!$C$13)-BX201,MAX(0,$H201-SUM($DP201:DU201)))</f>
        <v/>
      </c>
      <c r="DW201">
        <f>MIN(AA200*(1+AA$6/Setup!$C$13)-BY201,MAX(0,$H201-SUM($DP201:DV201)))</f>
        <v/>
      </c>
      <c r="DX201">
        <f>MIN(AB200*(1+AB$6/Setup!$C$13)-BZ201,MAX(0,$H201-SUM($DP201:DW201)))</f>
        <v/>
      </c>
      <c r="DY201">
        <f>MIN(AC200*(1+AC$6/Setup!$C$13)-CA201,MAX(0,$H201-SUM($DP201:DX201)))</f>
        <v/>
      </c>
      <c r="DZ201">
        <f>MIN(AD200*(1+AD$6/Setup!$C$13)-CB201,MAX(0,$H201-SUM($DP201:DY201)))</f>
        <v/>
      </c>
      <c r="EA201">
        <f>MIN(AE200*(1+AE$6/Setup!$C$13)-CC201,MAX(0,$H201-SUM($DP201:DZ201)))</f>
        <v/>
      </c>
      <c r="EB201">
        <f>MIN(AF200*(1+AF$6/Setup!$C$13)-CD201,MAX(0,$H201-SUM($DP201:EA201)))</f>
        <v/>
      </c>
      <c r="EC201">
        <f>MIN(AG200*(1+AG$6/Setup!$C$13)-CE201,MAX(0,$H201-SUM($DP201:EB201)))</f>
        <v/>
      </c>
      <c r="ED201">
        <f>MIN(AH200*(1+AH$6/Setup!$C$13)-CF201,MAX(0,$H201-SUM($DP201:EC201)))</f>
        <v/>
      </c>
      <c r="EE201">
        <f>MIN(AI200*(1+AI$6/Setup!$C$13)-CG201,MAX(0,$H201-SUM($DP201:ED201)))</f>
        <v/>
      </c>
      <c r="EF201">
        <f>MIN(AJ200*(1+AJ$6/Setup!$C$13)-CH201,MAX(0,$H201-SUM($DP201:EE201)))</f>
        <v/>
      </c>
      <c r="EG201">
        <f>MIN(AK200*(1+AK$6/Setup!$C$13)-CI201,MAX(0,$H201-SUM($DP201:EF201)))</f>
        <v/>
      </c>
      <c r="EH201">
        <f>MIN(AL200*(1+AL$6/Setup!$C$13)-CJ201,MAX(0,$H201-SUM($DP201:EG201)))</f>
        <v/>
      </c>
      <c r="EI201">
        <f>MIN(AM200*(1+AM$6/Setup!$C$13)-CK201,MAX(0,$H201-SUM($DP201:EH201)))</f>
        <v/>
      </c>
      <c r="EJ201">
        <f>MIN(AN200*(1+AN$6/Setup!$C$13)-CL201,MAX(0,$H201-SUM($DP201:EI201)))</f>
        <v/>
      </c>
      <c r="EK201">
        <f>MIN(AO200*(1+AO$6/Setup!$C$13)-CM201,MAX(0,$H201-SUM($DP201:EJ201)))</f>
        <v/>
      </c>
      <c r="EL201">
        <f>MIN(AP200*(1+AP$6/Setup!$C$13)-CN201,MAX(0,$H201-SUM($DP201:EK201)))</f>
        <v/>
      </c>
      <c r="EM201">
        <f>MIN(AQ200*(1+AQ$6/Setup!$C$13)-CO201,MAX(0,$H201-SUM($DP201:EL201)))</f>
        <v/>
      </c>
      <c r="EN201">
        <f>MIN(AR200*(1+AR$6/Setup!$C$13)-CP201,MAX(0,$H201-SUM($DP201:EM201)))</f>
        <v/>
      </c>
      <c r="EO201">
        <f>MIN(AS200*(1+AS$6/Setup!$C$13)-CQ201,MAX(0,$H201-SUM($DP201:EN201)))</f>
        <v/>
      </c>
      <c r="EP201">
        <f>MIN(AT200*(1+AT$6/Setup!$C$13)-CR201,MAX(0,$H201-SUM($DP201:EO201)))</f>
        <v/>
      </c>
      <c r="EQ201">
        <f>MIN(AU200*(1+AU$6/Setup!$C$13)-CS201,MAX(0,$H201-SUM($DP201:EP201)))</f>
        <v/>
      </c>
      <c r="ER201">
        <f>MIN(AV200*(1+AV$6/Setup!$C$13)-CT201,MAX(0,$H201-SUM($DP201:EQ201)))</f>
        <v/>
      </c>
      <c r="ES201">
        <f>MIN(AW200*(1+AW$6/Setup!$C$13)-CU201,MAX(0,$H201-SUM($DP201:ER201)))</f>
        <v/>
      </c>
      <c r="ET201">
        <f>MIN(AX200*(1+AX$6/Setup!$C$13)-CV201,MAX(0,$H201-SUM($DP201:ES201)))</f>
        <v/>
      </c>
      <c r="EU201">
        <f>MIN(AY200*(1+AY$6/Setup!$C$13)-CW201,MAX(0,$H201-SUM($DP201:ET201)))</f>
        <v/>
      </c>
      <c r="EV201">
        <f>MIN(AZ200*(1+AZ$6/Setup!$C$13)-CX201,MAX(0,$H201-SUM($DP201:EU201)))</f>
        <v/>
      </c>
      <c r="EW201">
        <f>MIN(BA200*(1+BA$6/Setup!$C$13)-CY201,MAX(0,$H201-SUM($DP201:EV201)))</f>
        <v/>
      </c>
      <c r="EX201">
        <f>MIN(BB200*(1+BB$6/Setup!$C$13)-CZ201,MAX(0,$H201-SUM($DP201:EW201)))</f>
        <v/>
      </c>
      <c r="EY201">
        <f>MIN(BC200*(1+BC$6/Setup!$C$13)-DA201,MAX(0,$H201-SUM($DP201:EX201)))</f>
        <v/>
      </c>
      <c r="EZ201">
        <f>MIN(BD200*(1+BD$6/Setup!$C$13)-DB201,MAX(0,$H201-SUM($DP201:EY201)))</f>
        <v/>
      </c>
      <c r="FA201">
        <f>MIN(BE200*(1+BE$6/Setup!$C$13)-DC201,MAX(0,$H201-SUM($DP201:EZ201)))</f>
        <v/>
      </c>
      <c r="FB201">
        <f>MIN(BF200*(1+BF$6/Setup!$C$13)-DD201,MAX(0,$H201-SUM($DP201:FA201)))</f>
        <v/>
      </c>
      <c r="FC201">
        <f>MIN(BG200*(1+BG$6/Setup!$C$13)-DE201,MAX(0,$H201-SUM($DP201:FB201)))</f>
        <v/>
      </c>
      <c r="FD201">
        <f>MIN(BH200*(1+BH$6/Setup!$C$13)-DF201,MAX(0,$H201-SUM($DP201:FC201)))</f>
        <v/>
      </c>
      <c r="FE201">
        <f>MIN(BI200*(1+BI$6/Setup!$C$13)-DG201,MAX(0,$H201-SUM($DP201:FD201)))</f>
        <v/>
      </c>
      <c r="FF201">
        <f>MIN(BJ200*(1+BJ$6/Setup!$C$13)-DH201,MAX(0,$H201-SUM($DP201:FE201)))</f>
        <v/>
      </c>
      <c r="FG201">
        <f>MIN(BK200*(1+BK$6/Setup!$C$13)-DI201,MAX(0,$H201-SUM($DP201:FF201)))</f>
        <v/>
      </c>
      <c r="FH201">
        <f>MIN(BL200*(1+BL$6/Setup!$C$13)-DJ201,MAX(0,$H201-SUM($DP201:FG201)))</f>
        <v/>
      </c>
      <c r="FI201">
        <f>MIN(BM200*(1+BM$6/Setup!$C$13)-DK201,MAX(0,$H201-SUM($DP201:FH201)))</f>
        <v/>
      </c>
      <c r="FJ201">
        <f>MIN(BN200*(1+BN$6/Setup!$C$13)-DL201,MAX(0,$H201-SUM($DP201:FI201)))</f>
        <v/>
      </c>
      <c r="FK201">
        <f>MIN(BO200*(1+BO$6/Setup!$C$13)-DM201,MAX(0,$H201-SUM($DP201:FJ201)))</f>
        <v/>
      </c>
      <c r="FL201">
        <f>MIN(BP200*(1+BP$6/Setup!$C$13)-DN201,MAX(0,$H201-SUM($DP201:FK201)))</f>
        <v/>
      </c>
      <c r="FM201">
        <f>MIN(BQ200*(1+BQ$6/Setup!$C$13)-DO201,MAX(0,$H201-SUM($DP201:FL201)))</f>
        <v/>
      </c>
    </row>
    <row r="202">
      <c r="A202">
        <f>A201+1</f>
        <v/>
      </c>
      <c r="B202">
        <f>IF(Setup!$C$6="Every week",Setup!$C$7+7*(A202-1),IF(Setup!$C$6="Every 2 weeks",Setup!$C$7+14*(A202-1),IF(Setup!$C$6="Every month",EDATE(Setup!$C$7,A202-1),EOMONTH(Setup!$C$7,INT((A202-1+Setup!$C$20)/2)-1)+MIN(IF(MOD(A202-1+Setup!$C$20,2)=0,Setup!$C$18,Setup!$C$19),DAY(EOMONTH(Setup!$C$7,INT((A202-1+Setup!$C$20)/2)))))))</f>
        <v/>
      </c>
      <c r="C202">
        <f>N('Paycheck Plan'!J198)</f>
        <v/>
      </c>
      <c r="D202">
        <f>N('Paycheck Plan'!K198)</f>
        <v/>
      </c>
      <c r="E202">
        <f>MIN(MAX(0,Setup!$C$10-F201),MAX(0,Setup!$C$8+C202-G202))</f>
        <v/>
      </c>
      <c r="F202">
        <f>F201+E202</f>
        <v/>
      </c>
      <c r="G202">
        <f>MIN(Setup!$C$14,MAX(0,Setup!$C$8+C202))</f>
        <v/>
      </c>
      <c r="H202">
        <f>MAX(0,Setup!$C$8+C202-G202-E202)+SUM($T$7:$BQ$7)-SUM(BR202:DO202)</f>
        <v/>
      </c>
      <c r="I202">
        <f>SUMPRODUCT(T201:BQ201,$T$6:$BQ$6)/Setup!$C$13</f>
        <v/>
      </c>
      <c r="J202">
        <f>SUM(T202:BQ202)</f>
        <v/>
      </c>
      <c r="K202">
        <f>IF(MAX(DP202:FM202)&gt;0,MATCH(MAX(DP202:FM202),DP202:FM202,0),1)</f>
        <v/>
      </c>
      <c r="T202">
        <f>MAX(0,T201*(1+T$6/Setup!$C$13)-BR202-DP202)+IF($K202=1,$D202,0)</f>
        <v/>
      </c>
      <c r="U202">
        <f>MAX(0,U201*(1+U$6/Setup!$C$13)-BS202-DQ202)+IF($K202=2,$D202,0)</f>
        <v/>
      </c>
      <c r="V202">
        <f>MAX(0,V201*(1+V$6/Setup!$C$13)-BT202-DR202)+IF($K202=3,$D202,0)</f>
        <v/>
      </c>
      <c r="W202">
        <f>MAX(0,W201*(1+W$6/Setup!$C$13)-BU202-DS202)+IF($K202=4,$D202,0)</f>
        <v/>
      </c>
      <c r="X202">
        <f>MAX(0,X201*(1+X$6/Setup!$C$13)-BV202-DT202)+IF($K202=5,$D202,0)</f>
        <v/>
      </c>
      <c r="Y202">
        <f>MAX(0,Y201*(1+Y$6/Setup!$C$13)-BW202-DU202)+IF($K202=6,$D202,0)</f>
        <v/>
      </c>
      <c r="Z202">
        <f>MAX(0,Z201*(1+Z$6/Setup!$C$13)-BX202-DV202)+IF($K202=7,$D202,0)</f>
        <v/>
      </c>
      <c r="AA202">
        <f>MAX(0,AA201*(1+AA$6/Setup!$C$13)-BY202-DW202)+IF($K202=8,$D202,0)</f>
        <v/>
      </c>
      <c r="AB202">
        <f>MAX(0,AB201*(1+AB$6/Setup!$C$13)-BZ202-DX202)+IF($K202=9,$D202,0)</f>
        <v/>
      </c>
      <c r="AC202">
        <f>MAX(0,AC201*(1+AC$6/Setup!$C$13)-CA202-DY202)+IF($K202=10,$D202,0)</f>
        <v/>
      </c>
      <c r="AD202">
        <f>MAX(0,AD201*(1+AD$6/Setup!$C$13)-CB202-DZ202)+IF($K202=11,$D202,0)</f>
        <v/>
      </c>
      <c r="AE202">
        <f>MAX(0,AE201*(1+AE$6/Setup!$C$13)-CC202-EA202)+IF($K202=12,$D202,0)</f>
        <v/>
      </c>
      <c r="AF202">
        <f>MAX(0,AF201*(1+AF$6/Setup!$C$13)-CD202-EB202)+IF($K202=13,$D202,0)</f>
        <v/>
      </c>
      <c r="AG202">
        <f>MAX(0,AG201*(1+AG$6/Setup!$C$13)-CE202-EC202)+IF($K202=14,$D202,0)</f>
        <v/>
      </c>
      <c r="AH202">
        <f>MAX(0,AH201*(1+AH$6/Setup!$C$13)-CF202-ED202)+IF($K202=15,$D202,0)</f>
        <v/>
      </c>
      <c r="AI202">
        <f>MAX(0,AI201*(1+AI$6/Setup!$C$13)-CG202-EE202)+IF($K202=16,$D202,0)</f>
        <v/>
      </c>
      <c r="AJ202">
        <f>MAX(0,AJ201*(1+AJ$6/Setup!$C$13)-CH202-EF202)+IF($K202=17,$D202,0)</f>
        <v/>
      </c>
      <c r="AK202">
        <f>MAX(0,AK201*(1+AK$6/Setup!$C$13)-CI202-EG202)+IF($K202=18,$D202,0)</f>
        <v/>
      </c>
      <c r="AL202">
        <f>MAX(0,AL201*(1+AL$6/Setup!$C$13)-CJ202-EH202)+IF($K202=19,$D202,0)</f>
        <v/>
      </c>
      <c r="AM202">
        <f>MAX(0,AM201*(1+AM$6/Setup!$C$13)-CK202-EI202)+IF($K202=20,$D202,0)</f>
        <v/>
      </c>
      <c r="AN202">
        <f>MAX(0,AN201*(1+AN$6/Setup!$C$13)-CL202-EJ202)+IF($K202=21,$D202,0)</f>
        <v/>
      </c>
      <c r="AO202">
        <f>MAX(0,AO201*(1+AO$6/Setup!$C$13)-CM202-EK202)+IF($K202=22,$D202,0)</f>
        <v/>
      </c>
      <c r="AP202">
        <f>MAX(0,AP201*(1+AP$6/Setup!$C$13)-CN202-EL202)+IF($K202=23,$D202,0)</f>
        <v/>
      </c>
      <c r="AQ202">
        <f>MAX(0,AQ201*(1+AQ$6/Setup!$C$13)-CO202-EM202)+IF($K202=24,$D202,0)</f>
        <v/>
      </c>
      <c r="AR202">
        <f>MAX(0,AR201*(1+AR$6/Setup!$C$13)-CP202-EN202)+IF($K202=25,$D202,0)</f>
        <v/>
      </c>
      <c r="AS202">
        <f>MAX(0,AS201*(1+AS$6/Setup!$C$13)-CQ202-EO202)+IF($K202=26,$D202,0)</f>
        <v/>
      </c>
      <c r="AT202">
        <f>MAX(0,AT201*(1+AT$6/Setup!$C$13)-CR202-EP202)+IF($K202=27,$D202,0)</f>
        <v/>
      </c>
      <c r="AU202">
        <f>MAX(0,AU201*(1+AU$6/Setup!$C$13)-CS202-EQ202)+IF($K202=28,$D202,0)</f>
        <v/>
      </c>
      <c r="AV202">
        <f>MAX(0,AV201*(1+AV$6/Setup!$C$13)-CT202-ER202)+IF($K202=29,$D202,0)</f>
        <v/>
      </c>
      <c r="AW202">
        <f>MAX(0,AW201*(1+AW$6/Setup!$C$13)-CU202-ES202)+IF($K202=30,$D202,0)</f>
        <v/>
      </c>
      <c r="AX202">
        <f>MAX(0,AX201*(1+AX$6/Setup!$C$13)-CV202-ET202)+IF($K202=31,$D202,0)</f>
        <v/>
      </c>
      <c r="AY202">
        <f>MAX(0,AY201*(1+AY$6/Setup!$C$13)-CW202-EU202)+IF($K202=32,$D202,0)</f>
        <v/>
      </c>
      <c r="AZ202">
        <f>MAX(0,AZ201*(1+AZ$6/Setup!$C$13)-CX202-EV202)+IF($K202=33,$D202,0)</f>
        <v/>
      </c>
      <c r="BA202">
        <f>MAX(0,BA201*(1+BA$6/Setup!$C$13)-CY202-EW202)+IF($K202=34,$D202,0)</f>
        <v/>
      </c>
      <c r="BB202">
        <f>MAX(0,BB201*(1+BB$6/Setup!$C$13)-CZ202-EX202)+IF($K202=35,$D202,0)</f>
        <v/>
      </c>
      <c r="BC202">
        <f>MAX(0,BC201*(1+BC$6/Setup!$C$13)-DA202-EY202)+IF($K202=36,$D202,0)</f>
        <v/>
      </c>
      <c r="BD202">
        <f>MAX(0,BD201*(1+BD$6/Setup!$C$13)-DB202-EZ202)+IF($K202=37,$D202,0)</f>
        <v/>
      </c>
      <c r="BE202">
        <f>MAX(0,BE201*(1+BE$6/Setup!$C$13)-DC202-FA202)+IF($K202=38,$D202,0)</f>
        <v/>
      </c>
      <c r="BF202">
        <f>MAX(0,BF201*(1+BF$6/Setup!$C$13)-DD202-FB202)+IF($K202=39,$D202,0)</f>
        <v/>
      </c>
      <c r="BG202">
        <f>MAX(0,BG201*(1+BG$6/Setup!$C$13)-DE202-FC202)+IF($K202=40,$D202,0)</f>
        <v/>
      </c>
      <c r="BH202">
        <f>MAX(0,BH201*(1+BH$6/Setup!$C$13)-DF202-FD202)+IF($K202=41,$D202,0)</f>
        <v/>
      </c>
      <c r="BI202">
        <f>MAX(0,BI201*(1+BI$6/Setup!$C$13)-DG202-FE202)+IF($K202=42,$D202,0)</f>
        <v/>
      </c>
      <c r="BJ202">
        <f>MAX(0,BJ201*(1+BJ$6/Setup!$C$13)-DH202-FF202)+IF($K202=43,$D202,0)</f>
        <v/>
      </c>
      <c r="BK202">
        <f>MAX(0,BK201*(1+BK$6/Setup!$C$13)-DI202-FG202)+IF($K202=44,$D202,0)</f>
        <v/>
      </c>
      <c r="BL202">
        <f>MAX(0,BL201*(1+BL$6/Setup!$C$13)-DJ202-FH202)+IF($K202=45,$D202,0)</f>
        <v/>
      </c>
      <c r="BM202">
        <f>MAX(0,BM201*(1+BM$6/Setup!$C$13)-DK202-FI202)+IF($K202=46,$D202,0)</f>
        <v/>
      </c>
      <c r="BN202">
        <f>MAX(0,BN201*(1+BN$6/Setup!$C$13)-DL202-FJ202)+IF($K202=47,$D202,0)</f>
        <v/>
      </c>
      <c r="BO202">
        <f>MAX(0,BO201*(1+BO$6/Setup!$C$13)-DM202-FK202)+IF($K202=48,$D202,0)</f>
        <v/>
      </c>
      <c r="BP202">
        <f>MAX(0,BP201*(1+BP$6/Setup!$C$13)-DN202-FL202)+IF($K202=49,$D202,0)</f>
        <v/>
      </c>
      <c r="BQ202">
        <f>MAX(0,BQ201*(1+BQ$6/Setup!$C$13)-DO202-FM202)+IF($K202=50,$D202,0)</f>
        <v/>
      </c>
      <c r="BR202">
        <f>MIN(T201*(1+T$6/Setup!$C$13),T$7)</f>
        <v/>
      </c>
      <c r="BS202">
        <f>MIN(U201*(1+U$6/Setup!$C$13),U$7)</f>
        <v/>
      </c>
      <c r="BT202">
        <f>MIN(V201*(1+V$6/Setup!$C$13),V$7)</f>
        <v/>
      </c>
      <c r="BU202">
        <f>MIN(W201*(1+W$6/Setup!$C$13),W$7)</f>
        <v/>
      </c>
      <c r="BV202">
        <f>MIN(X201*(1+X$6/Setup!$C$13),X$7)</f>
        <v/>
      </c>
      <c r="BW202">
        <f>MIN(Y201*(1+Y$6/Setup!$C$13),Y$7)</f>
        <v/>
      </c>
      <c r="BX202">
        <f>MIN(Z201*(1+Z$6/Setup!$C$13),Z$7)</f>
        <v/>
      </c>
      <c r="BY202">
        <f>MIN(AA201*(1+AA$6/Setup!$C$13),AA$7)</f>
        <v/>
      </c>
      <c r="BZ202">
        <f>MIN(AB201*(1+AB$6/Setup!$C$13),AB$7)</f>
        <v/>
      </c>
      <c r="CA202">
        <f>MIN(AC201*(1+AC$6/Setup!$C$13),AC$7)</f>
        <v/>
      </c>
      <c r="CB202">
        <f>MIN(AD201*(1+AD$6/Setup!$C$13),AD$7)</f>
        <v/>
      </c>
      <c r="CC202">
        <f>MIN(AE201*(1+AE$6/Setup!$C$13),AE$7)</f>
        <v/>
      </c>
      <c r="CD202">
        <f>MIN(AF201*(1+AF$6/Setup!$C$13),AF$7)</f>
        <v/>
      </c>
      <c r="CE202">
        <f>MIN(AG201*(1+AG$6/Setup!$C$13),AG$7)</f>
        <v/>
      </c>
      <c r="CF202">
        <f>MIN(AH201*(1+AH$6/Setup!$C$13),AH$7)</f>
        <v/>
      </c>
      <c r="CG202">
        <f>MIN(AI201*(1+AI$6/Setup!$C$13),AI$7)</f>
        <v/>
      </c>
      <c r="CH202">
        <f>MIN(AJ201*(1+AJ$6/Setup!$C$13),AJ$7)</f>
        <v/>
      </c>
      <c r="CI202">
        <f>MIN(AK201*(1+AK$6/Setup!$C$13),AK$7)</f>
        <v/>
      </c>
      <c r="CJ202">
        <f>MIN(AL201*(1+AL$6/Setup!$C$13),AL$7)</f>
        <v/>
      </c>
      <c r="CK202">
        <f>MIN(AM201*(1+AM$6/Setup!$C$13),AM$7)</f>
        <v/>
      </c>
      <c r="CL202">
        <f>MIN(AN201*(1+AN$6/Setup!$C$13),AN$7)</f>
        <v/>
      </c>
      <c r="CM202">
        <f>MIN(AO201*(1+AO$6/Setup!$C$13),AO$7)</f>
        <v/>
      </c>
      <c r="CN202">
        <f>MIN(AP201*(1+AP$6/Setup!$C$13),AP$7)</f>
        <v/>
      </c>
      <c r="CO202">
        <f>MIN(AQ201*(1+AQ$6/Setup!$C$13),AQ$7)</f>
        <v/>
      </c>
      <c r="CP202">
        <f>MIN(AR201*(1+AR$6/Setup!$C$13),AR$7)</f>
        <v/>
      </c>
      <c r="CQ202">
        <f>MIN(AS201*(1+AS$6/Setup!$C$13),AS$7)</f>
        <v/>
      </c>
      <c r="CR202">
        <f>MIN(AT201*(1+AT$6/Setup!$C$13),AT$7)</f>
        <v/>
      </c>
      <c r="CS202">
        <f>MIN(AU201*(1+AU$6/Setup!$C$13),AU$7)</f>
        <v/>
      </c>
      <c r="CT202">
        <f>MIN(AV201*(1+AV$6/Setup!$C$13),AV$7)</f>
        <v/>
      </c>
      <c r="CU202">
        <f>MIN(AW201*(1+AW$6/Setup!$C$13),AW$7)</f>
        <v/>
      </c>
      <c r="CV202">
        <f>MIN(AX201*(1+AX$6/Setup!$C$13),AX$7)</f>
        <v/>
      </c>
      <c r="CW202">
        <f>MIN(AY201*(1+AY$6/Setup!$C$13),AY$7)</f>
        <v/>
      </c>
      <c r="CX202">
        <f>MIN(AZ201*(1+AZ$6/Setup!$C$13),AZ$7)</f>
        <v/>
      </c>
      <c r="CY202">
        <f>MIN(BA201*(1+BA$6/Setup!$C$13),BA$7)</f>
        <v/>
      </c>
      <c r="CZ202">
        <f>MIN(BB201*(1+BB$6/Setup!$C$13),BB$7)</f>
        <v/>
      </c>
      <c r="DA202">
        <f>MIN(BC201*(1+BC$6/Setup!$C$13),BC$7)</f>
        <v/>
      </c>
      <c r="DB202">
        <f>MIN(BD201*(1+BD$6/Setup!$C$13),BD$7)</f>
        <v/>
      </c>
      <c r="DC202">
        <f>MIN(BE201*(1+BE$6/Setup!$C$13),BE$7)</f>
        <v/>
      </c>
      <c r="DD202">
        <f>MIN(BF201*(1+BF$6/Setup!$C$13),BF$7)</f>
        <v/>
      </c>
      <c r="DE202">
        <f>MIN(BG201*(1+BG$6/Setup!$C$13),BG$7)</f>
        <v/>
      </c>
      <c r="DF202">
        <f>MIN(BH201*(1+BH$6/Setup!$C$13),BH$7)</f>
        <v/>
      </c>
      <c r="DG202">
        <f>MIN(BI201*(1+BI$6/Setup!$C$13),BI$7)</f>
        <v/>
      </c>
      <c r="DH202">
        <f>MIN(BJ201*(1+BJ$6/Setup!$C$13),BJ$7)</f>
        <v/>
      </c>
      <c r="DI202">
        <f>MIN(BK201*(1+BK$6/Setup!$C$13),BK$7)</f>
        <v/>
      </c>
      <c r="DJ202">
        <f>MIN(BL201*(1+BL$6/Setup!$C$13),BL$7)</f>
        <v/>
      </c>
      <c r="DK202">
        <f>MIN(BM201*(1+BM$6/Setup!$C$13),BM$7)</f>
        <v/>
      </c>
      <c r="DL202">
        <f>MIN(BN201*(1+BN$6/Setup!$C$13),BN$7)</f>
        <v/>
      </c>
      <c r="DM202">
        <f>MIN(BO201*(1+BO$6/Setup!$C$13),BO$7)</f>
        <v/>
      </c>
      <c r="DN202">
        <f>MIN(BP201*(1+BP$6/Setup!$C$13),BP$7)</f>
        <v/>
      </c>
      <c r="DO202">
        <f>MIN(BQ201*(1+BQ$6/Setup!$C$13),BQ$7)</f>
        <v/>
      </c>
      <c r="DP202">
        <f>MIN(T201*(1+T$6/Setup!$C$13)-BR202,$H202)</f>
        <v/>
      </c>
      <c r="DQ202">
        <f>MIN(U201*(1+U$6/Setup!$C$13)-BS202,MAX(0,$H202-SUM($DP202:DP202)))</f>
        <v/>
      </c>
      <c r="DR202">
        <f>MIN(V201*(1+V$6/Setup!$C$13)-BT202,MAX(0,$H202-SUM($DP202:DQ202)))</f>
        <v/>
      </c>
      <c r="DS202">
        <f>MIN(W201*(1+W$6/Setup!$C$13)-BU202,MAX(0,$H202-SUM($DP202:DR202)))</f>
        <v/>
      </c>
      <c r="DT202">
        <f>MIN(X201*(1+X$6/Setup!$C$13)-BV202,MAX(0,$H202-SUM($DP202:DS202)))</f>
        <v/>
      </c>
      <c r="DU202">
        <f>MIN(Y201*(1+Y$6/Setup!$C$13)-BW202,MAX(0,$H202-SUM($DP202:DT202)))</f>
        <v/>
      </c>
      <c r="DV202">
        <f>MIN(Z201*(1+Z$6/Setup!$C$13)-BX202,MAX(0,$H202-SUM($DP202:DU202)))</f>
        <v/>
      </c>
      <c r="DW202">
        <f>MIN(AA201*(1+AA$6/Setup!$C$13)-BY202,MAX(0,$H202-SUM($DP202:DV202)))</f>
        <v/>
      </c>
      <c r="DX202">
        <f>MIN(AB201*(1+AB$6/Setup!$C$13)-BZ202,MAX(0,$H202-SUM($DP202:DW202)))</f>
        <v/>
      </c>
      <c r="DY202">
        <f>MIN(AC201*(1+AC$6/Setup!$C$13)-CA202,MAX(0,$H202-SUM($DP202:DX202)))</f>
        <v/>
      </c>
      <c r="DZ202">
        <f>MIN(AD201*(1+AD$6/Setup!$C$13)-CB202,MAX(0,$H202-SUM($DP202:DY202)))</f>
        <v/>
      </c>
      <c r="EA202">
        <f>MIN(AE201*(1+AE$6/Setup!$C$13)-CC202,MAX(0,$H202-SUM($DP202:DZ202)))</f>
        <v/>
      </c>
      <c r="EB202">
        <f>MIN(AF201*(1+AF$6/Setup!$C$13)-CD202,MAX(0,$H202-SUM($DP202:EA202)))</f>
        <v/>
      </c>
      <c r="EC202">
        <f>MIN(AG201*(1+AG$6/Setup!$C$13)-CE202,MAX(0,$H202-SUM($DP202:EB202)))</f>
        <v/>
      </c>
      <c r="ED202">
        <f>MIN(AH201*(1+AH$6/Setup!$C$13)-CF202,MAX(0,$H202-SUM($DP202:EC202)))</f>
        <v/>
      </c>
      <c r="EE202">
        <f>MIN(AI201*(1+AI$6/Setup!$C$13)-CG202,MAX(0,$H202-SUM($DP202:ED202)))</f>
        <v/>
      </c>
      <c r="EF202">
        <f>MIN(AJ201*(1+AJ$6/Setup!$C$13)-CH202,MAX(0,$H202-SUM($DP202:EE202)))</f>
        <v/>
      </c>
      <c r="EG202">
        <f>MIN(AK201*(1+AK$6/Setup!$C$13)-CI202,MAX(0,$H202-SUM($DP202:EF202)))</f>
        <v/>
      </c>
      <c r="EH202">
        <f>MIN(AL201*(1+AL$6/Setup!$C$13)-CJ202,MAX(0,$H202-SUM($DP202:EG202)))</f>
        <v/>
      </c>
      <c r="EI202">
        <f>MIN(AM201*(1+AM$6/Setup!$C$13)-CK202,MAX(0,$H202-SUM($DP202:EH202)))</f>
        <v/>
      </c>
      <c r="EJ202">
        <f>MIN(AN201*(1+AN$6/Setup!$C$13)-CL202,MAX(0,$H202-SUM($DP202:EI202)))</f>
        <v/>
      </c>
      <c r="EK202">
        <f>MIN(AO201*(1+AO$6/Setup!$C$13)-CM202,MAX(0,$H202-SUM($DP202:EJ202)))</f>
        <v/>
      </c>
      <c r="EL202">
        <f>MIN(AP201*(1+AP$6/Setup!$C$13)-CN202,MAX(0,$H202-SUM($DP202:EK202)))</f>
        <v/>
      </c>
      <c r="EM202">
        <f>MIN(AQ201*(1+AQ$6/Setup!$C$13)-CO202,MAX(0,$H202-SUM($DP202:EL202)))</f>
        <v/>
      </c>
      <c r="EN202">
        <f>MIN(AR201*(1+AR$6/Setup!$C$13)-CP202,MAX(0,$H202-SUM($DP202:EM202)))</f>
        <v/>
      </c>
      <c r="EO202">
        <f>MIN(AS201*(1+AS$6/Setup!$C$13)-CQ202,MAX(0,$H202-SUM($DP202:EN202)))</f>
        <v/>
      </c>
      <c r="EP202">
        <f>MIN(AT201*(1+AT$6/Setup!$C$13)-CR202,MAX(0,$H202-SUM($DP202:EO202)))</f>
        <v/>
      </c>
      <c r="EQ202">
        <f>MIN(AU201*(1+AU$6/Setup!$C$13)-CS202,MAX(0,$H202-SUM($DP202:EP202)))</f>
        <v/>
      </c>
      <c r="ER202">
        <f>MIN(AV201*(1+AV$6/Setup!$C$13)-CT202,MAX(0,$H202-SUM($DP202:EQ202)))</f>
        <v/>
      </c>
      <c r="ES202">
        <f>MIN(AW201*(1+AW$6/Setup!$C$13)-CU202,MAX(0,$H202-SUM($DP202:ER202)))</f>
        <v/>
      </c>
      <c r="ET202">
        <f>MIN(AX201*(1+AX$6/Setup!$C$13)-CV202,MAX(0,$H202-SUM($DP202:ES202)))</f>
        <v/>
      </c>
      <c r="EU202">
        <f>MIN(AY201*(1+AY$6/Setup!$C$13)-CW202,MAX(0,$H202-SUM($DP202:ET202)))</f>
        <v/>
      </c>
      <c r="EV202">
        <f>MIN(AZ201*(1+AZ$6/Setup!$C$13)-CX202,MAX(0,$H202-SUM($DP202:EU202)))</f>
        <v/>
      </c>
      <c r="EW202">
        <f>MIN(BA201*(1+BA$6/Setup!$C$13)-CY202,MAX(0,$H202-SUM($DP202:EV202)))</f>
        <v/>
      </c>
      <c r="EX202">
        <f>MIN(BB201*(1+BB$6/Setup!$C$13)-CZ202,MAX(0,$H202-SUM($DP202:EW202)))</f>
        <v/>
      </c>
      <c r="EY202">
        <f>MIN(BC201*(1+BC$6/Setup!$C$13)-DA202,MAX(0,$H202-SUM($DP202:EX202)))</f>
        <v/>
      </c>
      <c r="EZ202">
        <f>MIN(BD201*(1+BD$6/Setup!$C$13)-DB202,MAX(0,$H202-SUM($DP202:EY202)))</f>
        <v/>
      </c>
      <c r="FA202">
        <f>MIN(BE201*(1+BE$6/Setup!$C$13)-DC202,MAX(0,$H202-SUM($DP202:EZ202)))</f>
        <v/>
      </c>
      <c r="FB202">
        <f>MIN(BF201*(1+BF$6/Setup!$C$13)-DD202,MAX(0,$H202-SUM($DP202:FA202)))</f>
        <v/>
      </c>
      <c r="FC202">
        <f>MIN(BG201*(1+BG$6/Setup!$C$13)-DE202,MAX(0,$H202-SUM($DP202:FB202)))</f>
        <v/>
      </c>
      <c r="FD202">
        <f>MIN(BH201*(1+BH$6/Setup!$C$13)-DF202,MAX(0,$H202-SUM($DP202:FC202)))</f>
        <v/>
      </c>
      <c r="FE202">
        <f>MIN(BI201*(1+BI$6/Setup!$C$13)-DG202,MAX(0,$H202-SUM($DP202:FD202)))</f>
        <v/>
      </c>
      <c r="FF202">
        <f>MIN(BJ201*(1+BJ$6/Setup!$C$13)-DH202,MAX(0,$H202-SUM($DP202:FE202)))</f>
        <v/>
      </c>
      <c r="FG202">
        <f>MIN(BK201*(1+BK$6/Setup!$C$13)-DI202,MAX(0,$H202-SUM($DP202:FF202)))</f>
        <v/>
      </c>
      <c r="FH202">
        <f>MIN(BL201*(1+BL$6/Setup!$C$13)-DJ202,MAX(0,$H202-SUM($DP202:FG202)))</f>
        <v/>
      </c>
      <c r="FI202">
        <f>MIN(BM201*(1+BM$6/Setup!$C$13)-DK202,MAX(0,$H202-SUM($DP202:FH202)))</f>
        <v/>
      </c>
      <c r="FJ202">
        <f>MIN(BN201*(1+BN$6/Setup!$C$13)-DL202,MAX(0,$H202-SUM($DP202:FI202)))</f>
        <v/>
      </c>
      <c r="FK202">
        <f>MIN(BO201*(1+BO$6/Setup!$C$13)-DM202,MAX(0,$H202-SUM($DP202:FJ202)))</f>
        <v/>
      </c>
      <c r="FL202">
        <f>MIN(BP201*(1+BP$6/Setup!$C$13)-DN202,MAX(0,$H202-SUM($DP202:FK202)))</f>
        <v/>
      </c>
      <c r="FM202">
        <f>MIN(BQ201*(1+BQ$6/Setup!$C$13)-DO202,MAX(0,$H202-SUM($DP202:FL202)))</f>
        <v/>
      </c>
    </row>
    <row r="203">
      <c r="A203">
        <f>A202+1</f>
        <v/>
      </c>
      <c r="B203">
        <f>IF(Setup!$C$6="Every week",Setup!$C$7+7*(A203-1),IF(Setup!$C$6="Every 2 weeks",Setup!$C$7+14*(A203-1),IF(Setup!$C$6="Every month",EDATE(Setup!$C$7,A203-1),EOMONTH(Setup!$C$7,INT((A203-1+Setup!$C$20)/2)-1)+MIN(IF(MOD(A203-1+Setup!$C$20,2)=0,Setup!$C$18,Setup!$C$19),DAY(EOMONTH(Setup!$C$7,INT((A203-1+Setup!$C$20)/2)))))))</f>
        <v/>
      </c>
      <c r="C203">
        <f>N('Paycheck Plan'!J199)</f>
        <v/>
      </c>
      <c r="D203">
        <f>N('Paycheck Plan'!K199)</f>
        <v/>
      </c>
      <c r="E203">
        <f>MIN(MAX(0,Setup!$C$10-F202),MAX(0,Setup!$C$8+C203-G203))</f>
        <v/>
      </c>
      <c r="F203">
        <f>F202+E203</f>
        <v/>
      </c>
      <c r="G203">
        <f>MIN(Setup!$C$14,MAX(0,Setup!$C$8+C203))</f>
        <v/>
      </c>
      <c r="H203">
        <f>MAX(0,Setup!$C$8+C203-G203-E203)+SUM($T$7:$BQ$7)-SUM(BR203:DO203)</f>
        <v/>
      </c>
      <c r="I203">
        <f>SUMPRODUCT(T202:BQ202,$T$6:$BQ$6)/Setup!$C$13</f>
        <v/>
      </c>
      <c r="J203">
        <f>SUM(T203:BQ203)</f>
        <v/>
      </c>
      <c r="K203">
        <f>IF(MAX(DP203:FM203)&gt;0,MATCH(MAX(DP203:FM203),DP203:FM203,0),1)</f>
        <v/>
      </c>
      <c r="T203">
        <f>MAX(0,T202*(1+T$6/Setup!$C$13)-BR203-DP203)+IF($K203=1,$D203,0)</f>
        <v/>
      </c>
      <c r="U203">
        <f>MAX(0,U202*(1+U$6/Setup!$C$13)-BS203-DQ203)+IF($K203=2,$D203,0)</f>
        <v/>
      </c>
      <c r="V203">
        <f>MAX(0,V202*(1+V$6/Setup!$C$13)-BT203-DR203)+IF($K203=3,$D203,0)</f>
        <v/>
      </c>
      <c r="W203">
        <f>MAX(0,W202*(1+W$6/Setup!$C$13)-BU203-DS203)+IF($K203=4,$D203,0)</f>
        <v/>
      </c>
      <c r="X203">
        <f>MAX(0,X202*(1+X$6/Setup!$C$13)-BV203-DT203)+IF($K203=5,$D203,0)</f>
        <v/>
      </c>
      <c r="Y203">
        <f>MAX(0,Y202*(1+Y$6/Setup!$C$13)-BW203-DU203)+IF($K203=6,$D203,0)</f>
        <v/>
      </c>
      <c r="Z203">
        <f>MAX(0,Z202*(1+Z$6/Setup!$C$13)-BX203-DV203)+IF($K203=7,$D203,0)</f>
        <v/>
      </c>
      <c r="AA203">
        <f>MAX(0,AA202*(1+AA$6/Setup!$C$13)-BY203-DW203)+IF($K203=8,$D203,0)</f>
        <v/>
      </c>
      <c r="AB203">
        <f>MAX(0,AB202*(1+AB$6/Setup!$C$13)-BZ203-DX203)+IF($K203=9,$D203,0)</f>
        <v/>
      </c>
      <c r="AC203">
        <f>MAX(0,AC202*(1+AC$6/Setup!$C$13)-CA203-DY203)+IF($K203=10,$D203,0)</f>
        <v/>
      </c>
      <c r="AD203">
        <f>MAX(0,AD202*(1+AD$6/Setup!$C$13)-CB203-DZ203)+IF($K203=11,$D203,0)</f>
        <v/>
      </c>
      <c r="AE203">
        <f>MAX(0,AE202*(1+AE$6/Setup!$C$13)-CC203-EA203)+IF($K203=12,$D203,0)</f>
        <v/>
      </c>
      <c r="AF203">
        <f>MAX(0,AF202*(1+AF$6/Setup!$C$13)-CD203-EB203)+IF($K203=13,$D203,0)</f>
        <v/>
      </c>
      <c r="AG203">
        <f>MAX(0,AG202*(1+AG$6/Setup!$C$13)-CE203-EC203)+IF($K203=14,$D203,0)</f>
        <v/>
      </c>
      <c r="AH203">
        <f>MAX(0,AH202*(1+AH$6/Setup!$C$13)-CF203-ED203)+IF($K203=15,$D203,0)</f>
        <v/>
      </c>
      <c r="AI203">
        <f>MAX(0,AI202*(1+AI$6/Setup!$C$13)-CG203-EE203)+IF($K203=16,$D203,0)</f>
        <v/>
      </c>
      <c r="AJ203">
        <f>MAX(0,AJ202*(1+AJ$6/Setup!$C$13)-CH203-EF203)+IF($K203=17,$D203,0)</f>
        <v/>
      </c>
      <c r="AK203">
        <f>MAX(0,AK202*(1+AK$6/Setup!$C$13)-CI203-EG203)+IF($K203=18,$D203,0)</f>
        <v/>
      </c>
      <c r="AL203">
        <f>MAX(0,AL202*(1+AL$6/Setup!$C$13)-CJ203-EH203)+IF($K203=19,$D203,0)</f>
        <v/>
      </c>
      <c r="AM203">
        <f>MAX(0,AM202*(1+AM$6/Setup!$C$13)-CK203-EI203)+IF($K203=20,$D203,0)</f>
        <v/>
      </c>
      <c r="AN203">
        <f>MAX(0,AN202*(1+AN$6/Setup!$C$13)-CL203-EJ203)+IF($K203=21,$D203,0)</f>
        <v/>
      </c>
      <c r="AO203">
        <f>MAX(0,AO202*(1+AO$6/Setup!$C$13)-CM203-EK203)+IF($K203=22,$D203,0)</f>
        <v/>
      </c>
      <c r="AP203">
        <f>MAX(0,AP202*(1+AP$6/Setup!$C$13)-CN203-EL203)+IF($K203=23,$D203,0)</f>
        <v/>
      </c>
      <c r="AQ203">
        <f>MAX(0,AQ202*(1+AQ$6/Setup!$C$13)-CO203-EM203)+IF($K203=24,$D203,0)</f>
        <v/>
      </c>
      <c r="AR203">
        <f>MAX(0,AR202*(1+AR$6/Setup!$C$13)-CP203-EN203)+IF($K203=25,$D203,0)</f>
        <v/>
      </c>
      <c r="AS203">
        <f>MAX(0,AS202*(1+AS$6/Setup!$C$13)-CQ203-EO203)+IF($K203=26,$D203,0)</f>
        <v/>
      </c>
      <c r="AT203">
        <f>MAX(0,AT202*(1+AT$6/Setup!$C$13)-CR203-EP203)+IF($K203=27,$D203,0)</f>
        <v/>
      </c>
      <c r="AU203">
        <f>MAX(0,AU202*(1+AU$6/Setup!$C$13)-CS203-EQ203)+IF($K203=28,$D203,0)</f>
        <v/>
      </c>
      <c r="AV203">
        <f>MAX(0,AV202*(1+AV$6/Setup!$C$13)-CT203-ER203)+IF($K203=29,$D203,0)</f>
        <v/>
      </c>
      <c r="AW203">
        <f>MAX(0,AW202*(1+AW$6/Setup!$C$13)-CU203-ES203)+IF($K203=30,$D203,0)</f>
        <v/>
      </c>
      <c r="AX203">
        <f>MAX(0,AX202*(1+AX$6/Setup!$C$13)-CV203-ET203)+IF($K203=31,$D203,0)</f>
        <v/>
      </c>
      <c r="AY203">
        <f>MAX(0,AY202*(1+AY$6/Setup!$C$13)-CW203-EU203)+IF($K203=32,$D203,0)</f>
        <v/>
      </c>
      <c r="AZ203">
        <f>MAX(0,AZ202*(1+AZ$6/Setup!$C$13)-CX203-EV203)+IF($K203=33,$D203,0)</f>
        <v/>
      </c>
      <c r="BA203">
        <f>MAX(0,BA202*(1+BA$6/Setup!$C$13)-CY203-EW203)+IF($K203=34,$D203,0)</f>
        <v/>
      </c>
      <c r="BB203">
        <f>MAX(0,BB202*(1+BB$6/Setup!$C$13)-CZ203-EX203)+IF($K203=35,$D203,0)</f>
        <v/>
      </c>
      <c r="BC203">
        <f>MAX(0,BC202*(1+BC$6/Setup!$C$13)-DA203-EY203)+IF($K203=36,$D203,0)</f>
        <v/>
      </c>
      <c r="BD203">
        <f>MAX(0,BD202*(1+BD$6/Setup!$C$13)-DB203-EZ203)+IF($K203=37,$D203,0)</f>
        <v/>
      </c>
      <c r="BE203">
        <f>MAX(0,BE202*(1+BE$6/Setup!$C$13)-DC203-FA203)+IF($K203=38,$D203,0)</f>
        <v/>
      </c>
      <c r="BF203">
        <f>MAX(0,BF202*(1+BF$6/Setup!$C$13)-DD203-FB203)+IF($K203=39,$D203,0)</f>
        <v/>
      </c>
      <c r="BG203">
        <f>MAX(0,BG202*(1+BG$6/Setup!$C$13)-DE203-FC203)+IF($K203=40,$D203,0)</f>
        <v/>
      </c>
      <c r="BH203">
        <f>MAX(0,BH202*(1+BH$6/Setup!$C$13)-DF203-FD203)+IF($K203=41,$D203,0)</f>
        <v/>
      </c>
      <c r="BI203">
        <f>MAX(0,BI202*(1+BI$6/Setup!$C$13)-DG203-FE203)+IF($K203=42,$D203,0)</f>
        <v/>
      </c>
      <c r="BJ203">
        <f>MAX(0,BJ202*(1+BJ$6/Setup!$C$13)-DH203-FF203)+IF($K203=43,$D203,0)</f>
        <v/>
      </c>
      <c r="BK203">
        <f>MAX(0,BK202*(1+BK$6/Setup!$C$13)-DI203-FG203)+IF($K203=44,$D203,0)</f>
        <v/>
      </c>
      <c r="BL203">
        <f>MAX(0,BL202*(1+BL$6/Setup!$C$13)-DJ203-FH203)+IF($K203=45,$D203,0)</f>
        <v/>
      </c>
      <c r="BM203">
        <f>MAX(0,BM202*(1+BM$6/Setup!$C$13)-DK203-FI203)+IF($K203=46,$D203,0)</f>
        <v/>
      </c>
      <c r="BN203">
        <f>MAX(0,BN202*(1+BN$6/Setup!$C$13)-DL203-FJ203)+IF($K203=47,$D203,0)</f>
        <v/>
      </c>
      <c r="BO203">
        <f>MAX(0,BO202*(1+BO$6/Setup!$C$13)-DM203-FK203)+IF($K203=48,$D203,0)</f>
        <v/>
      </c>
      <c r="BP203">
        <f>MAX(0,BP202*(1+BP$6/Setup!$C$13)-DN203-FL203)+IF($K203=49,$D203,0)</f>
        <v/>
      </c>
      <c r="BQ203">
        <f>MAX(0,BQ202*(1+BQ$6/Setup!$C$13)-DO203-FM203)+IF($K203=50,$D203,0)</f>
        <v/>
      </c>
      <c r="BR203">
        <f>MIN(T202*(1+T$6/Setup!$C$13),T$7)</f>
        <v/>
      </c>
      <c r="BS203">
        <f>MIN(U202*(1+U$6/Setup!$C$13),U$7)</f>
        <v/>
      </c>
      <c r="BT203">
        <f>MIN(V202*(1+V$6/Setup!$C$13),V$7)</f>
        <v/>
      </c>
      <c r="BU203">
        <f>MIN(W202*(1+W$6/Setup!$C$13),W$7)</f>
        <v/>
      </c>
      <c r="BV203">
        <f>MIN(X202*(1+X$6/Setup!$C$13),X$7)</f>
        <v/>
      </c>
      <c r="BW203">
        <f>MIN(Y202*(1+Y$6/Setup!$C$13),Y$7)</f>
        <v/>
      </c>
      <c r="BX203">
        <f>MIN(Z202*(1+Z$6/Setup!$C$13),Z$7)</f>
        <v/>
      </c>
      <c r="BY203">
        <f>MIN(AA202*(1+AA$6/Setup!$C$13),AA$7)</f>
        <v/>
      </c>
      <c r="BZ203">
        <f>MIN(AB202*(1+AB$6/Setup!$C$13),AB$7)</f>
        <v/>
      </c>
      <c r="CA203">
        <f>MIN(AC202*(1+AC$6/Setup!$C$13),AC$7)</f>
        <v/>
      </c>
      <c r="CB203">
        <f>MIN(AD202*(1+AD$6/Setup!$C$13),AD$7)</f>
        <v/>
      </c>
      <c r="CC203">
        <f>MIN(AE202*(1+AE$6/Setup!$C$13),AE$7)</f>
        <v/>
      </c>
      <c r="CD203">
        <f>MIN(AF202*(1+AF$6/Setup!$C$13),AF$7)</f>
        <v/>
      </c>
      <c r="CE203">
        <f>MIN(AG202*(1+AG$6/Setup!$C$13),AG$7)</f>
        <v/>
      </c>
      <c r="CF203">
        <f>MIN(AH202*(1+AH$6/Setup!$C$13),AH$7)</f>
        <v/>
      </c>
      <c r="CG203">
        <f>MIN(AI202*(1+AI$6/Setup!$C$13),AI$7)</f>
        <v/>
      </c>
      <c r="CH203">
        <f>MIN(AJ202*(1+AJ$6/Setup!$C$13),AJ$7)</f>
        <v/>
      </c>
      <c r="CI203">
        <f>MIN(AK202*(1+AK$6/Setup!$C$13),AK$7)</f>
        <v/>
      </c>
      <c r="CJ203">
        <f>MIN(AL202*(1+AL$6/Setup!$C$13),AL$7)</f>
        <v/>
      </c>
      <c r="CK203">
        <f>MIN(AM202*(1+AM$6/Setup!$C$13),AM$7)</f>
        <v/>
      </c>
      <c r="CL203">
        <f>MIN(AN202*(1+AN$6/Setup!$C$13),AN$7)</f>
        <v/>
      </c>
      <c r="CM203">
        <f>MIN(AO202*(1+AO$6/Setup!$C$13),AO$7)</f>
        <v/>
      </c>
      <c r="CN203">
        <f>MIN(AP202*(1+AP$6/Setup!$C$13),AP$7)</f>
        <v/>
      </c>
      <c r="CO203">
        <f>MIN(AQ202*(1+AQ$6/Setup!$C$13),AQ$7)</f>
        <v/>
      </c>
      <c r="CP203">
        <f>MIN(AR202*(1+AR$6/Setup!$C$13),AR$7)</f>
        <v/>
      </c>
      <c r="CQ203">
        <f>MIN(AS202*(1+AS$6/Setup!$C$13),AS$7)</f>
        <v/>
      </c>
      <c r="CR203">
        <f>MIN(AT202*(1+AT$6/Setup!$C$13),AT$7)</f>
        <v/>
      </c>
      <c r="CS203">
        <f>MIN(AU202*(1+AU$6/Setup!$C$13),AU$7)</f>
        <v/>
      </c>
      <c r="CT203">
        <f>MIN(AV202*(1+AV$6/Setup!$C$13),AV$7)</f>
        <v/>
      </c>
      <c r="CU203">
        <f>MIN(AW202*(1+AW$6/Setup!$C$13),AW$7)</f>
        <v/>
      </c>
      <c r="CV203">
        <f>MIN(AX202*(1+AX$6/Setup!$C$13),AX$7)</f>
        <v/>
      </c>
      <c r="CW203">
        <f>MIN(AY202*(1+AY$6/Setup!$C$13),AY$7)</f>
        <v/>
      </c>
      <c r="CX203">
        <f>MIN(AZ202*(1+AZ$6/Setup!$C$13),AZ$7)</f>
        <v/>
      </c>
      <c r="CY203">
        <f>MIN(BA202*(1+BA$6/Setup!$C$13),BA$7)</f>
        <v/>
      </c>
      <c r="CZ203">
        <f>MIN(BB202*(1+BB$6/Setup!$C$13),BB$7)</f>
        <v/>
      </c>
      <c r="DA203">
        <f>MIN(BC202*(1+BC$6/Setup!$C$13),BC$7)</f>
        <v/>
      </c>
      <c r="DB203">
        <f>MIN(BD202*(1+BD$6/Setup!$C$13),BD$7)</f>
        <v/>
      </c>
      <c r="DC203">
        <f>MIN(BE202*(1+BE$6/Setup!$C$13),BE$7)</f>
        <v/>
      </c>
      <c r="DD203">
        <f>MIN(BF202*(1+BF$6/Setup!$C$13),BF$7)</f>
        <v/>
      </c>
      <c r="DE203">
        <f>MIN(BG202*(1+BG$6/Setup!$C$13),BG$7)</f>
        <v/>
      </c>
      <c r="DF203">
        <f>MIN(BH202*(1+BH$6/Setup!$C$13),BH$7)</f>
        <v/>
      </c>
      <c r="DG203">
        <f>MIN(BI202*(1+BI$6/Setup!$C$13),BI$7)</f>
        <v/>
      </c>
      <c r="DH203">
        <f>MIN(BJ202*(1+BJ$6/Setup!$C$13),BJ$7)</f>
        <v/>
      </c>
      <c r="DI203">
        <f>MIN(BK202*(1+BK$6/Setup!$C$13),BK$7)</f>
        <v/>
      </c>
      <c r="DJ203">
        <f>MIN(BL202*(1+BL$6/Setup!$C$13),BL$7)</f>
        <v/>
      </c>
      <c r="DK203">
        <f>MIN(BM202*(1+BM$6/Setup!$C$13),BM$7)</f>
        <v/>
      </c>
      <c r="DL203">
        <f>MIN(BN202*(1+BN$6/Setup!$C$13),BN$7)</f>
        <v/>
      </c>
      <c r="DM203">
        <f>MIN(BO202*(1+BO$6/Setup!$C$13),BO$7)</f>
        <v/>
      </c>
      <c r="DN203">
        <f>MIN(BP202*(1+BP$6/Setup!$C$13),BP$7)</f>
        <v/>
      </c>
      <c r="DO203">
        <f>MIN(BQ202*(1+BQ$6/Setup!$C$13),BQ$7)</f>
        <v/>
      </c>
      <c r="DP203">
        <f>MIN(T202*(1+T$6/Setup!$C$13)-BR203,$H203)</f>
        <v/>
      </c>
      <c r="DQ203">
        <f>MIN(U202*(1+U$6/Setup!$C$13)-BS203,MAX(0,$H203-SUM($DP203:DP203)))</f>
        <v/>
      </c>
      <c r="DR203">
        <f>MIN(V202*(1+V$6/Setup!$C$13)-BT203,MAX(0,$H203-SUM($DP203:DQ203)))</f>
        <v/>
      </c>
      <c r="DS203">
        <f>MIN(W202*(1+W$6/Setup!$C$13)-BU203,MAX(0,$H203-SUM($DP203:DR203)))</f>
        <v/>
      </c>
      <c r="DT203">
        <f>MIN(X202*(1+X$6/Setup!$C$13)-BV203,MAX(0,$H203-SUM($DP203:DS203)))</f>
        <v/>
      </c>
      <c r="DU203">
        <f>MIN(Y202*(1+Y$6/Setup!$C$13)-BW203,MAX(0,$H203-SUM($DP203:DT203)))</f>
        <v/>
      </c>
      <c r="DV203">
        <f>MIN(Z202*(1+Z$6/Setup!$C$13)-BX203,MAX(0,$H203-SUM($DP203:DU203)))</f>
        <v/>
      </c>
      <c r="DW203">
        <f>MIN(AA202*(1+AA$6/Setup!$C$13)-BY203,MAX(0,$H203-SUM($DP203:DV203)))</f>
        <v/>
      </c>
      <c r="DX203">
        <f>MIN(AB202*(1+AB$6/Setup!$C$13)-BZ203,MAX(0,$H203-SUM($DP203:DW203)))</f>
        <v/>
      </c>
      <c r="DY203">
        <f>MIN(AC202*(1+AC$6/Setup!$C$13)-CA203,MAX(0,$H203-SUM($DP203:DX203)))</f>
        <v/>
      </c>
      <c r="DZ203">
        <f>MIN(AD202*(1+AD$6/Setup!$C$13)-CB203,MAX(0,$H203-SUM($DP203:DY203)))</f>
        <v/>
      </c>
      <c r="EA203">
        <f>MIN(AE202*(1+AE$6/Setup!$C$13)-CC203,MAX(0,$H203-SUM($DP203:DZ203)))</f>
        <v/>
      </c>
      <c r="EB203">
        <f>MIN(AF202*(1+AF$6/Setup!$C$13)-CD203,MAX(0,$H203-SUM($DP203:EA203)))</f>
        <v/>
      </c>
      <c r="EC203">
        <f>MIN(AG202*(1+AG$6/Setup!$C$13)-CE203,MAX(0,$H203-SUM($DP203:EB203)))</f>
        <v/>
      </c>
      <c r="ED203">
        <f>MIN(AH202*(1+AH$6/Setup!$C$13)-CF203,MAX(0,$H203-SUM($DP203:EC203)))</f>
        <v/>
      </c>
      <c r="EE203">
        <f>MIN(AI202*(1+AI$6/Setup!$C$13)-CG203,MAX(0,$H203-SUM($DP203:ED203)))</f>
        <v/>
      </c>
      <c r="EF203">
        <f>MIN(AJ202*(1+AJ$6/Setup!$C$13)-CH203,MAX(0,$H203-SUM($DP203:EE203)))</f>
        <v/>
      </c>
      <c r="EG203">
        <f>MIN(AK202*(1+AK$6/Setup!$C$13)-CI203,MAX(0,$H203-SUM($DP203:EF203)))</f>
        <v/>
      </c>
      <c r="EH203">
        <f>MIN(AL202*(1+AL$6/Setup!$C$13)-CJ203,MAX(0,$H203-SUM($DP203:EG203)))</f>
        <v/>
      </c>
      <c r="EI203">
        <f>MIN(AM202*(1+AM$6/Setup!$C$13)-CK203,MAX(0,$H203-SUM($DP203:EH203)))</f>
        <v/>
      </c>
      <c r="EJ203">
        <f>MIN(AN202*(1+AN$6/Setup!$C$13)-CL203,MAX(0,$H203-SUM($DP203:EI203)))</f>
        <v/>
      </c>
      <c r="EK203">
        <f>MIN(AO202*(1+AO$6/Setup!$C$13)-CM203,MAX(0,$H203-SUM($DP203:EJ203)))</f>
        <v/>
      </c>
      <c r="EL203">
        <f>MIN(AP202*(1+AP$6/Setup!$C$13)-CN203,MAX(0,$H203-SUM($DP203:EK203)))</f>
        <v/>
      </c>
      <c r="EM203">
        <f>MIN(AQ202*(1+AQ$6/Setup!$C$13)-CO203,MAX(0,$H203-SUM($DP203:EL203)))</f>
        <v/>
      </c>
      <c r="EN203">
        <f>MIN(AR202*(1+AR$6/Setup!$C$13)-CP203,MAX(0,$H203-SUM($DP203:EM203)))</f>
        <v/>
      </c>
      <c r="EO203">
        <f>MIN(AS202*(1+AS$6/Setup!$C$13)-CQ203,MAX(0,$H203-SUM($DP203:EN203)))</f>
        <v/>
      </c>
      <c r="EP203">
        <f>MIN(AT202*(1+AT$6/Setup!$C$13)-CR203,MAX(0,$H203-SUM($DP203:EO203)))</f>
        <v/>
      </c>
      <c r="EQ203">
        <f>MIN(AU202*(1+AU$6/Setup!$C$13)-CS203,MAX(0,$H203-SUM($DP203:EP203)))</f>
        <v/>
      </c>
      <c r="ER203">
        <f>MIN(AV202*(1+AV$6/Setup!$C$13)-CT203,MAX(0,$H203-SUM($DP203:EQ203)))</f>
        <v/>
      </c>
      <c r="ES203">
        <f>MIN(AW202*(1+AW$6/Setup!$C$13)-CU203,MAX(0,$H203-SUM($DP203:ER203)))</f>
        <v/>
      </c>
      <c r="ET203">
        <f>MIN(AX202*(1+AX$6/Setup!$C$13)-CV203,MAX(0,$H203-SUM($DP203:ES203)))</f>
        <v/>
      </c>
      <c r="EU203">
        <f>MIN(AY202*(1+AY$6/Setup!$C$13)-CW203,MAX(0,$H203-SUM($DP203:ET203)))</f>
        <v/>
      </c>
      <c r="EV203">
        <f>MIN(AZ202*(1+AZ$6/Setup!$C$13)-CX203,MAX(0,$H203-SUM($DP203:EU203)))</f>
        <v/>
      </c>
      <c r="EW203">
        <f>MIN(BA202*(1+BA$6/Setup!$C$13)-CY203,MAX(0,$H203-SUM($DP203:EV203)))</f>
        <v/>
      </c>
      <c r="EX203">
        <f>MIN(BB202*(1+BB$6/Setup!$C$13)-CZ203,MAX(0,$H203-SUM($DP203:EW203)))</f>
        <v/>
      </c>
      <c r="EY203">
        <f>MIN(BC202*(1+BC$6/Setup!$C$13)-DA203,MAX(0,$H203-SUM($DP203:EX203)))</f>
        <v/>
      </c>
      <c r="EZ203">
        <f>MIN(BD202*(1+BD$6/Setup!$C$13)-DB203,MAX(0,$H203-SUM($DP203:EY203)))</f>
        <v/>
      </c>
      <c r="FA203">
        <f>MIN(BE202*(1+BE$6/Setup!$C$13)-DC203,MAX(0,$H203-SUM($DP203:EZ203)))</f>
        <v/>
      </c>
      <c r="FB203">
        <f>MIN(BF202*(1+BF$6/Setup!$C$13)-DD203,MAX(0,$H203-SUM($DP203:FA203)))</f>
        <v/>
      </c>
      <c r="FC203">
        <f>MIN(BG202*(1+BG$6/Setup!$C$13)-DE203,MAX(0,$H203-SUM($DP203:FB203)))</f>
        <v/>
      </c>
      <c r="FD203">
        <f>MIN(BH202*(1+BH$6/Setup!$C$13)-DF203,MAX(0,$H203-SUM($DP203:FC203)))</f>
        <v/>
      </c>
      <c r="FE203">
        <f>MIN(BI202*(1+BI$6/Setup!$C$13)-DG203,MAX(0,$H203-SUM($DP203:FD203)))</f>
        <v/>
      </c>
      <c r="FF203">
        <f>MIN(BJ202*(1+BJ$6/Setup!$C$13)-DH203,MAX(0,$H203-SUM($DP203:FE203)))</f>
        <v/>
      </c>
      <c r="FG203">
        <f>MIN(BK202*(1+BK$6/Setup!$C$13)-DI203,MAX(0,$H203-SUM($DP203:FF203)))</f>
        <v/>
      </c>
      <c r="FH203">
        <f>MIN(BL202*(1+BL$6/Setup!$C$13)-DJ203,MAX(0,$H203-SUM($DP203:FG203)))</f>
        <v/>
      </c>
      <c r="FI203">
        <f>MIN(BM202*(1+BM$6/Setup!$C$13)-DK203,MAX(0,$H203-SUM($DP203:FH203)))</f>
        <v/>
      </c>
      <c r="FJ203">
        <f>MIN(BN202*(1+BN$6/Setup!$C$13)-DL203,MAX(0,$H203-SUM($DP203:FI203)))</f>
        <v/>
      </c>
      <c r="FK203">
        <f>MIN(BO202*(1+BO$6/Setup!$C$13)-DM203,MAX(0,$H203-SUM($DP203:FJ203)))</f>
        <v/>
      </c>
      <c r="FL203">
        <f>MIN(BP202*(1+BP$6/Setup!$C$13)-DN203,MAX(0,$H203-SUM($DP203:FK203)))</f>
        <v/>
      </c>
      <c r="FM203">
        <f>MIN(BQ202*(1+BQ$6/Setup!$C$13)-DO203,MAX(0,$H203-SUM($DP203:FL203)))</f>
        <v/>
      </c>
    </row>
    <row r="204">
      <c r="A204">
        <f>A203+1</f>
        <v/>
      </c>
      <c r="B204">
        <f>IF(Setup!$C$6="Every week",Setup!$C$7+7*(A204-1),IF(Setup!$C$6="Every 2 weeks",Setup!$C$7+14*(A204-1),IF(Setup!$C$6="Every month",EDATE(Setup!$C$7,A204-1),EOMONTH(Setup!$C$7,INT((A204-1+Setup!$C$20)/2)-1)+MIN(IF(MOD(A204-1+Setup!$C$20,2)=0,Setup!$C$18,Setup!$C$19),DAY(EOMONTH(Setup!$C$7,INT((A204-1+Setup!$C$20)/2)))))))</f>
        <v/>
      </c>
      <c r="C204">
        <f>N('Paycheck Plan'!J200)</f>
        <v/>
      </c>
      <c r="D204">
        <f>N('Paycheck Plan'!K200)</f>
        <v/>
      </c>
      <c r="E204">
        <f>MIN(MAX(0,Setup!$C$10-F203),MAX(0,Setup!$C$8+C204-G204))</f>
        <v/>
      </c>
      <c r="F204">
        <f>F203+E204</f>
        <v/>
      </c>
      <c r="G204">
        <f>MIN(Setup!$C$14,MAX(0,Setup!$C$8+C204))</f>
        <v/>
      </c>
      <c r="H204">
        <f>MAX(0,Setup!$C$8+C204-G204-E204)+SUM($T$7:$BQ$7)-SUM(BR204:DO204)</f>
        <v/>
      </c>
      <c r="I204">
        <f>SUMPRODUCT(T203:BQ203,$T$6:$BQ$6)/Setup!$C$13</f>
        <v/>
      </c>
      <c r="J204">
        <f>SUM(T204:BQ204)</f>
        <v/>
      </c>
      <c r="K204">
        <f>IF(MAX(DP204:FM204)&gt;0,MATCH(MAX(DP204:FM204),DP204:FM204,0),1)</f>
        <v/>
      </c>
      <c r="T204">
        <f>MAX(0,T203*(1+T$6/Setup!$C$13)-BR204-DP204)+IF($K204=1,$D204,0)</f>
        <v/>
      </c>
      <c r="U204">
        <f>MAX(0,U203*(1+U$6/Setup!$C$13)-BS204-DQ204)+IF($K204=2,$D204,0)</f>
        <v/>
      </c>
      <c r="V204">
        <f>MAX(0,V203*(1+V$6/Setup!$C$13)-BT204-DR204)+IF($K204=3,$D204,0)</f>
        <v/>
      </c>
      <c r="W204">
        <f>MAX(0,W203*(1+W$6/Setup!$C$13)-BU204-DS204)+IF($K204=4,$D204,0)</f>
        <v/>
      </c>
      <c r="X204">
        <f>MAX(0,X203*(1+X$6/Setup!$C$13)-BV204-DT204)+IF($K204=5,$D204,0)</f>
        <v/>
      </c>
      <c r="Y204">
        <f>MAX(0,Y203*(1+Y$6/Setup!$C$13)-BW204-DU204)+IF($K204=6,$D204,0)</f>
        <v/>
      </c>
      <c r="Z204">
        <f>MAX(0,Z203*(1+Z$6/Setup!$C$13)-BX204-DV204)+IF($K204=7,$D204,0)</f>
        <v/>
      </c>
      <c r="AA204">
        <f>MAX(0,AA203*(1+AA$6/Setup!$C$13)-BY204-DW204)+IF($K204=8,$D204,0)</f>
        <v/>
      </c>
      <c r="AB204">
        <f>MAX(0,AB203*(1+AB$6/Setup!$C$13)-BZ204-DX204)+IF($K204=9,$D204,0)</f>
        <v/>
      </c>
      <c r="AC204">
        <f>MAX(0,AC203*(1+AC$6/Setup!$C$13)-CA204-DY204)+IF($K204=10,$D204,0)</f>
        <v/>
      </c>
      <c r="AD204">
        <f>MAX(0,AD203*(1+AD$6/Setup!$C$13)-CB204-DZ204)+IF($K204=11,$D204,0)</f>
        <v/>
      </c>
      <c r="AE204">
        <f>MAX(0,AE203*(1+AE$6/Setup!$C$13)-CC204-EA204)+IF($K204=12,$D204,0)</f>
        <v/>
      </c>
      <c r="AF204">
        <f>MAX(0,AF203*(1+AF$6/Setup!$C$13)-CD204-EB204)+IF($K204=13,$D204,0)</f>
        <v/>
      </c>
      <c r="AG204">
        <f>MAX(0,AG203*(1+AG$6/Setup!$C$13)-CE204-EC204)+IF($K204=14,$D204,0)</f>
        <v/>
      </c>
      <c r="AH204">
        <f>MAX(0,AH203*(1+AH$6/Setup!$C$13)-CF204-ED204)+IF($K204=15,$D204,0)</f>
        <v/>
      </c>
      <c r="AI204">
        <f>MAX(0,AI203*(1+AI$6/Setup!$C$13)-CG204-EE204)+IF($K204=16,$D204,0)</f>
        <v/>
      </c>
      <c r="AJ204">
        <f>MAX(0,AJ203*(1+AJ$6/Setup!$C$13)-CH204-EF204)+IF($K204=17,$D204,0)</f>
        <v/>
      </c>
      <c r="AK204">
        <f>MAX(0,AK203*(1+AK$6/Setup!$C$13)-CI204-EG204)+IF($K204=18,$D204,0)</f>
        <v/>
      </c>
      <c r="AL204">
        <f>MAX(0,AL203*(1+AL$6/Setup!$C$13)-CJ204-EH204)+IF($K204=19,$D204,0)</f>
        <v/>
      </c>
      <c r="AM204">
        <f>MAX(0,AM203*(1+AM$6/Setup!$C$13)-CK204-EI204)+IF($K204=20,$D204,0)</f>
        <v/>
      </c>
      <c r="AN204">
        <f>MAX(0,AN203*(1+AN$6/Setup!$C$13)-CL204-EJ204)+IF($K204=21,$D204,0)</f>
        <v/>
      </c>
      <c r="AO204">
        <f>MAX(0,AO203*(1+AO$6/Setup!$C$13)-CM204-EK204)+IF($K204=22,$D204,0)</f>
        <v/>
      </c>
      <c r="AP204">
        <f>MAX(0,AP203*(1+AP$6/Setup!$C$13)-CN204-EL204)+IF($K204=23,$D204,0)</f>
        <v/>
      </c>
      <c r="AQ204">
        <f>MAX(0,AQ203*(1+AQ$6/Setup!$C$13)-CO204-EM204)+IF($K204=24,$D204,0)</f>
        <v/>
      </c>
      <c r="AR204">
        <f>MAX(0,AR203*(1+AR$6/Setup!$C$13)-CP204-EN204)+IF($K204=25,$D204,0)</f>
        <v/>
      </c>
      <c r="AS204">
        <f>MAX(0,AS203*(1+AS$6/Setup!$C$13)-CQ204-EO204)+IF($K204=26,$D204,0)</f>
        <v/>
      </c>
      <c r="AT204">
        <f>MAX(0,AT203*(1+AT$6/Setup!$C$13)-CR204-EP204)+IF($K204=27,$D204,0)</f>
        <v/>
      </c>
      <c r="AU204">
        <f>MAX(0,AU203*(1+AU$6/Setup!$C$13)-CS204-EQ204)+IF($K204=28,$D204,0)</f>
        <v/>
      </c>
      <c r="AV204">
        <f>MAX(0,AV203*(1+AV$6/Setup!$C$13)-CT204-ER204)+IF($K204=29,$D204,0)</f>
        <v/>
      </c>
      <c r="AW204">
        <f>MAX(0,AW203*(1+AW$6/Setup!$C$13)-CU204-ES204)+IF($K204=30,$D204,0)</f>
        <v/>
      </c>
      <c r="AX204">
        <f>MAX(0,AX203*(1+AX$6/Setup!$C$13)-CV204-ET204)+IF($K204=31,$D204,0)</f>
        <v/>
      </c>
      <c r="AY204">
        <f>MAX(0,AY203*(1+AY$6/Setup!$C$13)-CW204-EU204)+IF($K204=32,$D204,0)</f>
        <v/>
      </c>
      <c r="AZ204">
        <f>MAX(0,AZ203*(1+AZ$6/Setup!$C$13)-CX204-EV204)+IF($K204=33,$D204,0)</f>
        <v/>
      </c>
      <c r="BA204">
        <f>MAX(0,BA203*(1+BA$6/Setup!$C$13)-CY204-EW204)+IF($K204=34,$D204,0)</f>
        <v/>
      </c>
      <c r="BB204">
        <f>MAX(0,BB203*(1+BB$6/Setup!$C$13)-CZ204-EX204)+IF($K204=35,$D204,0)</f>
        <v/>
      </c>
      <c r="BC204">
        <f>MAX(0,BC203*(1+BC$6/Setup!$C$13)-DA204-EY204)+IF($K204=36,$D204,0)</f>
        <v/>
      </c>
      <c r="BD204">
        <f>MAX(0,BD203*(1+BD$6/Setup!$C$13)-DB204-EZ204)+IF($K204=37,$D204,0)</f>
        <v/>
      </c>
      <c r="BE204">
        <f>MAX(0,BE203*(1+BE$6/Setup!$C$13)-DC204-FA204)+IF($K204=38,$D204,0)</f>
        <v/>
      </c>
      <c r="BF204">
        <f>MAX(0,BF203*(1+BF$6/Setup!$C$13)-DD204-FB204)+IF($K204=39,$D204,0)</f>
        <v/>
      </c>
      <c r="BG204">
        <f>MAX(0,BG203*(1+BG$6/Setup!$C$13)-DE204-FC204)+IF($K204=40,$D204,0)</f>
        <v/>
      </c>
      <c r="BH204">
        <f>MAX(0,BH203*(1+BH$6/Setup!$C$13)-DF204-FD204)+IF($K204=41,$D204,0)</f>
        <v/>
      </c>
      <c r="BI204">
        <f>MAX(0,BI203*(1+BI$6/Setup!$C$13)-DG204-FE204)+IF($K204=42,$D204,0)</f>
        <v/>
      </c>
      <c r="BJ204">
        <f>MAX(0,BJ203*(1+BJ$6/Setup!$C$13)-DH204-FF204)+IF($K204=43,$D204,0)</f>
        <v/>
      </c>
      <c r="BK204">
        <f>MAX(0,BK203*(1+BK$6/Setup!$C$13)-DI204-FG204)+IF($K204=44,$D204,0)</f>
        <v/>
      </c>
      <c r="BL204">
        <f>MAX(0,BL203*(1+BL$6/Setup!$C$13)-DJ204-FH204)+IF($K204=45,$D204,0)</f>
        <v/>
      </c>
      <c r="BM204">
        <f>MAX(0,BM203*(1+BM$6/Setup!$C$13)-DK204-FI204)+IF($K204=46,$D204,0)</f>
        <v/>
      </c>
      <c r="BN204">
        <f>MAX(0,BN203*(1+BN$6/Setup!$C$13)-DL204-FJ204)+IF($K204=47,$D204,0)</f>
        <v/>
      </c>
      <c r="BO204">
        <f>MAX(0,BO203*(1+BO$6/Setup!$C$13)-DM204-FK204)+IF($K204=48,$D204,0)</f>
        <v/>
      </c>
      <c r="BP204">
        <f>MAX(0,BP203*(1+BP$6/Setup!$C$13)-DN204-FL204)+IF($K204=49,$D204,0)</f>
        <v/>
      </c>
      <c r="BQ204">
        <f>MAX(0,BQ203*(1+BQ$6/Setup!$C$13)-DO204-FM204)+IF($K204=50,$D204,0)</f>
        <v/>
      </c>
      <c r="BR204">
        <f>MIN(T203*(1+T$6/Setup!$C$13),T$7)</f>
        <v/>
      </c>
      <c r="BS204">
        <f>MIN(U203*(1+U$6/Setup!$C$13),U$7)</f>
        <v/>
      </c>
      <c r="BT204">
        <f>MIN(V203*(1+V$6/Setup!$C$13),V$7)</f>
        <v/>
      </c>
      <c r="BU204">
        <f>MIN(W203*(1+W$6/Setup!$C$13),W$7)</f>
        <v/>
      </c>
      <c r="BV204">
        <f>MIN(X203*(1+X$6/Setup!$C$13),X$7)</f>
        <v/>
      </c>
      <c r="BW204">
        <f>MIN(Y203*(1+Y$6/Setup!$C$13),Y$7)</f>
        <v/>
      </c>
      <c r="BX204">
        <f>MIN(Z203*(1+Z$6/Setup!$C$13),Z$7)</f>
        <v/>
      </c>
      <c r="BY204">
        <f>MIN(AA203*(1+AA$6/Setup!$C$13),AA$7)</f>
        <v/>
      </c>
      <c r="BZ204">
        <f>MIN(AB203*(1+AB$6/Setup!$C$13),AB$7)</f>
        <v/>
      </c>
      <c r="CA204">
        <f>MIN(AC203*(1+AC$6/Setup!$C$13),AC$7)</f>
        <v/>
      </c>
      <c r="CB204">
        <f>MIN(AD203*(1+AD$6/Setup!$C$13),AD$7)</f>
        <v/>
      </c>
      <c r="CC204">
        <f>MIN(AE203*(1+AE$6/Setup!$C$13),AE$7)</f>
        <v/>
      </c>
      <c r="CD204">
        <f>MIN(AF203*(1+AF$6/Setup!$C$13),AF$7)</f>
        <v/>
      </c>
      <c r="CE204">
        <f>MIN(AG203*(1+AG$6/Setup!$C$13),AG$7)</f>
        <v/>
      </c>
      <c r="CF204">
        <f>MIN(AH203*(1+AH$6/Setup!$C$13),AH$7)</f>
        <v/>
      </c>
      <c r="CG204">
        <f>MIN(AI203*(1+AI$6/Setup!$C$13),AI$7)</f>
        <v/>
      </c>
      <c r="CH204">
        <f>MIN(AJ203*(1+AJ$6/Setup!$C$13),AJ$7)</f>
        <v/>
      </c>
      <c r="CI204">
        <f>MIN(AK203*(1+AK$6/Setup!$C$13),AK$7)</f>
        <v/>
      </c>
      <c r="CJ204">
        <f>MIN(AL203*(1+AL$6/Setup!$C$13),AL$7)</f>
        <v/>
      </c>
      <c r="CK204">
        <f>MIN(AM203*(1+AM$6/Setup!$C$13),AM$7)</f>
        <v/>
      </c>
      <c r="CL204">
        <f>MIN(AN203*(1+AN$6/Setup!$C$13),AN$7)</f>
        <v/>
      </c>
      <c r="CM204">
        <f>MIN(AO203*(1+AO$6/Setup!$C$13),AO$7)</f>
        <v/>
      </c>
      <c r="CN204">
        <f>MIN(AP203*(1+AP$6/Setup!$C$13),AP$7)</f>
        <v/>
      </c>
      <c r="CO204">
        <f>MIN(AQ203*(1+AQ$6/Setup!$C$13),AQ$7)</f>
        <v/>
      </c>
      <c r="CP204">
        <f>MIN(AR203*(1+AR$6/Setup!$C$13),AR$7)</f>
        <v/>
      </c>
      <c r="CQ204">
        <f>MIN(AS203*(1+AS$6/Setup!$C$13),AS$7)</f>
        <v/>
      </c>
      <c r="CR204">
        <f>MIN(AT203*(1+AT$6/Setup!$C$13),AT$7)</f>
        <v/>
      </c>
      <c r="CS204">
        <f>MIN(AU203*(1+AU$6/Setup!$C$13),AU$7)</f>
        <v/>
      </c>
      <c r="CT204">
        <f>MIN(AV203*(1+AV$6/Setup!$C$13),AV$7)</f>
        <v/>
      </c>
      <c r="CU204">
        <f>MIN(AW203*(1+AW$6/Setup!$C$13),AW$7)</f>
        <v/>
      </c>
      <c r="CV204">
        <f>MIN(AX203*(1+AX$6/Setup!$C$13),AX$7)</f>
        <v/>
      </c>
      <c r="CW204">
        <f>MIN(AY203*(1+AY$6/Setup!$C$13),AY$7)</f>
        <v/>
      </c>
      <c r="CX204">
        <f>MIN(AZ203*(1+AZ$6/Setup!$C$13),AZ$7)</f>
        <v/>
      </c>
      <c r="CY204">
        <f>MIN(BA203*(1+BA$6/Setup!$C$13),BA$7)</f>
        <v/>
      </c>
      <c r="CZ204">
        <f>MIN(BB203*(1+BB$6/Setup!$C$13),BB$7)</f>
        <v/>
      </c>
      <c r="DA204">
        <f>MIN(BC203*(1+BC$6/Setup!$C$13),BC$7)</f>
        <v/>
      </c>
      <c r="DB204">
        <f>MIN(BD203*(1+BD$6/Setup!$C$13),BD$7)</f>
        <v/>
      </c>
      <c r="DC204">
        <f>MIN(BE203*(1+BE$6/Setup!$C$13),BE$7)</f>
        <v/>
      </c>
      <c r="DD204">
        <f>MIN(BF203*(1+BF$6/Setup!$C$13),BF$7)</f>
        <v/>
      </c>
      <c r="DE204">
        <f>MIN(BG203*(1+BG$6/Setup!$C$13),BG$7)</f>
        <v/>
      </c>
      <c r="DF204">
        <f>MIN(BH203*(1+BH$6/Setup!$C$13),BH$7)</f>
        <v/>
      </c>
      <c r="DG204">
        <f>MIN(BI203*(1+BI$6/Setup!$C$13),BI$7)</f>
        <v/>
      </c>
      <c r="DH204">
        <f>MIN(BJ203*(1+BJ$6/Setup!$C$13),BJ$7)</f>
        <v/>
      </c>
      <c r="DI204">
        <f>MIN(BK203*(1+BK$6/Setup!$C$13),BK$7)</f>
        <v/>
      </c>
      <c r="DJ204">
        <f>MIN(BL203*(1+BL$6/Setup!$C$13),BL$7)</f>
        <v/>
      </c>
      <c r="DK204">
        <f>MIN(BM203*(1+BM$6/Setup!$C$13),BM$7)</f>
        <v/>
      </c>
      <c r="DL204">
        <f>MIN(BN203*(1+BN$6/Setup!$C$13),BN$7)</f>
        <v/>
      </c>
      <c r="DM204">
        <f>MIN(BO203*(1+BO$6/Setup!$C$13),BO$7)</f>
        <v/>
      </c>
      <c r="DN204">
        <f>MIN(BP203*(1+BP$6/Setup!$C$13),BP$7)</f>
        <v/>
      </c>
      <c r="DO204">
        <f>MIN(BQ203*(1+BQ$6/Setup!$C$13),BQ$7)</f>
        <v/>
      </c>
      <c r="DP204">
        <f>MIN(T203*(1+T$6/Setup!$C$13)-BR204,$H204)</f>
        <v/>
      </c>
      <c r="DQ204">
        <f>MIN(U203*(1+U$6/Setup!$C$13)-BS204,MAX(0,$H204-SUM($DP204:DP204)))</f>
        <v/>
      </c>
      <c r="DR204">
        <f>MIN(V203*(1+V$6/Setup!$C$13)-BT204,MAX(0,$H204-SUM($DP204:DQ204)))</f>
        <v/>
      </c>
      <c r="DS204">
        <f>MIN(W203*(1+W$6/Setup!$C$13)-BU204,MAX(0,$H204-SUM($DP204:DR204)))</f>
        <v/>
      </c>
      <c r="DT204">
        <f>MIN(X203*(1+X$6/Setup!$C$13)-BV204,MAX(0,$H204-SUM($DP204:DS204)))</f>
        <v/>
      </c>
      <c r="DU204">
        <f>MIN(Y203*(1+Y$6/Setup!$C$13)-BW204,MAX(0,$H204-SUM($DP204:DT204)))</f>
        <v/>
      </c>
      <c r="DV204">
        <f>MIN(Z203*(1+Z$6/Setup!$C$13)-BX204,MAX(0,$H204-SUM($DP204:DU204)))</f>
        <v/>
      </c>
      <c r="DW204">
        <f>MIN(AA203*(1+AA$6/Setup!$C$13)-BY204,MAX(0,$H204-SUM($DP204:DV204)))</f>
        <v/>
      </c>
      <c r="DX204">
        <f>MIN(AB203*(1+AB$6/Setup!$C$13)-BZ204,MAX(0,$H204-SUM($DP204:DW204)))</f>
        <v/>
      </c>
      <c r="DY204">
        <f>MIN(AC203*(1+AC$6/Setup!$C$13)-CA204,MAX(0,$H204-SUM($DP204:DX204)))</f>
        <v/>
      </c>
      <c r="DZ204">
        <f>MIN(AD203*(1+AD$6/Setup!$C$13)-CB204,MAX(0,$H204-SUM($DP204:DY204)))</f>
        <v/>
      </c>
      <c r="EA204">
        <f>MIN(AE203*(1+AE$6/Setup!$C$13)-CC204,MAX(0,$H204-SUM($DP204:DZ204)))</f>
        <v/>
      </c>
      <c r="EB204">
        <f>MIN(AF203*(1+AF$6/Setup!$C$13)-CD204,MAX(0,$H204-SUM($DP204:EA204)))</f>
        <v/>
      </c>
      <c r="EC204">
        <f>MIN(AG203*(1+AG$6/Setup!$C$13)-CE204,MAX(0,$H204-SUM($DP204:EB204)))</f>
        <v/>
      </c>
      <c r="ED204">
        <f>MIN(AH203*(1+AH$6/Setup!$C$13)-CF204,MAX(0,$H204-SUM($DP204:EC204)))</f>
        <v/>
      </c>
      <c r="EE204">
        <f>MIN(AI203*(1+AI$6/Setup!$C$13)-CG204,MAX(0,$H204-SUM($DP204:ED204)))</f>
        <v/>
      </c>
      <c r="EF204">
        <f>MIN(AJ203*(1+AJ$6/Setup!$C$13)-CH204,MAX(0,$H204-SUM($DP204:EE204)))</f>
        <v/>
      </c>
      <c r="EG204">
        <f>MIN(AK203*(1+AK$6/Setup!$C$13)-CI204,MAX(0,$H204-SUM($DP204:EF204)))</f>
        <v/>
      </c>
      <c r="EH204">
        <f>MIN(AL203*(1+AL$6/Setup!$C$13)-CJ204,MAX(0,$H204-SUM($DP204:EG204)))</f>
        <v/>
      </c>
      <c r="EI204">
        <f>MIN(AM203*(1+AM$6/Setup!$C$13)-CK204,MAX(0,$H204-SUM($DP204:EH204)))</f>
        <v/>
      </c>
      <c r="EJ204">
        <f>MIN(AN203*(1+AN$6/Setup!$C$13)-CL204,MAX(0,$H204-SUM($DP204:EI204)))</f>
        <v/>
      </c>
      <c r="EK204">
        <f>MIN(AO203*(1+AO$6/Setup!$C$13)-CM204,MAX(0,$H204-SUM($DP204:EJ204)))</f>
        <v/>
      </c>
      <c r="EL204">
        <f>MIN(AP203*(1+AP$6/Setup!$C$13)-CN204,MAX(0,$H204-SUM($DP204:EK204)))</f>
        <v/>
      </c>
      <c r="EM204">
        <f>MIN(AQ203*(1+AQ$6/Setup!$C$13)-CO204,MAX(0,$H204-SUM($DP204:EL204)))</f>
        <v/>
      </c>
      <c r="EN204">
        <f>MIN(AR203*(1+AR$6/Setup!$C$13)-CP204,MAX(0,$H204-SUM($DP204:EM204)))</f>
        <v/>
      </c>
      <c r="EO204">
        <f>MIN(AS203*(1+AS$6/Setup!$C$13)-CQ204,MAX(0,$H204-SUM($DP204:EN204)))</f>
        <v/>
      </c>
      <c r="EP204">
        <f>MIN(AT203*(1+AT$6/Setup!$C$13)-CR204,MAX(0,$H204-SUM($DP204:EO204)))</f>
        <v/>
      </c>
      <c r="EQ204">
        <f>MIN(AU203*(1+AU$6/Setup!$C$13)-CS204,MAX(0,$H204-SUM($DP204:EP204)))</f>
        <v/>
      </c>
      <c r="ER204">
        <f>MIN(AV203*(1+AV$6/Setup!$C$13)-CT204,MAX(0,$H204-SUM($DP204:EQ204)))</f>
        <v/>
      </c>
      <c r="ES204">
        <f>MIN(AW203*(1+AW$6/Setup!$C$13)-CU204,MAX(0,$H204-SUM($DP204:ER204)))</f>
        <v/>
      </c>
      <c r="ET204">
        <f>MIN(AX203*(1+AX$6/Setup!$C$13)-CV204,MAX(0,$H204-SUM($DP204:ES204)))</f>
        <v/>
      </c>
      <c r="EU204">
        <f>MIN(AY203*(1+AY$6/Setup!$C$13)-CW204,MAX(0,$H204-SUM($DP204:ET204)))</f>
        <v/>
      </c>
      <c r="EV204">
        <f>MIN(AZ203*(1+AZ$6/Setup!$C$13)-CX204,MAX(0,$H204-SUM($DP204:EU204)))</f>
        <v/>
      </c>
      <c r="EW204">
        <f>MIN(BA203*(1+BA$6/Setup!$C$13)-CY204,MAX(0,$H204-SUM($DP204:EV204)))</f>
        <v/>
      </c>
      <c r="EX204">
        <f>MIN(BB203*(1+BB$6/Setup!$C$13)-CZ204,MAX(0,$H204-SUM($DP204:EW204)))</f>
        <v/>
      </c>
      <c r="EY204">
        <f>MIN(BC203*(1+BC$6/Setup!$C$13)-DA204,MAX(0,$H204-SUM($DP204:EX204)))</f>
        <v/>
      </c>
      <c r="EZ204">
        <f>MIN(BD203*(1+BD$6/Setup!$C$13)-DB204,MAX(0,$H204-SUM($DP204:EY204)))</f>
        <v/>
      </c>
      <c r="FA204">
        <f>MIN(BE203*(1+BE$6/Setup!$C$13)-DC204,MAX(0,$H204-SUM($DP204:EZ204)))</f>
        <v/>
      </c>
      <c r="FB204">
        <f>MIN(BF203*(1+BF$6/Setup!$C$13)-DD204,MAX(0,$H204-SUM($DP204:FA204)))</f>
        <v/>
      </c>
      <c r="FC204">
        <f>MIN(BG203*(1+BG$6/Setup!$C$13)-DE204,MAX(0,$H204-SUM($DP204:FB204)))</f>
        <v/>
      </c>
      <c r="FD204">
        <f>MIN(BH203*(1+BH$6/Setup!$C$13)-DF204,MAX(0,$H204-SUM($DP204:FC204)))</f>
        <v/>
      </c>
      <c r="FE204">
        <f>MIN(BI203*(1+BI$6/Setup!$C$13)-DG204,MAX(0,$H204-SUM($DP204:FD204)))</f>
        <v/>
      </c>
      <c r="FF204">
        <f>MIN(BJ203*(1+BJ$6/Setup!$C$13)-DH204,MAX(0,$H204-SUM($DP204:FE204)))</f>
        <v/>
      </c>
      <c r="FG204">
        <f>MIN(BK203*(1+BK$6/Setup!$C$13)-DI204,MAX(0,$H204-SUM($DP204:FF204)))</f>
        <v/>
      </c>
      <c r="FH204">
        <f>MIN(BL203*(1+BL$6/Setup!$C$13)-DJ204,MAX(0,$H204-SUM($DP204:FG204)))</f>
        <v/>
      </c>
      <c r="FI204">
        <f>MIN(BM203*(1+BM$6/Setup!$C$13)-DK204,MAX(0,$H204-SUM($DP204:FH204)))</f>
        <v/>
      </c>
      <c r="FJ204">
        <f>MIN(BN203*(1+BN$6/Setup!$C$13)-DL204,MAX(0,$H204-SUM($DP204:FI204)))</f>
        <v/>
      </c>
      <c r="FK204">
        <f>MIN(BO203*(1+BO$6/Setup!$C$13)-DM204,MAX(0,$H204-SUM($DP204:FJ204)))</f>
        <v/>
      </c>
      <c r="FL204">
        <f>MIN(BP203*(1+BP$6/Setup!$C$13)-DN204,MAX(0,$H204-SUM($DP204:FK204)))</f>
        <v/>
      </c>
      <c r="FM204">
        <f>MIN(BQ203*(1+BQ$6/Setup!$C$13)-DO204,MAX(0,$H204-SUM($DP204:FL204)))</f>
        <v/>
      </c>
    </row>
    <row r="205">
      <c r="A205">
        <f>A204+1</f>
        <v/>
      </c>
      <c r="B205">
        <f>IF(Setup!$C$6="Every week",Setup!$C$7+7*(A205-1),IF(Setup!$C$6="Every 2 weeks",Setup!$C$7+14*(A205-1),IF(Setup!$C$6="Every month",EDATE(Setup!$C$7,A205-1),EOMONTH(Setup!$C$7,INT((A205-1+Setup!$C$20)/2)-1)+MIN(IF(MOD(A205-1+Setup!$C$20,2)=0,Setup!$C$18,Setup!$C$19),DAY(EOMONTH(Setup!$C$7,INT((A205-1+Setup!$C$20)/2)))))))</f>
        <v/>
      </c>
      <c r="C205">
        <f>N('Paycheck Plan'!J201)</f>
        <v/>
      </c>
      <c r="D205">
        <f>N('Paycheck Plan'!K201)</f>
        <v/>
      </c>
      <c r="E205">
        <f>MIN(MAX(0,Setup!$C$10-F204),MAX(0,Setup!$C$8+C205-G205))</f>
        <v/>
      </c>
      <c r="F205">
        <f>F204+E205</f>
        <v/>
      </c>
      <c r="G205">
        <f>MIN(Setup!$C$14,MAX(0,Setup!$C$8+C205))</f>
        <v/>
      </c>
      <c r="H205">
        <f>MAX(0,Setup!$C$8+C205-G205-E205)+SUM($T$7:$BQ$7)-SUM(BR205:DO205)</f>
        <v/>
      </c>
      <c r="I205">
        <f>SUMPRODUCT(T204:BQ204,$T$6:$BQ$6)/Setup!$C$13</f>
        <v/>
      </c>
      <c r="J205">
        <f>SUM(T205:BQ205)</f>
        <v/>
      </c>
      <c r="K205">
        <f>IF(MAX(DP205:FM205)&gt;0,MATCH(MAX(DP205:FM205),DP205:FM205,0),1)</f>
        <v/>
      </c>
      <c r="T205">
        <f>MAX(0,T204*(1+T$6/Setup!$C$13)-BR205-DP205)+IF($K205=1,$D205,0)</f>
        <v/>
      </c>
      <c r="U205">
        <f>MAX(0,U204*(1+U$6/Setup!$C$13)-BS205-DQ205)+IF($K205=2,$D205,0)</f>
        <v/>
      </c>
      <c r="V205">
        <f>MAX(0,V204*(1+V$6/Setup!$C$13)-BT205-DR205)+IF($K205=3,$D205,0)</f>
        <v/>
      </c>
      <c r="W205">
        <f>MAX(0,W204*(1+W$6/Setup!$C$13)-BU205-DS205)+IF($K205=4,$D205,0)</f>
        <v/>
      </c>
      <c r="X205">
        <f>MAX(0,X204*(1+X$6/Setup!$C$13)-BV205-DT205)+IF($K205=5,$D205,0)</f>
        <v/>
      </c>
      <c r="Y205">
        <f>MAX(0,Y204*(1+Y$6/Setup!$C$13)-BW205-DU205)+IF($K205=6,$D205,0)</f>
        <v/>
      </c>
      <c r="Z205">
        <f>MAX(0,Z204*(1+Z$6/Setup!$C$13)-BX205-DV205)+IF($K205=7,$D205,0)</f>
        <v/>
      </c>
      <c r="AA205">
        <f>MAX(0,AA204*(1+AA$6/Setup!$C$13)-BY205-DW205)+IF($K205=8,$D205,0)</f>
        <v/>
      </c>
      <c r="AB205">
        <f>MAX(0,AB204*(1+AB$6/Setup!$C$13)-BZ205-DX205)+IF($K205=9,$D205,0)</f>
        <v/>
      </c>
      <c r="AC205">
        <f>MAX(0,AC204*(1+AC$6/Setup!$C$13)-CA205-DY205)+IF($K205=10,$D205,0)</f>
        <v/>
      </c>
      <c r="AD205">
        <f>MAX(0,AD204*(1+AD$6/Setup!$C$13)-CB205-DZ205)+IF($K205=11,$D205,0)</f>
        <v/>
      </c>
      <c r="AE205">
        <f>MAX(0,AE204*(1+AE$6/Setup!$C$13)-CC205-EA205)+IF($K205=12,$D205,0)</f>
        <v/>
      </c>
      <c r="AF205">
        <f>MAX(0,AF204*(1+AF$6/Setup!$C$13)-CD205-EB205)+IF($K205=13,$D205,0)</f>
        <v/>
      </c>
      <c r="AG205">
        <f>MAX(0,AG204*(1+AG$6/Setup!$C$13)-CE205-EC205)+IF($K205=14,$D205,0)</f>
        <v/>
      </c>
      <c r="AH205">
        <f>MAX(0,AH204*(1+AH$6/Setup!$C$13)-CF205-ED205)+IF($K205=15,$D205,0)</f>
        <v/>
      </c>
      <c r="AI205">
        <f>MAX(0,AI204*(1+AI$6/Setup!$C$13)-CG205-EE205)+IF($K205=16,$D205,0)</f>
        <v/>
      </c>
      <c r="AJ205">
        <f>MAX(0,AJ204*(1+AJ$6/Setup!$C$13)-CH205-EF205)+IF($K205=17,$D205,0)</f>
        <v/>
      </c>
      <c r="AK205">
        <f>MAX(0,AK204*(1+AK$6/Setup!$C$13)-CI205-EG205)+IF($K205=18,$D205,0)</f>
        <v/>
      </c>
      <c r="AL205">
        <f>MAX(0,AL204*(1+AL$6/Setup!$C$13)-CJ205-EH205)+IF($K205=19,$D205,0)</f>
        <v/>
      </c>
      <c r="AM205">
        <f>MAX(0,AM204*(1+AM$6/Setup!$C$13)-CK205-EI205)+IF($K205=20,$D205,0)</f>
        <v/>
      </c>
      <c r="AN205">
        <f>MAX(0,AN204*(1+AN$6/Setup!$C$13)-CL205-EJ205)+IF($K205=21,$D205,0)</f>
        <v/>
      </c>
      <c r="AO205">
        <f>MAX(0,AO204*(1+AO$6/Setup!$C$13)-CM205-EK205)+IF($K205=22,$D205,0)</f>
        <v/>
      </c>
      <c r="AP205">
        <f>MAX(0,AP204*(1+AP$6/Setup!$C$13)-CN205-EL205)+IF($K205=23,$D205,0)</f>
        <v/>
      </c>
      <c r="AQ205">
        <f>MAX(0,AQ204*(1+AQ$6/Setup!$C$13)-CO205-EM205)+IF($K205=24,$D205,0)</f>
        <v/>
      </c>
      <c r="AR205">
        <f>MAX(0,AR204*(1+AR$6/Setup!$C$13)-CP205-EN205)+IF($K205=25,$D205,0)</f>
        <v/>
      </c>
      <c r="AS205">
        <f>MAX(0,AS204*(1+AS$6/Setup!$C$13)-CQ205-EO205)+IF($K205=26,$D205,0)</f>
        <v/>
      </c>
      <c r="AT205">
        <f>MAX(0,AT204*(1+AT$6/Setup!$C$13)-CR205-EP205)+IF($K205=27,$D205,0)</f>
        <v/>
      </c>
      <c r="AU205">
        <f>MAX(0,AU204*(1+AU$6/Setup!$C$13)-CS205-EQ205)+IF($K205=28,$D205,0)</f>
        <v/>
      </c>
      <c r="AV205">
        <f>MAX(0,AV204*(1+AV$6/Setup!$C$13)-CT205-ER205)+IF($K205=29,$D205,0)</f>
        <v/>
      </c>
      <c r="AW205">
        <f>MAX(0,AW204*(1+AW$6/Setup!$C$13)-CU205-ES205)+IF($K205=30,$D205,0)</f>
        <v/>
      </c>
      <c r="AX205">
        <f>MAX(0,AX204*(1+AX$6/Setup!$C$13)-CV205-ET205)+IF($K205=31,$D205,0)</f>
        <v/>
      </c>
      <c r="AY205">
        <f>MAX(0,AY204*(1+AY$6/Setup!$C$13)-CW205-EU205)+IF($K205=32,$D205,0)</f>
        <v/>
      </c>
      <c r="AZ205">
        <f>MAX(0,AZ204*(1+AZ$6/Setup!$C$13)-CX205-EV205)+IF($K205=33,$D205,0)</f>
        <v/>
      </c>
      <c r="BA205">
        <f>MAX(0,BA204*(1+BA$6/Setup!$C$13)-CY205-EW205)+IF($K205=34,$D205,0)</f>
        <v/>
      </c>
      <c r="BB205">
        <f>MAX(0,BB204*(1+BB$6/Setup!$C$13)-CZ205-EX205)+IF($K205=35,$D205,0)</f>
        <v/>
      </c>
      <c r="BC205">
        <f>MAX(0,BC204*(1+BC$6/Setup!$C$13)-DA205-EY205)+IF($K205=36,$D205,0)</f>
        <v/>
      </c>
      <c r="BD205">
        <f>MAX(0,BD204*(1+BD$6/Setup!$C$13)-DB205-EZ205)+IF($K205=37,$D205,0)</f>
        <v/>
      </c>
      <c r="BE205">
        <f>MAX(0,BE204*(1+BE$6/Setup!$C$13)-DC205-FA205)+IF($K205=38,$D205,0)</f>
        <v/>
      </c>
      <c r="BF205">
        <f>MAX(0,BF204*(1+BF$6/Setup!$C$13)-DD205-FB205)+IF($K205=39,$D205,0)</f>
        <v/>
      </c>
      <c r="BG205">
        <f>MAX(0,BG204*(1+BG$6/Setup!$C$13)-DE205-FC205)+IF($K205=40,$D205,0)</f>
        <v/>
      </c>
      <c r="BH205">
        <f>MAX(0,BH204*(1+BH$6/Setup!$C$13)-DF205-FD205)+IF($K205=41,$D205,0)</f>
        <v/>
      </c>
      <c r="BI205">
        <f>MAX(0,BI204*(1+BI$6/Setup!$C$13)-DG205-FE205)+IF($K205=42,$D205,0)</f>
        <v/>
      </c>
      <c r="BJ205">
        <f>MAX(0,BJ204*(1+BJ$6/Setup!$C$13)-DH205-FF205)+IF($K205=43,$D205,0)</f>
        <v/>
      </c>
      <c r="BK205">
        <f>MAX(0,BK204*(1+BK$6/Setup!$C$13)-DI205-FG205)+IF($K205=44,$D205,0)</f>
        <v/>
      </c>
      <c r="BL205">
        <f>MAX(0,BL204*(1+BL$6/Setup!$C$13)-DJ205-FH205)+IF($K205=45,$D205,0)</f>
        <v/>
      </c>
      <c r="BM205">
        <f>MAX(0,BM204*(1+BM$6/Setup!$C$13)-DK205-FI205)+IF($K205=46,$D205,0)</f>
        <v/>
      </c>
      <c r="BN205">
        <f>MAX(0,BN204*(1+BN$6/Setup!$C$13)-DL205-FJ205)+IF($K205=47,$D205,0)</f>
        <v/>
      </c>
      <c r="BO205">
        <f>MAX(0,BO204*(1+BO$6/Setup!$C$13)-DM205-FK205)+IF($K205=48,$D205,0)</f>
        <v/>
      </c>
      <c r="BP205">
        <f>MAX(0,BP204*(1+BP$6/Setup!$C$13)-DN205-FL205)+IF($K205=49,$D205,0)</f>
        <v/>
      </c>
      <c r="BQ205">
        <f>MAX(0,BQ204*(1+BQ$6/Setup!$C$13)-DO205-FM205)+IF($K205=50,$D205,0)</f>
        <v/>
      </c>
      <c r="BR205">
        <f>MIN(T204*(1+T$6/Setup!$C$13),T$7)</f>
        <v/>
      </c>
      <c r="BS205">
        <f>MIN(U204*(1+U$6/Setup!$C$13),U$7)</f>
        <v/>
      </c>
      <c r="BT205">
        <f>MIN(V204*(1+V$6/Setup!$C$13),V$7)</f>
        <v/>
      </c>
      <c r="BU205">
        <f>MIN(W204*(1+W$6/Setup!$C$13),W$7)</f>
        <v/>
      </c>
      <c r="BV205">
        <f>MIN(X204*(1+X$6/Setup!$C$13),X$7)</f>
        <v/>
      </c>
      <c r="BW205">
        <f>MIN(Y204*(1+Y$6/Setup!$C$13),Y$7)</f>
        <v/>
      </c>
      <c r="BX205">
        <f>MIN(Z204*(1+Z$6/Setup!$C$13),Z$7)</f>
        <v/>
      </c>
      <c r="BY205">
        <f>MIN(AA204*(1+AA$6/Setup!$C$13),AA$7)</f>
        <v/>
      </c>
      <c r="BZ205">
        <f>MIN(AB204*(1+AB$6/Setup!$C$13),AB$7)</f>
        <v/>
      </c>
      <c r="CA205">
        <f>MIN(AC204*(1+AC$6/Setup!$C$13),AC$7)</f>
        <v/>
      </c>
      <c r="CB205">
        <f>MIN(AD204*(1+AD$6/Setup!$C$13),AD$7)</f>
        <v/>
      </c>
      <c r="CC205">
        <f>MIN(AE204*(1+AE$6/Setup!$C$13),AE$7)</f>
        <v/>
      </c>
      <c r="CD205">
        <f>MIN(AF204*(1+AF$6/Setup!$C$13),AF$7)</f>
        <v/>
      </c>
      <c r="CE205">
        <f>MIN(AG204*(1+AG$6/Setup!$C$13),AG$7)</f>
        <v/>
      </c>
      <c r="CF205">
        <f>MIN(AH204*(1+AH$6/Setup!$C$13),AH$7)</f>
        <v/>
      </c>
      <c r="CG205">
        <f>MIN(AI204*(1+AI$6/Setup!$C$13),AI$7)</f>
        <v/>
      </c>
      <c r="CH205">
        <f>MIN(AJ204*(1+AJ$6/Setup!$C$13),AJ$7)</f>
        <v/>
      </c>
      <c r="CI205">
        <f>MIN(AK204*(1+AK$6/Setup!$C$13),AK$7)</f>
        <v/>
      </c>
      <c r="CJ205">
        <f>MIN(AL204*(1+AL$6/Setup!$C$13),AL$7)</f>
        <v/>
      </c>
      <c r="CK205">
        <f>MIN(AM204*(1+AM$6/Setup!$C$13),AM$7)</f>
        <v/>
      </c>
      <c r="CL205">
        <f>MIN(AN204*(1+AN$6/Setup!$C$13),AN$7)</f>
        <v/>
      </c>
      <c r="CM205">
        <f>MIN(AO204*(1+AO$6/Setup!$C$13),AO$7)</f>
        <v/>
      </c>
      <c r="CN205">
        <f>MIN(AP204*(1+AP$6/Setup!$C$13),AP$7)</f>
        <v/>
      </c>
      <c r="CO205">
        <f>MIN(AQ204*(1+AQ$6/Setup!$C$13),AQ$7)</f>
        <v/>
      </c>
      <c r="CP205">
        <f>MIN(AR204*(1+AR$6/Setup!$C$13),AR$7)</f>
        <v/>
      </c>
      <c r="CQ205">
        <f>MIN(AS204*(1+AS$6/Setup!$C$13),AS$7)</f>
        <v/>
      </c>
      <c r="CR205">
        <f>MIN(AT204*(1+AT$6/Setup!$C$13),AT$7)</f>
        <v/>
      </c>
      <c r="CS205">
        <f>MIN(AU204*(1+AU$6/Setup!$C$13),AU$7)</f>
        <v/>
      </c>
      <c r="CT205">
        <f>MIN(AV204*(1+AV$6/Setup!$C$13),AV$7)</f>
        <v/>
      </c>
      <c r="CU205">
        <f>MIN(AW204*(1+AW$6/Setup!$C$13),AW$7)</f>
        <v/>
      </c>
      <c r="CV205">
        <f>MIN(AX204*(1+AX$6/Setup!$C$13),AX$7)</f>
        <v/>
      </c>
      <c r="CW205">
        <f>MIN(AY204*(1+AY$6/Setup!$C$13),AY$7)</f>
        <v/>
      </c>
      <c r="CX205">
        <f>MIN(AZ204*(1+AZ$6/Setup!$C$13),AZ$7)</f>
        <v/>
      </c>
      <c r="CY205">
        <f>MIN(BA204*(1+BA$6/Setup!$C$13),BA$7)</f>
        <v/>
      </c>
      <c r="CZ205">
        <f>MIN(BB204*(1+BB$6/Setup!$C$13),BB$7)</f>
        <v/>
      </c>
      <c r="DA205">
        <f>MIN(BC204*(1+BC$6/Setup!$C$13),BC$7)</f>
        <v/>
      </c>
      <c r="DB205">
        <f>MIN(BD204*(1+BD$6/Setup!$C$13),BD$7)</f>
        <v/>
      </c>
      <c r="DC205">
        <f>MIN(BE204*(1+BE$6/Setup!$C$13),BE$7)</f>
        <v/>
      </c>
      <c r="DD205">
        <f>MIN(BF204*(1+BF$6/Setup!$C$13),BF$7)</f>
        <v/>
      </c>
      <c r="DE205">
        <f>MIN(BG204*(1+BG$6/Setup!$C$13),BG$7)</f>
        <v/>
      </c>
      <c r="DF205">
        <f>MIN(BH204*(1+BH$6/Setup!$C$13),BH$7)</f>
        <v/>
      </c>
      <c r="DG205">
        <f>MIN(BI204*(1+BI$6/Setup!$C$13),BI$7)</f>
        <v/>
      </c>
      <c r="DH205">
        <f>MIN(BJ204*(1+BJ$6/Setup!$C$13),BJ$7)</f>
        <v/>
      </c>
      <c r="DI205">
        <f>MIN(BK204*(1+BK$6/Setup!$C$13),BK$7)</f>
        <v/>
      </c>
      <c r="DJ205">
        <f>MIN(BL204*(1+BL$6/Setup!$C$13),BL$7)</f>
        <v/>
      </c>
      <c r="DK205">
        <f>MIN(BM204*(1+BM$6/Setup!$C$13),BM$7)</f>
        <v/>
      </c>
      <c r="DL205">
        <f>MIN(BN204*(1+BN$6/Setup!$C$13),BN$7)</f>
        <v/>
      </c>
      <c r="DM205">
        <f>MIN(BO204*(1+BO$6/Setup!$C$13),BO$7)</f>
        <v/>
      </c>
      <c r="DN205">
        <f>MIN(BP204*(1+BP$6/Setup!$C$13),BP$7)</f>
        <v/>
      </c>
      <c r="DO205">
        <f>MIN(BQ204*(1+BQ$6/Setup!$C$13),BQ$7)</f>
        <v/>
      </c>
      <c r="DP205">
        <f>MIN(T204*(1+T$6/Setup!$C$13)-BR205,$H205)</f>
        <v/>
      </c>
      <c r="DQ205">
        <f>MIN(U204*(1+U$6/Setup!$C$13)-BS205,MAX(0,$H205-SUM($DP205:DP205)))</f>
        <v/>
      </c>
      <c r="DR205">
        <f>MIN(V204*(1+V$6/Setup!$C$13)-BT205,MAX(0,$H205-SUM($DP205:DQ205)))</f>
        <v/>
      </c>
      <c r="DS205">
        <f>MIN(W204*(1+W$6/Setup!$C$13)-BU205,MAX(0,$H205-SUM($DP205:DR205)))</f>
        <v/>
      </c>
      <c r="DT205">
        <f>MIN(X204*(1+X$6/Setup!$C$13)-BV205,MAX(0,$H205-SUM($DP205:DS205)))</f>
        <v/>
      </c>
      <c r="DU205">
        <f>MIN(Y204*(1+Y$6/Setup!$C$13)-BW205,MAX(0,$H205-SUM($DP205:DT205)))</f>
        <v/>
      </c>
      <c r="DV205">
        <f>MIN(Z204*(1+Z$6/Setup!$C$13)-BX205,MAX(0,$H205-SUM($DP205:DU205)))</f>
        <v/>
      </c>
      <c r="DW205">
        <f>MIN(AA204*(1+AA$6/Setup!$C$13)-BY205,MAX(0,$H205-SUM($DP205:DV205)))</f>
        <v/>
      </c>
      <c r="DX205">
        <f>MIN(AB204*(1+AB$6/Setup!$C$13)-BZ205,MAX(0,$H205-SUM($DP205:DW205)))</f>
        <v/>
      </c>
      <c r="DY205">
        <f>MIN(AC204*(1+AC$6/Setup!$C$13)-CA205,MAX(0,$H205-SUM($DP205:DX205)))</f>
        <v/>
      </c>
      <c r="DZ205">
        <f>MIN(AD204*(1+AD$6/Setup!$C$13)-CB205,MAX(0,$H205-SUM($DP205:DY205)))</f>
        <v/>
      </c>
      <c r="EA205">
        <f>MIN(AE204*(1+AE$6/Setup!$C$13)-CC205,MAX(0,$H205-SUM($DP205:DZ205)))</f>
        <v/>
      </c>
      <c r="EB205">
        <f>MIN(AF204*(1+AF$6/Setup!$C$13)-CD205,MAX(0,$H205-SUM($DP205:EA205)))</f>
        <v/>
      </c>
      <c r="EC205">
        <f>MIN(AG204*(1+AG$6/Setup!$C$13)-CE205,MAX(0,$H205-SUM($DP205:EB205)))</f>
        <v/>
      </c>
      <c r="ED205">
        <f>MIN(AH204*(1+AH$6/Setup!$C$13)-CF205,MAX(0,$H205-SUM($DP205:EC205)))</f>
        <v/>
      </c>
      <c r="EE205">
        <f>MIN(AI204*(1+AI$6/Setup!$C$13)-CG205,MAX(0,$H205-SUM($DP205:ED205)))</f>
        <v/>
      </c>
      <c r="EF205">
        <f>MIN(AJ204*(1+AJ$6/Setup!$C$13)-CH205,MAX(0,$H205-SUM($DP205:EE205)))</f>
        <v/>
      </c>
      <c r="EG205">
        <f>MIN(AK204*(1+AK$6/Setup!$C$13)-CI205,MAX(0,$H205-SUM($DP205:EF205)))</f>
        <v/>
      </c>
      <c r="EH205">
        <f>MIN(AL204*(1+AL$6/Setup!$C$13)-CJ205,MAX(0,$H205-SUM($DP205:EG205)))</f>
        <v/>
      </c>
      <c r="EI205">
        <f>MIN(AM204*(1+AM$6/Setup!$C$13)-CK205,MAX(0,$H205-SUM($DP205:EH205)))</f>
        <v/>
      </c>
      <c r="EJ205">
        <f>MIN(AN204*(1+AN$6/Setup!$C$13)-CL205,MAX(0,$H205-SUM($DP205:EI205)))</f>
        <v/>
      </c>
      <c r="EK205">
        <f>MIN(AO204*(1+AO$6/Setup!$C$13)-CM205,MAX(0,$H205-SUM($DP205:EJ205)))</f>
        <v/>
      </c>
      <c r="EL205">
        <f>MIN(AP204*(1+AP$6/Setup!$C$13)-CN205,MAX(0,$H205-SUM($DP205:EK205)))</f>
        <v/>
      </c>
      <c r="EM205">
        <f>MIN(AQ204*(1+AQ$6/Setup!$C$13)-CO205,MAX(0,$H205-SUM($DP205:EL205)))</f>
        <v/>
      </c>
      <c r="EN205">
        <f>MIN(AR204*(1+AR$6/Setup!$C$13)-CP205,MAX(0,$H205-SUM($DP205:EM205)))</f>
        <v/>
      </c>
      <c r="EO205">
        <f>MIN(AS204*(1+AS$6/Setup!$C$13)-CQ205,MAX(0,$H205-SUM($DP205:EN205)))</f>
        <v/>
      </c>
      <c r="EP205">
        <f>MIN(AT204*(1+AT$6/Setup!$C$13)-CR205,MAX(0,$H205-SUM($DP205:EO205)))</f>
        <v/>
      </c>
      <c r="EQ205">
        <f>MIN(AU204*(1+AU$6/Setup!$C$13)-CS205,MAX(0,$H205-SUM($DP205:EP205)))</f>
        <v/>
      </c>
      <c r="ER205">
        <f>MIN(AV204*(1+AV$6/Setup!$C$13)-CT205,MAX(0,$H205-SUM($DP205:EQ205)))</f>
        <v/>
      </c>
      <c r="ES205">
        <f>MIN(AW204*(1+AW$6/Setup!$C$13)-CU205,MAX(0,$H205-SUM($DP205:ER205)))</f>
        <v/>
      </c>
      <c r="ET205">
        <f>MIN(AX204*(1+AX$6/Setup!$C$13)-CV205,MAX(0,$H205-SUM($DP205:ES205)))</f>
        <v/>
      </c>
      <c r="EU205">
        <f>MIN(AY204*(1+AY$6/Setup!$C$13)-CW205,MAX(0,$H205-SUM($DP205:ET205)))</f>
        <v/>
      </c>
      <c r="EV205">
        <f>MIN(AZ204*(1+AZ$6/Setup!$C$13)-CX205,MAX(0,$H205-SUM($DP205:EU205)))</f>
        <v/>
      </c>
      <c r="EW205">
        <f>MIN(BA204*(1+BA$6/Setup!$C$13)-CY205,MAX(0,$H205-SUM($DP205:EV205)))</f>
        <v/>
      </c>
      <c r="EX205">
        <f>MIN(BB204*(1+BB$6/Setup!$C$13)-CZ205,MAX(0,$H205-SUM($DP205:EW205)))</f>
        <v/>
      </c>
      <c r="EY205">
        <f>MIN(BC204*(1+BC$6/Setup!$C$13)-DA205,MAX(0,$H205-SUM($DP205:EX205)))</f>
        <v/>
      </c>
      <c r="EZ205">
        <f>MIN(BD204*(1+BD$6/Setup!$C$13)-DB205,MAX(0,$H205-SUM($DP205:EY205)))</f>
        <v/>
      </c>
      <c r="FA205">
        <f>MIN(BE204*(1+BE$6/Setup!$C$13)-DC205,MAX(0,$H205-SUM($DP205:EZ205)))</f>
        <v/>
      </c>
      <c r="FB205">
        <f>MIN(BF204*(1+BF$6/Setup!$C$13)-DD205,MAX(0,$H205-SUM($DP205:FA205)))</f>
        <v/>
      </c>
      <c r="FC205">
        <f>MIN(BG204*(1+BG$6/Setup!$C$13)-DE205,MAX(0,$H205-SUM($DP205:FB205)))</f>
        <v/>
      </c>
      <c r="FD205">
        <f>MIN(BH204*(1+BH$6/Setup!$C$13)-DF205,MAX(0,$H205-SUM($DP205:FC205)))</f>
        <v/>
      </c>
      <c r="FE205">
        <f>MIN(BI204*(1+BI$6/Setup!$C$13)-DG205,MAX(0,$H205-SUM($DP205:FD205)))</f>
        <v/>
      </c>
      <c r="FF205">
        <f>MIN(BJ204*(1+BJ$6/Setup!$C$13)-DH205,MAX(0,$H205-SUM($DP205:FE205)))</f>
        <v/>
      </c>
      <c r="FG205">
        <f>MIN(BK204*(1+BK$6/Setup!$C$13)-DI205,MAX(0,$H205-SUM($DP205:FF205)))</f>
        <v/>
      </c>
      <c r="FH205">
        <f>MIN(BL204*(1+BL$6/Setup!$C$13)-DJ205,MAX(0,$H205-SUM($DP205:FG205)))</f>
        <v/>
      </c>
      <c r="FI205">
        <f>MIN(BM204*(1+BM$6/Setup!$C$13)-DK205,MAX(0,$H205-SUM($DP205:FH205)))</f>
        <v/>
      </c>
      <c r="FJ205">
        <f>MIN(BN204*(1+BN$6/Setup!$C$13)-DL205,MAX(0,$H205-SUM($DP205:FI205)))</f>
        <v/>
      </c>
      <c r="FK205">
        <f>MIN(BO204*(1+BO$6/Setup!$C$13)-DM205,MAX(0,$H205-SUM($DP205:FJ205)))</f>
        <v/>
      </c>
      <c r="FL205">
        <f>MIN(BP204*(1+BP$6/Setup!$C$13)-DN205,MAX(0,$H205-SUM($DP205:FK205)))</f>
        <v/>
      </c>
      <c r="FM205">
        <f>MIN(BQ204*(1+BQ$6/Setup!$C$13)-DO205,MAX(0,$H205-SUM($DP205:FL205)))</f>
        <v/>
      </c>
    </row>
    <row r="206">
      <c r="A206">
        <f>A205+1</f>
        <v/>
      </c>
      <c r="B206">
        <f>IF(Setup!$C$6="Every week",Setup!$C$7+7*(A206-1),IF(Setup!$C$6="Every 2 weeks",Setup!$C$7+14*(A206-1),IF(Setup!$C$6="Every month",EDATE(Setup!$C$7,A206-1),EOMONTH(Setup!$C$7,INT((A206-1+Setup!$C$20)/2)-1)+MIN(IF(MOD(A206-1+Setup!$C$20,2)=0,Setup!$C$18,Setup!$C$19),DAY(EOMONTH(Setup!$C$7,INT((A206-1+Setup!$C$20)/2)))))))</f>
        <v/>
      </c>
      <c r="C206">
        <f>N('Paycheck Plan'!J202)</f>
        <v/>
      </c>
      <c r="D206">
        <f>N('Paycheck Plan'!K202)</f>
        <v/>
      </c>
      <c r="E206">
        <f>MIN(MAX(0,Setup!$C$10-F205),MAX(0,Setup!$C$8+C206-G206))</f>
        <v/>
      </c>
      <c r="F206">
        <f>F205+E206</f>
        <v/>
      </c>
      <c r="G206">
        <f>MIN(Setup!$C$14,MAX(0,Setup!$C$8+C206))</f>
        <v/>
      </c>
      <c r="H206">
        <f>MAX(0,Setup!$C$8+C206-G206-E206)+SUM($T$7:$BQ$7)-SUM(BR206:DO206)</f>
        <v/>
      </c>
      <c r="I206">
        <f>SUMPRODUCT(T205:BQ205,$T$6:$BQ$6)/Setup!$C$13</f>
        <v/>
      </c>
      <c r="J206">
        <f>SUM(T206:BQ206)</f>
        <v/>
      </c>
      <c r="K206">
        <f>IF(MAX(DP206:FM206)&gt;0,MATCH(MAX(DP206:FM206),DP206:FM206,0),1)</f>
        <v/>
      </c>
      <c r="T206">
        <f>MAX(0,T205*(1+T$6/Setup!$C$13)-BR206-DP206)+IF($K206=1,$D206,0)</f>
        <v/>
      </c>
      <c r="U206">
        <f>MAX(0,U205*(1+U$6/Setup!$C$13)-BS206-DQ206)+IF($K206=2,$D206,0)</f>
        <v/>
      </c>
      <c r="V206">
        <f>MAX(0,V205*(1+V$6/Setup!$C$13)-BT206-DR206)+IF($K206=3,$D206,0)</f>
        <v/>
      </c>
      <c r="W206">
        <f>MAX(0,W205*(1+W$6/Setup!$C$13)-BU206-DS206)+IF($K206=4,$D206,0)</f>
        <v/>
      </c>
      <c r="X206">
        <f>MAX(0,X205*(1+X$6/Setup!$C$13)-BV206-DT206)+IF($K206=5,$D206,0)</f>
        <v/>
      </c>
      <c r="Y206">
        <f>MAX(0,Y205*(1+Y$6/Setup!$C$13)-BW206-DU206)+IF($K206=6,$D206,0)</f>
        <v/>
      </c>
      <c r="Z206">
        <f>MAX(0,Z205*(1+Z$6/Setup!$C$13)-BX206-DV206)+IF($K206=7,$D206,0)</f>
        <v/>
      </c>
      <c r="AA206">
        <f>MAX(0,AA205*(1+AA$6/Setup!$C$13)-BY206-DW206)+IF($K206=8,$D206,0)</f>
        <v/>
      </c>
      <c r="AB206">
        <f>MAX(0,AB205*(1+AB$6/Setup!$C$13)-BZ206-DX206)+IF($K206=9,$D206,0)</f>
        <v/>
      </c>
      <c r="AC206">
        <f>MAX(0,AC205*(1+AC$6/Setup!$C$13)-CA206-DY206)+IF($K206=10,$D206,0)</f>
        <v/>
      </c>
      <c r="AD206">
        <f>MAX(0,AD205*(1+AD$6/Setup!$C$13)-CB206-DZ206)+IF($K206=11,$D206,0)</f>
        <v/>
      </c>
      <c r="AE206">
        <f>MAX(0,AE205*(1+AE$6/Setup!$C$13)-CC206-EA206)+IF($K206=12,$D206,0)</f>
        <v/>
      </c>
      <c r="AF206">
        <f>MAX(0,AF205*(1+AF$6/Setup!$C$13)-CD206-EB206)+IF($K206=13,$D206,0)</f>
        <v/>
      </c>
      <c r="AG206">
        <f>MAX(0,AG205*(1+AG$6/Setup!$C$13)-CE206-EC206)+IF($K206=14,$D206,0)</f>
        <v/>
      </c>
      <c r="AH206">
        <f>MAX(0,AH205*(1+AH$6/Setup!$C$13)-CF206-ED206)+IF($K206=15,$D206,0)</f>
        <v/>
      </c>
      <c r="AI206">
        <f>MAX(0,AI205*(1+AI$6/Setup!$C$13)-CG206-EE206)+IF($K206=16,$D206,0)</f>
        <v/>
      </c>
      <c r="AJ206">
        <f>MAX(0,AJ205*(1+AJ$6/Setup!$C$13)-CH206-EF206)+IF($K206=17,$D206,0)</f>
        <v/>
      </c>
      <c r="AK206">
        <f>MAX(0,AK205*(1+AK$6/Setup!$C$13)-CI206-EG206)+IF($K206=18,$D206,0)</f>
        <v/>
      </c>
      <c r="AL206">
        <f>MAX(0,AL205*(1+AL$6/Setup!$C$13)-CJ206-EH206)+IF($K206=19,$D206,0)</f>
        <v/>
      </c>
      <c r="AM206">
        <f>MAX(0,AM205*(1+AM$6/Setup!$C$13)-CK206-EI206)+IF($K206=20,$D206,0)</f>
        <v/>
      </c>
      <c r="AN206">
        <f>MAX(0,AN205*(1+AN$6/Setup!$C$13)-CL206-EJ206)+IF($K206=21,$D206,0)</f>
        <v/>
      </c>
      <c r="AO206">
        <f>MAX(0,AO205*(1+AO$6/Setup!$C$13)-CM206-EK206)+IF($K206=22,$D206,0)</f>
        <v/>
      </c>
      <c r="AP206">
        <f>MAX(0,AP205*(1+AP$6/Setup!$C$13)-CN206-EL206)+IF($K206=23,$D206,0)</f>
        <v/>
      </c>
      <c r="AQ206">
        <f>MAX(0,AQ205*(1+AQ$6/Setup!$C$13)-CO206-EM206)+IF($K206=24,$D206,0)</f>
        <v/>
      </c>
      <c r="AR206">
        <f>MAX(0,AR205*(1+AR$6/Setup!$C$13)-CP206-EN206)+IF($K206=25,$D206,0)</f>
        <v/>
      </c>
      <c r="AS206">
        <f>MAX(0,AS205*(1+AS$6/Setup!$C$13)-CQ206-EO206)+IF($K206=26,$D206,0)</f>
        <v/>
      </c>
      <c r="AT206">
        <f>MAX(0,AT205*(1+AT$6/Setup!$C$13)-CR206-EP206)+IF($K206=27,$D206,0)</f>
        <v/>
      </c>
      <c r="AU206">
        <f>MAX(0,AU205*(1+AU$6/Setup!$C$13)-CS206-EQ206)+IF($K206=28,$D206,0)</f>
        <v/>
      </c>
      <c r="AV206">
        <f>MAX(0,AV205*(1+AV$6/Setup!$C$13)-CT206-ER206)+IF($K206=29,$D206,0)</f>
        <v/>
      </c>
      <c r="AW206">
        <f>MAX(0,AW205*(1+AW$6/Setup!$C$13)-CU206-ES206)+IF($K206=30,$D206,0)</f>
        <v/>
      </c>
      <c r="AX206">
        <f>MAX(0,AX205*(1+AX$6/Setup!$C$13)-CV206-ET206)+IF($K206=31,$D206,0)</f>
        <v/>
      </c>
      <c r="AY206">
        <f>MAX(0,AY205*(1+AY$6/Setup!$C$13)-CW206-EU206)+IF($K206=32,$D206,0)</f>
        <v/>
      </c>
      <c r="AZ206">
        <f>MAX(0,AZ205*(1+AZ$6/Setup!$C$13)-CX206-EV206)+IF($K206=33,$D206,0)</f>
        <v/>
      </c>
      <c r="BA206">
        <f>MAX(0,BA205*(1+BA$6/Setup!$C$13)-CY206-EW206)+IF($K206=34,$D206,0)</f>
        <v/>
      </c>
      <c r="BB206">
        <f>MAX(0,BB205*(1+BB$6/Setup!$C$13)-CZ206-EX206)+IF($K206=35,$D206,0)</f>
        <v/>
      </c>
      <c r="BC206">
        <f>MAX(0,BC205*(1+BC$6/Setup!$C$13)-DA206-EY206)+IF($K206=36,$D206,0)</f>
        <v/>
      </c>
      <c r="BD206">
        <f>MAX(0,BD205*(1+BD$6/Setup!$C$13)-DB206-EZ206)+IF($K206=37,$D206,0)</f>
        <v/>
      </c>
      <c r="BE206">
        <f>MAX(0,BE205*(1+BE$6/Setup!$C$13)-DC206-FA206)+IF($K206=38,$D206,0)</f>
        <v/>
      </c>
      <c r="BF206">
        <f>MAX(0,BF205*(1+BF$6/Setup!$C$13)-DD206-FB206)+IF($K206=39,$D206,0)</f>
        <v/>
      </c>
      <c r="BG206">
        <f>MAX(0,BG205*(1+BG$6/Setup!$C$13)-DE206-FC206)+IF($K206=40,$D206,0)</f>
        <v/>
      </c>
      <c r="BH206">
        <f>MAX(0,BH205*(1+BH$6/Setup!$C$13)-DF206-FD206)+IF($K206=41,$D206,0)</f>
        <v/>
      </c>
      <c r="BI206">
        <f>MAX(0,BI205*(1+BI$6/Setup!$C$13)-DG206-FE206)+IF($K206=42,$D206,0)</f>
        <v/>
      </c>
      <c r="BJ206">
        <f>MAX(0,BJ205*(1+BJ$6/Setup!$C$13)-DH206-FF206)+IF($K206=43,$D206,0)</f>
        <v/>
      </c>
      <c r="BK206">
        <f>MAX(0,BK205*(1+BK$6/Setup!$C$13)-DI206-FG206)+IF($K206=44,$D206,0)</f>
        <v/>
      </c>
      <c r="BL206">
        <f>MAX(0,BL205*(1+BL$6/Setup!$C$13)-DJ206-FH206)+IF($K206=45,$D206,0)</f>
        <v/>
      </c>
      <c r="BM206">
        <f>MAX(0,BM205*(1+BM$6/Setup!$C$13)-DK206-FI206)+IF($K206=46,$D206,0)</f>
        <v/>
      </c>
      <c r="BN206">
        <f>MAX(0,BN205*(1+BN$6/Setup!$C$13)-DL206-FJ206)+IF($K206=47,$D206,0)</f>
        <v/>
      </c>
      <c r="BO206">
        <f>MAX(0,BO205*(1+BO$6/Setup!$C$13)-DM206-FK206)+IF($K206=48,$D206,0)</f>
        <v/>
      </c>
      <c r="BP206">
        <f>MAX(0,BP205*(1+BP$6/Setup!$C$13)-DN206-FL206)+IF($K206=49,$D206,0)</f>
        <v/>
      </c>
      <c r="BQ206">
        <f>MAX(0,BQ205*(1+BQ$6/Setup!$C$13)-DO206-FM206)+IF($K206=50,$D206,0)</f>
        <v/>
      </c>
      <c r="BR206">
        <f>MIN(T205*(1+T$6/Setup!$C$13),T$7)</f>
        <v/>
      </c>
      <c r="BS206">
        <f>MIN(U205*(1+U$6/Setup!$C$13),U$7)</f>
        <v/>
      </c>
      <c r="BT206">
        <f>MIN(V205*(1+V$6/Setup!$C$13),V$7)</f>
        <v/>
      </c>
      <c r="BU206">
        <f>MIN(W205*(1+W$6/Setup!$C$13),W$7)</f>
        <v/>
      </c>
      <c r="BV206">
        <f>MIN(X205*(1+X$6/Setup!$C$13),X$7)</f>
        <v/>
      </c>
      <c r="BW206">
        <f>MIN(Y205*(1+Y$6/Setup!$C$13),Y$7)</f>
        <v/>
      </c>
      <c r="BX206">
        <f>MIN(Z205*(1+Z$6/Setup!$C$13),Z$7)</f>
        <v/>
      </c>
      <c r="BY206">
        <f>MIN(AA205*(1+AA$6/Setup!$C$13),AA$7)</f>
        <v/>
      </c>
      <c r="BZ206">
        <f>MIN(AB205*(1+AB$6/Setup!$C$13),AB$7)</f>
        <v/>
      </c>
      <c r="CA206">
        <f>MIN(AC205*(1+AC$6/Setup!$C$13),AC$7)</f>
        <v/>
      </c>
      <c r="CB206">
        <f>MIN(AD205*(1+AD$6/Setup!$C$13),AD$7)</f>
        <v/>
      </c>
      <c r="CC206">
        <f>MIN(AE205*(1+AE$6/Setup!$C$13),AE$7)</f>
        <v/>
      </c>
      <c r="CD206">
        <f>MIN(AF205*(1+AF$6/Setup!$C$13),AF$7)</f>
        <v/>
      </c>
      <c r="CE206">
        <f>MIN(AG205*(1+AG$6/Setup!$C$13),AG$7)</f>
        <v/>
      </c>
      <c r="CF206">
        <f>MIN(AH205*(1+AH$6/Setup!$C$13),AH$7)</f>
        <v/>
      </c>
      <c r="CG206">
        <f>MIN(AI205*(1+AI$6/Setup!$C$13),AI$7)</f>
        <v/>
      </c>
      <c r="CH206">
        <f>MIN(AJ205*(1+AJ$6/Setup!$C$13),AJ$7)</f>
        <v/>
      </c>
      <c r="CI206">
        <f>MIN(AK205*(1+AK$6/Setup!$C$13),AK$7)</f>
        <v/>
      </c>
      <c r="CJ206">
        <f>MIN(AL205*(1+AL$6/Setup!$C$13),AL$7)</f>
        <v/>
      </c>
      <c r="CK206">
        <f>MIN(AM205*(1+AM$6/Setup!$C$13),AM$7)</f>
        <v/>
      </c>
      <c r="CL206">
        <f>MIN(AN205*(1+AN$6/Setup!$C$13),AN$7)</f>
        <v/>
      </c>
      <c r="CM206">
        <f>MIN(AO205*(1+AO$6/Setup!$C$13),AO$7)</f>
        <v/>
      </c>
      <c r="CN206">
        <f>MIN(AP205*(1+AP$6/Setup!$C$13),AP$7)</f>
        <v/>
      </c>
      <c r="CO206">
        <f>MIN(AQ205*(1+AQ$6/Setup!$C$13),AQ$7)</f>
        <v/>
      </c>
      <c r="CP206">
        <f>MIN(AR205*(1+AR$6/Setup!$C$13),AR$7)</f>
        <v/>
      </c>
      <c r="CQ206">
        <f>MIN(AS205*(1+AS$6/Setup!$C$13),AS$7)</f>
        <v/>
      </c>
      <c r="CR206">
        <f>MIN(AT205*(1+AT$6/Setup!$C$13),AT$7)</f>
        <v/>
      </c>
      <c r="CS206">
        <f>MIN(AU205*(1+AU$6/Setup!$C$13),AU$7)</f>
        <v/>
      </c>
      <c r="CT206">
        <f>MIN(AV205*(1+AV$6/Setup!$C$13),AV$7)</f>
        <v/>
      </c>
      <c r="CU206">
        <f>MIN(AW205*(1+AW$6/Setup!$C$13),AW$7)</f>
        <v/>
      </c>
      <c r="CV206">
        <f>MIN(AX205*(1+AX$6/Setup!$C$13),AX$7)</f>
        <v/>
      </c>
      <c r="CW206">
        <f>MIN(AY205*(1+AY$6/Setup!$C$13),AY$7)</f>
        <v/>
      </c>
      <c r="CX206">
        <f>MIN(AZ205*(1+AZ$6/Setup!$C$13),AZ$7)</f>
        <v/>
      </c>
      <c r="CY206">
        <f>MIN(BA205*(1+BA$6/Setup!$C$13),BA$7)</f>
        <v/>
      </c>
      <c r="CZ206">
        <f>MIN(BB205*(1+BB$6/Setup!$C$13),BB$7)</f>
        <v/>
      </c>
      <c r="DA206">
        <f>MIN(BC205*(1+BC$6/Setup!$C$13),BC$7)</f>
        <v/>
      </c>
      <c r="DB206">
        <f>MIN(BD205*(1+BD$6/Setup!$C$13),BD$7)</f>
        <v/>
      </c>
      <c r="DC206">
        <f>MIN(BE205*(1+BE$6/Setup!$C$13),BE$7)</f>
        <v/>
      </c>
      <c r="DD206">
        <f>MIN(BF205*(1+BF$6/Setup!$C$13),BF$7)</f>
        <v/>
      </c>
      <c r="DE206">
        <f>MIN(BG205*(1+BG$6/Setup!$C$13),BG$7)</f>
        <v/>
      </c>
      <c r="DF206">
        <f>MIN(BH205*(1+BH$6/Setup!$C$13),BH$7)</f>
        <v/>
      </c>
      <c r="DG206">
        <f>MIN(BI205*(1+BI$6/Setup!$C$13),BI$7)</f>
        <v/>
      </c>
      <c r="DH206">
        <f>MIN(BJ205*(1+BJ$6/Setup!$C$13),BJ$7)</f>
        <v/>
      </c>
      <c r="DI206">
        <f>MIN(BK205*(1+BK$6/Setup!$C$13),BK$7)</f>
        <v/>
      </c>
      <c r="DJ206">
        <f>MIN(BL205*(1+BL$6/Setup!$C$13),BL$7)</f>
        <v/>
      </c>
      <c r="DK206">
        <f>MIN(BM205*(1+BM$6/Setup!$C$13),BM$7)</f>
        <v/>
      </c>
      <c r="DL206">
        <f>MIN(BN205*(1+BN$6/Setup!$C$13),BN$7)</f>
        <v/>
      </c>
      <c r="DM206">
        <f>MIN(BO205*(1+BO$6/Setup!$C$13),BO$7)</f>
        <v/>
      </c>
      <c r="DN206">
        <f>MIN(BP205*(1+BP$6/Setup!$C$13),BP$7)</f>
        <v/>
      </c>
      <c r="DO206">
        <f>MIN(BQ205*(1+BQ$6/Setup!$C$13),BQ$7)</f>
        <v/>
      </c>
      <c r="DP206">
        <f>MIN(T205*(1+T$6/Setup!$C$13)-BR206,$H206)</f>
        <v/>
      </c>
      <c r="DQ206">
        <f>MIN(U205*(1+U$6/Setup!$C$13)-BS206,MAX(0,$H206-SUM($DP206:DP206)))</f>
        <v/>
      </c>
      <c r="DR206">
        <f>MIN(V205*(1+V$6/Setup!$C$13)-BT206,MAX(0,$H206-SUM($DP206:DQ206)))</f>
        <v/>
      </c>
      <c r="DS206">
        <f>MIN(W205*(1+W$6/Setup!$C$13)-BU206,MAX(0,$H206-SUM($DP206:DR206)))</f>
        <v/>
      </c>
      <c r="DT206">
        <f>MIN(X205*(1+X$6/Setup!$C$13)-BV206,MAX(0,$H206-SUM($DP206:DS206)))</f>
        <v/>
      </c>
      <c r="DU206">
        <f>MIN(Y205*(1+Y$6/Setup!$C$13)-BW206,MAX(0,$H206-SUM($DP206:DT206)))</f>
        <v/>
      </c>
      <c r="DV206">
        <f>MIN(Z205*(1+Z$6/Setup!$C$13)-BX206,MAX(0,$H206-SUM($DP206:DU206)))</f>
        <v/>
      </c>
      <c r="DW206">
        <f>MIN(AA205*(1+AA$6/Setup!$C$13)-BY206,MAX(0,$H206-SUM($DP206:DV206)))</f>
        <v/>
      </c>
      <c r="DX206">
        <f>MIN(AB205*(1+AB$6/Setup!$C$13)-BZ206,MAX(0,$H206-SUM($DP206:DW206)))</f>
        <v/>
      </c>
      <c r="DY206">
        <f>MIN(AC205*(1+AC$6/Setup!$C$13)-CA206,MAX(0,$H206-SUM($DP206:DX206)))</f>
        <v/>
      </c>
      <c r="DZ206">
        <f>MIN(AD205*(1+AD$6/Setup!$C$13)-CB206,MAX(0,$H206-SUM($DP206:DY206)))</f>
        <v/>
      </c>
      <c r="EA206">
        <f>MIN(AE205*(1+AE$6/Setup!$C$13)-CC206,MAX(0,$H206-SUM($DP206:DZ206)))</f>
        <v/>
      </c>
      <c r="EB206">
        <f>MIN(AF205*(1+AF$6/Setup!$C$13)-CD206,MAX(0,$H206-SUM($DP206:EA206)))</f>
        <v/>
      </c>
      <c r="EC206">
        <f>MIN(AG205*(1+AG$6/Setup!$C$13)-CE206,MAX(0,$H206-SUM($DP206:EB206)))</f>
        <v/>
      </c>
      <c r="ED206">
        <f>MIN(AH205*(1+AH$6/Setup!$C$13)-CF206,MAX(0,$H206-SUM($DP206:EC206)))</f>
        <v/>
      </c>
      <c r="EE206">
        <f>MIN(AI205*(1+AI$6/Setup!$C$13)-CG206,MAX(0,$H206-SUM($DP206:ED206)))</f>
        <v/>
      </c>
      <c r="EF206">
        <f>MIN(AJ205*(1+AJ$6/Setup!$C$13)-CH206,MAX(0,$H206-SUM($DP206:EE206)))</f>
        <v/>
      </c>
      <c r="EG206">
        <f>MIN(AK205*(1+AK$6/Setup!$C$13)-CI206,MAX(0,$H206-SUM($DP206:EF206)))</f>
        <v/>
      </c>
      <c r="EH206">
        <f>MIN(AL205*(1+AL$6/Setup!$C$13)-CJ206,MAX(0,$H206-SUM($DP206:EG206)))</f>
        <v/>
      </c>
      <c r="EI206">
        <f>MIN(AM205*(1+AM$6/Setup!$C$13)-CK206,MAX(0,$H206-SUM($DP206:EH206)))</f>
        <v/>
      </c>
      <c r="EJ206">
        <f>MIN(AN205*(1+AN$6/Setup!$C$13)-CL206,MAX(0,$H206-SUM($DP206:EI206)))</f>
        <v/>
      </c>
      <c r="EK206">
        <f>MIN(AO205*(1+AO$6/Setup!$C$13)-CM206,MAX(0,$H206-SUM($DP206:EJ206)))</f>
        <v/>
      </c>
      <c r="EL206">
        <f>MIN(AP205*(1+AP$6/Setup!$C$13)-CN206,MAX(0,$H206-SUM($DP206:EK206)))</f>
        <v/>
      </c>
      <c r="EM206">
        <f>MIN(AQ205*(1+AQ$6/Setup!$C$13)-CO206,MAX(0,$H206-SUM($DP206:EL206)))</f>
        <v/>
      </c>
      <c r="EN206">
        <f>MIN(AR205*(1+AR$6/Setup!$C$13)-CP206,MAX(0,$H206-SUM($DP206:EM206)))</f>
        <v/>
      </c>
      <c r="EO206">
        <f>MIN(AS205*(1+AS$6/Setup!$C$13)-CQ206,MAX(0,$H206-SUM($DP206:EN206)))</f>
        <v/>
      </c>
      <c r="EP206">
        <f>MIN(AT205*(1+AT$6/Setup!$C$13)-CR206,MAX(0,$H206-SUM($DP206:EO206)))</f>
        <v/>
      </c>
      <c r="EQ206">
        <f>MIN(AU205*(1+AU$6/Setup!$C$13)-CS206,MAX(0,$H206-SUM($DP206:EP206)))</f>
        <v/>
      </c>
      <c r="ER206">
        <f>MIN(AV205*(1+AV$6/Setup!$C$13)-CT206,MAX(0,$H206-SUM($DP206:EQ206)))</f>
        <v/>
      </c>
      <c r="ES206">
        <f>MIN(AW205*(1+AW$6/Setup!$C$13)-CU206,MAX(0,$H206-SUM($DP206:ER206)))</f>
        <v/>
      </c>
      <c r="ET206">
        <f>MIN(AX205*(1+AX$6/Setup!$C$13)-CV206,MAX(0,$H206-SUM($DP206:ES206)))</f>
        <v/>
      </c>
      <c r="EU206">
        <f>MIN(AY205*(1+AY$6/Setup!$C$13)-CW206,MAX(0,$H206-SUM($DP206:ET206)))</f>
        <v/>
      </c>
      <c r="EV206">
        <f>MIN(AZ205*(1+AZ$6/Setup!$C$13)-CX206,MAX(0,$H206-SUM($DP206:EU206)))</f>
        <v/>
      </c>
      <c r="EW206">
        <f>MIN(BA205*(1+BA$6/Setup!$C$13)-CY206,MAX(0,$H206-SUM($DP206:EV206)))</f>
        <v/>
      </c>
      <c r="EX206">
        <f>MIN(BB205*(1+BB$6/Setup!$C$13)-CZ206,MAX(0,$H206-SUM($DP206:EW206)))</f>
        <v/>
      </c>
      <c r="EY206">
        <f>MIN(BC205*(1+BC$6/Setup!$C$13)-DA206,MAX(0,$H206-SUM($DP206:EX206)))</f>
        <v/>
      </c>
      <c r="EZ206">
        <f>MIN(BD205*(1+BD$6/Setup!$C$13)-DB206,MAX(0,$H206-SUM($DP206:EY206)))</f>
        <v/>
      </c>
      <c r="FA206">
        <f>MIN(BE205*(1+BE$6/Setup!$C$13)-DC206,MAX(0,$H206-SUM($DP206:EZ206)))</f>
        <v/>
      </c>
      <c r="FB206">
        <f>MIN(BF205*(1+BF$6/Setup!$C$13)-DD206,MAX(0,$H206-SUM($DP206:FA206)))</f>
        <v/>
      </c>
      <c r="FC206">
        <f>MIN(BG205*(1+BG$6/Setup!$C$13)-DE206,MAX(0,$H206-SUM($DP206:FB206)))</f>
        <v/>
      </c>
      <c r="FD206">
        <f>MIN(BH205*(1+BH$6/Setup!$C$13)-DF206,MAX(0,$H206-SUM($DP206:FC206)))</f>
        <v/>
      </c>
      <c r="FE206">
        <f>MIN(BI205*(1+BI$6/Setup!$C$13)-DG206,MAX(0,$H206-SUM($DP206:FD206)))</f>
        <v/>
      </c>
      <c r="FF206">
        <f>MIN(BJ205*(1+BJ$6/Setup!$C$13)-DH206,MAX(0,$H206-SUM($DP206:FE206)))</f>
        <v/>
      </c>
      <c r="FG206">
        <f>MIN(BK205*(1+BK$6/Setup!$C$13)-DI206,MAX(0,$H206-SUM($DP206:FF206)))</f>
        <v/>
      </c>
      <c r="FH206">
        <f>MIN(BL205*(1+BL$6/Setup!$C$13)-DJ206,MAX(0,$H206-SUM($DP206:FG206)))</f>
        <v/>
      </c>
      <c r="FI206">
        <f>MIN(BM205*(1+BM$6/Setup!$C$13)-DK206,MAX(0,$H206-SUM($DP206:FH206)))</f>
        <v/>
      </c>
      <c r="FJ206">
        <f>MIN(BN205*(1+BN$6/Setup!$C$13)-DL206,MAX(0,$H206-SUM($DP206:FI206)))</f>
        <v/>
      </c>
      <c r="FK206">
        <f>MIN(BO205*(1+BO$6/Setup!$C$13)-DM206,MAX(0,$H206-SUM($DP206:FJ206)))</f>
        <v/>
      </c>
      <c r="FL206">
        <f>MIN(BP205*(1+BP$6/Setup!$C$13)-DN206,MAX(0,$H206-SUM($DP206:FK206)))</f>
        <v/>
      </c>
      <c r="FM206">
        <f>MIN(BQ205*(1+BQ$6/Setup!$C$13)-DO206,MAX(0,$H206-SUM($DP206:FL206)))</f>
        <v/>
      </c>
    </row>
    <row r="207">
      <c r="A207">
        <f>A206+1</f>
        <v/>
      </c>
      <c r="B207">
        <f>IF(Setup!$C$6="Every week",Setup!$C$7+7*(A207-1),IF(Setup!$C$6="Every 2 weeks",Setup!$C$7+14*(A207-1),IF(Setup!$C$6="Every month",EDATE(Setup!$C$7,A207-1),EOMONTH(Setup!$C$7,INT((A207-1+Setup!$C$20)/2)-1)+MIN(IF(MOD(A207-1+Setup!$C$20,2)=0,Setup!$C$18,Setup!$C$19),DAY(EOMONTH(Setup!$C$7,INT((A207-1+Setup!$C$20)/2)))))))</f>
        <v/>
      </c>
      <c r="C207">
        <f>N('Paycheck Plan'!J203)</f>
        <v/>
      </c>
      <c r="D207">
        <f>N('Paycheck Plan'!K203)</f>
        <v/>
      </c>
      <c r="E207">
        <f>MIN(MAX(0,Setup!$C$10-F206),MAX(0,Setup!$C$8+C207-G207))</f>
        <v/>
      </c>
      <c r="F207">
        <f>F206+E207</f>
        <v/>
      </c>
      <c r="G207">
        <f>MIN(Setup!$C$14,MAX(0,Setup!$C$8+C207))</f>
        <v/>
      </c>
      <c r="H207">
        <f>MAX(0,Setup!$C$8+C207-G207-E207)+SUM($T$7:$BQ$7)-SUM(BR207:DO207)</f>
        <v/>
      </c>
      <c r="I207">
        <f>SUMPRODUCT(T206:BQ206,$T$6:$BQ$6)/Setup!$C$13</f>
        <v/>
      </c>
      <c r="J207">
        <f>SUM(T207:BQ207)</f>
        <v/>
      </c>
      <c r="K207">
        <f>IF(MAX(DP207:FM207)&gt;0,MATCH(MAX(DP207:FM207),DP207:FM207,0),1)</f>
        <v/>
      </c>
      <c r="T207">
        <f>MAX(0,T206*(1+T$6/Setup!$C$13)-BR207-DP207)+IF($K207=1,$D207,0)</f>
        <v/>
      </c>
      <c r="U207">
        <f>MAX(0,U206*(1+U$6/Setup!$C$13)-BS207-DQ207)+IF($K207=2,$D207,0)</f>
        <v/>
      </c>
      <c r="V207">
        <f>MAX(0,V206*(1+V$6/Setup!$C$13)-BT207-DR207)+IF($K207=3,$D207,0)</f>
        <v/>
      </c>
      <c r="W207">
        <f>MAX(0,W206*(1+W$6/Setup!$C$13)-BU207-DS207)+IF($K207=4,$D207,0)</f>
        <v/>
      </c>
      <c r="X207">
        <f>MAX(0,X206*(1+X$6/Setup!$C$13)-BV207-DT207)+IF($K207=5,$D207,0)</f>
        <v/>
      </c>
      <c r="Y207">
        <f>MAX(0,Y206*(1+Y$6/Setup!$C$13)-BW207-DU207)+IF($K207=6,$D207,0)</f>
        <v/>
      </c>
      <c r="Z207">
        <f>MAX(0,Z206*(1+Z$6/Setup!$C$13)-BX207-DV207)+IF($K207=7,$D207,0)</f>
        <v/>
      </c>
      <c r="AA207">
        <f>MAX(0,AA206*(1+AA$6/Setup!$C$13)-BY207-DW207)+IF($K207=8,$D207,0)</f>
        <v/>
      </c>
      <c r="AB207">
        <f>MAX(0,AB206*(1+AB$6/Setup!$C$13)-BZ207-DX207)+IF($K207=9,$D207,0)</f>
        <v/>
      </c>
      <c r="AC207">
        <f>MAX(0,AC206*(1+AC$6/Setup!$C$13)-CA207-DY207)+IF($K207=10,$D207,0)</f>
        <v/>
      </c>
      <c r="AD207">
        <f>MAX(0,AD206*(1+AD$6/Setup!$C$13)-CB207-DZ207)+IF($K207=11,$D207,0)</f>
        <v/>
      </c>
      <c r="AE207">
        <f>MAX(0,AE206*(1+AE$6/Setup!$C$13)-CC207-EA207)+IF($K207=12,$D207,0)</f>
        <v/>
      </c>
      <c r="AF207">
        <f>MAX(0,AF206*(1+AF$6/Setup!$C$13)-CD207-EB207)+IF($K207=13,$D207,0)</f>
        <v/>
      </c>
      <c r="AG207">
        <f>MAX(0,AG206*(1+AG$6/Setup!$C$13)-CE207-EC207)+IF($K207=14,$D207,0)</f>
        <v/>
      </c>
      <c r="AH207">
        <f>MAX(0,AH206*(1+AH$6/Setup!$C$13)-CF207-ED207)+IF($K207=15,$D207,0)</f>
        <v/>
      </c>
      <c r="AI207">
        <f>MAX(0,AI206*(1+AI$6/Setup!$C$13)-CG207-EE207)+IF($K207=16,$D207,0)</f>
        <v/>
      </c>
      <c r="AJ207">
        <f>MAX(0,AJ206*(1+AJ$6/Setup!$C$13)-CH207-EF207)+IF($K207=17,$D207,0)</f>
        <v/>
      </c>
      <c r="AK207">
        <f>MAX(0,AK206*(1+AK$6/Setup!$C$13)-CI207-EG207)+IF($K207=18,$D207,0)</f>
        <v/>
      </c>
      <c r="AL207">
        <f>MAX(0,AL206*(1+AL$6/Setup!$C$13)-CJ207-EH207)+IF($K207=19,$D207,0)</f>
        <v/>
      </c>
      <c r="AM207">
        <f>MAX(0,AM206*(1+AM$6/Setup!$C$13)-CK207-EI207)+IF($K207=20,$D207,0)</f>
        <v/>
      </c>
      <c r="AN207">
        <f>MAX(0,AN206*(1+AN$6/Setup!$C$13)-CL207-EJ207)+IF($K207=21,$D207,0)</f>
        <v/>
      </c>
      <c r="AO207">
        <f>MAX(0,AO206*(1+AO$6/Setup!$C$13)-CM207-EK207)+IF($K207=22,$D207,0)</f>
        <v/>
      </c>
      <c r="AP207">
        <f>MAX(0,AP206*(1+AP$6/Setup!$C$13)-CN207-EL207)+IF($K207=23,$D207,0)</f>
        <v/>
      </c>
      <c r="AQ207">
        <f>MAX(0,AQ206*(1+AQ$6/Setup!$C$13)-CO207-EM207)+IF($K207=24,$D207,0)</f>
        <v/>
      </c>
      <c r="AR207">
        <f>MAX(0,AR206*(1+AR$6/Setup!$C$13)-CP207-EN207)+IF($K207=25,$D207,0)</f>
        <v/>
      </c>
      <c r="AS207">
        <f>MAX(0,AS206*(1+AS$6/Setup!$C$13)-CQ207-EO207)+IF($K207=26,$D207,0)</f>
        <v/>
      </c>
      <c r="AT207">
        <f>MAX(0,AT206*(1+AT$6/Setup!$C$13)-CR207-EP207)+IF($K207=27,$D207,0)</f>
        <v/>
      </c>
      <c r="AU207">
        <f>MAX(0,AU206*(1+AU$6/Setup!$C$13)-CS207-EQ207)+IF($K207=28,$D207,0)</f>
        <v/>
      </c>
      <c r="AV207">
        <f>MAX(0,AV206*(1+AV$6/Setup!$C$13)-CT207-ER207)+IF($K207=29,$D207,0)</f>
        <v/>
      </c>
      <c r="AW207">
        <f>MAX(0,AW206*(1+AW$6/Setup!$C$13)-CU207-ES207)+IF($K207=30,$D207,0)</f>
        <v/>
      </c>
      <c r="AX207">
        <f>MAX(0,AX206*(1+AX$6/Setup!$C$13)-CV207-ET207)+IF($K207=31,$D207,0)</f>
        <v/>
      </c>
      <c r="AY207">
        <f>MAX(0,AY206*(1+AY$6/Setup!$C$13)-CW207-EU207)+IF($K207=32,$D207,0)</f>
        <v/>
      </c>
      <c r="AZ207">
        <f>MAX(0,AZ206*(1+AZ$6/Setup!$C$13)-CX207-EV207)+IF($K207=33,$D207,0)</f>
        <v/>
      </c>
      <c r="BA207">
        <f>MAX(0,BA206*(1+BA$6/Setup!$C$13)-CY207-EW207)+IF($K207=34,$D207,0)</f>
        <v/>
      </c>
      <c r="BB207">
        <f>MAX(0,BB206*(1+BB$6/Setup!$C$13)-CZ207-EX207)+IF($K207=35,$D207,0)</f>
        <v/>
      </c>
      <c r="BC207">
        <f>MAX(0,BC206*(1+BC$6/Setup!$C$13)-DA207-EY207)+IF($K207=36,$D207,0)</f>
        <v/>
      </c>
      <c r="BD207">
        <f>MAX(0,BD206*(1+BD$6/Setup!$C$13)-DB207-EZ207)+IF($K207=37,$D207,0)</f>
        <v/>
      </c>
      <c r="BE207">
        <f>MAX(0,BE206*(1+BE$6/Setup!$C$13)-DC207-FA207)+IF($K207=38,$D207,0)</f>
        <v/>
      </c>
      <c r="BF207">
        <f>MAX(0,BF206*(1+BF$6/Setup!$C$13)-DD207-FB207)+IF($K207=39,$D207,0)</f>
        <v/>
      </c>
      <c r="BG207">
        <f>MAX(0,BG206*(1+BG$6/Setup!$C$13)-DE207-FC207)+IF($K207=40,$D207,0)</f>
        <v/>
      </c>
      <c r="BH207">
        <f>MAX(0,BH206*(1+BH$6/Setup!$C$13)-DF207-FD207)+IF($K207=41,$D207,0)</f>
        <v/>
      </c>
      <c r="BI207">
        <f>MAX(0,BI206*(1+BI$6/Setup!$C$13)-DG207-FE207)+IF($K207=42,$D207,0)</f>
        <v/>
      </c>
      <c r="BJ207">
        <f>MAX(0,BJ206*(1+BJ$6/Setup!$C$13)-DH207-FF207)+IF($K207=43,$D207,0)</f>
        <v/>
      </c>
      <c r="BK207">
        <f>MAX(0,BK206*(1+BK$6/Setup!$C$13)-DI207-FG207)+IF($K207=44,$D207,0)</f>
        <v/>
      </c>
      <c r="BL207">
        <f>MAX(0,BL206*(1+BL$6/Setup!$C$13)-DJ207-FH207)+IF($K207=45,$D207,0)</f>
        <v/>
      </c>
      <c r="BM207">
        <f>MAX(0,BM206*(1+BM$6/Setup!$C$13)-DK207-FI207)+IF($K207=46,$D207,0)</f>
        <v/>
      </c>
      <c r="BN207">
        <f>MAX(0,BN206*(1+BN$6/Setup!$C$13)-DL207-FJ207)+IF($K207=47,$D207,0)</f>
        <v/>
      </c>
      <c r="BO207">
        <f>MAX(0,BO206*(1+BO$6/Setup!$C$13)-DM207-FK207)+IF($K207=48,$D207,0)</f>
        <v/>
      </c>
      <c r="BP207">
        <f>MAX(0,BP206*(1+BP$6/Setup!$C$13)-DN207-FL207)+IF($K207=49,$D207,0)</f>
        <v/>
      </c>
      <c r="BQ207">
        <f>MAX(0,BQ206*(1+BQ$6/Setup!$C$13)-DO207-FM207)+IF($K207=50,$D207,0)</f>
        <v/>
      </c>
      <c r="BR207">
        <f>MIN(T206*(1+T$6/Setup!$C$13),T$7)</f>
        <v/>
      </c>
      <c r="BS207">
        <f>MIN(U206*(1+U$6/Setup!$C$13),U$7)</f>
        <v/>
      </c>
      <c r="BT207">
        <f>MIN(V206*(1+V$6/Setup!$C$13),V$7)</f>
        <v/>
      </c>
      <c r="BU207">
        <f>MIN(W206*(1+W$6/Setup!$C$13),W$7)</f>
        <v/>
      </c>
      <c r="BV207">
        <f>MIN(X206*(1+X$6/Setup!$C$13),X$7)</f>
        <v/>
      </c>
      <c r="BW207">
        <f>MIN(Y206*(1+Y$6/Setup!$C$13),Y$7)</f>
        <v/>
      </c>
      <c r="BX207">
        <f>MIN(Z206*(1+Z$6/Setup!$C$13),Z$7)</f>
        <v/>
      </c>
      <c r="BY207">
        <f>MIN(AA206*(1+AA$6/Setup!$C$13),AA$7)</f>
        <v/>
      </c>
      <c r="BZ207">
        <f>MIN(AB206*(1+AB$6/Setup!$C$13),AB$7)</f>
        <v/>
      </c>
      <c r="CA207">
        <f>MIN(AC206*(1+AC$6/Setup!$C$13),AC$7)</f>
        <v/>
      </c>
      <c r="CB207">
        <f>MIN(AD206*(1+AD$6/Setup!$C$13),AD$7)</f>
        <v/>
      </c>
      <c r="CC207">
        <f>MIN(AE206*(1+AE$6/Setup!$C$13),AE$7)</f>
        <v/>
      </c>
      <c r="CD207">
        <f>MIN(AF206*(1+AF$6/Setup!$C$13),AF$7)</f>
        <v/>
      </c>
      <c r="CE207">
        <f>MIN(AG206*(1+AG$6/Setup!$C$13),AG$7)</f>
        <v/>
      </c>
      <c r="CF207">
        <f>MIN(AH206*(1+AH$6/Setup!$C$13),AH$7)</f>
        <v/>
      </c>
      <c r="CG207">
        <f>MIN(AI206*(1+AI$6/Setup!$C$13),AI$7)</f>
        <v/>
      </c>
      <c r="CH207">
        <f>MIN(AJ206*(1+AJ$6/Setup!$C$13),AJ$7)</f>
        <v/>
      </c>
      <c r="CI207">
        <f>MIN(AK206*(1+AK$6/Setup!$C$13),AK$7)</f>
        <v/>
      </c>
      <c r="CJ207">
        <f>MIN(AL206*(1+AL$6/Setup!$C$13),AL$7)</f>
        <v/>
      </c>
      <c r="CK207">
        <f>MIN(AM206*(1+AM$6/Setup!$C$13),AM$7)</f>
        <v/>
      </c>
      <c r="CL207">
        <f>MIN(AN206*(1+AN$6/Setup!$C$13),AN$7)</f>
        <v/>
      </c>
      <c r="CM207">
        <f>MIN(AO206*(1+AO$6/Setup!$C$13),AO$7)</f>
        <v/>
      </c>
      <c r="CN207">
        <f>MIN(AP206*(1+AP$6/Setup!$C$13),AP$7)</f>
        <v/>
      </c>
      <c r="CO207">
        <f>MIN(AQ206*(1+AQ$6/Setup!$C$13),AQ$7)</f>
        <v/>
      </c>
      <c r="CP207">
        <f>MIN(AR206*(1+AR$6/Setup!$C$13),AR$7)</f>
        <v/>
      </c>
      <c r="CQ207">
        <f>MIN(AS206*(1+AS$6/Setup!$C$13),AS$7)</f>
        <v/>
      </c>
      <c r="CR207">
        <f>MIN(AT206*(1+AT$6/Setup!$C$13),AT$7)</f>
        <v/>
      </c>
      <c r="CS207">
        <f>MIN(AU206*(1+AU$6/Setup!$C$13),AU$7)</f>
        <v/>
      </c>
      <c r="CT207">
        <f>MIN(AV206*(1+AV$6/Setup!$C$13),AV$7)</f>
        <v/>
      </c>
      <c r="CU207">
        <f>MIN(AW206*(1+AW$6/Setup!$C$13),AW$7)</f>
        <v/>
      </c>
      <c r="CV207">
        <f>MIN(AX206*(1+AX$6/Setup!$C$13),AX$7)</f>
        <v/>
      </c>
      <c r="CW207">
        <f>MIN(AY206*(1+AY$6/Setup!$C$13),AY$7)</f>
        <v/>
      </c>
      <c r="CX207">
        <f>MIN(AZ206*(1+AZ$6/Setup!$C$13),AZ$7)</f>
        <v/>
      </c>
      <c r="CY207">
        <f>MIN(BA206*(1+BA$6/Setup!$C$13),BA$7)</f>
        <v/>
      </c>
      <c r="CZ207">
        <f>MIN(BB206*(1+BB$6/Setup!$C$13),BB$7)</f>
        <v/>
      </c>
      <c r="DA207">
        <f>MIN(BC206*(1+BC$6/Setup!$C$13),BC$7)</f>
        <v/>
      </c>
      <c r="DB207">
        <f>MIN(BD206*(1+BD$6/Setup!$C$13),BD$7)</f>
        <v/>
      </c>
      <c r="DC207">
        <f>MIN(BE206*(1+BE$6/Setup!$C$13),BE$7)</f>
        <v/>
      </c>
      <c r="DD207">
        <f>MIN(BF206*(1+BF$6/Setup!$C$13),BF$7)</f>
        <v/>
      </c>
      <c r="DE207">
        <f>MIN(BG206*(1+BG$6/Setup!$C$13),BG$7)</f>
        <v/>
      </c>
      <c r="DF207">
        <f>MIN(BH206*(1+BH$6/Setup!$C$13),BH$7)</f>
        <v/>
      </c>
      <c r="DG207">
        <f>MIN(BI206*(1+BI$6/Setup!$C$13),BI$7)</f>
        <v/>
      </c>
      <c r="DH207">
        <f>MIN(BJ206*(1+BJ$6/Setup!$C$13),BJ$7)</f>
        <v/>
      </c>
      <c r="DI207">
        <f>MIN(BK206*(1+BK$6/Setup!$C$13),BK$7)</f>
        <v/>
      </c>
      <c r="DJ207">
        <f>MIN(BL206*(1+BL$6/Setup!$C$13),BL$7)</f>
        <v/>
      </c>
      <c r="DK207">
        <f>MIN(BM206*(1+BM$6/Setup!$C$13),BM$7)</f>
        <v/>
      </c>
      <c r="DL207">
        <f>MIN(BN206*(1+BN$6/Setup!$C$13),BN$7)</f>
        <v/>
      </c>
      <c r="DM207">
        <f>MIN(BO206*(1+BO$6/Setup!$C$13),BO$7)</f>
        <v/>
      </c>
      <c r="DN207">
        <f>MIN(BP206*(1+BP$6/Setup!$C$13),BP$7)</f>
        <v/>
      </c>
      <c r="DO207">
        <f>MIN(BQ206*(1+BQ$6/Setup!$C$13),BQ$7)</f>
        <v/>
      </c>
      <c r="DP207">
        <f>MIN(T206*(1+T$6/Setup!$C$13)-BR207,$H207)</f>
        <v/>
      </c>
      <c r="DQ207">
        <f>MIN(U206*(1+U$6/Setup!$C$13)-BS207,MAX(0,$H207-SUM($DP207:DP207)))</f>
        <v/>
      </c>
      <c r="DR207">
        <f>MIN(V206*(1+V$6/Setup!$C$13)-BT207,MAX(0,$H207-SUM($DP207:DQ207)))</f>
        <v/>
      </c>
      <c r="DS207">
        <f>MIN(W206*(1+W$6/Setup!$C$13)-BU207,MAX(0,$H207-SUM($DP207:DR207)))</f>
        <v/>
      </c>
      <c r="DT207">
        <f>MIN(X206*(1+X$6/Setup!$C$13)-BV207,MAX(0,$H207-SUM($DP207:DS207)))</f>
        <v/>
      </c>
      <c r="DU207">
        <f>MIN(Y206*(1+Y$6/Setup!$C$13)-BW207,MAX(0,$H207-SUM($DP207:DT207)))</f>
        <v/>
      </c>
      <c r="DV207">
        <f>MIN(Z206*(1+Z$6/Setup!$C$13)-BX207,MAX(0,$H207-SUM($DP207:DU207)))</f>
        <v/>
      </c>
      <c r="DW207">
        <f>MIN(AA206*(1+AA$6/Setup!$C$13)-BY207,MAX(0,$H207-SUM($DP207:DV207)))</f>
        <v/>
      </c>
      <c r="DX207">
        <f>MIN(AB206*(1+AB$6/Setup!$C$13)-BZ207,MAX(0,$H207-SUM($DP207:DW207)))</f>
        <v/>
      </c>
      <c r="DY207">
        <f>MIN(AC206*(1+AC$6/Setup!$C$13)-CA207,MAX(0,$H207-SUM($DP207:DX207)))</f>
        <v/>
      </c>
      <c r="DZ207">
        <f>MIN(AD206*(1+AD$6/Setup!$C$13)-CB207,MAX(0,$H207-SUM($DP207:DY207)))</f>
        <v/>
      </c>
      <c r="EA207">
        <f>MIN(AE206*(1+AE$6/Setup!$C$13)-CC207,MAX(0,$H207-SUM($DP207:DZ207)))</f>
        <v/>
      </c>
      <c r="EB207">
        <f>MIN(AF206*(1+AF$6/Setup!$C$13)-CD207,MAX(0,$H207-SUM($DP207:EA207)))</f>
        <v/>
      </c>
      <c r="EC207">
        <f>MIN(AG206*(1+AG$6/Setup!$C$13)-CE207,MAX(0,$H207-SUM($DP207:EB207)))</f>
        <v/>
      </c>
      <c r="ED207">
        <f>MIN(AH206*(1+AH$6/Setup!$C$13)-CF207,MAX(0,$H207-SUM($DP207:EC207)))</f>
        <v/>
      </c>
      <c r="EE207">
        <f>MIN(AI206*(1+AI$6/Setup!$C$13)-CG207,MAX(0,$H207-SUM($DP207:ED207)))</f>
        <v/>
      </c>
      <c r="EF207">
        <f>MIN(AJ206*(1+AJ$6/Setup!$C$13)-CH207,MAX(0,$H207-SUM($DP207:EE207)))</f>
        <v/>
      </c>
      <c r="EG207">
        <f>MIN(AK206*(1+AK$6/Setup!$C$13)-CI207,MAX(0,$H207-SUM($DP207:EF207)))</f>
        <v/>
      </c>
      <c r="EH207">
        <f>MIN(AL206*(1+AL$6/Setup!$C$13)-CJ207,MAX(0,$H207-SUM($DP207:EG207)))</f>
        <v/>
      </c>
      <c r="EI207">
        <f>MIN(AM206*(1+AM$6/Setup!$C$13)-CK207,MAX(0,$H207-SUM($DP207:EH207)))</f>
        <v/>
      </c>
      <c r="EJ207">
        <f>MIN(AN206*(1+AN$6/Setup!$C$13)-CL207,MAX(0,$H207-SUM($DP207:EI207)))</f>
        <v/>
      </c>
      <c r="EK207">
        <f>MIN(AO206*(1+AO$6/Setup!$C$13)-CM207,MAX(0,$H207-SUM($DP207:EJ207)))</f>
        <v/>
      </c>
      <c r="EL207">
        <f>MIN(AP206*(1+AP$6/Setup!$C$13)-CN207,MAX(0,$H207-SUM($DP207:EK207)))</f>
        <v/>
      </c>
      <c r="EM207">
        <f>MIN(AQ206*(1+AQ$6/Setup!$C$13)-CO207,MAX(0,$H207-SUM($DP207:EL207)))</f>
        <v/>
      </c>
      <c r="EN207">
        <f>MIN(AR206*(1+AR$6/Setup!$C$13)-CP207,MAX(0,$H207-SUM($DP207:EM207)))</f>
        <v/>
      </c>
      <c r="EO207">
        <f>MIN(AS206*(1+AS$6/Setup!$C$13)-CQ207,MAX(0,$H207-SUM($DP207:EN207)))</f>
        <v/>
      </c>
      <c r="EP207">
        <f>MIN(AT206*(1+AT$6/Setup!$C$13)-CR207,MAX(0,$H207-SUM($DP207:EO207)))</f>
        <v/>
      </c>
      <c r="EQ207">
        <f>MIN(AU206*(1+AU$6/Setup!$C$13)-CS207,MAX(0,$H207-SUM($DP207:EP207)))</f>
        <v/>
      </c>
      <c r="ER207">
        <f>MIN(AV206*(1+AV$6/Setup!$C$13)-CT207,MAX(0,$H207-SUM($DP207:EQ207)))</f>
        <v/>
      </c>
      <c r="ES207">
        <f>MIN(AW206*(1+AW$6/Setup!$C$13)-CU207,MAX(0,$H207-SUM($DP207:ER207)))</f>
        <v/>
      </c>
      <c r="ET207">
        <f>MIN(AX206*(1+AX$6/Setup!$C$13)-CV207,MAX(0,$H207-SUM($DP207:ES207)))</f>
        <v/>
      </c>
      <c r="EU207">
        <f>MIN(AY206*(1+AY$6/Setup!$C$13)-CW207,MAX(0,$H207-SUM($DP207:ET207)))</f>
        <v/>
      </c>
      <c r="EV207">
        <f>MIN(AZ206*(1+AZ$6/Setup!$C$13)-CX207,MAX(0,$H207-SUM($DP207:EU207)))</f>
        <v/>
      </c>
      <c r="EW207">
        <f>MIN(BA206*(1+BA$6/Setup!$C$13)-CY207,MAX(0,$H207-SUM($DP207:EV207)))</f>
        <v/>
      </c>
      <c r="EX207">
        <f>MIN(BB206*(1+BB$6/Setup!$C$13)-CZ207,MAX(0,$H207-SUM($DP207:EW207)))</f>
        <v/>
      </c>
      <c r="EY207">
        <f>MIN(BC206*(1+BC$6/Setup!$C$13)-DA207,MAX(0,$H207-SUM($DP207:EX207)))</f>
        <v/>
      </c>
      <c r="EZ207">
        <f>MIN(BD206*(1+BD$6/Setup!$C$13)-DB207,MAX(0,$H207-SUM($DP207:EY207)))</f>
        <v/>
      </c>
      <c r="FA207">
        <f>MIN(BE206*(1+BE$6/Setup!$C$13)-DC207,MAX(0,$H207-SUM($DP207:EZ207)))</f>
        <v/>
      </c>
      <c r="FB207">
        <f>MIN(BF206*(1+BF$6/Setup!$C$13)-DD207,MAX(0,$H207-SUM($DP207:FA207)))</f>
        <v/>
      </c>
      <c r="FC207">
        <f>MIN(BG206*(1+BG$6/Setup!$C$13)-DE207,MAX(0,$H207-SUM($DP207:FB207)))</f>
        <v/>
      </c>
      <c r="FD207">
        <f>MIN(BH206*(1+BH$6/Setup!$C$13)-DF207,MAX(0,$H207-SUM($DP207:FC207)))</f>
        <v/>
      </c>
      <c r="FE207">
        <f>MIN(BI206*(1+BI$6/Setup!$C$13)-DG207,MAX(0,$H207-SUM($DP207:FD207)))</f>
        <v/>
      </c>
      <c r="FF207">
        <f>MIN(BJ206*(1+BJ$6/Setup!$C$13)-DH207,MAX(0,$H207-SUM($DP207:FE207)))</f>
        <v/>
      </c>
      <c r="FG207">
        <f>MIN(BK206*(1+BK$6/Setup!$C$13)-DI207,MAX(0,$H207-SUM($DP207:FF207)))</f>
        <v/>
      </c>
      <c r="FH207">
        <f>MIN(BL206*(1+BL$6/Setup!$C$13)-DJ207,MAX(0,$H207-SUM($DP207:FG207)))</f>
        <v/>
      </c>
      <c r="FI207">
        <f>MIN(BM206*(1+BM$6/Setup!$C$13)-DK207,MAX(0,$H207-SUM($DP207:FH207)))</f>
        <v/>
      </c>
      <c r="FJ207">
        <f>MIN(BN206*(1+BN$6/Setup!$C$13)-DL207,MAX(0,$H207-SUM($DP207:FI207)))</f>
        <v/>
      </c>
      <c r="FK207">
        <f>MIN(BO206*(1+BO$6/Setup!$C$13)-DM207,MAX(0,$H207-SUM($DP207:FJ207)))</f>
        <v/>
      </c>
      <c r="FL207">
        <f>MIN(BP206*(1+BP$6/Setup!$C$13)-DN207,MAX(0,$H207-SUM($DP207:FK207)))</f>
        <v/>
      </c>
      <c r="FM207">
        <f>MIN(BQ206*(1+BQ$6/Setup!$C$13)-DO207,MAX(0,$H207-SUM($DP207:FL207)))</f>
        <v/>
      </c>
    </row>
    <row r="208">
      <c r="A208">
        <f>A207+1</f>
        <v/>
      </c>
      <c r="B208">
        <f>IF(Setup!$C$6="Every week",Setup!$C$7+7*(A208-1),IF(Setup!$C$6="Every 2 weeks",Setup!$C$7+14*(A208-1),IF(Setup!$C$6="Every month",EDATE(Setup!$C$7,A208-1),EOMONTH(Setup!$C$7,INT((A208-1+Setup!$C$20)/2)-1)+MIN(IF(MOD(A208-1+Setup!$C$20,2)=0,Setup!$C$18,Setup!$C$19),DAY(EOMONTH(Setup!$C$7,INT((A208-1+Setup!$C$20)/2)))))))</f>
        <v/>
      </c>
      <c r="C208">
        <f>N('Paycheck Plan'!J204)</f>
        <v/>
      </c>
      <c r="D208">
        <f>N('Paycheck Plan'!K204)</f>
        <v/>
      </c>
      <c r="E208">
        <f>MIN(MAX(0,Setup!$C$10-F207),MAX(0,Setup!$C$8+C208-G208))</f>
        <v/>
      </c>
      <c r="F208">
        <f>F207+E208</f>
        <v/>
      </c>
      <c r="G208">
        <f>MIN(Setup!$C$14,MAX(0,Setup!$C$8+C208))</f>
        <v/>
      </c>
      <c r="H208">
        <f>MAX(0,Setup!$C$8+C208-G208-E208)+SUM($T$7:$BQ$7)-SUM(BR208:DO208)</f>
        <v/>
      </c>
      <c r="I208">
        <f>SUMPRODUCT(T207:BQ207,$T$6:$BQ$6)/Setup!$C$13</f>
        <v/>
      </c>
      <c r="J208">
        <f>SUM(T208:BQ208)</f>
        <v/>
      </c>
      <c r="K208">
        <f>IF(MAX(DP208:FM208)&gt;0,MATCH(MAX(DP208:FM208),DP208:FM208,0),1)</f>
        <v/>
      </c>
      <c r="T208">
        <f>MAX(0,T207*(1+T$6/Setup!$C$13)-BR208-DP208)+IF($K208=1,$D208,0)</f>
        <v/>
      </c>
      <c r="U208">
        <f>MAX(0,U207*(1+U$6/Setup!$C$13)-BS208-DQ208)+IF($K208=2,$D208,0)</f>
        <v/>
      </c>
      <c r="V208">
        <f>MAX(0,V207*(1+V$6/Setup!$C$13)-BT208-DR208)+IF($K208=3,$D208,0)</f>
        <v/>
      </c>
      <c r="W208">
        <f>MAX(0,W207*(1+W$6/Setup!$C$13)-BU208-DS208)+IF($K208=4,$D208,0)</f>
        <v/>
      </c>
      <c r="X208">
        <f>MAX(0,X207*(1+X$6/Setup!$C$13)-BV208-DT208)+IF($K208=5,$D208,0)</f>
        <v/>
      </c>
      <c r="Y208">
        <f>MAX(0,Y207*(1+Y$6/Setup!$C$13)-BW208-DU208)+IF($K208=6,$D208,0)</f>
        <v/>
      </c>
      <c r="Z208">
        <f>MAX(0,Z207*(1+Z$6/Setup!$C$13)-BX208-DV208)+IF($K208=7,$D208,0)</f>
        <v/>
      </c>
      <c r="AA208">
        <f>MAX(0,AA207*(1+AA$6/Setup!$C$13)-BY208-DW208)+IF($K208=8,$D208,0)</f>
        <v/>
      </c>
      <c r="AB208">
        <f>MAX(0,AB207*(1+AB$6/Setup!$C$13)-BZ208-DX208)+IF($K208=9,$D208,0)</f>
        <v/>
      </c>
      <c r="AC208">
        <f>MAX(0,AC207*(1+AC$6/Setup!$C$13)-CA208-DY208)+IF($K208=10,$D208,0)</f>
        <v/>
      </c>
      <c r="AD208">
        <f>MAX(0,AD207*(1+AD$6/Setup!$C$13)-CB208-DZ208)+IF($K208=11,$D208,0)</f>
        <v/>
      </c>
      <c r="AE208">
        <f>MAX(0,AE207*(1+AE$6/Setup!$C$13)-CC208-EA208)+IF($K208=12,$D208,0)</f>
        <v/>
      </c>
      <c r="AF208">
        <f>MAX(0,AF207*(1+AF$6/Setup!$C$13)-CD208-EB208)+IF($K208=13,$D208,0)</f>
        <v/>
      </c>
      <c r="AG208">
        <f>MAX(0,AG207*(1+AG$6/Setup!$C$13)-CE208-EC208)+IF($K208=14,$D208,0)</f>
        <v/>
      </c>
      <c r="AH208">
        <f>MAX(0,AH207*(1+AH$6/Setup!$C$13)-CF208-ED208)+IF($K208=15,$D208,0)</f>
        <v/>
      </c>
      <c r="AI208">
        <f>MAX(0,AI207*(1+AI$6/Setup!$C$13)-CG208-EE208)+IF($K208=16,$D208,0)</f>
        <v/>
      </c>
      <c r="AJ208">
        <f>MAX(0,AJ207*(1+AJ$6/Setup!$C$13)-CH208-EF208)+IF($K208=17,$D208,0)</f>
        <v/>
      </c>
      <c r="AK208">
        <f>MAX(0,AK207*(1+AK$6/Setup!$C$13)-CI208-EG208)+IF($K208=18,$D208,0)</f>
        <v/>
      </c>
      <c r="AL208">
        <f>MAX(0,AL207*(1+AL$6/Setup!$C$13)-CJ208-EH208)+IF($K208=19,$D208,0)</f>
        <v/>
      </c>
      <c r="AM208">
        <f>MAX(0,AM207*(1+AM$6/Setup!$C$13)-CK208-EI208)+IF($K208=20,$D208,0)</f>
        <v/>
      </c>
      <c r="AN208">
        <f>MAX(0,AN207*(1+AN$6/Setup!$C$13)-CL208-EJ208)+IF($K208=21,$D208,0)</f>
        <v/>
      </c>
      <c r="AO208">
        <f>MAX(0,AO207*(1+AO$6/Setup!$C$13)-CM208-EK208)+IF($K208=22,$D208,0)</f>
        <v/>
      </c>
      <c r="AP208">
        <f>MAX(0,AP207*(1+AP$6/Setup!$C$13)-CN208-EL208)+IF($K208=23,$D208,0)</f>
        <v/>
      </c>
      <c r="AQ208">
        <f>MAX(0,AQ207*(1+AQ$6/Setup!$C$13)-CO208-EM208)+IF($K208=24,$D208,0)</f>
        <v/>
      </c>
      <c r="AR208">
        <f>MAX(0,AR207*(1+AR$6/Setup!$C$13)-CP208-EN208)+IF($K208=25,$D208,0)</f>
        <v/>
      </c>
      <c r="AS208">
        <f>MAX(0,AS207*(1+AS$6/Setup!$C$13)-CQ208-EO208)+IF($K208=26,$D208,0)</f>
        <v/>
      </c>
      <c r="AT208">
        <f>MAX(0,AT207*(1+AT$6/Setup!$C$13)-CR208-EP208)+IF($K208=27,$D208,0)</f>
        <v/>
      </c>
      <c r="AU208">
        <f>MAX(0,AU207*(1+AU$6/Setup!$C$13)-CS208-EQ208)+IF($K208=28,$D208,0)</f>
        <v/>
      </c>
      <c r="AV208">
        <f>MAX(0,AV207*(1+AV$6/Setup!$C$13)-CT208-ER208)+IF($K208=29,$D208,0)</f>
        <v/>
      </c>
      <c r="AW208">
        <f>MAX(0,AW207*(1+AW$6/Setup!$C$13)-CU208-ES208)+IF($K208=30,$D208,0)</f>
        <v/>
      </c>
      <c r="AX208">
        <f>MAX(0,AX207*(1+AX$6/Setup!$C$13)-CV208-ET208)+IF($K208=31,$D208,0)</f>
        <v/>
      </c>
      <c r="AY208">
        <f>MAX(0,AY207*(1+AY$6/Setup!$C$13)-CW208-EU208)+IF($K208=32,$D208,0)</f>
        <v/>
      </c>
      <c r="AZ208">
        <f>MAX(0,AZ207*(1+AZ$6/Setup!$C$13)-CX208-EV208)+IF($K208=33,$D208,0)</f>
        <v/>
      </c>
      <c r="BA208">
        <f>MAX(0,BA207*(1+BA$6/Setup!$C$13)-CY208-EW208)+IF($K208=34,$D208,0)</f>
        <v/>
      </c>
      <c r="BB208">
        <f>MAX(0,BB207*(1+BB$6/Setup!$C$13)-CZ208-EX208)+IF($K208=35,$D208,0)</f>
        <v/>
      </c>
      <c r="BC208">
        <f>MAX(0,BC207*(1+BC$6/Setup!$C$13)-DA208-EY208)+IF($K208=36,$D208,0)</f>
        <v/>
      </c>
      <c r="BD208">
        <f>MAX(0,BD207*(1+BD$6/Setup!$C$13)-DB208-EZ208)+IF($K208=37,$D208,0)</f>
        <v/>
      </c>
      <c r="BE208">
        <f>MAX(0,BE207*(1+BE$6/Setup!$C$13)-DC208-FA208)+IF($K208=38,$D208,0)</f>
        <v/>
      </c>
      <c r="BF208">
        <f>MAX(0,BF207*(1+BF$6/Setup!$C$13)-DD208-FB208)+IF($K208=39,$D208,0)</f>
        <v/>
      </c>
      <c r="BG208">
        <f>MAX(0,BG207*(1+BG$6/Setup!$C$13)-DE208-FC208)+IF($K208=40,$D208,0)</f>
        <v/>
      </c>
      <c r="BH208">
        <f>MAX(0,BH207*(1+BH$6/Setup!$C$13)-DF208-FD208)+IF($K208=41,$D208,0)</f>
        <v/>
      </c>
      <c r="BI208">
        <f>MAX(0,BI207*(1+BI$6/Setup!$C$13)-DG208-FE208)+IF($K208=42,$D208,0)</f>
        <v/>
      </c>
      <c r="BJ208">
        <f>MAX(0,BJ207*(1+BJ$6/Setup!$C$13)-DH208-FF208)+IF($K208=43,$D208,0)</f>
        <v/>
      </c>
      <c r="BK208">
        <f>MAX(0,BK207*(1+BK$6/Setup!$C$13)-DI208-FG208)+IF($K208=44,$D208,0)</f>
        <v/>
      </c>
      <c r="BL208">
        <f>MAX(0,BL207*(1+BL$6/Setup!$C$13)-DJ208-FH208)+IF($K208=45,$D208,0)</f>
        <v/>
      </c>
      <c r="BM208">
        <f>MAX(0,BM207*(1+BM$6/Setup!$C$13)-DK208-FI208)+IF($K208=46,$D208,0)</f>
        <v/>
      </c>
      <c r="BN208">
        <f>MAX(0,BN207*(1+BN$6/Setup!$C$13)-DL208-FJ208)+IF($K208=47,$D208,0)</f>
        <v/>
      </c>
      <c r="BO208">
        <f>MAX(0,BO207*(1+BO$6/Setup!$C$13)-DM208-FK208)+IF($K208=48,$D208,0)</f>
        <v/>
      </c>
      <c r="BP208">
        <f>MAX(0,BP207*(1+BP$6/Setup!$C$13)-DN208-FL208)+IF($K208=49,$D208,0)</f>
        <v/>
      </c>
      <c r="BQ208">
        <f>MAX(0,BQ207*(1+BQ$6/Setup!$C$13)-DO208-FM208)+IF($K208=50,$D208,0)</f>
        <v/>
      </c>
      <c r="BR208">
        <f>MIN(T207*(1+T$6/Setup!$C$13),T$7)</f>
        <v/>
      </c>
      <c r="BS208">
        <f>MIN(U207*(1+U$6/Setup!$C$13),U$7)</f>
        <v/>
      </c>
      <c r="BT208">
        <f>MIN(V207*(1+V$6/Setup!$C$13),V$7)</f>
        <v/>
      </c>
      <c r="BU208">
        <f>MIN(W207*(1+W$6/Setup!$C$13),W$7)</f>
        <v/>
      </c>
      <c r="BV208">
        <f>MIN(X207*(1+X$6/Setup!$C$13),X$7)</f>
        <v/>
      </c>
      <c r="BW208">
        <f>MIN(Y207*(1+Y$6/Setup!$C$13),Y$7)</f>
        <v/>
      </c>
      <c r="BX208">
        <f>MIN(Z207*(1+Z$6/Setup!$C$13),Z$7)</f>
        <v/>
      </c>
      <c r="BY208">
        <f>MIN(AA207*(1+AA$6/Setup!$C$13),AA$7)</f>
        <v/>
      </c>
      <c r="BZ208">
        <f>MIN(AB207*(1+AB$6/Setup!$C$13),AB$7)</f>
        <v/>
      </c>
      <c r="CA208">
        <f>MIN(AC207*(1+AC$6/Setup!$C$13),AC$7)</f>
        <v/>
      </c>
      <c r="CB208">
        <f>MIN(AD207*(1+AD$6/Setup!$C$13),AD$7)</f>
        <v/>
      </c>
      <c r="CC208">
        <f>MIN(AE207*(1+AE$6/Setup!$C$13),AE$7)</f>
        <v/>
      </c>
      <c r="CD208">
        <f>MIN(AF207*(1+AF$6/Setup!$C$13),AF$7)</f>
        <v/>
      </c>
      <c r="CE208">
        <f>MIN(AG207*(1+AG$6/Setup!$C$13),AG$7)</f>
        <v/>
      </c>
      <c r="CF208">
        <f>MIN(AH207*(1+AH$6/Setup!$C$13),AH$7)</f>
        <v/>
      </c>
      <c r="CG208">
        <f>MIN(AI207*(1+AI$6/Setup!$C$13),AI$7)</f>
        <v/>
      </c>
      <c r="CH208">
        <f>MIN(AJ207*(1+AJ$6/Setup!$C$13),AJ$7)</f>
        <v/>
      </c>
      <c r="CI208">
        <f>MIN(AK207*(1+AK$6/Setup!$C$13),AK$7)</f>
        <v/>
      </c>
      <c r="CJ208">
        <f>MIN(AL207*(1+AL$6/Setup!$C$13),AL$7)</f>
        <v/>
      </c>
      <c r="CK208">
        <f>MIN(AM207*(1+AM$6/Setup!$C$13),AM$7)</f>
        <v/>
      </c>
      <c r="CL208">
        <f>MIN(AN207*(1+AN$6/Setup!$C$13),AN$7)</f>
        <v/>
      </c>
      <c r="CM208">
        <f>MIN(AO207*(1+AO$6/Setup!$C$13),AO$7)</f>
        <v/>
      </c>
      <c r="CN208">
        <f>MIN(AP207*(1+AP$6/Setup!$C$13),AP$7)</f>
        <v/>
      </c>
      <c r="CO208">
        <f>MIN(AQ207*(1+AQ$6/Setup!$C$13),AQ$7)</f>
        <v/>
      </c>
      <c r="CP208">
        <f>MIN(AR207*(1+AR$6/Setup!$C$13),AR$7)</f>
        <v/>
      </c>
      <c r="CQ208">
        <f>MIN(AS207*(1+AS$6/Setup!$C$13),AS$7)</f>
        <v/>
      </c>
      <c r="CR208">
        <f>MIN(AT207*(1+AT$6/Setup!$C$13),AT$7)</f>
        <v/>
      </c>
      <c r="CS208">
        <f>MIN(AU207*(1+AU$6/Setup!$C$13),AU$7)</f>
        <v/>
      </c>
      <c r="CT208">
        <f>MIN(AV207*(1+AV$6/Setup!$C$13),AV$7)</f>
        <v/>
      </c>
      <c r="CU208">
        <f>MIN(AW207*(1+AW$6/Setup!$C$13),AW$7)</f>
        <v/>
      </c>
      <c r="CV208">
        <f>MIN(AX207*(1+AX$6/Setup!$C$13),AX$7)</f>
        <v/>
      </c>
      <c r="CW208">
        <f>MIN(AY207*(1+AY$6/Setup!$C$13),AY$7)</f>
        <v/>
      </c>
      <c r="CX208">
        <f>MIN(AZ207*(1+AZ$6/Setup!$C$13),AZ$7)</f>
        <v/>
      </c>
      <c r="CY208">
        <f>MIN(BA207*(1+BA$6/Setup!$C$13),BA$7)</f>
        <v/>
      </c>
      <c r="CZ208">
        <f>MIN(BB207*(1+BB$6/Setup!$C$13),BB$7)</f>
        <v/>
      </c>
      <c r="DA208">
        <f>MIN(BC207*(1+BC$6/Setup!$C$13),BC$7)</f>
        <v/>
      </c>
      <c r="DB208">
        <f>MIN(BD207*(1+BD$6/Setup!$C$13),BD$7)</f>
        <v/>
      </c>
      <c r="DC208">
        <f>MIN(BE207*(1+BE$6/Setup!$C$13),BE$7)</f>
        <v/>
      </c>
      <c r="DD208">
        <f>MIN(BF207*(1+BF$6/Setup!$C$13),BF$7)</f>
        <v/>
      </c>
      <c r="DE208">
        <f>MIN(BG207*(1+BG$6/Setup!$C$13),BG$7)</f>
        <v/>
      </c>
      <c r="DF208">
        <f>MIN(BH207*(1+BH$6/Setup!$C$13),BH$7)</f>
        <v/>
      </c>
      <c r="DG208">
        <f>MIN(BI207*(1+BI$6/Setup!$C$13),BI$7)</f>
        <v/>
      </c>
      <c r="DH208">
        <f>MIN(BJ207*(1+BJ$6/Setup!$C$13),BJ$7)</f>
        <v/>
      </c>
      <c r="DI208">
        <f>MIN(BK207*(1+BK$6/Setup!$C$13),BK$7)</f>
        <v/>
      </c>
      <c r="DJ208">
        <f>MIN(BL207*(1+BL$6/Setup!$C$13),BL$7)</f>
        <v/>
      </c>
      <c r="DK208">
        <f>MIN(BM207*(1+BM$6/Setup!$C$13),BM$7)</f>
        <v/>
      </c>
      <c r="DL208">
        <f>MIN(BN207*(1+BN$6/Setup!$C$13),BN$7)</f>
        <v/>
      </c>
      <c r="DM208">
        <f>MIN(BO207*(1+BO$6/Setup!$C$13),BO$7)</f>
        <v/>
      </c>
      <c r="DN208">
        <f>MIN(BP207*(1+BP$6/Setup!$C$13),BP$7)</f>
        <v/>
      </c>
      <c r="DO208">
        <f>MIN(BQ207*(1+BQ$6/Setup!$C$13),BQ$7)</f>
        <v/>
      </c>
      <c r="DP208">
        <f>MIN(T207*(1+T$6/Setup!$C$13)-BR208,$H208)</f>
        <v/>
      </c>
      <c r="DQ208">
        <f>MIN(U207*(1+U$6/Setup!$C$13)-BS208,MAX(0,$H208-SUM($DP208:DP208)))</f>
        <v/>
      </c>
      <c r="DR208">
        <f>MIN(V207*(1+V$6/Setup!$C$13)-BT208,MAX(0,$H208-SUM($DP208:DQ208)))</f>
        <v/>
      </c>
      <c r="DS208">
        <f>MIN(W207*(1+W$6/Setup!$C$13)-BU208,MAX(0,$H208-SUM($DP208:DR208)))</f>
        <v/>
      </c>
      <c r="DT208">
        <f>MIN(X207*(1+X$6/Setup!$C$13)-BV208,MAX(0,$H208-SUM($DP208:DS208)))</f>
        <v/>
      </c>
      <c r="DU208">
        <f>MIN(Y207*(1+Y$6/Setup!$C$13)-BW208,MAX(0,$H208-SUM($DP208:DT208)))</f>
        <v/>
      </c>
      <c r="DV208">
        <f>MIN(Z207*(1+Z$6/Setup!$C$13)-BX208,MAX(0,$H208-SUM($DP208:DU208)))</f>
        <v/>
      </c>
      <c r="DW208">
        <f>MIN(AA207*(1+AA$6/Setup!$C$13)-BY208,MAX(0,$H208-SUM($DP208:DV208)))</f>
        <v/>
      </c>
      <c r="DX208">
        <f>MIN(AB207*(1+AB$6/Setup!$C$13)-BZ208,MAX(0,$H208-SUM($DP208:DW208)))</f>
        <v/>
      </c>
      <c r="DY208">
        <f>MIN(AC207*(1+AC$6/Setup!$C$13)-CA208,MAX(0,$H208-SUM($DP208:DX208)))</f>
        <v/>
      </c>
      <c r="DZ208">
        <f>MIN(AD207*(1+AD$6/Setup!$C$13)-CB208,MAX(0,$H208-SUM($DP208:DY208)))</f>
        <v/>
      </c>
      <c r="EA208">
        <f>MIN(AE207*(1+AE$6/Setup!$C$13)-CC208,MAX(0,$H208-SUM($DP208:DZ208)))</f>
        <v/>
      </c>
      <c r="EB208">
        <f>MIN(AF207*(1+AF$6/Setup!$C$13)-CD208,MAX(0,$H208-SUM($DP208:EA208)))</f>
        <v/>
      </c>
      <c r="EC208">
        <f>MIN(AG207*(1+AG$6/Setup!$C$13)-CE208,MAX(0,$H208-SUM($DP208:EB208)))</f>
        <v/>
      </c>
      <c r="ED208">
        <f>MIN(AH207*(1+AH$6/Setup!$C$13)-CF208,MAX(0,$H208-SUM($DP208:EC208)))</f>
        <v/>
      </c>
      <c r="EE208">
        <f>MIN(AI207*(1+AI$6/Setup!$C$13)-CG208,MAX(0,$H208-SUM($DP208:ED208)))</f>
        <v/>
      </c>
      <c r="EF208">
        <f>MIN(AJ207*(1+AJ$6/Setup!$C$13)-CH208,MAX(0,$H208-SUM($DP208:EE208)))</f>
        <v/>
      </c>
      <c r="EG208">
        <f>MIN(AK207*(1+AK$6/Setup!$C$13)-CI208,MAX(0,$H208-SUM($DP208:EF208)))</f>
        <v/>
      </c>
      <c r="EH208">
        <f>MIN(AL207*(1+AL$6/Setup!$C$13)-CJ208,MAX(0,$H208-SUM($DP208:EG208)))</f>
        <v/>
      </c>
      <c r="EI208">
        <f>MIN(AM207*(1+AM$6/Setup!$C$13)-CK208,MAX(0,$H208-SUM($DP208:EH208)))</f>
        <v/>
      </c>
      <c r="EJ208">
        <f>MIN(AN207*(1+AN$6/Setup!$C$13)-CL208,MAX(0,$H208-SUM($DP208:EI208)))</f>
        <v/>
      </c>
      <c r="EK208">
        <f>MIN(AO207*(1+AO$6/Setup!$C$13)-CM208,MAX(0,$H208-SUM($DP208:EJ208)))</f>
        <v/>
      </c>
      <c r="EL208">
        <f>MIN(AP207*(1+AP$6/Setup!$C$13)-CN208,MAX(0,$H208-SUM($DP208:EK208)))</f>
        <v/>
      </c>
      <c r="EM208">
        <f>MIN(AQ207*(1+AQ$6/Setup!$C$13)-CO208,MAX(0,$H208-SUM($DP208:EL208)))</f>
        <v/>
      </c>
      <c r="EN208">
        <f>MIN(AR207*(1+AR$6/Setup!$C$13)-CP208,MAX(0,$H208-SUM($DP208:EM208)))</f>
        <v/>
      </c>
      <c r="EO208">
        <f>MIN(AS207*(1+AS$6/Setup!$C$13)-CQ208,MAX(0,$H208-SUM($DP208:EN208)))</f>
        <v/>
      </c>
      <c r="EP208">
        <f>MIN(AT207*(1+AT$6/Setup!$C$13)-CR208,MAX(0,$H208-SUM($DP208:EO208)))</f>
        <v/>
      </c>
      <c r="EQ208">
        <f>MIN(AU207*(1+AU$6/Setup!$C$13)-CS208,MAX(0,$H208-SUM($DP208:EP208)))</f>
        <v/>
      </c>
      <c r="ER208">
        <f>MIN(AV207*(1+AV$6/Setup!$C$13)-CT208,MAX(0,$H208-SUM($DP208:EQ208)))</f>
        <v/>
      </c>
      <c r="ES208">
        <f>MIN(AW207*(1+AW$6/Setup!$C$13)-CU208,MAX(0,$H208-SUM($DP208:ER208)))</f>
        <v/>
      </c>
      <c r="ET208">
        <f>MIN(AX207*(1+AX$6/Setup!$C$13)-CV208,MAX(0,$H208-SUM($DP208:ES208)))</f>
        <v/>
      </c>
      <c r="EU208">
        <f>MIN(AY207*(1+AY$6/Setup!$C$13)-CW208,MAX(0,$H208-SUM($DP208:ET208)))</f>
        <v/>
      </c>
      <c r="EV208">
        <f>MIN(AZ207*(1+AZ$6/Setup!$C$13)-CX208,MAX(0,$H208-SUM($DP208:EU208)))</f>
        <v/>
      </c>
      <c r="EW208">
        <f>MIN(BA207*(1+BA$6/Setup!$C$13)-CY208,MAX(0,$H208-SUM($DP208:EV208)))</f>
        <v/>
      </c>
      <c r="EX208">
        <f>MIN(BB207*(1+BB$6/Setup!$C$13)-CZ208,MAX(0,$H208-SUM($DP208:EW208)))</f>
        <v/>
      </c>
      <c r="EY208">
        <f>MIN(BC207*(1+BC$6/Setup!$C$13)-DA208,MAX(0,$H208-SUM($DP208:EX208)))</f>
        <v/>
      </c>
      <c r="EZ208">
        <f>MIN(BD207*(1+BD$6/Setup!$C$13)-DB208,MAX(0,$H208-SUM($DP208:EY208)))</f>
        <v/>
      </c>
      <c r="FA208">
        <f>MIN(BE207*(1+BE$6/Setup!$C$13)-DC208,MAX(0,$H208-SUM($DP208:EZ208)))</f>
        <v/>
      </c>
      <c r="FB208">
        <f>MIN(BF207*(1+BF$6/Setup!$C$13)-DD208,MAX(0,$H208-SUM($DP208:FA208)))</f>
        <v/>
      </c>
      <c r="FC208">
        <f>MIN(BG207*(1+BG$6/Setup!$C$13)-DE208,MAX(0,$H208-SUM($DP208:FB208)))</f>
        <v/>
      </c>
      <c r="FD208">
        <f>MIN(BH207*(1+BH$6/Setup!$C$13)-DF208,MAX(0,$H208-SUM($DP208:FC208)))</f>
        <v/>
      </c>
      <c r="FE208">
        <f>MIN(BI207*(1+BI$6/Setup!$C$13)-DG208,MAX(0,$H208-SUM($DP208:FD208)))</f>
        <v/>
      </c>
      <c r="FF208">
        <f>MIN(BJ207*(1+BJ$6/Setup!$C$13)-DH208,MAX(0,$H208-SUM($DP208:FE208)))</f>
        <v/>
      </c>
      <c r="FG208">
        <f>MIN(BK207*(1+BK$6/Setup!$C$13)-DI208,MAX(0,$H208-SUM($DP208:FF208)))</f>
        <v/>
      </c>
      <c r="FH208">
        <f>MIN(BL207*(1+BL$6/Setup!$C$13)-DJ208,MAX(0,$H208-SUM($DP208:FG208)))</f>
        <v/>
      </c>
      <c r="FI208">
        <f>MIN(BM207*(1+BM$6/Setup!$C$13)-DK208,MAX(0,$H208-SUM($DP208:FH208)))</f>
        <v/>
      </c>
      <c r="FJ208">
        <f>MIN(BN207*(1+BN$6/Setup!$C$13)-DL208,MAX(0,$H208-SUM($DP208:FI208)))</f>
        <v/>
      </c>
      <c r="FK208">
        <f>MIN(BO207*(1+BO$6/Setup!$C$13)-DM208,MAX(0,$H208-SUM($DP208:FJ208)))</f>
        <v/>
      </c>
      <c r="FL208">
        <f>MIN(BP207*(1+BP$6/Setup!$C$13)-DN208,MAX(0,$H208-SUM($DP208:FK208)))</f>
        <v/>
      </c>
      <c r="FM208">
        <f>MIN(BQ207*(1+BQ$6/Setup!$C$13)-DO208,MAX(0,$H208-SUM($DP208:FL208)))</f>
        <v/>
      </c>
    </row>
    <row r="209">
      <c r="A209">
        <f>A208+1</f>
        <v/>
      </c>
      <c r="B209">
        <f>IF(Setup!$C$6="Every week",Setup!$C$7+7*(A209-1),IF(Setup!$C$6="Every 2 weeks",Setup!$C$7+14*(A209-1),IF(Setup!$C$6="Every month",EDATE(Setup!$C$7,A209-1),EOMONTH(Setup!$C$7,INT((A209-1+Setup!$C$20)/2)-1)+MIN(IF(MOD(A209-1+Setup!$C$20,2)=0,Setup!$C$18,Setup!$C$19),DAY(EOMONTH(Setup!$C$7,INT((A209-1+Setup!$C$20)/2)))))))</f>
        <v/>
      </c>
      <c r="C209">
        <f>N('Paycheck Plan'!J205)</f>
        <v/>
      </c>
      <c r="D209">
        <f>N('Paycheck Plan'!K205)</f>
        <v/>
      </c>
      <c r="E209">
        <f>MIN(MAX(0,Setup!$C$10-F208),MAX(0,Setup!$C$8+C209-G209))</f>
        <v/>
      </c>
      <c r="F209">
        <f>F208+E209</f>
        <v/>
      </c>
      <c r="G209">
        <f>MIN(Setup!$C$14,MAX(0,Setup!$C$8+C209))</f>
        <v/>
      </c>
      <c r="H209">
        <f>MAX(0,Setup!$C$8+C209-G209-E209)+SUM($T$7:$BQ$7)-SUM(BR209:DO209)</f>
        <v/>
      </c>
      <c r="I209">
        <f>SUMPRODUCT(T208:BQ208,$T$6:$BQ$6)/Setup!$C$13</f>
        <v/>
      </c>
      <c r="J209">
        <f>SUM(T209:BQ209)</f>
        <v/>
      </c>
      <c r="K209">
        <f>IF(MAX(DP209:FM209)&gt;0,MATCH(MAX(DP209:FM209),DP209:FM209,0),1)</f>
        <v/>
      </c>
      <c r="T209">
        <f>MAX(0,T208*(1+T$6/Setup!$C$13)-BR209-DP209)+IF($K209=1,$D209,0)</f>
        <v/>
      </c>
      <c r="U209">
        <f>MAX(0,U208*(1+U$6/Setup!$C$13)-BS209-DQ209)+IF($K209=2,$D209,0)</f>
        <v/>
      </c>
      <c r="V209">
        <f>MAX(0,V208*(1+V$6/Setup!$C$13)-BT209-DR209)+IF($K209=3,$D209,0)</f>
        <v/>
      </c>
      <c r="W209">
        <f>MAX(0,W208*(1+W$6/Setup!$C$13)-BU209-DS209)+IF($K209=4,$D209,0)</f>
        <v/>
      </c>
      <c r="X209">
        <f>MAX(0,X208*(1+X$6/Setup!$C$13)-BV209-DT209)+IF($K209=5,$D209,0)</f>
        <v/>
      </c>
      <c r="Y209">
        <f>MAX(0,Y208*(1+Y$6/Setup!$C$13)-BW209-DU209)+IF($K209=6,$D209,0)</f>
        <v/>
      </c>
      <c r="Z209">
        <f>MAX(0,Z208*(1+Z$6/Setup!$C$13)-BX209-DV209)+IF($K209=7,$D209,0)</f>
        <v/>
      </c>
      <c r="AA209">
        <f>MAX(0,AA208*(1+AA$6/Setup!$C$13)-BY209-DW209)+IF($K209=8,$D209,0)</f>
        <v/>
      </c>
      <c r="AB209">
        <f>MAX(0,AB208*(1+AB$6/Setup!$C$13)-BZ209-DX209)+IF($K209=9,$D209,0)</f>
        <v/>
      </c>
      <c r="AC209">
        <f>MAX(0,AC208*(1+AC$6/Setup!$C$13)-CA209-DY209)+IF($K209=10,$D209,0)</f>
        <v/>
      </c>
      <c r="AD209">
        <f>MAX(0,AD208*(1+AD$6/Setup!$C$13)-CB209-DZ209)+IF($K209=11,$D209,0)</f>
        <v/>
      </c>
      <c r="AE209">
        <f>MAX(0,AE208*(1+AE$6/Setup!$C$13)-CC209-EA209)+IF($K209=12,$D209,0)</f>
        <v/>
      </c>
      <c r="AF209">
        <f>MAX(0,AF208*(1+AF$6/Setup!$C$13)-CD209-EB209)+IF($K209=13,$D209,0)</f>
        <v/>
      </c>
      <c r="AG209">
        <f>MAX(0,AG208*(1+AG$6/Setup!$C$13)-CE209-EC209)+IF($K209=14,$D209,0)</f>
        <v/>
      </c>
      <c r="AH209">
        <f>MAX(0,AH208*(1+AH$6/Setup!$C$13)-CF209-ED209)+IF($K209=15,$D209,0)</f>
        <v/>
      </c>
      <c r="AI209">
        <f>MAX(0,AI208*(1+AI$6/Setup!$C$13)-CG209-EE209)+IF($K209=16,$D209,0)</f>
        <v/>
      </c>
      <c r="AJ209">
        <f>MAX(0,AJ208*(1+AJ$6/Setup!$C$13)-CH209-EF209)+IF($K209=17,$D209,0)</f>
        <v/>
      </c>
      <c r="AK209">
        <f>MAX(0,AK208*(1+AK$6/Setup!$C$13)-CI209-EG209)+IF($K209=18,$D209,0)</f>
        <v/>
      </c>
      <c r="AL209">
        <f>MAX(0,AL208*(1+AL$6/Setup!$C$13)-CJ209-EH209)+IF($K209=19,$D209,0)</f>
        <v/>
      </c>
      <c r="AM209">
        <f>MAX(0,AM208*(1+AM$6/Setup!$C$13)-CK209-EI209)+IF($K209=20,$D209,0)</f>
        <v/>
      </c>
      <c r="AN209">
        <f>MAX(0,AN208*(1+AN$6/Setup!$C$13)-CL209-EJ209)+IF($K209=21,$D209,0)</f>
        <v/>
      </c>
      <c r="AO209">
        <f>MAX(0,AO208*(1+AO$6/Setup!$C$13)-CM209-EK209)+IF($K209=22,$D209,0)</f>
        <v/>
      </c>
      <c r="AP209">
        <f>MAX(0,AP208*(1+AP$6/Setup!$C$13)-CN209-EL209)+IF($K209=23,$D209,0)</f>
        <v/>
      </c>
      <c r="AQ209">
        <f>MAX(0,AQ208*(1+AQ$6/Setup!$C$13)-CO209-EM209)+IF($K209=24,$D209,0)</f>
        <v/>
      </c>
      <c r="AR209">
        <f>MAX(0,AR208*(1+AR$6/Setup!$C$13)-CP209-EN209)+IF($K209=25,$D209,0)</f>
        <v/>
      </c>
      <c r="AS209">
        <f>MAX(0,AS208*(1+AS$6/Setup!$C$13)-CQ209-EO209)+IF($K209=26,$D209,0)</f>
        <v/>
      </c>
      <c r="AT209">
        <f>MAX(0,AT208*(1+AT$6/Setup!$C$13)-CR209-EP209)+IF($K209=27,$D209,0)</f>
        <v/>
      </c>
      <c r="AU209">
        <f>MAX(0,AU208*(1+AU$6/Setup!$C$13)-CS209-EQ209)+IF($K209=28,$D209,0)</f>
        <v/>
      </c>
      <c r="AV209">
        <f>MAX(0,AV208*(1+AV$6/Setup!$C$13)-CT209-ER209)+IF($K209=29,$D209,0)</f>
        <v/>
      </c>
      <c r="AW209">
        <f>MAX(0,AW208*(1+AW$6/Setup!$C$13)-CU209-ES209)+IF($K209=30,$D209,0)</f>
        <v/>
      </c>
      <c r="AX209">
        <f>MAX(0,AX208*(1+AX$6/Setup!$C$13)-CV209-ET209)+IF($K209=31,$D209,0)</f>
        <v/>
      </c>
      <c r="AY209">
        <f>MAX(0,AY208*(1+AY$6/Setup!$C$13)-CW209-EU209)+IF($K209=32,$D209,0)</f>
        <v/>
      </c>
      <c r="AZ209">
        <f>MAX(0,AZ208*(1+AZ$6/Setup!$C$13)-CX209-EV209)+IF($K209=33,$D209,0)</f>
        <v/>
      </c>
      <c r="BA209">
        <f>MAX(0,BA208*(1+BA$6/Setup!$C$13)-CY209-EW209)+IF($K209=34,$D209,0)</f>
        <v/>
      </c>
      <c r="BB209">
        <f>MAX(0,BB208*(1+BB$6/Setup!$C$13)-CZ209-EX209)+IF($K209=35,$D209,0)</f>
        <v/>
      </c>
      <c r="BC209">
        <f>MAX(0,BC208*(1+BC$6/Setup!$C$13)-DA209-EY209)+IF($K209=36,$D209,0)</f>
        <v/>
      </c>
      <c r="BD209">
        <f>MAX(0,BD208*(1+BD$6/Setup!$C$13)-DB209-EZ209)+IF($K209=37,$D209,0)</f>
        <v/>
      </c>
      <c r="BE209">
        <f>MAX(0,BE208*(1+BE$6/Setup!$C$13)-DC209-FA209)+IF($K209=38,$D209,0)</f>
        <v/>
      </c>
      <c r="BF209">
        <f>MAX(0,BF208*(1+BF$6/Setup!$C$13)-DD209-FB209)+IF($K209=39,$D209,0)</f>
        <v/>
      </c>
      <c r="BG209">
        <f>MAX(0,BG208*(1+BG$6/Setup!$C$13)-DE209-FC209)+IF($K209=40,$D209,0)</f>
        <v/>
      </c>
      <c r="BH209">
        <f>MAX(0,BH208*(1+BH$6/Setup!$C$13)-DF209-FD209)+IF($K209=41,$D209,0)</f>
        <v/>
      </c>
      <c r="BI209">
        <f>MAX(0,BI208*(1+BI$6/Setup!$C$13)-DG209-FE209)+IF($K209=42,$D209,0)</f>
        <v/>
      </c>
      <c r="BJ209">
        <f>MAX(0,BJ208*(1+BJ$6/Setup!$C$13)-DH209-FF209)+IF($K209=43,$D209,0)</f>
        <v/>
      </c>
      <c r="BK209">
        <f>MAX(0,BK208*(1+BK$6/Setup!$C$13)-DI209-FG209)+IF($K209=44,$D209,0)</f>
        <v/>
      </c>
      <c r="BL209">
        <f>MAX(0,BL208*(1+BL$6/Setup!$C$13)-DJ209-FH209)+IF($K209=45,$D209,0)</f>
        <v/>
      </c>
      <c r="BM209">
        <f>MAX(0,BM208*(1+BM$6/Setup!$C$13)-DK209-FI209)+IF($K209=46,$D209,0)</f>
        <v/>
      </c>
      <c r="BN209">
        <f>MAX(0,BN208*(1+BN$6/Setup!$C$13)-DL209-FJ209)+IF($K209=47,$D209,0)</f>
        <v/>
      </c>
      <c r="BO209">
        <f>MAX(0,BO208*(1+BO$6/Setup!$C$13)-DM209-FK209)+IF($K209=48,$D209,0)</f>
        <v/>
      </c>
      <c r="BP209">
        <f>MAX(0,BP208*(1+BP$6/Setup!$C$13)-DN209-FL209)+IF($K209=49,$D209,0)</f>
        <v/>
      </c>
      <c r="BQ209">
        <f>MAX(0,BQ208*(1+BQ$6/Setup!$C$13)-DO209-FM209)+IF($K209=50,$D209,0)</f>
        <v/>
      </c>
      <c r="BR209">
        <f>MIN(T208*(1+T$6/Setup!$C$13),T$7)</f>
        <v/>
      </c>
      <c r="BS209">
        <f>MIN(U208*(1+U$6/Setup!$C$13),U$7)</f>
        <v/>
      </c>
      <c r="BT209">
        <f>MIN(V208*(1+V$6/Setup!$C$13),V$7)</f>
        <v/>
      </c>
      <c r="BU209">
        <f>MIN(W208*(1+W$6/Setup!$C$13),W$7)</f>
        <v/>
      </c>
      <c r="BV209">
        <f>MIN(X208*(1+X$6/Setup!$C$13),X$7)</f>
        <v/>
      </c>
      <c r="BW209">
        <f>MIN(Y208*(1+Y$6/Setup!$C$13),Y$7)</f>
        <v/>
      </c>
      <c r="BX209">
        <f>MIN(Z208*(1+Z$6/Setup!$C$13),Z$7)</f>
        <v/>
      </c>
      <c r="BY209">
        <f>MIN(AA208*(1+AA$6/Setup!$C$13),AA$7)</f>
        <v/>
      </c>
      <c r="BZ209">
        <f>MIN(AB208*(1+AB$6/Setup!$C$13),AB$7)</f>
        <v/>
      </c>
      <c r="CA209">
        <f>MIN(AC208*(1+AC$6/Setup!$C$13),AC$7)</f>
        <v/>
      </c>
      <c r="CB209">
        <f>MIN(AD208*(1+AD$6/Setup!$C$13),AD$7)</f>
        <v/>
      </c>
      <c r="CC209">
        <f>MIN(AE208*(1+AE$6/Setup!$C$13),AE$7)</f>
        <v/>
      </c>
      <c r="CD209">
        <f>MIN(AF208*(1+AF$6/Setup!$C$13),AF$7)</f>
        <v/>
      </c>
      <c r="CE209">
        <f>MIN(AG208*(1+AG$6/Setup!$C$13),AG$7)</f>
        <v/>
      </c>
      <c r="CF209">
        <f>MIN(AH208*(1+AH$6/Setup!$C$13),AH$7)</f>
        <v/>
      </c>
      <c r="CG209">
        <f>MIN(AI208*(1+AI$6/Setup!$C$13),AI$7)</f>
        <v/>
      </c>
      <c r="CH209">
        <f>MIN(AJ208*(1+AJ$6/Setup!$C$13),AJ$7)</f>
        <v/>
      </c>
      <c r="CI209">
        <f>MIN(AK208*(1+AK$6/Setup!$C$13),AK$7)</f>
        <v/>
      </c>
      <c r="CJ209">
        <f>MIN(AL208*(1+AL$6/Setup!$C$13),AL$7)</f>
        <v/>
      </c>
      <c r="CK209">
        <f>MIN(AM208*(1+AM$6/Setup!$C$13),AM$7)</f>
        <v/>
      </c>
      <c r="CL209">
        <f>MIN(AN208*(1+AN$6/Setup!$C$13),AN$7)</f>
        <v/>
      </c>
      <c r="CM209">
        <f>MIN(AO208*(1+AO$6/Setup!$C$13),AO$7)</f>
        <v/>
      </c>
      <c r="CN209">
        <f>MIN(AP208*(1+AP$6/Setup!$C$13),AP$7)</f>
        <v/>
      </c>
      <c r="CO209">
        <f>MIN(AQ208*(1+AQ$6/Setup!$C$13),AQ$7)</f>
        <v/>
      </c>
      <c r="CP209">
        <f>MIN(AR208*(1+AR$6/Setup!$C$13),AR$7)</f>
        <v/>
      </c>
      <c r="CQ209">
        <f>MIN(AS208*(1+AS$6/Setup!$C$13),AS$7)</f>
        <v/>
      </c>
      <c r="CR209">
        <f>MIN(AT208*(1+AT$6/Setup!$C$13),AT$7)</f>
        <v/>
      </c>
      <c r="CS209">
        <f>MIN(AU208*(1+AU$6/Setup!$C$13),AU$7)</f>
        <v/>
      </c>
      <c r="CT209">
        <f>MIN(AV208*(1+AV$6/Setup!$C$13),AV$7)</f>
        <v/>
      </c>
      <c r="CU209">
        <f>MIN(AW208*(1+AW$6/Setup!$C$13),AW$7)</f>
        <v/>
      </c>
      <c r="CV209">
        <f>MIN(AX208*(1+AX$6/Setup!$C$13),AX$7)</f>
        <v/>
      </c>
      <c r="CW209">
        <f>MIN(AY208*(1+AY$6/Setup!$C$13),AY$7)</f>
        <v/>
      </c>
      <c r="CX209">
        <f>MIN(AZ208*(1+AZ$6/Setup!$C$13),AZ$7)</f>
        <v/>
      </c>
      <c r="CY209">
        <f>MIN(BA208*(1+BA$6/Setup!$C$13),BA$7)</f>
        <v/>
      </c>
      <c r="CZ209">
        <f>MIN(BB208*(1+BB$6/Setup!$C$13),BB$7)</f>
        <v/>
      </c>
      <c r="DA209">
        <f>MIN(BC208*(1+BC$6/Setup!$C$13),BC$7)</f>
        <v/>
      </c>
      <c r="DB209">
        <f>MIN(BD208*(1+BD$6/Setup!$C$13),BD$7)</f>
        <v/>
      </c>
      <c r="DC209">
        <f>MIN(BE208*(1+BE$6/Setup!$C$13),BE$7)</f>
        <v/>
      </c>
      <c r="DD209">
        <f>MIN(BF208*(1+BF$6/Setup!$C$13),BF$7)</f>
        <v/>
      </c>
      <c r="DE209">
        <f>MIN(BG208*(1+BG$6/Setup!$C$13),BG$7)</f>
        <v/>
      </c>
      <c r="DF209">
        <f>MIN(BH208*(1+BH$6/Setup!$C$13),BH$7)</f>
        <v/>
      </c>
      <c r="DG209">
        <f>MIN(BI208*(1+BI$6/Setup!$C$13),BI$7)</f>
        <v/>
      </c>
      <c r="DH209">
        <f>MIN(BJ208*(1+BJ$6/Setup!$C$13),BJ$7)</f>
        <v/>
      </c>
      <c r="DI209">
        <f>MIN(BK208*(1+BK$6/Setup!$C$13),BK$7)</f>
        <v/>
      </c>
      <c r="DJ209">
        <f>MIN(BL208*(1+BL$6/Setup!$C$13),BL$7)</f>
        <v/>
      </c>
      <c r="DK209">
        <f>MIN(BM208*(1+BM$6/Setup!$C$13),BM$7)</f>
        <v/>
      </c>
      <c r="DL209">
        <f>MIN(BN208*(1+BN$6/Setup!$C$13),BN$7)</f>
        <v/>
      </c>
      <c r="DM209">
        <f>MIN(BO208*(1+BO$6/Setup!$C$13),BO$7)</f>
        <v/>
      </c>
      <c r="DN209">
        <f>MIN(BP208*(1+BP$6/Setup!$C$13),BP$7)</f>
        <v/>
      </c>
      <c r="DO209">
        <f>MIN(BQ208*(1+BQ$6/Setup!$C$13),BQ$7)</f>
        <v/>
      </c>
      <c r="DP209">
        <f>MIN(T208*(1+T$6/Setup!$C$13)-BR209,$H209)</f>
        <v/>
      </c>
      <c r="DQ209">
        <f>MIN(U208*(1+U$6/Setup!$C$13)-BS209,MAX(0,$H209-SUM($DP209:DP209)))</f>
        <v/>
      </c>
      <c r="DR209">
        <f>MIN(V208*(1+V$6/Setup!$C$13)-BT209,MAX(0,$H209-SUM($DP209:DQ209)))</f>
        <v/>
      </c>
      <c r="DS209">
        <f>MIN(W208*(1+W$6/Setup!$C$13)-BU209,MAX(0,$H209-SUM($DP209:DR209)))</f>
        <v/>
      </c>
      <c r="DT209">
        <f>MIN(X208*(1+X$6/Setup!$C$13)-BV209,MAX(0,$H209-SUM($DP209:DS209)))</f>
        <v/>
      </c>
      <c r="DU209">
        <f>MIN(Y208*(1+Y$6/Setup!$C$13)-BW209,MAX(0,$H209-SUM($DP209:DT209)))</f>
        <v/>
      </c>
      <c r="DV209">
        <f>MIN(Z208*(1+Z$6/Setup!$C$13)-BX209,MAX(0,$H209-SUM($DP209:DU209)))</f>
        <v/>
      </c>
      <c r="DW209">
        <f>MIN(AA208*(1+AA$6/Setup!$C$13)-BY209,MAX(0,$H209-SUM($DP209:DV209)))</f>
        <v/>
      </c>
      <c r="DX209">
        <f>MIN(AB208*(1+AB$6/Setup!$C$13)-BZ209,MAX(0,$H209-SUM($DP209:DW209)))</f>
        <v/>
      </c>
      <c r="DY209">
        <f>MIN(AC208*(1+AC$6/Setup!$C$13)-CA209,MAX(0,$H209-SUM($DP209:DX209)))</f>
        <v/>
      </c>
      <c r="DZ209">
        <f>MIN(AD208*(1+AD$6/Setup!$C$13)-CB209,MAX(0,$H209-SUM($DP209:DY209)))</f>
        <v/>
      </c>
      <c r="EA209">
        <f>MIN(AE208*(1+AE$6/Setup!$C$13)-CC209,MAX(0,$H209-SUM($DP209:DZ209)))</f>
        <v/>
      </c>
      <c r="EB209">
        <f>MIN(AF208*(1+AF$6/Setup!$C$13)-CD209,MAX(0,$H209-SUM($DP209:EA209)))</f>
        <v/>
      </c>
      <c r="EC209">
        <f>MIN(AG208*(1+AG$6/Setup!$C$13)-CE209,MAX(0,$H209-SUM($DP209:EB209)))</f>
        <v/>
      </c>
      <c r="ED209">
        <f>MIN(AH208*(1+AH$6/Setup!$C$13)-CF209,MAX(0,$H209-SUM($DP209:EC209)))</f>
        <v/>
      </c>
      <c r="EE209">
        <f>MIN(AI208*(1+AI$6/Setup!$C$13)-CG209,MAX(0,$H209-SUM($DP209:ED209)))</f>
        <v/>
      </c>
      <c r="EF209">
        <f>MIN(AJ208*(1+AJ$6/Setup!$C$13)-CH209,MAX(0,$H209-SUM($DP209:EE209)))</f>
        <v/>
      </c>
      <c r="EG209">
        <f>MIN(AK208*(1+AK$6/Setup!$C$13)-CI209,MAX(0,$H209-SUM($DP209:EF209)))</f>
        <v/>
      </c>
      <c r="EH209">
        <f>MIN(AL208*(1+AL$6/Setup!$C$13)-CJ209,MAX(0,$H209-SUM($DP209:EG209)))</f>
        <v/>
      </c>
      <c r="EI209">
        <f>MIN(AM208*(1+AM$6/Setup!$C$13)-CK209,MAX(0,$H209-SUM($DP209:EH209)))</f>
        <v/>
      </c>
      <c r="EJ209">
        <f>MIN(AN208*(1+AN$6/Setup!$C$13)-CL209,MAX(0,$H209-SUM($DP209:EI209)))</f>
        <v/>
      </c>
      <c r="EK209">
        <f>MIN(AO208*(1+AO$6/Setup!$C$13)-CM209,MAX(0,$H209-SUM($DP209:EJ209)))</f>
        <v/>
      </c>
      <c r="EL209">
        <f>MIN(AP208*(1+AP$6/Setup!$C$13)-CN209,MAX(0,$H209-SUM($DP209:EK209)))</f>
        <v/>
      </c>
      <c r="EM209">
        <f>MIN(AQ208*(1+AQ$6/Setup!$C$13)-CO209,MAX(0,$H209-SUM($DP209:EL209)))</f>
        <v/>
      </c>
      <c r="EN209">
        <f>MIN(AR208*(1+AR$6/Setup!$C$13)-CP209,MAX(0,$H209-SUM($DP209:EM209)))</f>
        <v/>
      </c>
      <c r="EO209">
        <f>MIN(AS208*(1+AS$6/Setup!$C$13)-CQ209,MAX(0,$H209-SUM($DP209:EN209)))</f>
        <v/>
      </c>
      <c r="EP209">
        <f>MIN(AT208*(1+AT$6/Setup!$C$13)-CR209,MAX(0,$H209-SUM($DP209:EO209)))</f>
        <v/>
      </c>
      <c r="EQ209">
        <f>MIN(AU208*(1+AU$6/Setup!$C$13)-CS209,MAX(0,$H209-SUM($DP209:EP209)))</f>
        <v/>
      </c>
      <c r="ER209">
        <f>MIN(AV208*(1+AV$6/Setup!$C$13)-CT209,MAX(0,$H209-SUM($DP209:EQ209)))</f>
        <v/>
      </c>
      <c r="ES209">
        <f>MIN(AW208*(1+AW$6/Setup!$C$13)-CU209,MAX(0,$H209-SUM($DP209:ER209)))</f>
        <v/>
      </c>
      <c r="ET209">
        <f>MIN(AX208*(1+AX$6/Setup!$C$13)-CV209,MAX(0,$H209-SUM($DP209:ES209)))</f>
        <v/>
      </c>
      <c r="EU209">
        <f>MIN(AY208*(1+AY$6/Setup!$C$13)-CW209,MAX(0,$H209-SUM($DP209:ET209)))</f>
        <v/>
      </c>
      <c r="EV209">
        <f>MIN(AZ208*(1+AZ$6/Setup!$C$13)-CX209,MAX(0,$H209-SUM($DP209:EU209)))</f>
        <v/>
      </c>
      <c r="EW209">
        <f>MIN(BA208*(1+BA$6/Setup!$C$13)-CY209,MAX(0,$H209-SUM($DP209:EV209)))</f>
        <v/>
      </c>
      <c r="EX209">
        <f>MIN(BB208*(1+BB$6/Setup!$C$13)-CZ209,MAX(0,$H209-SUM($DP209:EW209)))</f>
        <v/>
      </c>
      <c r="EY209">
        <f>MIN(BC208*(1+BC$6/Setup!$C$13)-DA209,MAX(0,$H209-SUM($DP209:EX209)))</f>
        <v/>
      </c>
      <c r="EZ209">
        <f>MIN(BD208*(1+BD$6/Setup!$C$13)-DB209,MAX(0,$H209-SUM($DP209:EY209)))</f>
        <v/>
      </c>
      <c r="FA209">
        <f>MIN(BE208*(1+BE$6/Setup!$C$13)-DC209,MAX(0,$H209-SUM($DP209:EZ209)))</f>
        <v/>
      </c>
      <c r="FB209">
        <f>MIN(BF208*(1+BF$6/Setup!$C$13)-DD209,MAX(0,$H209-SUM($DP209:FA209)))</f>
        <v/>
      </c>
      <c r="FC209">
        <f>MIN(BG208*(1+BG$6/Setup!$C$13)-DE209,MAX(0,$H209-SUM($DP209:FB209)))</f>
        <v/>
      </c>
      <c r="FD209">
        <f>MIN(BH208*(1+BH$6/Setup!$C$13)-DF209,MAX(0,$H209-SUM($DP209:FC209)))</f>
        <v/>
      </c>
      <c r="FE209">
        <f>MIN(BI208*(1+BI$6/Setup!$C$13)-DG209,MAX(0,$H209-SUM($DP209:FD209)))</f>
        <v/>
      </c>
      <c r="FF209">
        <f>MIN(BJ208*(1+BJ$6/Setup!$C$13)-DH209,MAX(0,$H209-SUM($DP209:FE209)))</f>
        <v/>
      </c>
      <c r="FG209">
        <f>MIN(BK208*(1+BK$6/Setup!$C$13)-DI209,MAX(0,$H209-SUM($DP209:FF209)))</f>
        <v/>
      </c>
      <c r="FH209">
        <f>MIN(BL208*(1+BL$6/Setup!$C$13)-DJ209,MAX(0,$H209-SUM($DP209:FG209)))</f>
        <v/>
      </c>
      <c r="FI209">
        <f>MIN(BM208*(1+BM$6/Setup!$C$13)-DK209,MAX(0,$H209-SUM($DP209:FH209)))</f>
        <v/>
      </c>
      <c r="FJ209">
        <f>MIN(BN208*(1+BN$6/Setup!$C$13)-DL209,MAX(0,$H209-SUM($DP209:FI209)))</f>
        <v/>
      </c>
      <c r="FK209">
        <f>MIN(BO208*(1+BO$6/Setup!$C$13)-DM209,MAX(0,$H209-SUM($DP209:FJ209)))</f>
        <v/>
      </c>
      <c r="FL209">
        <f>MIN(BP208*(1+BP$6/Setup!$C$13)-DN209,MAX(0,$H209-SUM($DP209:FK209)))</f>
        <v/>
      </c>
      <c r="FM209">
        <f>MIN(BQ208*(1+BQ$6/Setup!$C$13)-DO209,MAX(0,$H209-SUM($DP209:FL209)))</f>
        <v/>
      </c>
    </row>
    <row r="210">
      <c r="A210">
        <f>A209+1</f>
        <v/>
      </c>
      <c r="B210">
        <f>IF(Setup!$C$6="Every week",Setup!$C$7+7*(A210-1),IF(Setup!$C$6="Every 2 weeks",Setup!$C$7+14*(A210-1),IF(Setup!$C$6="Every month",EDATE(Setup!$C$7,A210-1),EOMONTH(Setup!$C$7,INT((A210-1+Setup!$C$20)/2)-1)+MIN(IF(MOD(A210-1+Setup!$C$20,2)=0,Setup!$C$18,Setup!$C$19),DAY(EOMONTH(Setup!$C$7,INT((A210-1+Setup!$C$20)/2)))))))</f>
        <v/>
      </c>
      <c r="C210">
        <f>N('Paycheck Plan'!J206)</f>
        <v/>
      </c>
      <c r="D210">
        <f>N('Paycheck Plan'!K206)</f>
        <v/>
      </c>
      <c r="E210">
        <f>MIN(MAX(0,Setup!$C$10-F209),MAX(0,Setup!$C$8+C210-G210))</f>
        <v/>
      </c>
      <c r="F210">
        <f>F209+E210</f>
        <v/>
      </c>
      <c r="G210">
        <f>MIN(Setup!$C$14,MAX(0,Setup!$C$8+C210))</f>
        <v/>
      </c>
      <c r="H210">
        <f>MAX(0,Setup!$C$8+C210-G210-E210)+SUM($T$7:$BQ$7)-SUM(BR210:DO210)</f>
        <v/>
      </c>
      <c r="I210">
        <f>SUMPRODUCT(T209:BQ209,$T$6:$BQ$6)/Setup!$C$13</f>
        <v/>
      </c>
      <c r="J210">
        <f>SUM(T210:BQ210)</f>
        <v/>
      </c>
      <c r="K210">
        <f>IF(MAX(DP210:FM210)&gt;0,MATCH(MAX(DP210:FM210),DP210:FM210,0),1)</f>
        <v/>
      </c>
      <c r="T210">
        <f>MAX(0,T209*(1+T$6/Setup!$C$13)-BR210-DP210)+IF($K210=1,$D210,0)</f>
        <v/>
      </c>
      <c r="U210">
        <f>MAX(0,U209*(1+U$6/Setup!$C$13)-BS210-DQ210)+IF($K210=2,$D210,0)</f>
        <v/>
      </c>
      <c r="V210">
        <f>MAX(0,V209*(1+V$6/Setup!$C$13)-BT210-DR210)+IF($K210=3,$D210,0)</f>
        <v/>
      </c>
      <c r="W210">
        <f>MAX(0,W209*(1+W$6/Setup!$C$13)-BU210-DS210)+IF($K210=4,$D210,0)</f>
        <v/>
      </c>
      <c r="X210">
        <f>MAX(0,X209*(1+X$6/Setup!$C$13)-BV210-DT210)+IF($K210=5,$D210,0)</f>
        <v/>
      </c>
      <c r="Y210">
        <f>MAX(0,Y209*(1+Y$6/Setup!$C$13)-BW210-DU210)+IF($K210=6,$D210,0)</f>
        <v/>
      </c>
      <c r="Z210">
        <f>MAX(0,Z209*(1+Z$6/Setup!$C$13)-BX210-DV210)+IF($K210=7,$D210,0)</f>
        <v/>
      </c>
      <c r="AA210">
        <f>MAX(0,AA209*(1+AA$6/Setup!$C$13)-BY210-DW210)+IF($K210=8,$D210,0)</f>
        <v/>
      </c>
      <c r="AB210">
        <f>MAX(0,AB209*(1+AB$6/Setup!$C$13)-BZ210-DX210)+IF($K210=9,$D210,0)</f>
        <v/>
      </c>
      <c r="AC210">
        <f>MAX(0,AC209*(1+AC$6/Setup!$C$13)-CA210-DY210)+IF($K210=10,$D210,0)</f>
        <v/>
      </c>
      <c r="AD210">
        <f>MAX(0,AD209*(1+AD$6/Setup!$C$13)-CB210-DZ210)+IF($K210=11,$D210,0)</f>
        <v/>
      </c>
      <c r="AE210">
        <f>MAX(0,AE209*(1+AE$6/Setup!$C$13)-CC210-EA210)+IF($K210=12,$D210,0)</f>
        <v/>
      </c>
      <c r="AF210">
        <f>MAX(0,AF209*(1+AF$6/Setup!$C$13)-CD210-EB210)+IF($K210=13,$D210,0)</f>
        <v/>
      </c>
      <c r="AG210">
        <f>MAX(0,AG209*(1+AG$6/Setup!$C$13)-CE210-EC210)+IF($K210=14,$D210,0)</f>
        <v/>
      </c>
      <c r="AH210">
        <f>MAX(0,AH209*(1+AH$6/Setup!$C$13)-CF210-ED210)+IF($K210=15,$D210,0)</f>
        <v/>
      </c>
      <c r="AI210">
        <f>MAX(0,AI209*(1+AI$6/Setup!$C$13)-CG210-EE210)+IF($K210=16,$D210,0)</f>
        <v/>
      </c>
      <c r="AJ210">
        <f>MAX(0,AJ209*(1+AJ$6/Setup!$C$13)-CH210-EF210)+IF($K210=17,$D210,0)</f>
        <v/>
      </c>
      <c r="AK210">
        <f>MAX(0,AK209*(1+AK$6/Setup!$C$13)-CI210-EG210)+IF($K210=18,$D210,0)</f>
        <v/>
      </c>
      <c r="AL210">
        <f>MAX(0,AL209*(1+AL$6/Setup!$C$13)-CJ210-EH210)+IF($K210=19,$D210,0)</f>
        <v/>
      </c>
      <c r="AM210">
        <f>MAX(0,AM209*(1+AM$6/Setup!$C$13)-CK210-EI210)+IF($K210=20,$D210,0)</f>
        <v/>
      </c>
      <c r="AN210">
        <f>MAX(0,AN209*(1+AN$6/Setup!$C$13)-CL210-EJ210)+IF($K210=21,$D210,0)</f>
        <v/>
      </c>
      <c r="AO210">
        <f>MAX(0,AO209*(1+AO$6/Setup!$C$13)-CM210-EK210)+IF($K210=22,$D210,0)</f>
        <v/>
      </c>
      <c r="AP210">
        <f>MAX(0,AP209*(1+AP$6/Setup!$C$13)-CN210-EL210)+IF($K210=23,$D210,0)</f>
        <v/>
      </c>
      <c r="AQ210">
        <f>MAX(0,AQ209*(1+AQ$6/Setup!$C$13)-CO210-EM210)+IF($K210=24,$D210,0)</f>
        <v/>
      </c>
      <c r="AR210">
        <f>MAX(0,AR209*(1+AR$6/Setup!$C$13)-CP210-EN210)+IF($K210=25,$D210,0)</f>
        <v/>
      </c>
      <c r="AS210">
        <f>MAX(0,AS209*(1+AS$6/Setup!$C$13)-CQ210-EO210)+IF($K210=26,$D210,0)</f>
        <v/>
      </c>
      <c r="AT210">
        <f>MAX(0,AT209*(1+AT$6/Setup!$C$13)-CR210-EP210)+IF($K210=27,$D210,0)</f>
        <v/>
      </c>
      <c r="AU210">
        <f>MAX(0,AU209*(1+AU$6/Setup!$C$13)-CS210-EQ210)+IF($K210=28,$D210,0)</f>
        <v/>
      </c>
      <c r="AV210">
        <f>MAX(0,AV209*(1+AV$6/Setup!$C$13)-CT210-ER210)+IF($K210=29,$D210,0)</f>
        <v/>
      </c>
      <c r="AW210">
        <f>MAX(0,AW209*(1+AW$6/Setup!$C$13)-CU210-ES210)+IF($K210=30,$D210,0)</f>
        <v/>
      </c>
      <c r="AX210">
        <f>MAX(0,AX209*(1+AX$6/Setup!$C$13)-CV210-ET210)+IF($K210=31,$D210,0)</f>
        <v/>
      </c>
      <c r="AY210">
        <f>MAX(0,AY209*(1+AY$6/Setup!$C$13)-CW210-EU210)+IF($K210=32,$D210,0)</f>
        <v/>
      </c>
      <c r="AZ210">
        <f>MAX(0,AZ209*(1+AZ$6/Setup!$C$13)-CX210-EV210)+IF($K210=33,$D210,0)</f>
        <v/>
      </c>
      <c r="BA210">
        <f>MAX(0,BA209*(1+BA$6/Setup!$C$13)-CY210-EW210)+IF($K210=34,$D210,0)</f>
        <v/>
      </c>
      <c r="BB210">
        <f>MAX(0,BB209*(1+BB$6/Setup!$C$13)-CZ210-EX210)+IF($K210=35,$D210,0)</f>
        <v/>
      </c>
      <c r="BC210">
        <f>MAX(0,BC209*(1+BC$6/Setup!$C$13)-DA210-EY210)+IF($K210=36,$D210,0)</f>
        <v/>
      </c>
      <c r="BD210">
        <f>MAX(0,BD209*(1+BD$6/Setup!$C$13)-DB210-EZ210)+IF($K210=37,$D210,0)</f>
        <v/>
      </c>
      <c r="BE210">
        <f>MAX(0,BE209*(1+BE$6/Setup!$C$13)-DC210-FA210)+IF($K210=38,$D210,0)</f>
        <v/>
      </c>
      <c r="BF210">
        <f>MAX(0,BF209*(1+BF$6/Setup!$C$13)-DD210-FB210)+IF($K210=39,$D210,0)</f>
        <v/>
      </c>
      <c r="BG210">
        <f>MAX(0,BG209*(1+BG$6/Setup!$C$13)-DE210-FC210)+IF($K210=40,$D210,0)</f>
        <v/>
      </c>
      <c r="BH210">
        <f>MAX(0,BH209*(1+BH$6/Setup!$C$13)-DF210-FD210)+IF($K210=41,$D210,0)</f>
        <v/>
      </c>
      <c r="BI210">
        <f>MAX(0,BI209*(1+BI$6/Setup!$C$13)-DG210-FE210)+IF($K210=42,$D210,0)</f>
        <v/>
      </c>
      <c r="BJ210">
        <f>MAX(0,BJ209*(1+BJ$6/Setup!$C$13)-DH210-FF210)+IF($K210=43,$D210,0)</f>
        <v/>
      </c>
      <c r="BK210">
        <f>MAX(0,BK209*(1+BK$6/Setup!$C$13)-DI210-FG210)+IF($K210=44,$D210,0)</f>
        <v/>
      </c>
      <c r="BL210">
        <f>MAX(0,BL209*(1+BL$6/Setup!$C$13)-DJ210-FH210)+IF($K210=45,$D210,0)</f>
        <v/>
      </c>
      <c r="BM210">
        <f>MAX(0,BM209*(1+BM$6/Setup!$C$13)-DK210-FI210)+IF($K210=46,$D210,0)</f>
        <v/>
      </c>
      <c r="BN210">
        <f>MAX(0,BN209*(1+BN$6/Setup!$C$13)-DL210-FJ210)+IF($K210=47,$D210,0)</f>
        <v/>
      </c>
      <c r="BO210">
        <f>MAX(0,BO209*(1+BO$6/Setup!$C$13)-DM210-FK210)+IF($K210=48,$D210,0)</f>
        <v/>
      </c>
      <c r="BP210">
        <f>MAX(0,BP209*(1+BP$6/Setup!$C$13)-DN210-FL210)+IF($K210=49,$D210,0)</f>
        <v/>
      </c>
      <c r="BQ210">
        <f>MAX(0,BQ209*(1+BQ$6/Setup!$C$13)-DO210-FM210)+IF($K210=50,$D210,0)</f>
        <v/>
      </c>
      <c r="BR210">
        <f>MIN(T209*(1+T$6/Setup!$C$13),T$7)</f>
        <v/>
      </c>
      <c r="BS210">
        <f>MIN(U209*(1+U$6/Setup!$C$13),U$7)</f>
        <v/>
      </c>
      <c r="BT210">
        <f>MIN(V209*(1+V$6/Setup!$C$13),V$7)</f>
        <v/>
      </c>
      <c r="BU210">
        <f>MIN(W209*(1+W$6/Setup!$C$13),W$7)</f>
        <v/>
      </c>
      <c r="BV210">
        <f>MIN(X209*(1+X$6/Setup!$C$13),X$7)</f>
        <v/>
      </c>
      <c r="BW210">
        <f>MIN(Y209*(1+Y$6/Setup!$C$13),Y$7)</f>
        <v/>
      </c>
      <c r="BX210">
        <f>MIN(Z209*(1+Z$6/Setup!$C$13),Z$7)</f>
        <v/>
      </c>
      <c r="BY210">
        <f>MIN(AA209*(1+AA$6/Setup!$C$13),AA$7)</f>
        <v/>
      </c>
      <c r="BZ210">
        <f>MIN(AB209*(1+AB$6/Setup!$C$13),AB$7)</f>
        <v/>
      </c>
      <c r="CA210">
        <f>MIN(AC209*(1+AC$6/Setup!$C$13),AC$7)</f>
        <v/>
      </c>
      <c r="CB210">
        <f>MIN(AD209*(1+AD$6/Setup!$C$13),AD$7)</f>
        <v/>
      </c>
      <c r="CC210">
        <f>MIN(AE209*(1+AE$6/Setup!$C$13),AE$7)</f>
        <v/>
      </c>
      <c r="CD210">
        <f>MIN(AF209*(1+AF$6/Setup!$C$13),AF$7)</f>
        <v/>
      </c>
      <c r="CE210">
        <f>MIN(AG209*(1+AG$6/Setup!$C$13),AG$7)</f>
        <v/>
      </c>
      <c r="CF210">
        <f>MIN(AH209*(1+AH$6/Setup!$C$13),AH$7)</f>
        <v/>
      </c>
      <c r="CG210">
        <f>MIN(AI209*(1+AI$6/Setup!$C$13),AI$7)</f>
        <v/>
      </c>
      <c r="CH210">
        <f>MIN(AJ209*(1+AJ$6/Setup!$C$13),AJ$7)</f>
        <v/>
      </c>
      <c r="CI210">
        <f>MIN(AK209*(1+AK$6/Setup!$C$13),AK$7)</f>
        <v/>
      </c>
      <c r="CJ210">
        <f>MIN(AL209*(1+AL$6/Setup!$C$13),AL$7)</f>
        <v/>
      </c>
      <c r="CK210">
        <f>MIN(AM209*(1+AM$6/Setup!$C$13),AM$7)</f>
        <v/>
      </c>
      <c r="CL210">
        <f>MIN(AN209*(1+AN$6/Setup!$C$13),AN$7)</f>
        <v/>
      </c>
      <c r="CM210">
        <f>MIN(AO209*(1+AO$6/Setup!$C$13),AO$7)</f>
        <v/>
      </c>
      <c r="CN210">
        <f>MIN(AP209*(1+AP$6/Setup!$C$13),AP$7)</f>
        <v/>
      </c>
      <c r="CO210">
        <f>MIN(AQ209*(1+AQ$6/Setup!$C$13),AQ$7)</f>
        <v/>
      </c>
      <c r="CP210">
        <f>MIN(AR209*(1+AR$6/Setup!$C$13),AR$7)</f>
        <v/>
      </c>
      <c r="CQ210">
        <f>MIN(AS209*(1+AS$6/Setup!$C$13),AS$7)</f>
        <v/>
      </c>
      <c r="CR210">
        <f>MIN(AT209*(1+AT$6/Setup!$C$13),AT$7)</f>
        <v/>
      </c>
      <c r="CS210">
        <f>MIN(AU209*(1+AU$6/Setup!$C$13),AU$7)</f>
        <v/>
      </c>
      <c r="CT210">
        <f>MIN(AV209*(1+AV$6/Setup!$C$13),AV$7)</f>
        <v/>
      </c>
      <c r="CU210">
        <f>MIN(AW209*(1+AW$6/Setup!$C$13),AW$7)</f>
        <v/>
      </c>
      <c r="CV210">
        <f>MIN(AX209*(1+AX$6/Setup!$C$13),AX$7)</f>
        <v/>
      </c>
      <c r="CW210">
        <f>MIN(AY209*(1+AY$6/Setup!$C$13),AY$7)</f>
        <v/>
      </c>
      <c r="CX210">
        <f>MIN(AZ209*(1+AZ$6/Setup!$C$13),AZ$7)</f>
        <v/>
      </c>
      <c r="CY210">
        <f>MIN(BA209*(1+BA$6/Setup!$C$13),BA$7)</f>
        <v/>
      </c>
      <c r="CZ210">
        <f>MIN(BB209*(1+BB$6/Setup!$C$13),BB$7)</f>
        <v/>
      </c>
      <c r="DA210">
        <f>MIN(BC209*(1+BC$6/Setup!$C$13),BC$7)</f>
        <v/>
      </c>
      <c r="DB210">
        <f>MIN(BD209*(1+BD$6/Setup!$C$13),BD$7)</f>
        <v/>
      </c>
      <c r="DC210">
        <f>MIN(BE209*(1+BE$6/Setup!$C$13),BE$7)</f>
        <v/>
      </c>
      <c r="DD210">
        <f>MIN(BF209*(1+BF$6/Setup!$C$13),BF$7)</f>
        <v/>
      </c>
      <c r="DE210">
        <f>MIN(BG209*(1+BG$6/Setup!$C$13),BG$7)</f>
        <v/>
      </c>
      <c r="DF210">
        <f>MIN(BH209*(1+BH$6/Setup!$C$13),BH$7)</f>
        <v/>
      </c>
      <c r="DG210">
        <f>MIN(BI209*(1+BI$6/Setup!$C$13),BI$7)</f>
        <v/>
      </c>
      <c r="DH210">
        <f>MIN(BJ209*(1+BJ$6/Setup!$C$13),BJ$7)</f>
        <v/>
      </c>
      <c r="DI210">
        <f>MIN(BK209*(1+BK$6/Setup!$C$13),BK$7)</f>
        <v/>
      </c>
      <c r="DJ210">
        <f>MIN(BL209*(1+BL$6/Setup!$C$13),BL$7)</f>
        <v/>
      </c>
      <c r="DK210">
        <f>MIN(BM209*(1+BM$6/Setup!$C$13),BM$7)</f>
        <v/>
      </c>
      <c r="DL210">
        <f>MIN(BN209*(1+BN$6/Setup!$C$13),BN$7)</f>
        <v/>
      </c>
      <c r="DM210">
        <f>MIN(BO209*(1+BO$6/Setup!$C$13),BO$7)</f>
        <v/>
      </c>
      <c r="DN210">
        <f>MIN(BP209*(1+BP$6/Setup!$C$13),BP$7)</f>
        <v/>
      </c>
      <c r="DO210">
        <f>MIN(BQ209*(1+BQ$6/Setup!$C$13),BQ$7)</f>
        <v/>
      </c>
      <c r="DP210">
        <f>MIN(T209*(1+T$6/Setup!$C$13)-BR210,$H210)</f>
        <v/>
      </c>
      <c r="DQ210">
        <f>MIN(U209*(1+U$6/Setup!$C$13)-BS210,MAX(0,$H210-SUM($DP210:DP210)))</f>
        <v/>
      </c>
      <c r="DR210">
        <f>MIN(V209*(1+V$6/Setup!$C$13)-BT210,MAX(0,$H210-SUM($DP210:DQ210)))</f>
        <v/>
      </c>
      <c r="DS210">
        <f>MIN(W209*(1+W$6/Setup!$C$13)-BU210,MAX(0,$H210-SUM($DP210:DR210)))</f>
        <v/>
      </c>
      <c r="DT210">
        <f>MIN(X209*(1+X$6/Setup!$C$13)-BV210,MAX(0,$H210-SUM($DP210:DS210)))</f>
        <v/>
      </c>
      <c r="DU210">
        <f>MIN(Y209*(1+Y$6/Setup!$C$13)-BW210,MAX(0,$H210-SUM($DP210:DT210)))</f>
        <v/>
      </c>
      <c r="DV210">
        <f>MIN(Z209*(1+Z$6/Setup!$C$13)-BX210,MAX(0,$H210-SUM($DP210:DU210)))</f>
        <v/>
      </c>
      <c r="DW210">
        <f>MIN(AA209*(1+AA$6/Setup!$C$13)-BY210,MAX(0,$H210-SUM($DP210:DV210)))</f>
        <v/>
      </c>
      <c r="DX210">
        <f>MIN(AB209*(1+AB$6/Setup!$C$13)-BZ210,MAX(0,$H210-SUM($DP210:DW210)))</f>
        <v/>
      </c>
      <c r="DY210">
        <f>MIN(AC209*(1+AC$6/Setup!$C$13)-CA210,MAX(0,$H210-SUM($DP210:DX210)))</f>
        <v/>
      </c>
      <c r="DZ210">
        <f>MIN(AD209*(1+AD$6/Setup!$C$13)-CB210,MAX(0,$H210-SUM($DP210:DY210)))</f>
        <v/>
      </c>
      <c r="EA210">
        <f>MIN(AE209*(1+AE$6/Setup!$C$13)-CC210,MAX(0,$H210-SUM($DP210:DZ210)))</f>
        <v/>
      </c>
      <c r="EB210">
        <f>MIN(AF209*(1+AF$6/Setup!$C$13)-CD210,MAX(0,$H210-SUM($DP210:EA210)))</f>
        <v/>
      </c>
      <c r="EC210">
        <f>MIN(AG209*(1+AG$6/Setup!$C$13)-CE210,MAX(0,$H210-SUM($DP210:EB210)))</f>
        <v/>
      </c>
      <c r="ED210">
        <f>MIN(AH209*(1+AH$6/Setup!$C$13)-CF210,MAX(0,$H210-SUM($DP210:EC210)))</f>
        <v/>
      </c>
      <c r="EE210">
        <f>MIN(AI209*(1+AI$6/Setup!$C$13)-CG210,MAX(0,$H210-SUM($DP210:ED210)))</f>
        <v/>
      </c>
      <c r="EF210">
        <f>MIN(AJ209*(1+AJ$6/Setup!$C$13)-CH210,MAX(0,$H210-SUM($DP210:EE210)))</f>
        <v/>
      </c>
      <c r="EG210">
        <f>MIN(AK209*(1+AK$6/Setup!$C$13)-CI210,MAX(0,$H210-SUM($DP210:EF210)))</f>
        <v/>
      </c>
      <c r="EH210">
        <f>MIN(AL209*(1+AL$6/Setup!$C$13)-CJ210,MAX(0,$H210-SUM($DP210:EG210)))</f>
        <v/>
      </c>
      <c r="EI210">
        <f>MIN(AM209*(1+AM$6/Setup!$C$13)-CK210,MAX(0,$H210-SUM($DP210:EH210)))</f>
        <v/>
      </c>
      <c r="EJ210">
        <f>MIN(AN209*(1+AN$6/Setup!$C$13)-CL210,MAX(0,$H210-SUM($DP210:EI210)))</f>
        <v/>
      </c>
      <c r="EK210">
        <f>MIN(AO209*(1+AO$6/Setup!$C$13)-CM210,MAX(0,$H210-SUM($DP210:EJ210)))</f>
        <v/>
      </c>
      <c r="EL210">
        <f>MIN(AP209*(1+AP$6/Setup!$C$13)-CN210,MAX(0,$H210-SUM($DP210:EK210)))</f>
        <v/>
      </c>
      <c r="EM210">
        <f>MIN(AQ209*(1+AQ$6/Setup!$C$13)-CO210,MAX(0,$H210-SUM($DP210:EL210)))</f>
        <v/>
      </c>
      <c r="EN210">
        <f>MIN(AR209*(1+AR$6/Setup!$C$13)-CP210,MAX(0,$H210-SUM($DP210:EM210)))</f>
        <v/>
      </c>
      <c r="EO210">
        <f>MIN(AS209*(1+AS$6/Setup!$C$13)-CQ210,MAX(0,$H210-SUM($DP210:EN210)))</f>
        <v/>
      </c>
      <c r="EP210">
        <f>MIN(AT209*(1+AT$6/Setup!$C$13)-CR210,MAX(0,$H210-SUM($DP210:EO210)))</f>
        <v/>
      </c>
      <c r="EQ210">
        <f>MIN(AU209*(1+AU$6/Setup!$C$13)-CS210,MAX(0,$H210-SUM($DP210:EP210)))</f>
        <v/>
      </c>
      <c r="ER210">
        <f>MIN(AV209*(1+AV$6/Setup!$C$13)-CT210,MAX(0,$H210-SUM($DP210:EQ210)))</f>
        <v/>
      </c>
      <c r="ES210">
        <f>MIN(AW209*(1+AW$6/Setup!$C$13)-CU210,MAX(0,$H210-SUM($DP210:ER210)))</f>
        <v/>
      </c>
      <c r="ET210">
        <f>MIN(AX209*(1+AX$6/Setup!$C$13)-CV210,MAX(0,$H210-SUM($DP210:ES210)))</f>
        <v/>
      </c>
      <c r="EU210">
        <f>MIN(AY209*(1+AY$6/Setup!$C$13)-CW210,MAX(0,$H210-SUM($DP210:ET210)))</f>
        <v/>
      </c>
      <c r="EV210">
        <f>MIN(AZ209*(1+AZ$6/Setup!$C$13)-CX210,MAX(0,$H210-SUM($DP210:EU210)))</f>
        <v/>
      </c>
      <c r="EW210">
        <f>MIN(BA209*(1+BA$6/Setup!$C$13)-CY210,MAX(0,$H210-SUM($DP210:EV210)))</f>
        <v/>
      </c>
      <c r="EX210">
        <f>MIN(BB209*(1+BB$6/Setup!$C$13)-CZ210,MAX(0,$H210-SUM($DP210:EW210)))</f>
        <v/>
      </c>
      <c r="EY210">
        <f>MIN(BC209*(1+BC$6/Setup!$C$13)-DA210,MAX(0,$H210-SUM($DP210:EX210)))</f>
        <v/>
      </c>
      <c r="EZ210">
        <f>MIN(BD209*(1+BD$6/Setup!$C$13)-DB210,MAX(0,$H210-SUM($DP210:EY210)))</f>
        <v/>
      </c>
      <c r="FA210">
        <f>MIN(BE209*(1+BE$6/Setup!$C$13)-DC210,MAX(0,$H210-SUM($DP210:EZ210)))</f>
        <v/>
      </c>
      <c r="FB210">
        <f>MIN(BF209*(1+BF$6/Setup!$C$13)-DD210,MAX(0,$H210-SUM($DP210:FA210)))</f>
        <v/>
      </c>
      <c r="FC210">
        <f>MIN(BG209*(1+BG$6/Setup!$C$13)-DE210,MAX(0,$H210-SUM($DP210:FB210)))</f>
        <v/>
      </c>
      <c r="FD210">
        <f>MIN(BH209*(1+BH$6/Setup!$C$13)-DF210,MAX(0,$H210-SUM($DP210:FC210)))</f>
        <v/>
      </c>
      <c r="FE210">
        <f>MIN(BI209*(1+BI$6/Setup!$C$13)-DG210,MAX(0,$H210-SUM($DP210:FD210)))</f>
        <v/>
      </c>
      <c r="FF210">
        <f>MIN(BJ209*(1+BJ$6/Setup!$C$13)-DH210,MAX(0,$H210-SUM($DP210:FE210)))</f>
        <v/>
      </c>
      <c r="FG210">
        <f>MIN(BK209*(1+BK$6/Setup!$C$13)-DI210,MAX(0,$H210-SUM($DP210:FF210)))</f>
        <v/>
      </c>
      <c r="FH210">
        <f>MIN(BL209*(1+BL$6/Setup!$C$13)-DJ210,MAX(0,$H210-SUM($DP210:FG210)))</f>
        <v/>
      </c>
      <c r="FI210">
        <f>MIN(BM209*(1+BM$6/Setup!$C$13)-DK210,MAX(0,$H210-SUM($DP210:FH210)))</f>
        <v/>
      </c>
      <c r="FJ210">
        <f>MIN(BN209*(1+BN$6/Setup!$C$13)-DL210,MAX(0,$H210-SUM($DP210:FI210)))</f>
        <v/>
      </c>
      <c r="FK210">
        <f>MIN(BO209*(1+BO$6/Setup!$C$13)-DM210,MAX(0,$H210-SUM($DP210:FJ210)))</f>
        <v/>
      </c>
      <c r="FL210">
        <f>MIN(BP209*(1+BP$6/Setup!$C$13)-DN210,MAX(0,$H210-SUM($DP210:FK210)))</f>
        <v/>
      </c>
      <c r="FM210">
        <f>MIN(BQ209*(1+BQ$6/Setup!$C$13)-DO210,MAX(0,$H210-SUM($DP210:FL210)))</f>
        <v/>
      </c>
    </row>
    <row r="211">
      <c r="A211">
        <f>A210+1</f>
        <v/>
      </c>
      <c r="B211">
        <f>IF(Setup!$C$6="Every week",Setup!$C$7+7*(A211-1),IF(Setup!$C$6="Every 2 weeks",Setup!$C$7+14*(A211-1),IF(Setup!$C$6="Every month",EDATE(Setup!$C$7,A211-1),EOMONTH(Setup!$C$7,INT((A211-1+Setup!$C$20)/2)-1)+MIN(IF(MOD(A211-1+Setup!$C$20,2)=0,Setup!$C$18,Setup!$C$19),DAY(EOMONTH(Setup!$C$7,INT((A211-1+Setup!$C$20)/2)))))))</f>
        <v/>
      </c>
      <c r="C211">
        <f>N('Paycheck Plan'!J207)</f>
        <v/>
      </c>
      <c r="D211">
        <f>N('Paycheck Plan'!K207)</f>
        <v/>
      </c>
      <c r="E211">
        <f>MIN(MAX(0,Setup!$C$10-F210),MAX(0,Setup!$C$8+C211-G211))</f>
        <v/>
      </c>
      <c r="F211">
        <f>F210+E211</f>
        <v/>
      </c>
      <c r="G211">
        <f>MIN(Setup!$C$14,MAX(0,Setup!$C$8+C211))</f>
        <v/>
      </c>
      <c r="H211">
        <f>MAX(0,Setup!$C$8+C211-G211-E211)+SUM($T$7:$BQ$7)-SUM(BR211:DO211)</f>
        <v/>
      </c>
      <c r="I211">
        <f>SUMPRODUCT(T210:BQ210,$T$6:$BQ$6)/Setup!$C$13</f>
        <v/>
      </c>
      <c r="J211">
        <f>SUM(T211:BQ211)</f>
        <v/>
      </c>
      <c r="K211">
        <f>IF(MAX(DP211:FM211)&gt;0,MATCH(MAX(DP211:FM211),DP211:FM211,0),1)</f>
        <v/>
      </c>
      <c r="T211">
        <f>MAX(0,T210*(1+T$6/Setup!$C$13)-BR211-DP211)+IF($K211=1,$D211,0)</f>
        <v/>
      </c>
      <c r="U211">
        <f>MAX(0,U210*(1+U$6/Setup!$C$13)-BS211-DQ211)+IF($K211=2,$D211,0)</f>
        <v/>
      </c>
      <c r="V211">
        <f>MAX(0,V210*(1+V$6/Setup!$C$13)-BT211-DR211)+IF($K211=3,$D211,0)</f>
        <v/>
      </c>
      <c r="W211">
        <f>MAX(0,W210*(1+W$6/Setup!$C$13)-BU211-DS211)+IF($K211=4,$D211,0)</f>
        <v/>
      </c>
      <c r="X211">
        <f>MAX(0,X210*(1+X$6/Setup!$C$13)-BV211-DT211)+IF($K211=5,$D211,0)</f>
        <v/>
      </c>
      <c r="Y211">
        <f>MAX(0,Y210*(1+Y$6/Setup!$C$13)-BW211-DU211)+IF($K211=6,$D211,0)</f>
        <v/>
      </c>
      <c r="Z211">
        <f>MAX(0,Z210*(1+Z$6/Setup!$C$13)-BX211-DV211)+IF($K211=7,$D211,0)</f>
        <v/>
      </c>
      <c r="AA211">
        <f>MAX(0,AA210*(1+AA$6/Setup!$C$13)-BY211-DW211)+IF($K211=8,$D211,0)</f>
        <v/>
      </c>
      <c r="AB211">
        <f>MAX(0,AB210*(1+AB$6/Setup!$C$13)-BZ211-DX211)+IF($K211=9,$D211,0)</f>
        <v/>
      </c>
      <c r="AC211">
        <f>MAX(0,AC210*(1+AC$6/Setup!$C$13)-CA211-DY211)+IF($K211=10,$D211,0)</f>
        <v/>
      </c>
      <c r="AD211">
        <f>MAX(0,AD210*(1+AD$6/Setup!$C$13)-CB211-DZ211)+IF($K211=11,$D211,0)</f>
        <v/>
      </c>
      <c r="AE211">
        <f>MAX(0,AE210*(1+AE$6/Setup!$C$13)-CC211-EA211)+IF($K211=12,$D211,0)</f>
        <v/>
      </c>
      <c r="AF211">
        <f>MAX(0,AF210*(1+AF$6/Setup!$C$13)-CD211-EB211)+IF($K211=13,$D211,0)</f>
        <v/>
      </c>
      <c r="AG211">
        <f>MAX(0,AG210*(1+AG$6/Setup!$C$13)-CE211-EC211)+IF($K211=14,$D211,0)</f>
        <v/>
      </c>
      <c r="AH211">
        <f>MAX(0,AH210*(1+AH$6/Setup!$C$13)-CF211-ED211)+IF($K211=15,$D211,0)</f>
        <v/>
      </c>
      <c r="AI211">
        <f>MAX(0,AI210*(1+AI$6/Setup!$C$13)-CG211-EE211)+IF($K211=16,$D211,0)</f>
        <v/>
      </c>
      <c r="AJ211">
        <f>MAX(0,AJ210*(1+AJ$6/Setup!$C$13)-CH211-EF211)+IF($K211=17,$D211,0)</f>
        <v/>
      </c>
      <c r="AK211">
        <f>MAX(0,AK210*(1+AK$6/Setup!$C$13)-CI211-EG211)+IF($K211=18,$D211,0)</f>
        <v/>
      </c>
      <c r="AL211">
        <f>MAX(0,AL210*(1+AL$6/Setup!$C$13)-CJ211-EH211)+IF($K211=19,$D211,0)</f>
        <v/>
      </c>
      <c r="AM211">
        <f>MAX(0,AM210*(1+AM$6/Setup!$C$13)-CK211-EI211)+IF($K211=20,$D211,0)</f>
        <v/>
      </c>
      <c r="AN211">
        <f>MAX(0,AN210*(1+AN$6/Setup!$C$13)-CL211-EJ211)+IF($K211=21,$D211,0)</f>
        <v/>
      </c>
      <c r="AO211">
        <f>MAX(0,AO210*(1+AO$6/Setup!$C$13)-CM211-EK211)+IF($K211=22,$D211,0)</f>
        <v/>
      </c>
      <c r="AP211">
        <f>MAX(0,AP210*(1+AP$6/Setup!$C$13)-CN211-EL211)+IF($K211=23,$D211,0)</f>
        <v/>
      </c>
      <c r="AQ211">
        <f>MAX(0,AQ210*(1+AQ$6/Setup!$C$13)-CO211-EM211)+IF($K211=24,$D211,0)</f>
        <v/>
      </c>
      <c r="AR211">
        <f>MAX(0,AR210*(1+AR$6/Setup!$C$13)-CP211-EN211)+IF($K211=25,$D211,0)</f>
        <v/>
      </c>
      <c r="AS211">
        <f>MAX(0,AS210*(1+AS$6/Setup!$C$13)-CQ211-EO211)+IF($K211=26,$D211,0)</f>
        <v/>
      </c>
      <c r="AT211">
        <f>MAX(0,AT210*(1+AT$6/Setup!$C$13)-CR211-EP211)+IF($K211=27,$D211,0)</f>
        <v/>
      </c>
      <c r="AU211">
        <f>MAX(0,AU210*(1+AU$6/Setup!$C$13)-CS211-EQ211)+IF($K211=28,$D211,0)</f>
        <v/>
      </c>
      <c r="AV211">
        <f>MAX(0,AV210*(1+AV$6/Setup!$C$13)-CT211-ER211)+IF($K211=29,$D211,0)</f>
        <v/>
      </c>
      <c r="AW211">
        <f>MAX(0,AW210*(1+AW$6/Setup!$C$13)-CU211-ES211)+IF($K211=30,$D211,0)</f>
        <v/>
      </c>
      <c r="AX211">
        <f>MAX(0,AX210*(1+AX$6/Setup!$C$13)-CV211-ET211)+IF($K211=31,$D211,0)</f>
        <v/>
      </c>
      <c r="AY211">
        <f>MAX(0,AY210*(1+AY$6/Setup!$C$13)-CW211-EU211)+IF($K211=32,$D211,0)</f>
        <v/>
      </c>
      <c r="AZ211">
        <f>MAX(0,AZ210*(1+AZ$6/Setup!$C$13)-CX211-EV211)+IF($K211=33,$D211,0)</f>
        <v/>
      </c>
      <c r="BA211">
        <f>MAX(0,BA210*(1+BA$6/Setup!$C$13)-CY211-EW211)+IF($K211=34,$D211,0)</f>
        <v/>
      </c>
      <c r="BB211">
        <f>MAX(0,BB210*(1+BB$6/Setup!$C$13)-CZ211-EX211)+IF($K211=35,$D211,0)</f>
        <v/>
      </c>
      <c r="BC211">
        <f>MAX(0,BC210*(1+BC$6/Setup!$C$13)-DA211-EY211)+IF($K211=36,$D211,0)</f>
        <v/>
      </c>
      <c r="BD211">
        <f>MAX(0,BD210*(1+BD$6/Setup!$C$13)-DB211-EZ211)+IF($K211=37,$D211,0)</f>
        <v/>
      </c>
      <c r="BE211">
        <f>MAX(0,BE210*(1+BE$6/Setup!$C$13)-DC211-FA211)+IF($K211=38,$D211,0)</f>
        <v/>
      </c>
      <c r="BF211">
        <f>MAX(0,BF210*(1+BF$6/Setup!$C$13)-DD211-FB211)+IF($K211=39,$D211,0)</f>
        <v/>
      </c>
      <c r="BG211">
        <f>MAX(0,BG210*(1+BG$6/Setup!$C$13)-DE211-FC211)+IF($K211=40,$D211,0)</f>
        <v/>
      </c>
      <c r="BH211">
        <f>MAX(0,BH210*(1+BH$6/Setup!$C$13)-DF211-FD211)+IF($K211=41,$D211,0)</f>
        <v/>
      </c>
      <c r="BI211">
        <f>MAX(0,BI210*(1+BI$6/Setup!$C$13)-DG211-FE211)+IF($K211=42,$D211,0)</f>
        <v/>
      </c>
      <c r="BJ211">
        <f>MAX(0,BJ210*(1+BJ$6/Setup!$C$13)-DH211-FF211)+IF($K211=43,$D211,0)</f>
        <v/>
      </c>
      <c r="BK211">
        <f>MAX(0,BK210*(1+BK$6/Setup!$C$13)-DI211-FG211)+IF($K211=44,$D211,0)</f>
        <v/>
      </c>
      <c r="BL211">
        <f>MAX(0,BL210*(1+BL$6/Setup!$C$13)-DJ211-FH211)+IF($K211=45,$D211,0)</f>
        <v/>
      </c>
      <c r="BM211">
        <f>MAX(0,BM210*(1+BM$6/Setup!$C$13)-DK211-FI211)+IF($K211=46,$D211,0)</f>
        <v/>
      </c>
      <c r="BN211">
        <f>MAX(0,BN210*(1+BN$6/Setup!$C$13)-DL211-FJ211)+IF($K211=47,$D211,0)</f>
        <v/>
      </c>
      <c r="BO211">
        <f>MAX(0,BO210*(1+BO$6/Setup!$C$13)-DM211-FK211)+IF($K211=48,$D211,0)</f>
        <v/>
      </c>
      <c r="BP211">
        <f>MAX(0,BP210*(1+BP$6/Setup!$C$13)-DN211-FL211)+IF($K211=49,$D211,0)</f>
        <v/>
      </c>
      <c r="BQ211">
        <f>MAX(0,BQ210*(1+BQ$6/Setup!$C$13)-DO211-FM211)+IF($K211=50,$D211,0)</f>
        <v/>
      </c>
      <c r="BR211">
        <f>MIN(T210*(1+T$6/Setup!$C$13),T$7)</f>
        <v/>
      </c>
      <c r="BS211">
        <f>MIN(U210*(1+U$6/Setup!$C$13),U$7)</f>
        <v/>
      </c>
      <c r="BT211">
        <f>MIN(V210*(1+V$6/Setup!$C$13),V$7)</f>
        <v/>
      </c>
      <c r="BU211">
        <f>MIN(W210*(1+W$6/Setup!$C$13),W$7)</f>
        <v/>
      </c>
      <c r="BV211">
        <f>MIN(X210*(1+X$6/Setup!$C$13),X$7)</f>
        <v/>
      </c>
      <c r="BW211">
        <f>MIN(Y210*(1+Y$6/Setup!$C$13),Y$7)</f>
        <v/>
      </c>
      <c r="BX211">
        <f>MIN(Z210*(1+Z$6/Setup!$C$13),Z$7)</f>
        <v/>
      </c>
      <c r="BY211">
        <f>MIN(AA210*(1+AA$6/Setup!$C$13),AA$7)</f>
        <v/>
      </c>
      <c r="BZ211">
        <f>MIN(AB210*(1+AB$6/Setup!$C$13),AB$7)</f>
        <v/>
      </c>
      <c r="CA211">
        <f>MIN(AC210*(1+AC$6/Setup!$C$13),AC$7)</f>
        <v/>
      </c>
      <c r="CB211">
        <f>MIN(AD210*(1+AD$6/Setup!$C$13),AD$7)</f>
        <v/>
      </c>
      <c r="CC211">
        <f>MIN(AE210*(1+AE$6/Setup!$C$13),AE$7)</f>
        <v/>
      </c>
      <c r="CD211">
        <f>MIN(AF210*(1+AF$6/Setup!$C$13),AF$7)</f>
        <v/>
      </c>
      <c r="CE211">
        <f>MIN(AG210*(1+AG$6/Setup!$C$13),AG$7)</f>
        <v/>
      </c>
      <c r="CF211">
        <f>MIN(AH210*(1+AH$6/Setup!$C$13),AH$7)</f>
        <v/>
      </c>
      <c r="CG211">
        <f>MIN(AI210*(1+AI$6/Setup!$C$13),AI$7)</f>
        <v/>
      </c>
      <c r="CH211">
        <f>MIN(AJ210*(1+AJ$6/Setup!$C$13),AJ$7)</f>
        <v/>
      </c>
      <c r="CI211">
        <f>MIN(AK210*(1+AK$6/Setup!$C$13),AK$7)</f>
        <v/>
      </c>
      <c r="CJ211">
        <f>MIN(AL210*(1+AL$6/Setup!$C$13),AL$7)</f>
        <v/>
      </c>
      <c r="CK211">
        <f>MIN(AM210*(1+AM$6/Setup!$C$13),AM$7)</f>
        <v/>
      </c>
      <c r="CL211">
        <f>MIN(AN210*(1+AN$6/Setup!$C$13),AN$7)</f>
        <v/>
      </c>
      <c r="CM211">
        <f>MIN(AO210*(1+AO$6/Setup!$C$13),AO$7)</f>
        <v/>
      </c>
      <c r="CN211">
        <f>MIN(AP210*(1+AP$6/Setup!$C$13),AP$7)</f>
        <v/>
      </c>
      <c r="CO211">
        <f>MIN(AQ210*(1+AQ$6/Setup!$C$13),AQ$7)</f>
        <v/>
      </c>
      <c r="CP211">
        <f>MIN(AR210*(1+AR$6/Setup!$C$13),AR$7)</f>
        <v/>
      </c>
      <c r="CQ211">
        <f>MIN(AS210*(1+AS$6/Setup!$C$13),AS$7)</f>
        <v/>
      </c>
      <c r="CR211">
        <f>MIN(AT210*(1+AT$6/Setup!$C$13),AT$7)</f>
        <v/>
      </c>
      <c r="CS211">
        <f>MIN(AU210*(1+AU$6/Setup!$C$13),AU$7)</f>
        <v/>
      </c>
      <c r="CT211">
        <f>MIN(AV210*(1+AV$6/Setup!$C$13),AV$7)</f>
        <v/>
      </c>
      <c r="CU211">
        <f>MIN(AW210*(1+AW$6/Setup!$C$13),AW$7)</f>
        <v/>
      </c>
      <c r="CV211">
        <f>MIN(AX210*(1+AX$6/Setup!$C$13),AX$7)</f>
        <v/>
      </c>
      <c r="CW211">
        <f>MIN(AY210*(1+AY$6/Setup!$C$13),AY$7)</f>
        <v/>
      </c>
      <c r="CX211">
        <f>MIN(AZ210*(1+AZ$6/Setup!$C$13),AZ$7)</f>
        <v/>
      </c>
      <c r="CY211">
        <f>MIN(BA210*(1+BA$6/Setup!$C$13),BA$7)</f>
        <v/>
      </c>
      <c r="CZ211">
        <f>MIN(BB210*(1+BB$6/Setup!$C$13),BB$7)</f>
        <v/>
      </c>
      <c r="DA211">
        <f>MIN(BC210*(1+BC$6/Setup!$C$13),BC$7)</f>
        <v/>
      </c>
      <c r="DB211">
        <f>MIN(BD210*(1+BD$6/Setup!$C$13),BD$7)</f>
        <v/>
      </c>
      <c r="DC211">
        <f>MIN(BE210*(1+BE$6/Setup!$C$13),BE$7)</f>
        <v/>
      </c>
      <c r="DD211">
        <f>MIN(BF210*(1+BF$6/Setup!$C$13),BF$7)</f>
        <v/>
      </c>
      <c r="DE211">
        <f>MIN(BG210*(1+BG$6/Setup!$C$13),BG$7)</f>
        <v/>
      </c>
      <c r="DF211">
        <f>MIN(BH210*(1+BH$6/Setup!$C$13),BH$7)</f>
        <v/>
      </c>
      <c r="DG211">
        <f>MIN(BI210*(1+BI$6/Setup!$C$13),BI$7)</f>
        <v/>
      </c>
      <c r="DH211">
        <f>MIN(BJ210*(1+BJ$6/Setup!$C$13),BJ$7)</f>
        <v/>
      </c>
      <c r="DI211">
        <f>MIN(BK210*(1+BK$6/Setup!$C$13),BK$7)</f>
        <v/>
      </c>
      <c r="DJ211">
        <f>MIN(BL210*(1+BL$6/Setup!$C$13),BL$7)</f>
        <v/>
      </c>
      <c r="DK211">
        <f>MIN(BM210*(1+BM$6/Setup!$C$13),BM$7)</f>
        <v/>
      </c>
      <c r="DL211">
        <f>MIN(BN210*(1+BN$6/Setup!$C$13),BN$7)</f>
        <v/>
      </c>
      <c r="DM211">
        <f>MIN(BO210*(1+BO$6/Setup!$C$13),BO$7)</f>
        <v/>
      </c>
      <c r="DN211">
        <f>MIN(BP210*(1+BP$6/Setup!$C$13),BP$7)</f>
        <v/>
      </c>
      <c r="DO211">
        <f>MIN(BQ210*(1+BQ$6/Setup!$C$13),BQ$7)</f>
        <v/>
      </c>
      <c r="DP211">
        <f>MIN(T210*(1+T$6/Setup!$C$13)-BR211,$H211)</f>
        <v/>
      </c>
      <c r="DQ211">
        <f>MIN(U210*(1+U$6/Setup!$C$13)-BS211,MAX(0,$H211-SUM($DP211:DP211)))</f>
        <v/>
      </c>
      <c r="DR211">
        <f>MIN(V210*(1+V$6/Setup!$C$13)-BT211,MAX(0,$H211-SUM($DP211:DQ211)))</f>
        <v/>
      </c>
      <c r="DS211">
        <f>MIN(W210*(1+W$6/Setup!$C$13)-BU211,MAX(0,$H211-SUM($DP211:DR211)))</f>
        <v/>
      </c>
      <c r="DT211">
        <f>MIN(X210*(1+X$6/Setup!$C$13)-BV211,MAX(0,$H211-SUM($DP211:DS211)))</f>
        <v/>
      </c>
      <c r="DU211">
        <f>MIN(Y210*(1+Y$6/Setup!$C$13)-BW211,MAX(0,$H211-SUM($DP211:DT211)))</f>
        <v/>
      </c>
      <c r="DV211">
        <f>MIN(Z210*(1+Z$6/Setup!$C$13)-BX211,MAX(0,$H211-SUM($DP211:DU211)))</f>
        <v/>
      </c>
      <c r="DW211">
        <f>MIN(AA210*(1+AA$6/Setup!$C$13)-BY211,MAX(0,$H211-SUM($DP211:DV211)))</f>
        <v/>
      </c>
      <c r="DX211">
        <f>MIN(AB210*(1+AB$6/Setup!$C$13)-BZ211,MAX(0,$H211-SUM($DP211:DW211)))</f>
        <v/>
      </c>
      <c r="DY211">
        <f>MIN(AC210*(1+AC$6/Setup!$C$13)-CA211,MAX(0,$H211-SUM($DP211:DX211)))</f>
        <v/>
      </c>
      <c r="DZ211">
        <f>MIN(AD210*(1+AD$6/Setup!$C$13)-CB211,MAX(0,$H211-SUM($DP211:DY211)))</f>
        <v/>
      </c>
      <c r="EA211">
        <f>MIN(AE210*(1+AE$6/Setup!$C$13)-CC211,MAX(0,$H211-SUM($DP211:DZ211)))</f>
        <v/>
      </c>
      <c r="EB211">
        <f>MIN(AF210*(1+AF$6/Setup!$C$13)-CD211,MAX(0,$H211-SUM($DP211:EA211)))</f>
        <v/>
      </c>
      <c r="EC211">
        <f>MIN(AG210*(1+AG$6/Setup!$C$13)-CE211,MAX(0,$H211-SUM($DP211:EB211)))</f>
        <v/>
      </c>
      <c r="ED211">
        <f>MIN(AH210*(1+AH$6/Setup!$C$13)-CF211,MAX(0,$H211-SUM($DP211:EC211)))</f>
        <v/>
      </c>
      <c r="EE211">
        <f>MIN(AI210*(1+AI$6/Setup!$C$13)-CG211,MAX(0,$H211-SUM($DP211:ED211)))</f>
        <v/>
      </c>
      <c r="EF211">
        <f>MIN(AJ210*(1+AJ$6/Setup!$C$13)-CH211,MAX(0,$H211-SUM($DP211:EE211)))</f>
        <v/>
      </c>
      <c r="EG211">
        <f>MIN(AK210*(1+AK$6/Setup!$C$13)-CI211,MAX(0,$H211-SUM($DP211:EF211)))</f>
        <v/>
      </c>
      <c r="EH211">
        <f>MIN(AL210*(1+AL$6/Setup!$C$13)-CJ211,MAX(0,$H211-SUM($DP211:EG211)))</f>
        <v/>
      </c>
      <c r="EI211">
        <f>MIN(AM210*(1+AM$6/Setup!$C$13)-CK211,MAX(0,$H211-SUM($DP211:EH211)))</f>
        <v/>
      </c>
      <c r="EJ211">
        <f>MIN(AN210*(1+AN$6/Setup!$C$13)-CL211,MAX(0,$H211-SUM($DP211:EI211)))</f>
        <v/>
      </c>
      <c r="EK211">
        <f>MIN(AO210*(1+AO$6/Setup!$C$13)-CM211,MAX(0,$H211-SUM($DP211:EJ211)))</f>
        <v/>
      </c>
      <c r="EL211">
        <f>MIN(AP210*(1+AP$6/Setup!$C$13)-CN211,MAX(0,$H211-SUM($DP211:EK211)))</f>
        <v/>
      </c>
      <c r="EM211">
        <f>MIN(AQ210*(1+AQ$6/Setup!$C$13)-CO211,MAX(0,$H211-SUM($DP211:EL211)))</f>
        <v/>
      </c>
      <c r="EN211">
        <f>MIN(AR210*(1+AR$6/Setup!$C$13)-CP211,MAX(0,$H211-SUM($DP211:EM211)))</f>
        <v/>
      </c>
      <c r="EO211">
        <f>MIN(AS210*(1+AS$6/Setup!$C$13)-CQ211,MAX(0,$H211-SUM($DP211:EN211)))</f>
        <v/>
      </c>
      <c r="EP211">
        <f>MIN(AT210*(1+AT$6/Setup!$C$13)-CR211,MAX(0,$H211-SUM($DP211:EO211)))</f>
        <v/>
      </c>
      <c r="EQ211">
        <f>MIN(AU210*(1+AU$6/Setup!$C$13)-CS211,MAX(0,$H211-SUM($DP211:EP211)))</f>
        <v/>
      </c>
      <c r="ER211">
        <f>MIN(AV210*(1+AV$6/Setup!$C$13)-CT211,MAX(0,$H211-SUM($DP211:EQ211)))</f>
        <v/>
      </c>
      <c r="ES211">
        <f>MIN(AW210*(1+AW$6/Setup!$C$13)-CU211,MAX(0,$H211-SUM($DP211:ER211)))</f>
        <v/>
      </c>
      <c r="ET211">
        <f>MIN(AX210*(1+AX$6/Setup!$C$13)-CV211,MAX(0,$H211-SUM($DP211:ES211)))</f>
        <v/>
      </c>
      <c r="EU211">
        <f>MIN(AY210*(1+AY$6/Setup!$C$13)-CW211,MAX(0,$H211-SUM($DP211:ET211)))</f>
        <v/>
      </c>
      <c r="EV211">
        <f>MIN(AZ210*(1+AZ$6/Setup!$C$13)-CX211,MAX(0,$H211-SUM($DP211:EU211)))</f>
        <v/>
      </c>
      <c r="EW211">
        <f>MIN(BA210*(1+BA$6/Setup!$C$13)-CY211,MAX(0,$H211-SUM($DP211:EV211)))</f>
        <v/>
      </c>
      <c r="EX211">
        <f>MIN(BB210*(1+BB$6/Setup!$C$13)-CZ211,MAX(0,$H211-SUM($DP211:EW211)))</f>
        <v/>
      </c>
      <c r="EY211">
        <f>MIN(BC210*(1+BC$6/Setup!$C$13)-DA211,MAX(0,$H211-SUM($DP211:EX211)))</f>
        <v/>
      </c>
      <c r="EZ211">
        <f>MIN(BD210*(1+BD$6/Setup!$C$13)-DB211,MAX(0,$H211-SUM($DP211:EY211)))</f>
        <v/>
      </c>
      <c r="FA211">
        <f>MIN(BE210*(1+BE$6/Setup!$C$13)-DC211,MAX(0,$H211-SUM($DP211:EZ211)))</f>
        <v/>
      </c>
      <c r="FB211">
        <f>MIN(BF210*(1+BF$6/Setup!$C$13)-DD211,MAX(0,$H211-SUM($DP211:FA211)))</f>
        <v/>
      </c>
      <c r="FC211">
        <f>MIN(BG210*(1+BG$6/Setup!$C$13)-DE211,MAX(0,$H211-SUM($DP211:FB211)))</f>
        <v/>
      </c>
      <c r="FD211">
        <f>MIN(BH210*(1+BH$6/Setup!$C$13)-DF211,MAX(0,$H211-SUM($DP211:FC211)))</f>
        <v/>
      </c>
      <c r="FE211">
        <f>MIN(BI210*(1+BI$6/Setup!$C$13)-DG211,MAX(0,$H211-SUM($DP211:FD211)))</f>
        <v/>
      </c>
      <c r="FF211">
        <f>MIN(BJ210*(1+BJ$6/Setup!$C$13)-DH211,MAX(0,$H211-SUM($DP211:FE211)))</f>
        <v/>
      </c>
      <c r="FG211">
        <f>MIN(BK210*(1+BK$6/Setup!$C$13)-DI211,MAX(0,$H211-SUM($DP211:FF211)))</f>
        <v/>
      </c>
      <c r="FH211">
        <f>MIN(BL210*(1+BL$6/Setup!$C$13)-DJ211,MAX(0,$H211-SUM($DP211:FG211)))</f>
        <v/>
      </c>
      <c r="FI211">
        <f>MIN(BM210*(1+BM$6/Setup!$C$13)-DK211,MAX(0,$H211-SUM($DP211:FH211)))</f>
        <v/>
      </c>
      <c r="FJ211">
        <f>MIN(BN210*(1+BN$6/Setup!$C$13)-DL211,MAX(0,$H211-SUM($DP211:FI211)))</f>
        <v/>
      </c>
      <c r="FK211">
        <f>MIN(BO210*(1+BO$6/Setup!$C$13)-DM211,MAX(0,$H211-SUM($DP211:FJ211)))</f>
        <v/>
      </c>
      <c r="FL211">
        <f>MIN(BP210*(1+BP$6/Setup!$C$13)-DN211,MAX(0,$H211-SUM($DP211:FK211)))</f>
        <v/>
      </c>
      <c r="FM211">
        <f>MIN(BQ210*(1+BQ$6/Setup!$C$13)-DO211,MAX(0,$H211-SUM($DP211:FL211)))</f>
        <v/>
      </c>
    </row>
    <row r="212">
      <c r="A212">
        <f>A211+1</f>
        <v/>
      </c>
      <c r="B212">
        <f>IF(Setup!$C$6="Every week",Setup!$C$7+7*(A212-1),IF(Setup!$C$6="Every 2 weeks",Setup!$C$7+14*(A212-1),IF(Setup!$C$6="Every month",EDATE(Setup!$C$7,A212-1),EOMONTH(Setup!$C$7,INT((A212-1+Setup!$C$20)/2)-1)+MIN(IF(MOD(A212-1+Setup!$C$20,2)=0,Setup!$C$18,Setup!$C$19),DAY(EOMONTH(Setup!$C$7,INT((A212-1+Setup!$C$20)/2)))))))</f>
        <v/>
      </c>
      <c r="C212">
        <f>N('Paycheck Plan'!J208)</f>
        <v/>
      </c>
      <c r="D212">
        <f>N('Paycheck Plan'!K208)</f>
        <v/>
      </c>
      <c r="E212">
        <f>MIN(MAX(0,Setup!$C$10-F211),MAX(0,Setup!$C$8+C212-G212))</f>
        <v/>
      </c>
      <c r="F212">
        <f>F211+E212</f>
        <v/>
      </c>
      <c r="G212">
        <f>MIN(Setup!$C$14,MAX(0,Setup!$C$8+C212))</f>
        <v/>
      </c>
      <c r="H212">
        <f>MAX(0,Setup!$C$8+C212-G212-E212)+SUM($T$7:$BQ$7)-SUM(BR212:DO212)</f>
        <v/>
      </c>
      <c r="I212">
        <f>SUMPRODUCT(T211:BQ211,$T$6:$BQ$6)/Setup!$C$13</f>
        <v/>
      </c>
      <c r="J212">
        <f>SUM(T212:BQ212)</f>
        <v/>
      </c>
      <c r="K212">
        <f>IF(MAX(DP212:FM212)&gt;0,MATCH(MAX(DP212:FM212),DP212:FM212,0),1)</f>
        <v/>
      </c>
      <c r="T212">
        <f>MAX(0,T211*(1+T$6/Setup!$C$13)-BR212-DP212)+IF($K212=1,$D212,0)</f>
        <v/>
      </c>
      <c r="U212">
        <f>MAX(0,U211*(1+U$6/Setup!$C$13)-BS212-DQ212)+IF($K212=2,$D212,0)</f>
        <v/>
      </c>
      <c r="V212">
        <f>MAX(0,V211*(1+V$6/Setup!$C$13)-BT212-DR212)+IF($K212=3,$D212,0)</f>
        <v/>
      </c>
      <c r="W212">
        <f>MAX(0,W211*(1+W$6/Setup!$C$13)-BU212-DS212)+IF($K212=4,$D212,0)</f>
        <v/>
      </c>
      <c r="X212">
        <f>MAX(0,X211*(1+X$6/Setup!$C$13)-BV212-DT212)+IF($K212=5,$D212,0)</f>
        <v/>
      </c>
      <c r="Y212">
        <f>MAX(0,Y211*(1+Y$6/Setup!$C$13)-BW212-DU212)+IF($K212=6,$D212,0)</f>
        <v/>
      </c>
      <c r="Z212">
        <f>MAX(0,Z211*(1+Z$6/Setup!$C$13)-BX212-DV212)+IF($K212=7,$D212,0)</f>
        <v/>
      </c>
      <c r="AA212">
        <f>MAX(0,AA211*(1+AA$6/Setup!$C$13)-BY212-DW212)+IF($K212=8,$D212,0)</f>
        <v/>
      </c>
      <c r="AB212">
        <f>MAX(0,AB211*(1+AB$6/Setup!$C$13)-BZ212-DX212)+IF($K212=9,$D212,0)</f>
        <v/>
      </c>
      <c r="AC212">
        <f>MAX(0,AC211*(1+AC$6/Setup!$C$13)-CA212-DY212)+IF($K212=10,$D212,0)</f>
        <v/>
      </c>
      <c r="AD212">
        <f>MAX(0,AD211*(1+AD$6/Setup!$C$13)-CB212-DZ212)+IF($K212=11,$D212,0)</f>
        <v/>
      </c>
      <c r="AE212">
        <f>MAX(0,AE211*(1+AE$6/Setup!$C$13)-CC212-EA212)+IF($K212=12,$D212,0)</f>
        <v/>
      </c>
      <c r="AF212">
        <f>MAX(0,AF211*(1+AF$6/Setup!$C$13)-CD212-EB212)+IF($K212=13,$D212,0)</f>
        <v/>
      </c>
      <c r="AG212">
        <f>MAX(0,AG211*(1+AG$6/Setup!$C$13)-CE212-EC212)+IF($K212=14,$D212,0)</f>
        <v/>
      </c>
      <c r="AH212">
        <f>MAX(0,AH211*(1+AH$6/Setup!$C$13)-CF212-ED212)+IF($K212=15,$D212,0)</f>
        <v/>
      </c>
      <c r="AI212">
        <f>MAX(0,AI211*(1+AI$6/Setup!$C$13)-CG212-EE212)+IF($K212=16,$D212,0)</f>
        <v/>
      </c>
      <c r="AJ212">
        <f>MAX(0,AJ211*(1+AJ$6/Setup!$C$13)-CH212-EF212)+IF($K212=17,$D212,0)</f>
        <v/>
      </c>
      <c r="AK212">
        <f>MAX(0,AK211*(1+AK$6/Setup!$C$13)-CI212-EG212)+IF($K212=18,$D212,0)</f>
        <v/>
      </c>
      <c r="AL212">
        <f>MAX(0,AL211*(1+AL$6/Setup!$C$13)-CJ212-EH212)+IF($K212=19,$D212,0)</f>
        <v/>
      </c>
      <c r="AM212">
        <f>MAX(0,AM211*(1+AM$6/Setup!$C$13)-CK212-EI212)+IF($K212=20,$D212,0)</f>
        <v/>
      </c>
      <c r="AN212">
        <f>MAX(0,AN211*(1+AN$6/Setup!$C$13)-CL212-EJ212)+IF($K212=21,$D212,0)</f>
        <v/>
      </c>
      <c r="AO212">
        <f>MAX(0,AO211*(1+AO$6/Setup!$C$13)-CM212-EK212)+IF($K212=22,$D212,0)</f>
        <v/>
      </c>
      <c r="AP212">
        <f>MAX(0,AP211*(1+AP$6/Setup!$C$13)-CN212-EL212)+IF($K212=23,$D212,0)</f>
        <v/>
      </c>
      <c r="AQ212">
        <f>MAX(0,AQ211*(1+AQ$6/Setup!$C$13)-CO212-EM212)+IF($K212=24,$D212,0)</f>
        <v/>
      </c>
      <c r="AR212">
        <f>MAX(0,AR211*(1+AR$6/Setup!$C$13)-CP212-EN212)+IF($K212=25,$D212,0)</f>
        <v/>
      </c>
      <c r="AS212">
        <f>MAX(0,AS211*(1+AS$6/Setup!$C$13)-CQ212-EO212)+IF($K212=26,$D212,0)</f>
        <v/>
      </c>
      <c r="AT212">
        <f>MAX(0,AT211*(1+AT$6/Setup!$C$13)-CR212-EP212)+IF($K212=27,$D212,0)</f>
        <v/>
      </c>
      <c r="AU212">
        <f>MAX(0,AU211*(1+AU$6/Setup!$C$13)-CS212-EQ212)+IF($K212=28,$D212,0)</f>
        <v/>
      </c>
      <c r="AV212">
        <f>MAX(0,AV211*(1+AV$6/Setup!$C$13)-CT212-ER212)+IF($K212=29,$D212,0)</f>
        <v/>
      </c>
      <c r="AW212">
        <f>MAX(0,AW211*(1+AW$6/Setup!$C$13)-CU212-ES212)+IF($K212=30,$D212,0)</f>
        <v/>
      </c>
      <c r="AX212">
        <f>MAX(0,AX211*(1+AX$6/Setup!$C$13)-CV212-ET212)+IF($K212=31,$D212,0)</f>
        <v/>
      </c>
      <c r="AY212">
        <f>MAX(0,AY211*(1+AY$6/Setup!$C$13)-CW212-EU212)+IF($K212=32,$D212,0)</f>
        <v/>
      </c>
      <c r="AZ212">
        <f>MAX(0,AZ211*(1+AZ$6/Setup!$C$13)-CX212-EV212)+IF($K212=33,$D212,0)</f>
        <v/>
      </c>
      <c r="BA212">
        <f>MAX(0,BA211*(1+BA$6/Setup!$C$13)-CY212-EW212)+IF($K212=34,$D212,0)</f>
        <v/>
      </c>
      <c r="BB212">
        <f>MAX(0,BB211*(1+BB$6/Setup!$C$13)-CZ212-EX212)+IF($K212=35,$D212,0)</f>
        <v/>
      </c>
      <c r="BC212">
        <f>MAX(0,BC211*(1+BC$6/Setup!$C$13)-DA212-EY212)+IF($K212=36,$D212,0)</f>
        <v/>
      </c>
      <c r="BD212">
        <f>MAX(0,BD211*(1+BD$6/Setup!$C$13)-DB212-EZ212)+IF($K212=37,$D212,0)</f>
        <v/>
      </c>
      <c r="BE212">
        <f>MAX(0,BE211*(1+BE$6/Setup!$C$13)-DC212-FA212)+IF($K212=38,$D212,0)</f>
        <v/>
      </c>
      <c r="BF212">
        <f>MAX(0,BF211*(1+BF$6/Setup!$C$13)-DD212-FB212)+IF($K212=39,$D212,0)</f>
        <v/>
      </c>
      <c r="BG212">
        <f>MAX(0,BG211*(1+BG$6/Setup!$C$13)-DE212-FC212)+IF($K212=40,$D212,0)</f>
        <v/>
      </c>
      <c r="BH212">
        <f>MAX(0,BH211*(1+BH$6/Setup!$C$13)-DF212-FD212)+IF($K212=41,$D212,0)</f>
        <v/>
      </c>
      <c r="BI212">
        <f>MAX(0,BI211*(1+BI$6/Setup!$C$13)-DG212-FE212)+IF($K212=42,$D212,0)</f>
        <v/>
      </c>
      <c r="BJ212">
        <f>MAX(0,BJ211*(1+BJ$6/Setup!$C$13)-DH212-FF212)+IF($K212=43,$D212,0)</f>
        <v/>
      </c>
      <c r="BK212">
        <f>MAX(0,BK211*(1+BK$6/Setup!$C$13)-DI212-FG212)+IF($K212=44,$D212,0)</f>
        <v/>
      </c>
      <c r="BL212">
        <f>MAX(0,BL211*(1+BL$6/Setup!$C$13)-DJ212-FH212)+IF($K212=45,$D212,0)</f>
        <v/>
      </c>
      <c r="BM212">
        <f>MAX(0,BM211*(1+BM$6/Setup!$C$13)-DK212-FI212)+IF($K212=46,$D212,0)</f>
        <v/>
      </c>
      <c r="BN212">
        <f>MAX(0,BN211*(1+BN$6/Setup!$C$13)-DL212-FJ212)+IF($K212=47,$D212,0)</f>
        <v/>
      </c>
      <c r="BO212">
        <f>MAX(0,BO211*(1+BO$6/Setup!$C$13)-DM212-FK212)+IF($K212=48,$D212,0)</f>
        <v/>
      </c>
      <c r="BP212">
        <f>MAX(0,BP211*(1+BP$6/Setup!$C$13)-DN212-FL212)+IF($K212=49,$D212,0)</f>
        <v/>
      </c>
      <c r="BQ212">
        <f>MAX(0,BQ211*(1+BQ$6/Setup!$C$13)-DO212-FM212)+IF($K212=50,$D212,0)</f>
        <v/>
      </c>
      <c r="BR212">
        <f>MIN(T211*(1+T$6/Setup!$C$13),T$7)</f>
        <v/>
      </c>
      <c r="BS212">
        <f>MIN(U211*(1+U$6/Setup!$C$13),U$7)</f>
        <v/>
      </c>
      <c r="BT212">
        <f>MIN(V211*(1+V$6/Setup!$C$13),V$7)</f>
        <v/>
      </c>
      <c r="BU212">
        <f>MIN(W211*(1+W$6/Setup!$C$13),W$7)</f>
        <v/>
      </c>
      <c r="BV212">
        <f>MIN(X211*(1+X$6/Setup!$C$13),X$7)</f>
        <v/>
      </c>
      <c r="BW212">
        <f>MIN(Y211*(1+Y$6/Setup!$C$13),Y$7)</f>
        <v/>
      </c>
      <c r="BX212">
        <f>MIN(Z211*(1+Z$6/Setup!$C$13),Z$7)</f>
        <v/>
      </c>
      <c r="BY212">
        <f>MIN(AA211*(1+AA$6/Setup!$C$13),AA$7)</f>
        <v/>
      </c>
      <c r="BZ212">
        <f>MIN(AB211*(1+AB$6/Setup!$C$13),AB$7)</f>
        <v/>
      </c>
      <c r="CA212">
        <f>MIN(AC211*(1+AC$6/Setup!$C$13),AC$7)</f>
        <v/>
      </c>
      <c r="CB212">
        <f>MIN(AD211*(1+AD$6/Setup!$C$13),AD$7)</f>
        <v/>
      </c>
      <c r="CC212">
        <f>MIN(AE211*(1+AE$6/Setup!$C$13),AE$7)</f>
        <v/>
      </c>
      <c r="CD212">
        <f>MIN(AF211*(1+AF$6/Setup!$C$13),AF$7)</f>
        <v/>
      </c>
      <c r="CE212">
        <f>MIN(AG211*(1+AG$6/Setup!$C$13),AG$7)</f>
        <v/>
      </c>
      <c r="CF212">
        <f>MIN(AH211*(1+AH$6/Setup!$C$13),AH$7)</f>
        <v/>
      </c>
      <c r="CG212">
        <f>MIN(AI211*(1+AI$6/Setup!$C$13),AI$7)</f>
        <v/>
      </c>
      <c r="CH212">
        <f>MIN(AJ211*(1+AJ$6/Setup!$C$13),AJ$7)</f>
        <v/>
      </c>
      <c r="CI212">
        <f>MIN(AK211*(1+AK$6/Setup!$C$13),AK$7)</f>
        <v/>
      </c>
      <c r="CJ212">
        <f>MIN(AL211*(1+AL$6/Setup!$C$13),AL$7)</f>
        <v/>
      </c>
      <c r="CK212">
        <f>MIN(AM211*(1+AM$6/Setup!$C$13),AM$7)</f>
        <v/>
      </c>
      <c r="CL212">
        <f>MIN(AN211*(1+AN$6/Setup!$C$13),AN$7)</f>
        <v/>
      </c>
      <c r="CM212">
        <f>MIN(AO211*(1+AO$6/Setup!$C$13),AO$7)</f>
        <v/>
      </c>
      <c r="CN212">
        <f>MIN(AP211*(1+AP$6/Setup!$C$13),AP$7)</f>
        <v/>
      </c>
      <c r="CO212">
        <f>MIN(AQ211*(1+AQ$6/Setup!$C$13),AQ$7)</f>
        <v/>
      </c>
      <c r="CP212">
        <f>MIN(AR211*(1+AR$6/Setup!$C$13),AR$7)</f>
        <v/>
      </c>
      <c r="CQ212">
        <f>MIN(AS211*(1+AS$6/Setup!$C$13),AS$7)</f>
        <v/>
      </c>
      <c r="CR212">
        <f>MIN(AT211*(1+AT$6/Setup!$C$13),AT$7)</f>
        <v/>
      </c>
      <c r="CS212">
        <f>MIN(AU211*(1+AU$6/Setup!$C$13),AU$7)</f>
        <v/>
      </c>
      <c r="CT212">
        <f>MIN(AV211*(1+AV$6/Setup!$C$13),AV$7)</f>
        <v/>
      </c>
      <c r="CU212">
        <f>MIN(AW211*(1+AW$6/Setup!$C$13),AW$7)</f>
        <v/>
      </c>
      <c r="CV212">
        <f>MIN(AX211*(1+AX$6/Setup!$C$13),AX$7)</f>
        <v/>
      </c>
      <c r="CW212">
        <f>MIN(AY211*(1+AY$6/Setup!$C$13),AY$7)</f>
        <v/>
      </c>
      <c r="CX212">
        <f>MIN(AZ211*(1+AZ$6/Setup!$C$13),AZ$7)</f>
        <v/>
      </c>
      <c r="CY212">
        <f>MIN(BA211*(1+BA$6/Setup!$C$13),BA$7)</f>
        <v/>
      </c>
      <c r="CZ212">
        <f>MIN(BB211*(1+BB$6/Setup!$C$13),BB$7)</f>
        <v/>
      </c>
      <c r="DA212">
        <f>MIN(BC211*(1+BC$6/Setup!$C$13),BC$7)</f>
        <v/>
      </c>
      <c r="DB212">
        <f>MIN(BD211*(1+BD$6/Setup!$C$13),BD$7)</f>
        <v/>
      </c>
      <c r="DC212">
        <f>MIN(BE211*(1+BE$6/Setup!$C$13),BE$7)</f>
        <v/>
      </c>
      <c r="DD212">
        <f>MIN(BF211*(1+BF$6/Setup!$C$13),BF$7)</f>
        <v/>
      </c>
      <c r="DE212">
        <f>MIN(BG211*(1+BG$6/Setup!$C$13),BG$7)</f>
        <v/>
      </c>
      <c r="DF212">
        <f>MIN(BH211*(1+BH$6/Setup!$C$13),BH$7)</f>
        <v/>
      </c>
      <c r="DG212">
        <f>MIN(BI211*(1+BI$6/Setup!$C$13),BI$7)</f>
        <v/>
      </c>
      <c r="DH212">
        <f>MIN(BJ211*(1+BJ$6/Setup!$C$13),BJ$7)</f>
        <v/>
      </c>
      <c r="DI212">
        <f>MIN(BK211*(1+BK$6/Setup!$C$13),BK$7)</f>
        <v/>
      </c>
      <c r="DJ212">
        <f>MIN(BL211*(1+BL$6/Setup!$C$13),BL$7)</f>
        <v/>
      </c>
      <c r="DK212">
        <f>MIN(BM211*(1+BM$6/Setup!$C$13),BM$7)</f>
        <v/>
      </c>
      <c r="DL212">
        <f>MIN(BN211*(1+BN$6/Setup!$C$13),BN$7)</f>
        <v/>
      </c>
      <c r="DM212">
        <f>MIN(BO211*(1+BO$6/Setup!$C$13),BO$7)</f>
        <v/>
      </c>
      <c r="DN212">
        <f>MIN(BP211*(1+BP$6/Setup!$C$13),BP$7)</f>
        <v/>
      </c>
      <c r="DO212">
        <f>MIN(BQ211*(1+BQ$6/Setup!$C$13),BQ$7)</f>
        <v/>
      </c>
      <c r="DP212">
        <f>MIN(T211*(1+T$6/Setup!$C$13)-BR212,$H212)</f>
        <v/>
      </c>
      <c r="DQ212">
        <f>MIN(U211*(1+U$6/Setup!$C$13)-BS212,MAX(0,$H212-SUM($DP212:DP212)))</f>
        <v/>
      </c>
      <c r="DR212">
        <f>MIN(V211*(1+V$6/Setup!$C$13)-BT212,MAX(0,$H212-SUM($DP212:DQ212)))</f>
        <v/>
      </c>
      <c r="DS212">
        <f>MIN(W211*(1+W$6/Setup!$C$13)-BU212,MAX(0,$H212-SUM($DP212:DR212)))</f>
        <v/>
      </c>
      <c r="DT212">
        <f>MIN(X211*(1+X$6/Setup!$C$13)-BV212,MAX(0,$H212-SUM($DP212:DS212)))</f>
        <v/>
      </c>
      <c r="DU212">
        <f>MIN(Y211*(1+Y$6/Setup!$C$13)-BW212,MAX(0,$H212-SUM($DP212:DT212)))</f>
        <v/>
      </c>
      <c r="DV212">
        <f>MIN(Z211*(1+Z$6/Setup!$C$13)-BX212,MAX(0,$H212-SUM($DP212:DU212)))</f>
        <v/>
      </c>
      <c r="DW212">
        <f>MIN(AA211*(1+AA$6/Setup!$C$13)-BY212,MAX(0,$H212-SUM($DP212:DV212)))</f>
        <v/>
      </c>
      <c r="DX212">
        <f>MIN(AB211*(1+AB$6/Setup!$C$13)-BZ212,MAX(0,$H212-SUM($DP212:DW212)))</f>
        <v/>
      </c>
      <c r="DY212">
        <f>MIN(AC211*(1+AC$6/Setup!$C$13)-CA212,MAX(0,$H212-SUM($DP212:DX212)))</f>
        <v/>
      </c>
      <c r="DZ212">
        <f>MIN(AD211*(1+AD$6/Setup!$C$13)-CB212,MAX(0,$H212-SUM($DP212:DY212)))</f>
        <v/>
      </c>
      <c r="EA212">
        <f>MIN(AE211*(1+AE$6/Setup!$C$13)-CC212,MAX(0,$H212-SUM($DP212:DZ212)))</f>
        <v/>
      </c>
      <c r="EB212">
        <f>MIN(AF211*(1+AF$6/Setup!$C$13)-CD212,MAX(0,$H212-SUM($DP212:EA212)))</f>
        <v/>
      </c>
      <c r="EC212">
        <f>MIN(AG211*(1+AG$6/Setup!$C$13)-CE212,MAX(0,$H212-SUM($DP212:EB212)))</f>
        <v/>
      </c>
      <c r="ED212">
        <f>MIN(AH211*(1+AH$6/Setup!$C$13)-CF212,MAX(0,$H212-SUM($DP212:EC212)))</f>
        <v/>
      </c>
      <c r="EE212">
        <f>MIN(AI211*(1+AI$6/Setup!$C$13)-CG212,MAX(0,$H212-SUM($DP212:ED212)))</f>
        <v/>
      </c>
      <c r="EF212">
        <f>MIN(AJ211*(1+AJ$6/Setup!$C$13)-CH212,MAX(0,$H212-SUM($DP212:EE212)))</f>
        <v/>
      </c>
      <c r="EG212">
        <f>MIN(AK211*(1+AK$6/Setup!$C$13)-CI212,MAX(0,$H212-SUM($DP212:EF212)))</f>
        <v/>
      </c>
      <c r="EH212">
        <f>MIN(AL211*(1+AL$6/Setup!$C$13)-CJ212,MAX(0,$H212-SUM($DP212:EG212)))</f>
        <v/>
      </c>
      <c r="EI212">
        <f>MIN(AM211*(1+AM$6/Setup!$C$13)-CK212,MAX(0,$H212-SUM($DP212:EH212)))</f>
        <v/>
      </c>
      <c r="EJ212">
        <f>MIN(AN211*(1+AN$6/Setup!$C$13)-CL212,MAX(0,$H212-SUM($DP212:EI212)))</f>
        <v/>
      </c>
      <c r="EK212">
        <f>MIN(AO211*(1+AO$6/Setup!$C$13)-CM212,MAX(0,$H212-SUM($DP212:EJ212)))</f>
        <v/>
      </c>
      <c r="EL212">
        <f>MIN(AP211*(1+AP$6/Setup!$C$13)-CN212,MAX(0,$H212-SUM($DP212:EK212)))</f>
        <v/>
      </c>
      <c r="EM212">
        <f>MIN(AQ211*(1+AQ$6/Setup!$C$13)-CO212,MAX(0,$H212-SUM($DP212:EL212)))</f>
        <v/>
      </c>
      <c r="EN212">
        <f>MIN(AR211*(1+AR$6/Setup!$C$13)-CP212,MAX(0,$H212-SUM($DP212:EM212)))</f>
        <v/>
      </c>
      <c r="EO212">
        <f>MIN(AS211*(1+AS$6/Setup!$C$13)-CQ212,MAX(0,$H212-SUM($DP212:EN212)))</f>
        <v/>
      </c>
      <c r="EP212">
        <f>MIN(AT211*(1+AT$6/Setup!$C$13)-CR212,MAX(0,$H212-SUM($DP212:EO212)))</f>
        <v/>
      </c>
      <c r="EQ212">
        <f>MIN(AU211*(1+AU$6/Setup!$C$13)-CS212,MAX(0,$H212-SUM($DP212:EP212)))</f>
        <v/>
      </c>
      <c r="ER212">
        <f>MIN(AV211*(1+AV$6/Setup!$C$13)-CT212,MAX(0,$H212-SUM($DP212:EQ212)))</f>
        <v/>
      </c>
      <c r="ES212">
        <f>MIN(AW211*(1+AW$6/Setup!$C$13)-CU212,MAX(0,$H212-SUM($DP212:ER212)))</f>
        <v/>
      </c>
      <c r="ET212">
        <f>MIN(AX211*(1+AX$6/Setup!$C$13)-CV212,MAX(0,$H212-SUM($DP212:ES212)))</f>
        <v/>
      </c>
      <c r="EU212">
        <f>MIN(AY211*(1+AY$6/Setup!$C$13)-CW212,MAX(0,$H212-SUM($DP212:ET212)))</f>
        <v/>
      </c>
      <c r="EV212">
        <f>MIN(AZ211*(1+AZ$6/Setup!$C$13)-CX212,MAX(0,$H212-SUM($DP212:EU212)))</f>
        <v/>
      </c>
      <c r="EW212">
        <f>MIN(BA211*(1+BA$6/Setup!$C$13)-CY212,MAX(0,$H212-SUM($DP212:EV212)))</f>
        <v/>
      </c>
      <c r="EX212">
        <f>MIN(BB211*(1+BB$6/Setup!$C$13)-CZ212,MAX(0,$H212-SUM($DP212:EW212)))</f>
        <v/>
      </c>
      <c r="EY212">
        <f>MIN(BC211*(1+BC$6/Setup!$C$13)-DA212,MAX(0,$H212-SUM($DP212:EX212)))</f>
        <v/>
      </c>
      <c r="EZ212">
        <f>MIN(BD211*(1+BD$6/Setup!$C$13)-DB212,MAX(0,$H212-SUM($DP212:EY212)))</f>
        <v/>
      </c>
      <c r="FA212">
        <f>MIN(BE211*(1+BE$6/Setup!$C$13)-DC212,MAX(0,$H212-SUM($DP212:EZ212)))</f>
        <v/>
      </c>
      <c r="FB212">
        <f>MIN(BF211*(1+BF$6/Setup!$C$13)-DD212,MAX(0,$H212-SUM($DP212:FA212)))</f>
        <v/>
      </c>
      <c r="FC212">
        <f>MIN(BG211*(1+BG$6/Setup!$C$13)-DE212,MAX(0,$H212-SUM($DP212:FB212)))</f>
        <v/>
      </c>
      <c r="FD212">
        <f>MIN(BH211*(1+BH$6/Setup!$C$13)-DF212,MAX(0,$H212-SUM($DP212:FC212)))</f>
        <v/>
      </c>
      <c r="FE212">
        <f>MIN(BI211*(1+BI$6/Setup!$C$13)-DG212,MAX(0,$H212-SUM($DP212:FD212)))</f>
        <v/>
      </c>
      <c r="FF212">
        <f>MIN(BJ211*(1+BJ$6/Setup!$C$13)-DH212,MAX(0,$H212-SUM($DP212:FE212)))</f>
        <v/>
      </c>
      <c r="FG212">
        <f>MIN(BK211*(1+BK$6/Setup!$C$13)-DI212,MAX(0,$H212-SUM($DP212:FF212)))</f>
        <v/>
      </c>
      <c r="FH212">
        <f>MIN(BL211*(1+BL$6/Setup!$C$13)-DJ212,MAX(0,$H212-SUM($DP212:FG212)))</f>
        <v/>
      </c>
      <c r="FI212">
        <f>MIN(BM211*(1+BM$6/Setup!$C$13)-DK212,MAX(0,$H212-SUM($DP212:FH212)))</f>
        <v/>
      </c>
      <c r="FJ212">
        <f>MIN(BN211*(1+BN$6/Setup!$C$13)-DL212,MAX(0,$H212-SUM($DP212:FI212)))</f>
        <v/>
      </c>
      <c r="FK212">
        <f>MIN(BO211*(1+BO$6/Setup!$C$13)-DM212,MAX(0,$H212-SUM($DP212:FJ212)))</f>
        <v/>
      </c>
      <c r="FL212">
        <f>MIN(BP211*(1+BP$6/Setup!$C$13)-DN212,MAX(0,$H212-SUM($DP212:FK212)))</f>
        <v/>
      </c>
      <c r="FM212">
        <f>MIN(BQ211*(1+BQ$6/Setup!$C$13)-DO212,MAX(0,$H212-SUM($DP212:FL212)))</f>
        <v/>
      </c>
    </row>
    <row r="213">
      <c r="A213">
        <f>A212+1</f>
        <v/>
      </c>
      <c r="B213">
        <f>IF(Setup!$C$6="Every week",Setup!$C$7+7*(A213-1),IF(Setup!$C$6="Every 2 weeks",Setup!$C$7+14*(A213-1),IF(Setup!$C$6="Every month",EDATE(Setup!$C$7,A213-1),EOMONTH(Setup!$C$7,INT((A213-1+Setup!$C$20)/2)-1)+MIN(IF(MOD(A213-1+Setup!$C$20,2)=0,Setup!$C$18,Setup!$C$19),DAY(EOMONTH(Setup!$C$7,INT((A213-1+Setup!$C$20)/2)))))))</f>
        <v/>
      </c>
      <c r="C213">
        <f>N('Paycheck Plan'!J209)</f>
        <v/>
      </c>
      <c r="D213">
        <f>N('Paycheck Plan'!K209)</f>
        <v/>
      </c>
      <c r="E213">
        <f>MIN(MAX(0,Setup!$C$10-F212),MAX(0,Setup!$C$8+C213-G213))</f>
        <v/>
      </c>
      <c r="F213">
        <f>F212+E213</f>
        <v/>
      </c>
      <c r="G213">
        <f>MIN(Setup!$C$14,MAX(0,Setup!$C$8+C213))</f>
        <v/>
      </c>
      <c r="H213">
        <f>MAX(0,Setup!$C$8+C213-G213-E213)+SUM($T$7:$BQ$7)-SUM(BR213:DO213)</f>
        <v/>
      </c>
      <c r="I213">
        <f>SUMPRODUCT(T212:BQ212,$T$6:$BQ$6)/Setup!$C$13</f>
        <v/>
      </c>
      <c r="J213">
        <f>SUM(T213:BQ213)</f>
        <v/>
      </c>
      <c r="K213">
        <f>IF(MAX(DP213:FM213)&gt;0,MATCH(MAX(DP213:FM213),DP213:FM213,0),1)</f>
        <v/>
      </c>
      <c r="T213">
        <f>MAX(0,T212*(1+T$6/Setup!$C$13)-BR213-DP213)+IF($K213=1,$D213,0)</f>
        <v/>
      </c>
      <c r="U213">
        <f>MAX(0,U212*(1+U$6/Setup!$C$13)-BS213-DQ213)+IF($K213=2,$D213,0)</f>
        <v/>
      </c>
      <c r="V213">
        <f>MAX(0,V212*(1+V$6/Setup!$C$13)-BT213-DR213)+IF($K213=3,$D213,0)</f>
        <v/>
      </c>
      <c r="W213">
        <f>MAX(0,W212*(1+W$6/Setup!$C$13)-BU213-DS213)+IF($K213=4,$D213,0)</f>
        <v/>
      </c>
      <c r="X213">
        <f>MAX(0,X212*(1+X$6/Setup!$C$13)-BV213-DT213)+IF($K213=5,$D213,0)</f>
        <v/>
      </c>
      <c r="Y213">
        <f>MAX(0,Y212*(1+Y$6/Setup!$C$13)-BW213-DU213)+IF($K213=6,$D213,0)</f>
        <v/>
      </c>
      <c r="Z213">
        <f>MAX(0,Z212*(1+Z$6/Setup!$C$13)-BX213-DV213)+IF($K213=7,$D213,0)</f>
        <v/>
      </c>
      <c r="AA213">
        <f>MAX(0,AA212*(1+AA$6/Setup!$C$13)-BY213-DW213)+IF($K213=8,$D213,0)</f>
        <v/>
      </c>
      <c r="AB213">
        <f>MAX(0,AB212*(1+AB$6/Setup!$C$13)-BZ213-DX213)+IF($K213=9,$D213,0)</f>
        <v/>
      </c>
      <c r="AC213">
        <f>MAX(0,AC212*(1+AC$6/Setup!$C$13)-CA213-DY213)+IF($K213=10,$D213,0)</f>
        <v/>
      </c>
      <c r="AD213">
        <f>MAX(0,AD212*(1+AD$6/Setup!$C$13)-CB213-DZ213)+IF($K213=11,$D213,0)</f>
        <v/>
      </c>
      <c r="AE213">
        <f>MAX(0,AE212*(1+AE$6/Setup!$C$13)-CC213-EA213)+IF($K213=12,$D213,0)</f>
        <v/>
      </c>
      <c r="AF213">
        <f>MAX(0,AF212*(1+AF$6/Setup!$C$13)-CD213-EB213)+IF($K213=13,$D213,0)</f>
        <v/>
      </c>
      <c r="AG213">
        <f>MAX(0,AG212*(1+AG$6/Setup!$C$13)-CE213-EC213)+IF($K213=14,$D213,0)</f>
        <v/>
      </c>
      <c r="AH213">
        <f>MAX(0,AH212*(1+AH$6/Setup!$C$13)-CF213-ED213)+IF($K213=15,$D213,0)</f>
        <v/>
      </c>
      <c r="AI213">
        <f>MAX(0,AI212*(1+AI$6/Setup!$C$13)-CG213-EE213)+IF($K213=16,$D213,0)</f>
        <v/>
      </c>
      <c r="AJ213">
        <f>MAX(0,AJ212*(1+AJ$6/Setup!$C$13)-CH213-EF213)+IF($K213=17,$D213,0)</f>
        <v/>
      </c>
      <c r="AK213">
        <f>MAX(0,AK212*(1+AK$6/Setup!$C$13)-CI213-EG213)+IF($K213=18,$D213,0)</f>
        <v/>
      </c>
      <c r="AL213">
        <f>MAX(0,AL212*(1+AL$6/Setup!$C$13)-CJ213-EH213)+IF($K213=19,$D213,0)</f>
        <v/>
      </c>
      <c r="AM213">
        <f>MAX(0,AM212*(1+AM$6/Setup!$C$13)-CK213-EI213)+IF($K213=20,$D213,0)</f>
        <v/>
      </c>
      <c r="AN213">
        <f>MAX(0,AN212*(1+AN$6/Setup!$C$13)-CL213-EJ213)+IF($K213=21,$D213,0)</f>
        <v/>
      </c>
      <c r="AO213">
        <f>MAX(0,AO212*(1+AO$6/Setup!$C$13)-CM213-EK213)+IF($K213=22,$D213,0)</f>
        <v/>
      </c>
      <c r="AP213">
        <f>MAX(0,AP212*(1+AP$6/Setup!$C$13)-CN213-EL213)+IF($K213=23,$D213,0)</f>
        <v/>
      </c>
      <c r="AQ213">
        <f>MAX(0,AQ212*(1+AQ$6/Setup!$C$13)-CO213-EM213)+IF($K213=24,$D213,0)</f>
        <v/>
      </c>
      <c r="AR213">
        <f>MAX(0,AR212*(1+AR$6/Setup!$C$13)-CP213-EN213)+IF($K213=25,$D213,0)</f>
        <v/>
      </c>
      <c r="AS213">
        <f>MAX(0,AS212*(1+AS$6/Setup!$C$13)-CQ213-EO213)+IF($K213=26,$D213,0)</f>
        <v/>
      </c>
      <c r="AT213">
        <f>MAX(0,AT212*(1+AT$6/Setup!$C$13)-CR213-EP213)+IF($K213=27,$D213,0)</f>
        <v/>
      </c>
      <c r="AU213">
        <f>MAX(0,AU212*(1+AU$6/Setup!$C$13)-CS213-EQ213)+IF($K213=28,$D213,0)</f>
        <v/>
      </c>
      <c r="AV213">
        <f>MAX(0,AV212*(1+AV$6/Setup!$C$13)-CT213-ER213)+IF($K213=29,$D213,0)</f>
        <v/>
      </c>
      <c r="AW213">
        <f>MAX(0,AW212*(1+AW$6/Setup!$C$13)-CU213-ES213)+IF($K213=30,$D213,0)</f>
        <v/>
      </c>
      <c r="AX213">
        <f>MAX(0,AX212*(1+AX$6/Setup!$C$13)-CV213-ET213)+IF($K213=31,$D213,0)</f>
        <v/>
      </c>
      <c r="AY213">
        <f>MAX(0,AY212*(1+AY$6/Setup!$C$13)-CW213-EU213)+IF($K213=32,$D213,0)</f>
        <v/>
      </c>
      <c r="AZ213">
        <f>MAX(0,AZ212*(1+AZ$6/Setup!$C$13)-CX213-EV213)+IF($K213=33,$D213,0)</f>
        <v/>
      </c>
      <c r="BA213">
        <f>MAX(0,BA212*(1+BA$6/Setup!$C$13)-CY213-EW213)+IF($K213=34,$D213,0)</f>
        <v/>
      </c>
      <c r="BB213">
        <f>MAX(0,BB212*(1+BB$6/Setup!$C$13)-CZ213-EX213)+IF($K213=35,$D213,0)</f>
        <v/>
      </c>
      <c r="BC213">
        <f>MAX(0,BC212*(1+BC$6/Setup!$C$13)-DA213-EY213)+IF($K213=36,$D213,0)</f>
        <v/>
      </c>
      <c r="BD213">
        <f>MAX(0,BD212*(1+BD$6/Setup!$C$13)-DB213-EZ213)+IF($K213=37,$D213,0)</f>
        <v/>
      </c>
      <c r="BE213">
        <f>MAX(0,BE212*(1+BE$6/Setup!$C$13)-DC213-FA213)+IF($K213=38,$D213,0)</f>
        <v/>
      </c>
      <c r="BF213">
        <f>MAX(0,BF212*(1+BF$6/Setup!$C$13)-DD213-FB213)+IF($K213=39,$D213,0)</f>
        <v/>
      </c>
      <c r="BG213">
        <f>MAX(0,BG212*(1+BG$6/Setup!$C$13)-DE213-FC213)+IF($K213=40,$D213,0)</f>
        <v/>
      </c>
      <c r="BH213">
        <f>MAX(0,BH212*(1+BH$6/Setup!$C$13)-DF213-FD213)+IF($K213=41,$D213,0)</f>
        <v/>
      </c>
      <c r="BI213">
        <f>MAX(0,BI212*(1+BI$6/Setup!$C$13)-DG213-FE213)+IF($K213=42,$D213,0)</f>
        <v/>
      </c>
      <c r="BJ213">
        <f>MAX(0,BJ212*(1+BJ$6/Setup!$C$13)-DH213-FF213)+IF($K213=43,$D213,0)</f>
        <v/>
      </c>
      <c r="BK213">
        <f>MAX(0,BK212*(1+BK$6/Setup!$C$13)-DI213-FG213)+IF($K213=44,$D213,0)</f>
        <v/>
      </c>
      <c r="BL213">
        <f>MAX(0,BL212*(1+BL$6/Setup!$C$13)-DJ213-FH213)+IF($K213=45,$D213,0)</f>
        <v/>
      </c>
      <c r="BM213">
        <f>MAX(0,BM212*(1+BM$6/Setup!$C$13)-DK213-FI213)+IF($K213=46,$D213,0)</f>
        <v/>
      </c>
      <c r="BN213">
        <f>MAX(0,BN212*(1+BN$6/Setup!$C$13)-DL213-FJ213)+IF($K213=47,$D213,0)</f>
        <v/>
      </c>
      <c r="BO213">
        <f>MAX(0,BO212*(1+BO$6/Setup!$C$13)-DM213-FK213)+IF($K213=48,$D213,0)</f>
        <v/>
      </c>
      <c r="BP213">
        <f>MAX(0,BP212*(1+BP$6/Setup!$C$13)-DN213-FL213)+IF($K213=49,$D213,0)</f>
        <v/>
      </c>
      <c r="BQ213">
        <f>MAX(0,BQ212*(1+BQ$6/Setup!$C$13)-DO213-FM213)+IF($K213=50,$D213,0)</f>
        <v/>
      </c>
      <c r="BR213">
        <f>MIN(T212*(1+T$6/Setup!$C$13),T$7)</f>
        <v/>
      </c>
      <c r="BS213">
        <f>MIN(U212*(1+U$6/Setup!$C$13),U$7)</f>
        <v/>
      </c>
      <c r="BT213">
        <f>MIN(V212*(1+V$6/Setup!$C$13),V$7)</f>
        <v/>
      </c>
      <c r="BU213">
        <f>MIN(W212*(1+W$6/Setup!$C$13),W$7)</f>
        <v/>
      </c>
      <c r="BV213">
        <f>MIN(X212*(1+X$6/Setup!$C$13),X$7)</f>
        <v/>
      </c>
      <c r="BW213">
        <f>MIN(Y212*(1+Y$6/Setup!$C$13),Y$7)</f>
        <v/>
      </c>
      <c r="BX213">
        <f>MIN(Z212*(1+Z$6/Setup!$C$13),Z$7)</f>
        <v/>
      </c>
      <c r="BY213">
        <f>MIN(AA212*(1+AA$6/Setup!$C$13),AA$7)</f>
        <v/>
      </c>
      <c r="BZ213">
        <f>MIN(AB212*(1+AB$6/Setup!$C$13),AB$7)</f>
        <v/>
      </c>
      <c r="CA213">
        <f>MIN(AC212*(1+AC$6/Setup!$C$13),AC$7)</f>
        <v/>
      </c>
      <c r="CB213">
        <f>MIN(AD212*(1+AD$6/Setup!$C$13),AD$7)</f>
        <v/>
      </c>
      <c r="CC213">
        <f>MIN(AE212*(1+AE$6/Setup!$C$13),AE$7)</f>
        <v/>
      </c>
      <c r="CD213">
        <f>MIN(AF212*(1+AF$6/Setup!$C$13),AF$7)</f>
        <v/>
      </c>
      <c r="CE213">
        <f>MIN(AG212*(1+AG$6/Setup!$C$13),AG$7)</f>
        <v/>
      </c>
      <c r="CF213">
        <f>MIN(AH212*(1+AH$6/Setup!$C$13),AH$7)</f>
        <v/>
      </c>
      <c r="CG213">
        <f>MIN(AI212*(1+AI$6/Setup!$C$13),AI$7)</f>
        <v/>
      </c>
      <c r="CH213">
        <f>MIN(AJ212*(1+AJ$6/Setup!$C$13),AJ$7)</f>
        <v/>
      </c>
      <c r="CI213">
        <f>MIN(AK212*(1+AK$6/Setup!$C$13),AK$7)</f>
        <v/>
      </c>
      <c r="CJ213">
        <f>MIN(AL212*(1+AL$6/Setup!$C$13),AL$7)</f>
        <v/>
      </c>
      <c r="CK213">
        <f>MIN(AM212*(1+AM$6/Setup!$C$13),AM$7)</f>
        <v/>
      </c>
      <c r="CL213">
        <f>MIN(AN212*(1+AN$6/Setup!$C$13),AN$7)</f>
        <v/>
      </c>
      <c r="CM213">
        <f>MIN(AO212*(1+AO$6/Setup!$C$13),AO$7)</f>
        <v/>
      </c>
      <c r="CN213">
        <f>MIN(AP212*(1+AP$6/Setup!$C$13),AP$7)</f>
        <v/>
      </c>
      <c r="CO213">
        <f>MIN(AQ212*(1+AQ$6/Setup!$C$13),AQ$7)</f>
        <v/>
      </c>
      <c r="CP213">
        <f>MIN(AR212*(1+AR$6/Setup!$C$13),AR$7)</f>
        <v/>
      </c>
      <c r="CQ213">
        <f>MIN(AS212*(1+AS$6/Setup!$C$13),AS$7)</f>
        <v/>
      </c>
      <c r="CR213">
        <f>MIN(AT212*(1+AT$6/Setup!$C$13),AT$7)</f>
        <v/>
      </c>
      <c r="CS213">
        <f>MIN(AU212*(1+AU$6/Setup!$C$13),AU$7)</f>
        <v/>
      </c>
      <c r="CT213">
        <f>MIN(AV212*(1+AV$6/Setup!$C$13),AV$7)</f>
        <v/>
      </c>
      <c r="CU213">
        <f>MIN(AW212*(1+AW$6/Setup!$C$13),AW$7)</f>
        <v/>
      </c>
      <c r="CV213">
        <f>MIN(AX212*(1+AX$6/Setup!$C$13),AX$7)</f>
        <v/>
      </c>
      <c r="CW213">
        <f>MIN(AY212*(1+AY$6/Setup!$C$13),AY$7)</f>
        <v/>
      </c>
      <c r="CX213">
        <f>MIN(AZ212*(1+AZ$6/Setup!$C$13),AZ$7)</f>
        <v/>
      </c>
      <c r="CY213">
        <f>MIN(BA212*(1+BA$6/Setup!$C$13),BA$7)</f>
        <v/>
      </c>
      <c r="CZ213">
        <f>MIN(BB212*(1+BB$6/Setup!$C$13),BB$7)</f>
        <v/>
      </c>
      <c r="DA213">
        <f>MIN(BC212*(1+BC$6/Setup!$C$13),BC$7)</f>
        <v/>
      </c>
      <c r="DB213">
        <f>MIN(BD212*(1+BD$6/Setup!$C$13),BD$7)</f>
        <v/>
      </c>
      <c r="DC213">
        <f>MIN(BE212*(1+BE$6/Setup!$C$13),BE$7)</f>
        <v/>
      </c>
      <c r="DD213">
        <f>MIN(BF212*(1+BF$6/Setup!$C$13),BF$7)</f>
        <v/>
      </c>
      <c r="DE213">
        <f>MIN(BG212*(1+BG$6/Setup!$C$13),BG$7)</f>
        <v/>
      </c>
      <c r="DF213">
        <f>MIN(BH212*(1+BH$6/Setup!$C$13),BH$7)</f>
        <v/>
      </c>
      <c r="DG213">
        <f>MIN(BI212*(1+BI$6/Setup!$C$13),BI$7)</f>
        <v/>
      </c>
      <c r="DH213">
        <f>MIN(BJ212*(1+BJ$6/Setup!$C$13),BJ$7)</f>
        <v/>
      </c>
      <c r="DI213">
        <f>MIN(BK212*(1+BK$6/Setup!$C$13),BK$7)</f>
        <v/>
      </c>
      <c r="DJ213">
        <f>MIN(BL212*(1+BL$6/Setup!$C$13),BL$7)</f>
        <v/>
      </c>
      <c r="DK213">
        <f>MIN(BM212*(1+BM$6/Setup!$C$13),BM$7)</f>
        <v/>
      </c>
      <c r="DL213">
        <f>MIN(BN212*(1+BN$6/Setup!$C$13),BN$7)</f>
        <v/>
      </c>
      <c r="DM213">
        <f>MIN(BO212*(1+BO$6/Setup!$C$13),BO$7)</f>
        <v/>
      </c>
      <c r="DN213">
        <f>MIN(BP212*(1+BP$6/Setup!$C$13),BP$7)</f>
        <v/>
      </c>
      <c r="DO213">
        <f>MIN(BQ212*(1+BQ$6/Setup!$C$13),BQ$7)</f>
        <v/>
      </c>
      <c r="DP213">
        <f>MIN(T212*(1+T$6/Setup!$C$13)-BR213,$H213)</f>
        <v/>
      </c>
      <c r="DQ213">
        <f>MIN(U212*(1+U$6/Setup!$C$13)-BS213,MAX(0,$H213-SUM($DP213:DP213)))</f>
        <v/>
      </c>
      <c r="DR213">
        <f>MIN(V212*(1+V$6/Setup!$C$13)-BT213,MAX(0,$H213-SUM($DP213:DQ213)))</f>
        <v/>
      </c>
      <c r="DS213">
        <f>MIN(W212*(1+W$6/Setup!$C$13)-BU213,MAX(0,$H213-SUM($DP213:DR213)))</f>
        <v/>
      </c>
      <c r="DT213">
        <f>MIN(X212*(1+X$6/Setup!$C$13)-BV213,MAX(0,$H213-SUM($DP213:DS213)))</f>
        <v/>
      </c>
      <c r="DU213">
        <f>MIN(Y212*(1+Y$6/Setup!$C$13)-BW213,MAX(0,$H213-SUM($DP213:DT213)))</f>
        <v/>
      </c>
      <c r="DV213">
        <f>MIN(Z212*(1+Z$6/Setup!$C$13)-BX213,MAX(0,$H213-SUM($DP213:DU213)))</f>
        <v/>
      </c>
      <c r="DW213">
        <f>MIN(AA212*(1+AA$6/Setup!$C$13)-BY213,MAX(0,$H213-SUM($DP213:DV213)))</f>
        <v/>
      </c>
      <c r="DX213">
        <f>MIN(AB212*(1+AB$6/Setup!$C$13)-BZ213,MAX(0,$H213-SUM($DP213:DW213)))</f>
        <v/>
      </c>
      <c r="DY213">
        <f>MIN(AC212*(1+AC$6/Setup!$C$13)-CA213,MAX(0,$H213-SUM($DP213:DX213)))</f>
        <v/>
      </c>
      <c r="DZ213">
        <f>MIN(AD212*(1+AD$6/Setup!$C$13)-CB213,MAX(0,$H213-SUM($DP213:DY213)))</f>
        <v/>
      </c>
      <c r="EA213">
        <f>MIN(AE212*(1+AE$6/Setup!$C$13)-CC213,MAX(0,$H213-SUM($DP213:DZ213)))</f>
        <v/>
      </c>
      <c r="EB213">
        <f>MIN(AF212*(1+AF$6/Setup!$C$13)-CD213,MAX(0,$H213-SUM($DP213:EA213)))</f>
        <v/>
      </c>
      <c r="EC213">
        <f>MIN(AG212*(1+AG$6/Setup!$C$13)-CE213,MAX(0,$H213-SUM($DP213:EB213)))</f>
        <v/>
      </c>
      <c r="ED213">
        <f>MIN(AH212*(1+AH$6/Setup!$C$13)-CF213,MAX(0,$H213-SUM($DP213:EC213)))</f>
        <v/>
      </c>
      <c r="EE213">
        <f>MIN(AI212*(1+AI$6/Setup!$C$13)-CG213,MAX(0,$H213-SUM($DP213:ED213)))</f>
        <v/>
      </c>
      <c r="EF213">
        <f>MIN(AJ212*(1+AJ$6/Setup!$C$13)-CH213,MAX(0,$H213-SUM($DP213:EE213)))</f>
        <v/>
      </c>
      <c r="EG213">
        <f>MIN(AK212*(1+AK$6/Setup!$C$13)-CI213,MAX(0,$H213-SUM($DP213:EF213)))</f>
        <v/>
      </c>
      <c r="EH213">
        <f>MIN(AL212*(1+AL$6/Setup!$C$13)-CJ213,MAX(0,$H213-SUM($DP213:EG213)))</f>
        <v/>
      </c>
      <c r="EI213">
        <f>MIN(AM212*(1+AM$6/Setup!$C$13)-CK213,MAX(0,$H213-SUM($DP213:EH213)))</f>
        <v/>
      </c>
      <c r="EJ213">
        <f>MIN(AN212*(1+AN$6/Setup!$C$13)-CL213,MAX(0,$H213-SUM($DP213:EI213)))</f>
        <v/>
      </c>
      <c r="EK213">
        <f>MIN(AO212*(1+AO$6/Setup!$C$13)-CM213,MAX(0,$H213-SUM($DP213:EJ213)))</f>
        <v/>
      </c>
      <c r="EL213">
        <f>MIN(AP212*(1+AP$6/Setup!$C$13)-CN213,MAX(0,$H213-SUM($DP213:EK213)))</f>
        <v/>
      </c>
      <c r="EM213">
        <f>MIN(AQ212*(1+AQ$6/Setup!$C$13)-CO213,MAX(0,$H213-SUM($DP213:EL213)))</f>
        <v/>
      </c>
      <c r="EN213">
        <f>MIN(AR212*(1+AR$6/Setup!$C$13)-CP213,MAX(0,$H213-SUM($DP213:EM213)))</f>
        <v/>
      </c>
      <c r="EO213">
        <f>MIN(AS212*(1+AS$6/Setup!$C$13)-CQ213,MAX(0,$H213-SUM($DP213:EN213)))</f>
        <v/>
      </c>
      <c r="EP213">
        <f>MIN(AT212*(1+AT$6/Setup!$C$13)-CR213,MAX(0,$H213-SUM($DP213:EO213)))</f>
        <v/>
      </c>
      <c r="EQ213">
        <f>MIN(AU212*(1+AU$6/Setup!$C$13)-CS213,MAX(0,$H213-SUM($DP213:EP213)))</f>
        <v/>
      </c>
      <c r="ER213">
        <f>MIN(AV212*(1+AV$6/Setup!$C$13)-CT213,MAX(0,$H213-SUM($DP213:EQ213)))</f>
        <v/>
      </c>
      <c r="ES213">
        <f>MIN(AW212*(1+AW$6/Setup!$C$13)-CU213,MAX(0,$H213-SUM($DP213:ER213)))</f>
        <v/>
      </c>
      <c r="ET213">
        <f>MIN(AX212*(1+AX$6/Setup!$C$13)-CV213,MAX(0,$H213-SUM($DP213:ES213)))</f>
        <v/>
      </c>
      <c r="EU213">
        <f>MIN(AY212*(1+AY$6/Setup!$C$13)-CW213,MAX(0,$H213-SUM($DP213:ET213)))</f>
        <v/>
      </c>
      <c r="EV213">
        <f>MIN(AZ212*(1+AZ$6/Setup!$C$13)-CX213,MAX(0,$H213-SUM($DP213:EU213)))</f>
        <v/>
      </c>
      <c r="EW213">
        <f>MIN(BA212*(1+BA$6/Setup!$C$13)-CY213,MAX(0,$H213-SUM($DP213:EV213)))</f>
        <v/>
      </c>
      <c r="EX213">
        <f>MIN(BB212*(1+BB$6/Setup!$C$13)-CZ213,MAX(0,$H213-SUM($DP213:EW213)))</f>
        <v/>
      </c>
      <c r="EY213">
        <f>MIN(BC212*(1+BC$6/Setup!$C$13)-DA213,MAX(0,$H213-SUM($DP213:EX213)))</f>
        <v/>
      </c>
      <c r="EZ213">
        <f>MIN(BD212*(1+BD$6/Setup!$C$13)-DB213,MAX(0,$H213-SUM($DP213:EY213)))</f>
        <v/>
      </c>
      <c r="FA213">
        <f>MIN(BE212*(1+BE$6/Setup!$C$13)-DC213,MAX(0,$H213-SUM($DP213:EZ213)))</f>
        <v/>
      </c>
      <c r="FB213">
        <f>MIN(BF212*(1+BF$6/Setup!$C$13)-DD213,MAX(0,$H213-SUM($DP213:FA213)))</f>
        <v/>
      </c>
      <c r="FC213">
        <f>MIN(BG212*(1+BG$6/Setup!$C$13)-DE213,MAX(0,$H213-SUM($DP213:FB213)))</f>
        <v/>
      </c>
      <c r="FD213">
        <f>MIN(BH212*(1+BH$6/Setup!$C$13)-DF213,MAX(0,$H213-SUM($DP213:FC213)))</f>
        <v/>
      </c>
      <c r="FE213">
        <f>MIN(BI212*(1+BI$6/Setup!$C$13)-DG213,MAX(0,$H213-SUM($DP213:FD213)))</f>
        <v/>
      </c>
      <c r="FF213">
        <f>MIN(BJ212*(1+BJ$6/Setup!$C$13)-DH213,MAX(0,$H213-SUM($DP213:FE213)))</f>
        <v/>
      </c>
      <c r="FG213">
        <f>MIN(BK212*(1+BK$6/Setup!$C$13)-DI213,MAX(0,$H213-SUM($DP213:FF213)))</f>
        <v/>
      </c>
      <c r="FH213">
        <f>MIN(BL212*(1+BL$6/Setup!$C$13)-DJ213,MAX(0,$H213-SUM($DP213:FG213)))</f>
        <v/>
      </c>
      <c r="FI213">
        <f>MIN(BM212*(1+BM$6/Setup!$C$13)-DK213,MAX(0,$H213-SUM($DP213:FH213)))</f>
        <v/>
      </c>
      <c r="FJ213">
        <f>MIN(BN212*(1+BN$6/Setup!$C$13)-DL213,MAX(0,$H213-SUM($DP213:FI213)))</f>
        <v/>
      </c>
      <c r="FK213">
        <f>MIN(BO212*(1+BO$6/Setup!$C$13)-DM213,MAX(0,$H213-SUM($DP213:FJ213)))</f>
        <v/>
      </c>
      <c r="FL213">
        <f>MIN(BP212*(1+BP$6/Setup!$C$13)-DN213,MAX(0,$H213-SUM($DP213:FK213)))</f>
        <v/>
      </c>
      <c r="FM213">
        <f>MIN(BQ212*(1+BQ$6/Setup!$C$13)-DO213,MAX(0,$H213-SUM($DP213:FL213)))</f>
        <v/>
      </c>
    </row>
    <row r="214">
      <c r="A214">
        <f>A213+1</f>
        <v/>
      </c>
      <c r="B214">
        <f>IF(Setup!$C$6="Every week",Setup!$C$7+7*(A214-1),IF(Setup!$C$6="Every 2 weeks",Setup!$C$7+14*(A214-1),IF(Setup!$C$6="Every month",EDATE(Setup!$C$7,A214-1),EOMONTH(Setup!$C$7,INT((A214-1+Setup!$C$20)/2)-1)+MIN(IF(MOD(A214-1+Setup!$C$20,2)=0,Setup!$C$18,Setup!$C$19),DAY(EOMONTH(Setup!$C$7,INT((A214-1+Setup!$C$20)/2)))))))</f>
        <v/>
      </c>
      <c r="C214">
        <f>N('Paycheck Plan'!J210)</f>
        <v/>
      </c>
      <c r="D214">
        <f>N('Paycheck Plan'!K210)</f>
        <v/>
      </c>
      <c r="E214">
        <f>MIN(MAX(0,Setup!$C$10-F213),MAX(0,Setup!$C$8+C214-G214))</f>
        <v/>
      </c>
      <c r="F214">
        <f>F213+E214</f>
        <v/>
      </c>
      <c r="G214">
        <f>MIN(Setup!$C$14,MAX(0,Setup!$C$8+C214))</f>
        <v/>
      </c>
      <c r="H214">
        <f>MAX(0,Setup!$C$8+C214-G214-E214)+SUM($T$7:$BQ$7)-SUM(BR214:DO214)</f>
        <v/>
      </c>
      <c r="I214">
        <f>SUMPRODUCT(T213:BQ213,$T$6:$BQ$6)/Setup!$C$13</f>
        <v/>
      </c>
      <c r="J214">
        <f>SUM(T214:BQ214)</f>
        <v/>
      </c>
      <c r="K214">
        <f>IF(MAX(DP214:FM214)&gt;0,MATCH(MAX(DP214:FM214),DP214:FM214,0),1)</f>
        <v/>
      </c>
      <c r="T214">
        <f>MAX(0,T213*(1+T$6/Setup!$C$13)-BR214-DP214)+IF($K214=1,$D214,0)</f>
        <v/>
      </c>
      <c r="U214">
        <f>MAX(0,U213*(1+U$6/Setup!$C$13)-BS214-DQ214)+IF($K214=2,$D214,0)</f>
        <v/>
      </c>
      <c r="V214">
        <f>MAX(0,V213*(1+V$6/Setup!$C$13)-BT214-DR214)+IF($K214=3,$D214,0)</f>
        <v/>
      </c>
      <c r="W214">
        <f>MAX(0,W213*(1+W$6/Setup!$C$13)-BU214-DS214)+IF($K214=4,$D214,0)</f>
        <v/>
      </c>
      <c r="X214">
        <f>MAX(0,X213*(1+X$6/Setup!$C$13)-BV214-DT214)+IF($K214=5,$D214,0)</f>
        <v/>
      </c>
      <c r="Y214">
        <f>MAX(0,Y213*(1+Y$6/Setup!$C$13)-BW214-DU214)+IF($K214=6,$D214,0)</f>
        <v/>
      </c>
      <c r="Z214">
        <f>MAX(0,Z213*(1+Z$6/Setup!$C$13)-BX214-DV214)+IF($K214=7,$D214,0)</f>
        <v/>
      </c>
      <c r="AA214">
        <f>MAX(0,AA213*(1+AA$6/Setup!$C$13)-BY214-DW214)+IF($K214=8,$D214,0)</f>
        <v/>
      </c>
      <c r="AB214">
        <f>MAX(0,AB213*(1+AB$6/Setup!$C$13)-BZ214-DX214)+IF($K214=9,$D214,0)</f>
        <v/>
      </c>
      <c r="AC214">
        <f>MAX(0,AC213*(1+AC$6/Setup!$C$13)-CA214-DY214)+IF($K214=10,$D214,0)</f>
        <v/>
      </c>
      <c r="AD214">
        <f>MAX(0,AD213*(1+AD$6/Setup!$C$13)-CB214-DZ214)+IF($K214=11,$D214,0)</f>
        <v/>
      </c>
      <c r="AE214">
        <f>MAX(0,AE213*(1+AE$6/Setup!$C$13)-CC214-EA214)+IF($K214=12,$D214,0)</f>
        <v/>
      </c>
      <c r="AF214">
        <f>MAX(0,AF213*(1+AF$6/Setup!$C$13)-CD214-EB214)+IF($K214=13,$D214,0)</f>
        <v/>
      </c>
      <c r="AG214">
        <f>MAX(0,AG213*(1+AG$6/Setup!$C$13)-CE214-EC214)+IF($K214=14,$D214,0)</f>
        <v/>
      </c>
      <c r="AH214">
        <f>MAX(0,AH213*(1+AH$6/Setup!$C$13)-CF214-ED214)+IF($K214=15,$D214,0)</f>
        <v/>
      </c>
      <c r="AI214">
        <f>MAX(0,AI213*(1+AI$6/Setup!$C$13)-CG214-EE214)+IF($K214=16,$D214,0)</f>
        <v/>
      </c>
      <c r="AJ214">
        <f>MAX(0,AJ213*(1+AJ$6/Setup!$C$13)-CH214-EF214)+IF($K214=17,$D214,0)</f>
        <v/>
      </c>
      <c r="AK214">
        <f>MAX(0,AK213*(1+AK$6/Setup!$C$13)-CI214-EG214)+IF($K214=18,$D214,0)</f>
        <v/>
      </c>
      <c r="AL214">
        <f>MAX(0,AL213*(1+AL$6/Setup!$C$13)-CJ214-EH214)+IF($K214=19,$D214,0)</f>
        <v/>
      </c>
      <c r="AM214">
        <f>MAX(0,AM213*(1+AM$6/Setup!$C$13)-CK214-EI214)+IF($K214=20,$D214,0)</f>
        <v/>
      </c>
      <c r="AN214">
        <f>MAX(0,AN213*(1+AN$6/Setup!$C$13)-CL214-EJ214)+IF($K214=21,$D214,0)</f>
        <v/>
      </c>
      <c r="AO214">
        <f>MAX(0,AO213*(1+AO$6/Setup!$C$13)-CM214-EK214)+IF($K214=22,$D214,0)</f>
        <v/>
      </c>
      <c r="AP214">
        <f>MAX(0,AP213*(1+AP$6/Setup!$C$13)-CN214-EL214)+IF($K214=23,$D214,0)</f>
        <v/>
      </c>
      <c r="AQ214">
        <f>MAX(0,AQ213*(1+AQ$6/Setup!$C$13)-CO214-EM214)+IF($K214=24,$D214,0)</f>
        <v/>
      </c>
      <c r="AR214">
        <f>MAX(0,AR213*(1+AR$6/Setup!$C$13)-CP214-EN214)+IF($K214=25,$D214,0)</f>
        <v/>
      </c>
      <c r="AS214">
        <f>MAX(0,AS213*(1+AS$6/Setup!$C$13)-CQ214-EO214)+IF($K214=26,$D214,0)</f>
        <v/>
      </c>
      <c r="AT214">
        <f>MAX(0,AT213*(1+AT$6/Setup!$C$13)-CR214-EP214)+IF($K214=27,$D214,0)</f>
        <v/>
      </c>
      <c r="AU214">
        <f>MAX(0,AU213*(1+AU$6/Setup!$C$13)-CS214-EQ214)+IF($K214=28,$D214,0)</f>
        <v/>
      </c>
      <c r="AV214">
        <f>MAX(0,AV213*(1+AV$6/Setup!$C$13)-CT214-ER214)+IF($K214=29,$D214,0)</f>
        <v/>
      </c>
      <c r="AW214">
        <f>MAX(0,AW213*(1+AW$6/Setup!$C$13)-CU214-ES214)+IF($K214=30,$D214,0)</f>
        <v/>
      </c>
      <c r="AX214">
        <f>MAX(0,AX213*(1+AX$6/Setup!$C$13)-CV214-ET214)+IF($K214=31,$D214,0)</f>
        <v/>
      </c>
      <c r="AY214">
        <f>MAX(0,AY213*(1+AY$6/Setup!$C$13)-CW214-EU214)+IF($K214=32,$D214,0)</f>
        <v/>
      </c>
      <c r="AZ214">
        <f>MAX(0,AZ213*(1+AZ$6/Setup!$C$13)-CX214-EV214)+IF($K214=33,$D214,0)</f>
        <v/>
      </c>
      <c r="BA214">
        <f>MAX(0,BA213*(1+BA$6/Setup!$C$13)-CY214-EW214)+IF($K214=34,$D214,0)</f>
        <v/>
      </c>
      <c r="BB214">
        <f>MAX(0,BB213*(1+BB$6/Setup!$C$13)-CZ214-EX214)+IF($K214=35,$D214,0)</f>
        <v/>
      </c>
      <c r="BC214">
        <f>MAX(0,BC213*(1+BC$6/Setup!$C$13)-DA214-EY214)+IF($K214=36,$D214,0)</f>
        <v/>
      </c>
      <c r="BD214">
        <f>MAX(0,BD213*(1+BD$6/Setup!$C$13)-DB214-EZ214)+IF($K214=37,$D214,0)</f>
        <v/>
      </c>
      <c r="BE214">
        <f>MAX(0,BE213*(1+BE$6/Setup!$C$13)-DC214-FA214)+IF($K214=38,$D214,0)</f>
        <v/>
      </c>
      <c r="BF214">
        <f>MAX(0,BF213*(1+BF$6/Setup!$C$13)-DD214-FB214)+IF($K214=39,$D214,0)</f>
        <v/>
      </c>
      <c r="BG214">
        <f>MAX(0,BG213*(1+BG$6/Setup!$C$13)-DE214-FC214)+IF($K214=40,$D214,0)</f>
        <v/>
      </c>
      <c r="BH214">
        <f>MAX(0,BH213*(1+BH$6/Setup!$C$13)-DF214-FD214)+IF($K214=41,$D214,0)</f>
        <v/>
      </c>
      <c r="BI214">
        <f>MAX(0,BI213*(1+BI$6/Setup!$C$13)-DG214-FE214)+IF($K214=42,$D214,0)</f>
        <v/>
      </c>
      <c r="BJ214">
        <f>MAX(0,BJ213*(1+BJ$6/Setup!$C$13)-DH214-FF214)+IF($K214=43,$D214,0)</f>
        <v/>
      </c>
      <c r="BK214">
        <f>MAX(0,BK213*(1+BK$6/Setup!$C$13)-DI214-FG214)+IF($K214=44,$D214,0)</f>
        <v/>
      </c>
      <c r="BL214">
        <f>MAX(0,BL213*(1+BL$6/Setup!$C$13)-DJ214-FH214)+IF($K214=45,$D214,0)</f>
        <v/>
      </c>
      <c r="BM214">
        <f>MAX(0,BM213*(1+BM$6/Setup!$C$13)-DK214-FI214)+IF($K214=46,$D214,0)</f>
        <v/>
      </c>
      <c r="BN214">
        <f>MAX(0,BN213*(1+BN$6/Setup!$C$13)-DL214-FJ214)+IF($K214=47,$D214,0)</f>
        <v/>
      </c>
      <c r="BO214">
        <f>MAX(0,BO213*(1+BO$6/Setup!$C$13)-DM214-FK214)+IF($K214=48,$D214,0)</f>
        <v/>
      </c>
      <c r="BP214">
        <f>MAX(0,BP213*(1+BP$6/Setup!$C$13)-DN214-FL214)+IF($K214=49,$D214,0)</f>
        <v/>
      </c>
      <c r="BQ214">
        <f>MAX(0,BQ213*(1+BQ$6/Setup!$C$13)-DO214-FM214)+IF($K214=50,$D214,0)</f>
        <v/>
      </c>
      <c r="BR214">
        <f>MIN(T213*(1+T$6/Setup!$C$13),T$7)</f>
        <v/>
      </c>
      <c r="BS214">
        <f>MIN(U213*(1+U$6/Setup!$C$13),U$7)</f>
        <v/>
      </c>
      <c r="BT214">
        <f>MIN(V213*(1+V$6/Setup!$C$13),V$7)</f>
        <v/>
      </c>
      <c r="BU214">
        <f>MIN(W213*(1+W$6/Setup!$C$13),W$7)</f>
        <v/>
      </c>
      <c r="BV214">
        <f>MIN(X213*(1+X$6/Setup!$C$13),X$7)</f>
        <v/>
      </c>
      <c r="BW214">
        <f>MIN(Y213*(1+Y$6/Setup!$C$13),Y$7)</f>
        <v/>
      </c>
      <c r="BX214">
        <f>MIN(Z213*(1+Z$6/Setup!$C$13),Z$7)</f>
        <v/>
      </c>
      <c r="BY214">
        <f>MIN(AA213*(1+AA$6/Setup!$C$13),AA$7)</f>
        <v/>
      </c>
      <c r="BZ214">
        <f>MIN(AB213*(1+AB$6/Setup!$C$13),AB$7)</f>
        <v/>
      </c>
      <c r="CA214">
        <f>MIN(AC213*(1+AC$6/Setup!$C$13),AC$7)</f>
        <v/>
      </c>
      <c r="CB214">
        <f>MIN(AD213*(1+AD$6/Setup!$C$13),AD$7)</f>
        <v/>
      </c>
      <c r="CC214">
        <f>MIN(AE213*(1+AE$6/Setup!$C$13),AE$7)</f>
        <v/>
      </c>
      <c r="CD214">
        <f>MIN(AF213*(1+AF$6/Setup!$C$13),AF$7)</f>
        <v/>
      </c>
      <c r="CE214">
        <f>MIN(AG213*(1+AG$6/Setup!$C$13),AG$7)</f>
        <v/>
      </c>
      <c r="CF214">
        <f>MIN(AH213*(1+AH$6/Setup!$C$13),AH$7)</f>
        <v/>
      </c>
      <c r="CG214">
        <f>MIN(AI213*(1+AI$6/Setup!$C$13),AI$7)</f>
        <v/>
      </c>
      <c r="CH214">
        <f>MIN(AJ213*(1+AJ$6/Setup!$C$13),AJ$7)</f>
        <v/>
      </c>
      <c r="CI214">
        <f>MIN(AK213*(1+AK$6/Setup!$C$13),AK$7)</f>
        <v/>
      </c>
      <c r="CJ214">
        <f>MIN(AL213*(1+AL$6/Setup!$C$13),AL$7)</f>
        <v/>
      </c>
      <c r="CK214">
        <f>MIN(AM213*(1+AM$6/Setup!$C$13),AM$7)</f>
        <v/>
      </c>
      <c r="CL214">
        <f>MIN(AN213*(1+AN$6/Setup!$C$13),AN$7)</f>
        <v/>
      </c>
      <c r="CM214">
        <f>MIN(AO213*(1+AO$6/Setup!$C$13),AO$7)</f>
        <v/>
      </c>
      <c r="CN214">
        <f>MIN(AP213*(1+AP$6/Setup!$C$13),AP$7)</f>
        <v/>
      </c>
      <c r="CO214">
        <f>MIN(AQ213*(1+AQ$6/Setup!$C$13),AQ$7)</f>
        <v/>
      </c>
      <c r="CP214">
        <f>MIN(AR213*(1+AR$6/Setup!$C$13),AR$7)</f>
        <v/>
      </c>
      <c r="CQ214">
        <f>MIN(AS213*(1+AS$6/Setup!$C$13),AS$7)</f>
        <v/>
      </c>
      <c r="CR214">
        <f>MIN(AT213*(1+AT$6/Setup!$C$13),AT$7)</f>
        <v/>
      </c>
      <c r="CS214">
        <f>MIN(AU213*(1+AU$6/Setup!$C$13),AU$7)</f>
        <v/>
      </c>
      <c r="CT214">
        <f>MIN(AV213*(1+AV$6/Setup!$C$13),AV$7)</f>
        <v/>
      </c>
      <c r="CU214">
        <f>MIN(AW213*(1+AW$6/Setup!$C$13),AW$7)</f>
        <v/>
      </c>
      <c r="CV214">
        <f>MIN(AX213*(1+AX$6/Setup!$C$13),AX$7)</f>
        <v/>
      </c>
      <c r="CW214">
        <f>MIN(AY213*(1+AY$6/Setup!$C$13),AY$7)</f>
        <v/>
      </c>
      <c r="CX214">
        <f>MIN(AZ213*(1+AZ$6/Setup!$C$13),AZ$7)</f>
        <v/>
      </c>
      <c r="CY214">
        <f>MIN(BA213*(1+BA$6/Setup!$C$13),BA$7)</f>
        <v/>
      </c>
      <c r="CZ214">
        <f>MIN(BB213*(1+BB$6/Setup!$C$13),BB$7)</f>
        <v/>
      </c>
      <c r="DA214">
        <f>MIN(BC213*(1+BC$6/Setup!$C$13),BC$7)</f>
        <v/>
      </c>
      <c r="DB214">
        <f>MIN(BD213*(1+BD$6/Setup!$C$13),BD$7)</f>
        <v/>
      </c>
      <c r="DC214">
        <f>MIN(BE213*(1+BE$6/Setup!$C$13),BE$7)</f>
        <v/>
      </c>
      <c r="DD214">
        <f>MIN(BF213*(1+BF$6/Setup!$C$13),BF$7)</f>
        <v/>
      </c>
      <c r="DE214">
        <f>MIN(BG213*(1+BG$6/Setup!$C$13),BG$7)</f>
        <v/>
      </c>
      <c r="DF214">
        <f>MIN(BH213*(1+BH$6/Setup!$C$13),BH$7)</f>
        <v/>
      </c>
      <c r="DG214">
        <f>MIN(BI213*(1+BI$6/Setup!$C$13),BI$7)</f>
        <v/>
      </c>
      <c r="DH214">
        <f>MIN(BJ213*(1+BJ$6/Setup!$C$13),BJ$7)</f>
        <v/>
      </c>
      <c r="DI214">
        <f>MIN(BK213*(1+BK$6/Setup!$C$13),BK$7)</f>
        <v/>
      </c>
      <c r="DJ214">
        <f>MIN(BL213*(1+BL$6/Setup!$C$13),BL$7)</f>
        <v/>
      </c>
      <c r="DK214">
        <f>MIN(BM213*(1+BM$6/Setup!$C$13),BM$7)</f>
        <v/>
      </c>
      <c r="DL214">
        <f>MIN(BN213*(1+BN$6/Setup!$C$13),BN$7)</f>
        <v/>
      </c>
      <c r="DM214">
        <f>MIN(BO213*(1+BO$6/Setup!$C$13),BO$7)</f>
        <v/>
      </c>
      <c r="DN214">
        <f>MIN(BP213*(1+BP$6/Setup!$C$13),BP$7)</f>
        <v/>
      </c>
      <c r="DO214">
        <f>MIN(BQ213*(1+BQ$6/Setup!$C$13),BQ$7)</f>
        <v/>
      </c>
      <c r="DP214">
        <f>MIN(T213*(1+T$6/Setup!$C$13)-BR214,$H214)</f>
        <v/>
      </c>
      <c r="DQ214">
        <f>MIN(U213*(1+U$6/Setup!$C$13)-BS214,MAX(0,$H214-SUM($DP214:DP214)))</f>
        <v/>
      </c>
      <c r="DR214">
        <f>MIN(V213*(1+V$6/Setup!$C$13)-BT214,MAX(0,$H214-SUM($DP214:DQ214)))</f>
        <v/>
      </c>
      <c r="DS214">
        <f>MIN(W213*(1+W$6/Setup!$C$13)-BU214,MAX(0,$H214-SUM($DP214:DR214)))</f>
        <v/>
      </c>
      <c r="DT214">
        <f>MIN(X213*(1+X$6/Setup!$C$13)-BV214,MAX(0,$H214-SUM($DP214:DS214)))</f>
        <v/>
      </c>
      <c r="DU214">
        <f>MIN(Y213*(1+Y$6/Setup!$C$13)-BW214,MAX(0,$H214-SUM($DP214:DT214)))</f>
        <v/>
      </c>
      <c r="DV214">
        <f>MIN(Z213*(1+Z$6/Setup!$C$13)-BX214,MAX(0,$H214-SUM($DP214:DU214)))</f>
        <v/>
      </c>
      <c r="DW214">
        <f>MIN(AA213*(1+AA$6/Setup!$C$13)-BY214,MAX(0,$H214-SUM($DP214:DV214)))</f>
        <v/>
      </c>
      <c r="DX214">
        <f>MIN(AB213*(1+AB$6/Setup!$C$13)-BZ214,MAX(0,$H214-SUM($DP214:DW214)))</f>
        <v/>
      </c>
      <c r="DY214">
        <f>MIN(AC213*(1+AC$6/Setup!$C$13)-CA214,MAX(0,$H214-SUM($DP214:DX214)))</f>
        <v/>
      </c>
      <c r="DZ214">
        <f>MIN(AD213*(1+AD$6/Setup!$C$13)-CB214,MAX(0,$H214-SUM($DP214:DY214)))</f>
        <v/>
      </c>
      <c r="EA214">
        <f>MIN(AE213*(1+AE$6/Setup!$C$13)-CC214,MAX(0,$H214-SUM($DP214:DZ214)))</f>
        <v/>
      </c>
      <c r="EB214">
        <f>MIN(AF213*(1+AF$6/Setup!$C$13)-CD214,MAX(0,$H214-SUM($DP214:EA214)))</f>
        <v/>
      </c>
      <c r="EC214">
        <f>MIN(AG213*(1+AG$6/Setup!$C$13)-CE214,MAX(0,$H214-SUM($DP214:EB214)))</f>
        <v/>
      </c>
      <c r="ED214">
        <f>MIN(AH213*(1+AH$6/Setup!$C$13)-CF214,MAX(0,$H214-SUM($DP214:EC214)))</f>
        <v/>
      </c>
      <c r="EE214">
        <f>MIN(AI213*(1+AI$6/Setup!$C$13)-CG214,MAX(0,$H214-SUM($DP214:ED214)))</f>
        <v/>
      </c>
      <c r="EF214">
        <f>MIN(AJ213*(1+AJ$6/Setup!$C$13)-CH214,MAX(0,$H214-SUM($DP214:EE214)))</f>
        <v/>
      </c>
      <c r="EG214">
        <f>MIN(AK213*(1+AK$6/Setup!$C$13)-CI214,MAX(0,$H214-SUM($DP214:EF214)))</f>
        <v/>
      </c>
      <c r="EH214">
        <f>MIN(AL213*(1+AL$6/Setup!$C$13)-CJ214,MAX(0,$H214-SUM($DP214:EG214)))</f>
        <v/>
      </c>
      <c r="EI214">
        <f>MIN(AM213*(1+AM$6/Setup!$C$13)-CK214,MAX(0,$H214-SUM($DP214:EH214)))</f>
        <v/>
      </c>
      <c r="EJ214">
        <f>MIN(AN213*(1+AN$6/Setup!$C$13)-CL214,MAX(0,$H214-SUM($DP214:EI214)))</f>
        <v/>
      </c>
      <c r="EK214">
        <f>MIN(AO213*(1+AO$6/Setup!$C$13)-CM214,MAX(0,$H214-SUM($DP214:EJ214)))</f>
        <v/>
      </c>
      <c r="EL214">
        <f>MIN(AP213*(1+AP$6/Setup!$C$13)-CN214,MAX(0,$H214-SUM($DP214:EK214)))</f>
        <v/>
      </c>
      <c r="EM214">
        <f>MIN(AQ213*(1+AQ$6/Setup!$C$13)-CO214,MAX(0,$H214-SUM($DP214:EL214)))</f>
        <v/>
      </c>
      <c r="EN214">
        <f>MIN(AR213*(1+AR$6/Setup!$C$13)-CP214,MAX(0,$H214-SUM($DP214:EM214)))</f>
        <v/>
      </c>
      <c r="EO214">
        <f>MIN(AS213*(1+AS$6/Setup!$C$13)-CQ214,MAX(0,$H214-SUM($DP214:EN214)))</f>
        <v/>
      </c>
      <c r="EP214">
        <f>MIN(AT213*(1+AT$6/Setup!$C$13)-CR214,MAX(0,$H214-SUM($DP214:EO214)))</f>
        <v/>
      </c>
      <c r="EQ214">
        <f>MIN(AU213*(1+AU$6/Setup!$C$13)-CS214,MAX(0,$H214-SUM($DP214:EP214)))</f>
        <v/>
      </c>
      <c r="ER214">
        <f>MIN(AV213*(1+AV$6/Setup!$C$13)-CT214,MAX(0,$H214-SUM($DP214:EQ214)))</f>
        <v/>
      </c>
      <c r="ES214">
        <f>MIN(AW213*(1+AW$6/Setup!$C$13)-CU214,MAX(0,$H214-SUM($DP214:ER214)))</f>
        <v/>
      </c>
      <c r="ET214">
        <f>MIN(AX213*(1+AX$6/Setup!$C$13)-CV214,MAX(0,$H214-SUM($DP214:ES214)))</f>
        <v/>
      </c>
      <c r="EU214">
        <f>MIN(AY213*(1+AY$6/Setup!$C$13)-CW214,MAX(0,$H214-SUM($DP214:ET214)))</f>
        <v/>
      </c>
      <c r="EV214">
        <f>MIN(AZ213*(1+AZ$6/Setup!$C$13)-CX214,MAX(0,$H214-SUM($DP214:EU214)))</f>
        <v/>
      </c>
      <c r="EW214">
        <f>MIN(BA213*(1+BA$6/Setup!$C$13)-CY214,MAX(0,$H214-SUM($DP214:EV214)))</f>
        <v/>
      </c>
      <c r="EX214">
        <f>MIN(BB213*(1+BB$6/Setup!$C$13)-CZ214,MAX(0,$H214-SUM($DP214:EW214)))</f>
        <v/>
      </c>
      <c r="EY214">
        <f>MIN(BC213*(1+BC$6/Setup!$C$13)-DA214,MAX(0,$H214-SUM($DP214:EX214)))</f>
        <v/>
      </c>
      <c r="EZ214">
        <f>MIN(BD213*(1+BD$6/Setup!$C$13)-DB214,MAX(0,$H214-SUM($DP214:EY214)))</f>
        <v/>
      </c>
      <c r="FA214">
        <f>MIN(BE213*(1+BE$6/Setup!$C$13)-DC214,MAX(0,$H214-SUM($DP214:EZ214)))</f>
        <v/>
      </c>
      <c r="FB214">
        <f>MIN(BF213*(1+BF$6/Setup!$C$13)-DD214,MAX(0,$H214-SUM($DP214:FA214)))</f>
        <v/>
      </c>
      <c r="FC214">
        <f>MIN(BG213*(1+BG$6/Setup!$C$13)-DE214,MAX(0,$H214-SUM($DP214:FB214)))</f>
        <v/>
      </c>
      <c r="FD214">
        <f>MIN(BH213*(1+BH$6/Setup!$C$13)-DF214,MAX(0,$H214-SUM($DP214:FC214)))</f>
        <v/>
      </c>
      <c r="FE214">
        <f>MIN(BI213*(1+BI$6/Setup!$C$13)-DG214,MAX(0,$H214-SUM($DP214:FD214)))</f>
        <v/>
      </c>
      <c r="FF214">
        <f>MIN(BJ213*(1+BJ$6/Setup!$C$13)-DH214,MAX(0,$H214-SUM($DP214:FE214)))</f>
        <v/>
      </c>
      <c r="FG214">
        <f>MIN(BK213*(1+BK$6/Setup!$C$13)-DI214,MAX(0,$H214-SUM($DP214:FF214)))</f>
        <v/>
      </c>
      <c r="FH214">
        <f>MIN(BL213*(1+BL$6/Setup!$C$13)-DJ214,MAX(0,$H214-SUM($DP214:FG214)))</f>
        <v/>
      </c>
      <c r="FI214">
        <f>MIN(BM213*(1+BM$6/Setup!$C$13)-DK214,MAX(0,$H214-SUM($DP214:FH214)))</f>
        <v/>
      </c>
      <c r="FJ214">
        <f>MIN(BN213*(1+BN$6/Setup!$C$13)-DL214,MAX(0,$H214-SUM($DP214:FI214)))</f>
        <v/>
      </c>
      <c r="FK214">
        <f>MIN(BO213*(1+BO$6/Setup!$C$13)-DM214,MAX(0,$H214-SUM($DP214:FJ214)))</f>
        <v/>
      </c>
      <c r="FL214">
        <f>MIN(BP213*(1+BP$6/Setup!$C$13)-DN214,MAX(0,$H214-SUM($DP214:FK214)))</f>
        <v/>
      </c>
      <c r="FM214">
        <f>MIN(BQ213*(1+BQ$6/Setup!$C$13)-DO214,MAX(0,$H214-SUM($DP214:FL214)))</f>
        <v/>
      </c>
    </row>
    <row r="215">
      <c r="A215">
        <f>A214+1</f>
        <v/>
      </c>
      <c r="B215">
        <f>IF(Setup!$C$6="Every week",Setup!$C$7+7*(A215-1),IF(Setup!$C$6="Every 2 weeks",Setup!$C$7+14*(A215-1),IF(Setup!$C$6="Every month",EDATE(Setup!$C$7,A215-1),EOMONTH(Setup!$C$7,INT((A215-1+Setup!$C$20)/2)-1)+MIN(IF(MOD(A215-1+Setup!$C$20,2)=0,Setup!$C$18,Setup!$C$19),DAY(EOMONTH(Setup!$C$7,INT((A215-1+Setup!$C$20)/2)))))))</f>
        <v/>
      </c>
      <c r="C215">
        <f>N('Paycheck Plan'!J211)</f>
        <v/>
      </c>
      <c r="D215">
        <f>N('Paycheck Plan'!K211)</f>
        <v/>
      </c>
      <c r="E215">
        <f>MIN(MAX(0,Setup!$C$10-F214),MAX(0,Setup!$C$8+C215-G215))</f>
        <v/>
      </c>
      <c r="F215">
        <f>F214+E215</f>
        <v/>
      </c>
      <c r="G215">
        <f>MIN(Setup!$C$14,MAX(0,Setup!$C$8+C215))</f>
        <v/>
      </c>
      <c r="H215">
        <f>MAX(0,Setup!$C$8+C215-G215-E215)+SUM($T$7:$BQ$7)-SUM(BR215:DO215)</f>
        <v/>
      </c>
      <c r="I215">
        <f>SUMPRODUCT(T214:BQ214,$T$6:$BQ$6)/Setup!$C$13</f>
        <v/>
      </c>
      <c r="J215">
        <f>SUM(T215:BQ215)</f>
        <v/>
      </c>
      <c r="K215">
        <f>IF(MAX(DP215:FM215)&gt;0,MATCH(MAX(DP215:FM215),DP215:FM215,0),1)</f>
        <v/>
      </c>
      <c r="T215">
        <f>MAX(0,T214*(1+T$6/Setup!$C$13)-BR215-DP215)+IF($K215=1,$D215,0)</f>
        <v/>
      </c>
      <c r="U215">
        <f>MAX(0,U214*(1+U$6/Setup!$C$13)-BS215-DQ215)+IF($K215=2,$D215,0)</f>
        <v/>
      </c>
      <c r="V215">
        <f>MAX(0,V214*(1+V$6/Setup!$C$13)-BT215-DR215)+IF($K215=3,$D215,0)</f>
        <v/>
      </c>
      <c r="W215">
        <f>MAX(0,W214*(1+W$6/Setup!$C$13)-BU215-DS215)+IF($K215=4,$D215,0)</f>
        <v/>
      </c>
      <c r="X215">
        <f>MAX(0,X214*(1+X$6/Setup!$C$13)-BV215-DT215)+IF($K215=5,$D215,0)</f>
        <v/>
      </c>
      <c r="Y215">
        <f>MAX(0,Y214*(1+Y$6/Setup!$C$13)-BW215-DU215)+IF($K215=6,$D215,0)</f>
        <v/>
      </c>
      <c r="Z215">
        <f>MAX(0,Z214*(1+Z$6/Setup!$C$13)-BX215-DV215)+IF($K215=7,$D215,0)</f>
        <v/>
      </c>
      <c r="AA215">
        <f>MAX(0,AA214*(1+AA$6/Setup!$C$13)-BY215-DW215)+IF($K215=8,$D215,0)</f>
        <v/>
      </c>
      <c r="AB215">
        <f>MAX(0,AB214*(1+AB$6/Setup!$C$13)-BZ215-DX215)+IF($K215=9,$D215,0)</f>
        <v/>
      </c>
      <c r="AC215">
        <f>MAX(0,AC214*(1+AC$6/Setup!$C$13)-CA215-DY215)+IF($K215=10,$D215,0)</f>
        <v/>
      </c>
      <c r="AD215">
        <f>MAX(0,AD214*(1+AD$6/Setup!$C$13)-CB215-DZ215)+IF($K215=11,$D215,0)</f>
        <v/>
      </c>
      <c r="AE215">
        <f>MAX(0,AE214*(1+AE$6/Setup!$C$13)-CC215-EA215)+IF($K215=12,$D215,0)</f>
        <v/>
      </c>
      <c r="AF215">
        <f>MAX(0,AF214*(1+AF$6/Setup!$C$13)-CD215-EB215)+IF($K215=13,$D215,0)</f>
        <v/>
      </c>
      <c r="AG215">
        <f>MAX(0,AG214*(1+AG$6/Setup!$C$13)-CE215-EC215)+IF($K215=14,$D215,0)</f>
        <v/>
      </c>
      <c r="AH215">
        <f>MAX(0,AH214*(1+AH$6/Setup!$C$13)-CF215-ED215)+IF($K215=15,$D215,0)</f>
        <v/>
      </c>
      <c r="AI215">
        <f>MAX(0,AI214*(1+AI$6/Setup!$C$13)-CG215-EE215)+IF($K215=16,$D215,0)</f>
        <v/>
      </c>
      <c r="AJ215">
        <f>MAX(0,AJ214*(1+AJ$6/Setup!$C$13)-CH215-EF215)+IF($K215=17,$D215,0)</f>
        <v/>
      </c>
      <c r="AK215">
        <f>MAX(0,AK214*(1+AK$6/Setup!$C$13)-CI215-EG215)+IF($K215=18,$D215,0)</f>
        <v/>
      </c>
      <c r="AL215">
        <f>MAX(0,AL214*(1+AL$6/Setup!$C$13)-CJ215-EH215)+IF($K215=19,$D215,0)</f>
        <v/>
      </c>
      <c r="AM215">
        <f>MAX(0,AM214*(1+AM$6/Setup!$C$13)-CK215-EI215)+IF($K215=20,$D215,0)</f>
        <v/>
      </c>
      <c r="AN215">
        <f>MAX(0,AN214*(1+AN$6/Setup!$C$13)-CL215-EJ215)+IF($K215=21,$D215,0)</f>
        <v/>
      </c>
      <c r="AO215">
        <f>MAX(0,AO214*(1+AO$6/Setup!$C$13)-CM215-EK215)+IF($K215=22,$D215,0)</f>
        <v/>
      </c>
      <c r="AP215">
        <f>MAX(0,AP214*(1+AP$6/Setup!$C$13)-CN215-EL215)+IF($K215=23,$D215,0)</f>
        <v/>
      </c>
      <c r="AQ215">
        <f>MAX(0,AQ214*(1+AQ$6/Setup!$C$13)-CO215-EM215)+IF($K215=24,$D215,0)</f>
        <v/>
      </c>
      <c r="AR215">
        <f>MAX(0,AR214*(1+AR$6/Setup!$C$13)-CP215-EN215)+IF($K215=25,$D215,0)</f>
        <v/>
      </c>
      <c r="AS215">
        <f>MAX(0,AS214*(1+AS$6/Setup!$C$13)-CQ215-EO215)+IF($K215=26,$D215,0)</f>
        <v/>
      </c>
      <c r="AT215">
        <f>MAX(0,AT214*(1+AT$6/Setup!$C$13)-CR215-EP215)+IF($K215=27,$D215,0)</f>
        <v/>
      </c>
      <c r="AU215">
        <f>MAX(0,AU214*(1+AU$6/Setup!$C$13)-CS215-EQ215)+IF($K215=28,$D215,0)</f>
        <v/>
      </c>
      <c r="AV215">
        <f>MAX(0,AV214*(1+AV$6/Setup!$C$13)-CT215-ER215)+IF($K215=29,$D215,0)</f>
        <v/>
      </c>
      <c r="AW215">
        <f>MAX(0,AW214*(1+AW$6/Setup!$C$13)-CU215-ES215)+IF($K215=30,$D215,0)</f>
        <v/>
      </c>
      <c r="AX215">
        <f>MAX(0,AX214*(1+AX$6/Setup!$C$13)-CV215-ET215)+IF($K215=31,$D215,0)</f>
        <v/>
      </c>
      <c r="AY215">
        <f>MAX(0,AY214*(1+AY$6/Setup!$C$13)-CW215-EU215)+IF($K215=32,$D215,0)</f>
        <v/>
      </c>
      <c r="AZ215">
        <f>MAX(0,AZ214*(1+AZ$6/Setup!$C$13)-CX215-EV215)+IF($K215=33,$D215,0)</f>
        <v/>
      </c>
      <c r="BA215">
        <f>MAX(0,BA214*(1+BA$6/Setup!$C$13)-CY215-EW215)+IF($K215=34,$D215,0)</f>
        <v/>
      </c>
      <c r="BB215">
        <f>MAX(0,BB214*(1+BB$6/Setup!$C$13)-CZ215-EX215)+IF($K215=35,$D215,0)</f>
        <v/>
      </c>
      <c r="BC215">
        <f>MAX(0,BC214*(1+BC$6/Setup!$C$13)-DA215-EY215)+IF($K215=36,$D215,0)</f>
        <v/>
      </c>
      <c r="BD215">
        <f>MAX(0,BD214*(1+BD$6/Setup!$C$13)-DB215-EZ215)+IF($K215=37,$D215,0)</f>
        <v/>
      </c>
      <c r="BE215">
        <f>MAX(0,BE214*(1+BE$6/Setup!$C$13)-DC215-FA215)+IF($K215=38,$D215,0)</f>
        <v/>
      </c>
      <c r="BF215">
        <f>MAX(0,BF214*(1+BF$6/Setup!$C$13)-DD215-FB215)+IF($K215=39,$D215,0)</f>
        <v/>
      </c>
      <c r="BG215">
        <f>MAX(0,BG214*(1+BG$6/Setup!$C$13)-DE215-FC215)+IF($K215=40,$D215,0)</f>
        <v/>
      </c>
      <c r="BH215">
        <f>MAX(0,BH214*(1+BH$6/Setup!$C$13)-DF215-FD215)+IF($K215=41,$D215,0)</f>
        <v/>
      </c>
      <c r="BI215">
        <f>MAX(0,BI214*(1+BI$6/Setup!$C$13)-DG215-FE215)+IF($K215=42,$D215,0)</f>
        <v/>
      </c>
      <c r="BJ215">
        <f>MAX(0,BJ214*(1+BJ$6/Setup!$C$13)-DH215-FF215)+IF($K215=43,$D215,0)</f>
        <v/>
      </c>
      <c r="BK215">
        <f>MAX(0,BK214*(1+BK$6/Setup!$C$13)-DI215-FG215)+IF($K215=44,$D215,0)</f>
        <v/>
      </c>
      <c r="BL215">
        <f>MAX(0,BL214*(1+BL$6/Setup!$C$13)-DJ215-FH215)+IF($K215=45,$D215,0)</f>
        <v/>
      </c>
      <c r="BM215">
        <f>MAX(0,BM214*(1+BM$6/Setup!$C$13)-DK215-FI215)+IF($K215=46,$D215,0)</f>
        <v/>
      </c>
      <c r="BN215">
        <f>MAX(0,BN214*(1+BN$6/Setup!$C$13)-DL215-FJ215)+IF($K215=47,$D215,0)</f>
        <v/>
      </c>
      <c r="BO215">
        <f>MAX(0,BO214*(1+BO$6/Setup!$C$13)-DM215-FK215)+IF($K215=48,$D215,0)</f>
        <v/>
      </c>
      <c r="BP215">
        <f>MAX(0,BP214*(1+BP$6/Setup!$C$13)-DN215-FL215)+IF($K215=49,$D215,0)</f>
        <v/>
      </c>
      <c r="BQ215">
        <f>MAX(0,BQ214*(1+BQ$6/Setup!$C$13)-DO215-FM215)+IF($K215=50,$D215,0)</f>
        <v/>
      </c>
      <c r="BR215">
        <f>MIN(T214*(1+T$6/Setup!$C$13),T$7)</f>
        <v/>
      </c>
      <c r="BS215">
        <f>MIN(U214*(1+U$6/Setup!$C$13),U$7)</f>
        <v/>
      </c>
      <c r="BT215">
        <f>MIN(V214*(1+V$6/Setup!$C$13),V$7)</f>
        <v/>
      </c>
      <c r="BU215">
        <f>MIN(W214*(1+W$6/Setup!$C$13),W$7)</f>
        <v/>
      </c>
      <c r="BV215">
        <f>MIN(X214*(1+X$6/Setup!$C$13),X$7)</f>
        <v/>
      </c>
      <c r="BW215">
        <f>MIN(Y214*(1+Y$6/Setup!$C$13),Y$7)</f>
        <v/>
      </c>
      <c r="BX215">
        <f>MIN(Z214*(1+Z$6/Setup!$C$13),Z$7)</f>
        <v/>
      </c>
      <c r="BY215">
        <f>MIN(AA214*(1+AA$6/Setup!$C$13),AA$7)</f>
        <v/>
      </c>
      <c r="BZ215">
        <f>MIN(AB214*(1+AB$6/Setup!$C$13),AB$7)</f>
        <v/>
      </c>
      <c r="CA215">
        <f>MIN(AC214*(1+AC$6/Setup!$C$13),AC$7)</f>
        <v/>
      </c>
      <c r="CB215">
        <f>MIN(AD214*(1+AD$6/Setup!$C$13),AD$7)</f>
        <v/>
      </c>
      <c r="CC215">
        <f>MIN(AE214*(1+AE$6/Setup!$C$13),AE$7)</f>
        <v/>
      </c>
      <c r="CD215">
        <f>MIN(AF214*(1+AF$6/Setup!$C$13),AF$7)</f>
        <v/>
      </c>
      <c r="CE215">
        <f>MIN(AG214*(1+AG$6/Setup!$C$13),AG$7)</f>
        <v/>
      </c>
      <c r="CF215">
        <f>MIN(AH214*(1+AH$6/Setup!$C$13),AH$7)</f>
        <v/>
      </c>
      <c r="CG215">
        <f>MIN(AI214*(1+AI$6/Setup!$C$13),AI$7)</f>
        <v/>
      </c>
      <c r="CH215">
        <f>MIN(AJ214*(1+AJ$6/Setup!$C$13),AJ$7)</f>
        <v/>
      </c>
      <c r="CI215">
        <f>MIN(AK214*(1+AK$6/Setup!$C$13),AK$7)</f>
        <v/>
      </c>
      <c r="CJ215">
        <f>MIN(AL214*(1+AL$6/Setup!$C$13),AL$7)</f>
        <v/>
      </c>
      <c r="CK215">
        <f>MIN(AM214*(1+AM$6/Setup!$C$13),AM$7)</f>
        <v/>
      </c>
      <c r="CL215">
        <f>MIN(AN214*(1+AN$6/Setup!$C$13),AN$7)</f>
        <v/>
      </c>
      <c r="CM215">
        <f>MIN(AO214*(1+AO$6/Setup!$C$13),AO$7)</f>
        <v/>
      </c>
      <c r="CN215">
        <f>MIN(AP214*(1+AP$6/Setup!$C$13),AP$7)</f>
        <v/>
      </c>
      <c r="CO215">
        <f>MIN(AQ214*(1+AQ$6/Setup!$C$13),AQ$7)</f>
        <v/>
      </c>
      <c r="CP215">
        <f>MIN(AR214*(1+AR$6/Setup!$C$13),AR$7)</f>
        <v/>
      </c>
      <c r="CQ215">
        <f>MIN(AS214*(1+AS$6/Setup!$C$13),AS$7)</f>
        <v/>
      </c>
      <c r="CR215">
        <f>MIN(AT214*(1+AT$6/Setup!$C$13),AT$7)</f>
        <v/>
      </c>
      <c r="CS215">
        <f>MIN(AU214*(1+AU$6/Setup!$C$13),AU$7)</f>
        <v/>
      </c>
      <c r="CT215">
        <f>MIN(AV214*(1+AV$6/Setup!$C$13),AV$7)</f>
        <v/>
      </c>
      <c r="CU215">
        <f>MIN(AW214*(1+AW$6/Setup!$C$13),AW$7)</f>
        <v/>
      </c>
      <c r="CV215">
        <f>MIN(AX214*(1+AX$6/Setup!$C$13),AX$7)</f>
        <v/>
      </c>
      <c r="CW215">
        <f>MIN(AY214*(1+AY$6/Setup!$C$13),AY$7)</f>
        <v/>
      </c>
      <c r="CX215">
        <f>MIN(AZ214*(1+AZ$6/Setup!$C$13),AZ$7)</f>
        <v/>
      </c>
      <c r="CY215">
        <f>MIN(BA214*(1+BA$6/Setup!$C$13),BA$7)</f>
        <v/>
      </c>
      <c r="CZ215">
        <f>MIN(BB214*(1+BB$6/Setup!$C$13),BB$7)</f>
        <v/>
      </c>
      <c r="DA215">
        <f>MIN(BC214*(1+BC$6/Setup!$C$13),BC$7)</f>
        <v/>
      </c>
      <c r="DB215">
        <f>MIN(BD214*(1+BD$6/Setup!$C$13),BD$7)</f>
        <v/>
      </c>
      <c r="DC215">
        <f>MIN(BE214*(1+BE$6/Setup!$C$13),BE$7)</f>
        <v/>
      </c>
      <c r="DD215">
        <f>MIN(BF214*(1+BF$6/Setup!$C$13),BF$7)</f>
        <v/>
      </c>
      <c r="DE215">
        <f>MIN(BG214*(1+BG$6/Setup!$C$13),BG$7)</f>
        <v/>
      </c>
      <c r="DF215">
        <f>MIN(BH214*(1+BH$6/Setup!$C$13),BH$7)</f>
        <v/>
      </c>
      <c r="DG215">
        <f>MIN(BI214*(1+BI$6/Setup!$C$13),BI$7)</f>
        <v/>
      </c>
      <c r="DH215">
        <f>MIN(BJ214*(1+BJ$6/Setup!$C$13),BJ$7)</f>
        <v/>
      </c>
      <c r="DI215">
        <f>MIN(BK214*(1+BK$6/Setup!$C$13),BK$7)</f>
        <v/>
      </c>
      <c r="DJ215">
        <f>MIN(BL214*(1+BL$6/Setup!$C$13),BL$7)</f>
        <v/>
      </c>
      <c r="DK215">
        <f>MIN(BM214*(1+BM$6/Setup!$C$13),BM$7)</f>
        <v/>
      </c>
      <c r="DL215">
        <f>MIN(BN214*(1+BN$6/Setup!$C$13),BN$7)</f>
        <v/>
      </c>
      <c r="DM215">
        <f>MIN(BO214*(1+BO$6/Setup!$C$13),BO$7)</f>
        <v/>
      </c>
      <c r="DN215">
        <f>MIN(BP214*(1+BP$6/Setup!$C$13),BP$7)</f>
        <v/>
      </c>
      <c r="DO215">
        <f>MIN(BQ214*(1+BQ$6/Setup!$C$13),BQ$7)</f>
        <v/>
      </c>
      <c r="DP215">
        <f>MIN(T214*(1+T$6/Setup!$C$13)-BR215,$H215)</f>
        <v/>
      </c>
      <c r="DQ215">
        <f>MIN(U214*(1+U$6/Setup!$C$13)-BS215,MAX(0,$H215-SUM($DP215:DP215)))</f>
        <v/>
      </c>
      <c r="DR215">
        <f>MIN(V214*(1+V$6/Setup!$C$13)-BT215,MAX(0,$H215-SUM($DP215:DQ215)))</f>
        <v/>
      </c>
      <c r="DS215">
        <f>MIN(W214*(1+W$6/Setup!$C$13)-BU215,MAX(0,$H215-SUM($DP215:DR215)))</f>
        <v/>
      </c>
      <c r="DT215">
        <f>MIN(X214*(1+X$6/Setup!$C$13)-BV215,MAX(0,$H215-SUM($DP215:DS215)))</f>
        <v/>
      </c>
      <c r="DU215">
        <f>MIN(Y214*(1+Y$6/Setup!$C$13)-BW215,MAX(0,$H215-SUM($DP215:DT215)))</f>
        <v/>
      </c>
      <c r="DV215">
        <f>MIN(Z214*(1+Z$6/Setup!$C$13)-BX215,MAX(0,$H215-SUM($DP215:DU215)))</f>
        <v/>
      </c>
      <c r="DW215">
        <f>MIN(AA214*(1+AA$6/Setup!$C$13)-BY215,MAX(0,$H215-SUM($DP215:DV215)))</f>
        <v/>
      </c>
      <c r="DX215">
        <f>MIN(AB214*(1+AB$6/Setup!$C$13)-BZ215,MAX(0,$H215-SUM($DP215:DW215)))</f>
        <v/>
      </c>
      <c r="DY215">
        <f>MIN(AC214*(1+AC$6/Setup!$C$13)-CA215,MAX(0,$H215-SUM($DP215:DX215)))</f>
        <v/>
      </c>
      <c r="DZ215">
        <f>MIN(AD214*(1+AD$6/Setup!$C$13)-CB215,MAX(0,$H215-SUM($DP215:DY215)))</f>
        <v/>
      </c>
      <c r="EA215">
        <f>MIN(AE214*(1+AE$6/Setup!$C$13)-CC215,MAX(0,$H215-SUM($DP215:DZ215)))</f>
        <v/>
      </c>
      <c r="EB215">
        <f>MIN(AF214*(1+AF$6/Setup!$C$13)-CD215,MAX(0,$H215-SUM($DP215:EA215)))</f>
        <v/>
      </c>
      <c r="EC215">
        <f>MIN(AG214*(1+AG$6/Setup!$C$13)-CE215,MAX(0,$H215-SUM($DP215:EB215)))</f>
        <v/>
      </c>
      <c r="ED215">
        <f>MIN(AH214*(1+AH$6/Setup!$C$13)-CF215,MAX(0,$H215-SUM($DP215:EC215)))</f>
        <v/>
      </c>
      <c r="EE215">
        <f>MIN(AI214*(1+AI$6/Setup!$C$13)-CG215,MAX(0,$H215-SUM($DP215:ED215)))</f>
        <v/>
      </c>
      <c r="EF215">
        <f>MIN(AJ214*(1+AJ$6/Setup!$C$13)-CH215,MAX(0,$H215-SUM($DP215:EE215)))</f>
        <v/>
      </c>
      <c r="EG215">
        <f>MIN(AK214*(1+AK$6/Setup!$C$13)-CI215,MAX(0,$H215-SUM($DP215:EF215)))</f>
        <v/>
      </c>
      <c r="EH215">
        <f>MIN(AL214*(1+AL$6/Setup!$C$13)-CJ215,MAX(0,$H215-SUM($DP215:EG215)))</f>
        <v/>
      </c>
      <c r="EI215">
        <f>MIN(AM214*(1+AM$6/Setup!$C$13)-CK215,MAX(0,$H215-SUM($DP215:EH215)))</f>
        <v/>
      </c>
      <c r="EJ215">
        <f>MIN(AN214*(1+AN$6/Setup!$C$13)-CL215,MAX(0,$H215-SUM($DP215:EI215)))</f>
        <v/>
      </c>
      <c r="EK215">
        <f>MIN(AO214*(1+AO$6/Setup!$C$13)-CM215,MAX(0,$H215-SUM($DP215:EJ215)))</f>
        <v/>
      </c>
      <c r="EL215">
        <f>MIN(AP214*(1+AP$6/Setup!$C$13)-CN215,MAX(0,$H215-SUM($DP215:EK215)))</f>
        <v/>
      </c>
      <c r="EM215">
        <f>MIN(AQ214*(1+AQ$6/Setup!$C$13)-CO215,MAX(0,$H215-SUM($DP215:EL215)))</f>
        <v/>
      </c>
      <c r="EN215">
        <f>MIN(AR214*(1+AR$6/Setup!$C$13)-CP215,MAX(0,$H215-SUM($DP215:EM215)))</f>
        <v/>
      </c>
      <c r="EO215">
        <f>MIN(AS214*(1+AS$6/Setup!$C$13)-CQ215,MAX(0,$H215-SUM($DP215:EN215)))</f>
        <v/>
      </c>
      <c r="EP215">
        <f>MIN(AT214*(1+AT$6/Setup!$C$13)-CR215,MAX(0,$H215-SUM($DP215:EO215)))</f>
        <v/>
      </c>
      <c r="EQ215">
        <f>MIN(AU214*(1+AU$6/Setup!$C$13)-CS215,MAX(0,$H215-SUM($DP215:EP215)))</f>
        <v/>
      </c>
      <c r="ER215">
        <f>MIN(AV214*(1+AV$6/Setup!$C$13)-CT215,MAX(0,$H215-SUM($DP215:EQ215)))</f>
        <v/>
      </c>
      <c r="ES215">
        <f>MIN(AW214*(1+AW$6/Setup!$C$13)-CU215,MAX(0,$H215-SUM($DP215:ER215)))</f>
        <v/>
      </c>
      <c r="ET215">
        <f>MIN(AX214*(1+AX$6/Setup!$C$13)-CV215,MAX(0,$H215-SUM($DP215:ES215)))</f>
        <v/>
      </c>
      <c r="EU215">
        <f>MIN(AY214*(1+AY$6/Setup!$C$13)-CW215,MAX(0,$H215-SUM($DP215:ET215)))</f>
        <v/>
      </c>
      <c r="EV215">
        <f>MIN(AZ214*(1+AZ$6/Setup!$C$13)-CX215,MAX(0,$H215-SUM($DP215:EU215)))</f>
        <v/>
      </c>
      <c r="EW215">
        <f>MIN(BA214*(1+BA$6/Setup!$C$13)-CY215,MAX(0,$H215-SUM($DP215:EV215)))</f>
        <v/>
      </c>
      <c r="EX215">
        <f>MIN(BB214*(1+BB$6/Setup!$C$13)-CZ215,MAX(0,$H215-SUM($DP215:EW215)))</f>
        <v/>
      </c>
      <c r="EY215">
        <f>MIN(BC214*(1+BC$6/Setup!$C$13)-DA215,MAX(0,$H215-SUM($DP215:EX215)))</f>
        <v/>
      </c>
      <c r="EZ215">
        <f>MIN(BD214*(1+BD$6/Setup!$C$13)-DB215,MAX(0,$H215-SUM($DP215:EY215)))</f>
        <v/>
      </c>
      <c r="FA215">
        <f>MIN(BE214*(1+BE$6/Setup!$C$13)-DC215,MAX(0,$H215-SUM($DP215:EZ215)))</f>
        <v/>
      </c>
      <c r="FB215">
        <f>MIN(BF214*(1+BF$6/Setup!$C$13)-DD215,MAX(0,$H215-SUM($DP215:FA215)))</f>
        <v/>
      </c>
      <c r="FC215">
        <f>MIN(BG214*(1+BG$6/Setup!$C$13)-DE215,MAX(0,$H215-SUM($DP215:FB215)))</f>
        <v/>
      </c>
      <c r="FD215">
        <f>MIN(BH214*(1+BH$6/Setup!$C$13)-DF215,MAX(0,$H215-SUM($DP215:FC215)))</f>
        <v/>
      </c>
      <c r="FE215">
        <f>MIN(BI214*(1+BI$6/Setup!$C$13)-DG215,MAX(0,$H215-SUM($DP215:FD215)))</f>
        <v/>
      </c>
      <c r="FF215">
        <f>MIN(BJ214*(1+BJ$6/Setup!$C$13)-DH215,MAX(0,$H215-SUM($DP215:FE215)))</f>
        <v/>
      </c>
      <c r="FG215">
        <f>MIN(BK214*(1+BK$6/Setup!$C$13)-DI215,MAX(0,$H215-SUM($DP215:FF215)))</f>
        <v/>
      </c>
      <c r="FH215">
        <f>MIN(BL214*(1+BL$6/Setup!$C$13)-DJ215,MAX(0,$H215-SUM($DP215:FG215)))</f>
        <v/>
      </c>
      <c r="FI215">
        <f>MIN(BM214*(1+BM$6/Setup!$C$13)-DK215,MAX(0,$H215-SUM($DP215:FH215)))</f>
        <v/>
      </c>
      <c r="FJ215">
        <f>MIN(BN214*(1+BN$6/Setup!$C$13)-DL215,MAX(0,$H215-SUM($DP215:FI215)))</f>
        <v/>
      </c>
      <c r="FK215">
        <f>MIN(BO214*(1+BO$6/Setup!$C$13)-DM215,MAX(0,$H215-SUM($DP215:FJ215)))</f>
        <v/>
      </c>
      <c r="FL215">
        <f>MIN(BP214*(1+BP$6/Setup!$C$13)-DN215,MAX(0,$H215-SUM($DP215:FK215)))</f>
        <v/>
      </c>
      <c r="FM215">
        <f>MIN(BQ214*(1+BQ$6/Setup!$C$13)-DO215,MAX(0,$H215-SUM($DP215:FL215)))</f>
        <v/>
      </c>
    </row>
    <row r="216">
      <c r="A216">
        <f>A215+1</f>
        <v/>
      </c>
      <c r="B216">
        <f>IF(Setup!$C$6="Every week",Setup!$C$7+7*(A216-1),IF(Setup!$C$6="Every 2 weeks",Setup!$C$7+14*(A216-1),IF(Setup!$C$6="Every month",EDATE(Setup!$C$7,A216-1),EOMONTH(Setup!$C$7,INT((A216-1+Setup!$C$20)/2)-1)+MIN(IF(MOD(A216-1+Setup!$C$20,2)=0,Setup!$C$18,Setup!$C$19),DAY(EOMONTH(Setup!$C$7,INT((A216-1+Setup!$C$20)/2)))))))</f>
        <v/>
      </c>
      <c r="C216">
        <f>N('Paycheck Plan'!J212)</f>
        <v/>
      </c>
      <c r="D216">
        <f>N('Paycheck Plan'!K212)</f>
        <v/>
      </c>
      <c r="E216">
        <f>MIN(MAX(0,Setup!$C$10-F215),MAX(0,Setup!$C$8+C216-G216))</f>
        <v/>
      </c>
      <c r="F216">
        <f>F215+E216</f>
        <v/>
      </c>
      <c r="G216">
        <f>MIN(Setup!$C$14,MAX(0,Setup!$C$8+C216))</f>
        <v/>
      </c>
      <c r="H216">
        <f>MAX(0,Setup!$C$8+C216-G216-E216)+SUM($T$7:$BQ$7)-SUM(BR216:DO216)</f>
        <v/>
      </c>
      <c r="I216">
        <f>SUMPRODUCT(T215:BQ215,$T$6:$BQ$6)/Setup!$C$13</f>
        <v/>
      </c>
      <c r="J216">
        <f>SUM(T216:BQ216)</f>
        <v/>
      </c>
      <c r="K216">
        <f>IF(MAX(DP216:FM216)&gt;0,MATCH(MAX(DP216:FM216),DP216:FM216,0),1)</f>
        <v/>
      </c>
      <c r="T216">
        <f>MAX(0,T215*(1+T$6/Setup!$C$13)-BR216-DP216)+IF($K216=1,$D216,0)</f>
        <v/>
      </c>
      <c r="U216">
        <f>MAX(0,U215*(1+U$6/Setup!$C$13)-BS216-DQ216)+IF($K216=2,$D216,0)</f>
        <v/>
      </c>
      <c r="V216">
        <f>MAX(0,V215*(1+V$6/Setup!$C$13)-BT216-DR216)+IF($K216=3,$D216,0)</f>
        <v/>
      </c>
      <c r="W216">
        <f>MAX(0,W215*(1+W$6/Setup!$C$13)-BU216-DS216)+IF($K216=4,$D216,0)</f>
        <v/>
      </c>
      <c r="X216">
        <f>MAX(0,X215*(1+X$6/Setup!$C$13)-BV216-DT216)+IF($K216=5,$D216,0)</f>
        <v/>
      </c>
      <c r="Y216">
        <f>MAX(0,Y215*(1+Y$6/Setup!$C$13)-BW216-DU216)+IF($K216=6,$D216,0)</f>
        <v/>
      </c>
      <c r="Z216">
        <f>MAX(0,Z215*(1+Z$6/Setup!$C$13)-BX216-DV216)+IF($K216=7,$D216,0)</f>
        <v/>
      </c>
      <c r="AA216">
        <f>MAX(0,AA215*(1+AA$6/Setup!$C$13)-BY216-DW216)+IF($K216=8,$D216,0)</f>
        <v/>
      </c>
      <c r="AB216">
        <f>MAX(0,AB215*(1+AB$6/Setup!$C$13)-BZ216-DX216)+IF($K216=9,$D216,0)</f>
        <v/>
      </c>
      <c r="AC216">
        <f>MAX(0,AC215*(1+AC$6/Setup!$C$13)-CA216-DY216)+IF($K216=10,$D216,0)</f>
        <v/>
      </c>
      <c r="AD216">
        <f>MAX(0,AD215*(1+AD$6/Setup!$C$13)-CB216-DZ216)+IF($K216=11,$D216,0)</f>
        <v/>
      </c>
      <c r="AE216">
        <f>MAX(0,AE215*(1+AE$6/Setup!$C$13)-CC216-EA216)+IF($K216=12,$D216,0)</f>
        <v/>
      </c>
      <c r="AF216">
        <f>MAX(0,AF215*(1+AF$6/Setup!$C$13)-CD216-EB216)+IF($K216=13,$D216,0)</f>
        <v/>
      </c>
      <c r="AG216">
        <f>MAX(0,AG215*(1+AG$6/Setup!$C$13)-CE216-EC216)+IF($K216=14,$D216,0)</f>
        <v/>
      </c>
      <c r="AH216">
        <f>MAX(0,AH215*(1+AH$6/Setup!$C$13)-CF216-ED216)+IF($K216=15,$D216,0)</f>
        <v/>
      </c>
      <c r="AI216">
        <f>MAX(0,AI215*(1+AI$6/Setup!$C$13)-CG216-EE216)+IF($K216=16,$D216,0)</f>
        <v/>
      </c>
      <c r="AJ216">
        <f>MAX(0,AJ215*(1+AJ$6/Setup!$C$13)-CH216-EF216)+IF($K216=17,$D216,0)</f>
        <v/>
      </c>
      <c r="AK216">
        <f>MAX(0,AK215*(1+AK$6/Setup!$C$13)-CI216-EG216)+IF($K216=18,$D216,0)</f>
        <v/>
      </c>
      <c r="AL216">
        <f>MAX(0,AL215*(1+AL$6/Setup!$C$13)-CJ216-EH216)+IF($K216=19,$D216,0)</f>
        <v/>
      </c>
      <c r="AM216">
        <f>MAX(0,AM215*(1+AM$6/Setup!$C$13)-CK216-EI216)+IF($K216=20,$D216,0)</f>
        <v/>
      </c>
      <c r="AN216">
        <f>MAX(0,AN215*(1+AN$6/Setup!$C$13)-CL216-EJ216)+IF($K216=21,$D216,0)</f>
        <v/>
      </c>
      <c r="AO216">
        <f>MAX(0,AO215*(1+AO$6/Setup!$C$13)-CM216-EK216)+IF($K216=22,$D216,0)</f>
        <v/>
      </c>
      <c r="AP216">
        <f>MAX(0,AP215*(1+AP$6/Setup!$C$13)-CN216-EL216)+IF($K216=23,$D216,0)</f>
        <v/>
      </c>
      <c r="AQ216">
        <f>MAX(0,AQ215*(1+AQ$6/Setup!$C$13)-CO216-EM216)+IF($K216=24,$D216,0)</f>
        <v/>
      </c>
      <c r="AR216">
        <f>MAX(0,AR215*(1+AR$6/Setup!$C$13)-CP216-EN216)+IF($K216=25,$D216,0)</f>
        <v/>
      </c>
      <c r="AS216">
        <f>MAX(0,AS215*(1+AS$6/Setup!$C$13)-CQ216-EO216)+IF($K216=26,$D216,0)</f>
        <v/>
      </c>
      <c r="AT216">
        <f>MAX(0,AT215*(1+AT$6/Setup!$C$13)-CR216-EP216)+IF($K216=27,$D216,0)</f>
        <v/>
      </c>
      <c r="AU216">
        <f>MAX(0,AU215*(1+AU$6/Setup!$C$13)-CS216-EQ216)+IF($K216=28,$D216,0)</f>
        <v/>
      </c>
      <c r="AV216">
        <f>MAX(0,AV215*(1+AV$6/Setup!$C$13)-CT216-ER216)+IF($K216=29,$D216,0)</f>
        <v/>
      </c>
      <c r="AW216">
        <f>MAX(0,AW215*(1+AW$6/Setup!$C$13)-CU216-ES216)+IF($K216=30,$D216,0)</f>
        <v/>
      </c>
      <c r="AX216">
        <f>MAX(0,AX215*(1+AX$6/Setup!$C$13)-CV216-ET216)+IF($K216=31,$D216,0)</f>
        <v/>
      </c>
      <c r="AY216">
        <f>MAX(0,AY215*(1+AY$6/Setup!$C$13)-CW216-EU216)+IF($K216=32,$D216,0)</f>
        <v/>
      </c>
      <c r="AZ216">
        <f>MAX(0,AZ215*(1+AZ$6/Setup!$C$13)-CX216-EV216)+IF($K216=33,$D216,0)</f>
        <v/>
      </c>
      <c r="BA216">
        <f>MAX(0,BA215*(1+BA$6/Setup!$C$13)-CY216-EW216)+IF($K216=34,$D216,0)</f>
        <v/>
      </c>
      <c r="BB216">
        <f>MAX(0,BB215*(1+BB$6/Setup!$C$13)-CZ216-EX216)+IF($K216=35,$D216,0)</f>
        <v/>
      </c>
      <c r="BC216">
        <f>MAX(0,BC215*(1+BC$6/Setup!$C$13)-DA216-EY216)+IF($K216=36,$D216,0)</f>
        <v/>
      </c>
      <c r="BD216">
        <f>MAX(0,BD215*(1+BD$6/Setup!$C$13)-DB216-EZ216)+IF($K216=37,$D216,0)</f>
        <v/>
      </c>
      <c r="BE216">
        <f>MAX(0,BE215*(1+BE$6/Setup!$C$13)-DC216-FA216)+IF($K216=38,$D216,0)</f>
        <v/>
      </c>
      <c r="BF216">
        <f>MAX(0,BF215*(1+BF$6/Setup!$C$13)-DD216-FB216)+IF($K216=39,$D216,0)</f>
        <v/>
      </c>
      <c r="BG216">
        <f>MAX(0,BG215*(1+BG$6/Setup!$C$13)-DE216-FC216)+IF($K216=40,$D216,0)</f>
        <v/>
      </c>
      <c r="BH216">
        <f>MAX(0,BH215*(1+BH$6/Setup!$C$13)-DF216-FD216)+IF($K216=41,$D216,0)</f>
        <v/>
      </c>
      <c r="BI216">
        <f>MAX(0,BI215*(1+BI$6/Setup!$C$13)-DG216-FE216)+IF($K216=42,$D216,0)</f>
        <v/>
      </c>
      <c r="BJ216">
        <f>MAX(0,BJ215*(1+BJ$6/Setup!$C$13)-DH216-FF216)+IF($K216=43,$D216,0)</f>
        <v/>
      </c>
      <c r="BK216">
        <f>MAX(0,BK215*(1+BK$6/Setup!$C$13)-DI216-FG216)+IF($K216=44,$D216,0)</f>
        <v/>
      </c>
      <c r="BL216">
        <f>MAX(0,BL215*(1+BL$6/Setup!$C$13)-DJ216-FH216)+IF($K216=45,$D216,0)</f>
        <v/>
      </c>
      <c r="BM216">
        <f>MAX(0,BM215*(1+BM$6/Setup!$C$13)-DK216-FI216)+IF($K216=46,$D216,0)</f>
        <v/>
      </c>
      <c r="BN216">
        <f>MAX(0,BN215*(1+BN$6/Setup!$C$13)-DL216-FJ216)+IF($K216=47,$D216,0)</f>
        <v/>
      </c>
      <c r="BO216">
        <f>MAX(0,BO215*(1+BO$6/Setup!$C$13)-DM216-FK216)+IF($K216=48,$D216,0)</f>
        <v/>
      </c>
      <c r="BP216">
        <f>MAX(0,BP215*(1+BP$6/Setup!$C$13)-DN216-FL216)+IF($K216=49,$D216,0)</f>
        <v/>
      </c>
      <c r="BQ216">
        <f>MAX(0,BQ215*(1+BQ$6/Setup!$C$13)-DO216-FM216)+IF($K216=50,$D216,0)</f>
        <v/>
      </c>
      <c r="BR216">
        <f>MIN(T215*(1+T$6/Setup!$C$13),T$7)</f>
        <v/>
      </c>
      <c r="BS216">
        <f>MIN(U215*(1+U$6/Setup!$C$13),U$7)</f>
        <v/>
      </c>
      <c r="BT216">
        <f>MIN(V215*(1+V$6/Setup!$C$13),V$7)</f>
        <v/>
      </c>
      <c r="BU216">
        <f>MIN(W215*(1+W$6/Setup!$C$13),W$7)</f>
        <v/>
      </c>
      <c r="BV216">
        <f>MIN(X215*(1+X$6/Setup!$C$13),X$7)</f>
        <v/>
      </c>
      <c r="BW216">
        <f>MIN(Y215*(1+Y$6/Setup!$C$13),Y$7)</f>
        <v/>
      </c>
      <c r="BX216">
        <f>MIN(Z215*(1+Z$6/Setup!$C$13),Z$7)</f>
        <v/>
      </c>
      <c r="BY216">
        <f>MIN(AA215*(1+AA$6/Setup!$C$13),AA$7)</f>
        <v/>
      </c>
      <c r="BZ216">
        <f>MIN(AB215*(1+AB$6/Setup!$C$13),AB$7)</f>
        <v/>
      </c>
      <c r="CA216">
        <f>MIN(AC215*(1+AC$6/Setup!$C$13),AC$7)</f>
        <v/>
      </c>
      <c r="CB216">
        <f>MIN(AD215*(1+AD$6/Setup!$C$13),AD$7)</f>
        <v/>
      </c>
      <c r="CC216">
        <f>MIN(AE215*(1+AE$6/Setup!$C$13),AE$7)</f>
        <v/>
      </c>
      <c r="CD216">
        <f>MIN(AF215*(1+AF$6/Setup!$C$13),AF$7)</f>
        <v/>
      </c>
      <c r="CE216">
        <f>MIN(AG215*(1+AG$6/Setup!$C$13),AG$7)</f>
        <v/>
      </c>
      <c r="CF216">
        <f>MIN(AH215*(1+AH$6/Setup!$C$13),AH$7)</f>
        <v/>
      </c>
      <c r="CG216">
        <f>MIN(AI215*(1+AI$6/Setup!$C$13),AI$7)</f>
        <v/>
      </c>
      <c r="CH216">
        <f>MIN(AJ215*(1+AJ$6/Setup!$C$13),AJ$7)</f>
        <v/>
      </c>
      <c r="CI216">
        <f>MIN(AK215*(1+AK$6/Setup!$C$13),AK$7)</f>
        <v/>
      </c>
      <c r="CJ216">
        <f>MIN(AL215*(1+AL$6/Setup!$C$13),AL$7)</f>
        <v/>
      </c>
      <c r="CK216">
        <f>MIN(AM215*(1+AM$6/Setup!$C$13),AM$7)</f>
        <v/>
      </c>
      <c r="CL216">
        <f>MIN(AN215*(1+AN$6/Setup!$C$13),AN$7)</f>
        <v/>
      </c>
      <c r="CM216">
        <f>MIN(AO215*(1+AO$6/Setup!$C$13),AO$7)</f>
        <v/>
      </c>
      <c r="CN216">
        <f>MIN(AP215*(1+AP$6/Setup!$C$13),AP$7)</f>
        <v/>
      </c>
      <c r="CO216">
        <f>MIN(AQ215*(1+AQ$6/Setup!$C$13),AQ$7)</f>
        <v/>
      </c>
      <c r="CP216">
        <f>MIN(AR215*(1+AR$6/Setup!$C$13),AR$7)</f>
        <v/>
      </c>
      <c r="CQ216">
        <f>MIN(AS215*(1+AS$6/Setup!$C$13),AS$7)</f>
        <v/>
      </c>
      <c r="CR216">
        <f>MIN(AT215*(1+AT$6/Setup!$C$13),AT$7)</f>
        <v/>
      </c>
      <c r="CS216">
        <f>MIN(AU215*(1+AU$6/Setup!$C$13),AU$7)</f>
        <v/>
      </c>
      <c r="CT216">
        <f>MIN(AV215*(1+AV$6/Setup!$C$13),AV$7)</f>
        <v/>
      </c>
      <c r="CU216">
        <f>MIN(AW215*(1+AW$6/Setup!$C$13),AW$7)</f>
        <v/>
      </c>
      <c r="CV216">
        <f>MIN(AX215*(1+AX$6/Setup!$C$13),AX$7)</f>
        <v/>
      </c>
      <c r="CW216">
        <f>MIN(AY215*(1+AY$6/Setup!$C$13),AY$7)</f>
        <v/>
      </c>
      <c r="CX216">
        <f>MIN(AZ215*(1+AZ$6/Setup!$C$13),AZ$7)</f>
        <v/>
      </c>
      <c r="CY216">
        <f>MIN(BA215*(1+BA$6/Setup!$C$13),BA$7)</f>
        <v/>
      </c>
      <c r="CZ216">
        <f>MIN(BB215*(1+BB$6/Setup!$C$13),BB$7)</f>
        <v/>
      </c>
      <c r="DA216">
        <f>MIN(BC215*(1+BC$6/Setup!$C$13),BC$7)</f>
        <v/>
      </c>
      <c r="DB216">
        <f>MIN(BD215*(1+BD$6/Setup!$C$13),BD$7)</f>
        <v/>
      </c>
      <c r="DC216">
        <f>MIN(BE215*(1+BE$6/Setup!$C$13),BE$7)</f>
        <v/>
      </c>
      <c r="DD216">
        <f>MIN(BF215*(1+BF$6/Setup!$C$13),BF$7)</f>
        <v/>
      </c>
      <c r="DE216">
        <f>MIN(BG215*(1+BG$6/Setup!$C$13),BG$7)</f>
        <v/>
      </c>
      <c r="DF216">
        <f>MIN(BH215*(1+BH$6/Setup!$C$13),BH$7)</f>
        <v/>
      </c>
      <c r="DG216">
        <f>MIN(BI215*(1+BI$6/Setup!$C$13),BI$7)</f>
        <v/>
      </c>
      <c r="DH216">
        <f>MIN(BJ215*(1+BJ$6/Setup!$C$13),BJ$7)</f>
        <v/>
      </c>
      <c r="DI216">
        <f>MIN(BK215*(1+BK$6/Setup!$C$13),BK$7)</f>
        <v/>
      </c>
      <c r="DJ216">
        <f>MIN(BL215*(1+BL$6/Setup!$C$13),BL$7)</f>
        <v/>
      </c>
      <c r="DK216">
        <f>MIN(BM215*(1+BM$6/Setup!$C$13),BM$7)</f>
        <v/>
      </c>
      <c r="DL216">
        <f>MIN(BN215*(1+BN$6/Setup!$C$13),BN$7)</f>
        <v/>
      </c>
      <c r="DM216">
        <f>MIN(BO215*(1+BO$6/Setup!$C$13),BO$7)</f>
        <v/>
      </c>
      <c r="DN216">
        <f>MIN(BP215*(1+BP$6/Setup!$C$13),BP$7)</f>
        <v/>
      </c>
      <c r="DO216">
        <f>MIN(BQ215*(1+BQ$6/Setup!$C$13),BQ$7)</f>
        <v/>
      </c>
      <c r="DP216">
        <f>MIN(T215*(1+T$6/Setup!$C$13)-BR216,$H216)</f>
        <v/>
      </c>
      <c r="DQ216">
        <f>MIN(U215*(1+U$6/Setup!$C$13)-BS216,MAX(0,$H216-SUM($DP216:DP216)))</f>
        <v/>
      </c>
      <c r="DR216">
        <f>MIN(V215*(1+V$6/Setup!$C$13)-BT216,MAX(0,$H216-SUM($DP216:DQ216)))</f>
        <v/>
      </c>
      <c r="DS216">
        <f>MIN(W215*(1+W$6/Setup!$C$13)-BU216,MAX(0,$H216-SUM($DP216:DR216)))</f>
        <v/>
      </c>
      <c r="DT216">
        <f>MIN(X215*(1+X$6/Setup!$C$13)-BV216,MAX(0,$H216-SUM($DP216:DS216)))</f>
        <v/>
      </c>
      <c r="DU216">
        <f>MIN(Y215*(1+Y$6/Setup!$C$13)-BW216,MAX(0,$H216-SUM($DP216:DT216)))</f>
        <v/>
      </c>
      <c r="DV216">
        <f>MIN(Z215*(1+Z$6/Setup!$C$13)-BX216,MAX(0,$H216-SUM($DP216:DU216)))</f>
        <v/>
      </c>
      <c r="DW216">
        <f>MIN(AA215*(1+AA$6/Setup!$C$13)-BY216,MAX(0,$H216-SUM($DP216:DV216)))</f>
        <v/>
      </c>
      <c r="DX216">
        <f>MIN(AB215*(1+AB$6/Setup!$C$13)-BZ216,MAX(0,$H216-SUM($DP216:DW216)))</f>
        <v/>
      </c>
      <c r="DY216">
        <f>MIN(AC215*(1+AC$6/Setup!$C$13)-CA216,MAX(0,$H216-SUM($DP216:DX216)))</f>
        <v/>
      </c>
      <c r="DZ216">
        <f>MIN(AD215*(1+AD$6/Setup!$C$13)-CB216,MAX(0,$H216-SUM($DP216:DY216)))</f>
        <v/>
      </c>
      <c r="EA216">
        <f>MIN(AE215*(1+AE$6/Setup!$C$13)-CC216,MAX(0,$H216-SUM($DP216:DZ216)))</f>
        <v/>
      </c>
      <c r="EB216">
        <f>MIN(AF215*(1+AF$6/Setup!$C$13)-CD216,MAX(0,$H216-SUM($DP216:EA216)))</f>
        <v/>
      </c>
      <c r="EC216">
        <f>MIN(AG215*(1+AG$6/Setup!$C$13)-CE216,MAX(0,$H216-SUM($DP216:EB216)))</f>
        <v/>
      </c>
      <c r="ED216">
        <f>MIN(AH215*(1+AH$6/Setup!$C$13)-CF216,MAX(0,$H216-SUM($DP216:EC216)))</f>
        <v/>
      </c>
      <c r="EE216">
        <f>MIN(AI215*(1+AI$6/Setup!$C$13)-CG216,MAX(0,$H216-SUM($DP216:ED216)))</f>
        <v/>
      </c>
      <c r="EF216">
        <f>MIN(AJ215*(1+AJ$6/Setup!$C$13)-CH216,MAX(0,$H216-SUM($DP216:EE216)))</f>
        <v/>
      </c>
      <c r="EG216">
        <f>MIN(AK215*(1+AK$6/Setup!$C$13)-CI216,MAX(0,$H216-SUM($DP216:EF216)))</f>
        <v/>
      </c>
      <c r="EH216">
        <f>MIN(AL215*(1+AL$6/Setup!$C$13)-CJ216,MAX(0,$H216-SUM($DP216:EG216)))</f>
        <v/>
      </c>
      <c r="EI216">
        <f>MIN(AM215*(1+AM$6/Setup!$C$13)-CK216,MAX(0,$H216-SUM($DP216:EH216)))</f>
        <v/>
      </c>
      <c r="EJ216">
        <f>MIN(AN215*(1+AN$6/Setup!$C$13)-CL216,MAX(0,$H216-SUM($DP216:EI216)))</f>
        <v/>
      </c>
      <c r="EK216">
        <f>MIN(AO215*(1+AO$6/Setup!$C$13)-CM216,MAX(0,$H216-SUM($DP216:EJ216)))</f>
        <v/>
      </c>
      <c r="EL216">
        <f>MIN(AP215*(1+AP$6/Setup!$C$13)-CN216,MAX(0,$H216-SUM($DP216:EK216)))</f>
        <v/>
      </c>
      <c r="EM216">
        <f>MIN(AQ215*(1+AQ$6/Setup!$C$13)-CO216,MAX(0,$H216-SUM($DP216:EL216)))</f>
        <v/>
      </c>
      <c r="EN216">
        <f>MIN(AR215*(1+AR$6/Setup!$C$13)-CP216,MAX(0,$H216-SUM($DP216:EM216)))</f>
        <v/>
      </c>
      <c r="EO216">
        <f>MIN(AS215*(1+AS$6/Setup!$C$13)-CQ216,MAX(0,$H216-SUM($DP216:EN216)))</f>
        <v/>
      </c>
      <c r="EP216">
        <f>MIN(AT215*(1+AT$6/Setup!$C$13)-CR216,MAX(0,$H216-SUM($DP216:EO216)))</f>
        <v/>
      </c>
      <c r="EQ216">
        <f>MIN(AU215*(1+AU$6/Setup!$C$13)-CS216,MAX(0,$H216-SUM($DP216:EP216)))</f>
        <v/>
      </c>
      <c r="ER216">
        <f>MIN(AV215*(1+AV$6/Setup!$C$13)-CT216,MAX(0,$H216-SUM($DP216:EQ216)))</f>
        <v/>
      </c>
      <c r="ES216">
        <f>MIN(AW215*(1+AW$6/Setup!$C$13)-CU216,MAX(0,$H216-SUM($DP216:ER216)))</f>
        <v/>
      </c>
      <c r="ET216">
        <f>MIN(AX215*(1+AX$6/Setup!$C$13)-CV216,MAX(0,$H216-SUM($DP216:ES216)))</f>
        <v/>
      </c>
      <c r="EU216">
        <f>MIN(AY215*(1+AY$6/Setup!$C$13)-CW216,MAX(0,$H216-SUM($DP216:ET216)))</f>
        <v/>
      </c>
      <c r="EV216">
        <f>MIN(AZ215*(1+AZ$6/Setup!$C$13)-CX216,MAX(0,$H216-SUM($DP216:EU216)))</f>
        <v/>
      </c>
      <c r="EW216">
        <f>MIN(BA215*(1+BA$6/Setup!$C$13)-CY216,MAX(0,$H216-SUM($DP216:EV216)))</f>
        <v/>
      </c>
      <c r="EX216">
        <f>MIN(BB215*(1+BB$6/Setup!$C$13)-CZ216,MAX(0,$H216-SUM($DP216:EW216)))</f>
        <v/>
      </c>
      <c r="EY216">
        <f>MIN(BC215*(1+BC$6/Setup!$C$13)-DA216,MAX(0,$H216-SUM($DP216:EX216)))</f>
        <v/>
      </c>
      <c r="EZ216">
        <f>MIN(BD215*(1+BD$6/Setup!$C$13)-DB216,MAX(0,$H216-SUM($DP216:EY216)))</f>
        <v/>
      </c>
      <c r="FA216">
        <f>MIN(BE215*(1+BE$6/Setup!$C$13)-DC216,MAX(0,$H216-SUM($DP216:EZ216)))</f>
        <v/>
      </c>
      <c r="FB216">
        <f>MIN(BF215*(1+BF$6/Setup!$C$13)-DD216,MAX(0,$H216-SUM($DP216:FA216)))</f>
        <v/>
      </c>
      <c r="FC216">
        <f>MIN(BG215*(1+BG$6/Setup!$C$13)-DE216,MAX(0,$H216-SUM($DP216:FB216)))</f>
        <v/>
      </c>
      <c r="FD216">
        <f>MIN(BH215*(1+BH$6/Setup!$C$13)-DF216,MAX(0,$H216-SUM($DP216:FC216)))</f>
        <v/>
      </c>
      <c r="FE216">
        <f>MIN(BI215*(1+BI$6/Setup!$C$13)-DG216,MAX(0,$H216-SUM($DP216:FD216)))</f>
        <v/>
      </c>
      <c r="FF216">
        <f>MIN(BJ215*(1+BJ$6/Setup!$C$13)-DH216,MAX(0,$H216-SUM($DP216:FE216)))</f>
        <v/>
      </c>
      <c r="FG216">
        <f>MIN(BK215*(1+BK$6/Setup!$C$13)-DI216,MAX(0,$H216-SUM($DP216:FF216)))</f>
        <v/>
      </c>
      <c r="FH216">
        <f>MIN(BL215*(1+BL$6/Setup!$C$13)-DJ216,MAX(0,$H216-SUM($DP216:FG216)))</f>
        <v/>
      </c>
      <c r="FI216">
        <f>MIN(BM215*(1+BM$6/Setup!$C$13)-DK216,MAX(0,$H216-SUM($DP216:FH216)))</f>
        <v/>
      </c>
      <c r="FJ216">
        <f>MIN(BN215*(1+BN$6/Setup!$C$13)-DL216,MAX(0,$H216-SUM($DP216:FI216)))</f>
        <v/>
      </c>
      <c r="FK216">
        <f>MIN(BO215*(1+BO$6/Setup!$C$13)-DM216,MAX(0,$H216-SUM($DP216:FJ216)))</f>
        <v/>
      </c>
      <c r="FL216">
        <f>MIN(BP215*(1+BP$6/Setup!$C$13)-DN216,MAX(0,$H216-SUM($DP216:FK216)))</f>
        <v/>
      </c>
      <c r="FM216">
        <f>MIN(BQ215*(1+BQ$6/Setup!$C$13)-DO216,MAX(0,$H216-SUM($DP216:FL216)))</f>
        <v/>
      </c>
    </row>
    <row r="217">
      <c r="A217">
        <f>A216+1</f>
        <v/>
      </c>
      <c r="B217">
        <f>IF(Setup!$C$6="Every week",Setup!$C$7+7*(A217-1),IF(Setup!$C$6="Every 2 weeks",Setup!$C$7+14*(A217-1),IF(Setup!$C$6="Every month",EDATE(Setup!$C$7,A217-1),EOMONTH(Setup!$C$7,INT((A217-1+Setup!$C$20)/2)-1)+MIN(IF(MOD(A217-1+Setup!$C$20,2)=0,Setup!$C$18,Setup!$C$19),DAY(EOMONTH(Setup!$C$7,INT((A217-1+Setup!$C$20)/2)))))))</f>
        <v/>
      </c>
      <c r="C217">
        <f>N('Paycheck Plan'!J213)</f>
        <v/>
      </c>
      <c r="D217">
        <f>N('Paycheck Plan'!K213)</f>
        <v/>
      </c>
      <c r="E217">
        <f>MIN(MAX(0,Setup!$C$10-F216),MAX(0,Setup!$C$8+C217-G217))</f>
        <v/>
      </c>
      <c r="F217">
        <f>F216+E217</f>
        <v/>
      </c>
      <c r="G217">
        <f>MIN(Setup!$C$14,MAX(0,Setup!$C$8+C217))</f>
        <v/>
      </c>
      <c r="H217">
        <f>MAX(0,Setup!$C$8+C217-G217-E217)+SUM($T$7:$BQ$7)-SUM(BR217:DO217)</f>
        <v/>
      </c>
      <c r="I217">
        <f>SUMPRODUCT(T216:BQ216,$T$6:$BQ$6)/Setup!$C$13</f>
        <v/>
      </c>
      <c r="J217">
        <f>SUM(T217:BQ217)</f>
        <v/>
      </c>
      <c r="K217">
        <f>IF(MAX(DP217:FM217)&gt;0,MATCH(MAX(DP217:FM217),DP217:FM217,0),1)</f>
        <v/>
      </c>
      <c r="T217">
        <f>MAX(0,T216*(1+T$6/Setup!$C$13)-BR217-DP217)+IF($K217=1,$D217,0)</f>
        <v/>
      </c>
      <c r="U217">
        <f>MAX(0,U216*(1+U$6/Setup!$C$13)-BS217-DQ217)+IF($K217=2,$D217,0)</f>
        <v/>
      </c>
      <c r="V217">
        <f>MAX(0,V216*(1+V$6/Setup!$C$13)-BT217-DR217)+IF($K217=3,$D217,0)</f>
        <v/>
      </c>
      <c r="W217">
        <f>MAX(0,W216*(1+W$6/Setup!$C$13)-BU217-DS217)+IF($K217=4,$D217,0)</f>
        <v/>
      </c>
      <c r="X217">
        <f>MAX(0,X216*(1+X$6/Setup!$C$13)-BV217-DT217)+IF($K217=5,$D217,0)</f>
        <v/>
      </c>
      <c r="Y217">
        <f>MAX(0,Y216*(1+Y$6/Setup!$C$13)-BW217-DU217)+IF($K217=6,$D217,0)</f>
        <v/>
      </c>
      <c r="Z217">
        <f>MAX(0,Z216*(1+Z$6/Setup!$C$13)-BX217-DV217)+IF($K217=7,$D217,0)</f>
        <v/>
      </c>
      <c r="AA217">
        <f>MAX(0,AA216*(1+AA$6/Setup!$C$13)-BY217-DW217)+IF($K217=8,$D217,0)</f>
        <v/>
      </c>
      <c r="AB217">
        <f>MAX(0,AB216*(1+AB$6/Setup!$C$13)-BZ217-DX217)+IF($K217=9,$D217,0)</f>
        <v/>
      </c>
      <c r="AC217">
        <f>MAX(0,AC216*(1+AC$6/Setup!$C$13)-CA217-DY217)+IF($K217=10,$D217,0)</f>
        <v/>
      </c>
      <c r="AD217">
        <f>MAX(0,AD216*(1+AD$6/Setup!$C$13)-CB217-DZ217)+IF($K217=11,$D217,0)</f>
        <v/>
      </c>
      <c r="AE217">
        <f>MAX(0,AE216*(1+AE$6/Setup!$C$13)-CC217-EA217)+IF($K217=12,$D217,0)</f>
        <v/>
      </c>
      <c r="AF217">
        <f>MAX(0,AF216*(1+AF$6/Setup!$C$13)-CD217-EB217)+IF($K217=13,$D217,0)</f>
        <v/>
      </c>
      <c r="AG217">
        <f>MAX(0,AG216*(1+AG$6/Setup!$C$13)-CE217-EC217)+IF($K217=14,$D217,0)</f>
        <v/>
      </c>
      <c r="AH217">
        <f>MAX(0,AH216*(1+AH$6/Setup!$C$13)-CF217-ED217)+IF($K217=15,$D217,0)</f>
        <v/>
      </c>
      <c r="AI217">
        <f>MAX(0,AI216*(1+AI$6/Setup!$C$13)-CG217-EE217)+IF($K217=16,$D217,0)</f>
        <v/>
      </c>
      <c r="AJ217">
        <f>MAX(0,AJ216*(1+AJ$6/Setup!$C$13)-CH217-EF217)+IF($K217=17,$D217,0)</f>
        <v/>
      </c>
      <c r="AK217">
        <f>MAX(0,AK216*(1+AK$6/Setup!$C$13)-CI217-EG217)+IF($K217=18,$D217,0)</f>
        <v/>
      </c>
      <c r="AL217">
        <f>MAX(0,AL216*(1+AL$6/Setup!$C$13)-CJ217-EH217)+IF($K217=19,$D217,0)</f>
        <v/>
      </c>
      <c r="AM217">
        <f>MAX(0,AM216*(1+AM$6/Setup!$C$13)-CK217-EI217)+IF($K217=20,$D217,0)</f>
        <v/>
      </c>
      <c r="AN217">
        <f>MAX(0,AN216*(1+AN$6/Setup!$C$13)-CL217-EJ217)+IF($K217=21,$D217,0)</f>
        <v/>
      </c>
      <c r="AO217">
        <f>MAX(0,AO216*(1+AO$6/Setup!$C$13)-CM217-EK217)+IF($K217=22,$D217,0)</f>
        <v/>
      </c>
      <c r="AP217">
        <f>MAX(0,AP216*(1+AP$6/Setup!$C$13)-CN217-EL217)+IF($K217=23,$D217,0)</f>
        <v/>
      </c>
      <c r="AQ217">
        <f>MAX(0,AQ216*(1+AQ$6/Setup!$C$13)-CO217-EM217)+IF($K217=24,$D217,0)</f>
        <v/>
      </c>
      <c r="AR217">
        <f>MAX(0,AR216*(1+AR$6/Setup!$C$13)-CP217-EN217)+IF($K217=25,$D217,0)</f>
        <v/>
      </c>
      <c r="AS217">
        <f>MAX(0,AS216*(1+AS$6/Setup!$C$13)-CQ217-EO217)+IF($K217=26,$D217,0)</f>
        <v/>
      </c>
      <c r="AT217">
        <f>MAX(0,AT216*(1+AT$6/Setup!$C$13)-CR217-EP217)+IF($K217=27,$D217,0)</f>
        <v/>
      </c>
      <c r="AU217">
        <f>MAX(0,AU216*(1+AU$6/Setup!$C$13)-CS217-EQ217)+IF($K217=28,$D217,0)</f>
        <v/>
      </c>
      <c r="AV217">
        <f>MAX(0,AV216*(1+AV$6/Setup!$C$13)-CT217-ER217)+IF($K217=29,$D217,0)</f>
        <v/>
      </c>
      <c r="AW217">
        <f>MAX(0,AW216*(1+AW$6/Setup!$C$13)-CU217-ES217)+IF($K217=30,$D217,0)</f>
        <v/>
      </c>
      <c r="AX217">
        <f>MAX(0,AX216*(1+AX$6/Setup!$C$13)-CV217-ET217)+IF($K217=31,$D217,0)</f>
        <v/>
      </c>
      <c r="AY217">
        <f>MAX(0,AY216*(1+AY$6/Setup!$C$13)-CW217-EU217)+IF($K217=32,$D217,0)</f>
        <v/>
      </c>
      <c r="AZ217">
        <f>MAX(0,AZ216*(1+AZ$6/Setup!$C$13)-CX217-EV217)+IF($K217=33,$D217,0)</f>
        <v/>
      </c>
      <c r="BA217">
        <f>MAX(0,BA216*(1+BA$6/Setup!$C$13)-CY217-EW217)+IF($K217=34,$D217,0)</f>
        <v/>
      </c>
      <c r="BB217">
        <f>MAX(0,BB216*(1+BB$6/Setup!$C$13)-CZ217-EX217)+IF($K217=35,$D217,0)</f>
        <v/>
      </c>
      <c r="BC217">
        <f>MAX(0,BC216*(1+BC$6/Setup!$C$13)-DA217-EY217)+IF($K217=36,$D217,0)</f>
        <v/>
      </c>
      <c r="BD217">
        <f>MAX(0,BD216*(1+BD$6/Setup!$C$13)-DB217-EZ217)+IF($K217=37,$D217,0)</f>
        <v/>
      </c>
      <c r="BE217">
        <f>MAX(0,BE216*(1+BE$6/Setup!$C$13)-DC217-FA217)+IF($K217=38,$D217,0)</f>
        <v/>
      </c>
      <c r="BF217">
        <f>MAX(0,BF216*(1+BF$6/Setup!$C$13)-DD217-FB217)+IF($K217=39,$D217,0)</f>
        <v/>
      </c>
      <c r="BG217">
        <f>MAX(0,BG216*(1+BG$6/Setup!$C$13)-DE217-FC217)+IF($K217=40,$D217,0)</f>
        <v/>
      </c>
      <c r="BH217">
        <f>MAX(0,BH216*(1+BH$6/Setup!$C$13)-DF217-FD217)+IF($K217=41,$D217,0)</f>
        <v/>
      </c>
      <c r="BI217">
        <f>MAX(0,BI216*(1+BI$6/Setup!$C$13)-DG217-FE217)+IF($K217=42,$D217,0)</f>
        <v/>
      </c>
      <c r="BJ217">
        <f>MAX(0,BJ216*(1+BJ$6/Setup!$C$13)-DH217-FF217)+IF($K217=43,$D217,0)</f>
        <v/>
      </c>
      <c r="BK217">
        <f>MAX(0,BK216*(1+BK$6/Setup!$C$13)-DI217-FG217)+IF($K217=44,$D217,0)</f>
        <v/>
      </c>
      <c r="BL217">
        <f>MAX(0,BL216*(1+BL$6/Setup!$C$13)-DJ217-FH217)+IF($K217=45,$D217,0)</f>
        <v/>
      </c>
      <c r="BM217">
        <f>MAX(0,BM216*(1+BM$6/Setup!$C$13)-DK217-FI217)+IF($K217=46,$D217,0)</f>
        <v/>
      </c>
      <c r="BN217">
        <f>MAX(0,BN216*(1+BN$6/Setup!$C$13)-DL217-FJ217)+IF($K217=47,$D217,0)</f>
        <v/>
      </c>
      <c r="BO217">
        <f>MAX(0,BO216*(1+BO$6/Setup!$C$13)-DM217-FK217)+IF($K217=48,$D217,0)</f>
        <v/>
      </c>
      <c r="BP217">
        <f>MAX(0,BP216*(1+BP$6/Setup!$C$13)-DN217-FL217)+IF($K217=49,$D217,0)</f>
        <v/>
      </c>
      <c r="BQ217">
        <f>MAX(0,BQ216*(1+BQ$6/Setup!$C$13)-DO217-FM217)+IF($K217=50,$D217,0)</f>
        <v/>
      </c>
      <c r="BR217">
        <f>MIN(T216*(1+T$6/Setup!$C$13),T$7)</f>
        <v/>
      </c>
      <c r="BS217">
        <f>MIN(U216*(1+U$6/Setup!$C$13),U$7)</f>
        <v/>
      </c>
      <c r="BT217">
        <f>MIN(V216*(1+V$6/Setup!$C$13),V$7)</f>
        <v/>
      </c>
      <c r="BU217">
        <f>MIN(W216*(1+W$6/Setup!$C$13),W$7)</f>
        <v/>
      </c>
      <c r="BV217">
        <f>MIN(X216*(1+X$6/Setup!$C$13),X$7)</f>
        <v/>
      </c>
      <c r="BW217">
        <f>MIN(Y216*(1+Y$6/Setup!$C$13),Y$7)</f>
        <v/>
      </c>
      <c r="BX217">
        <f>MIN(Z216*(1+Z$6/Setup!$C$13),Z$7)</f>
        <v/>
      </c>
      <c r="BY217">
        <f>MIN(AA216*(1+AA$6/Setup!$C$13),AA$7)</f>
        <v/>
      </c>
      <c r="BZ217">
        <f>MIN(AB216*(1+AB$6/Setup!$C$13),AB$7)</f>
        <v/>
      </c>
      <c r="CA217">
        <f>MIN(AC216*(1+AC$6/Setup!$C$13),AC$7)</f>
        <v/>
      </c>
      <c r="CB217">
        <f>MIN(AD216*(1+AD$6/Setup!$C$13),AD$7)</f>
        <v/>
      </c>
      <c r="CC217">
        <f>MIN(AE216*(1+AE$6/Setup!$C$13),AE$7)</f>
        <v/>
      </c>
      <c r="CD217">
        <f>MIN(AF216*(1+AF$6/Setup!$C$13),AF$7)</f>
        <v/>
      </c>
      <c r="CE217">
        <f>MIN(AG216*(1+AG$6/Setup!$C$13),AG$7)</f>
        <v/>
      </c>
      <c r="CF217">
        <f>MIN(AH216*(1+AH$6/Setup!$C$13),AH$7)</f>
        <v/>
      </c>
      <c r="CG217">
        <f>MIN(AI216*(1+AI$6/Setup!$C$13),AI$7)</f>
        <v/>
      </c>
      <c r="CH217">
        <f>MIN(AJ216*(1+AJ$6/Setup!$C$13),AJ$7)</f>
        <v/>
      </c>
      <c r="CI217">
        <f>MIN(AK216*(1+AK$6/Setup!$C$13),AK$7)</f>
        <v/>
      </c>
      <c r="CJ217">
        <f>MIN(AL216*(1+AL$6/Setup!$C$13),AL$7)</f>
        <v/>
      </c>
      <c r="CK217">
        <f>MIN(AM216*(1+AM$6/Setup!$C$13),AM$7)</f>
        <v/>
      </c>
      <c r="CL217">
        <f>MIN(AN216*(1+AN$6/Setup!$C$13),AN$7)</f>
        <v/>
      </c>
      <c r="CM217">
        <f>MIN(AO216*(1+AO$6/Setup!$C$13),AO$7)</f>
        <v/>
      </c>
      <c r="CN217">
        <f>MIN(AP216*(1+AP$6/Setup!$C$13),AP$7)</f>
        <v/>
      </c>
      <c r="CO217">
        <f>MIN(AQ216*(1+AQ$6/Setup!$C$13),AQ$7)</f>
        <v/>
      </c>
      <c r="CP217">
        <f>MIN(AR216*(1+AR$6/Setup!$C$13),AR$7)</f>
        <v/>
      </c>
      <c r="CQ217">
        <f>MIN(AS216*(1+AS$6/Setup!$C$13),AS$7)</f>
        <v/>
      </c>
      <c r="CR217">
        <f>MIN(AT216*(1+AT$6/Setup!$C$13),AT$7)</f>
        <v/>
      </c>
      <c r="CS217">
        <f>MIN(AU216*(1+AU$6/Setup!$C$13),AU$7)</f>
        <v/>
      </c>
      <c r="CT217">
        <f>MIN(AV216*(1+AV$6/Setup!$C$13),AV$7)</f>
        <v/>
      </c>
      <c r="CU217">
        <f>MIN(AW216*(1+AW$6/Setup!$C$13),AW$7)</f>
        <v/>
      </c>
      <c r="CV217">
        <f>MIN(AX216*(1+AX$6/Setup!$C$13),AX$7)</f>
        <v/>
      </c>
      <c r="CW217">
        <f>MIN(AY216*(1+AY$6/Setup!$C$13),AY$7)</f>
        <v/>
      </c>
      <c r="CX217">
        <f>MIN(AZ216*(1+AZ$6/Setup!$C$13),AZ$7)</f>
        <v/>
      </c>
      <c r="CY217">
        <f>MIN(BA216*(1+BA$6/Setup!$C$13),BA$7)</f>
        <v/>
      </c>
      <c r="CZ217">
        <f>MIN(BB216*(1+BB$6/Setup!$C$13),BB$7)</f>
        <v/>
      </c>
      <c r="DA217">
        <f>MIN(BC216*(1+BC$6/Setup!$C$13),BC$7)</f>
        <v/>
      </c>
      <c r="DB217">
        <f>MIN(BD216*(1+BD$6/Setup!$C$13),BD$7)</f>
        <v/>
      </c>
      <c r="DC217">
        <f>MIN(BE216*(1+BE$6/Setup!$C$13),BE$7)</f>
        <v/>
      </c>
      <c r="DD217">
        <f>MIN(BF216*(1+BF$6/Setup!$C$13),BF$7)</f>
        <v/>
      </c>
      <c r="DE217">
        <f>MIN(BG216*(1+BG$6/Setup!$C$13),BG$7)</f>
        <v/>
      </c>
      <c r="DF217">
        <f>MIN(BH216*(1+BH$6/Setup!$C$13),BH$7)</f>
        <v/>
      </c>
      <c r="DG217">
        <f>MIN(BI216*(1+BI$6/Setup!$C$13),BI$7)</f>
        <v/>
      </c>
      <c r="DH217">
        <f>MIN(BJ216*(1+BJ$6/Setup!$C$13),BJ$7)</f>
        <v/>
      </c>
      <c r="DI217">
        <f>MIN(BK216*(1+BK$6/Setup!$C$13),BK$7)</f>
        <v/>
      </c>
      <c r="DJ217">
        <f>MIN(BL216*(1+BL$6/Setup!$C$13),BL$7)</f>
        <v/>
      </c>
      <c r="DK217">
        <f>MIN(BM216*(1+BM$6/Setup!$C$13),BM$7)</f>
        <v/>
      </c>
      <c r="DL217">
        <f>MIN(BN216*(1+BN$6/Setup!$C$13),BN$7)</f>
        <v/>
      </c>
      <c r="DM217">
        <f>MIN(BO216*(1+BO$6/Setup!$C$13),BO$7)</f>
        <v/>
      </c>
      <c r="DN217">
        <f>MIN(BP216*(1+BP$6/Setup!$C$13),BP$7)</f>
        <v/>
      </c>
      <c r="DO217">
        <f>MIN(BQ216*(1+BQ$6/Setup!$C$13),BQ$7)</f>
        <v/>
      </c>
      <c r="DP217">
        <f>MIN(T216*(1+T$6/Setup!$C$13)-BR217,$H217)</f>
        <v/>
      </c>
      <c r="DQ217">
        <f>MIN(U216*(1+U$6/Setup!$C$13)-BS217,MAX(0,$H217-SUM($DP217:DP217)))</f>
        <v/>
      </c>
      <c r="DR217">
        <f>MIN(V216*(1+V$6/Setup!$C$13)-BT217,MAX(0,$H217-SUM($DP217:DQ217)))</f>
        <v/>
      </c>
      <c r="DS217">
        <f>MIN(W216*(1+W$6/Setup!$C$13)-BU217,MAX(0,$H217-SUM($DP217:DR217)))</f>
        <v/>
      </c>
      <c r="DT217">
        <f>MIN(X216*(1+X$6/Setup!$C$13)-BV217,MAX(0,$H217-SUM($DP217:DS217)))</f>
        <v/>
      </c>
      <c r="DU217">
        <f>MIN(Y216*(1+Y$6/Setup!$C$13)-BW217,MAX(0,$H217-SUM($DP217:DT217)))</f>
        <v/>
      </c>
      <c r="DV217">
        <f>MIN(Z216*(1+Z$6/Setup!$C$13)-BX217,MAX(0,$H217-SUM($DP217:DU217)))</f>
        <v/>
      </c>
      <c r="DW217">
        <f>MIN(AA216*(1+AA$6/Setup!$C$13)-BY217,MAX(0,$H217-SUM($DP217:DV217)))</f>
        <v/>
      </c>
      <c r="DX217">
        <f>MIN(AB216*(1+AB$6/Setup!$C$13)-BZ217,MAX(0,$H217-SUM($DP217:DW217)))</f>
        <v/>
      </c>
      <c r="DY217">
        <f>MIN(AC216*(1+AC$6/Setup!$C$13)-CA217,MAX(0,$H217-SUM($DP217:DX217)))</f>
        <v/>
      </c>
      <c r="DZ217">
        <f>MIN(AD216*(1+AD$6/Setup!$C$13)-CB217,MAX(0,$H217-SUM($DP217:DY217)))</f>
        <v/>
      </c>
      <c r="EA217">
        <f>MIN(AE216*(1+AE$6/Setup!$C$13)-CC217,MAX(0,$H217-SUM($DP217:DZ217)))</f>
        <v/>
      </c>
      <c r="EB217">
        <f>MIN(AF216*(1+AF$6/Setup!$C$13)-CD217,MAX(0,$H217-SUM($DP217:EA217)))</f>
        <v/>
      </c>
      <c r="EC217">
        <f>MIN(AG216*(1+AG$6/Setup!$C$13)-CE217,MAX(0,$H217-SUM($DP217:EB217)))</f>
        <v/>
      </c>
      <c r="ED217">
        <f>MIN(AH216*(1+AH$6/Setup!$C$13)-CF217,MAX(0,$H217-SUM($DP217:EC217)))</f>
        <v/>
      </c>
      <c r="EE217">
        <f>MIN(AI216*(1+AI$6/Setup!$C$13)-CG217,MAX(0,$H217-SUM($DP217:ED217)))</f>
        <v/>
      </c>
      <c r="EF217">
        <f>MIN(AJ216*(1+AJ$6/Setup!$C$13)-CH217,MAX(0,$H217-SUM($DP217:EE217)))</f>
        <v/>
      </c>
      <c r="EG217">
        <f>MIN(AK216*(1+AK$6/Setup!$C$13)-CI217,MAX(0,$H217-SUM($DP217:EF217)))</f>
        <v/>
      </c>
      <c r="EH217">
        <f>MIN(AL216*(1+AL$6/Setup!$C$13)-CJ217,MAX(0,$H217-SUM($DP217:EG217)))</f>
        <v/>
      </c>
      <c r="EI217">
        <f>MIN(AM216*(1+AM$6/Setup!$C$13)-CK217,MAX(0,$H217-SUM($DP217:EH217)))</f>
        <v/>
      </c>
      <c r="EJ217">
        <f>MIN(AN216*(1+AN$6/Setup!$C$13)-CL217,MAX(0,$H217-SUM($DP217:EI217)))</f>
        <v/>
      </c>
      <c r="EK217">
        <f>MIN(AO216*(1+AO$6/Setup!$C$13)-CM217,MAX(0,$H217-SUM($DP217:EJ217)))</f>
        <v/>
      </c>
      <c r="EL217">
        <f>MIN(AP216*(1+AP$6/Setup!$C$13)-CN217,MAX(0,$H217-SUM($DP217:EK217)))</f>
        <v/>
      </c>
      <c r="EM217">
        <f>MIN(AQ216*(1+AQ$6/Setup!$C$13)-CO217,MAX(0,$H217-SUM($DP217:EL217)))</f>
        <v/>
      </c>
      <c r="EN217">
        <f>MIN(AR216*(1+AR$6/Setup!$C$13)-CP217,MAX(0,$H217-SUM($DP217:EM217)))</f>
        <v/>
      </c>
      <c r="EO217">
        <f>MIN(AS216*(1+AS$6/Setup!$C$13)-CQ217,MAX(0,$H217-SUM($DP217:EN217)))</f>
        <v/>
      </c>
      <c r="EP217">
        <f>MIN(AT216*(1+AT$6/Setup!$C$13)-CR217,MAX(0,$H217-SUM($DP217:EO217)))</f>
        <v/>
      </c>
      <c r="EQ217">
        <f>MIN(AU216*(1+AU$6/Setup!$C$13)-CS217,MAX(0,$H217-SUM($DP217:EP217)))</f>
        <v/>
      </c>
      <c r="ER217">
        <f>MIN(AV216*(1+AV$6/Setup!$C$13)-CT217,MAX(0,$H217-SUM($DP217:EQ217)))</f>
        <v/>
      </c>
      <c r="ES217">
        <f>MIN(AW216*(1+AW$6/Setup!$C$13)-CU217,MAX(0,$H217-SUM($DP217:ER217)))</f>
        <v/>
      </c>
      <c r="ET217">
        <f>MIN(AX216*(1+AX$6/Setup!$C$13)-CV217,MAX(0,$H217-SUM($DP217:ES217)))</f>
        <v/>
      </c>
      <c r="EU217">
        <f>MIN(AY216*(1+AY$6/Setup!$C$13)-CW217,MAX(0,$H217-SUM($DP217:ET217)))</f>
        <v/>
      </c>
      <c r="EV217">
        <f>MIN(AZ216*(1+AZ$6/Setup!$C$13)-CX217,MAX(0,$H217-SUM($DP217:EU217)))</f>
        <v/>
      </c>
      <c r="EW217">
        <f>MIN(BA216*(1+BA$6/Setup!$C$13)-CY217,MAX(0,$H217-SUM($DP217:EV217)))</f>
        <v/>
      </c>
      <c r="EX217">
        <f>MIN(BB216*(1+BB$6/Setup!$C$13)-CZ217,MAX(0,$H217-SUM($DP217:EW217)))</f>
        <v/>
      </c>
      <c r="EY217">
        <f>MIN(BC216*(1+BC$6/Setup!$C$13)-DA217,MAX(0,$H217-SUM($DP217:EX217)))</f>
        <v/>
      </c>
      <c r="EZ217">
        <f>MIN(BD216*(1+BD$6/Setup!$C$13)-DB217,MAX(0,$H217-SUM($DP217:EY217)))</f>
        <v/>
      </c>
      <c r="FA217">
        <f>MIN(BE216*(1+BE$6/Setup!$C$13)-DC217,MAX(0,$H217-SUM($DP217:EZ217)))</f>
        <v/>
      </c>
      <c r="FB217">
        <f>MIN(BF216*(1+BF$6/Setup!$C$13)-DD217,MAX(0,$H217-SUM($DP217:FA217)))</f>
        <v/>
      </c>
      <c r="FC217">
        <f>MIN(BG216*(1+BG$6/Setup!$C$13)-DE217,MAX(0,$H217-SUM($DP217:FB217)))</f>
        <v/>
      </c>
      <c r="FD217">
        <f>MIN(BH216*(1+BH$6/Setup!$C$13)-DF217,MAX(0,$H217-SUM($DP217:FC217)))</f>
        <v/>
      </c>
      <c r="FE217">
        <f>MIN(BI216*(1+BI$6/Setup!$C$13)-DG217,MAX(0,$H217-SUM($DP217:FD217)))</f>
        <v/>
      </c>
      <c r="FF217">
        <f>MIN(BJ216*(1+BJ$6/Setup!$C$13)-DH217,MAX(0,$H217-SUM($DP217:FE217)))</f>
        <v/>
      </c>
      <c r="FG217">
        <f>MIN(BK216*(1+BK$6/Setup!$C$13)-DI217,MAX(0,$H217-SUM($DP217:FF217)))</f>
        <v/>
      </c>
      <c r="FH217">
        <f>MIN(BL216*(1+BL$6/Setup!$C$13)-DJ217,MAX(0,$H217-SUM($DP217:FG217)))</f>
        <v/>
      </c>
      <c r="FI217">
        <f>MIN(BM216*(1+BM$6/Setup!$C$13)-DK217,MAX(0,$H217-SUM($DP217:FH217)))</f>
        <v/>
      </c>
      <c r="FJ217">
        <f>MIN(BN216*(1+BN$6/Setup!$C$13)-DL217,MAX(0,$H217-SUM($DP217:FI217)))</f>
        <v/>
      </c>
      <c r="FK217">
        <f>MIN(BO216*(1+BO$6/Setup!$C$13)-DM217,MAX(0,$H217-SUM($DP217:FJ217)))</f>
        <v/>
      </c>
      <c r="FL217">
        <f>MIN(BP216*(1+BP$6/Setup!$C$13)-DN217,MAX(0,$H217-SUM($DP217:FK217)))</f>
        <v/>
      </c>
      <c r="FM217">
        <f>MIN(BQ216*(1+BQ$6/Setup!$C$13)-DO217,MAX(0,$H217-SUM($DP217:FL217)))</f>
        <v/>
      </c>
    </row>
    <row r="218">
      <c r="A218">
        <f>A217+1</f>
        <v/>
      </c>
      <c r="B218">
        <f>IF(Setup!$C$6="Every week",Setup!$C$7+7*(A218-1),IF(Setup!$C$6="Every 2 weeks",Setup!$C$7+14*(A218-1),IF(Setup!$C$6="Every month",EDATE(Setup!$C$7,A218-1),EOMONTH(Setup!$C$7,INT((A218-1+Setup!$C$20)/2)-1)+MIN(IF(MOD(A218-1+Setup!$C$20,2)=0,Setup!$C$18,Setup!$C$19),DAY(EOMONTH(Setup!$C$7,INT((A218-1+Setup!$C$20)/2)))))))</f>
        <v/>
      </c>
      <c r="C218">
        <f>N('Paycheck Plan'!J214)</f>
        <v/>
      </c>
      <c r="D218">
        <f>N('Paycheck Plan'!K214)</f>
        <v/>
      </c>
      <c r="E218">
        <f>MIN(MAX(0,Setup!$C$10-F217),MAX(0,Setup!$C$8+C218-G218))</f>
        <v/>
      </c>
      <c r="F218">
        <f>F217+E218</f>
        <v/>
      </c>
      <c r="G218">
        <f>MIN(Setup!$C$14,MAX(0,Setup!$C$8+C218))</f>
        <v/>
      </c>
      <c r="H218">
        <f>MAX(0,Setup!$C$8+C218-G218-E218)+SUM($T$7:$BQ$7)-SUM(BR218:DO218)</f>
        <v/>
      </c>
      <c r="I218">
        <f>SUMPRODUCT(T217:BQ217,$T$6:$BQ$6)/Setup!$C$13</f>
        <v/>
      </c>
      <c r="J218">
        <f>SUM(T218:BQ218)</f>
        <v/>
      </c>
      <c r="K218">
        <f>IF(MAX(DP218:FM218)&gt;0,MATCH(MAX(DP218:FM218),DP218:FM218,0),1)</f>
        <v/>
      </c>
      <c r="T218">
        <f>MAX(0,T217*(1+T$6/Setup!$C$13)-BR218-DP218)+IF($K218=1,$D218,0)</f>
        <v/>
      </c>
      <c r="U218">
        <f>MAX(0,U217*(1+U$6/Setup!$C$13)-BS218-DQ218)+IF($K218=2,$D218,0)</f>
        <v/>
      </c>
      <c r="V218">
        <f>MAX(0,V217*(1+V$6/Setup!$C$13)-BT218-DR218)+IF($K218=3,$D218,0)</f>
        <v/>
      </c>
      <c r="W218">
        <f>MAX(0,W217*(1+W$6/Setup!$C$13)-BU218-DS218)+IF($K218=4,$D218,0)</f>
        <v/>
      </c>
      <c r="X218">
        <f>MAX(0,X217*(1+X$6/Setup!$C$13)-BV218-DT218)+IF($K218=5,$D218,0)</f>
        <v/>
      </c>
      <c r="Y218">
        <f>MAX(0,Y217*(1+Y$6/Setup!$C$13)-BW218-DU218)+IF($K218=6,$D218,0)</f>
        <v/>
      </c>
      <c r="Z218">
        <f>MAX(0,Z217*(1+Z$6/Setup!$C$13)-BX218-DV218)+IF($K218=7,$D218,0)</f>
        <v/>
      </c>
      <c r="AA218">
        <f>MAX(0,AA217*(1+AA$6/Setup!$C$13)-BY218-DW218)+IF($K218=8,$D218,0)</f>
        <v/>
      </c>
      <c r="AB218">
        <f>MAX(0,AB217*(1+AB$6/Setup!$C$13)-BZ218-DX218)+IF($K218=9,$D218,0)</f>
        <v/>
      </c>
      <c r="AC218">
        <f>MAX(0,AC217*(1+AC$6/Setup!$C$13)-CA218-DY218)+IF($K218=10,$D218,0)</f>
        <v/>
      </c>
      <c r="AD218">
        <f>MAX(0,AD217*(1+AD$6/Setup!$C$13)-CB218-DZ218)+IF($K218=11,$D218,0)</f>
        <v/>
      </c>
      <c r="AE218">
        <f>MAX(0,AE217*(1+AE$6/Setup!$C$13)-CC218-EA218)+IF($K218=12,$D218,0)</f>
        <v/>
      </c>
      <c r="AF218">
        <f>MAX(0,AF217*(1+AF$6/Setup!$C$13)-CD218-EB218)+IF($K218=13,$D218,0)</f>
        <v/>
      </c>
      <c r="AG218">
        <f>MAX(0,AG217*(1+AG$6/Setup!$C$13)-CE218-EC218)+IF($K218=14,$D218,0)</f>
        <v/>
      </c>
      <c r="AH218">
        <f>MAX(0,AH217*(1+AH$6/Setup!$C$13)-CF218-ED218)+IF($K218=15,$D218,0)</f>
        <v/>
      </c>
      <c r="AI218">
        <f>MAX(0,AI217*(1+AI$6/Setup!$C$13)-CG218-EE218)+IF($K218=16,$D218,0)</f>
        <v/>
      </c>
      <c r="AJ218">
        <f>MAX(0,AJ217*(1+AJ$6/Setup!$C$13)-CH218-EF218)+IF($K218=17,$D218,0)</f>
        <v/>
      </c>
      <c r="AK218">
        <f>MAX(0,AK217*(1+AK$6/Setup!$C$13)-CI218-EG218)+IF($K218=18,$D218,0)</f>
        <v/>
      </c>
      <c r="AL218">
        <f>MAX(0,AL217*(1+AL$6/Setup!$C$13)-CJ218-EH218)+IF($K218=19,$D218,0)</f>
        <v/>
      </c>
      <c r="AM218">
        <f>MAX(0,AM217*(1+AM$6/Setup!$C$13)-CK218-EI218)+IF($K218=20,$D218,0)</f>
        <v/>
      </c>
      <c r="AN218">
        <f>MAX(0,AN217*(1+AN$6/Setup!$C$13)-CL218-EJ218)+IF($K218=21,$D218,0)</f>
        <v/>
      </c>
      <c r="AO218">
        <f>MAX(0,AO217*(1+AO$6/Setup!$C$13)-CM218-EK218)+IF($K218=22,$D218,0)</f>
        <v/>
      </c>
      <c r="AP218">
        <f>MAX(0,AP217*(1+AP$6/Setup!$C$13)-CN218-EL218)+IF($K218=23,$D218,0)</f>
        <v/>
      </c>
      <c r="AQ218">
        <f>MAX(0,AQ217*(1+AQ$6/Setup!$C$13)-CO218-EM218)+IF($K218=24,$D218,0)</f>
        <v/>
      </c>
      <c r="AR218">
        <f>MAX(0,AR217*(1+AR$6/Setup!$C$13)-CP218-EN218)+IF($K218=25,$D218,0)</f>
        <v/>
      </c>
      <c r="AS218">
        <f>MAX(0,AS217*(1+AS$6/Setup!$C$13)-CQ218-EO218)+IF($K218=26,$D218,0)</f>
        <v/>
      </c>
      <c r="AT218">
        <f>MAX(0,AT217*(1+AT$6/Setup!$C$13)-CR218-EP218)+IF($K218=27,$D218,0)</f>
        <v/>
      </c>
      <c r="AU218">
        <f>MAX(0,AU217*(1+AU$6/Setup!$C$13)-CS218-EQ218)+IF($K218=28,$D218,0)</f>
        <v/>
      </c>
      <c r="AV218">
        <f>MAX(0,AV217*(1+AV$6/Setup!$C$13)-CT218-ER218)+IF($K218=29,$D218,0)</f>
        <v/>
      </c>
      <c r="AW218">
        <f>MAX(0,AW217*(1+AW$6/Setup!$C$13)-CU218-ES218)+IF($K218=30,$D218,0)</f>
        <v/>
      </c>
      <c r="AX218">
        <f>MAX(0,AX217*(1+AX$6/Setup!$C$13)-CV218-ET218)+IF($K218=31,$D218,0)</f>
        <v/>
      </c>
      <c r="AY218">
        <f>MAX(0,AY217*(1+AY$6/Setup!$C$13)-CW218-EU218)+IF($K218=32,$D218,0)</f>
        <v/>
      </c>
      <c r="AZ218">
        <f>MAX(0,AZ217*(1+AZ$6/Setup!$C$13)-CX218-EV218)+IF($K218=33,$D218,0)</f>
        <v/>
      </c>
      <c r="BA218">
        <f>MAX(0,BA217*(1+BA$6/Setup!$C$13)-CY218-EW218)+IF($K218=34,$D218,0)</f>
        <v/>
      </c>
      <c r="BB218">
        <f>MAX(0,BB217*(1+BB$6/Setup!$C$13)-CZ218-EX218)+IF($K218=35,$D218,0)</f>
        <v/>
      </c>
      <c r="BC218">
        <f>MAX(0,BC217*(1+BC$6/Setup!$C$13)-DA218-EY218)+IF($K218=36,$D218,0)</f>
        <v/>
      </c>
      <c r="BD218">
        <f>MAX(0,BD217*(1+BD$6/Setup!$C$13)-DB218-EZ218)+IF($K218=37,$D218,0)</f>
        <v/>
      </c>
      <c r="BE218">
        <f>MAX(0,BE217*(1+BE$6/Setup!$C$13)-DC218-FA218)+IF($K218=38,$D218,0)</f>
        <v/>
      </c>
      <c r="BF218">
        <f>MAX(0,BF217*(1+BF$6/Setup!$C$13)-DD218-FB218)+IF($K218=39,$D218,0)</f>
        <v/>
      </c>
      <c r="BG218">
        <f>MAX(0,BG217*(1+BG$6/Setup!$C$13)-DE218-FC218)+IF($K218=40,$D218,0)</f>
        <v/>
      </c>
      <c r="BH218">
        <f>MAX(0,BH217*(1+BH$6/Setup!$C$13)-DF218-FD218)+IF($K218=41,$D218,0)</f>
        <v/>
      </c>
      <c r="BI218">
        <f>MAX(0,BI217*(1+BI$6/Setup!$C$13)-DG218-FE218)+IF($K218=42,$D218,0)</f>
        <v/>
      </c>
      <c r="BJ218">
        <f>MAX(0,BJ217*(1+BJ$6/Setup!$C$13)-DH218-FF218)+IF($K218=43,$D218,0)</f>
        <v/>
      </c>
      <c r="BK218">
        <f>MAX(0,BK217*(1+BK$6/Setup!$C$13)-DI218-FG218)+IF($K218=44,$D218,0)</f>
        <v/>
      </c>
      <c r="BL218">
        <f>MAX(0,BL217*(1+BL$6/Setup!$C$13)-DJ218-FH218)+IF($K218=45,$D218,0)</f>
        <v/>
      </c>
      <c r="BM218">
        <f>MAX(0,BM217*(1+BM$6/Setup!$C$13)-DK218-FI218)+IF($K218=46,$D218,0)</f>
        <v/>
      </c>
      <c r="BN218">
        <f>MAX(0,BN217*(1+BN$6/Setup!$C$13)-DL218-FJ218)+IF($K218=47,$D218,0)</f>
        <v/>
      </c>
      <c r="BO218">
        <f>MAX(0,BO217*(1+BO$6/Setup!$C$13)-DM218-FK218)+IF($K218=48,$D218,0)</f>
        <v/>
      </c>
      <c r="BP218">
        <f>MAX(0,BP217*(1+BP$6/Setup!$C$13)-DN218-FL218)+IF($K218=49,$D218,0)</f>
        <v/>
      </c>
      <c r="BQ218">
        <f>MAX(0,BQ217*(1+BQ$6/Setup!$C$13)-DO218-FM218)+IF($K218=50,$D218,0)</f>
        <v/>
      </c>
      <c r="BR218">
        <f>MIN(T217*(1+T$6/Setup!$C$13),T$7)</f>
        <v/>
      </c>
      <c r="BS218">
        <f>MIN(U217*(1+U$6/Setup!$C$13),U$7)</f>
        <v/>
      </c>
      <c r="BT218">
        <f>MIN(V217*(1+V$6/Setup!$C$13),V$7)</f>
        <v/>
      </c>
      <c r="BU218">
        <f>MIN(W217*(1+W$6/Setup!$C$13),W$7)</f>
        <v/>
      </c>
      <c r="BV218">
        <f>MIN(X217*(1+X$6/Setup!$C$13),X$7)</f>
        <v/>
      </c>
      <c r="BW218">
        <f>MIN(Y217*(1+Y$6/Setup!$C$13),Y$7)</f>
        <v/>
      </c>
      <c r="BX218">
        <f>MIN(Z217*(1+Z$6/Setup!$C$13),Z$7)</f>
        <v/>
      </c>
      <c r="BY218">
        <f>MIN(AA217*(1+AA$6/Setup!$C$13),AA$7)</f>
        <v/>
      </c>
      <c r="BZ218">
        <f>MIN(AB217*(1+AB$6/Setup!$C$13),AB$7)</f>
        <v/>
      </c>
      <c r="CA218">
        <f>MIN(AC217*(1+AC$6/Setup!$C$13),AC$7)</f>
        <v/>
      </c>
      <c r="CB218">
        <f>MIN(AD217*(1+AD$6/Setup!$C$13),AD$7)</f>
        <v/>
      </c>
      <c r="CC218">
        <f>MIN(AE217*(1+AE$6/Setup!$C$13),AE$7)</f>
        <v/>
      </c>
      <c r="CD218">
        <f>MIN(AF217*(1+AF$6/Setup!$C$13),AF$7)</f>
        <v/>
      </c>
      <c r="CE218">
        <f>MIN(AG217*(1+AG$6/Setup!$C$13),AG$7)</f>
        <v/>
      </c>
      <c r="CF218">
        <f>MIN(AH217*(1+AH$6/Setup!$C$13),AH$7)</f>
        <v/>
      </c>
      <c r="CG218">
        <f>MIN(AI217*(1+AI$6/Setup!$C$13),AI$7)</f>
        <v/>
      </c>
      <c r="CH218">
        <f>MIN(AJ217*(1+AJ$6/Setup!$C$13),AJ$7)</f>
        <v/>
      </c>
      <c r="CI218">
        <f>MIN(AK217*(1+AK$6/Setup!$C$13),AK$7)</f>
        <v/>
      </c>
      <c r="CJ218">
        <f>MIN(AL217*(1+AL$6/Setup!$C$13),AL$7)</f>
        <v/>
      </c>
      <c r="CK218">
        <f>MIN(AM217*(1+AM$6/Setup!$C$13),AM$7)</f>
        <v/>
      </c>
      <c r="CL218">
        <f>MIN(AN217*(1+AN$6/Setup!$C$13),AN$7)</f>
        <v/>
      </c>
      <c r="CM218">
        <f>MIN(AO217*(1+AO$6/Setup!$C$13),AO$7)</f>
        <v/>
      </c>
      <c r="CN218">
        <f>MIN(AP217*(1+AP$6/Setup!$C$13),AP$7)</f>
        <v/>
      </c>
      <c r="CO218">
        <f>MIN(AQ217*(1+AQ$6/Setup!$C$13),AQ$7)</f>
        <v/>
      </c>
      <c r="CP218">
        <f>MIN(AR217*(1+AR$6/Setup!$C$13),AR$7)</f>
        <v/>
      </c>
      <c r="CQ218">
        <f>MIN(AS217*(1+AS$6/Setup!$C$13),AS$7)</f>
        <v/>
      </c>
      <c r="CR218">
        <f>MIN(AT217*(1+AT$6/Setup!$C$13),AT$7)</f>
        <v/>
      </c>
      <c r="CS218">
        <f>MIN(AU217*(1+AU$6/Setup!$C$13),AU$7)</f>
        <v/>
      </c>
      <c r="CT218">
        <f>MIN(AV217*(1+AV$6/Setup!$C$13),AV$7)</f>
        <v/>
      </c>
      <c r="CU218">
        <f>MIN(AW217*(1+AW$6/Setup!$C$13),AW$7)</f>
        <v/>
      </c>
      <c r="CV218">
        <f>MIN(AX217*(1+AX$6/Setup!$C$13),AX$7)</f>
        <v/>
      </c>
      <c r="CW218">
        <f>MIN(AY217*(1+AY$6/Setup!$C$13),AY$7)</f>
        <v/>
      </c>
      <c r="CX218">
        <f>MIN(AZ217*(1+AZ$6/Setup!$C$13),AZ$7)</f>
        <v/>
      </c>
      <c r="CY218">
        <f>MIN(BA217*(1+BA$6/Setup!$C$13),BA$7)</f>
        <v/>
      </c>
      <c r="CZ218">
        <f>MIN(BB217*(1+BB$6/Setup!$C$13),BB$7)</f>
        <v/>
      </c>
      <c r="DA218">
        <f>MIN(BC217*(1+BC$6/Setup!$C$13),BC$7)</f>
        <v/>
      </c>
      <c r="DB218">
        <f>MIN(BD217*(1+BD$6/Setup!$C$13),BD$7)</f>
        <v/>
      </c>
      <c r="DC218">
        <f>MIN(BE217*(1+BE$6/Setup!$C$13),BE$7)</f>
        <v/>
      </c>
      <c r="DD218">
        <f>MIN(BF217*(1+BF$6/Setup!$C$13),BF$7)</f>
        <v/>
      </c>
      <c r="DE218">
        <f>MIN(BG217*(1+BG$6/Setup!$C$13),BG$7)</f>
        <v/>
      </c>
      <c r="DF218">
        <f>MIN(BH217*(1+BH$6/Setup!$C$13),BH$7)</f>
        <v/>
      </c>
      <c r="DG218">
        <f>MIN(BI217*(1+BI$6/Setup!$C$13),BI$7)</f>
        <v/>
      </c>
      <c r="DH218">
        <f>MIN(BJ217*(1+BJ$6/Setup!$C$13),BJ$7)</f>
        <v/>
      </c>
      <c r="DI218">
        <f>MIN(BK217*(1+BK$6/Setup!$C$13),BK$7)</f>
        <v/>
      </c>
      <c r="DJ218">
        <f>MIN(BL217*(1+BL$6/Setup!$C$13),BL$7)</f>
        <v/>
      </c>
      <c r="DK218">
        <f>MIN(BM217*(1+BM$6/Setup!$C$13),BM$7)</f>
        <v/>
      </c>
      <c r="DL218">
        <f>MIN(BN217*(1+BN$6/Setup!$C$13),BN$7)</f>
        <v/>
      </c>
      <c r="DM218">
        <f>MIN(BO217*(1+BO$6/Setup!$C$13),BO$7)</f>
        <v/>
      </c>
      <c r="DN218">
        <f>MIN(BP217*(1+BP$6/Setup!$C$13),BP$7)</f>
        <v/>
      </c>
      <c r="DO218">
        <f>MIN(BQ217*(1+BQ$6/Setup!$C$13),BQ$7)</f>
        <v/>
      </c>
      <c r="DP218">
        <f>MIN(T217*(1+T$6/Setup!$C$13)-BR218,$H218)</f>
        <v/>
      </c>
      <c r="DQ218">
        <f>MIN(U217*(1+U$6/Setup!$C$13)-BS218,MAX(0,$H218-SUM($DP218:DP218)))</f>
        <v/>
      </c>
      <c r="DR218">
        <f>MIN(V217*(1+V$6/Setup!$C$13)-BT218,MAX(0,$H218-SUM($DP218:DQ218)))</f>
        <v/>
      </c>
      <c r="DS218">
        <f>MIN(W217*(1+W$6/Setup!$C$13)-BU218,MAX(0,$H218-SUM($DP218:DR218)))</f>
        <v/>
      </c>
      <c r="DT218">
        <f>MIN(X217*(1+X$6/Setup!$C$13)-BV218,MAX(0,$H218-SUM($DP218:DS218)))</f>
        <v/>
      </c>
      <c r="DU218">
        <f>MIN(Y217*(1+Y$6/Setup!$C$13)-BW218,MAX(0,$H218-SUM($DP218:DT218)))</f>
        <v/>
      </c>
      <c r="DV218">
        <f>MIN(Z217*(1+Z$6/Setup!$C$13)-BX218,MAX(0,$H218-SUM($DP218:DU218)))</f>
        <v/>
      </c>
      <c r="DW218">
        <f>MIN(AA217*(1+AA$6/Setup!$C$13)-BY218,MAX(0,$H218-SUM($DP218:DV218)))</f>
        <v/>
      </c>
      <c r="DX218">
        <f>MIN(AB217*(1+AB$6/Setup!$C$13)-BZ218,MAX(0,$H218-SUM($DP218:DW218)))</f>
        <v/>
      </c>
      <c r="DY218">
        <f>MIN(AC217*(1+AC$6/Setup!$C$13)-CA218,MAX(0,$H218-SUM($DP218:DX218)))</f>
        <v/>
      </c>
      <c r="DZ218">
        <f>MIN(AD217*(1+AD$6/Setup!$C$13)-CB218,MAX(0,$H218-SUM($DP218:DY218)))</f>
        <v/>
      </c>
      <c r="EA218">
        <f>MIN(AE217*(1+AE$6/Setup!$C$13)-CC218,MAX(0,$H218-SUM($DP218:DZ218)))</f>
        <v/>
      </c>
      <c r="EB218">
        <f>MIN(AF217*(1+AF$6/Setup!$C$13)-CD218,MAX(0,$H218-SUM($DP218:EA218)))</f>
        <v/>
      </c>
      <c r="EC218">
        <f>MIN(AG217*(1+AG$6/Setup!$C$13)-CE218,MAX(0,$H218-SUM($DP218:EB218)))</f>
        <v/>
      </c>
      <c r="ED218">
        <f>MIN(AH217*(1+AH$6/Setup!$C$13)-CF218,MAX(0,$H218-SUM($DP218:EC218)))</f>
        <v/>
      </c>
      <c r="EE218">
        <f>MIN(AI217*(1+AI$6/Setup!$C$13)-CG218,MAX(0,$H218-SUM($DP218:ED218)))</f>
        <v/>
      </c>
      <c r="EF218">
        <f>MIN(AJ217*(1+AJ$6/Setup!$C$13)-CH218,MAX(0,$H218-SUM($DP218:EE218)))</f>
        <v/>
      </c>
      <c r="EG218">
        <f>MIN(AK217*(1+AK$6/Setup!$C$13)-CI218,MAX(0,$H218-SUM($DP218:EF218)))</f>
        <v/>
      </c>
      <c r="EH218">
        <f>MIN(AL217*(1+AL$6/Setup!$C$13)-CJ218,MAX(0,$H218-SUM($DP218:EG218)))</f>
        <v/>
      </c>
      <c r="EI218">
        <f>MIN(AM217*(1+AM$6/Setup!$C$13)-CK218,MAX(0,$H218-SUM($DP218:EH218)))</f>
        <v/>
      </c>
      <c r="EJ218">
        <f>MIN(AN217*(1+AN$6/Setup!$C$13)-CL218,MAX(0,$H218-SUM($DP218:EI218)))</f>
        <v/>
      </c>
      <c r="EK218">
        <f>MIN(AO217*(1+AO$6/Setup!$C$13)-CM218,MAX(0,$H218-SUM($DP218:EJ218)))</f>
        <v/>
      </c>
      <c r="EL218">
        <f>MIN(AP217*(1+AP$6/Setup!$C$13)-CN218,MAX(0,$H218-SUM($DP218:EK218)))</f>
        <v/>
      </c>
      <c r="EM218">
        <f>MIN(AQ217*(1+AQ$6/Setup!$C$13)-CO218,MAX(0,$H218-SUM($DP218:EL218)))</f>
        <v/>
      </c>
      <c r="EN218">
        <f>MIN(AR217*(1+AR$6/Setup!$C$13)-CP218,MAX(0,$H218-SUM($DP218:EM218)))</f>
        <v/>
      </c>
      <c r="EO218">
        <f>MIN(AS217*(1+AS$6/Setup!$C$13)-CQ218,MAX(0,$H218-SUM($DP218:EN218)))</f>
        <v/>
      </c>
      <c r="EP218">
        <f>MIN(AT217*(1+AT$6/Setup!$C$13)-CR218,MAX(0,$H218-SUM($DP218:EO218)))</f>
        <v/>
      </c>
      <c r="EQ218">
        <f>MIN(AU217*(1+AU$6/Setup!$C$13)-CS218,MAX(0,$H218-SUM($DP218:EP218)))</f>
        <v/>
      </c>
      <c r="ER218">
        <f>MIN(AV217*(1+AV$6/Setup!$C$13)-CT218,MAX(0,$H218-SUM($DP218:EQ218)))</f>
        <v/>
      </c>
      <c r="ES218">
        <f>MIN(AW217*(1+AW$6/Setup!$C$13)-CU218,MAX(0,$H218-SUM($DP218:ER218)))</f>
        <v/>
      </c>
      <c r="ET218">
        <f>MIN(AX217*(1+AX$6/Setup!$C$13)-CV218,MAX(0,$H218-SUM($DP218:ES218)))</f>
        <v/>
      </c>
      <c r="EU218">
        <f>MIN(AY217*(1+AY$6/Setup!$C$13)-CW218,MAX(0,$H218-SUM($DP218:ET218)))</f>
        <v/>
      </c>
      <c r="EV218">
        <f>MIN(AZ217*(1+AZ$6/Setup!$C$13)-CX218,MAX(0,$H218-SUM($DP218:EU218)))</f>
        <v/>
      </c>
      <c r="EW218">
        <f>MIN(BA217*(1+BA$6/Setup!$C$13)-CY218,MAX(0,$H218-SUM($DP218:EV218)))</f>
        <v/>
      </c>
      <c r="EX218">
        <f>MIN(BB217*(1+BB$6/Setup!$C$13)-CZ218,MAX(0,$H218-SUM($DP218:EW218)))</f>
        <v/>
      </c>
      <c r="EY218">
        <f>MIN(BC217*(1+BC$6/Setup!$C$13)-DA218,MAX(0,$H218-SUM($DP218:EX218)))</f>
        <v/>
      </c>
      <c r="EZ218">
        <f>MIN(BD217*(1+BD$6/Setup!$C$13)-DB218,MAX(0,$H218-SUM($DP218:EY218)))</f>
        <v/>
      </c>
      <c r="FA218">
        <f>MIN(BE217*(1+BE$6/Setup!$C$13)-DC218,MAX(0,$H218-SUM($DP218:EZ218)))</f>
        <v/>
      </c>
      <c r="FB218">
        <f>MIN(BF217*(1+BF$6/Setup!$C$13)-DD218,MAX(0,$H218-SUM($DP218:FA218)))</f>
        <v/>
      </c>
      <c r="FC218">
        <f>MIN(BG217*(1+BG$6/Setup!$C$13)-DE218,MAX(0,$H218-SUM($DP218:FB218)))</f>
        <v/>
      </c>
      <c r="FD218">
        <f>MIN(BH217*(1+BH$6/Setup!$C$13)-DF218,MAX(0,$H218-SUM($DP218:FC218)))</f>
        <v/>
      </c>
      <c r="FE218">
        <f>MIN(BI217*(1+BI$6/Setup!$C$13)-DG218,MAX(0,$H218-SUM($DP218:FD218)))</f>
        <v/>
      </c>
      <c r="FF218">
        <f>MIN(BJ217*(1+BJ$6/Setup!$C$13)-DH218,MAX(0,$H218-SUM($DP218:FE218)))</f>
        <v/>
      </c>
      <c r="FG218">
        <f>MIN(BK217*(1+BK$6/Setup!$C$13)-DI218,MAX(0,$H218-SUM($DP218:FF218)))</f>
        <v/>
      </c>
      <c r="FH218">
        <f>MIN(BL217*(1+BL$6/Setup!$C$13)-DJ218,MAX(0,$H218-SUM($DP218:FG218)))</f>
        <v/>
      </c>
      <c r="FI218">
        <f>MIN(BM217*(1+BM$6/Setup!$C$13)-DK218,MAX(0,$H218-SUM($DP218:FH218)))</f>
        <v/>
      </c>
      <c r="FJ218">
        <f>MIN(BN217*(1+BN$6/Setup!$C$13)-DL218,MAX(0,$H218-SUM($DP218:FI218)))</f>
        <v/>
      </c>
      <c r="FK218">
        <f>MIN(BO217*(1+BO$6/Setup!$C$13)-DM218,MAX(0,$H218-SUM($DP218:FJ218)))</f>
        <v/>
      </c>
      <c r="FL218">
        <f>MIN(BP217*(1+BP$6/Setup!$C$13)-DN218,MAX(0,$H218-SUM($DP218:FK218)))</f>
        <v/>
      </c>
      <c r="FM218">
        <f>MIN(BQ217*(1+BQ$6/Setup!$C$13)-DO218,MAX(0,$H218-SUM($DP218:FL218)))</f>
        <v/>
      </c>
    </row>
    <row r="219">
      <c r="A219">
        <f>A218+1</f>
        <v/>
      </c>
      <c r="B219">
        <f>IF(Setup!$C$6="Every week",Setup!$C$7+7*(A219-1),IF(Setup!$C$6="Every 2 weeks",Setup!$C$7+14*(A219-1),IF(Setup!$C$6="Every month",EDATE(Setup!$C$7,A219-1),EOMONTH(Setup!$C$7,INT((A219-1+Setup!$C$20)/2)-1)+MIN(IF(MOD(A219-1+Setup!$C$20,2)=0,Setup!$C$18,Setup!$C$19),DAY(EOMONTH(Setup!$C$7,INT((A219-1+Setup!$C$20)/2)))))))</f>
        <v/>
      </c>
      <c r="C219">
        <f>N('Paycheck Plan'!J215)</f>
        <v/>
      </c>
      <c r="D219">
        <f>N('Paycheck Plan'!K215)</f>
        <v/>
      </c>
      <c r="E219">
        <f>MIN(MAX(0,Setup!$C$10-F218),MAX(0,Setup!$C$8+C219-G219))</f>
        <v/>
      </c>
      <c r="F219">
        <f>F218+E219</f>
        <v/>
      </c>
      <c r="G219">
        <f>MIN(Setup!$C$14,MAX(0,Setup!$C$8+C219))</f>
        <v/>
      </c>
      <c r="H219">
        <f>MAX(0,Setup!$C$8+C219-G219-E219)+SUM($T$7:$BQ$7)-SUM(BR219:DO219)</f>
        <v/>
      </c>
      <c r="I219">
        <f>SUMPRODUCT(T218:BQ218,$T$6:$BQ$6)/Setup!$C$13</f>
        <v/>
      </c>
      <c r="J219">
        <f>SUM(T219:BQ219)</f>
        <v/>
      </c>
      <c r="K219">
        <f>IF(MAX(DP219:FM219)&gt;0,MATCH(MAX(DP219:FM219),DP219:FM219,0),1)</f>
        <v/>
      </c>
      <c r="T219">
        <f>MAX(0,T218*(1+T$6/Setup!$C$13)-BR219-DP219)+IF($K219=1,$D219,0)</f>
        <v/>
      </c>
      <c r="U219">
        <f>MAX(0,U218*(1+U$6/Setup!$C$13)-BS219-DQ219)+IF($K219=2,$D219,0)</f>
        <v/>
      </c>
      <c r="V219">
        <f>MAX(0,V218*(1+V$6/Setup!$C$13)-BT219-DR219)+IF($K219=3,$D219,0)</f>
        <v/>
      </c>
      <c r="W219">
        <f>MAX(0,W218*(1+W$6/Setup!$C$13)-BU219-DS219)+IF($K219=4,$D219,0)</f>
        <v/>
      </c>
      <c r="X219">
        <f>MAX(0,X218*(1+X$6/Setup!$C$13)-BV219-DT219)+IF($K219=5,$D219,0)</f>
        <v/>
      </c>
      <c r="Y219">
        <f>MAX(0,Y218*(1+Y$6/Setup!$C$13)-BW219-DU219)+IF($K219=6,$D219,0)</f>
        <v/>
      </c>
      <c r="Z219">
        <f>MAX(0,Z218*(1+Z$6/Setup!$C$13)-BX219-DV219)+IF($K219=7,$D219,0)</f>
        <v/>
      </c>
      <c r="AA219">
        <f>MAX(0,AA218*(1+AA$6/Setup!$C$13)-BY219-DW219)+IF($K219=8,$D219,0)</f>
        <v/>
      </c>
      <c r="AB219">
        <f>MAX(0,AB218*(1+AB$6/Setup!$C$13)-BZ219-DX219)+IF($K219=9,$D219,0)</f>
        <v/>
      </c>
      <c r="AC219">
        <f>MAX(0,AC218*(1+AC$6/Setup!$C$13)-CA219-DY219)+IF($K219=10,$D219,0)</f>
        <v/>
      </c>
      <c r="AD219">
        <f>MAX(0,AD218*(1+AD$6/Setup!$C$13)-CB219-DZ219)+IF($K219=11,$D219,0)</f>
        <v/>
      </c>
      <c r="AE219">
        <f>MAX(0,AE218*(1+AE$6/Setup!$C$13)-CC219-EA219)+IF($K219=12,$D219,0)</f>
        <v/>
      </c>
      <c r="AF219">
        <f>MAX(0,AF218*(1+AF$6/Setup!$C$13)-CD219-EB219)+IF($K219=13,$D219,0)</f>
        <v/>
      </c>
      <c r="AG219">
        <f>MAX(0,AG218*(1+AG$6/Setup!$C$13)-CE219-EC219)+IF($K219=14,$D219,0)</f>
        <v/>
      </c>
      <c r="AH219">
        <f>MAX(0,AH218*(1+AH$6/Setup!$C$13)-CF219-ED219)+IF($K219=15,$D219,0)</f>
        <v/>
      </c>
      <c r="AI219">
        <f>MAX(0,AI218*(1+AI$6/Setup!$C$13)-CG219-EE219)+IF($K219=16,$D219,0)</f>
        <v/>
      </c>
      <c r="AJ219">
        <f>MAX(0,AJ218*(1+AJ$6/Setup!$C$13)-CH219-EF219)+IF($K219=17,$D219,0)</f>
        <v/>
      </c>
      <c r="AK219">
        <f>MAX(0,AK218*(1+AK$6/Setup!$C$13)-CI219-EG219)+IF($K219=18,$D219,0)</f>
        <v/>
      </c>
      <c r="AL219">
        <f>MAX(0,AL218*(1+AL$6/Setup!$C$13)-CJ219-EH219)+IF($K219=19,$D219,0)</f>
        <v/>
      </c>
      <c r="AM219">
        <f>MAX(0,AM218*(1+AM$6/Setup!$C$13)-CK219-EI219)+IF($K219=20,$D219,0)</f>
        <v/>
      </c>
      <c r="AN219">
        <f>MAX(0,AN218*(1+AN$6/Setup!$C$13)-CL219-EJ219)+IF($K219=21,$D219,0)</f>
        <v/>
      </c>
      <c r="AO219">
        <f>MAX(0,AO218*(1+AO$6/Setup!$C$13)-CM219-EK219)+IF($K219=22,$D219,0)</f>
        <v/>
      </c>
      <c r="AP219">
        <f>MAX(0,AP218*(1+AP$6/Setup!$C$13)-CN219-EL219)+IF($K219=23,$D219,0)</f>
        <v/>
      </c>
      <c r="AQ219">
        <f>MAX(0,AQ218*(1+AQ$6/Setup!$C$13)-CO219-EM219)+IF($K219=24,$D219,0)</f>
        <v/>
      </c>
      <c r="AR219">
        <f>MAX(0,AR218*(1+AR$6/Setup!$C$13)-CP219-EN219)+IF($K219=25,$D219,0)</f>
        <v/>
      </c>
      <c r="AS219">
        <f>MAX(0,AS218*(1+AS$6/Setup!$C$13)-CQ219-EO219)+IF($K219=26,$D219,0)</f>
        <v/>
      </c>
      <c r="AT219">
        <f>MAX(0,AT218*(1+AT$6/Setup!$C$13)-CR219-EP219)+IF($K219=27,$D219,0)</f>
        <v/>
      </c>
      <c r="AU219">
        <f>MAX(0,AU218*(1+AU$6/Setup!$C$13)-CS219-EQ219)+IF($K219=28,$D219,0)</f>
        <v/>
      </c>
      <c r="AV219">
        <f>MAX(0,AV218*(1+AV$6/Setup!$C$13)-CT219-ER219)+IF($K219=29,$D219,0)</f>
        <v/>
      </c>
      <c r="AW219">
        <f>MAX(0,AW218*(1+AW$6/Setup!$C$13)-CU219-ES219)+IF($K219=30,$D219,0)</f>
        <v/>
      </c>
      <c r="AX219">
        <f>MAX(0,AX218*(1+AX$6/Setup!$C$13)-CV219-ET219)+IF($K219=31,$D219,0)</f>
        <v/>
      </c>
      <c r="AY219">
        <f>MAX(0,AY218*(1+AY$6/Setup!$C$13)-CW219-EU219)+IF($K219=32,$D219,0)</f>
        <v/>
      </c>
      <c r="AZ219">
        <f>MAX(0,AZ218*(1+AZ$6/Setup!$C$13)-CX219-EV219)+IF($K219=33,$D219,0)</f>
        <v/>
      </c>
      <c r="BA219">
        <f>MAX(0,BA218*(1+BA$6/Setup!$C$13)-CY219-EW219)+IF($K219=34,$D219,0)</f>
        <v/>
      </c>
      <c r="BB219">
        <f>MAX(0,BB218*(1+BB$6/Setup!$C$13)-CZ219-EX219)+IF($K219=35,$D219,0)</f>
        <v/>
      </c>
      <c r="BC219">
        <f>MAX(0,BC218*(1+BC$6/Setup!$C$13)-DA219-EY219)+IF($K219=36,$D219,0)</f>
        <v/>
      </c>
      <c r="BD219">
        <f>MAX(0,BD218*(1+BD$6/Setup!$C$13)-DB219-EZ219)+IF($K219=37,$D219,0)</f>
        <v/>
      </c>
      <c r="BE219">
        <f>MAX(0,BE218*(1+BE$6/Setup!$C$13)-DC219-FA219)+IF($K219=38,$D219,0)</f>
        <v/>
      </c>
      <c r="BF219">
        <f>MAX(0,BF218*(1+BF$6/Setup!$C$13)-DD219-FB219)+IF($K219=39,$D219,0)</f>
        <v/>
      </c>
      <c r="BG219">
        <f>MAX(0,BG218*(1+BG$6/Setup!$C$13)-DE219-FC219)+IF($K219=40,$D219,0)</f>
        <v/>
      </c>
      <c r="BH219">
        <f>MAX(0,BH218*(1+BH$6/Setup!$C$13)-DF219-FD219)+IF($K219=41,$D219,0)</f>
        <v/>
      </c>
      <c r="BI219">
        <f>MAX(0,BI218*(1+BI$6/Setup!$C$13)-DG219-FE219)+IF($K219=42,$D219,0)</f>
        <v/>
      </c>
      <c r="BJ219">
        <f>MAX(0,BJ218*(1+BJ$6/Setup!$C$13)-DH219-FF219)+IF($K219=43,$D219,0)</f>
        <v/>
      </c>
      <c r="BK219">
        <f>MAX(0,BK218*(1+BK$6/Setup!$C$13)-DI219-FG219)+IF($K219=44,$D219,0)</f>
        <v/>
      </c>
      <c r="BL219">
        <f>MAX(0,BL218*(1+BL$6/Setup!$C$13)-DJ219-FH219)+IF($K219=45,$D219,0)</f>
        <v/>
      </c>
      <c r="BM219">
        <f>MAX(0,BM218*(1+BM$6/Setup!$C$13)-DK219-FI219)+IF($K219=46,$D219,0)</f>
        <v/>
      </c>
      <c r="BN219">
        <f>MAX(0,BN218*(1+BN$6/Setup!$C$13)-DL219-FJ219)+IF($K219=47,$D219,0)</f>
        <v/>
      </c>
      <c r="BO219">
        <f>MAX(0,BO218*(1+BO$6/Setup!$C$13)-DM219-FK219)+IF($K219=48,$D219,0)</f>
        <v/>
      </c>
      <c r="BP219">
        <f>MAX(0,BP218*(1+BP$6/Setup!$C$13)-DN219-FL219)+IF($K219=49,$D219,0)</f>
        <v/>
      </c>
      <c r="BQ219">
        <f>MAX(0,BQ218*(1+BQ$6/Setup!$C$13)-DO219-FM219)+IF($K219=50,$D219,0)</f>
        <v/>
      </c>
      <c r="BR219">
        <f>MIN(T218*(1+T$6/Setup!$C$13),T$7)</f>
        <v/>
      </c>
      <c r="BS219">
        <f>MIN(U218*(1+U$6/Setup!$C$13),U$7)</f>
        <v/>
      </c>
      <c r="BT219">
        <f>MIN(V218*(1+V$6/Setup!$C$13),V$7)</f>
        <v/>
      </c>
      <c r="BU219">
        <f>MIN(W218*(1+W$6/Setup!$C$13),W$7)</f>
        <v/>
      </c>
      <c r="BV219">
        <f>MIN(X218*(1+X$6/Setup!$C$13),X$7)</f>
        <v/>
      </c>
      <c r="BW219">
        <f>MIN(Y218*(1+Y$6/Setup!$C$13),Y$7)</f>
        <v/>
      </c>
      <c r="BX219">
        <f>MIN(Z218*(1+Z$6/Setup!$C$13),Z$7)</f>
        <v/>
      </c>
      <c r="BY219">
        <f>MIN(AA218*(1+AA$6/Setup!$C$13),AA$7)</f>
        <v/>
      </c>
      <c r="BZ219">
        <f>MIN(AB218*(1+AB$6/Setup!$C$13),AB$7)</f>
        <v/>
      </c>
      <c r="CA219">
        <f>MIN(AC218*(1+AC$6/Setup!$C$13),AC$7)</f>
        <v/>
      </c>
      <c r="CB219">
        <f>MIN(AD218*(1+AD$6/Setup!$C$13),AD$7)</f>
        <v/>
      </c>
      <c r="CC219">
        <f>MIN(AE218*(1+AE$6/Setup!$C$13),AE$7)</f>
        <v/>
      </c>
      <c r="CD219">
        <f>MIN(AF218*(1+AF$6/Setup!$C$13),AF$7)</f>
        <v/>
      </c>
      <c r="CE219">
        <f>MIN(AG218*(1+AG$6/Setup!$C$13),AG$7)</f>
        <v/>
      </c>
      <c r="CF219">
        <f>MIN(AH218*(1+AH$6/Setup!$C$13),AH$7)</f>
        <v/>
      </c>
      <c r="CG219">
        <f>MIN(AI218*(1+AI$6/Setup!$C$13),AI$7)</f>
        <v/>
      </c>
      <c r="CH219">
        <f>MIN(AJ218*(1+AJ$6/Setup!$C$13),AJ$7)</f>
        <v/>
      </c>
      <c r="CI219">
        <f>MIN(AK218*(1+AK$6/Setup!$C$13),AK$7)</f>
        <v/>
      </c>
      <c r="CJ219">
        <f>MIN(AL218*(1+AL$6/Setup!$C$13),AL$7)</f>
        <v/>
      </c>
      <c r="CK219">
        <f>MIN(AM218*(1+AM$6/Setup!$C$13),AM$7)</f>
        <v/>
      </c>
      <c r="CL219">
        <f>MIN(AN218*(1+AN$6/Setup!$C$13),AN$7)</f>
        <v/>
      </c>
      <c r="CM219">
        <f>MIN(AO218*(1+AO$6/Setup!$C$13),AO$7)</f>
        <v/>
      </c>
      <c r="CN219">
        <f>MIN(AP218*(1+AP$6/Setup!$C$13),AP$7)</f>
        <v/>
      </c>
      <c r="CO219">
        <f>MIN(AQ218*(1+AQ$6/Setup!$C$13),AQ$7)</f>
        <v/>
      </c>
      <c r="CP219">
        <f>MIN(AR218*(1+AR$6/Setup!$C$13),AR$7)</f>
        <v/>
      </c>
      <c r="CQ219">
        <f>MIN(AS218*(1+AS$6/Setup!$C$13),AS$7)</f>
        <v/>
      </c>
      <c r="CR219">
        <f>MIN(AT218*(1+AT$6/Setup!$C$13),AT$7)</f>
        <v/>
      </c>
      <c r="CS219">
        <f>MIN(AU218*(1+AU$6/Setup!$C$13),AU$7)</f>
        <v/>
      </c>
      <c r="CT219">
        <f>MIN(AV218*(1+AV$6/Setup!$C$13),AV$7)</f>
        <v/>
      </c>
      <c r="CU219">
        <f>MIN(AW218*(1+AW$6/Setup!$C$13),AW$7)</f>
        <v/>
      </c>
      <c r="CV219">
        <f>MIN(AX218*(1+AX$6/Setup!$C$13),AX$7)</f>
        <v/>
      </c>
      <c r="CW219">
        <f>MIN(AY218*(1+AY$6/Setup!$C$13),AY$7)</f>
        <v/>
      </c>
      <c r="CX219">
        <f>MIN(AZ218*(1+AZ$6/Setup!$C$13),AZ$7)</f>
        <v/>
      </c>
      <c r="CY219">
        <f>MIN(BA218*(1+BA$6/Setup!$C$13),BA$7)</f>
        <v/>
      </c>
      <c r="CZ219">
        <f>MIN(BB218*(1+BB$6/Setup!$C$13),BB$7)</f>
        <v/>
      </c>
      <c r="DA219">
        <f>MIN(BC218*(1+BC$6/Setup!$C$13),BC$7)</f>
        <v/>
      </c>
      <c r="DB219">
        <f>MIN(BD218*(1+BD$6/Setup!$C$13),BD$7)</f>
        <v/>
      </c>
      <c r="DC219">
        <f>MIN(BE218*(1+BE$6/Setup!$C$13),BE$7)</f>
        <v/>
      </c>
      <c r="DD219">
        <f>MIN(BF218*(1+BF$6/Setup!$C$13),BF$7)</f>
        <v/>
      </c>
      <c r="DE219">
        <f>MIN(BG218*(1+BG$6/Setup!$C$13),BG$7)</f>
        <v/>
      </c>
      <c r="DF219">
        <f>MIN(BH218*(1+BH$6/Setup!$C$13),BH$7)</f>
        <v/>
      </c>
      <c r="DG219">
        <f>MIN(BI218*(1+BI$6/Setup!$C$13),BI$7)</f>
        <v/>
      </c>
      <c r="DH219">
        <f>MIN(BJ218*(1+BJ$6/Setup!$C$13),BJ$7)</f>
        <v/>
      </c>
      <c r="DI219">
        <f>MIN(BK218*(1+BK$6/Setup!$C$13),BK$7)</f>
        <v/>
      </c>
      <c r="DJ219">
        <f>MIN(BL218*(1+BL$6/Setup!$C$13),BL$7)</f>
        <v/>
      </c>
      <c r="DK219">
        <f>MIN(BM218*(1+BM$6/Setup!$C$13),BM$7)</f>
        <v/>
      </c>
      <c r="DL219">
        <f>MIN(BN218*(1+BN$6/Setup!$C$13),BN$7)</f>
        <v/>
      </c>
      <c r="DM219">
        <f>MIN(BO218*(1+BO$6/Setup!$C$13),BO$7)</f>
        <v/>
      </c>
      <c r="DN219">
        <f>MIN(BP218*(1+BP$6/Setup!$C$13),BP$7)</f>
        <v/>
      </c>
      <c r="DO219">
        <f>MIN(BQ218*(1+BQ$6/Setup!$C$13),BQ$7)</f>
        <v/>
      </c>
      <c r="DP219">
        <f>MIN(T218*(1+T$6/Setup!$C$13)-BR219,$H219)</f>
        <v/>
      </c>
      <c r="DQ219">
        <f>MIN(U218*(1+U$6/Setup!$C$13)-BS219,MAX(0,$H219-SUM($DP219:DP219)))</f>
        <v/>
      </c>
      <c r="DR219">
        <f>MIN(V218*(1+V$6/Setup!$C$13)-BT219,MAX(0,$H219-SUM($DP219:DQ219)))</f>
        <v/>
      </c>
      <c r="DS219">
        <f>MIN(W218*(1+W$6/Setup!$C$13)-BU219,MAX(0,$H219-SUM($DP219:DR219)))</f>
        <v/>
      </c>
      <c r="DT219">
        <f>MIN(X218*(1+X$6/Setup!$C$13)-BV219,MAX(0,$H219-SUM($DP219:DS219)))</f>
        <v/>
      </c>
      <c r="DU219">
        <f>MIN(Y218*(1+Y$6/Setup!$C$13)-BW219,MAX(0,$H219-SUM($DP219:DT219)))</f>
        <v/>
      </c>
      <c r="DV219">
        <f>MIN(Z218*(1+Z$6/Setup!$C$13)-BX219,MAX(0,$H219-SUM($DP219:DU219)))</f>
        <v/>
      </c>
      <c r="DW219">
        <f>MIN(AA218*(1+AA$6/Setup!$C$13)-BY219,MAX(0,$H219-SUM($DP219:DV219)))</f>
        <v/>
      </c>
      <c r="DX219">
        <f>MIN(AB218*(1+AB$6/Setup!$C$13)-BZ219,MAX(0,$H219-SUM($DP219:DW219)))</f>
        <v/>
      </c>
      <c r="DY219">
        <f>MIN(AC218*(1+AC$6/Setup!$C$13)-CA219,MAX(0,$H219-SUM($DP219:DX219)))</f>
        <v/>
      </c>
      <c r="DZ219">
        <f>MIN(AD218*(1+AD$6/Setup!$C$13)-CB219,MAX(0,$H219-SUM($DP219:DY219)))</f>
        <v/>
      </c>
      <c r="EA219">
        <f>MIN(AE218*(1+AE$6/Setup!$C$13)-CC219,MAX(0,$H219-SUM($DP219:DZ219)))</f>
        <v/>
      </c>
      <c r="EB219">
        <f>MIN(AF218*(1+AF$6/Setup!$C$13)-CD219,MAX(0,$H219-SUM($DP219:EA219)))</f>
        <v/>
      </c>
      <c r="EC219">
        <f>MIN(AG218*(1+AG$6/Setup!$C$13)-CE219,MAX(0,$H219-SUM($DP219:EB219)))</f>
        <v/>
      </c>
      <c r="ED219">
        <f>MIN(AH218*(1+AH$6/Setup!$C$13)-CF219,MAX(0,$H219-SUM($DP219:EC219)))</f>
        <v/>
      </c>
      <c r="EE219">
        <f>MIN(AI218*(1+AI$6/Setup!$C$13)-CG219,MAX(0,$H219-SUM($DP219:ED219)))</f>
        <v/>
      </c>
      <c r="EF219">
        <f>MIN(AJ218*(1+AJ$6/Setup!$C$13)-CH219,MAX(0,$H219-SUM($DP219:EE219)))</f>
        <v/>
      </c>
      <c r="EG219">
        <f>MIN(AK218*(1+AK$6/Setup!$C$13)-CI219,MAX(0,$H219-SUM($DP219:EF219)))</f>
        <v/>
      </c>
      <c r="EH219">
        <f>MIN(AL218*(1+AL$6/Setup!$C$13)-CJ219,MAX(0,$H219-SUM($DP219:EG219)))</f>
        <v/>
      </c>
      <c r="EI219">
        <f>MIN(AM218*(1+AM$6/Setup!$C$13)-CK219,MAX(0,$H219-SUM($DP219:EH219)))</f>
        <v/>
      </c>
      <c r="EJ219">
        <f>MIN(AN218*(1+AN$6/Setup!$C$13)-CL219,MAX(0,$H219-SUM($DP219:EI219)))</f>
        <v/>
      </c>
      <c r="EK219">
        <f>MIN(AO218*(1+AO$6/Setup!$C$13)-CM219,MAX(0,$H219-SUM($DP219:EJ219)))</f>
        <v/>
      </c>
      <c r="EL219">
        <f>MIN(AP218*(1+AP$6/Setup!$C$13)-CN219,MAX(0,$H219-SUM($DP219:EK219)))</f>
        <v/>
      </c>
      <c r="EM219">
        <f>MIN(AQ218*(1+AQ$6/Setup!$C$13)-CO219,MAX(0,$H219-SUM($DP219:EL219)))</f>
        <v/>
      </c>
      <c r="EN219">
        <f>MIN(AR218*(1+AR$6/Setup!$C$13)-CP219,MAX(0,$H219-SUM($DP219:EM219)))</f>
        <v/>
      </c>
      <c r="EO219">
        <f>MIN(AS218*(1+AS$6/Setup!$C$13)-CQ219,MAX(0,$H219-SUM($DP219:EN219)))</f>
        <v/>
      </c>
      <c r="EP219">
        <f>MIN(AT218*(1+AT$6/Setup!$C$13)-CR219,MAX(0,$H219-SUM($DP219:EO219)))</f>
        <v/>
      </c>
      <c r="EQ219">
        <f>MIN(AU218*(1+AU$6/Setup!$C$13)-CS219,MAX(0,$H219-SUM($DP219:EP219)))</f>
        <v/>
      </c>
      <c r="ER219">
        <f>MIN(AV218*(1+AV$6/Setup!$C$13)-CT219,MAX(0,$H219-SUM($DP219:EQ219)))</f>
        <v/>
      </c>
      <c r="ES219">
        <f>MIN(AW218*(1+AW$6/Setup!$C$13)-CU219,MAX(0,$H219-SUM($DP219:ER219)))</f>
        <v/>
      </c>
      <c r="ET219">
        <f>MIN(AX218*(1+AX$6/Setup!$C$13)-CV219,MAX(0,$H219-SUM($DP219:ES219)))</f>
        <v/>
      </c>
      <c r="EU219">
        <f>MIN(AY218*(1+AY$6/Setup!$C$13)-CW219,MAX(0,$H219-SUM($DP219:ET219)))</f>
        <v/>
      </c>
      <c r="EV219">
        <f>MIN(AZ218*(1+AZ$6/Setup!$C$13)-CX219,MAX(0,$H219-SUM($DP219:EU219)))</f>
        <v/>
      </c>
      <c r="EW219">
        <f>MIN(BA218*(1+BA$6/Setup!$C$13)-CY219,MAX(0,$H219-SUM($DP219:EV219)))</f>
        <v/>
      </c>
      <c r="EX219">
        <f>MIN(BB218*(1+BB$6/Setup!$C$13)-CZ219,MAX(0,$H219-SUM($DP219:EW219)))</f>
        <v/>
      </c>
      <c r="EY219">
        <f>MIN(BC218*(1+BC$6/Setup!$C$13)-DA219,MAX(0,$H219-SUM($DP219:EX219)))</f>
        <v/>
      </c>
      <c r="EZ219">
        <f>MIN(BD218*(1+BD$6/Setup!$C$13)-DB219,MAX(0,$H219-SUM($DP219:EY219)))</f>
        <v/>
      </c>
      <c r="FA219">
        <f>MIN(BE218*(1+BE$6/Setup!$C$13)-DC219,MAX(0,$H219-SUM($DP219:EZ219)))</f>
        <v/>
      </c>
      <c r="FB219">
        <f>MIN(BF218*(1+BF$6/Setup!$C$13)-DD219,MAX(0,$H219-SUM($DP219:FA219)))</f>
        <v/>
      </c>
      <c r="FC219">
        <f>MIN(BG218*(1+BG$6/Setup!$C$13)-DE219,MAX(0,$H219-SUM($DP219:FB219)))</f>
        <v/>
      </c>
      <c r="FD219">
        <f>MIN(BH218*(1+BH$6/Setup!$C$13)-DF219,MAX(0,$H219-SUM($DP219:FC219)))</f>
        <v/>
      </c>
      <c r="FE219">
        <f>MIN(BI218*(1+BI$6/Setup!$C$13)-DG219,MAX(0,$H219-SUM($DP219:FD219)))</f>
        <v/>
      </c>
      <c r="FF219">
        <f>MIN(BJ218*(1+BJ$6/Setup!$C$13)-DH219,MAX(0,$H219-SUM($DP219:FE219)))</f>
        <v/>
      </c>
      <c r="FG219">
        <f>MIN(BK218*(1+BK$6/Setup!$C$13)-DI219,MAX(0,$H219-SUM($DP219:FF219)))</f>
        <v/>
      </c>
      <c r="FH219">
        <f>MIN(BL218*(1+BL$6/Setup!$C$13)-DJ219,MAX(0,$H219-SUM($DP219:FG219)))</f>
        <v/>
      </c>
      <c r="FI219">
        <f>MIN(BM218*(1+BM$6/Setup!$C$13)-DK219,MAX(0,$H219-SUM($DP219:FH219)))</f>
        <v/>
      </c>
      <c r="FJ219">
        <f>MIN(BN218*(1+BN$6/Setup!$C$13)-DL219,MAX(0,$H219-SUM($DP219:FI219)))</f>
        <v/>
      </c>
      <c r="FK219">
        <f>MIN(BO218*(1+BO$6/Setup!$C$13)-DM219,MAX(0,$H219-SUM($DP219:FJ219)))</f>
        <v/>
      </c>
      <c r="FL219">
        <f>MIN(BP218*(1+BP$6/Setup!$C$13)-DN219,MAX(0,$H219-SUM($DP219:FK219)))</f>
        <v/>
      </c>
      <c r="FM219">
        <f>MIN(BQ218*(1+BQ$6/Setup!$C$13)-DO219,MAX(0,$H219-SUM($DP219:FL219)))</f>
        <v/>
      </c>
    </row>
    <row r="220">
      <c r="A220">
        <f>A219+1</f>
        <v/>
      </c>
      <c r="B220">
        <f>IF(Setup!$C$6="Every week",Setup!$C$7+7*(A220-1),IF(Setup!$C$6="Every 2 weeks",Setup!$C$7+14*(A220-1),IF(Setup!$C$6="Every month",EDATE(Setup!$C$7,A220-1),EOMONTH(Setup!$C$7,INT((A220-1+Setup!$C$20)/2)-1)+MIN(IF(MOD(A220-1+Setup!$C$20,2)=0,Setup!$C$18,Setup!$C$19),DAY(EOMONTH(Setup!$C$7,INT((A220-1+Setup!$C$20)/2)))))))</f>
        <v/>
      </c>
      <c r="C220">
        <f>N('Paycheck Plan'!J216)</f>
        <v/>
      </c>
      <c r="D220">
        <f>N('Paycheck Plan'!K216)</f>
        <v/>
      </c>
      <c r="E220">
        <f>MIN(MAX(0,Setup!$C$10-F219),MAX(0,Setup!$C$8+C220-G220))</f>
        <v/>
      </c>
      <c r="F220">
        <f>F219+E220</f>
        <v/>
      </c>
      <c r="G220">
        <f>MIN(Setup!$C$14,MAX(0,Setup!$C$8+C220))</f>
        <v/>
      </c>
      <c r="H220">
        <f>MAX(0,Setup!$C$8+C220-G220-E220)+SUM($T$7:$BQ$7)-SUM(BR220:DO220)</f>
        <v/>
      </c>
      <c r="I220">
        <f>SUMPRODUCT(T219:BQ219,$T$6:$BQ$6)/Setup!$C$13</f>
        <v/>
      </c>
      <c r="J220">
        <f>SUM(T220:BQ220)</f>
        <v/>
      </c>
      <c r="K220">
        <f>IF(MAX(DP220:FM220)&gt;0,MATCH(MAX(DP220:FM220),DP220:FM220,0),1)</f>
        <v/>
      </c>
      <c r="T220">
        <f>MAX(0,T219*(1+T$6/Setup!$C$13)-BR220-DP220)+IF($K220=1,$D220,0)</f>
        <v/>
      </c>
      <c r="U220">
        <f>MAX(0,U219*(1+U$6/Setup!$C$13)-BS220-DQ220)+IF($K220=2,$D220,0)</f>
        <v/>
      </c>
      <c r="V220">
        <f>MAX(0,V219*(1+V$6/Setup!$C$13)-BT220-DR220)+IF($K220=3,$D220,0)</f>
        <v/>
      </c>
      <c r="W220">
        <f>MAX(0,W219*(1+W$6/Setup!$C$13)-BU220-DS220)+IF($K220=4,$D220,0)</f>
        <v/>
      </c>
      <c r="X220">
        <f>MAX(0,X219*(1+X$6/Setup!$C$13)-BV220-DT220)+IF($K220=5,$D220,0)</f>
        <v/>
      </c>
      <c r="Y220">
        <f>MAX(0,Y219*(1+Y$6/Setup!$C$13)-BW220-DU220)+IF($K220=6,$D220,0)</f>
        <v/>
      </c>
      <c r="Z220">
        <f>MAX(0,Z219*(1+Z$6/Setup!$C$13)-BX220-DV220)+IF($K220=7,$D220,0)</f>
        <v/>
      </c>
      <c r="AA220">
        <f>MAX(0,AA219*(1+AA$6/Setup!$C$13)-BY220-DW220)+IF($K220=8,$D220,0)</f>
        <v/>
      </c>
      <c r="AB220">
        <f>MAX(0,AB219*(1+AB$6/Setup!$C$13)-BZ220-DX220)+IF($K220=9,$D220,0)</f>
        <v/>
      </c>
      <c r="AC220">
        <f>MAX(0,AC219*(1+AC$6/Setup!$C$13)-CA220-DY220)+IF($K220=10,$D220,0)</f>
        <v/>
      </c>
      <c r="AD220">
        <f>MAX(0,AD219*(1+AD$6/Setup!$C$13)-CB220-DZ220)+IF($K220=11,$D220,0)</f>
        <v/>
      </c>
      <c r="AE220">
        <f>MAX(0,AE219*(1+AE$6/Setup!$C$13)-CC220-EA220)+IF($K220=12,$D220,0)</f>
        <v/>
      </c>
      <c r="AF220">
        <f>MAX(0,AF219*(1+AF$6/Setup!$C$13)-CD220-EB220)+IF($K220=13,$D220,0)</f>
        <v/>
      </c>
      <c r="AG220">
        <f>MAX(0,AG219*(1+AG$6/Setup!$C$13)-CE220-EC220)+IF($K220=14,$D220,0)</f>
        <v/>
      </c>
      <c r="AH220">
        <f>MAX(0,AH219*(1+AH$6/Setup!$C$13)-CF220-ED220)+IF($K220=15,$D220,0)</f>
        <v/>
      </c>
      <c r="AI220">
        <f>MAX(0,AI219*(1+AI$6/Setup!$C$13)-CG220-EE220)+IF($K220=16,$D220,0)</f>
        <v/>
      </c>
      <c r="AJ220">
        <f>MAX(0,AJ219*(1+AJ$6/Setup!$C$13)-CH220-EF220)+IF($K220=17,$D220,0)</f>
        <v/>
      </c>
      <c r="AK220">
        <f>MAX(0,AK219*(1+AK$6/Setup!$C$13)-CI220-EG220)+IF($K220=18,$D220,0)</f>
        <v/>
      </c>
      <c r="AL220">
        <f>MAX(0,AL219*(1+AL$6/Setup!$C$13)-CJ220-EH220)+IF($K220=19,$D220,0)</f>
        <v/>
      </c>
      <c r="AM220">
        <f>MAX(0,AM219*(1+AM$6/Setup!$C$13)-CK220-EI220)+IF($K220=20,$D220,0)</f>
        <v/>
      </c>
      <c r="AN220">
        <f>MAX(0,AN219*(1+AN$6/Setup!$C$13)-CL220-EJ220)+IF($K220=21,$D220,0)</f>
        <v/>
      </c>
      <c r="AO220">
        <f>MAX(0,AO219*(1+AO$6/Setup!$C$13)-CM220-EK220)+IF($K220=22,$D220,0)</f>
        <v/>
      </c>
      <c r="AP220">
        <f>MAX(0,AP219*(1+AP$6/Setup!$C$13)-CN220-EL220)+IF($K220=23,$D220,0)</f>
        <v/>
      </c>
      <c r="AQ220">
        <f>MAX(0,AQ219*(1+AQ$6/Setup!$C$13)-CO220-EM220)+IF($K220=24,$D220,0)</f>
        <v/>
      </c>
      <c r="AR220">
        <f>MAX(0,AR219*(1+AR$6/Setup!$C$13)-CP220-EN220)+IF($K220=25,$D220,0)</f>
        <v/>
      </c>
      <c r="AS220">
        <f>MAX(0,AS219*(1+AS$6/Setup!$C$13)-CQ220-EO220)+IF($K220=26,$D220,0)</f>
        <v/>
      </c>
      <c r="AT220">
        <f>MAX(0,AT219*(1+AT$6/Setup!$C$13)-CR220-EP220)+IF($K220=27,$D220,0)</f>
        <v/>
      </c>
      <c r="AU220">
        <f>MAX(0,AU219*(1+AU$6/Setup!$C$13)-CS220-EQ220)+IF($K220=28,$D220,0)</f>
        <v/>
      </c>
      <c r="AV220">
        <f>MAX(0,AV219*(1+AV$6/Setup!$C$13)-CT220-ER220)+IF($K220=29,$D220,0)</f>
        <v/>
      </c>
      <c r="AW220">
        <f>MAX(0,AW219*(1+AW$6/Setup!$C$13)-CU220-ES220)+IF($K220=30,$D220,0)</f>
        <v/>
      </c>
      <c r="AX220">
        <f>MAX(0,AX219*(1+AX$6/Setup!$C$13)-CV220-ET220)+IF($K220=31,$D220,0)</f>
        <v/>
      </c>
      <c r="AY220">
        <f>MAX(0,AY219*(1+AY$6/Setup!$C$13)-CW220-EU220)+IF($K220=32,$D220,0)</f>
        <v/>
      </c>
      <c r="AZ220">
        <f>MAX(0,AZ219*(1+AZ$6/Setup!$C$13)-CX220-EV220)+IF($K220=33,$D220,0)</f>
        <v/>
      </c>
      <c r="BA220">
        <f>MAX(0,BA219*(1+BA$6/Setup!$C$13)-CY220-EW220)+IF($K220=34,$D220,0)</f>
        <v/>
      </c>
      <c r="BB220">
        <f>MAX(0,BB219*(1+BB$6/Setup!$C$13)-CZ220-EX220)+IF($K220=35,$D220,0)</f>
        <v/>
      </c>
      <c r="BC220">
        <f>MAX(0,BC219*(1+BC$6/Setup!$C$13)-DA220-EY220)+IF($K220=36,$D220,0)</f>
        <v/>
      </c>
      <c r="BD220">
        <f>MAX(0,BD219*(1+BD$6/Setup!$C$13)-DB220-EZ220)+IF($K220=37,$D220,0)</f>
        <v/>
      </c>
      <c r="BE220">
        <f>MAX(0,BE219*(1+BE$6/Setup!$C$13)-DC220-FA220)+IF($K220=38,$D220,0)</f>
        <v/>
      </c>
      <c r="BF220">
        <f>MAX(0,BF219*(1+BF$6/Setup!$C$13)-DD220-FB220)+IF($K220=39,$D220,0)</f>
        <v/>
      </c>
      <c r="BG220">
        <f>MAX(0,BG219*(1+BG$6/Setup!$C$13)-DE220-FC220)+IF($K220=40,$D220,0)</f>
        <v/>
      </c>
      <c r="BH220">
        <f>MAX(0,BH219*(1+BH$6/Setup!$C$13)-DF220-FD220)+IF($K220=41,$D220,0)</f>
        <v/>
      </c>
      <c r="BI220">
        <f>MAX(0,BI219*(1+BI$6/Setup!$C$13)-DG220-FE220)+IF($K220=42,$D220,0)</f>
        <v/>
      </c>
      <c r="BJ220">
        <f>MAX(0,BJ219*(1+BJ$6/Setup!$C$13)-DH220-FF220)+IF($K220=43,$D220,0)</f>
        <v/>
      </c>
      <c r="BK220">
        <f>MAX(0,BK219*(1+BK$6/Setup!$C$13)-DI220-FG220)+IF($K220=44,$D220,0)</f>
        <v/>
      </c>
      <c r="BL220">
        <f>MAX(0,BL219*(1+BL$6/Setup!$C$13)-DJ220-FH220)+IF($K220=45,$D220,0)</f>
        <v/>
      </c>
      <c r="BM220">
        <f>MAX(0,BM219*(1+BM$6/Setup!$C$13)-DK220-FI220)+IF($K220=46,$D220,0)</f>
        <v/>
      </c>
      <c r="BN220">
        <f>MAX(0,BN219*(1+BN$6/Setup!$C$13)-DL220-FJ220)+IF($K220=47,$D220,0)</f>
        <v/>
      </c>
      <c r="BO220">
        <f>MAX(0,BO219*(1+BO$6/Setup!$C$13)-DM220-FK220)+IF($K220=48,$D220,0)</f>
        <v/>
      </c>
      <c r="BP220">
        <f>MAX(0,BP219*(1+BP$6/Setup!$C$13)-DN220-FL220)+IF($K220=49,$D220,0)</f>
        <v/>
      </c>
      <c r="BQ220">
        <f>MAX(0,BQ219*(1+BQ$6/Setup!$C$13)-DO220-FM220)+IF($K220=50,$D220,0)</f>
        <v/>
      </c>
      <c r="BR220">
        <f>MIN(T219*(1+T$6/Setup!$C$13),T$7)</f>
        <v/>
      </c>
      <c r="BS220">
        <f>MIN(U219*(1+U$6/Setup!$C$13),U$7)</f>
        <v/>
      </c>
      <c r="BT220">
        <f>MIN(V219*(1+V$6/Setup!$C$13),V$7)</f>
        <v/>
      </c>
      <c r="BU220">
        <f>MIN(W219*(1+W$6/Setup!$C$13),W$7)</f>
        <v/>
      </c>
      <c r="BV220">
        <f>MIN(X219*(1+X$6/Setup!$C$13),X$7)</f>
        <v/>
      </c>
      <c r="BW220">
        <f>MIN(Y219*(1+Y$6/Setup!$C$13),Y$7)</f>
        <v/>
      </c>
      <c r="BX220">
        <f>MIN(Z219*(1+Z$6/Setup!$C$13),Z$7)</f>
        <v/>
      </c>
      <c r="BY220">
        <f>MIN(AA219*(1+AA$6/Setup!$C$13),AA$7)</f>
        <v/>
      </c>
      <c r="BZ220">
        <f>MIN(AB219*(1+AB$6/Setup!$C$13),AB$7)</f>
        <v/>
      </c>
      <c r="CA220">
        <f>MIN(AC219*(1+AC$6/Setup!$C$13),AC$7)</f>
        <v/>
      </c>
      <c r="CB220">
        <f>MIN(AD219*(1+AD$6/Setup!$C$13),AD$7)</f>
        <v/>
      </c>
      <c r="CC220">
        <f>MIN(AE219*(1+AE$6/Setup!$C$13),AE$7)</f>
        <v/>
      </c>
      <c r="CD220">
        <f>MIN(AF219*(1+AF$6/Setup!$C$13),AF$7)</f>
        <v/>
      </c>
      <c r="CE220">
        <f>MIN(AG219*(1+AG$6/Setup!$C$13),AG$7)</f>
        <v/>
      </c>
      <c r="CF220">
        <f>MIN(AH219*(1+AH$6/Setup!$C$13),AH$7)</f>
        <v/>
      </c>
      <c r="CG220">
        <f>MIN(AI219*(1+AI$6/Setup!$C$13),AI$7)</f>
        <v/>
      </c>
      <c r="CH220">
        <f>MIN(AJ219*(1+AJ$6/Setup!$C$13),AJ$7)</f>
        <v/>
      </c>
      <c r="CI220">
        <f>MIN(AK219*(1+AK$6/Setup!$C$13),AK$7)</f>
        <v/>
      </c>
      <c r="CJ220">
        <f>MIN(AL219*(1+AL$6/Setup!$C$13),AL$7)</f>
        <v/>
      </c>
      <c r="CK220">
        <f>MIN(AM219*(1+AM$6/Setup!$C$13),AM$7)</f>
        <v/>
      </c>
      <c r="CL220">
        <f>MIN(AN219*(1+AN$6/Setup!$C$13),AN$7)</f>
        <v/>
      </c>
      <c r="CM220">
        <f>MIN(AO219*(1+AO$6/Setup!$C$13),AO$7)</f>
        <v/>
      </c>
      <c r="CN220">
        <f>MIN(AP219*(1+AP$6/Setup!$C$13),AP$7)</f>
        <v/>
      </c>
      <c r="CO220">
        <f>MIN(AQ219*(1+AQ$6/Setup!$C$13),AQ$7)</f>
        <v/>
      </c>
      <c r="CP220">
        <f>MIN(AR219*(1+AR$6/Setup!$C$13),AR$7)</f>
        <v/>
      </c>
      <c r="CQ220">
        <f>MIN(AS219*(1+AS$6/Setup!$C$13),AS$7)</f>
        <v/>
      </c>
      <c r="CR220">
        <f>MIN(AT219*(1+AT$6/Setup!$C$13),AT$7)</f>
        <v/>
      </c>
      <c r="CS220">
        <f>MIN(AU219*(1+AU$6/Setup!$C$13),AU$7)</f>
        <v/>
      </c>
      <c r="CT220">
        <f>MIN(AV219*(1+AV$6/Setup!$C$13),AV$7)</f>
        <v/>
      </c>
      <c r="CU220">
        <f>MIN(AW219*(1+AW$6/Setup!$C$13),AW$7)</f>
        <v/>
      </c>
      <c r="CV220">
        <f>MIN(AX219*(1+AX$6/Setup!$C$13),AX$7)</f>
        <v/>
      </c>
      <c r="CW220">
        <f>MIN(AY219*(1+AY$6/Setup!$C$13),AY$7)</f>
        <v/>
      </c>
      <c r="CX220">
        <f>MIN(AZ219*(1+AZ$6/Setup!$C$13),AZ$7)</f>
        <v/>
      </c>
      <c r="CY220">
        <f>MIN(BA219*(1+BA$6/Setup!$C$13),BA$7)</f>
        <v/>
      </c>
      <c r="CZ220">
        <f>MIN(BB219*(1+BB$6/Setup!$C$13),BB$7)</f>
        <v/>
      </c>
      <c r="DA220">
        <f>MIN(BC219*(1+BC$6/Setup!$C$13),BC$7)</f>
        <v/>
      </c>
      <c r="DB220">
        <f>MIN(BD219*(1+BD$6/Setup!$C$13),BD$7)</f>
        <v/>
      </c>
      <c r="DC220">
        <f>MIN(BE219*(1+BE$6/Setup!$C$13),BE$7)</f>
        <v/>
      </c>
      <c r="DD220">
        <f>MIN(BF219*(1+BF$6/Setup!$C$13),BF$7)</f>
        <v/>
      </c>
      <c r="DE220">
        <f>MIN(BG219*(1+BG$6/Setup!$C$13),BG$7)</f>
        <v/>
      </c>
      <c r="DF220">
        <f>MIN(BH219*(1+BH$6/Setup!$C$13),BH$7)</f>
        <v/>
      </c>
      <c r="DG220">
        <f>MIN(BI219*(1+BI$6/Setup!$C$13),BI$7)</f>
        <v/>
      </c>
      <c r="DH220">
        <f>MIN(BJ219*(1+BJ$6/Setup!$C$13),BJ$7)</f>
        <v/>
      </c>
      <c r="DI220">
        <f>MIN(BK219*(1+BK$6/Setup!$C$13),BK$7)</f>
        <v/>
      </c>
      <c r="DJ220">
        <f>MIN(BL219*(1+BL$6/Setup!$C$13),BL$7)</f>
        <v/>
      </c>
      <c r="DK220">
        <f>MIN(BM219*(1+BM$6/Setup!$C$13),BM$7)</f>
        <v/>
      </c>
      <c r="DL220">
        <f>MIN(BN219*(1+BN$6/Setup!$C$13),BN$7)</f>
        <v/>
      </c>
      <c r="DM220">
        <f>MIN(BO219*(1+BO$6/Setup!$C$13),BO$7)</f>
        <v/>
      </c>
      <c r="DN220">
        <f>MIN(BP219*(1+BP$6/Setup!$C$13),BP$7)</f>
        <v/>
      </c>
      <c r="DO220">
        <f>MIN(BQ219*(1+BQ$6/Setup!$C$13),BQ$7)</f>
        <v/>
      </c>
      <c r="DP220">
        <f>MIN(T219*(1+T$6/Setup!$C$13)-BR220,$H220)</f>
        <v/>
      </c>
      <c r="DQ220">
        <f>MIN(U219*(1+U$6/Setup!$C$13)-BS220,MAX(0,$H220-SUM($DP220:DP220)))</f>
        <v/>
      </c>
      <c r="DR220">
        <f>MIN(V219*(1+V$6/Setup!$C$13)-BT220,MAX(0,$H220-SUM($DP220:DQ220)))</f>
        <v/>
      </c>
      <c r="DS220">
        <f>MIN(W219*(1+W$6/Setup!$C$13)-BU220,MAX(0,$H220-SUM($DP220:DR220)))</f>
        <v/>
      </c>
      <c r="DT220">
        <f>MIN(X219*(1+X$6/Setup!$C$13)-BV220,MAX(0,$H220-SUM($DP220:DS220)))</f>
        <v/>
      </c>
      <c r="DU220">
        <f>MIN(Y219*(1+Y$6/Setup!$C$13)-BW220,MAX(0,$H220-SUM($DP220:DT220)))</f>
        <v/>
      </c>
      <c r="DV220">
        <f>MIN(Z219*(1+Z$6/Setup!$C$13)-BX220,MAX(0,$H220-SUM($DP220:DU220)))</f>
        <v/>
      </c>
      <c r="DW220">
        <f>MIN(AA219*(1+AA$6/Setup!$C$13)-BY220,MAX(0,$H220-SUM($DP220:DV220)))</f>
        <v/>
      </c>
      <c r="DX220">
        <f>MIN(AB219*(1+AB$6/Setup!$C$13)-BZ220,MAX(0,$H220-SUM($DP220:DW220)))</f>
        <v/>
      </c>
      <c r="DY220">
        <f>MIN(AC219*(1+AC$6/Setup!$C$13)-CA220,MAX(0,$H220-SUM($DP220:DX220)))</f>
        <v/>
      </c>
      <c r="DZ220">
        <f>MIN(AD219*(1+AD$6/Setup!$C$13)-CB220,MAX(0,$H220-SUM($DP220:DY220)))</f>
        <v/>
      </c>
      <c r="EA220">
        <f>MIN(AE219*(1+AE$6/Setup!$C$13)-CC220,MAX(0,$H220-SUM($DP220:DZ220)))</f>
        <v/>
      </c>
      <c r="EB220">
        <f>MIN(AF219*(1+AF$6/Setup!$C$13)-CD220,MAX(0,$H220-SUM($DP220:EA220)))</f>
        <v/>
      </c>
      <c r="EC220">
        <f>MIN(AG219*(1+AG$6/Setup!$C$13)-CE220,MAX(0,$H220-SUM($DP220:EB220)))</f>
        <v/>
      </c>
      <c r="ED220">
        <f>MIN(AH219*(1+AH$6/Setup!$C$13)-CF220,MAX(0,$H220-SUM($DP220:EC220)))</f>
        <v/>
      </c>
      <c r="EE220">
        <f>MIN(AI219*(1+AI$6/Setup!$C$13)-CG220,MAX(0,$H220-SUM($DP220:ED220)))</f>
        <v/>
      </c>
      <c r="EF220">
        <f>MIN(AJ219*(1+AJ$6/Setup!$C$13)-CH220,MAX(0,$H220-SUM($DP220:EE220)))</f>
        <v/>
      </c>
      <c r="EG220">
        <f>MIN(AK219*(1+AK$6/Setup!$C$13)-CI220,MAX(0,$H220-SUM($DP220:EF220)))</f>
        <v/>
      </c>
      <c r="EH220">
        <f>MIN(AL219*(1+AL$6/Setup!$C$13)-CJ220,MAX(0,$H220-SUM($DP220:EG220)))</f>
        <v/>
      </c>
      <c r="EI220">
        <f>MIN(AM219*(1+AM$6/Setup!$C$13)-CK220,MAX(0,$H220-SUM($DP220:EH220)))</f>
        <v/>
      </c>
      <c r="EJ220">
        <f>MIN(AN219*(1+AN$6/Setup!$C$13)-CL220,MAX(0,$H220-SUM($DP220:EI220)))</f>
        <v/>
      </c>
      <c r="EK220">
        <f>MIN(AO219*(1+AO$6/Setup!$C$13)-CM220,MAX(0,$H220-SUM($DP220:EJ220)))</f>
        <v/>
      </c>
      <c r="EL220">
        <f>MIN(AP219*(1+AP$6/Setup!$C$13)-CN220,MAX(0,$H220-SUM($DP220:EK220)))</f>
        <v/>
      </c>
      <c r="EM220">
        <f>MIN(AQ219*(1+AQ$6/Setup!$C$13)-CO220,MAX(0,$H220-SUM($DP220:EL220)))</f>
        <v/>
      </c>
      <c r="EN220">
        <f>MIN(AR219*(1+AR$6/Setup!$C$13)-CP220,MAX(0,$H220-SUM($DP220:EM220)))</f>
        <v/>
      </c>
      <c r="EO220">
        <f>MIN(AS219*(1+AS$6/Setup!$C$13)-CQ220,MAX(0,$H220-SUM($DP220:EN220)))</f>
        <v/>
      </c>
      <c r="EP220">
        <f>MIN(AT219*(1+AT$6/Setup!$C$13)-CR220,MAX(0,$H220-SUM($DP220:EO220)))</f>
        <v/>
      </c>
      <c r="EQ220">
        <f>MIN(AU219*(1+AU$6/Setup!$C$13)-CS220,MAX(0,$H220-SUM($DP220:EP220)))</f>
        <v/>
      </c>
      <c r="ER220">
        <f>MIN(AV219*(1+AV$6/Setup!$C$13)-CT220,MAX(0,$H220-SUM($DP220:EQ220)))</f>
        <v/>
      </c>
      <c r="ES220">
        <f>MIN(AW219*(1+AW$6/Setup!$C$13)-CU220,MAX(0,$H220-SUM($DP220:ER220)))</f>
        <v/>
      </c>
      <c r="ET220">
        <f>MIN(AX219*(1+AX$6/Setup!$C$13)-CV220,MAX(0,$H220-SUM($DP220:ES220)))</f>
        <v/>
      </c>
      <c r="EU220">
        <f>MIN(AY219*(1+AY$6/Setup!$C$13)-CW220,MAX(0,$H220-SUM($DP220:ET220)))</f>
        <v/>
      </c>
      <c r="EV220">
        <f>MIN(AZ219*(1+AZ$6/Setup!$C$13)-CX220,MAX(0,$H220-SUM($DP220:EU220)))</f>
        <v/>
      </c>
      <c r="EW220">
        <f>MIN(BA219*(1+BA$6/Setup!$C$13)-CY220,MAX(0,$H220-SUM($DP220:EV220)))</f>
        <v/>
      </c>
      <c r="EX220">
        <f>MIN(BB219*(1+BB$6/Setup!$C$13)-CZ220,MAX(0,$H220-SUM($DP220:EW220)))</f>
        <v/>
      </c>
      <c r="EY220">
        <f>MIN(BC219*(1+BC$6/Setup!$C$13)-DA220,MAX(0,$H220-SUM($DP220:EX220)))</f>
        <v/>
      </c>
      <c r="EZ220">
        <f>MIN(BD219*(1+BD$6/Setup!$C$13)-DB220,MAX(0,$H220-SUM($DP220:EY220)))</f>
        <v/>
      </c>
      <c r="FA220">
        <f>MIN(BE219*(1+BE$6/Setup!$C$13)-DC220,MAX(0,$H220-SUM($DP220:EZ220)))</f>
        <v/>
      </c>
      <c r="FB220">
        <f>MIN(BF219*(1+BF$6/Setup!$C$13)-DD220,MAX(0,$H220-SUM($DP220:FA220)))</f>
        <v/>
      </c>
      <c r="FC220">
        <f>MIN(BG219*(1+BG$6/Setup!$C$13)-DE220,MAX(0,$H220-SUM($DP220:FB220)))</f>
        <v/>
      </c>
      <c r="FD220">
        <f>MIN(BH219*(1+BH$6/Setup!$C$13)-DF220,MAX(0,$H220-SUM($DP220:FC220)))</f>
        <v/>
      </c>
      <c r="FE220">
        <f>MIN(BI219*(1+BI$6/Setup!$C$13)-DG220,MAX(0,$H220-SUM($DP220:FD220)))</f>
        <v/>
      </c>
      <c r="FF220">
        <f>MIN(BJ219*(1+BJ$6/Setup!$C$13)-DH220,MAX(0,$H220-SUM($DP220:FE220)))</f>
        <v/>
      </c>
      <c r="FG220">
        <f>MIN(BK219*(1+BK$6/Setup!$C$13)-DI220,MAX(0,$H220-SUM($DP220:FF220)))</f>
        <v/>
      </c>
      <c r="FH220">
        <f>MIN(BL219*(1+BL$6/Setup!$C$13)-DJ220,MAX(0,$H220-SUM($DP220:FG220)))</f>
        <v/>
      </c>
      <c r="FI220">
        <f>MIN(BM219*(1+BM$6/Setup!$C$13)-DK220,MAX(0,$H220-SUM($DP220:FH220)))</f>
        <v/>
      </c>
      <c r="FJ220">
        <f>MIN(BN219*(1+BN$6/Setup!$C$13)-DL220,MAX(0,$H220-SUM($DP220:FI220)))</f>
        <v/>
      </c>
      <c r="FK220">
        <f>MIN(BO219*(1+BO$6/Setup!$C$13)-DM220,MAX(0,$H220-SUM($DP220:FJ220)))</f>
        <v/>
      </c>
      <c r="FL220">
        <f>MIN(BP219*(1+BP$6/Setup!$C$13)-DN220,MAX(0,$H220-SUM($DP220:FK220)))</f>
        <v/>
      </c>
      <c r="FM220">
        <f>MIN(BQ219*(1+BQ$6/Setup!$C$13)-DO220,MAX(0,$H220-SUM($DP220:FL220)))</f>
        <v/>
      </c>
    </row>
    <row r="221">
      <c r="A221">
        <f>A220+1</f>
        <v/>
      </c>
      <c r="B221">
        <f>IF(Setup!$C$6="Every week",Setup!$C$7+7*(A221-1),IF(Setup!$C$6="Every 2 weeks",Setup!$C$7+14*(A221-1),IF(Setup!$C$6="Every month",EDATE(Setup!$C$7,A221-1),EOMONTH(Setup!$C$7,INT((A221-1+Setup!$C$20)/2)-1)+MIN(IF(MOD(A221-1+Setup!$C$20,2)=0,Setup!$C$18,Setup!$C$19),DAY(EOMONTH(Setup!$C$7,INT((A221-1+Setup!$C$20)/2)))))))</f>
        <v/>
      </c>
      <c r="C221">
        <f>N('Paycheck Plan'!J217)</f>
        <v/>
      </c>
      <c r="D221">
        <f>N('Paycheck Plan'!K217)</f>
        <v/>
      </c>
      <c r="E221">
        <f>MIN(MAX(0,Setup!$C$10-F220),MAX(0,Setup!$C$8+C221-G221))</f>
        <v/>
      </c>
      <c r="F221">
        <f>F220+E221</f>
        <v/>
      </c>
      <c r="G221">
        <f>MIN(Setup!$C$14,MAX(0,Setup!$C$8+C221))</f>
        <v/>
      </c>
      <c r="H221">
        <f>MAX(0,Setup!$C$8+C221-G221-E221)+SUM($T$7:$BQ$7)-SUM(BR221:DO221)</f>
        <v/>
      </c>
      <c r="I221">
        <f>SUMPRODUCT(T220:BQ220,$T$6:$BQ$6)/Setup!$C$13</f>
        <v/>
      </c>
      <c r="J221">
        <f>SUM(T221:BQ221)</f>
        <v/>
      </c>
      <c r="K221">
        <f>IF(MAX(DP221:FM221)&gt;0,MATCH(MAX(DP221:FM221),DP221:FM221,0),1)</f>
        <v/>
      </c>
      <c r="T221">
        <f>MAX(0,T220*(1+T$6/Setup!$C$13)-BR221-DP221)+IF($K221=1,$D221,0)</f>
        <v/>
      </c>
      <c r="U221">
        <f>MAX(0,U220*(1+U$6/Setup!$C$13)-BS221-DQ221)+IF($K221=2,$D221,0)</f>
        <v/>
      </c>
      <c r="V221">
        <f>MAX(0,V220*(1+V$6/Setup!$C$13)-BT221-DR221)+IF($K221=3,$D221,0)</f>
        <v/>
      </c>
      <c r="W221">
        <f>MAX(0,W220*(1+W$6/Setup!$C$13)-BU221-DS221)+IF($K221=4,$D221,0)</f>
        <v/>
      </c>
      <c r="X221">
        <f>MAX(0,X220*(1+X$6/Setup!$C$13)-BV221-DT221)+IF($K221=5,$D221,0)</f>
        <v/>
      </c>
      <c r="Y221">
        <f>MAX(0,Y220*(1+Y$6/Setup!$C$13)-BW221-DU221)+IF($K221=6,$D221,0)</f>
        <v/>
      </c>
      <c r="Z221">
        <f>MAX(0,Z220*(1+Z$6/Setup!$C$13)-BX221-DV221)+IF($K221=7,$D221,0)</f>
        <v/>
      </c>
      <c r="AA221">
        <f>MAX(0,AA220*(1+AA$6/Setup!$C$13)-BY221-DW221)+IF($K221=8,$D221,0)</f>
        <v/>
      </c>
      <c r="AB221">
        <f>MAX(0,AB220*(1+AB$6/Setup!$C$13)-BZ221-DX221)+IF($K221=9,$D221,0)</f>
        <v/>
      </c>
      <c r="AC221">
        <f>MAX(0,AC220*(1+AC$6/Setup!$C$13)-CA221-DY221)+IF($K221=10,$D221,0)</f>
        <v/>
      </c>
      <c r="AD221">
        <f>MAX(0,AD220*(1+AD$6/Setup!$C$13)-CB221-DZ221)+IF($K221=11,$D221,0)</f>
        <v/>
      </c>
      <c r="AE221">
        <f>MAX(0,AE220*(1+AE$6/Setup!$C$13)-CC221-EA221)+IF($K221=12,$D221,0)</f>
        <v/>
      </c>
      <c r="AF221">
        <f>MAX(0,AF220*(1+AF$6/Setup!$C$13)-CD221-EB221)+IF($K221=13,$D221,0)</f>
        <v/>
      </c>
      <c r="AG221">
        <f>MAX(0,AG220*(1+AG$6/Setup!$C$13)-CE221-EC221)+IF($K221=14,$D221,0)</f>
        <v/>
      </c>
      <c r="AH221">
        <f>MAX(0,AH220*(1+AH$6/Setup!$C$13)-CF221-ED221)+IF($K221=15,$D221,0)</f>
        <v/>
      </c>
      <c r="AI221">
        <f>MAX(0,AI220*(1+AI$6/Setup!$C$13)-CG221-EE221)+IF($K221=16,$D221,0)</f>
        <v/>
      </c>
      <c r="AJ221">
        <f>MAX(0,AJ220*(1+AJ$6/Setup!$C$13)-CH221-EF221)+IF($K221=17,$D221,0)</f>
        <v/>
      </c>
      <c r="AK221">
        <f>MAX(0,AK220*(1+AK$6/Setup!$C$13)-CI221-EG221)+IF($K221=18,$D221,0)</f>
        <v/>
      </c>
      <c r="AL221">
        <f>MAX(0,AL220*(1+AL$6/Setup!$C$13)-CJ221-EH221)+IF($K221=19,$D221,0)</f>
        <v/>
      </c>
      <c r="AM221">
        <f>MAX(0,AM220*(1+AM$6/Setup!$C$13)-CK221-EI221)+IF($K221=20,$D221,0)</f>
        <v/>
      </c>
      <c r="AN221">
        <f>MAX(0,AN220*(1+AN$6/Setup!$C$13)-CL221-EJ221)+IF($K221=21,$D221,0)</f>
        <v/>
      </c>
      <c r="AO221">
        <f>MAX(0,AO220*(1+AO$6/Setup!$C$13)-CM221-EK221)+IF($K221=22,$D221,0)</f>
        <v/>
      </c>
      <c r="AP221">
        <f>MAX(0,AP220*(1+AP$6/Setup!$C$13)-CN221-EL221)+IF($K221=23,$D221,0)</f>
        <v/>
      </c>
      <c r="AQ221">
        <f>MAX(0,AQ220*(1+AQ$6/Setup!$C$13)-CO221-EM221)+IF($K221=24,$D221,0)</f>
        <v/>
      </c>
      <c r="AR221">
        <f>MAX(0,AR220*(1+AR$6/Setup!$C$13)-CP221-EN221)+IF($K221=25,$D221,0)</f>
        <v/>
      </c>
      <c r="AS221">
        <f>MAX(0,AS220*(1+AS$6/Setup!$C$13)-CQ221-EO221)+IF($K221=26,$D221,0)</f>
        <v/>
      </c>
      <c r="AT221">
        <f>MAX(0,AT220*(1+AT$6/Setup!$C$13)-CR221-EP221)+IF($K221=27,$D221,0)</f>
        <v/>
      </c>
      <c r="AU221">
        <f>MAX(0,AU220*(1+AU$6/Setup!$C$13)-CS221-EQ221)+IF($K221=28,$D221,0)</f>
        <v/>
      </c>
      <c r="AV221">
        <f>MAX(0,AV220*(1+AV$6/Setup!$C$13)-CT221-ER221)+IF($K221=29,$D221,0)</f>
        <v/>
      </c>
      <c r="AW221">
        <f>MAX(0,AW220*(1+AW$6/Setup!$C$13)-CU221-ES221)+IF($K221=30,$D221,0)</f>
        <v/>
      </c>
      <c r="AX221">
        <f>MAX(0,AX220*(1+AX$6/Setup!$C$13)-CV221-ET221)+IF($K221=31,$D221,0)</f>
        <v/>
      </c>
      <c r="AY221">
        <f>MAX(0,AY220*(1+AY$6/Setup!$C$13)-CW221-EU221)+IF($K221=32,$D221,0)</f>
        <v/>
      </c>
      <c r="AZ221">
        <f>MAX(0,AZ220*(1+AZ$6/Setup!$C$13)-CX221-EV221)+IF($K221=33,$D221,0)</f>
        <v/>
      </c>
      <c r="BA221">
        <f>MAX(0,BA220*(1+BA$6/Setup!$C$13)-CY221-EW221)+IF($K221=34,$D221,0)</f>
        <v/>
      </c>
      <c r="BB221">
        <f>MAX(0,BB220*(1+BB$6/Setup!$C$13)-CZ221-EX221)+IF($K221=35,$D221,0)</f>
        <v/>
      </c>
      <c r="BC221">
        <f>MAX(0,BC220*(1+BC$6/Setup!$C$13)-DA221-EY221)+IF($K221=36,$D221,0)</f>
        <v/>
      </c>
      <c r="BD221">
        <f>MAX(0,BD220*(1+BD$6/Setup!$C$13)-DB221-EZ221)+IF($K221=37,$D221,0)</f>
        <v/>
      </c>
      <c r="BE221">
        <f>MAX(0,BE220*(1+BE$6/Setup!$C$13)-DC221-FA221)+IF($K221=38,$D221,0)</f>
        <v/>
      </c>
      <c r="BF221">
        <f>MAX(0,BF220*(1+BF$6/Setup!$C$13)-DD221-FB221)+IF($K221=39,$D221,0)</f>
        <v/>
      </c>
      <c r="BG221">
        <f>MAX(0,BG220*(1+BG$6/Setup!$C$13)-DE221-FC221)+IF($K221=40,$D221,0)</f>
        <v/>
      </c>
      <c r="BH221">
        <f>MAX(0,BH220*(1+BH$6/Setup!$C$13)-DF221-FD221)+IF($K221=41,$D221,0)</f>
        <v/>
      </c>
      <c r="BI221">
        <f>MAX(0,BI220*(1+BI$6/Setup!$C$13)-DG221-FE221)+IF($K221=42,$D221,0)</f>
        <v/>
      </c>
      <c r="BJ221">
        <f>MAX(0,BJ220*(1+BJ$6/Setup!$C$13)-DH221-FF221)+IF($K221=43,$D221,0)</f>
        <v/>
      </c>
      <c r="BK221">
        <f>MAX(0,BK220*(1+BK$6/Setup!$C$13)-DI221-FG221)+IF($K221=44,$D221,0)</f>
        <v/>
      </c>
      <c r="BL221">
        <f>MAX(0,BL220*(1+BL$6/Setup!$C$13)-DJ221-FH221)+IF($K221=45,$D221,0)</f>
        <v/>
      </c>
      <c r="BM221">
        <f>MAX(0,BM220*(1+BM$6/Setup!$C$13)-DK221-FI221)+IF($K221=46,$D221,0)</f>
        <v/>
      </c>
      <c r="BN221">
        <f>MAX(0,BN220*(1+BN$6/Setup!$C$13)-DL221-FJ221)+IF($K221=47,$D221,0)</f>
        <v/>
      </c>
      <c r="BO221">
        <f>MAX(0,BO220*(1+BO$6/Setup!$C$13)-DM221-FK221)+IF($K221=48,$D221,0)</f>
        <v/>
      </c>
      <c r="BP221">
        <f>MAX(0,BP220*(1+BP$6/Setup!$C$13)-DN221-FL221)+IF($K221=49,$D221,0)</f>
        <v/>
      </c>
      <c r="BQ221">
        <f>MAX(0,BQ220*(1+BQ$6/Setup!$C$13)-DO221-FM221)+IF($K221=50,$D221,0)</f>
        <v/>
      </c>
      <c r="BR221">
        <f>MIN(T220*(1+T$6/Setup!$C$13),T$7)</f>
        <v/>
      </c>
      <c r="BS221">
        <f>MIN(U220*(1+U$6/Setup!$C$13),U$7)</f>
        <v/>
      </c>
      <c r="BT221">
        <f>MIN(V220*(1+V$6/Setup!$C$13),V$7)</f>
        <v/>
      </c>
      <c r="BU221">
        <f>MIN(W220*(1+W$6/Setup!$C$13),W$7)</f>
        <v/>
      </c>
      <c r="BV221">
        <f>MIN(X220*(1+X$6/Setup!$C$13),X$7)</f>
        <v/>
      </c>
      <c r="BW221">
        <f>MIN(Y220*(1+Y$6/Setup!$C$13),Y$7)</f>
        <v/>
      </c>
      <c r="BX221">
        <f>MIN(Z220*(1+Z$6/Setup!$C$13),Z$7)</f>
        <v/>
      </c>
      <c r="BY221">
        <f>MIN(AA220*(1+AA$6/Setup!$C$13),AA$7)</f>
        <v/>
      </c>
      <c r="BZ221">
        <f>MIN(AB220*(1+AB$6/Setup!$C$13),AB$7)</f>
        <v/>
      </c>
      <c r="CA221">
        <f>MIN(AC220*(1+AC$6/Setup!$C$13),AC$7)</f>
        <v/>
      </c>
      <c r="CB221">
        <f>MIN(AD220*(1+AD$6/Setup!$C$13),AD$7)</f>
        <v/>
      </c>
      <c r="CC221">
        <f>MIN(AE220*(1+AE$6/Setup!$C$13),AE$7)</f>
        <v/>
      </c>
      <c r="CD221">
        <f>MIN(AF220*(1+AF$6/Setup!$C$13),AF$7)</f>
        <v/>
      </c>
      <c r="CE221">
        <f>MIN(AG220*(1+AG$6/Setup!$C$13),AG$7)</f>
        <v/>
      </c>
      <c r="CF221">
        <f>MIN(AH220*(1+AH$6/Setup!$C$13),AH$7)</f>
        <v/>
      </c>
      <c r="CG221">
        <f>MIN(AI220*(1+AI$6/Setup!$C$13),AI$7)</f>
        <v/>
      </c>
      <c r="CH221">
        <f>MIN(AJ220*(1+AJ$6/Setup!$C$13),AJ$7)</f>
        <v/>
      </c>
      <c r="CI221">
        <f>MIN(AK220*(1+AK$6/Setup!$C$13),AK$7)</f>
        <v/>
      </c>
      <c r="CJ221">
        <f>MIN(AL220*(1+AL$6/Setup!$C$13),AL$7)</f>
        <v/>
      </c>
      <c r="CK221">
        <f>MIN(AM220*(1+AM$6/Setup!$C$13),AM$7)</f>
        <v/>
      </c>
      <c r="CL221">
        <f>MIN(AN220*(1+AN$6/Setup!$C$13),AN$7)</f>
        <v/>
      </c>
      <c r="CM221">
        <f>MIN(AO220*(1+AO$6/Setup!$C$13),AO$7)</f>
        <v/>
      </c>
      <c r="CN221">
        <f>MIN(AP220*(1+AP$6/Setup!$C$13),AP$7)</f>
        <v/>
      </c>
      <c r="CO221">
        <f>MIN(AQ220*(1+AQ$6/Setup!$C$13),AQ$7)</f>
        <v/>
      </c>
      <c r="CP221">
        <f>MIN(AR220*(1+AR$6/Setup!$C$13),AR$7)</f>
        <v/>
      </c>
      <c r="CQ221">
        <f>MIN(AS220*(1+AS$6/Setup!$C$13),AS$7)</f>
        <v/>
      </c>
      <c r="CR221">
        <f>MIN(AT220*(1+AT$6/Setup!$C$13),AT$7)</f>
        <v/>
      </c>
      <c r="CS221">
        <f>MIN(AU220*(1+AU$6/Setup!$C$13),AU$7)</f>
        <v/>
      </c>
      <c r="CT221">
        <f>MIN(AV220*(1+AV$6/Setup!$C$13),AV$7)</f>
        <v/>
      </c>
      <c r="CU221">
        <f>MIN(AW220*(1+AW$6/Setup!$C$13),AW$7)</f>
        <v/>
      </c>
      <c r="CV221">
        <f>MIN(AX220*(1+AX$6/Setup!$C$13),AX$7)</f>
        <v/>
      </c>
      <c r="CW221">
        <f>MIN(AY220*(1+AY$6/Setup!$C$13),AY$7)</f>
        <v/>
      </c>
      <c r="CX221">
        <f>MIN(AZ220*(1+AZ$6/Setup!$C$13),AZ$7)</f>
        <v/>
      </c>
      <c r="CY221">
        <f>MIN(BA220*(1+BA$6/Setup!$C$13),BA$7)</f>
        <v/>
      </c>
      <c r="CZ221">
        <f>MIN(BB220*(1+BB$6/Setup!$C$13),BB$7)</f>
        <v/>
      </c>
      <c r="DA221">
        <f>MIN(BC220*(1+BC$6/Setup!$C$13),BC$7)</f>
        <v/>
      </c>
      <c r="DB221">
        <f>MIN(BD220*(1+BD$6/Setup!$C$13),BD$7)</f>
        <v/>
      </c>
      <c r="DC221">
        <f>MIN(BE220*(1+BE$6/Setup!$C$13),BE$7)</f>
        <v/>
      </c>
      <c r="DD221">
        <f>MIN(BF220*(1+BF$6/Setup!$C$13),BF$7)</f>
        <v/>
      </c>
      <c r="DE221">
        <f>MIN(BG220*(1+BG$6/Setup!$C$13),BG$7)</f>
        <v/>
      </c>
      <c r="DF221">
        <f>MIN(BH220*(1+BH$6/Setup!$C$13),BH$7)</f>
        <v/>
      </c>
      <c r="DG221">
        <f>MIN(BI220*(1+BI$6/Setup!$C$13),BI$7)</f>
        <v/>
      </c>
      <c r="DH221">
        <f>MIN(BJ220*(1+BJ$6/Setup!$C$13),BJ$7)</f>
        <v/>
      </c>
      <c r="DI221">
        <f>MIN(BK220*(1+BK$6/Setup!$C$13),BK$7)</f>
        <v/>
      </c>
      <c r="DJ221">
        <f>MIN(BL220*(1+BL$6/Setup!$C$13),BL$7)</f>
        <v/>
      </c>
      <c r="DK221">
        <f>MIN(BM220*(1+BM$6/Setup!$C$13),BM$7)</f>
        <v/>
      </c>
      <c r="DL221">
        <f>MIN(BN220*(1+BN$6/Setup!$C$13),BN$7)</f>
        <v/>
      </c>
      <c r="DM221">
        <f>MIN(BO220*(1+BO$6/Setup!$C$13),BO$7)</f>
        <v/>
      </c>
      <c r="DN221">
        <f>MIN(BP220*(1+BP$6/Setup!$C$13),BP$7)</f>
        <v/>
      </c>
      <c r="DO221">
        <f>MIN(BQ220*(1+BQ$6/Setup!$C$13),BQ$7)</f>
        <v/>
      </c>
      <c r="DP221">
        <f>MIN(T220*(1+T$6/Setup!$C$13)-BR221,$H221)</f>
        <v/>
      </c>
      <c r="DQ221">
        <f>MIN(U220*(1+U$6/Setup!$C$13)-BS221,MAX(0,$H221-SUM($DP221:DP221)))</f>
        <v/>
      </c>
      <c r="DR221">
        <f>MIN(V220*(1+V$6/Setup!$C$13)-BT221,MAX(0,$H221-SUM($DP221:DQ221)))</f>
        <v/>
      </c>
      <c r="DS221">
        <f>MIN(W220*(1+W$6/Setup!$C$13)-BU221,MAX(0,$H221-SUM($DP221:DR221)))</f>
        <v/>
      </c>
      <c r="DT221">
        <f>MIN(X220*(1+X$6/Setup!$C$13)-BV221,MAX(0,$H221-SUM($DP221:DS221)))</f>
        <v/>
      </c>
      <c r="DU221">
        <f>MIN(Y220*(1+Y$6/Setup!$C$13)-BW221,MAX(0,$H221-SUM($DP221:DT221)))</f>
        <v/>
      </c>
      <c r="DV221">
        <f>MIN(Z220*(1+Z$6/Setup!$C$13)-BX221,MAX(0,$H221-SUM($DP221:DU221)))</f>
        <v/>
      </c>
      <c r="DW221">
        <f>MIN(AA220*(1+AA$6/Setup!$C$13)-BY221,MAX(0,$H221-SUM($DP221:DV221)))</f>
        <v/>
      </c>
      <c r="DX221">
        <f>MIN(AB220*(1+AB$6/Setup!$C$13)-BZ221,MAX(0,$H221-SUM($DP221:DW221)))</f>
        <v/>
      </c>
      <c r="DY221">
        <f>MIN(AC220*(1+AC$6/Setup!$C$13)-CA221,MAX(0,$H221-SUM($DP221:DX221)))</f>
        <v/>
      </c>
      <c r="DZ221">
        <f>MIN(AD220*(1+AD$6/Setup!$C$13)-CB221,MAX(0,$H221-SUM($DP221:DY221)))</f>
        <v/>
      </c>
      <c r="EA221">
        <f>MIN(AE220*(1+AE$6/Setup!$C$13)-CC221,MAX(0,$H221-SUM($DP221:DZ221)))</f>
        <v/>
      </c>
      <c r="EB221">
        <f>MIN(AF220*(1+AF$6/Setup!$C$13)-CD221,MAX(0,$H221-SUM($DP221:EA221)))</f>
        <v/>
      </c>
      <c r="EC221">
        <f>MIN(AG220*(1+AG$6/Setup!$C$13)-CE221,MAX(0,$H221-SUM($DP221:EB221)))</f>
        <v/>
      </c>
      <c r="ED221">
        <f>MIN(AH220*(1+AH$6/Setup!$C$13)-CF221,MAX(0,$H221-SUM($DP221:EC221)))</f>
        <v/>
      </c>
      <c r="EE221">
        <f>MIN(AI220*(1+AI$6/Setup!$C$13)-CG221,MAX(0,$H221-SUM($DP221:ED221)))</f>
        <v/>
      </c>
      <c r="EF221">
        <f>MIN(AJ220*(1+AJ$6/Setup!$C$13)-CH221,MAX(0,$H221-SUM($DP221:EE221)))</f>
        <v/>
      </c>
      <c r="EG221">
        <f>MIN(AK220*(1+AK$6/Setup!$C$13)-CI221,MAX(0,$H221-SUM($DP221:EF221)))</f>
        <v/>
      </c>
      <c r="EH221">
        <f>MIN(AL220*(1+AL$6/Setup!$C$13)-CJ221,MAX(0,$H221-SUM($DP221:EG221)))</f>
        <v/>
      </c>
      <c r="EI221">
        <f>MIN(AM220*(1+AM$6/Setup!$C$13)-CK221,MAX(0,$H221-SUM($DP221:EH221)))</f>
        <v/>
      </c>
      <c r="EJ221">
        <f>MIN(AN220*(1+AN$6/Setup!$C$13)-CL221,MAX(0,$H221-SUM($DP221:EI221)))</f>
        <v/>
      </c>
      <c r="EK221">
        <f>MIN(AO220*(1+AO$6/Setup!$C$13)-CM221,MAX(0,$H221-SUM($DP221:EJ221)))</f>
        <v/>
      </c>
      <c r="EL221">
        <f>MIN(AP220*(1+AP$6/Setup!$C$13)-CN221,MAX(0,$H221-SUM($DP221:EK221)))</f>
        <v/>
      </c>
      <c r="EM221">
        <f>MIN(AQ220*(1+AQ$6/Setup!$C$13)-CO221,MAX(0,$H221-SUM($DP221:EL221)))</f>
        <v/>
      </c>
      <c r="EN221">
        <f>MIN(AR220*(1+AR$6/Setup!$C$13)-CP221,MAX(0,$H221-SUM($DP221:EM221)))</f>
        <v/>
      </c>
      <c r="EO221">
        <f>MIN(AS220*(1+AS$6/Setup!$C$13)-CQ221,MAX(0,$H221-SUM($DP221:EN221)))</f>
        <v/>
      </c>
      <c r="EP221">
        <f>MIN(AT220*(1+AT$6/Setup!$C$13)-CR221,MAX(0,$H221-SUM($DP221:EO221)))</f>
        <v/>
      </c>
      <c r="EQ221">
        <f>MIN(AU220*(1+AU$6/Setup!$C$13)-CS221,MAX(0,$H221-SUM($DP221:EP221)))</f>
        <v/>
      </c>
      <c r="ER221">
        <f>MIN(AV220*(1+AV$6/Setup!$C$13)-CT221,MAX(0,$H221-SUM($DP221:EQ221)))</f>
        <v/>
      </c>
      <c r="ES221">
        <f>MIN(AW220*(1+AW$6/Setup!$C$13)-CU221,MAX(0,$H221-SUM($DP221:ER221)))</f>
        <v/>
      </c>
      <c r="ET221">
        <f>MIN(AX220*(1+AX$6/Setup!$C$13)-CV221,MAX(0,$H221-SUM($DP221:ES221)))</f>
        <v/>
      </c>
      <c r="EU221">
        <f>MIN(AY220*(1+AY$6/Setup!$C$13)-CW221,MAX(0,$H221-SUM($DP221:ET221)))</f>
        <v/>
      </c>
      <c r="EV221">
        <f>MIN(AZ220*(1+AZ$6/Setup!$C$13)-CX221,MAX(0,$H221-SUM($DP221:EU221)))</f>
        <v/>
      </c>
      <c r="EW221">
        <f>MIN(BA220*(1+BA$6/Setup!$C$13)-CY221,MAX(0,$H221-SUM($DP221:EV221)))</f>
        <v/>
      </c>
      <c r="EX221">
        <f>MIN(BB220*(1+BB$6/Setup!$C$13)-CZ221,MAX(0,$H221-SUM($DP221:EW221)))</f>
        <v/>
      </c>
      <c r="EY221">
        <f>MIN(BC220*(1+BC$6/Setup!$C$13)-DA221,MAX(0,$H221-SUM($DP221:EX221)))</f>
        <v/>
      </c>
      <c r="EZ221">
        <f>MIN(BD220*(1+BD$6/Setup!$C$13)-DB221,MAX(0,$H221-SUM($DP221:EY221)))</f>
        <v/>
      </c>
      <c r="FA221">
        <f>MIN(BE220*(1+BE$6/Setup!$C$13)-DC221,MAX(0,$H221-SUM($DP221:EZ221)))</f>
        <v/>
      </c>
      <c r="FB221">
        <f>MIN(BF220*(1+BF$6/Setup!$C$13)-DD221,MAX(0,$H221-SUM($DP221:FA221)))</f>
        <v/>
      </c>
      <c r="FC221">
        <f>MIN(BG220*(1+BG$6/Setup!$C$13)-DE221,MAX(0,$H221-SUM($DP221:FB221)))</f>
        <v/>
      </c>
      <c r="FD221">
        <f>MIN(BH220*(1+BH$6/Setup!$C$13)-DF221,MAX(0,$H221-SUM($DP221:FC221)))</f>
        <v/>
      </c>
      <c r="FE221">
        <f>MIN(BI220*(1+BI$6/Setup!$C$13)-DG221,MAX(0,$H221-SUM($DP221:FD221)))</f>
        <v/>
      </c>
      <c r="FF221">
        <f>MIN(BJ220*(1+BJ$6/Setup!$C$13)-DH221,MAX(0,$H221-SUM($DP221:FE221)))</f>
        <v/>
      </c>
      <c r="FG221">
        <f>MIN(BK220*(1+BK$6/Setup!$C$13)-DI221,MAX(0,$H221-SUM($DP221:FF221)))</f>
        <v/>
      </c>
      <c r="FH221">
        <f>MIN(BL220*(1+BL$6/Setup!$C$13)-DJ221,MAX(0,$H221-SUM($DP221:FG221)))</f>
        <v/>
      </c>
      <c r="FI221">
        <f>MIN(BM220*(1+BM$6/Setup!$C$13)-DK221,MAX(0,$H221-SUM($DP221:FH221)))</f>
        <v/>
      </c>
      <c r="FJ221">
        <f>MIN(BN220*(1+BN$6/Setup!$C$13)-DL221,MAX(0,$H221-SUM($DP221:FI221)))</f>
        <v/>
      </c>
      <c r="FK221">
        <f>MIN(BO220*(1+BO$6/Setup!$C$13)-DM221,MAX(0,$H221-SUM($DP221:FJ221)))</f>
        <v/>
      </c>
      <c r="FL221">
        <f>MIN(BP220*(1+BP$6/Setup!$C$13)-DN221,MAX(0,$H221-SUM($DP221:FK221)))</f>
        <v/>
      </c>
      <c r="FM221">
        <f>MIN(BQ220*(1+BQ$6/Setup!$C$13)-DO221,MAX(0,$H221-SUM($DP221:FL221)))</f>
        <v/>
      </c>
    </row>
    <row r="222">
      <c r="A222">
        <f>A221+1</f>
        <v/>
      </c>
      <c r="B222">
        <f>IF(Setup!$C$6="Every week",Setup!$C$7+7*(A222-1),IF(Setup!$C$6="Every 2 weeks",Setup!$C$7+14*(A222-1),IF(Setup!$C$6="Every month",EDATE(Setup!$C$7,A222-1),EOMONTH(Setup!$C$7,INT((A222-1+Setup!$C$20)/2)-1)+MIN(IF(MOD(A222-1+Setup!$C$20,2)=0,Setup!$C$18,Setup!$C$19),DAY(EOMONTH(Setup!$C$7,INT((A222-1+Setup!$C$20)/2)))))))</f>
        <v/>
      </c>
      <c r="C222">
        <f>N('Paycheck Plan'!J218)</f>
        <v/>
      </c>
      <c r="D222">
        <f>N('Paycheck Plan'!K218)</f>
        <v/>
      </c>
      <c r="E222">
        <f>MIN(MAX(0,Setup!$C$10-F221),MAX(0,Setup!$C$8+C222-G222))</f>
        <v/>
      </c>
      <c r="F222">
        <f>F221+E222</f>
        <v/>
      </c>
      <c r="G222">
        <f>MIN(Setup!$C$14,MAX(0,Setup!$C$8+C222))</f>
        <v/>
      </c>
      <c r="H222">
        <f>MAX(0,Setup!$C$8+C222-G222-E222)+SUM($T$7:$BQ$7)-SUM(BR222:DO222)</f>
        <v/>
      </c>
      <c r="I222">
        <f>SUMPRODUCT(T221:BQ221,$T$6:$BQ$6)/Setup!$C$13</f>
        <v/>
      </c>
      <c r="J222">
        <f>SUM(T222:BQ222)</f>
        <v/>
      </c>
      <c r="K222">
        <f>IF(MAX(DP222:FM222)&gt;0,MATCH(MAX(DP222:FM222),DP222:FM222,0),1)</f>
        <v/>
      </c>
      <c r="T222">
        <f>MAX(0,T221*(1+T$6/Setup!$C$13)-BR222-DP222)+IF($K222=1,$D222,0)</f>
        <v/>
      </c>
      <c r="U222">
        <f>MAX(0,U221*(1+U$6/Setup!$C$13)-BS222-DQ222)+IF($K222=2,$D222,0)</f>
        <v/>
      </c>
      <c r="V222">
        <f>MAX(0,V221*(1+V$6/Setup!$C$13)-BT222-DR222)+IF($K222=3,$D222,0)</f>
        <v/>
      </c>
      <c r="W222">
        <f>MAX(0,W221*(1+W$6/Setup!$C$13)-BU222-DS222)+IF($K222=4,$D222,0)</f>
        <v/>
      </c>
      <c r="X222">
        <f>MAX(0,X221*(1+X$6/Setup!$C$13)-BV222-DT222)+IF($K222=5,$D222,0)</f>
        <v/>
      </c>
      <c r="Y222">
        <f>MAX(0,Y221*(1+Y$6/Setup!$C$13)-BW222-DU222)+IF($K222=6,$D222,0)</f>
        <v/>
      </c>
      <c r="Z222">
        <f>MAX(0,Z221*(1+Z$6/Setup!$C$13)-BX222-DV222)+IF($K222=7,$D222,0)</f>
        <v/>
      </c>
      <c r="AA222">
        <f>MAX(0,AA221*(1+AA$6/Setup!$C$13)-BY222-DW222)+IF($K222=8,$D222,0)</f>
        <v/>
      </c>
      <c r="AB222">
        <f>MAX(0,AB221*(1+AB$6/Setup!$C$13)-BZ222-DX222)+IF($K222=9,$D222,0)</f>
        <v/>
      </c>
      <c r="AC222">
        <f>MAX(0,AC221*(1+AC$6/Setup!$C$13)-CA222-DY222)+IF($K222=10,$D222,0)</f>
        <v/>
      </c>
      <c r="AD222">
        <f>MAX(0,AD221*(1+AD$6/Setup!$C$13)-CB222-DZ222)+IF($K222=11,$D222,0)</f>
        <v/>
      </c>
      <c r="AE222">
        <f>MAX(0,AE221*(1+AE$6/Setup!$C$13)-CC222-EA222)+IF($K222=12,$D222,0)</f>
        <v/>
      </c>
      <c r="AF222">
        <f>MAX(0,AF221*(1+AF$6/Setup!$C$13)-CD222-EB222)+IF($K222=13,$D222,0)</f>
        <v/>
      </c>
      <c r="AG222">
        <f>MAX(0,AG221*(1+AG$6/Setup!$C$13)-CE222-EC222)+IF($K222=14,$D222,0)</f>
        <v/>
      </c>
      <c r="AH222">
        <f>MAX(0,AH221*(1+AH$6/Setup!$C$13)-CF222-ED222)+IF($K222=15,$D222,0)</f>
        <v/>
      </c>
      <c r="AI222">
        <f>MAX(0,AI221*(1+AI$6/Setup!$C$13)-CG222-EE222)+IF($K222=16,$D222,0)</f>
        <v/>
      </c>
      <c r="AJ222">
        <f>MAX(0,AJ221*(1+AJ$6/Setup!$C$13)-CH222-EF222)+IF($K222=17,$D222,0)</f>
        <v/>
      </c>
      <c r="AK222">
        <f>MAX(0,AK221*(1+AK$6/Setup!$C$13)-CI222-EG222)+IF($K222=18,$D222,0)</f>
        <v/>
      </c>
      <c r="AL222">
        <f>MAX(0,AL221*(1+AL$6/Setup!$C$13)-CJ222-EH222)+IF($K222=19,$D222,0)</f>
        <v/>
      </c>
      <c r="AM222">
        <f>MAX(0,AM221*(1+AM$6/Setup!$C$13)-CK222-EI222)+IF($K222=20,$D222,0)</f>
        <v/>
      </c>
      <c r="AN222">
        <f>MAX(0,AN221*(1+AN$6/Setup!$C$13)-CL222-EJ222)+IF($K222=21,$D222,0)</f>
        <v/>
      </c>
      <c r="AO222">
        <f>MAX(0,AO221*(1+AO$6/Setup!$C$13)-CM222-EK222)+IF($K222=22,$D222,0)</f>
        <v/>
      </c>
      <c r="AP222">
        <f>MAX(0,AP221*(1+AP$6/Setup!$C$13)-CN222-EL222)+IF($K222=23,$D222,0)</f>
        <v/>
      </c>
      <c r="AQ222">
        <f>MAX(0,AQ221*(1+AQ$6/Setup!$C$13)-CO222-EM222)+IF($K222=24,$D222,0)</f>
        <v/>
      </c>
      <c r="AR222">
        <f>MAX(0,AR221*(1+AR$6/Setup!$C$13)-CP222-EN222)+IF($K222=25,$D222,0)</f>
        <v/>
      </c>
      <c r="AS222">
        <f>MAX(0,AS221*(1+AS$6/Setup!$C$13)-CQ222-EO222)+IF($K222=26,$D222,0)</f>
        <v/>
      </c>
      <c r="AT222">
        <f>MAX(0,AT221*(1+AT$6/Setup!$C$13)-CR222-EP222)+IF($K222=27,$D222,0)</f>
        <v/>
      </c>
      <c r="AU222">
        <f>MAX(0,AU221*(1+AU$6/Setup!$C$13)-CS222-EQ222)+IF($K222=28,$D222,0)</f>
        <v/>
      </c>
      <c r="AV222">
        <f>MAX(0,AV221*(1+AV$6/Setup!$C$13)-CT222-ER222)+IF($K222=29,$D222,0)</f>
        <v/>
      </c>
      <c r="AW222">
        <f>MAX(0,AW221*(1+AW$6/Setup!$C$13)-CU222-ES222)+IF($K222=30,$D222,0)</f>
        <v/>
      </c>
      <c r="AX222">
        <f>MAX(0,AX221*(1+AX$6/Setup!$C$13)-CV222-ET222)+IF($K222=31,$D222,0)</f>
        <v/>
      </c>
      <c r="AY222">
        <f>MAX(0,AY221*(1+AY$6/Setup!$C$13)-CW222-EU222)+IF($K222=32,$D222,0)</f>
        <v/>
      </c>
      <c r="AZ222">
        <f>MAX(0,AZ221*(1+AZ$6/Setup!$C$13)-CX222-EV222)+IF($K222=33,$D222,0)</f>
        <v/>
      </c>
      <c r="BA222">
        <f>MAX(0,BA221*(1+BA$6/Setup!$C$13)-CY222-EW222)+IF($K222=34,$D222,0)</f>
        <v/>
      </c>
      <c r="BB222">
        <f>MAX(0,BB221*(1+BB$6/Setup!$C$13)-CZ222-EX222)+IF($K222=35,$D222,0)</f>
        <v/>
      </c>
      <c r="BC222">
        <f>MAX(0,BC221*(1+BC$6/Setup!$C$13)-DA222-EY222)+IF($K222=36,$D222,0)</f>
        <v/>
      </c>
      <c r="BD222">
        <f>MAX(0,BD221*(1+BD$6/Setup!$C$13)-DB222-EZ222)+IF($K222=37,$D222,0)</f>
        <v/>
      </c>
      <c r="BE222">
        <f>MAX(0,BE221*(1+BE$6/Setup!$C$13)-DC222-FA222)+IF($K222=38,$D222,0)</f>
        <v/>
      </c>
      <c r="BF222">
        <f>MAX(0,BF221*(1+BF$6/Setup!$C$13)-DD222-FB222)+IF($K222=39,$D222,0)</f>
        <v/>
      </c>
      <c r="BG222">
        <f>MAX(0,BG221*(1+BG$6/Setup!$C$13)-DE222-FC222)+IF($K222=40,$D222,0)</f>
        <v/>
      </c>
      <c r="BH222">
        <f>MAX(0,BH221*(1+BH$6/Setup!$C$13)-DF222-FD222)+IF($K222=41,$D222,0)</f>
        <v/>
      </c>
      <c r="BI222">
        <f>MAX(0,BI221*(1+BI$6/Setup!$C$13)-DG222-FE222)+IF($K222=42,$D222,0)</f>
        <v/>
      </c>
      <c r="BJ222">
        <f>MAX(0,BJ221*(1+BJ$6/Setup!$C$13)-DH222-FF222)+IF($K222=43,$D222,0)</f>
        <v/>
      </c>
      <c r="BK222">
        <f>MAX(0,BK221*(1+BK$6/Setup!$C$13)-DI222-FG222)+IF($K222=44,$D222,0)</f>
        <v/>
      </c>
      <c r="BL222">
        <f>MAX(0,BL221*(1+BL$6/Setup!$C$13)-DJ222-FH222)+IF($K222=45,$D222,0)</f>
        <v/>
      </c>
      <c r="BM222">
        <f>MAX(0,BM221*(1+BM$6/Setup!$C$13)-DK222-FI222)+IF($K222=46,$D222,0)</f>
        <v/>
      </c>
      <c r="BN222">
        <f>MAX(0,BN221*(1+BN$6/Setup!$C$13)-DL222-FJ222)+IF($K222=47,$D222,0)</f>
        <v/>
      </c>
      <c r="BO222">
        <f>MAX(0,BO221*(1+BO$6/Setup!$C$13)-DM222-FK222)+IF($K222=48,$D222,0)</f>
        <v/>
      </c>
      <c r="BP222">
        <f>MAX(0,BP221*(1+BP$6/Setup!$C$13)-DN222-FL222)+IF($K222=49,$D222,0)</f>
        <v/>
      </c>
      <c r="BQ222">
        <f>MAX(0,BQ221*(1+BQ$6/Setup!$C$13)-DO222-FM222)+IF($K222=50,$D222,0)</f>
        <v/>
      </c>
      <c r="BR222">
        <f>MIN(T221*(1+T$6/Setup!$C$13),T$7)</f>
        <v/>
      </c>
      <c r="BS222">
        <f>MIN(U221*(1+U$6/Setup!$C$13),U$7)</f>
        <v/>
      </c>
      <c r="BT222">
        <f>MIN(V221*(1+V$6/Setup!$C$13),V$7)</f>
        <v/>
      </c>
      <c r="BU222">
        <f>MIN(W221*(1+W$6/Setup!$C$13),W$7)</f>
        <v/>
      </c>
      <c r="BV222">
        <f>MIN(X221*(1+X$6/Setup!$C$13),X$7)</f>
        <v/>
      </c>
      <c r="BW222">
        <f>MIN(Y221*(1+Y$6/Setup!$C$13),Y$7)</f>
        <v/>
      </c>
      <c r="BX222">
        <f>MIN(Z221*(1+Z$6/Setup!$C$13),Z$7)</f>
        <v/>
      </c>
      <c r="BY222">
        <f>MIN(AA221*(1+AA$6/Setup!$C$13),AA$7)</f>
        <v/>
      </c>
      <c r="BZ222">
        <f>MIN(AB221*(1+AB$6/Setup!$C$13),AB$7)</f>
        <v/>
      </c>
      <c r="CA222">
        <f>MIN(AC221*(1+AC$6/Setup!$C$13),AC$7)</f>
        <v/>
      </c>
      <c r="CB222">
        <f>MIN(AD221*(1+AD$6/Setup!$C$13),AD$7)</f>
        <v/>
      </c>
      <c r="CC222">
        <f>MIN(AE221*(1+AE$6/Setup!$C$13),AE$7)</f>
        <v/>
      </c>
      <c r="CD222">
        <f>MIN(AF221*(1+AF$6/Setup!$C$13),AF$7)</f>
        <v/>
      </c>
      <c r="CE222">
        <f>MIN(AG221*(1+AG$6/Setup!$C$13),AG$7)</f>
        <v/>
      </c>
      <c r="CF222">
        <f>MIN(AH221*(1+AH$6/Setup!$C$13),AH$7)</f>
        <v/>
      </c>
      <c r="CG222">
        <f>MIN(AI221*(1+AI$6/Setup!$C$13),AI$7)</f>
        <v/>
      </c>
      <c r="CH222">
        <f>MIN(AJ221*(1+AJ$6/Setup!$C$13),AJ$7)</f>
        <v/>
      </c>
      <c r="CI222">
        <f>MIN(AK221*(1+AK$6/Setup!$C$13),AK$7)</f>
        <v/>
      </c>
      <c r="CJ222">
        <f>MIN(AL221*(1+AL$6/Setup!$C$13),AL$7)</f>
        <v/>
      </c>
      <c r="CK222">
        <f>MIN(AM221*(1+AM$6/Setup!$C$13),AM$7)</f>
        <v/>
      </c>
      <c r="CL222">
        <f>MIN(AN221*(1+AN$6/Setup!$C$13),AN$7)</f>
        <v/>
      </c>
      <c r="CM222">
        <f>MIN(AO221*(1+AO$6/Setup!$C$13),AO$7)</f>
        <v/>
      </c>
      <c r="CN222">
        <f>MIN(AP221*(1+AP$6/Setup!$C$13),AP$7)</f>
        <v/>
      </c>
      <c r="CO222">
        <f>MIN(AQ221*(1+AQ$6/Setup!$C$13),AQ$7)</f>
        <v/>
      </c>
      <c r="CP222">
        <f>MIN(AR221*(1+AR$6/Setup!$C$13),AR$7)</f>
        <v/>
      </c>
      <c r="CQ222">
        <f>MIN(AS221*(1+AS$6/Setup!$C$13),AS$7)</f>
        <v/>
      </c>
      <c r="CR222">
        <f>MIN(AT221*(1+AT$6/Setup!$C$13),AT$7)</f>
        <v/>
      </c>
      <c r="CS222">
        <f>MIN(AU221*(1+AU$6/Setup!$C$13),AU$7)</f>
        <v/>
      </c>
      <c r="CT222">
        <f>MIN(AV221*(1+AV$6/Setup!$C$13),AV$7)</f>
        <v/>
      </c>
      <c r="CU222">
        <f>MIN(AW221*(1+AW$6/Setup!$C$13),AW$7)</f>
        <v/>
      </c>
      <c r="CV222">
        <f>MIN(AX221*(1+AX$6/Setup!$C$13),AX$7)</f>
        <v/>
      </c>
      <c r="CW222">
        <f>MIN(AY221*(1+AY$6/Setup!$C$13),AY$7)</f>
        <v/>
      </c>
      <c r="CX222">
        <f>MIN(AZ221*(1+AZ$6/Setup!$C$13),AZ$7)</f>
        <v/>
      </c>
      <c r="CY222">
        <f>MIN(BA221*(1+BA$6/Setup!$C$13),BA$7)</f>
        <v/>
      </c>
      <c r="CZ222">
        <f>MIN(BB221*(1+BB$6/Setup!$C$13),BB$7)</f>
        <v/>
      </c>
      <c r="DA222">
        <f>MIN(BC221*(1+BC$6/Setup!$C$13),BC$7)</f>
        <v/>
      </c>
      <c r="DB222">
        <f>MIN(BD221*(1+BD$6/Setup!$C$13),BD$7)</f>
        <v/>
      </c>
      <c r="DC222">
        <f>MIN(BE221*(1+BE$6/Setup!$C$13),BE$7)</f>
        <v/>
      </c>
      <c r="DD222">
        <f>MIN(BF221*(1+BF$6/Setup!$C$13),BF$7)</f>
        <v/>
      </c>
      <c r="DE222">
        <f>MIN(BG221*(1+BG$6/Setup!$C$13),BG$7)</f>
        <v/>
      </c>
      <c r="DF222">
        <f>MIN(BH221*(1+BH$6/Setup!$C$13),BH$7)</f>
        <v/>
      </c>
      <c r="DG222">
        <f>MIN(BI221*(1+BI$6/Setup!$C$13),BI$7)</f>
        <v/>
      </c>
      <c r="DH222">
        <f>MIN(BJ221*(1+BJ$6/Setup!$C$13),BJ$7)</f>
        <v/>
      </c>
      <c r="DI222">
        <f>MIN(BK221*(1+BK$6/Setup!$C$13),BK$7)</f>
        <v/>
      </c>
      <c r="DJ222">
        <f>MIN(BL221*(1+BL$6/Setup!$C$13),BL$7)</f>
        <v/>
      </c>
      <c r="DK222">
        <f>MIN(BM221*(1+BM$6/Setup!$C$13),BM$7)</f>
        <v/>
      </c>
      <c r="DL222">
        <f>MIN(BN221*(1+BN$6/Setup!$C$13),BN$7)</f>
        <v/>
      </c>
      <c r="DM222">
        <f>MIN(BO221*(1+BO$6/Setup!$C$13),BO$7)</f>
        <v/>
      </c>
      <c r="DN222">
        <f>MIN(BP221*(1+BP$6/Setup!$C$13),BP$7)</f>
        <v/>
      </c>
      <c r="DO222">
        <f>MIN(BQ221*(1+BQ$6/Setup!$C$13),BQ$7)</f>
        <v/>
      </c>
      <c r="DP222">
        <f>MIN(T221*(1+T$6/Setup!$C$13)-BR222,$H222)</f>
        <v/>
      </c>
      <c r="DQ222">
        <f>MIN(U221*(1+U$6/Setup!$C$13)-BS222,MAX(0,$H222-SUM($DP222:DP222)))</f>
        <v/>
      </c>
      <c r="DR222">
        <f>MIN(V221*(1+V$6/Setup!$C$13)-BT222,MAX(0,$H222-SUM($DP222:DQ222)))</f>
        <v/>
      </c>
      <c r="DS222">
        <f>MIN(W221*(1+W$6/Setup!$C$13)-BU222,MAX(0,$H222-SUM($DP222:DR222)))</f>
        <v/>
      </c>
      <c r="DT222">
        <f>MIN(X221*(1+X$6/Setup!$C$13)-BV222,MAX(0,$H222-SUM($DP222:DS222)))</f>
        <v/>
      </c>
      <c r="DU222">
        <f>MIN(Y221*(1+Y$6/Setup!$C$13)-BW222,MAX(0,$H222-SUM($DP222:DT222)))</f>
        <v/>
      </c>
      <c r="DV222">
        <f>MIN(Z221*(1+Z$6/Setup!$C$13)-BX222,MAX(0,$H222-SUM($DP222:DU222)))</f>
        <v/>
      </c>
      <c r="DW222">
        <f>MIN(AA221*(1+AA$6/Setup!$C$13)-BY222,MAX(0,$H222-SUM($DP222:DV222)))</f>
        <v/>
      </c>
      <c r="DX222">
        <f>MIN(AB221*(1+AB$6/Setup!$C$13)-BZ222,MAX(0,$H222-SUM($DP222:DW222)))</f>
        <v/>
      </c>
      <c r="DY222">
        <f>MIN(AC221*(1+AC$6/Setup!$C$13)-CA222,MAX(0,$H222-SUM($DP222:DX222)))</f>
        <v/>
      </c>
      <c r="DZ222">
        <f>MIN(AD221*(1+AD$6/Setup!$C$13)-CB222,MAX(0,$H222-SUM($DP222:DY222)))</f>
        <v/>
      </c>
      <c r="EA222">
        <f>MIN(AE221*(1+AE$6/Setup!$C$13)-CC222,MAX(0,$H222-SUM($DP222:DZ222)))</f>
        <v/>
      </c>
      <c r="EB222">
        <f>MIN(AF221*(1+AF$6/Setup!$C$13)-CD222,MAX(0,$H222-SUM($DP222:EA222)))</f>
        <v/>
      </c>
      <c r="EC222">
        <f>MIN(AG221*(1+AG$6/Setup!$C$13)-CE222,MAX(0,$H222-SUM($DP222:EB222)))</f>
        <v/>
      </c>
      <c r="ED222">
        <f>MIN(AH221*(1+AH$6/Setup!$C$13)-CF222,MAX(0,$H222-SUM($DP222:EC222)))</f>
        <v/>
      </c>
      <c r="EE222">
        <f>MIN(AI221*(1+AI$6/Setup!$C$13)-CG222,MAX(0,$H222-SUM($DP222:ED222)))</f>
        <v/>
      </c>
      <c r="EF222">
        <f>MIN(AJ221*(1+AJ$6/Setup!$C$13)-CH222,MAX(0,$H222-SUM($DP222:EE222)))</f>
        <v/>
      </c>
      <c r="EG222">
        <f>MIN(AK221*(1+AK$6/Setup!$C$13)-CI222,MAX(0,$H222-SUM($DP222:EF222)))</f>
        <v/>
      </c>
      <c r="EH222">
        <f>MIN(AL221*(1+AL$6/Setup!$C$13)-CJ222,MAX(0,$H222-SUM($DP222:EG222)))</f>
        <v/>
      </c>
      <c r="EI222">
        <f>MIN(AM221*(1+AM$6/Setup!$C$13)-CK222,MAX(0,$H222-SUM($DP222:EH222)))</f>
        <v/>
      </c>
      <c r="EJ222">
        <f>MIN(AN221*(1+AN$6/Setup!$C$13)-CL222,MAX(0,$H222-SUM($DP222:EI222)))</f>
        <v/>
      </c>
      <c r="EK222">
        <f>MIN(AO221*(1+AO$6/Setup!$C$13)-CM222,MAX(0,$H222-SUM($DP222:EJ222)))</f>
        <v/>
      </c>
      <c r="EL222">
        <f>MIN(AP221*(1+AP$6/Setup!$C$13)-CN222,MAX(0,$H222-SUM($DP222:EK222)))</f>
        <v/>
      </c>
      <c r="EM222">
        <f>MIN(AQ221*(1+AQ$6/Setup!$C$13)-CO222,MAX(0,$H222-SUM($DP222:EL222)))</f>
        <v/>
      </c>
      <c r="EN222">
        <f>MIN(AR221*(1+AR$6/Setup!$C$13)-CP222,MAX(0,$H222-SUM($DP222:EM222)))</f>
        <v/>
      </c>
      <c r="EO222">
        <f>MIN(AS221*(1+AS$6/Setup!$C$13)-CQ222,MAX(0,$H222-SUM($DP222:EN222)))</f>
        <v/>
      </c>
      <c r="EP222">
        <f>MIN(AT221*(1+AT$6/Setup!$C$13)-CR222,MAX(0,$H222-SUM($DP222:EO222)))</f>
        <v/>
      </c>
      <c r="EQ222">
        <f>MIN(AU221*(1+AU$6/Setup!$C$13)-CS222,MAX(0,$H222-SUM($DP222:EP222)))</f>
        <v/>
      </c>
      <c r="ER222">
        <f>MIN(AV221*(1+AV$6/Setup!$C$13)-CT222,MAX(0,$H222-SUM($DP222:EQ222)))</f>
        <v/>
      </c>
      <c r="ES222">
        <f>MIN(AW221*(1+AW$6/Setup!$C$13)-CU222,MAX(0,$H222-SUM($DP222:ER222)))</f>
        <v/>
      </c>
      <c r="ET222">
        <f>MIN(AX221*(1+AX$6/Setup!$C$13)-CV222,MAX(0,$H222-SUM($DP222:ES222)))</f>
        <v/>
      </c>
      <c r="EU222">
        <f>MIN(AY221*(1+AY$6/Setup!$C$13)-CW222,MAX(0,$H222-SUM($DP222:ET222)))</f>
        <v/>
      </c>
      <c r="EV222">
        <f>MIN(AZ221*(1+AZ$6/Setup!$C$13)-CX222,MAX(0,$H222-SUM($DP222:EU222)))</f>
        <v/>
      </c>
      <c r="EW222">
        <f>MIN(BA221*(1+BA$6/Setup!$C$13)-CY222,MAX(0,$H222-SUM($DP222:EV222)))</f>
        <v/>
      </c>
      <c r="EX222">
        <f>MIN(BB221*(1+BB$6/Setup!$C$13)-CZ222,MAX(0,$H222-SUM($DP222:EW222)))</f>
        <v/>
      </c>
      <c r="EY222">
        <f>MIN(BC221*(1+BC$6/Setup!$C$13)-DA222,MAX(0,$H222-SUM($DP222:EX222)))</f>
        <v/>
      </c>
      <c r="EZ222">
        <f>MIN(BD221*(1+BD$6/Setup!$C$13)-DB222,MAX(0,$H222-SUM($DP222:EY222)))</f>
        <v/>
      </c>
      <c r="FA222">
        <f>MIN(BE221*(1+BE$6/Setup!$C$13)-DC222,MAX(0,$H222-SUM($DP222:EZ222)))</f>
        <v/>
      </c>
      <c r="FB222">
        <f>MIN(BF221*(1+BF$6/Setup!$C$13)-DD222,MAX(0,$H222-SUM($DP222:FA222)))</f>
        <v/>
      </c>
      <c r="FC222">
        <f>MIN(BG221*(1+BG$6/Setup!$C$13)-DE222,MAX(0,$H222-SUM($DP222:FB222)))</f>
        <v/>
      </c>
      <c r="FD222">
        <f>MIN(BH221*(1+BH$6/Setup!$C$13)-DF222,MAX(0,$H222-SUM($DP222:FC222)))</f>
        <v/>
      </c>
      <c r="FE222">
        <f>MIN(BI221*(1+BI$6/Setup!$C$13)-DG222,MAX(0,$H222-SUM($DP222:FD222)))</f>
        <v/>
      </c>
      <c r="FF222">
        <f>MIN(BJ221*(1+BJ$6/Setup!$C$13)-DH222,MAX(0,$H222-SUM($DP222:FE222)))</f>
        <v/>
      </c>
      <c r="FG222">
        <f>MIN(BK221*(1+BK$6/Setup!$C$13)-DI222,MAX(0,$H222-SUM($DP222:FF222)))</f>
        <v/>
      </c>
      <c r="FH222">
        <f>MIN(BL221*(1+BL$6/Setup!$C$13)-DJ222,MAX(0,$H222-SUM($DP222:FG222)))</f>
        <v/>
      </c>
      <c r="FI222">
        <f>MIN(BM221*(1+BM$6/Setup!$C$13)-DK222,MAX(0,$H222-SUM($DP222:FH222)))</f>
        <v/>
      </c>
      <c r="FJ222">
        <f>MIN(BN221*(1+BN$6/Setup!$C$13)-DL222,MAX(0,$H222-SUM($DP222:FI222)))</f>
        <v/>
      </c>
      <c r="FK222">
        <f>MIN(BO221*(1+BO$6/Setup!$C$13)-DM222,MAX(0,$H222-SUM($DP222:FJ222)))</f>
        <v/>
      </c>
      <c r="FL222">
        <f>MIN(BP221*(1+BP$6/Setup!$C$13)-DN222,MAX(0,$H222-SUM($DP222:FK222)))</f>
        <v/>
      </c>
      <c r="FM222">
        <f>MIN(BQ221*(1+BQ$6/Setup!$C$13)-DO222,MAX(0,$H222-SUM($DP222:FL222)))</f>
        <v/>
      </c>
    </row>
    <row r="223">
      <c r="A223">
        <f>A222+1</f>
        <v/>
      </c>
      <c r="B223">
        <f>IF(Setup!$C$6="Every week",Setup!$C$7+7*(A223-1),IF(Setup!$C$6="Every 2 weeks",Setup!$C$7+14*(A223-1),IF(Setup!$C$6="Every month",EDATE(Setup!$C$7,A223-1),EOMONTH(Setup!$C$7,INT((A223-1+Setup!$C$20)/2)-1)+MIN(IF(MOD(A223-1+Setup!$C$20,2)=0,Setup!$C$18,Setup!$C$19),DAY(EOMONTH(Setup!$C$7,INT((A223-1+Setup!$C$20)/2)))))))</f>
        <v/>
      </c>
      <c r="C223">
        <f>N('Paycheck Plan'!J219)</f>
        <v/>
      </c>
      <c r="D223">
        <f>N('Paycheck Plan'!K219)</f>
        <v/>
      </c>
      <c r="E223">
        <f>MIN(MAX(0,Setup!$C$10-F222),MAX(0,Setup!$C$8+C223-G223))</f>
        <v/>
      </c>
      <c r="F223">
        <f>F222+E223</f>
        <v/>
      </c>
      <c r="G223">
        <f>MIN(Setup!$C$14,MAX(0,Setup!$C$8+C223))</f>
        <v/>
      </c>
      <c r="H223">
        <f>MAX(0,Setup!$C$8+C223-G223-E223)+SUM($T$7:$BQ$7)-SUM(BR223:DO223)</f>
        <v/>
      </c>
      <c r="I223">
        <f>SUMPRODUCT(T222:BQ222,$T$6:$BQ$6)/Setup!$C$13</f>
        <v/>
      </c>
      <c r="J223">
        <f>SUM(T223:BQ223)</f>
        <v/>
      </c>
      <c r="K223">
        <f>IF(MAX(DP223:FM223)&gt;0,MATCH(MAX(DP223:FM223),DP223:FM223,0),1)</f>
        <v/>
      </c>
      <c r="T223">
        <f>MAX(0,T222*(1+T$6/Setup!$C$13)-BR223-DP223)+IF($K223=1,$D223,0)</f>
        <v/>
      </c>
      <c r="U223">
        <f>MAX(0,U222*(1+U$6/Setup!$C$13)-BS223-DQ223)+IF($K223=2,$D223,0)</f>
        <v/>
      </c>
      <c r="V223">
        <f>MAX(0,V222*(1+V$6/Setup!$C$13)-BT223-DR223)+IF($K223=3,$D223,0)</f>
        <v/>
      </c>
      <c r="W223">
        <f>MAX(0,W222*(1+W$6/Setup!$C$13)-BU223-DS223)+IF($K223=4,$D223,0)</f>
        <v/>
      </c>
      <c r="X223">
        <f>MAX(0,X222*(1+X$6/Setup!$C$13)-BV223-DT223)+IF($K223=5,$D223,0)</f>
        <v/>
      </c>
      <c r="Y223">
        <f>MAX(0,Y222*(1+Y$6/Setup!$C$13)-BW223-DU223)+IF($K223=6,$D223,0)</f>
        <v/>
      </c>
      <c r="Z223">
        <f>MAX(0,Z222*(1+Z$6/Setup!$C$13)-BX223-DV223)+IF($K223=7,$D223,0)</f>
        <v/>
      </c>
      <c r="AA223">
        <f>MAX(0,AA222*(1+AA$6/Setup!$C$13)-BY223-DW223)+IF($K223=8,$D223,0)</f>
        <v/>
      </c>
      <c r="AB223">
        <f>MAX(0,AB222*(1+AB$6/Setup!$C$13)-BZ223-DX223)+IF($K223=9,$D223,0)</f>
        <v/>
      </c>
      <c r="AC223">
        <f>MAX(0,AC222*(1+AC$6/Setup!$C$13)-CA223-DY223)+IF($K223=10,$D223,0)</f>
        <v/>
      </c>
      <c r="AD223">
        <f>MAX(0,AD222*(1+AD$6/Setup!$C$13)-CB223-DZ223)+IF($K223=11,$D223,0)</f>
        <v/>
      </c>
      <c r="AE223">
        <f>MAX(0,AE222*(1+AE$6/Setup!$C$13)-CC223-EA223)+IF($K223=12,$D223,0)</f>
        <v/>
      </c>
      <c r="AF223">
        <f>MAX(0,AF222*(1+AF$6/Setup!$C$13)-CD223-EB223)+IF($K223=13,$D223,0)</f>
        <v/>
      </c>
      <c r="AG223">
        <f>MAX(0,AG222*(1+AG$6/Setup!$C$13)-CE223-EC223)+IF($K223=14,$D223,0)</f>
        <v/>
      </c>
      <c r="AH223">
        <f>MAX(0,AH222*(1+AH$6/Setup!$C$13)-CF223-ED223)+IF($K223=15,$D223,0)</f>
        <v/>
      </c>
      <c r="AI223">
        <f>MAX(0,AI222*(1+AI$6/Setup!$C$13)-CG223-EE223)+IF($K223=16,$D223,0)</f>
        <v/>
      </c>
      <c r="AJ223">
        <f>MAX(0,AJ222*(1+AJ$6/Setup!$C$13)-CH223-EF223)+IF($K223=17,$D223,0)</f>
        <v/>
      </c>
      <c r="AK223">
        <f>MAX(0,AK222*(1+AK$6/Setup!$C$13)-CI223-EG223)+IF($K223=18,$D223,0)</f>
        <v/>
      </c>
      <c r="AL223">
        <f>MAX(0,AL222*(1+AL$6/Setup!$C$13)-CJ223-EH223)+IF($K223=19,$D223,0)</f>
        <v/>
      </c>
      <c r="AM223">
        <f>MAX(0,AM222*(1+AM$6/Setup!$C$13)-CK223-EI223)+IF($K223=20,$D223,0)</f>
        <v/>
      </c>
      <c r="AN223">
        <f>MAX(0,AN222*(1+AN$6/Setup!$C$13)-CL223-EJ223)+IF($K223=21,$D223,0)</f>
        <v/>
      </c>
      <c r="AO223">
        <f>MAX(0,AO222*(1+AO$6/Setup!$C$13)-CM223-EK223)+IF($K223=22,$D223,0)</f>
        <v/>
      </c>
      <c r="AP223">
        <f>MAX(0,AP222*(1+AP$6/Setup!$C$13)-CN223-EL223)+IF($K223=23,$D223,0)</f>
        <v/>
      </c>
      <c r="AQ223">
        <f>MAX(0,AQ222*(1+AQ$6/Setup!$C$13)-CO223-EM223)+IF($K223=24,$D223,0)</f>
        <v/>
      </c>
      <c r="AR223">
        <f>MAX(0,AR222*(1+AR$6/Setup!$C$13)-CP223-EN223)+IF($K223=25,$D223,0)</f>
        <v/>
      </c>
      <c r="AS223">
        <f>MAX(0,AS222*(1+AS$6/Setup!$C$13)-CQ223-EO223)+IF($K223=26,$D223,0)</f>
        <v/>
      </c>
      <c r="AT223">
        <f>MAX(0,AT222*(1+AT$6/Setup!$C$13)-CR223-EP223)+IF($K223=27,$D223,0)</f>
        <v/>
      </c>
      <c r="AU223">
        <f>MAX(0,AU222*(1+AU$6/Setup!$C$13)-CS223-EQ223)+IF($K223=28,$D223,0)</f>
        <v/>
      </c>
      <c r="AV223">
        <f>MAX(0,AV222*(1+AV$6/Setup!$C$13)-CT223-ER223)+IF($K223=29,$D223,0)</f>
        <v/>
      </c>
      <c r="AW223">
        <f>MAX(0,AW222*(1+AW$6/Setup!$C$13)-CU223-ES223)+IF($K223=30,$D223,0)</f>
        <v/>
      </c>
      <c r="AX223">
        <f>MAX(0,AX222*(1+AX$6/Setup!$C$13)-CV223-ET223)+IF($K223=31,$D223,0)</f>
        <v/>
      </c>
      <c r="AY223">
        <f>MAX(0,AY222*(1+AY$6/Setup!$C$13)-CW223-EU223)+IF($K223=32,$D223,0)</f>
        <v/>
      </c>
      <c r="AZ223">
        <f>MAX(0,AZ222*(1+AZ$6/Setup!$C$13)-CX223-EV223)+IF($K223=33,$D223,0)</f>
        <v/>
      </c>
      <c r="BA223">
        <f>MAX(0,BA222*(1+BA$6/Setup!$C$13)-CY223-EW223)+IF($K223=34,$D223,0)</f>
        <v/>
      </c>
      <c r="BB223">
        <f>MAX(0,BB222*(1+BB$6/Setup!$C$13)-CZ223-EX223)+IF($K223=35,$D223,0)</f>
        <v/>
      </c>
      <c r="BC223">
        <f>MAX(0,BC222*(1+BC$6/Setup!$C$13)-DA223-EY223)+IF($K223=36,$D223,0)</f>
        <v/>
      </c>
      <c r="BD223">
        <f>MAX(0,BD222*(1+BD$6/Setup!$C$13)-DB223-EZ223)+IF($K223=37,$D223,0)</f>
        <v/>
      </c>
      <c r="BE223">
        <f>MAX(0,BE222*(1+BE$6/Setup!$C$13)-DC223-FA223)+IF($K223=38,$D223,0)</f>
        <v/>
      </c>
      <c r="BF223">
        <f>MAX(0,BF222*(1+BF$6/Setup!$C$13)-DD223-FB223)+IF($K223=39,$D223,0)</f>
        <v/>
      </c>
      <c r="BG223">
        <f>MAX(0,BG222*(1+BG$6/Setup!$C$13)-DE223-FC223)+IF($K223=40,$D223,0)</f>
        <v/>
      </c>
      <c r="BH223">
        <f>MAX(0,BH222*(1+BH$6/Setup!$C$13)-DF223-FD223)+IF($K223=41,$D223,0)</f>
        <v/>
      </c>
      <c r="BI223">
        <f>MAX(0,BI222*(1+BI$6/Setup!$C$13)-DG223-FE223)+IF($K223=42,$D223,0)</f>
        <v/>
      </c>
      <c r="BJ223">
        <f>MAX(0,BJ222*(1+BJ$6/Setup!$C$13)-DH223-FF223)+IF($K223=43,$D223,0)</f>
        <v/>
      </c>
      <c r="BK223">
        <f>MAX(0,BK222*(1+BK$6/Setup!$C$13)-DI223-FG223)+IF($K223=44,$D223,0)</f>
        <v/>
      </c>
      <c r="BL223">
        <f>MAX(0,BL222*(1+BL$6/Setup!$C$13)-DJ223-FH223)+IF($K223=45,$D223,0)</f>
        <v/>
      </c>
      <c r="BM223">
        <f>MAX(0,BM222*(1+BM$6/Setup!$C$13)-DK223-FI223)+IF($K223=46,$D223,0)</f>
        <v/>
      </c>
      <c r="BN223">
        <f>MAX(0,BN222*(1+BN$6/Setup!$C$13)-DL223-FJ223)+IF($K223=47,$D223,0)</f>
        <v/>
      </c>
      <c r="BO223">
        <f>MAX(0,BO222*(1+BO$6/Setup!$C$13)-DM223-FK223)+IF($K223=48,$D223,0)</f>
        <v/>
      </c>
      <c r="BP223">
        <f>MAX(0,BP222*(1+BP$6/Setup!$C$13)-DN223-FL223)+IF($K223=49,$D223,0)</f>
        <v/>
      </c>
      <c r="BQ223">
        <f>MAX(0,BQ222*(1+BQ$6/Setup!$C$13)-DO223-FM223)+IF($K223=50,$D223,0)</f>
        <v/>
      </c>
      <c r="BR223">
        <f>MIN(T222*(1+T$6/Setup!$C$13),T$7)</f>
        <v/>
      </c>
      <c r="BS223">
        <f>MIN(U222*(1+U$6/Setup!$C$13),U$7)</f>
        <v/>
      </c>
      <c r="BT223">
        <f>MIN(V222*(1+V$6/Setup!$C$13),V$7)</f>
        <v/>
      </c>
      <c r="BU223">
        <f>MIN(W222*(1+W$6/Setup!$C$13),W$7)</f>
        <v/>
      </c>
      <c r="BV223">
        <f>MIN(X222*(1+X$6/Setup!$C$13),X$7)</f>
        <v/>
      </c>
      <c r="BW223">
        <f>MIN(Y222*(1+Y$6/Setup!$C$13),Y$7)</f>
        <v/>
      </c>
      <c r="BX223">
        <f>MIN(Z222*(1+Z$6/Setup!$C$13),Z$7)</f>
        <v/>
      </c>
      <c r="BY223">
        <f>MIN(AA222*(1+AA$6/Setup!$C$13),AA$7)</f>
        <v/>
      </c>
      <c r="BZ223">
        <f>MIN(AB222*(1+AB$6/Setup!$C$13),AB$7)</f>
        <v/>
      </c>
      <c r="CA223">
        <f>MIN(AC222*(1+AC$6/Setup!$C$13),AC$7)</f>
        <v/>
      </c>
      <c r="CB223">
        <f>MIN(AD222*(1+AD$6/Setup!$C$13),AD$7)</f>
        <v/>
      </c>
      <c r="CC223">
        <f>MIN(AE222*(1+AE$6/Setup!$C$13),AE$7)</f>
        <v/>
      </c>
      <c r="CD223">
        <f>MIN(AF222*(1+AF$6/Setup!$C$13),AF$7)</f>
        <v/>
      </c>
      <c r="CE223">
        <f>MIN(AG222*(1+AG$6/Setup!$C$13),AG$7)</f>
        <v/>
      </c>
      <c r="CF223">
        <f>MIN(AH222*(1+AH$6/Setup!$C$13),AH$7)</f>
        <v/>
      </c>
      <c r="CG223">
        <f>MIN(AI222*(1+AI$6/Setup!$C$13),AI$7)</f>
        <v/>
      </c>
      <c r="CH223">
        <f>MIN(AJ222*(1+AJ$6/Setup!$C$13),AJ$7)</f>
        <v/>
      </c>
      <c r="CI223">
        <f>MIN(AK222*(1+AK$6/Setup!$C$13),AK$7)</f>
        <v/>
      </c>
      <c r="CJ223">
        <f>MIN(AL222*(1+AL$6/Setup!$C$13),AL$7)</f>
        <v/>
      </c>
      <c r="CK223">
        <f>MIN(AM222*(1+AM$6/Setup!$C$13),AM$7)</f>
        <v/>
      </c>
      <c r="CL223">
        <f>MIN(AN222*(1+AN$6/Setup!$C$13),AN$7)</f>
        <v/>
      </c>
      <c r="CM223">
        <f>MIN(AO222*(1+AO$6/Setup!$C$13),AO$7)</f>
        <v/>
      </c>
      <c r="CN223">
        <f>MIN(AP222*(1+AP$6/Setup!$C$13),AP$7)</f>
        <v/>
      </c>
      <c r="CO223">
        <f>MIN(AQ222*(1+AQ$6/Setup!$C$13),AQ$7)</f>
        <v/>
      </c>
      <c r="CP223">
        <f>MIN(AR222*(1+AR$6/Setup!$C$13),AR$7)</f>
        <v/>
      </c>
      <c r="CQ223">
        <f>MIN(AS222*(1+AS$6/Setup!$C$13),AS$7)</f>
        <v/>
      </c>
      <c r="CR223">
        <f>MIN(AT222*(1+AT$6/Setup!$C$13),AT$7)</f>
        <v/>
      </c>
      <c r="CS223">
        <f>MIN(AU222*(1+AU$6/Setup!$C$13),AU$7)</f>
        <v/>
      </c>
      <c r="CT223">
        <f>MIN(AV222*(1+AV$6/Setup!$C$13),AV$7)</f>
        <v/>
      </c>
      <c r="CU223">
        <f>MIN(AW222*(1+AW$6/Setup!$C$13),AW$7)</f>
        <v/>
      </c>
      <c r="CV223">
        <f>MIN(AX222*(1+AX$6/Setup!$C$13),AX$7)</f>
        <v/>
      </c>
      <c r="CW223">
        <f>MIN(AY222*(1+AY$6/Setup!$C$13),AY$7)</f>
        <v/>
      </c>
      <c r="CX223">
        <f>MIN(AZ222*(1+AZ$6/Setup!$C$13),AZ$7)</f>
        <v/>
      </c>
      <c r="CY223">
        <f>MIN(BA222*(1+BA$6/Setup!$C$13),BA$7)</f>
        <v/>
      </c>
      <c r="CZ223">
        <f>MIN(BB222*(1+BB$6/Setup!$C$13),BB$7)</f>
        <v/>
      </c>
      <c r="DA223">
        <f>MIN(BC222*(1+BC$6/Setup!$C$13),BC$7)</f>
        <v/>
      </c>
      <c r="DB223">
        <f>MIN(BD222*(1+BD$6/Setup!$C$13),BD$7)</f>
        <v/>
      </c>
      <c r="DC223">
        <f>MIN(BE222*(1+BE$6/Setup!$C$13),BE$7)</f>
        <v/>
      </c>
      <c r="DD223">
        <f>MIN(BF222*(1+BF$6/Setup!$C$13),BF$7)</f>
        <v/>
      </c>
      <c r="DE223">
        <f>MIN(BG222*(1+BG$6/Setup!$C$13),BG$7)</f>
        <v/>
      </c>
      <c r="DF223">
        <f>MIN(BH222*(1+BH$6/Setup!$C$13),BH$7)</f>
        <v/>
      </c>
      <c r="DG223">
        <f>MIN(BI222*(1+BI$6/Setup!$C$13),BI$7)</f>
        <v/>
      </c>
      <c r="DH223">
        <f>MIN(BJ222*(1+BJ$6/Setup!$C$13),BJ$7)</f>
        <v/>
      </c>
      <c r="DI223">
        <f>MIN(BK222*(1+BK$6/Setup!$C$13),BK$7)</f>
        <v/>
      </c>
      <c r="DJ223">
        <f>MIN(BL222*(1+BL$6/Setup!$C$13),BL$7)</f>
        <v/>
      </c>
      <c r="DK223">
        <f>MIN(BM222*(1+BM$6/Setup!$C$13),BM$7)</f>
        <v/>
      </c>
      <c r="DL223">
        <f>MIN(BN222*(1+BN$6/Setup!$C$13),BN$7)</f>
        <v/>
      </c>
      <c r="DM223">
        <f>MIN(BO222*(1+BO$6/Setup!$C$13),BO$7)</f>
        <v/>
      </c>
      <c r="DN223">
        <f>MIN(BP222*(1+BP$6/Setup!$C$13),BP$7)</f>
        <v/>
      </c>
      <c r="DO223">
        <f>MIN(BQ222*(1+BQ$6/Setup!$C$13),BQ$7)</f>
        <v/>
      </c>
      <c r="DP223">
        <f>MIN(T222*(1+T$6/Setup!$C$13)-BR223,$H223)</f>
        <v/>
      </c>
      <c r="DQ223">
        <f>MIN(U222*(1+U$6/Setup!$C$13)-BS223,MAX(0,$H223-SUM($DP223:DP223)))</f>
        <v/>
      </c>
      <c r="DR223">
        <f>MIN(V222*(1+V$6/Setup!$C$13)-BT223,MAX(0,$H223-SUM($DP223:DQ223)))</f>
        <v/>
      </c>
      <c r="DS223">
        <f>MIN(W222*(1+W$6/Setup!$C$13)-BU223,MAX(0,$H223-SUM($DP223:DR223)))</f>
        <v/>
      </c>
      <c r="DT223">
        <f>MIN(X222*(1+X$6/Setup!$C$13)-BV223,MAX(0,$H223-SUM($DP223:DS223)))</f>
        <v/>
      </c>
      <c r="DU223">
        <f>MIN(Y222*(1+Y$6/Setup!$C$13)-BW223,MAX(0,$H223-SUM($DP223:DT223)))</f>
        <v/>
      </c>
      <c r="DV223">
        <f>MIN(Z222*(1+Z$6/Setup!$C$13)-BX223,MAX(0,$H223-SUM($DP223:DU223)))</f>
        <v/>
      </c>
      <c r="DW223">
        <f>MIN(AA222*(1+AA$6/Setup!$C$13)-BY223,MAX(0,$H223-SUM($DP223:DV223)))</f>
        <v/>
      </c>
      <c r="DX223">
        <f>MIN(AB222*(1+AB$6/Setup!$C$13)-BZ223,MAX(0,$H223-SUM($DP223:DW223)))</f>
        <v/>
      </c>
      <c r="DY223">
        <f>MIN(AC222*(1+AC$6/Setup!$C$13)-CA223,MAX(0,$H223-SUM($DP223:DX223)))</f>
        <v/>
      </c>
      <c r="DZ223">
        <f>MIN(AD222*(1+AD$6/Setup!$C$13)-CB223,MAX(0,$H223-SUM($DP223:DY223)))</f>
        <v/>
      </c>
      <c r="EA223">
        <f>MIN(AE222*(1+AE$6/Setup!$C$13)-CC223,MAX(0,$H223-SUM($DP223:DZ223)))</f>
        <v/>
      </c>
      <c r="EB223">
        <f>MIN(AF222*(1+AF$6/Setup!$C$13)-CD223,MAX(0,$H223-SUM($DP223:EA223)))</f>
        <v/>
      </c>
      <c r="EC223">
        <f>MIN(AG222*(1+AG$6/Setup!$C$13)-CE223,MAX(0,$H223-SUM($DP223:EB223)))</f>
        <v/>
      </c>
      <c r="ED223">
        <f>MIN(AH222*(1+AH$6/Setup!$C$13)-CF223,MAX(0,$H223-SUM($DP223:EC223)))</f>
        <v/>
      </c>
      <c r="EE223">
        <f>MIN(AI222*(1+AI$6/Setup!$C$13)-CG223,MAX(0,$H223-SUM($DP223:ED223)))</f>
        <v/>
      </c>
      <c r="EF223">
        <f>MIN(AJ222*(1+AJ$6/Setup!$C$13)-CH223,MAX(0,$H223-SUM($DP223:EE223)))</f>
        <v/>
      </c>
      <c r="EG223">
        <f>MIN(AK222*(1+AK$6/Setup!$C$13)-CI223,MAX(0,$H223-SUM($DP223:EF223)))</f>
        <v/>
      </c>
      <c r="EH223">
        <f>MIN(AL222*(1+AL$6/Setup!$C$13)-CJ223,MAX(0,$H223-SUM($DP223:EG223)))</f>
        <v/>
      </c>
      <c r="EI223">
        <f>MIN(AM222*(1+AM$6/Setup!$C$13)-CK223,MAX(0,$H223-SUM($DP223:EH223)))</f>
        <v/>
      </c>
      <c r="EJ223">
        <f>MIN(AN222*(1+AN$6/Setup!$C$13)-CL223,MAX(0,$H223-SUM($DP223:EI223)))</f>
        <v/>
      </c>
      <c r="EK223">
        <f>MIN(AO222*(1+AO$6/Setup!$C$13)-CM223,MAX(0,$H223-SUM($DP223:EJ223)))</f>
        <v/>
      </c>
      <c r="EL223">
        <f>MIN(AP222*(1+AP$6/Setup!$C$13)-CN223,MAX(0,$H223-SUM($DP223:EK223)))</f>
        <v/>
      </c>
      <c r="EM223">
        <f>MIN(AQ222*(1+AQ$6/Setup!$C$13)-CO223,MAX(0,$H223-SUM($DP223:EL223)))</f>
        <v/>
      </c>
      <c r="EN223">
        <f>MIN(AR222*(1+AR$6/Setup!$C$13)-CP223,MAX(0,$H223-SUM($DP223:EM223)))</f>
        <v/>
      </c>
      <c r="EO223">
        <f>MIN(AS222*(1+AS$6/Setup!$C$13)-CQ223,MAX(0,$H223-SUM($DP223:EN223)))</f>
        <v/>
      </c>
      <c r="EP223">
        <f>MIN(AT222*(1+AT$6/Setup!$C$13)-CR223,MAX(0,$H223-SUM($DP223:EO223)))</f>
        <v/>
      </c>
      <c r="EQ223">
        <f>MIN(AU222*(1+AU$6/Setup!$C$13)-CS223,MAX(0,$H223-SUM($DP223:EP223)))</f>
        <v/>
      </c>
      <c r="ER223">
        <f>MIN(AV222*(1+AV$6/Setup!$C$13)-CT223,MAX(0,$H223-SUM($DP223:EQ223)))</f>
        <v/>
      </c>
      <c r="ES223">
        <f>MIN(AW222*(1+AW$6/Setup!$C$13)-CU223,MAX(0,$H223-SUM($DP223:ER223)))</f>
        <v/>
      </c>
      <c r="ET223">
        <f>MIN(AX222*(1+AX$6/Setup!$C$13)-CV223,MAX(0,$H223-SUM($DP223:ES223)))</f>
        <v/>
      </c>
      <c r="EU223">
        <f>MIN(AY222*(1+AY$6/Setup!$C$13)-CW223,MAX(0,$H223-SUM($DP223:ET223)))</f>
        <v/>
      </c>
      <c r="EV223">
        <f>MIN(AZ222*(1+AZ$6/Setup!$C$13)-CX223,MAX(0,$H223-SUM($DP223:EU223)))</f>
        <v/>
      </c>
      <c r="EW223">
        <f>MIN(BA222*(1+BA$6/Setup!$C$13)-CY223,MAX(0,$H223-SUM($DP223:EV223)))</f>
        <v/>
      </c>
      <c r="EX223">
        <f>MIN(BB222*(1+BB$6/Setup!$C$13)-CZ223,MAX(0,$H223-SUM($DP223:EW223)))</f>
        <v/>
      </c>
      <c r="EY223">
        <f>MIN(BC222*(1+BC$6/Setup!$C$13)-DA223,MAX(0,$H223-SUM($DP223:EX223)))</f>
        <v/>
      </c>
      <c r="EZ223">
        <f>MIN(BD222*(1+BD$6/Setup!$C$13)-DB223,MAX(0,$H223-SUM($DP223:EY223)))</f>
        <v/>
      </c>
      <c r="FA223">
        <f>MIN(BE222*(1+BE$6/Setup!$C$13)-DC223,MAX(0,$H223-SUM($DP223:EZ223)))</f>
        <v/>
      </c>
      <c r="FB223">
        <f>MIN(BF222*(1+BF$6/Setup!$C$13)-DD223,MAX(0,$H223-SUM($DP223:FA223)))</f>
        <v/>
      </c>
      <c r="FC223">
        <f>MIN(BG222*(1+BG$6/Setup!$C$13)-DE223,MAX(0,$H223-SUM($DP223:FB223)))</f>
        <v/>
      </c>
      <c r="FD223">
        <f>MIN(BH222*(1+BH$6/Setup!$C$13)-DF223,MAX(0,$H223-SUM($DP223:FC223)))</f>
        <v/>
      </c>
      <c r="FE223">
        <f>MIN(BI222*(1+BI$6/Setup!$C$13)-DG223,MAX(0,$H223-SUM($DP223:FD223)))</f>
        <v/>
      </c>
      <c r="FF223">
        <f>MIN(BJ222*(1+BJ$6/Setup!$C$13)-DH223,MAX(0,$H223-SUM($DP223:FE223)))</f>
        <v/>
      </c>
      <c r="FG223">
        <f>MIN(BK222*(1+BK$6/Setup!$C$13)-DI223,MAX(0,$H223-SUM($DP223:FF223)))</f>
        <v/>
      </c>
      <c r="FH223">
        <f>MIN(BL222*(1+BL$6/Setup!$C$13)-DJ223,MAX(0,$H223-SUM($DP223:FG223)))</f>
        <v/>
      </c>
      <c r="FI223">
        <f>MIN(BM222*(1+BM$6/Setup!$C$13)-DK223,MAX(0,$H223-SUM($DP223:FH223)))</f>
        <v/>
      </c>
      <c r="FJ223">
        <f>MIN(BN222*(1+BN$6/Setup!$C$13)-DL223,MAX(0,$H223-SUM($DP223:FI223)))</f>
        <v/>
      </c>
      <c r="FK223">
        <f>MIN(BO222*(1+BO$6/Setup!$C$13)-DM223,MAX(0,$H223-SUM($DP223:FJ223)))</f>
        <v/>
      </c>
      <c r="FL223">
        <f>MIN(BP222*(1+BP$6/Setup!$C$13)-DN223,MAX(0,$H223-SUM($DP223:FK223)))</f>
        <v/>
      </c>
      <c r="FM223">
        <f>MIN(BQ222*(1+BQ$6/Setup!$C$13)-DO223,MAX(0,$H223-SUM($DP223:FL223)))</f>
        <v/>
      </c>
    </row>
    <row r="224">
      <c r="A224">
        <f>A223+1</f>
        <v/>
      </c>
      <c r="B224">
        <f>IF(Setup!$C$6="Every week",Setup!$C$7+7*(A224-1),IF(Setup!$C$6="Every 2 weeks",Setup!$C$7+14*(A224-1),IF(Setup!$C$6="Every month",EDATE(Setup!$C$7,A224-1),EOMONTH(Setup!$C$7,INT((A224-1+Setup!$C$20)/2)-1)+MIN(IF(MOD(A224-1+Setup!$C$20,2)=0,Setup!$C$18,Setup!$C$19),DAY(EOMONTH(Setup!$C$7,INT((A224-1+Setup!$C$20)/2)))))))</f>
        <v/>
      </c>
      <c r="C224">
        <f>N('Paycheck Plan'!J220)</f>
        <v/>
      </c>
      <c r="D224">
        <f>N('Paycheck Plan'!K220)</f>
        <v/>
      </c>
      <c r="E224">
        <f>MIN(MAX(0,Setup!$C$10-F223),MAX(0,Setup!$C$8+C224-G224))</f>
        <v/>
      </c>
      <c r="F224">
        <f>F223+E224</f>
        <v/>
      </c>
      <c r="G224">
        <f>MIN(Setup!$C$14,MAX(0,Setup!$C$8+C224))</f>
        <v/>
      </c>
      <c r="H224">
        <f>MAX(0,Setup!$C$8+C224-G224-E224)+SUM($T$7:$BQ$7)-SUM(BR224:DO224)</f>
        <v/>
      </c>
      <c r="I224">
        <f>SUMPRODUCT(T223:BQ223,$T$6:$BQ$6)/Setup!$C$13</f>
        <v/>
      </c>
      <c r="J224">
        <f>SUM(T224:BQ224)</f>
        <v/>
      </c>
      <c r="K224">
        <f>IF(MAX(DP224:FM224)&gt;0,MATCH(MAX(DP224:FM224),DP224:FM224,0),1)</f>
        <v/>
      </c>
      <c r="T224">
        <f>MAX(0,T223*(1+T$6/Setup!$C$13)-BR224-DP224)+IF($K224=1,$D224,0)</f>
        <v/>
      </c>
      <c r="U224">
        <f>MAX(0,U223*(1+U$6/Setup!$C$13)-BS224-DQ224)+IF($K224=2,$D224,0)</f>
        <v/>
      </c>
      <c r="V224">
        <f>MAX(0,V223*(1+V$6/Setup!$C$13)-BT224-DR224)+IF($K224=3,$D224,0)</f>
        <v/>
      </c>
      <c r="W224">
        <f>MAX(0,W223*(1+W$6/Setup!$C$13)-BU224-DS224)+IF($K224=4,$D224,0)</f>
        <v/>
      </c>
      <c r="X224">
        <f>MAX(0,X223*(1+X$6/Setup!$C$13)-BV224-DT224)+IF($K224=5,$D224,0)</f>
        <v/>
      </c>
      <c r="Y224">
        <f>MAX(0,Y223*(1+Y$6/Setup!$C$13)-BW224-DU224)+IF($K224=6,$D224,0)</f>
        <v/>
      </c>
      <c r="Z224">
        <f>MAX(0,Z223*(1+Z$6/Setup!$C$13)-BX224-DV224)+IF($K224=7,$D224,0)</f>
        <v/>
      </c>
      <c r="AA224">
        <f>MAX(0,AA223*(1+AA$6/Setup!$C$13)-BY224-DW224)+IF($K224=8,$D224,0)</f>
        <v/>
      </c>
      <c r="AB224">
        <f>MAX(0,AB223*(1+AB$6/Setup!$C$13)-BZ224-DX224)+IF($K224=9,$D224,0)</f>
        <v/>
      </c>
      <c r="AC224">
        <f>MAX(0,AC223*(1+AC$6/Setup!$C$13)-CA224-DY224)+IF($K224=10,$D224,0)</f>
        <v/>
      </c>
      <c r="AD224">
        <f>MAX(0,AD223*(1+AD$6/Setup!$C$13)-CB224-DZ224)+IF($K224=11,$D224,0)</f>
        <v/>
      </c>
      <c r="AE224">
        <f>MAX(0,AE223*(1+AE$6/Setup!$C$13)-CC224-EA224)+IF($K224=12,$D224,0)</f>
        <v/>
      </c>
      <c r="AF224">
        <f>MAX(0,AF223*(1+AF$6/Setup!$C$13)-CD224-EB224)+IF($K224=13,$D224,0)</f>
        <v/>
      </c>
      <c r="AG224">
        <f>MAX(0,AG223*(1+AG$6/Setup!$C$13)-CE224-EC224)+IF($K224=14,$D224,0)</f>
        <v/>
      </c>
      <c r="AH224">
        <f>MAX(0,AH223*(1+AH$6/Setup!$C$13)-CF224-ED224)+IF($K224=15,$D224,0)</f>
        <v/>
      </c>
      <c r="AI224">
        <f>MAX(0,AI223*(1+AI$6/Setup!$C$13)-CG224-EE224)+IF($K224=16,$D224,0)</f>
        <v/>
      </c>
      <c r="AJ224">
        <f>MAX(0,AJ223*(1+AJ$6/Setup!$C$13)-CH224-EF224)+IF($K224=17,$D224,0)</f>
        <v/>
      </c>
      <c r="AK224">
        <f>MAX(0,AK223*(1+AK$6/Setup!$C$13)-CI224-EG224)+IF($K224=18,$D224,0)</f>
        <v/>
      </c>
      <c r="AL224">
        <f>MAX(0,AL223*(1+AL$6/Setup!$C$13)-CJ224-EH224)+IF($K224=19,$D224,0)</f>
        <v/>
      </c>
      <c r="AM224">
        <f>MAX(0,AM223*(1+AM$6/Setup!$C$13)-CK224-EI224)+IF($K224=20,$D224,0)</f>
        <v/>
      </c>
      <c r="AN224">
        <f>MAX(0,AN223*(1+AN$6/Setup!$C$13)-CL224-EJ224)+IF($K224=21,$D224,0)</f>
        <v/>
      </c>
      <c r="AO224">
        <f>MAX(0,AO223*(1+AO$6/Setup!$C$13)-CM224-EK224)+IF($K224=22,$D224,0)</f>
        <v/>
      </c>
      <c r="AP224">
        <f>MAX(0,AP223*(1+AP$6/Setup!$C$13)-CN224-EL224)+IF($K224=23,$D224,0)</f>
        <v/>
      </c>
      <c r="AQ224">
        <f>MAX(0,AQ223*(1+AQ$6/Setup!$C$13)-CO224-EM224)+IF($K224=24,$D224,0)</f>
        <v/>
      </c>
      <c r="AR224">
        <f>MAX(0,AR223*(1+AR$6/Setup!$C$13)-CP224-EN224)+IF($K224=25,$D224,0)</f>
        <v/>
      </c>
      <c r="AS224">
        <f>MAX(0,AS223*(1+AS$6/Setup!$C$13)-CQ224-EO224)+IF($K224=26,$D224,0)</f>
        <v/>
      </c>
      <c r="AT224">
        <f>MAX(0,AT223*(1+AT$6/Setup!$C$13)-CR224-EP224)+IF($K224=27,$D224,0)</f>
        <v/>
      </c>
      <c r="AU224">
        <f>MAX(0,AU223*(1+AU$6/Setup!$C$13)-CS224-EQ224)+IF($K224=28,$D224,0)</f>
        <v/>
      </c>
      <c r="AV224">
        <f>MAX(0,AV223*(1+AV$6/Setup!$C$13)-CT224-ER224)+IF($K224=29,$D224,0)</f>
        <v/>
      </c>
      <c r="AW224">
        <f>MAX(0,AW223*(1+AW$6/Setup!$C$13)-CU224-ES224)+IF($K224=30,$D224,0)</f>
        <v/>
      </c>
      <c r="AX224">
        <f>MAX(0,AX223*(1+AX$6/Setup!$C$13)-CV224-ET224)+IF($K224=31,$D224,0)</f>
        <v/>
      </c>
      <c r="AY224">
        <f>MAX(0,AY223*(1+AY$6/Setup!$C$13)-CW224-EU224)+IF($K224=32,$D224,0)</f>
        <v/>
      </c>
      <c r="AZ224">
        <f>MAX(0,AZ223*(1+AZ$6/Setup!$C$13)-CX224-EV224)+IF($K224=33,$D224,0)</f>
        <v/>
      </c>
      <c r="BA224">
        <f>MAX(0,BA223*(1+BA$6/Setup!$C$13)-CY224-EW224)+IF($K224=34,$D224,0)</f>
        <v/>
      </c>
      <c r="BB224">
        <f>MAX(0,BB223*(1+BB$6/Setup!$C$13)-CZ224-EX224)+IF($K224=35,$D224,0)</f>
        <v/>
      </c>
      <c r="BC224">
        <f>MAX(0,BC223*(1+BC$6/Setup!$C$13)-DA224-EY224)+IF($K224=36,$D224,0)</f>
        <v/>
      </c>
      <c r="BD224">
        <f>MAX(0,BD223*(1+BD$6/Setup!$C$13)-DB224-EZ224)+IF($K224=37,$D224,0)</f>
        <v/>
      </c>
      <c r="BE224">
        <f>MAX(0,BE223*(1+BE$6/Setup!$C$13)-DC224-FA224)+IF($K224=38,$D224,0)</f>
        <v/>
      </c>
      <c r="BF224">
        <f>MAX(0,BF223*(1+BF$6/Setup!$C$13)-DD224-FB224)+IF($K224=39,$D224,0)</f>
        <v/>
      </c>
      <c r="BG224">
        <f>MAX(0,BG223*(1+BG$6/Setup!$C$13)-DE224-FC224)+IF($K224=40,$D224,0)</f>
        <v/>
      </c>
      <c r="BH224">
        <f>MAX(0,BH223*(1+BH$6/Setup!$C$13)-DF224-FD224)+IF($K224=41,$D224,0)</f>
        <v/>
      </c>
      <c r="BI224">
        <f>MAX(0,BI223*(1+BI$6/Setup!$C$13)-DG224-FE224)+IF($K224=42,$D224,0)</f>
        <v/>
      </c>
      <c r="BJ224">
        <f>MAX(0,BJ223*(1+BJ$6/Setup!$C$13)-DH224-FF224)+IF($K224=43,$D224,0)</f>
        <v/>
      </c>
      <c r="BK224">
        <f>MAX(0,BK223*(1+BK$6/Setup!$C$13)-DI224-FG224)+IF($K224=44,$D224,0)</f>
        <v/>
      </c>
      <c r="BL224">
        <f>MAX(0,BL223*(1+BL$6/Setup!$C$13)-DJ224-FH224)+IF($K224=45,$D224,0)</f>
        <v/>
      </c>
      <c r="BM224">
        <f>MAX(0,BM223*(1+BM$6/Setup!$C$13)-DK224-FI224)+IF($K224=46,$D224,0)</f>
        <v/>
      </c>
      <c r="BN224">
        <f>MAX(0,BN223*(1+BN$6/Setup!$C$13)-DL224-FJ224)+IF($K224=47,$D224,0)</f>
        <v/>
      </c>
      <c r="BO224">
        <f>MAX(0,BO223*(1+BO$6/Setup!$C$13)-DM224-FK224)+IF($K224=48,$D224,0)</f>
        <v/>
      </c>
      <c r="BP224">
        <f>MAX(0,BP223*(1+BP$6/Setup!$C$13)-DN224-FL224)+IF($K224=49,$D224,0)</f>
        <v/>
      </c>
      <c r="BQ224">
        <f>MAX(0,BQ223*(1+BQ$6/Setup!$C$13)-DO224-FM224)+IF($K224=50,$D224,0)</f>
        <v/>
      </c>
      <c r="BR224">
        <f>MIN(T223*(1+T$6/Setup!$C$13),T$7)</f>
        <v/>
      </c>
      <c r="BS224">
        <f>MIN(U223*(1+U$6/Setup!$C$13),U$7)</f>
        <v/>
      </c>
      <c r="BT224">
        <f>MIN(V223*(1+V$6/Setup!$C$13),V$7)</f>
        <v/>
      </c>
      <c r="BU224">
        <f>MIN(W223*(1+W$6/Setup!$C$13),W$7)</f>
        <v/>
      </c>
      <c r="BV224">
        <f>MIN(X223*(1+X$6/Setup!$C$13),X$7)</f>
        <v/>
      </c>
      <c r="BW224">
        <f>MIN(Y223*(1+Y$6/Setup!$C$13),Y$7)</f>
        <v/>
      </c>
      <c r="BX224">
        <f>MIN(Z223*(1+Z$6/Setup!$C$13),Z$7)</f>
        <v/>
      </c>
      <c r="BY224">
        <f>MIN(AA223*(1+AA$6/Setup!$C$13),AA$7)</f>
        <v/>
      </c>
      <c r="BZ224">
        <f>MIN(AB223*(1+AB$6/Setup!$C$13),AB$7)</f>
        <v/>
      </c>
      <c r="CA224">
        <f>MIN(AC223*(1+AC$6/Setup!$C$13),AC$7)</f>
        <v/>
      </c>
      <c r="CB224">
        <f>MIN(AD223*(1+AD$6/Setup!$C$13),AD$7)</f>
        <v/>
      </c>
      <c r="CC224">
        <f>MIN(AE223*(1+AE$6/Setup!$C$13),AE$7)</f>
        <v/>
      </c>
      <c r="CD224">
        <f>MIN(AF223*(1+AF$6/Setup!$C$13),AF$7)</f>
        <v/>
      </c>
      <c r="CE224">
        <f>MIN(AG223*(1+AG$6/Setup!$C$13),AG$7)</f>
        <v/>
      </c>
      <c r="CF224">
        <f>MIN(AH223*(1+AH$6/Setup!$C$13),AH$7)</f>
        <v/>
      </c>
      <c r="CG224">
        <f>MIN(AI223*(1+AI$6/Setup!$C$13),AI$7)</f>
        <v/>
      </c>
      <c r="CH224">
        <f>MIN(AJ223*(1+AJ$6/Setup!$C$13),AJ$7)</f>
        <v/>
      </c>
      <c r="CI224">
        <f>MIN(AK223*(1+AK$6/Setup!$C$13),AK$7)</f>
        <v/>
      </c>
      <c r="CJ224">
        <f>MIN(AL223*(1+AL$6/Setup!$C$13),AL$7)</f>
        <v/>
      </c>
      <c r="CK224">
        <f>MIN(AM223*(1+AM$6/Setup!$C$13),AM$7)</f>
        <v/>
      </c>
      <c r="CL224">
        <f>MIN(AN223*(1+AN$6/Setup!$C$13),AN$7)</f>
        <v/>
      </c>
      <c r="CM224">
        <f>MIN(AO223*(1+AO$6/Setup!$C$13),AO$7)</f>
        <v/>
      </c>
      <c r="CN224">
        <f>MIN(AP223*(1+AP$6/Setup!$C$13),AP$7)</f>
        <v/>
      </c>
      <c r="CO224">
        <f>MIN(AQ223*(1+AQ$6/Setup!$C$13),AQ$7)</f>
        <v/>
      </c>
      <c r="CP224">
        <f>MIN(AR223*(1+AR$6/Setup!$C$13),AR$7)</f>
        <v/>
      </c>
      <c r="CQ224">
        <f>MIN(AS223*(1+AS$6/Setup!$C$13),AS$7)</f>
        <v/>
      </c>
      <c r="CR224">
        <f>MIN(AT223*(1+AT$6/Setup!$C$13),AT$7)</f>
        <v/>
      </c>
      <c r="CS224">
        <f>MIN(AU223*(1+AU$6/Setup!$C$13),AU$7)</f>
        <v/>
      </c>
      <c r="CT224">
        <f>MIN(AV223*(1+AV$6/Setup!$C$13),AV$7)</f>
        <v/>
      </c>
      <c r="CU224">
        <f>MIN(AW223*(1+AW$6/Setup!$C$13),AW$7)</f>
        <v/>
      </c>
      <c r="CV224">
        <f>MIN(AX223*(1+AX$6/Setup!$C$13),AX$7)</f>
        <v/>
      </c>
      <c r="CW224">
        <f>MIN(AY223*(1+AY$6/Setup!$C$13),AY$7)</f>
        <v/>
      </c>
      <c r="CX224">
        <f>MIN(AZ223*(1+AZ$6/Setup!$C$13),AZ$7)</f>
        <v/>
      </c>
      <c r="CY224">
        <f>MIN(BA223*(1+BA$6/Setup!$C$13),BA$7)</f>
        <v/>
      </c>
      <c r="CZ224">
        <f>MIN(BB223*(1+BB$6/Setup!$C$13),BB$7)</f>
        <v/>
      </c>
      <c r="DA224">
        <f>MIN(BC223*(1+BC$6/Setup!$C$13),BC$7)</f>
        <v/>
      </c>
      <c r="DB224">
        <f>MIN(BD223*(1+BD$6/Setup!$C$13),BD$7)</f>
        <v/>
      </c>
      <c r="DC224">
        <f>MIN(BE223*(1+BE$6/Setup!$C$13),BE$7)</f>
        <v/>
      </c>
      <c r="DD224">
        <f>MIN(BF223*(1+BF$6/Setup!$C$13),BF$7)</f>
        <v/>
      </c>
      <c r="DE224">
        <f>MIN(BG223*(1+BG$6/Setup!$C$13),BG$7)</f>
        <v/>
      </c>
      <c r="DF224">
        <f>MIN(BH223*(1+BH$6/Setup!$C$13),BH$7)</f>
        <v/>
      </c>
      <c r="DG224">
        <f>MIN(BI223*(1+BI$6/Setup!$C$13),BI$7)</f>
        <v/>
      </c>
      <c r="DH224">
        <f>MIN(BJ223*(1+BJ$6/Setup!$C$13),BJ$7)</f>
        <v/>
      </c>
      <c r="DI224">
        <f>MIN(BK223*(1+BK$6/Setup!$C$13),BK$7)</f>
        <v/>
      </c>
      <c r="DJ224">
        <f>MIN(BL223*(1+BL$6/Setup!$C$13),BL$7)</f>
        <v/>
      </c>
      <c r="DK224">
        <f>MIN(BM223*(1+BM$6/Setup!$C$13),BM$7)</f>
        <v/>
      </c>
      <c r="DL224">
        <f>MIN(BN223*(1+BN$6/Setup!$C$13),BN$7)</f>
        <v/>
      </c>
      <c r="DM224">
        <f>MIN(BO223*(1+BO$6/Setup!$C$13),BO$7)</f>
        <v/>
      </c>
      <c r="DN224">
        <f>MIN(BP223*(1+BP$6/Setup!$C$13),BP$7)</f>
        <v/>
      </c>
      <c r="DO224">
        <f>MIN(BQ223*(1+BQ$6/Setup!$C$13),BQ$7)</f>
        <v/>
      </c>
      <c r="DP224">
        <f>MIN(T223*(1+T$6/Setup!$C$13)-BR224,$H224)</f>
        <v/>
      </c>
      <c r="DQ224">
        <f>MIN(U223*(1+U$6/Setup!$C$13)-BS224,MAX(0,$H224-SUM($DP224:DP224)))</f>
        <v/>
      </c>
      <c r="DR224">
        <f>MIN(V223*(1+V$6/Setup!$C$13)-BT224,MAX(0,$H224-SUM($DP224:DQ224)))</f>
        <v/>
      </c>
      <c r="DS224">
        <f>MIN(W223*(1+W$6/Setup!$C$13)-BU224,MAX(0,$H224-SUM($DP224:DR224)))</f>
        <v/>
      </c>
      <c r="DT224">
        <f>MIN(X223*(1+X$6/Setup!$C$13)-BV224,MAX(0,$H224-SUM($DP224:DS224)))</f>
        <v/>
      </c>
      <c r="DU224">
        <f>MIN(Y223*(1+Y$6/Setup!$C$13)-BW224,MAX(0,$H224-SUM($DP224:DT224)))</f>
        <v/>
      </c>
      <c r="DV224">
        <f>MIN(Z223*(1+Z$6/Setup!$C$13)-BX224,MAX(0,$H224-SUM($DP224:DU224)))</f>
        <v/>
      </c>
      <c r="DW224">
        <f>MIN(AA223*(1+AA$6/Setup!$C$13)-BY224,MAX(0,$H224-SUM($DP224:DV224)))</f>
        <v/>
      </c>
      <c r="DX224">
        <f>MIN(AB223*(1+AB$6/Setup!$C$13)-BZ224,MAX(0,$H224-SUM($DP224:DW224)))</f>
        <v/>
      </c>
      <c r="DY224">
        <f>MIN(AC223*(1+AC$6/Setup!$C$13)-CA224,MAX(0,$H224-SUM($DP224:DX224)))</f>
        <v/>
      </c>
      <c r="DZ224">
        <f>MIN(AD223*(1+AD$6/Setup!$C$13)-CB224,MAX(0,$H224-SUM($DP224:DY224)))</f>
        <v/>
      </c>
      <c r="EA224">
        <f>MIN(AE223*(1+AE$6/Setup!$C$13)-CC224,MAX(0,$H224-SUM($DP224:DZ224)))</f>
        <v/>
      </c>
      <c r="EB224">
        <f>MIN(AF223*(1+AF$6/Setup!$C$13)-CD224,MAX(0,$H224-SUM($DP224:EA224)))</f>
        <v/>
      </c>
      <c r="EC224">
        <f>MIN(AG223*(1+AG$6/Setup!$C$13)-CE224,MAX(0,$H224-SUM($DP224:EB224)))</f>
        <v/>
      </c>
      <c r="ED224">
        <f>MIN(AH223*(1+AH$6/Setup!$C$13)-CF224,MAX(0,$H224-SUM($DP224:EC224)))</f>
        <v/>
      </c>
      <c r="EE224">
        <f>MIN(AI223*(1+AI$6/Setup!$C$13)-CG224,MAX(0,$H224-SUM($DP224:ED224)))</f>
        <v/>
      </c>
      <c r="EF224">
        <f>MIN(AJ223*(1+AJ$6/Setup!$C$13)-CH224,MAX(0,$H224-SUM($DP224:EE224)))</f>
        <v/>
      </c>
      <c r="EG224">
        <f>MIN(AK223*(1+AK$6/Setup!$C$13)-CI224,MAX(0,$H224-SUM($DP224:EF224)))</f>
        <v/>
      </c>
      <c r="EH224">
        <f>MIN(AL223*(1+AL$6/Setup!$C$13)-CJ224,MAX(0,$H224-SUM($DP224:EG224)))</f>
        <v/>
      </c>
      <c r="EI224">
        <f>MIN(AM223*(1+AM$6/Setup!$C$13)-CK224,MAX(0,$H224-SUM($DP224:EH224)))</f>
        <v/>
      </c>
      <c r="EJ224">
        <f>MIN(AN223*(1+AN$6/Setup!$C$13)-CL224,MAX(0,$H224-SUM($DP224:EI224)))</f>
        <v/>
      </c>
      <c r="EK224">
        <f>MIN(AO223*(1+AO$6/Setup!$C$13)-CM224,MAX(0,$H224-SUM($DP224:EJ224)))</f>
        <v/>
      </c>
      <c r="EL224">
        <f>MIN(AP223*(1+AP$6/Setup!$C$13)-CN224,MAX(0,$H224-SUM($DP224:EK224)))</f>
        <v/>
      </c>
      <c r="EM224">
        <f>MIN(AQ223*(1+AQ$6/Setup!$C$13)-CO224,MAX(0,$H224-SUM($DP224:EL224)))</f>
        <v/>
      </c>
      <c r="EN224">
        <f>MIN(AR223*(1+AR$6/Setup!$C$13)-CP224,MAX(0,$H224-SUM($DP224:EM224)))</f>
        <v/>
      </c>
      <c r="EO224">
        <f>MIN(AS223*(1+AS$6/Setup!$C$13)-CQ224,MAX(0,$H224-SUM($DP224:EN224)))</f>
        <v/>
      </c>
      <c r="EP224">
        <f>MIN(AT223*(1+AT$6/Setup!$C$13)-CR224,MAX(0,$H224-SUM($DP224:EO224)))</f>
        <v/>
      </c>
      <c r="EQ224">
        <f>MIN(AU223*(1+AU$6/Setup!$C$13)-CS224,MAX(0,$H224-SUM($DP224:EP224)))</f>
        <v/>
      </c>
      <c r="ER224">
        <f>MIN(AV223*(1+AV$6/Setup!$C$13)-CT224,MAX(0,$H224-SUM($DP224:EQ224)))</f>
        <v/>
      </c>
      <c r="ES224">
        <f>MIN(AW223*(1+AW$6/Setup!$C$13)-CU224,MAX(0,$H224-SUM($DP224:ER224)))</f>
        <v/>
      </c>
      <c r="ET224">
        <f>MIN(AX223*(1+AX$6/Setup!$C$13)-CV224,MAX(0,$H224-SUM($DP224:ES224)))</f>
        <v/>
      </c>
      <c r="EU224">
        <f>MIN(AY223*(1+AY$6/Setup!$C$13)-CW224,MAX(0,$H224-SUM($DP224:ET224)))</f>
        <v/>
      </c>
      <c r="EV224">
        <f>MIN(AZ223*(1+AZ$6/Setup!$C$13)-CX224,MAX(0,$H224-SUM($DP224:EU224)))</f>
        <v/>
      </c>
      <c r="EW224">
        <f>MIN(BA223*(1+BA$6/Setup!$C$13)-CY224,MAX(0,$H224-SUM($DP224:EV224)))</f>
        <v/>
      </c>
      <c r="EX224">
        <f>MIN(BB223*(1+BB$6/Setup!$C$13)-CZ224,MAX(0,$H224-SUM($DP224:EW224)))</f>
        <v/>
      </c>
      <c r="EY224">
        <f>MIN(BC223*(1+BC$6/Setup!$C$13)-DA224,MAX(0,$H224-SUM($DP224:EX224)))</f>
        <v/>
      </c>
      <c r="EZ224">
        <f>MIN(BD223*(1+BD$6/Setup!$C$13)-DB224,MAX(0,$H224-SUM($DP224:EY224)))</f>
        <v/>
      </c>
      <c r="FA224">
        <f>MIN(BE223*(1+BE$6/Setup!$C$13)-DC224,MAX(0,$H224-SUM($DP224:EZ224)))</f>
        <v/>
      </c>
      <c r="FB224">
        <f>MIN(BF223*(1+BF$6/Setup!$C$13)-DD224,MAX(0,$H224-SUM($DP224:FA224)))</f>
        <v/>
      </c>
      <c r="FC224">
        <f>MIN(BG223*(1+BG$6/Setup!$C$13)-DE224,MAX(0,$H224-SUM($DP224:FB224)))</f>
        <v/>
      </c>
      <c r="FD224">
        <f>MIN(BH223*(1+BH$6/Setup!$C$13)-DF224,MAX(0,$H224-SUM($DP224:FC224)))</f>
        <v/>
      </c>
      <c r="FE224">
        <f>MIN(BI223*(1+BI$6/Setup!$C$13)-DG224,MAX(0,$H224-SUM($DP224:FD224)))</f>
        <v/>
      </c>
      <c r="FF224">
        <f>MIN(BJ223*(1+BJ$6/Setup!$C$13)-DH224,MAX(0,$H224-SUM($DP224:FE224)))</f>
        <v/>
      </c>
      <c r="FG224">
        <f>MIN(BK223*(1+BK$6/Setup!$C$13)-DI224,MAX(0,$H224-SUM($DP224:FF224)))</f>
        <v/>
      </c>
      <c r="FH224">
        <f>MIN(BL223*(1+BL$6/Setup!$C$13)-DJ224,MAX(0,$H224-SUM($DP224:FG224)))</f>
        <v/>
      </c>
      <c r="FI224">
        <f>MIN(BM223*(1+BM$6/Setup!$C$13)-DK224,MAX(0,$H224-SUM($DP224:FH224)))</f>
        <v/>
      </c>
      <c r="FJ224">
        <f>MIN(BN223*(1+BN$6/Setup!$C$13)-DL224,MAX(0,$H224-SUM($DP224:FI224)))</f>
        <v/>
      </c>
      <c r="FK224">
        <f>MIN(BO223*(1+BO$6/Setup!$C$13)-DM224,MAX(0,$H224-SUM($DP224:FJ224)))</f>
        <v/>
      </c>
      <c r="FL224">
        <f>MIN(BP223*(1+BP$6/Setup!$C$13)-DN224,MAX(0,$H224-SUM($DP224:FK224)))</f>
        <v/>
      </c>
      <c r="FM224">
        <f>MIN(BQ223*(1+BQ$6/Setup!$C$13)-DO224,MAX(0,$H224-SUM($DP224:FL224)))</f>
        <v/>
      </c>
    </row>
    <row r="225">
      <c r="A225">
        <f>A224+1</f>
        <v/>
      </c>
      <c r="B225">
        <f>IF(Setup!$C$6="Every week",Setup!$C$7+7*(A225-1),IF(Setup!$C$6="Every 2 weeks",Setup!$C$7+14*(A225-1),IF(Setup!$C$6="Every month",EDATE(Setup!$C$7,A225-1),EOMONTH(Setup!$C$7,INT((A225-1+Setup!$C$20)/2)-1)+MIN(IF(MOD(A225-1+Setup!$C$20,2)=0,Setup!$C$18,Setup!$C$19),DAY(EOMONTH(Setup!$C$7,INT((A225-1+Setup!$C$20)/2)))))))</f>
        <v/>
      </c>
      <c r="C225">
        <f>N('Paycheck Plan'!J221)</f>
        <v/>
      </c>
      <c r="D225">
        <f>N('Paycheck Plan'!K221)</f>
        <v/>
      </c>
      <c r="E225">
        <f>MIN(MAX(0,Setup!$C$10-F224),MAX(0,Setup!$C$8+C225-G225))</f>
        <v/>
      </c>
      <c r="F225">
        <f>F224+E225</f>
        <v/>
      </c>
      <c r="G225">
        <f>MIN(Setup!$C$14,MAX(0,Setup!$C$8+C225))</f>
        <v/>
      </c>
      <c r="H225">
        <f>MAX(0,Setup!$C$8+C225-G225-E225)+SUM($T$7:$BQ$7)-SUM(BR225:DO225)</f>
        <v/>
      </c>
      <c r="I225">
        <f>SUMPRODUCT(T224:BQ224,$T$6:$BQ$6)/Setup!$C$13</f>
        <v/>
      </c>
      <c r="J225">
        <f>SUM(T225:BQ225)</f>
        <v/>
      </c>
      <c r="K225">
        <f>IF(MAX(DP225:FM225)&gt;0,MATCH(MAX(DP225:FM225),DP225:FM225,0),1)</f>
        <v/>
      </c>
      <c r="T225">
        <f>MAX(0,T224*(1+T$6/Setup!$C$13)-BR225-DP225)+IF($K225=1,$D225,0)</f>
        <v/>
      </c>
      <c r="U225">
        <f>MAX(0,U224*(1+U$6/Setup!$C$13)-BS225-DQ225)+IF($K225=2,$D225,0)</f>
        <v/>
      </c>
      <c r="V225">
        <f>MAX(0,V224*(1+V$6/Setup!$C$13)-BT225-DR225)+IF($K225=3,$D225,0)</f>
        <v/>
      </c>
      <c r="W225">
        <f>MAX(0,W224*(1+W$6/Setup!$C$13)-BU225-DS225)+IF($K225=4,$D225,0)</f>
        <v/>
      </c>
      <c r="X225">
        <f>MAX(0,X224*(1+X$6/Setup!$C$13)-BV225-DT225)+IF($K225=5,$D225,0)</f>
        <v/>
      </c>
      <c r="Y225">
        <f>MAX(0,Y224*(1+Y$6/Setup!$C$13)-BW225-DU225)+IF($K225=6,$D225,0)</f>
        <v/>
      </c>
      <c r="Z225">
        <f>MAX(0,Z224*(1+Z$6/Setup!$C$13)-BX225-DV225)+IF($K225=7,$D225,0)</f>
        <v/>
      </c>
      <c r="AA225">
        <f>MAX(0,AA224*(1+AA$6/Setup!$C$13)-BY225-DW225)+IF($K225=8,$D225,0)</f>
        <v/>
      </c>
      <c r="AB225">
        <f>MAX(0,AB224*(1+AB$6/Setup!$C$13)-BZ225-DX225)+IF($K225=9,$D225,0)</f>
        <v/>
      </c>
      <c r="AC225">
        <f>MAX(0,AC224*(1+AC$6/Setup!$C$13)-CA225-DY225)+IF($K225=10,$D225,0)</f>
        <v/>
      </c>
      <c r="AD225">
        <f>MAX(0,AD224*(1+AD$6/Setup!$C$13)-CB225-DZ225)+IF($K225=11,$D225,0)</f>
        <v/>
      </c>
      <c r="AE225">
        <f>MAX(0,AE224*(1+AE$6/Setup!$C$13)-CC225-EA225)+IF($K225=12,$D225,0)</f>
        <v/>
      </c>
      <c r="AF225">
        <f>MAX(0,AF224*(1+AF$6/Setup!$C$13)-CD225-EB225)+IF($K225=13,$D225,0)</f>
        <v/>
      </c>
      <c r="AG225">
        <f>MAX(0,AG224*(1+AG$6/Setup!$C$13)-CE225-EC225)+IF($K225=14,$D225,0)</f>
        <v/>
      </c>
      <c r="AH225">
        <f>MAX(0,AH224*(1+AH$6/Setup!$C$13)-CF225-ED225)+IF($K225=15,$D225,0)</f>
        <v/>
      </c>
      <c r="AI225">
        <f>MAX(0,AI224*(1+AI$6/Setup!$C$13)-CG225-EE225)+IF($K225=16,$D225,0)</f>
        <v/>
      </c>
      <c r="AJ225">
        <f>MAX(0,AJ224*(1+AJ$6/Setup!$C$13)-CH225-EF225)+IF($K225=17,$D225,0)</f>
        <v/>
      </c>
      <c r="AK225">
        <f>MAX(0,AK224*(1+AK$6/Setup!$C$13)-CI225-EG225)+IF($K225=18,$D225,0)</f>
        <v/>
      </c>
      <c r="AL225">
        <f>MAX(0,AL224*(1+AL$6/Setup!$C$13)-CJ225-EH225)+IF($K225=19,$D225,0)</f>
        <v/>
      </c>
      <c r="AM225">
        <f>MAX(0,AM224*(1+AM$6/Setup!$C$13)-CK225-EI225)+IF($K225=20,$D225,0)</f>
        <v/>
      </c>
      <c r="AN225">
        <f>MAX(0,AN224*(1+AN$6/Setup!$C$13)-CL225-EJ225)+IF($K225=21,$D225,0)</f>
        <v/>
      </c>
      <c r="AO225">
        <f>MAX(0,AO224*(1+AO$6/Setup!$C$13)-CM225-EK225)+IF($K225=22,$D225,0)</f>
        <v/>
      </c>
      <c r="AP225">
        <f>MAX(0,AP224*(1+AP$6/Setup!$C$13)-CN225-EL225)+IF($K225=23,$D225,0)</f>
        <v/>
      </c>
      <c r="AQ225">
        <f>MAX(0,AQ224*(1+AQ$6/Setup!$C$13)-CO225-EM225)+IF($K225=24,$D225,0)</f>
        <v/>
      </c>
      <c r="AR225">
        <f>MAX(0,AR224*(1+AR$6/Setup!$C$13)-CP225-EN225)+IF($K225=25,$D225,0)</f>
        <v/>
      </c>
      <c r="AS225">
        <f>MAX(0,AS224*(1+AS$6/Setup!$C$13)-CQ225-EO225)+IF($K225=26,$D225,0)</f>
        <v/>
      </c>
      <c r="AT225">
        <f>MAX(0,AT224*(1+AT$6/Setup!$C$13)-CR225-EP225)+IF($K225=27,$D225,0)</f>
        <v/>
      </c>
      <c r="AU225">
        <f>MAX(0,AU224*(1+AU$6/Setup!$C$13)-CS225-EQ225)+IF($K225=28,$D225,0)</f>
        <v/>
      </c>
      <c r="AV225">
        <f>MAX(0,AV224*(1+AV$6/Setup!$C$13)-CT225-ER225)+IF($K225=29,$D225,0)</f>
        <v/>
      </c>
      <c r="AW225">
        <f>MAX(0,AW224*(1+AW$6/Setup!$C$13)-CU225-ES225)+IF($K225=30,$D225,0)</f>
        <v/>
      </c>
      <c r="AX225">
        <f>MAX(0,AX224*(1+AX$6/Setup!$C$13)-CV225-ET225)+IF($K225=31,$D225,0)</f>
        <v/>
      </c>
      <c r="AY225">
        <f>MAX(0,AY224*(1+AY$6/Setup!$C$13)-CW225-EU225)+IF($K225=32,$D225,0)</f>
        <v/>
      </c>
      <c r="AZ225">
        <f>MAX(0,AZ224*(1+AZ$6/Setup!$C$13)-CX225-EV225)+IF($K225=33,$D225,0)</f>
        <v/>
      </c>
      <c r="BA225">
        <f>MAX(0,BA224*(1+BA$6/Setup!$C$13)-CY225-EW225)+IF($K225=34,$D225,0)</f>
        <v/>
      </c>
      <c r="BB225">
        <f>MAX(0,BB224*(1+BB$6/Setup!$C$13)-CZ225-EX225)+IF($K225=35,$D225,0)</f>
        <v/>
      </c>
      <c r="BC225">
        <f>MAX(0,BC224*(1+BC$6/Setup!$C$13)-DA225-EY225)+IF($K225=36,$D225,0)</f>
        <v/>
      </c>
      <c r="BD225">
        <f>MAX(0,BD224*(1+BD$6/Setup!$C$13)-DB225-EZ225)+IF($K225=37,$D225,0)</f>
        <v/>
      </c>
      <c r="BE225">
        <f>MAX(0,BE224*(1+BE$6/Setup!$C$13)-DC225-FA225)+IF($K225=38,$D225,0)</f>
        <v/>
      </c>
      <c r="BF225">
        <f>MAX(0,BF224*(1+BF$6/Setup!$C$13)-DD225-FB225)+IF($K225=39,$D225,0)</f>
        <v/>
      </c>
      <c r="BG225">
        <f>MAX(0,BG224*(1+BG$6/Setup!$C$13)-DE225-FC225)+IF($K225=40,$D225,0)</f>
        <v/>
      </c>
      <c r="BH225">
        <f>MAX(0,BH224*(1+BH$6/Setup!$C$13)-DF225-FD225)+IF($K225=41,$D225,0)</f>
        <v/>
      </c>
      <c r="BI225">
        <f>MAX(0,BI224*(1+BI$6/Setup!$C$13)-DG225-FE225)+IF($K225=42,$D225,0)</f>
        <v/>
      </c>
      <c r="BJ225">
        <f>MAX(0,BJ224*(1+BJ$6/Setup!$C$13)-DH225-FF225)+IF($K225=43,$D225,0)</f>
        <v/>
      </c>
      <c r="BK225">
        <f>MAX(0,BK224*(1+BK$6/Setup!$C$13)-DI225-FG225)+IF($K225=44,$D225,0)</f>
        <v/>
      </c>
      <c r="BL225">
        <f>MAX(0,BL224*(1+BL$6/Setup!$C$13)-DJ225-FH225)+IF($K225=45,$D225,0)</f>
        <v/>
      </c>
      <c r="BM225">
        <f>MAX(0,BM224*(1+BM$6/Setup!$C$13)-DK225-FI225)+IF($K225=46,$D225,0)</f>
        <v/>
      </c>
      <c r="BN225">
        <f>MAX(0,BN224*(1+BN$6/Setup!$C$13)-DL225-FJ225)+IF($K225=47,$D225,0)</f>
        <v/>
      </c>
      <c r="BO225">
        <f>MAX(0,BO224*(1+BO$6/Setup!$C$13)-DM225-FK225)+IF($K225=48,$D225,0)</f>
        <v/>
      </c>
      <c r="BP225">
        <f>MAX(0,BP224*(1+BP$6/Setup!$C$13)-DN225-FL225)+IF($K225=49,$D225,0)</f>
        <v/>
      </c>
      <c r="BQ225">
        <f>MAX(0,BQ224*(1+BQ$6/Setup!$C$13)-DO225-FM225)+IF($K225=50,$D225,0)</f>
        <v/>
      </c>
      <c r="BR225">
        <f>MIN(T224*(1+T$6/Setup!$C$13),T$7)</f>
        <v/>
      </c>
      <c r="BS225">
        <f>MIN(U224*(1+U$6/Setup!$C$13),U$7)</f>
        <v/>
      </c>
      <c r="BT225">
        <f>MIN(V224*(1+V$6/Setup!$C$13),V$7)</f>
        <v/>
      </c>
      <c r="BU225">
        <f>MIN(W224*(1+W$6/Setup!$C$13),W$7)</f>
        <v/>
      </c>
      <c r="BV225">
        <f>MIN(X224*(1+X$6/Setup!$C$13),X$7)</f>
        <v/>
      </c>
      <c r="BW225">
        <f>MIN(Y224*(1+Y$6/Setup!$C$13),Y$7)</f>
        <v/>
      </c>
      <c r="BX225">
        <f>MIN(Z224*(1+Z$6/Setup!$C$13),Z$7)</f>
        <v/>
      </c>
      <c r="BY225">
        <f>MIN(AA224*(1+AA$6/Setup!$C$13),AA$7)</f>
        <v/>
      </c>
      <c r="BZ225">
        <f>MIN(AB224*(1+AB$6/Setup!$C$13),AB$7)</f>
        <v/>
      </c>
      <c r="CA225">
        <f>MIN(AC224*(1+AC$6/Setup!$C$13),AC$7)</f>
        <v/>
      </c>
      <c r="CB225">
        <f>MIN(AD224*(1+AD$6/Setup!$C$13),AD$7)</f>
        <v/>
      </c>
      <c r="CC225">
        <f>MIN(AE224*(1+AE$6/Setup!$C$13),AE$7)</f>
        <v/>
      </c>
      <c r="CD225">
        <f>MIN(AF224*(1+AF$6/Setup!$C$13),AF$7)</f>
        <v/>
      </c>
      <c r="CE225">
        <f>MIN(AG224*(1+AG$6/Setup!$C$13),AG$7)</f>
        <v/>
      </c>
      <c r="CF225">
        <f>MIN(AH224*(1+AH$6/Setup!$C$13),AH$7)</f>
        <v/>
      </c>
      <c r="CG225">
        <f>MIN(AI224*(1+AI$6/Setup!$C$13),AI$7)</f>
        <v/>
      </c>
      <c r="CH225">
        <f>MIN(AJ224*(1+AJ$6/Setup!$C$13),AJ$7)</f>
        <v/>
      </c>
      <c r="CI225">
        <f>MIN(AK224*(1+AK$6/Setup!$C$13),AK$7)</f>
        <v/>
      </c>
      <c r="CJ225">
        <f>MIN(AL224*(1+AL$6/Setup!$C$13),AL$7)</f>
        <v/>
      </c>
      <c r="CK225">
        <f>MIN(AM224*(1+AM$6/Setup!$C$13),AM$7)</f>
        <v/>
      </c>
      <c r="CL225">
        <f>MIN(AN224*(1+AN$6/Setup!$C$13),AN$7)</f>
        <v/>
      </c>
      <c r="CM225">
        <f>MIN(AO224*(1+AO$6/Setup!$C$13),AO$7)</f>
        <v/>
      </c>
      <c r="CN225">
        <f>MIN(AP224*(1+AP$6/Setup!$C$13),AP$7)</f>
        <v/>
      </c>
      <c r="CO225">
        <f>MIN(AQ224*(1+AQ$6/Setup!$C$13),AQ$7)</f>
        <v/>
      </c>
      <c r="CP225">
        <f>MIN(AR224*(1+AR$6/Setup!$C$13),AR$7)</f>
        <v/>
      </c>
      <c r="CQ225">
        <f>MIN(AS224*(1+AS$6/Setup!$C$13),AS$7)</f>
        <v/>
      </c>
      <c r="CR225">
        <f>MIN(AT224*(1+AT$6/Setup!$C$13),AT$7)</f>
        <v/>
      </c>
      <c r="CS225">
        <f>MIN(AU224*(1+AU$6/Setup!$C$13),AU$7)</f>
        <v/>
      </c>
      <c r="CT225">
        <f>MIN(AV224*(1+AV$6/Setup!$C$13),AV$7)</f>
        <v/>
      </c>
      <c r="CU225">
        <f>MIN(AW224*(1+AW$6/Setup!$C$13),AW$7)</f>
        <v/>
      </c>
      <c r="CV225">
        <f>MIN(AX224*(1+AX$6/Setup!$C$13),AX$7)</f>
        <v/>
      </c>
      <c r="CW225">
        <f>MIN(AY224*(1+AY$6/Setup!$C$13),AY$7)</f>
        <v/>
      </c>
      <c r="CX225">
        <f>MIN(AZ224*(1+AZ$6/Setup!$C$13),AZ$7)</f>
        <v/>
      </c>
      <c r="CY225">
        <f>MIN(BA224*(1+BA$6/Setup!$C$13),BA$7)</f>
        <v/>
      </c>
      <c r="CZ225">
        <f>MIN(BB224*(1+BB$6/Setup!$C$13),BB$7)</f>
        <v/>
      </c>
      <c r="DA225">
        <f>MIN(BC224*(1+BC$6/Setup!$C$13),BC$7)</f>
        <v/>
      </c>
      <c r="DB225">
        <f>MIN(BD224*(1+BD$6/Setup!$C$13),BD$7)</f>
        <v/>
      </c>
      <c r="DC225">
        <f>MIN(BE224*(1+BE$6/Setup!$C$13),BE$7)</f>
        <v/>
      </c>
      <c r="DD225">
        <f>MIN(BF224*(1+BF$6/Setup!$C$13),BF$7)</f>
        <v/>
      </c>
      <c r="DE225">
        <f>MIN(BG224*(1+BG$6/Setup!$C$13),BG$7)</f>
        <v/>
      </c>
      <c r="DF225">
        <f>MIN(BH224*(1+BH$6/Setup!$C$13),BH$7)</f>
        <v/>
      </c>
      <c r="DG225">
        <f>MIN(BI224*(1+BI$6/Setup!$C$13),BI$7)</f>
        <v/>
      </c>
      <c r="DH225">
        <f>MIN(BJ224*(1+BJ$6/Setup!$C$13),BJ$7)</f>
        <v/>
      </c>
      <c r="DI225">
        <f>MIN(BK224*(1+BK$6/Setup!$C$13),BK$7)</f>
        <v/>
      </c>
      <c r="DJ225">
        <f>MIN(BL224*(1+BL$6/Setup!$C$13),BL$7)</f>
        <v/>
      </c>
      <c r="DK225">
        <f>MIN(BM224*(1+BM$6/Setup!$C$13),BM$7)</f>
        <v/>
      </c>
      <c r="DL225">
        <f>MIN(BN224*(1+BN$6/Setup!$C$13),BN$7)</f>
        <v/>
      </c>
      <c r="DM225">
        <f>MIN(BO224*(1+BO$6/Setup!$C$13),BO$7)</f>
        <v/>
      </c>
      <c r="DN225">
        <f>MIN(BP224*(1+BP$6/Setup!$C$13),BP$7)</f>
        <v/>
      </c>
      <c r="DO225">
        <f>MIN(BQ224*(1+BQ$6/Setup!$C$13),BQ$7)</f>
        <v/>
      </c>
      <c r="DP225">
        <f>MIN(T224*(1+T$6/Setup!$C$13)-BR225,$H225)</f>
        <v/>
      </c>
      <c r="DQ225">
        <f>MIN(U224*(1+U$6/Setup!$C$13)-BS225,MAX(0,$H225-SUM($DP225:DP225)))</f>
        <v/>
      </c>
      <c r="DR225">
        <f>MIN(V224*(1+V$6/Setup!$C$13)-BT225,MAX(0,$H225-SUM($DP225:DQ225)))</f>
        <v/>
      </c>
      <c r="DS225">
        <f>MIN(W224*(1+W$6/Setup!$C$13)-BU225,MAX(0,$H225-SUM($DP225:DR225)))</f>
        <v/>
      </c>
      <c r="DT225">
        <f>MIN(X224*(1+X$6/Setup!$C$13)-BV225,MAX(0,$H225-SUM($DP225:DS225)))</f>
        <v/>
      </c>
      <c r="DU225">
        <f>MIN(Y224*(1+Y$6/Setup!$C$13)-BW225,MAX(0,$H225-SUM($DP225:DT225)))</f>
        <v/>
      </c>
      <c r="DV225">
        <f>MIN(Z224*(1+Z$6/Setup!$C$13)-BX225,MAX(0,$H225-SUM($DP225:DU225)))</f>
        <v/>
      </c>
      <c r="DW225">
        <f>MIN(AA224*(1+AA$6/Setup!$C$13)-BY225,MAX(0,$H225-SUM($DP225:DV225)))</f>
        <v/>
      </c>
      <c r="DX225">
        <f>MIN(AB224*(1+AB$6/Setup!$C$13)-BZ225,MAX(0,$H225-SUM($DP225:DW225)))</f>
        <v/>
      </c>
      <c r="DY225">
        <f>MIN(AC224*(1+AC$6/Setup!$C$13)-CA225,MAX(0,$H225-SUM($DP225:DX225)))</f>
        <v/>
      </c>
      <c r="DZ225">
        <f>MIN(AD224*(1+AD$6/Setup!$C$13)-CB225,MAX(0,$H225-SUM($DP225:DY225)))</f>
        <v/>
      </c>
      <c r="EA225">
        <f>MIN(AE224*(1+AE$6/Setup!$C$13)-CC225,MAX(0,$H225-SUM($DP225:DZ225)))</f>
        <v/>
      </c>
      <c r="EB225">
        <f>MIN(AF224*(1+AF$6/Setup!$C$13)-CD225,MAX(0,$H225-SUM($DP225:EA225)))</f>
        <v/>
      </c>
      <c r="EC225">
        <f>MIN(AG224*(1+AG$6/Setup!$C$13)-CE225,MAX(0,$H225-SUM($DP225:EB225)))</f>
        <v/>
      </c>
      <c r="ED225">
        <f>MIN(AH224*(1+AH$6/Setup!$C$13)-CF225,MAX(0,$H225-SUM($DP225:EC225)))</f>
        <v/>
      </c>
      <c r="EE225">
        <f>MIN(AI224*(1+AI$6/Setup!$C$13)-CG225,MAX(0,$H225-SUM($DP225:ED225)))</f>
        <v/>
      </c>
      <c r="EF225">
        <f>MIN(AJ224*(1+AJ$6/Setup!$C$13)-CH225,MAX(0,$H225-SUM($DP225:EE225)))</f>
        <v/>
      </c>
      <c r="EG225">
        <f>MIN(AK224*(1+AK$6/Setup!$C$13)-CI225,MAX(0,$H225-SUM($DP225:EF225)))</f>
        <v/>
      </c>
      <c r="EH225">
        <f>MIN(AL224*(1+AL$6/Setup!$C$13)-CJ225,MAX(0,$H225-SUM($DP225:EG225)))</f>
        <v/>
      </c>
      <c r="EI225">
        <f>MIN(AM224*(1+AM$6/Setup!$C$13)-CK225,MAX(0,$H225-SUM($DP225:EH225)))</f>
        <v/>
      </c>
      <c r="EJ225">
        <f>MIN(AN224*(1+AN$6/Setup!$C$13)-CL225,MAX(0,$H225-SUM($DP225:EI225)))</f>
        <v/>
      </c>
      <c r="EK225">
        <f>MIN(AO224*(1+AO$6/Setup!$C$13)-CM225,MAX(0,$H225-SUM($DP225:EJ225)))</f>
        <v/>
      </c>
      <c r="EL225">
        <f>MIN(AP224*(1+AP$6/Setup!$C$13)-CN225,MAX(0,$H225-SUM($DP225:EK225)))</f>
        <v/>
      </c>
      <c r="EM225">
        <f>MIN(AQ224*(1+AQ$6/Setup!$C$13)-CO225,MAX(0,$H225-SUM($DP225:EL225)))</f>
        <v/>
      </c>
      <c r="EN225">
        <f>MIN(AR224*(1+AR$6/Setup!$C$13)-CP225,MAX(0,$H225-SUM($DP225:EM225)))</f>
        <v/>
      </c>
      <c r="EO225">
        <f>MIN(AS224*(1+AS$6/Setup!$C$13)-CQ225,MAX(0,$H225-SUM($DP225:EN225)))</f>
        <v/>
      </c>
      <c r="EP225">
        <f>MIN(AT224*(1+AT$6/Setup!$C$13)-CR225,MAX(0,$H225-SUM($DP225:EO225)))</f>
        <v/>
      </c>
      <c r="EQ225">
        <f>MIN(AU224*(1+AU$6/Setup!$C$13)-CS225,MAX(0,$H225-SUM($DP225:EP225)))</f>
        <v/>
      </c>
      <c r="ER225">
        <f>MIN(AV224*(1+AV$6/Setup!$C$13)-CT225,MAX(0,$H225-SUM($DP225:EQ225)))</f>
        <v/>
      </c>
      <c r="ES225">
        <f>MIN(AW224*(1+AW$6/Setup!$C$13)-CU225,MAX(0,$H225-SUM($DP225:ER225)))</f>
        <v/>
      </c>
      <c r="ET225">
        <f>MIN(AX224*(1+AX$6/Setup!$C$13)-CV225,MAX(0,$H225-SUM($DP225:ES225)))</f>
        <v/>
      </c>
      <c r="EU225">
        <f>MIN(AY224*(1+AY$6/Setup!$C$13)-CW225,MAX(0,$H225-SUM($DP225:ET225)))</f>
        <v/>
      </c>
      <c r="EV225">
        <f>MIN(AZ224*(1+AZ$6/Setup!$C$13)-CX225,MAX(0,$H225-SUM($DP225:EU225)))</f>
        <v/>
      </c>
      <c r="EW225">
        <f>MIN(BA224*(1+BA$6/Setup!$C$13)-CY225,MAX(0,$H225-SUM($DP225:EV225)))</f>
        <v/>
      </c>
      <c r="EX225">
        <f>MIN(BB224*(1+BB$6/Setup!$C$13)-CZ225,MAX(0,$H225-SUM($DP225:EW225)))</f>
        <v/>
      </c>
      <c r="EY225">
        <f>MIN(BC224*(1+BC$6/Setup!$C$13)-DA225,MAX(0,$H225-SUM($DP225:EX225)))</f>
        <v/>
      </c>
      <c r="EZ225">
        <f>MIN(BD224*(1+BD$6/Setup!$C$13)-DB225,MAX(0,$H225-SUM($DP225:EY225)))</f>
        <v/>
      </c>
      <c r="FA225">
        <f>MIN(BE224*(1+BE$6/Setup!$C$13)-DC225,MAX(0,$H225-SUM($DP225:EZ225)))</f>
        <v/>
      </c>
      <c r="FB225">
        <f>MIN(BF224*(1+BF$6/Setup!$C$13)-DD225,MAX(0,$H225-SUM($DP225:FA225)))</f>
        <v/>
      </c>
      <c r="FC225">
        <f>MIN(BG224*(1+BG$6/Setup!$C$13)-DE225,MAX(0,$H225-SUM($DP225:FB225)))</f>
        <v/>
      </c>
      <c r="FD225">
        <f>MIN(BH224*(1+BH$6/Setup!$C$13)-DF225,MAX(0,$H225-SUM($DP225:FC225)))</f>
        <v/>
      </c>
      <c r="FE225">
        <f>MIN(BI224*(1+BI$6/Setup!$C$13)-DG225,MAX(0,$H225-SUM($DP225:FD225)))</f>
        <v/>
      </c>
      <c r="FF225">
        <f>MIN(BJ224*(1+BJ$6/Setup!$C$13)-DH225,MAX(0,$H225-SUM($DP225:FE225)))</f>
        <v/>
      </c>
      <c r="FG225">
        <f>MIN(BK224*(1+BK$6/Setup!$C$13)-DI225,MAX(0,$H225-SUM($DP225:FF225)))</f>
        <v/>
      </c>
      <c r="FH225">
        <f>MIN(BL224*(1+BL$6/Setup!$C$13)-DJ225,MAX(0,$H225-SUM($DP225:FG225)))</f>
        <v/>
      </c>
      <c r="FI225">
        <f>MIN(BM224*(1+BM$6/Setup!$C$13)-DK225,MAX(0,$H225-SUM($DP225:FH225)))</f>
        <v/>
      </c>
      <c r="FJ225">
        <f>MIN(BN224*(1+BN$6/Setup!$C$13)-DL225,MAX(0,$H225-SUM($DP225:FI225)))</f>
        <v/>
      </c>
      <c r="FK225">
        <f>MIN(BO224*(1+BO$6/Setup!$C$13)-DM225,MAX(0,$H225-SUM($DP225:FJ225)))</f>
        <v/>
      </c>
      <c r="FL225">
        <f>MIN(BP224*(1+BP$6/Setup!$C$13)-DN225,MAX(0,$H225-SUM($DP225:FK225)))</f>
        <v/>
      </c>
      <c r="FM225">
        <f>MIN(BQ224*(1+BQ$6/Setup!$C$13)-DO225,MAX(0,$H225-SUM($DP225:FL225)))</f>
        <v/>
      </c>
    </row>
    <row r="226">
      <c r="A226">
        <f>A225+1</f>
        <v/>
      </c>
      <c r="B226">
        <f>IF(Setup!$C$6="Every week",Setup!$C$7+7*(A226-1),IF(Setup!$C$6="Every 2 weeks",Setup!$C$7+14*(A226-1),IF(Setup!$C$6="Every month",EDATE(Setup!$C$7,A226-1),EOMONTH(Setup!$C$7,INT((A226-1+Setup!$C$20)/2)-1)+MIN(IF(MOD(A226-1+Setup!$C$20,2)=0,Setup!$C$18,Setup!$C$19),DAY(EOMONTH(Setup!$C$7,INT((A226-1+Setup!$C$20)/2)))))))</f>
        <v/>
      </c>
      <c r="C226">
        <f>N('Paycheck Plan'!J222)</f>
        <v/>
      </c>
      <c r="D226">
        <f>N('Paycheck Plan'!K222)</f>
        <v/>
      </c>
      <c r="E226">
        <f>MIN(MAX(0,Setup!$C$10-F225),MAX(0,Setup!$C$8+C226-G226))</f>
        <v/>
      </c>
      <c r="F226">
        <f>F225+E226</f>
        <v/>
      </c>
      <c r="G226">
        <f>MIN(Setup!$C$14,MAX(0,Setup!$C$8+C226))</f>
        <v/>
      </c>
      <c r="H226">
        <f>MAX(0,Setup!$C$8+C226-G226-E226)+SUM($T$7:$BQ$7)-SUM(BR226:DO226)</f>
        <v/>
      </c>
      <c r="I226">
        <f>SUMPRODUCT(T225:BQ225,$T$6:$BQ$6)/Setup!$C$13</f>
        <v/>
      </c>
      <c r="J226">
        <f>SUM(T226:BQ226)</f>
        <v/>
      </c>
      <c r="K226">
        <f>IF(MAX(DP226:FM226)&gt;0,MATCH(MAX(DP226:FM226),DP226:FM226,0),1)</f>
        <v/>
      </c>
      <c r="T226">
        <f>MAX(0,T225*(1+T$6/Setup!$C$13)-BR226-DP226)+IF($K226=1,$D226,0)</f>
        <v/>
      </c>
      <c r="U226">
        <f>MAX(0,U225*(1+U$6/Setup!$C$13)-BS226-DQ226)+IF($K226=2,$D226,0)</f>
        <v/>
      </c>
      <c r="V226">
        <f>MAX(0,V225*(1+V$6/Setup!$C$13)-BT226-DR226)+IF($K226=3,$D226,0)</f>
        <v/>
      </c>
      <c r="W226">
        <f>MAX(0,W225*(1+W$6/Setup!$C$13)-BU226-DS226)+IF($K226=4,$D226,0)</f>
        <v/>
      </c>
      <c r="X226">
        <f>MAX(0,X225*(1+X$6/Setup!$C$13)-BV226-DT226)+IF($K226=5,$D226,0)</f>
        <v/>
      </c>
      <c r="Y226">
        <f>MAX(0,Y225*(1+Y$6/Setup!$C$13)-BW226-DU226)+IF($K226=6,$D226,0)</f>
        <v/>
      </c>
      <c r="Z226">
        <f>MAX(0,Z225*(1+Z$6/Setup!$C$13)-BX226-DV226)+IF($K226=7,$D226,0)</f>
        <v/>
      </c>
      <c r="AA226">
        <f>MAX(0,AA225*(1+AA$6/Setup!$C$13)-BY226-DW226)+IF($K226=8,$D226,0)</f>
        <v/>
      </c>
      <c r="AB226">
        <f>MAX(0,AB225*(1+AB$6/Setup!$C$13)-BZ226-DX226)+IF($K226=9,$D226,0)</f>
        <v/>
      </c>
      <c r="AC226">
        <f>MAX(0,AC225*(1+AC$6/Setup!$C$13)-CA226-DY226)+IF($K226=10,$D226,0)</f>
        <v/>
      </c>
      <c r="AD226">
        <f>MAX(0,AD225*(1+AD$6/Setup!$C$13)-CB226-DZ226)+IF($K226=11,$D226,0)</f>
        <v/>
      </c>
      <c r="AE226">
        <f>MAX(0,AE225*(1+AE$6/Setup!$C$13)-CC226-EA226)+IF($K226=12,$D226,0)</f>
        <v/>
      </c>
      <c r="AF226">
        <f>MAX(0,AF225*(1+AF$6/Setup!$C$13)-CD226-EB226)+IF($K226=13,$D226,0)</f>
        <v/>
      </c>
      <c r="AG226">
        <f>MAX(0,AG225*(1+AG$6/Setup!$C$13)-CE226-EC226)+IF($K226=14,$D226,0)</f>
        <v/>
      </c>
      <c r="AH226">
        <f>MAX(0,AH225*(1+AH$6/Setup!$C$13)-CF226-ED226)+IF($K226=15,$D226,0)</f>
        <v/>
      </c>
      <c r="AI226">
        <f>MAX(0,AI225*(1+AI$6/Setup!$C$13)-CG226-EE226)+IF($K226=16,$D226,0)</f>
        <v/>
      </c>
      <c r="AJ226">
        <f>MAX(0,AJ225*(1+AJ$6/Setup!$C$13)-CH226-EF226)+IF($K226=17,$D226,0)</f>
        <v/>
      </c>
      <c r="AK226">
        <f>MAX(0,AK225*(1+AK$6/Setup!$C$13)-CI226-EG226)+IF($K226=18,$D226,0)</f>
        <v/>
      </c>
      <c r="AL226">
        <f>MAX(0,AL225*(1+AL$6/Setup!$C$13)-CJ226-EH226)+IF($K226=19,$D226,0)</f>
        <v/>
      </c>
      <c r="AM226">
        <f>MAX(0,AM225*(1+AM$6/Setup!$C$13)-CK226-EI226)+IF($K226=20,$D226,0)</f>
        <v/>
      </c>
      <c r="AN226">
        <f>MAX(0,AN225*(1+AN$6/Setup!$C$13)-CL226-EJ226)+IF($K226=21,$D226,0)</f>
        <v/>
      </c>
      <c r="AO226">
        <f>MAX(0,AO225*(1+AO$6/Setup!$C$13)-CM226-EK226)+IF($K226=22,$D226,0)</f>
        <v/>
      </c>
      <c r="AP226">
        <f>MAX(0,AP225*(1+AP$6/Setup!$C$13)-CN226-EL226)+IF($K226=23,$D226,0)</f>
        <v/>
      </c>
      <c r="AQ226">
        <f>MAX(0,AQ225*(1+AQ$6/Setup!$C$13)-CO226-EM226)+IF($K226=24,$D226,0)</f>
        <v/>
      </c>
      <c r="AR226">
        <f>MAX(0,AR225*(1+AR$6/Setup!$C$13)-CP226-EN226)+IF($K226=25,$D226,0)</f>
        <v/>
      </c>
      <c r="AS226">
        <f>MAX(0,AS225*(1+AS$6/Setup!$C$13)-CQ226-EO226)+IF($K226=26,$D226,0)</f>
        <v/>
      </c>
      <c r="AT226">
        <f>MAX(0,AT225*(1+AT$6/Setup!$C$13)-CR226-EP226)+IF($K226=27,$D226,0)</f>
        <v/>
      </c>
      <c r="AU226">
        <f>MAX(0,AU225*(1+AU$6/Setup!$C$13)-CS226-EQ226)+IF($K226=28,$D226,0)</f>
        <v/>
      </c>
      <c r="AV226">
        <f>MAX(0,AV225*(1+AV$6/Setup!$C$13)-CT226-ER226)+IF($K226=29,$D226,0)</f>
        <v/>
      </c>
      <c r="AW226">
        <f>MAX(0,AW225*(1+AW$6/Setup!$C$13)-CU226-ES226)+IF($K226=30,$D226,0)</f>
        <v/>
      </c>
      <c r="AX226">
        <f>MAX(0,AX225*(1+AX$6/Setup!$C$13)-CV226-ET226)+IF($K226=31,$D226,0)</f>
        <v/>
      </c>
      <c r="AY226">
        <f>MAX(0,AY225*(1+AY$6/Setup!$C$13)-CW226-EU226)+IF($K226=32,$D226,0)</f>
        <v/>
      </c>
      <c r="AZ226">
        <f>MAX(0,AZ225*(1+AZ$6/Setup!$C$13)-CX226-EV226)+IF($K226=33,$D226,0)</f>
        <v/>
      </c>
      <c r="BA226">
        <f>MAX(0,BA225*(1+BA$6/Setup!$C$13)-CY226-EW226)+IF($K226=34,$D226,0)</f>
        <v/>
      </c>
      <c r="BB226">
        <f>MAX(0,BB225*(1+BB$6/Setup!$C$13)-CZ226-EX226)+IF($K226=35,$D226,0)</f>
        <v/>
      </c>
      <c r="BC226">
        <f>MAX(0,BC225*(1+BC$6/Setup!$C$13)-DA226-EY226)+IF($K226=36,$D226,0)</f>
        <v/>
      </c>
      <c r="BD226">
        <f>MAX(0,BD225*(1+BD$6/Setup!$C$13)-DB226-EZ226)+IF($K226=37,$D226,0)</f>
        <v/>
      </c>
      <c r="BE226">
        <f>MAX(0,BE225*(1+BE$6/Setup!$C$13)-DC226-FA226)+IF($K226=38,$D226,0)</f>
        <v/>
      </c>
      <c r="BF226">
        <f>MAX(0,BF225*(1+BF$6/Setup!$C$13)-DD226-FB226)+IF($K226=39,$D226,0)</f>
        <v/>
      </c>
      <c r="BG226">
        <f>MAX(0,BG225*(1+BG$6/Setup!$C$13)-DE226-FC226)+IF($K226=40,$D226,0)</f>
        <v/>
      </c>
      <c r="BH226">
        <f>MAX(0,BH225*(1+BH$6/Setup!$C$13)-DF226-FD226)+IF($K226=41,$D226,0)</f>
        <v/>
      </c>
      <c r="BI226">
        <f>MAX(0,BI225*(1+BI$6/Setup!$C$13)-DG226-FE226)+IF($K226=42,$D226,0)</f>
        <v/>
      </c>
      <c r="BJ226">
        <f>MAX(0,BJ225*(1+BJ$6/Setup!$C$13)-DH226-FF226)+IF($K226=43,$D226,0)</f>
        <v/>
      </c>
      <c r="BK226">
        <f>MAX(0,BK225*(1+BK$6/Setup!$C$13)-DI226-FG226)+IF($K226=44,$D226,0)</f>
        <v/>
      </c>
      <c r="BL226">
        <f>MAX(0,BL225*(1+BL$6/Setup!$C$13)-DJ226-FH226)+IF($K226=45,$D226,0)</f>
        <v/>
      </c>
      <c r="BM226">
        <f>MAX(0,BM225*(1+BM$6/Setup!$C$13)-DK226-FI226)+IF($K226=46,$D226,0)</f>
        <v/>
      </c>
      <c r="BN226">
        <f>MAX(0,BN225*(1+BN$6/Setup!$C$13)-DL226-FJ226)+IF($K226=47,$D226,0)</f>
        <v/>
      </c>
      <c r="BO226">
        <f>MAX(0,BO225*(1+BO$6/Setup!$C$13)-DM226-FK226)+IF($K226=48,$D226,0)</f>
        <v/>
      </c>
      <c r="BP226">
        <f>MAX(0,BP225*(1+BP$6/Setup!$C$13)-DN226-FL226)+IF($K226=49,$D226,0)</f>
        <v/>
      </c>
      <c r="BQ226">
        <f>MAX(0,BQ225*(1+BQ$6/Setup!$C$13)-DO226-FM226)+IF($K226=50,$D226,0)</f>
        <v/>
      </c>
      <c r="BR226">
        <f>MIN(T225*(1+T$6/Setup!$C$13),T$7)</f>
        <v/>
      </c>
      <c r="BS226">
        <f>MIN(U225*(1+U$6/Setup!$C$13),U$7)</f>
        <v/>
      </c>
      <c r="BT226">
        <f>MIN(V225*(1+V$6/Setup!$C$13),V$7)</f>
        <v/>
      </c>
      <c r="BU226">
        <f>MIN(W225*(1+W$6/Setup!$C$13),W$7)</f>
        <v/>
      </c>
      <c r="BV226">
        <f>MIN(X225*(1+X$6/Setup!$C$13),X$7)</f>
        <v/>
      </c>
      <c r="BW226">
        <f>MIN(Y225*(1+Y$6/Setup!$C$13),Y$7)</f>
        <v/>
      </c>
      <c r="BX226">
        <f>MIN(Z225*(1+Z$6/Setup!$C$13),Z$7)</f>
        <v/>
      </c>
      <c r="BY226">
        <f>MIN(AA225*(1+AA$6/Setup!$C$13),AA$7)</f>
        <v/>
      </c>
      <c r="BZ226">
        <f>MIN(AB225*(1+AB$6/Setup!$C$13),AB$7)</f>
        <v/>
      </c>
      <c r="CA226">
        <f>MIN(AC225*(1+AC$6/Setup!$C$13),AC$7)</f>
        <v/>
      </c>
      <c r="CB226">
        <f>MIN(AD225*(1+AD$6/Setup!$C$13),AD$7)</f>
        <v/>
      </c>
      <c r="CC226">
        <f>MIN(AE225*(1+AE$6/Setup!$C$13),AE$7)</f>
        <v/>
      </c>
      <c r="CD226">
        <f>MIN(AF225*(1+AF$6/Setup!$C$13),AF$7)</f>
        <v/>
      </c>
      <c r="CE226">
        <f>MIN(AG225*(1+AG$6/Setup!$C$13),AG$7)</f>
        <v/>
      </c>
      <c r="CF226">
        <f>MIN(AH225*(1+AH$6/Setup!$C$13),AH$7)</f>
        <v/>
      </c>
      <c r="CG226">
        <f>MIN(AI225*(1+AI$6/Setup!$C$13),AI$7)</f>
        <v/>
      </c>
      <c r="CH226">
        <f>MIN(AJ225*(1+AJ$6/Setup!$C$13),AJ$7)</f>
        <v/>
      </c>
      <c r="CI226">
        <f>MIN(AK225*(1+AK$6/Setup!$C$13),AK$7)</f>
        <v/>
      </c>
      <c r="CJ226">
        <f>MIN(AL225*(1+AL$6/Setup!$C$13),AL$7)</f>
        <v/>
      </c>
      <c r="CK226">
        <f>MIN(AM225*(1+AM$6/Setup!$C$13),AM$7)</f>
        <v/>
      </c>
      <c r="CL226">
        <f>MIN(AN225*(1+AN$6/Setup!$C$13),AN$7)</f>
        <v/>
      </c>
      <c r="CM226">
        <f>MIN(AO225*(1+AO$6/Setup!$C$13),AO$7)</f>
        <v/>
      </c>
      <c r="CN226">
        <f>MIN(AP225*(1+AP$6/Setup!$C$13),AP$7)</f>
        <v/>
      </c>
      <c r="CO226">
        <f>MIN(AQ225*(1+AQ$6/Setup!$C$13),AQ$7)</f>
        <v/>
      </c>
      <c r="CP226">
        <f>MIN(AR225*(1+AR$6/Setup!$C$13),AR$7)</f>
        <v/>
      </c>
      <c r="CQ226">
        <f>MIN(AS225*(1+AS$6/Setup!$C$13),AS$7)</f>
        <v/>
      </c>
      <c r="CR226">
        <f>MIN(AT225*(1+AT$6/Setup!$C$13),AT$7)</f>
        <v/>
      </c>
      <c r="CS226">
        <f>MIN(AU225*(1+AU$6/Setup!$C$13),AU$7)</f>
        <v/>
      </c>
      <c r="CT226">
        <f>MIN(AV225*(1+AV$6/Setup!$C$13),AV$7)</f>
        <v/>
      </c>
      <c r="CU226">
        <f>MIN(AW225*(1+AW$6/Setup!$C$13),AW$7)</f>
        <v/>
      </c>
      <c r="CV226">
        <f>MIN(AX225*(1+AX$6/Setup!$C$13),AX$7)</f>
        <v/>
      </c>
      <c r="CW226">
        <f>MIN(AY225*(1+AY$6/Setup!$C$13),AY$7)</f>
        <v/>
      </c>
      <c r="CX226">
        <f>MIN(AZ225*(1+AZ$6/Setup!$C$13),AZ$7)</f>
        <v/>
      </c>
      <c r="CY226">
        <f>MIN(BA225*(1+BA$6/Setup!$C$13),BA$7)</f>
        <v/>
      </c>
      <c r="CZ226">
        <f>MIN(BB225*(1+BB$6/Setup!$C$13),BB$7)</f>
        <v/>
      </c>
      <c r="DA226">
        <f>MIN(BC225*(1+BC$6/Setup!$C$13),BC$7)</f>
        <v/>
      </c>
      <c r="DB226">
        <f>MIN(BD225*(1+BD$6/Setup!$C$13),BD$7)</f>
        <v/>
      </c>
      <c r="DC226">
        <f>MIN(BE225*(1+BE$6/Setup!$C$13),BE$7)</f>
        <v/>
      </c>
      <c r="DD226">
        <f>MIN(BF225*(1+BF$6/Setup!$C$13),BF$7)</f>
        <v/>
      </c>
      <c r="DE226">
        <f>MIN(BG225*(1+BG$6/Setup!$C$13),BG$7)</f>
        <v/>
      </c>
      <c r="DF226">
        <f>MIN(BH225*(1+BH$6/Setup!$C$13),BH$7)</f>
        <v/>
      </c>
      <c r="DG226">
        <f>MIN(BI225*(1+BI$6/Setup!$C$13),BI$7)</f>
        <v/>
      </c>
      <c r="DH226">
        <f>MIN(BJ225*(1+BJ$6/Setup!$C$13),BJ$7)</f>
        <v/>
      </c>
      <c r="DI226">
        <f>MIN(BK225*(1+BK$6/Setup!$C$13),BK$7)</f>
        <v/>
      </c>
      <c r="DJ226">
        <f>MIN(BL225*(1+BL$6/Setup!$C$13),BL$7)</f>
        <v/>
      </c>
      <c r="DK226">
        <f>MIN(BM225*(1+BM$6/Setup!$C$13),BM$7)</f>
        <v/>
      </c>
      <c r="DL226">
        <f>MIN(BN225*(1+BN$6/Setup!$C$13),BN$7)</f>
        <v/>
      </c>
      <c r="DM226">
        <f>MIN(BO225*(1+BO$6/Setup!$C$13),BO$7)</f>
        <v/>
      </c>
      <c r="DN226">
        <f>MIN(BP225*(1+BP$6/Setup!$C$13),BP$7)</f>
        <v/>
      </c>
      <c r="DO226">
        <f>MIN(BQ225*(1+BQ$6/Setup!$C$13),BQ$7)</f>
        <v/>
      </c>
      <c r="DP226">
        <f>MIN(T225*(1+T$6/Setup!$C$13)-BR226,$H226)</f>
        <v/>
      </c>
      <c r="DQ226">
        <f>MIN(U225*(1+U$6/Setup!$C$13)-BS226,MAX(0,$H226-SUM($DP226:DP226)))</f>
        <v/>
      </c>
      <c r="DR226">
        <f>MIN(V225*(1+V$6/Setup!$C$13)-BT226,MAX(0,$H226-SUM($DP226:DQ226)))</f>
        <v/>
      </c>
      <c r="DS226">
        <f>MIN(W225*(1+W$6/Setup!$C$13)-BU226,MAX(0,$H226-SUM($DP226:DR226)))</f>
        <v/>
      </c>
      <c r="DT226">
        <f>MIN(X225*(1+X$6/Setup!$C$13)-BV226,MAX(0,$H226-SUM($DP226:DS226)))</f>
        <v/>
      </c>
      <c r="DU226">
        <f>MIN(Y225*(1+Y$6/Setup!$C$13)-BW226,MAX(0,$H226-SUM($DP226:DT226)))</f>
        <v/>
      </c>
      <c r="DV226">
        <f>MIN(Z225*(1+Z$6/Setup!$C$13)-BX226,MAX(0,$H226-SUM($DP226:DU226)))</f>
        <v/>
      </c>
      <c r="DW226">
        <f>MIN(AA225*(1+AA$6/Setup!$C$13)-BY226,MAX(0,$H226-SUM($DP226:DV226)))</f>
        <v/>
      </c>
      <c r="DX226">
        <f>MIN(AB225*(1+AB$6/Setup!$C$13)-BZ226,MAX(0,$H226-SUM($DP226:DW226)))</f>
        <v/>
      </c>
      <c r="DY226">
        <f>MIN(AC225*(1+AC$6/Setup!$C$13)-CA226,MAX(0,$H226-SUM($DP226:DX226)))</f>
        <v/>
      </c>
      <c r="DZ226">
        <f>MIN(AD225*(1+AD$6/Setup!$C$13)-CB226,MAX(0,$H226-SUM($DP226:DY226)))</f>
        <v/>
      </c>
      <c r="EA226">
        <f>MIN(AE225*(1+AE$6/Setup!$C$13)-CC226,MAX(0,$H226-SUM($DP226:DZ226)))</f>
        <v/>
      </c>
      <c r="EB226">
        <f>MIN(AF225*(1+AF$6/Setup!$C$13)-CD226,MAX(0,$H226-SUM($DP226:EA226)))</f>
        <v/>
      </c>
      <c r="EC226">
        <f>MIN(AG225*(1+AG$6/Setup!$C$13)-CE226,MAX(0,$H226-SUM($DP226:EB226)))</f>
        <v/>
      </c>
      <c r="ED226">
        <f>MIN(AH225*(1+AH$6/Setup!$C$13)-CF226,MAX(0,$H226-SUM($DP226:EC226)))</f>
        <v/>
      </c>
      <c r="EE226">
        <f>MIN(AI225*(1+AI$6/Setup!$C$13)-CG226,MAX(0,$H226-SUM($DP226:ED226)))</f>
        <v/>
      </c>
      <c r="EF226">
        <f>MIN(AJ225*(1+AJ$6/Setup!$C$13)-CH226,MAX(0,$H226-SUM($DP226:EE226)))</f>
        <v/>
      </c>
      <c r="EG226">
        <f>MIN(AK225*(1+AK$6/Setup!$C$13)-CI226,MAX(0,$H226-SUM($DP226:EF226)))</f>
        <v/>
      </c>
      <c r="EH226">
        <f>MIN(AL225*(1+AL$6/Setup!$C$13)-CJ226,MAX(0,$H226-SUM($DP226:EG226)))</f>
        <v/>
      </c>
      <c r="EI226">
        <f>MIN(AM225*(1+AM$6/Setup!$C$13)-CK226,MAX(0,$H226-SUM($DP226:EH226)))</f>
        <v/>
      </c>
      <c r="EJ226">
        <f>MIN(AN225*(1+AN$6/Setup!$C$13)-CL226,MAX(0,$H226-SUM($DP226:EI226)))</f>
        <v/>
      </c>
      <c r="EK226">
        <f>MIN(AO225*(1+AO$6/Setup!$C$13)-CM226,MAX(0,$H226-SUM($DP226:EJ226)))</f>
        <v/>
      </c>
      <c r="EL226">
        <f>MIN(AP225*(1+AP$6/Setup!$C$13)-CN226,MAX(0,$H226-SUM($DP226:EK226)))</f>
        <v/>
      </c>
      <c r="EM226">
        <f>MIN(AQ225*(1+AQ$6/Setup!$C$13)-CO226,MAX(0,$H226-SUM($DP226:EL226)))</f>
        <v/>
      </c>
      <c r="EN226">
        <f>MIN(AR225*(1+AR$6/Setup!$C$13)-CP226,MAX(0,$H226-SUM($DP226:EM226)))</f>
        <v/>
      </c>
      <c r="EO226">
        <f>MIN(AS225*(1+AS$6/Setup!$C$13)-CQ226,MAX(0,$H226-SUM($DP226:EN226)))</f>
        <v/>
      </c>
      <c r="EP226">
        <f>MIN(AT225*(1+AT$6/Setup!$C$13)-CR226,MAX(0,$H226-SUM($DP226:EO226)))</f>
        <v/>
      </c>
      <c r="EQ226">
        <f>MIN(AU225*(1+AU$6/Setup!$C$13)-CS226,MAX(0,$H226-SUM($DP226:EP226)))</f>
        <v/>
      </c>
      <c r="ER226">
        <f>MIN(AV225*(1+AV$6/Setup!$C$13)-CT226,MAX(0,$H226-SUM($DP226:EQ226)))</f>
        <v/>
      </c>
      <c r="ES226">
        <f>MIN(AW225*(1+AW$6/Setup!$C$13)-CU226,MAX(0,$H226-SUM($DP226:ER226)))</f>
        <v/>
      </c>
      <c r="ET226">
        <f>MIN(AX225*(1+AX$6/Setup!$C$13)-CV226,MAX(0,$H226-SUM($DP226:ES226)))</f>
        <v/>
      </c>
      <c r="EU226">
        <f>MIN(AY225*(1+AY$6/Setup!$C$13)-CW226,MAX(0,$H226-SUM($DP226:ET226)))</f>
        <v/>
      </c>
      <c r="EV226">
        <f>MIN(AZ225*(1+AZ$6/Setup!$C$13)-CX226,MAX(0,$H226-SUM($DP226:EU226)))</f>
        <v/>
      </c>
      <c r="EW226">
        <f>MIN(BA225*(1+BA$6/Setup!$C$13)-CY226,MAX(0,$H226-SUM($DP226:EV226)))</f>
        <v/>
      </c>
      <c r="EX226">
        <f>MIN(BB225*(1+BB$6/Setup!$C$13)-CZ226,MAX(0,$H226-SUM($DP226:EW226)))</f>
        <v/>
      </c>
      <c r="EY226">
        <f>MIN(BC225*(1+BC$6/Setup!$C$13)-DA226,MAX(0,$H226-SUM($DP226:EX226)))</f>
        <v/>
      </c>
      <c r="EZ226">
        <f>MIN(BD225*(1+BD$6/Setup!$C$13)-DB226,MAX(0,$H226-SUM($DP226:EY226)))</f>
        <v/>
      </c>
      <c r="FA226">
        <f>MIN(BE225*(1+BE$6/Setup!$C$13)-DC226,MAX(0,$H226-SUM($DP226:EZ226)))</f>
        <v/>
      </c>
      <c r="FB226">
        <f>MIN(BF225*(1+BF$6/Setup!$C$13)-DD226,MAX(0,$H226-SUM($DP226:FA226)))</f>
        <v/>
      </c>
      <c r="FC226">
        <f>MIN(BG225*(1+BG$6/Setup!$C$13)-DE226,MAX(0,$H226-SUM($DP226:FB226)))</f>
        <v/>
      </c>
      <c r="FD226">
        <f>MIN(BH225*(1+BH$6/Setup!$C$13)-DF226,MAX(0,$H226-SUM($DP226:FC226)))</f>
        <v/>
      </c>
      <c r="FE226">
        <f>MIN(BI225*(1+BI$6/Setup!$C$13)-DG226,MAX(0,$H226-SUM($DP226:FD226)))</f>
        <v/>
      </c>
      <c r="FF226">
        <f>MIN(BJ225*(1+BJ$6/Setup!$C$13)-DH226,MAX(0,$H226-SUM($DP226:FE226)))</f>
        <v/>
      </c>
      <c r="FG226">
        <f>MIN(BK225*(1+BK$6/Setup!$C$13)-DI226,MAX(0,$H226-SUM($DP226:FF226)))</f>
        <v/>
      </c>
      <c r="FH226">
        <f>MIN(BL225*(1+BL$6/Setup!$C$13)-DJ226,MAX(0,$H226-SUM($DP226:FG226)))</f>
        <v/>
      </c>
      <c r="FI226">
        <f>MIN(BM225*(1+BM$6/Setup!$C$13)-DK226,MAX(0,$H226-SUM($DP226:FH226)))</f>
        <v/>
      </c>
      <c r="FJ226">
        <f>MIN(BN225*(1+BN$6/Setup!$C$13)-DL226,MAX(0,$H226-SUM($DP226:FI226)))</f>
        <v/>
      </c>
      <c r="FK226">
        <f>MIN(BO225*(1+BO$6/Setup!$C$13)-DM226,MAX(0,$H226-SUM($DP226:FJ226)))</f>
        <v/>
      </c>
      <c r="FL226">
        <f>MIN(BP225*(1+BP$6/Setup!$C$13)-DN226,MAX(0,$H226-SUM($DP226:FK226)))</f>
        <v/>
      </c>
      <c r="FM226">
        <f>MIN(BQ225*(1+BQ$6/Setup!$C$13)-DO226,MAX(0,$H226-SUM($DP226:FL226)))</f>
        <v/>
      </c>
    </row>
    <row r="227">
      <c r="A227">
        <f>A226+1</f>
        <v/>
      </c>
      <c r="B227">
        <f>IF(Setup!$C$6="Every week",Setup!$C$7+7*(A227-1),IF(Setup!$C$6="Every 2 weeks",Setup!$C$7+14*(A227-1),IF(Setup!$C$6="Every month",EDATE(Setup!$C$7,A227-1),EOMONTH(Setup!$C$7,INT((A227-1+Setup!$C$20)/2)-1)+MIN(IF(MOD(A227-1+Setup!$C$20,2)=0,Setup!$C$18,Setup!$C$19),DAY(EOMONTH(Setup!$C$7,INT((A227-1+Setup!$C$20)/2)))))))</f>
        <v/>
      </c>
      <c r="C227">
        <f>N('Paycheck Plan'!J223)</f>
        <v/>
      </c>
      <c r="D227">
        <f>N('Paycheck Plan'!K223)</f>
        <v/>
      </c>
      <c r="E227">
        <f>MIN(MAX(0,Setup!$C$10-F226),MAX(0,Setup!$C$8+C227-G227))</f>
        <v/>
      </c>
      <c r="F227">
        <f>F226+E227</f>
        <v/>
      </c>
      <c r="G227">
        <f>MIN(Setup!$C$14,MAX(0,Setup!$C$8+C227))</f>
        <v/>
      </c>
      <c r="H227">
        <f>MAX(0,Setup!$C$8+C227-G227-E227)+SUM($T$7:$BQ$7)-SUM(BR227:DO227)</f>
        <v/>
      </c>
      <c r="I227">
        <f>SUMPRODUCT(T226:BQ226,$T$6:$BQ$6)/Setup!$C$13</f>
        <v/>
      </c>
      <c r="J227">
        <f>SUM(T227:BQ227)</f>
        <v/>
      </c>
      <c r="K227">
        <f>IF(MAX(DP227:FM227)&gt;0,MATCH(MAX(DP227:FM227),DP227:FM227,0),1)</f>
        <v/>
      </c>
      <c r="T227">
        <f>MAX(0,T226*(1+T$6/Setup!$C$13)-BR227-DP227)+IF($K227=1,$D227,0)</f>
        <v/>
      </c>
      <c r="U227">
        <f>MAX(0,U226*(1+U$6/Setup!$C$13)-BS227-DQ227)+IF($K227=2,$D227,0)</f>
        <v/>
      </c>
      <c r="V227">
        <f>MAX(0,V226*(1+V$6/Setup!$C$13)-BT227-DR227)+IF($K227=3,$D227,0)</f>
        <v/>
      </c>
      <c r="W227">
        <f>MAX(0,W226*(1+W$6/Setup!$C$13)-BU227-DS227)+IF($K227=4,$D227,0)</f>
        <v/>
      </c>
      <c r="X227">
        <f>MAX(0,X226*(1+X$6/Setup!$C$13)-BV227-DT227)+IF($K227=5,$D227,0)</f>
        <v/>
      </c>
      <c r="Y227">
        <f>MAX(0,Y226*(1+Y$6/Setup!$C$13)-BW227-DU227)+IF($K227=6,$D227,0)</f>
        <v/>
      </c>
      <c r="Z227">
        <f>MAX(0,Z226*(1+Z$6/Setup!$C$13)-BX227-DV227)+IF($K227=7,$D227,0)</f>
        <v/>
      </c>
      <c r="AA227">
        <f>MAX(0,AA226*(1+AA$6/Setup!$C$13)-BY227-DW227)+IF($K227=8,$D227,0)</f>
        <v/>
      </c>
      <c r="AB227">
        <f>MAX(0,AB226*(1+AB$6/Setup!$C$13)-BZ227-DX227)+IF($K227=9,$D227,0)</f>
        <v/>
      </c>
      <c r="AC227">
        <f>MAX(0,AC226*(1+AC$6/Setup!$C$13)-CA227-DY227)+IF($K227=10,$D227,0)</f>
        <v/>
      </c>
      <c r="AD227">
        <f>MAX(0,AD226*(1+AD$6/Setup!$C$13)-CB227-DZ227)+IF($K227=11,$D227,0)</f>
        <v/>
      </c>
      <c r="AE227">
        <f>MAX(0,AE226*(1+AE$6/Setup!$C$13)-CC227-EA227)+IF($K227=12,$D227,0)</f>
        <v/>
      </c>
      <c r="AF227">
        <f>MAX(0,AF226*(1+AF$6/Setup!$C$13)-CD227-EB227)+IF($K227=13,$D227,0)</f>
        <v/>
      </c>
      <c r="AG227">
        <f>MAX(0,AG226*(1+AG$6/Setup!$C$13)-CE227-EC227)+IF($K227=14,$D227,0)</f>
        <v/>
      </c>
      <c r="AH227">
        <f>MAX(0,AH226*(1+AH$6/Setup!$C$13)-CF227-ED227)+IF($K227=15,$D227,0)</f>
        <v/>
      </c>
      <c r="AI227">
        <f>MAX(0,AI226*(1+AI$6/Setup!$C$13)-CG227-EE227)+IF($K227=16,$D227,0)</f>
        <v/>
      </c>
      <c r="AJ227">
        <f>MAX(0,AJ226*(1+AJ$6/Setup!$C$13)-CH227-EF227)+IF($K227=17,$D227,0)</f>
        <v/>
      </c>
      <c r="AK227">
        <f>MAX(0,AK226*(1+AK$6/Setup!$C$13)-CI227-EG227)+IF($K227=18,$D227,0)</f>
        <v/>
      </c>
      <c r="AL227">
        <f>MAX(0,AL226*(1+AL$6/Setup!$C$13)-CJ227-EH227)+IF($K227=19,$D227,0)</f>
        <v/>
      </c>
      <c r="AM227">
        <f>MAX(0,AM226*(1+AM$6/Setup!$C$13)-CK227-EI227)+IF($K227=20,$D227,0)</f>
        <v/>
      </c>
      <c r="AN227">
        <f>MAX(0,AN226*(1+AN$6/Setup!$C$13)-CL227-EJ227)+IF($K227=21,$D227,0)</f>
        <v/>
      </c>
      <c r="AO227">
        <f>MAX(0,AO226*(1+AO$6/Setup!$C$13)-CM227-EK227)+IF($K227=22,$D227,0)</f>
        <v/>
      </c>
      <c r="AP227">
        <f>MAX(0,AP226*(1+AP$6/Setup!$C$13)-CN227-EL227)+IF($K227=23,$D227,0)</f>
        <v/>
      </c>
      <c r="AQ227">
        <f>MAX(0,AQ226*(1+AQ$6/Setup!$C$13)-CO227-EM227)+IF($K227=24,$D227,0)</f>
        <v/>
      </c>
      <c r="AR227">
        <f>MAX(0,AR226*(1+AR$6/Setup!$C$13)-CP227-EN227)+IF($K227=25,$D227,0)</f>
        <v/>
      </c>
      <c r="AS227">
        <f>MAX(0,AS226*(1+AS$6/Setup!$C$13)-CQ227-EO227)+IF($K227=26,$D227,0)</f>
        <v/>
      </c>
      <c r="AT227">
        <f>MAX(0,AT226*(1+AT$6/Setup!$C$13)-CR227-EP227)+IF($K227=27,$D227,0)</f>
        <v/>
      </c>
      <c r="AU227">
        <f>MAX(0,AU226*(1+AU$6/Setup!$C$13)-CS227-EQ227)+IF($K227=28,$D227,0)</f>
        <v/>
      </c>
      <c r="AV227">
        <f>MAX(0,AV226*(1+AV$6/Setup!$C$13)-CT227-ER227)+IF($K227=29,$D227,0)</f>
        <v/>
      </c>
      <c r="AW227">
        <f>MAX(0,AW226*(1+AW$6/Setup!$C$13)-CU227-ES227)+IF($K227=30,$D227,0)</f>
        <v/>
      </c>
      <c r="AX227">
        <f>MAX(0,AX226*(1+AX$6/Setup!$C$13)-CV227-ET227)+IF($K227=31,$D227,0)</f>
        <v/>
      </c>
      <c r="AY227">
        <f>MAX(0,AY226*(1+AY$6/Setup!$C$13)-CW227-EU227)+IF($K227=32,$D227,0)</f>
        <v/>
      </c>
      <c r="AZ227">
        <f>MAX(0,AZ226*(1+AZ$6/Setup!$C$13)-CX227-EV227)+IF($K227=33,$D227,0)</f>
        <v/>
      </c>
      <c r="BA227">
        <f>MAX(0,BA226*(1+BA$6/Setup!$C$13)-CY227-EW227)+IF($K227=34,$D227,0)</f>
        <v/>
      </c>
      <c r="BB227">
        <f>MAX(0,BB226*(1+BB$6/Setup!$C$13)-CZ227-EX227)+IF($K227=35,$D227,0)</f>
        <v/>
      </c>
      <c r="BC227">
        <f>MAX(0,BC226*(1+BC$6/Setup!$C$13)-DA227-EY227)+IF($K227=36,$D227,0)</f>
        <v/>
      </c>
      <c r="BD227">
        <f>MAX(0,BD226*(1+BD$6/Setup!$C$13)-DB227-EZ227)+IF($K227=37,$D227,0)</f>
        <v/>
      </c>
      <c r="BE227">
        <f>MAX(0,BE226*(1+BE$6/Setup!$C$13)-DC227-FA227)+IF($K227=38,$D227,0)</f>
        <v/>
      </c>
      <c r="BF227">
        <f>MAX(0,BF226*(1+BF$6/Setup!$C$13)-DD227-FB227)+IF($K227=39,$D227,0)</f>
        <v/>
      </c>
      <c r="BG227">
        <f>MAX(0,BG226*(1+BG$6/Setup!$C$13)-DE227-FC227)+IF($K227=40,$D227,0)</f>
        <v/>
      </c>
      <c r="BH227">
        <f>MAX(0,BH226*(1+BH$6/Setup!$C$13)-DF227-FD227)+IF($K227=41,$D227,0)</f>
        <v/>
      </c>
      <c r="BI227">
        <f>MAX(0,BI226*(1+BI$6/Setup!$C$13)-DG227-FE227)+IF($K227=42,$D227,0)</f>
        <v/>
      </c>
      <c r="BJ227">
        <f>MAX(0,BJ226*(1+BJ$6/Setup!$C$13)-DH227-FF227)+IF($K227=43,$D227,0)</f>
        <v/>
      </c>
      <c r="BK227">
        <f>MAX(0,BK226*(1+BK$6/Setup!$C$13)-DI227-FG227)+IF($K227=44,$D227,0)</f>
        <v/>
      </c>
      <c r="BL227">
        <f>MAX(0,BL226*(1+BL$6/Setup!$C$13)-DJ227-FH227)+IF($K227=45,$D227,0)</f>
        <v/>
      </c>
      <c r="BM227">
        <f>MAX(0,BM226*(1+BM$6/Setup!$C$13)-DK227-FI227)+IF($K227=46,$D227,0)</f>
        <v/>
      </c>
      <c r="BN227">
        <f>MAX(0,BN226*(1+BN$6/Setup!$C$13)-DL227-FJ227)+IF($K227=47,$D227,0)</f>
        <v/>
      </c>
      <c r="BO227">
        <f>MAX(0,BO226*(1+BO$6/Setup!$C$13)-DM227-FK227)+IF($K227=48,$D227,0)</f>
        <v/>
      </c>
      <c r="BP227">
        <f>MAX(0,BP226*(1+BP$6/Setup!$C$13)-DN227-FL227)+IF($K227=49,$D227,0)</f>
        <v/>
      </c>
      <c r="BQ227">
        <f>MAX(0,BQ226*(1+BQ$6/Setup!$C$13)-DO227-FM227)+IF($K227=50,$D227,0)</f>
        <v/>
      </c>
      <c r="BR227">
        <f>MIN(T226*(1+T$6/Setup!$C$13),T$7)</f>
        <v/>
      </c>
      <c r="BS227">
        <f>MIN(U226*(1+U$6/Setup!$C$13),U$7)</f>
        <v/>
      </c>
      <c r="BT227">
        <f>MIN(V226*(1+V$6/Setup!$C$13),V$7)</f>
        <v/>
      </c>
      <c r="BU227">
        <f>MIN(W226*(1+W$6/Setup!$C$13),W$7)</f>
        <v/>
      </c>
      <c r="BV227">
        <f>MIN(X226*(1+X$6/Setup!$C$13),X$7)</f>
        <v/>
      </c>
      <c r="BW227">
        <f>MIN(Y226*(1+Y$6/Setup!$C$13),Y$7)</f>
        <v/>
      </c>
      <c r="BX227">
        <f>MIN(Z226*(1+Z$6/Setup!$C$13),Z$7)</f>
        <v/>
      </c>
      <c r="BY227">
        <f>MIN(AA226*(1+AA$6/Setup!$C$13),AA$7)</f>
        <v/>
      </c>
      <c r="BZ227">
        <f>MIN(AB226*(1+AB$6/Setup!$C$13),AB$7)</f>
        <v/>
      </c>
      <c r="CA227">
        <f>MIN(AC226*(1+AC$6/Setup!$C$13),AC$7)</f>
        <v/>
      </c>
      <c r="CB227">
        <f>MIN(AD226*(1+AD$6/Setup!$C$13),AD$7)</f>
        <v/>
      </c>
      <c r="CC227">
        <f>MIN(AE226*(1+AE$6/Setup!$C$13),AE$7)</f>
        <v/>
      </c>
      <c r="CD227">
        <f>MIN(AF226*(1+AF$6/Setup!$C$13),AF$7)</f>
        <v/>
      </c>
      <c r="CE227">
        <f>MIN(AG226*(1+AG$6/Setup!$C$13),AG$7)</f>
        <v/>
      </c>
      <c r="CF227">
        <f>MIN(AH226*(1+AH$6/Setup!$C$13),AH$7)</f>
        <v/>
      </c>
      <c r="CG227">
        <f>MIN(AI226*(1+AI$6/Setup!$C$13),AI$7)</f>
        <v/>
      </c>
      <c r="CH227">
        <f>MIN(AJ226*(1+AJ$6/Setup!$C$13),AJ$7)</f>
        <v/>
      </c>
      <c r="CI227">
        <f>MIN(AK226*(1+AK$6/Setup!$C$13),AK$7)</f>
        <v/>
      </c>
      <c r="CJ227">
        <f>MIN(AL226*(1+AL$6/Setup!$C$13),AL$7)</f>
        <v/>
      </c>
      <c r="CK227">
        <f>MIN(AM226*(1+AM$6/Setup!$C$13),AM$7)</f>
        <v/>
      </c>
      <c r="CL227">
        <f>MIN(AN226*(1+AN$6/Setup!$C$13),AN$7)</f>
        <v/>
      </c>
      <c r="CM227">
        <f>MIN(AO226*(1+AO$6/Setup!$C$13),AO$7)</f>
        <v/>
      </c>
      <c r="CN227">
        <f>MIN(AP226*(1+AP$6/Setup!$C$13),AP$7)</f>
        <v/>
      </c>
      <c r="CO227">
        <f>MIN(AQ226*(1+AQ$6/Setup!$C$13),AQ$7)</f>
        <v/>
      </c>
      <c r="CP227">
        <f>MIN(AR226*(1+AR$6/Setup!$C$13),AR$7)</f>
        <v/>
      </c>
      <c r="CQ227">
        <f>MIN(AS226*(1+AS$6/Setup!$C$13),AS$7)</f>
        <v/>
      </c>
      <c r="CR227">
        <f>MIN(AT226*(1+AT$6/Setup!$C$13),AT$7)</f>
        <v/>
      </c>
      <c r="CS227">
        <f>MIN(AU226*(1+AU$6/Setup!$C$13),AU$7)</f>
        <v/>
      </c>
      <c r="CT227">
        <f>MIN(AV226*(1+AV$6/Setup!$C$13),AV$7)</f>
        <v/>
      </c>
      <c r="CU227">
        <f>MIN(AW226*(1+AW$6/Setup!$C$13),AW$7)</f>
        <v/>
      </c>
      <c r="CV227">
        <f>MIN(AX226*(1+AX$6/Setup!$C$13),AX$7)</f>
        <v/>
      </c>
      <c r="CW227">
        <f>MIN(AY226*(1+AY$6/Setup!$C$13),AY$7)</f>
        <v/>
      </c>
      <c r="CX227">
        <f>MIN(AZ226*(1+AZ$6/Setup!$C$13),AZ$7)</f>
        <v/>
      </c>
      <c r="CY227">
        <f>MIN(BA226*(1+BA$6/Setup!$C$13),BA$7)</f>
        <v/>
      </c>
      <c r="CZ227">
        <f>MIN(BB226*(1+BB$6/Setup!$C$13),BB$7)</f>
        <v/>
      </c>
      <c r="DA227">
        <f>MIN(BC226*(1+BC$6/Setup!$C$13),BC$7)</f>
        <v/>
      </c>
      <c r="DB227">
        <f>MIN(BD226*(1+BD$6/Setup!$C$13),BD$7)</f>
        <v/>
      </c>
      <c r="DC227">
        <f>MIN(BE226*(1+BE$6/Setup!$C$13),BE$7)</f>
        <v/>
      </c>
      <c r="DD227">
        <f>MIN(BF226*(1+BF$6/Setup!$C$13),BF$7)</f>
        <v/>
      </c>
      <c r="DE227">
        <f>MIN(BG226*(1+BG$6/Setup!$C$13),BG$7)</f>
        <v/>
      </c>
      <c r="DF227">
        <f>MIN(BH226*(1+BH$6/Setup!$C$13),BH$7)</f>
        <v/>
      </c>
      <c r="DG227">
        <f>MIN(BI226*(1+BI$6/Setup!$C$13),BI$7)</f>
        <v/>
      </c>
      <c r="DH227">
        <f>MIN(BJ226*(1+BJ$6/Setup!$C$13),BJ$7)</f>
        <v/>
      </c>
      <c r="DI227">
        <f>MIN(BK226*(1+BK$6/Setup!$C$13),BK$7)</f>
        <v/>
      </c>
      <c r="DJ227">
        <f>MIN(BL226*(1+BL$6/Setup!$C$13),BL$7)</f>
        <v/>
      </c>
      <c r="DK227">
        <f>MIN(BM226*(1+BM$6/Setup!$C$13),BM$7)</f>
        <v/>
      </c>
      <c r="DL227">
        <f>MIN(BN226*(1+BN$6/Setup!$C$13),BN$7)</f>
        <v/>
      </c>
      <c r="DM227">
        <f>MIN(BO226*(1+BO$6/Setup!$C$13),BO$7)</f>
        <v/>
      </c>
      <c r="DN227">
        <f>MIN(BP226*(1+BP$6/Setup!$C$13),BP$7)</f>
        <v/>
      </c>
      <c r="DO227">
        <f>MIN(BQ226*(1+BQ$6/Setup!$C$13),BQ$7)</f>
        <v/>
      </c>
      <c r="DP227">
        <f>MIN(T226*(1+T$6/Setup!$C$13)-BR227,$H227)</f>
        <v/>
      </c>
      <c r="DQ227">
        <f>MIN(U226*(1+U$6/Setup!$C$13)-BS227,MAX(0,$H227-SUM($DP227:DP227)))</f>
        <v/>
      </c>
      <c r="DR227">
        <f>MIN(V226*(1+V$6/Setup!$C$13)-BT227,MAX(0,$H227-SUM($DP227:DQ227)))</f>
        <v/>
      </c>
      <c r="DS227">
        <f>MIN(W226*(1+W$6/Setup!$C$13)-BU227,MAX(0,$H227-SUM($DP227:DR227)))</f>
        <v/>
      </c>
      <c r="DT227">
        <f>MIN(X226*(1+X$6/Setup!$C$13)-BV227,MAX(0,$H227-SUM($DP227:DS227)))</f>
        <v/>
      </c>
      <c r="DU227">
        <f>MIN(Y226*(1+Y$6/Setup!$C$13)-BW227,MAX(0,$H227-SUM($DP227:DT227)))</f>
        <v/>
      </c>
      <c r="DV227">
        <f>MIN(Z226*(1+Z$6/Setup!$C$13)-BX227,MAX(0,$H227-SUM($DP227:DU227)))</f>
        <v/>
      </c>
      <c r="DW227">
        <f>MIN(AA226*(1+AA$6/Setup!$C$13)-BY227,MAX(0,$H227-SUM($DP227:DV227)))</f>
        <v/>
      </c>
      <c r="DX227">
        <f>MIN(AB226*(1+AB$6/Setup!$C$13)-BZ227,MAX(0,$H227-SUM($DP227:DW227)))</f>
        <v/>
      </c>
      <c r="DY227">
        <f>MIN(AC226*(1+AC$6/Setup!$C$13)-CA227,MAX(0,$H227-SUM($DP227:DX227)))</f>
        <v/>
      </c>
      <c r="DZ227">
        <f>MIN(AD226*(1+AD$6/Setup!$C$13)-CB227,MAX(0,$H227-SUM($DP227:DY227)))</f>
        <v/>
      </c>
      <c r="EA227">
        <f>MIN(AE226*(1+AE$6/Setup!$C$13)-CC227,MAX(0,$H227-SUM($DP227:DZ227)))</f>
        <v/>
      </c>
      <c r="EB227">
        <f>MIN(AF226*(1+AF$6/Setup!$C$13)-CD227,MAX(0,$H227-SUM($DP227:EA227)))</f>
        <v/>
      </c>
      <c r="EC227">
        <f>MIN(AG226*(1+AG$6/Setup!$C$13)-CE227,MAX(0,$H227-SUM($DP227:EB227)))</f>
        <v/>
      </c>
      <c r="ED227">
        <f>MIN(AH226*(1+AH$6/Setup!$C$13)-CF227,MAX(0,$H227-SUM($DP227:EC227)))</f>
        <v/>
      </c>
      <c r="EE227">
        <f>MIN(AI226*(1+AI$6/Setup!$C$13)-CG227,MAX(0,$H227-SUM($DP227:ED227)))</f>
        <v/>
      </c>
      <c r="EF227">
        <f>MIN(AJ226*(1+AJ$6/Setup!$C$13)-CH227,MAX(0,$H227-SUM($DP227:EE227)))</f>
        <v/>
      </c>
      <c r="EG227">
        <f>MIN(AK226*(1+AK$6/Setup!$C$13)-CI227,MAX(0,$H227-SUM($DP227:EF227)))</f>
        <v/>
      </c>
      <c r="EH227">
        <f>MIN(AL226*(1+AL$6/Setup!$C$13)-CJ227,MAX(0,$H227-SUM($DP227:EG227)))</f>
        <v/>
      </c>
      <c r="EI227">
        <f>MIN(AM226*(1+AM$6/Setup!$C$13)-CK227,MAX(0,$H227-SUM($DP227:EH227)))</f>
        <v/>
      </c>
      <c r="EJ227">
        <f>MIN(AN226*(1+AN$6/Setup!$C$13)-CL227,MAX(0,$H227-SUM($DP227:EI227)))</f>
        <v/>
      </c>
      <c r="EK227">
        <f>MIN(AO226*(1+AO$6/Setup!$C$13)-CM227,MAX(0,$H227-SUM($DP227:EJ227)))</f>
        <v/>
      </c>
      <c r="EL227">
        <f>MIN(AP226*(1+AP$6/Setup!$C$13)-CN227,MAX(0,$H227-SUM($DP227:EK227)))</f>
        <v/>
      </c>
      <c r="EM227">
        <f>MIN(AQ226*(1+AQ$6/Setup!$C$13)-CO227,MAX(0,$H227-SUM($DP227:EL227)))</f>
        <v/>
      </c>
      <c r="EN227">
        <f>MIN(AR226*(1+AR$6/Setup!$C$13)-CP227,MAX(0,$H227-SUM($DP227:EM227)))</f>
        <v/>
      </c>
      <c r="EO227">
        <f>MIN(AS226*(1+AS$6/Setup!$C$13)-CQ227,MAX(0,$H227-SUM($DP227:EN227)))</f>
        <v/>
      </c>
      <c r="EP227">
        <f>MIN(AT226*(1+AT$6/Setup!$C$13)-CR227,MAX(0,$H227-SUM($DP227:EO227)))</f>
        <v/>
      </c>
      <c r="EQ227">
        <f>MIN(AU226*(1+AU$6/Setup!$C$13)-CS227,MAX(0,$H227-SUM($DP227:EP227)))</f>
        <v/>
      </c>
      <c r="ER227">
        <f>MIN(AV226*(1+AV$6/Setup!$C$13)-CT227,MAX(0,$H227-SUM($DP227:EQ227)))</f>
        <v/>
      </c>
      <c r="ES227">
        <f>MIN(AW226*(1+AW$6/Setup!$C$13)-CU227,MAX(0,$H227-SUM($DP227:ER227)))</f>
        <v/>
      </c>
      <c r="ET227">
        <f>MIN(AX226*(1+AX$6/Setup!$C$13)-CV227,MAX(0,$H227-SUM($DP227:ES227)))</f>
        <v/>
      </c>
      <c r="EU227">
        <f>MIN(AY226*(1+AY$6/Setup!$C$13)-CW227,MAX(0,$H227-SUM($DP227:ET227)))</f>
        <v/>
      </c>
      <c r="EV227">
        <f>MIN(AZ226*(1+AZ$6/Setup!$C$13)-CX227,MAX(0,$H227-SUM($DP227:EU227)))</f>
        <v/>
      </c>
      <c r="EW227">
        <f>MIN(BA226*(1+BA$6/Setup!$C$13)-CY227,MAX(0,$H227-SUM($DP227:EV227)))</f>
        <v/>
      </c>
      <c r="EX227">
        <f>MIN(BB226*(1+BB$6/Setup!$C$13)-CZ227,MAX(0,$H227-SUM($DP227:EW227)))</f>
        <v/>
      </c>
      <c r="EY227">
        <f>MIN(BC226*(1+BC$6/Setup!$C$13)-DA227,MAX(0,$H227-SUM($DP227:EX227)))</f>
        <v/>
      </c>
      <c r="EZ227">
        <f>MIN(BD226*(1+BD$6/Setup!$C$13)-DB227,MAX(0,$H227-SUM($DP227:EY227)))</f>
        <v/>
      </c>
      <c r="FA227">
        <f>MIN(BE226*(1+BE$6/Setup!$C$13)-DC227,MAX(0,$H227-SUM($DP227:EZ227)))</f>
        <v/>
      </c>
      <c r="FB227">
        <f>MIN(BF226*(1+BF$6/Setup!$C$13)-DD227,MAX(0,$H227-SUM($DP227:FA227)))</f>
        <v/>
      </c>
      <c r="FC227">
        <f>MIN(BG226*(1+BG$6/Setup!$C$13)-DE227,MAX(0,$H227-SUM($DP227:FB227)))</f>
        <v/>
      </c>
      <c r="FD227">
        <f>MIN(BH226*(1+BH$6/Setup!$C$13)-DF227,MAX(0,$H227-SUM($DP227:FC227)))</f>
        <v/>
      </c>
      <c r="FE227">
        <f>MIN(BI226*(1+BI$6/Setup!$C$13)-DG227,MAX(0,$H227-SUM($DP227:FD227)))</f>
        <v/>
      </c>
      <c r="FF227">
        <f>MIN(BJ226*(1+BJ$6/Setup!$C$13)-DH227,MAX(0,$H227-SUM($DP227:FE227)))</f>
        <v/>
      </c>
      <c r="FG227">
        <f>MIN(BK226*(1+BK$6/Setup!$C$13)-DI227,MAX(0,$H227-SUM($DP227:FF227)))</f>
        <v/>
      </c>
      <c r="FH227">
        <f>MIN(BL226*(1+BL$6/Setup!$C$13)-DJ227,MAX(0,$H227-SUM($DP227:FG227)))</f>
        <v/>
      </c>
      <c r="FI227">
        <f>MIN(BM226*(1+BM$6/Setup!$C$13)-DK227,MAX(0,$H227-SUM($DP227:FH227)))</f>
        <v/>
      </c>
      <c r="FJ227">
        <f>MIN(BN226*(1+BN$6/Setup!$C$13)-DL227,MAX(0,$H227-SUM($DP227:FI227)))</f>
        <v/>
      </c>
      <c r="FK227">
        <f>MIN(BO226*(1+BO$6/Setup!$C$13)-DM227,MAX(0,$H227-SUM($DP227:FJ227)))</f>
        <v/>
      </c>
      <c r="FL227">
        <f>MIN(BP226*(1+BP$6/Setup!$C$13)-DN227,MAX(0,$H227-SUM($DP227:FK227)))</f>
        <v/>
      </c>
      <c r="FM227">
        <f>MIN(BQ226*(1+BQ$6/Setup!$C$13)-DO227,MAX(0,$H227-SUM($DP227:FL227)))</f>
        <v/>
      </c>
    </row>
    <row r="228">
      <c r="A228">
        <f>A227+1</f>
        <v/>
      </c>
      <c r="B228">
        <f>IF(Setup!$C$6="Every week",Setup!$C$7+7*(A228-1),IF(Setup!$C$6="Every 2 weeks",Setup!$C$7+14*(A228-1),IF(Setup!$C$6="Every month",EDATE(Setup!$C$7,A228-1),EOMONTH(Setup!$C$7,INT((A228-1+Setup!$C$20)/2)-1)+MIN(IF(MOD(A228-1+Setup!$C$20,2)=0,Setup!$C$18,Setup!$C$19),DAY(EOMONTH(Setup!$C$7,INT((A228-1+Setup!$C$20)/2)))))))</f>
        <v/>
      </c>
      <c r="C228">
        <f>N('Paycheck Plan'!J224)</f>
        <v/>
      </c>
      <c r="D228">
        <f>N('Paycheck Plan'!K224)</f>
        <v/>
      </c>
      <c r="E228">
        <f>MIN(MAX(0,Setup!$C$10-F227),MAX(0,Setup!$C$8+C228-G228))</f>
        <v/>
      </c>
      <c r="F228">
        <f>F227+E228</f>
        <v/>
      </c>
      <c r="G228">
        <f>MIN(Setup!$C$14,MAX(0,Setup!$C$8+C228))</f>
        <v/>
      </c>
      <c r="H228">
        <f>MAX(0,Setup!$C$8+C228-G228-E228)+SUM($T$7:$BQ$7)-SUM(BR228:DO228)</f>
        <v/>
      </c>
      <c r="I228">
        <f>SUMPRODUCT(T227:BQ227,$T$6:$BQ$6)/Setup!$C$13</f>
        <v/>
      </c>
      <c r="J228">
        <f>SUM(T228:BQ228)</f>
        <v/>
      </c>
      <c r="K228">
        <f>IF(MAX(DP228:FM228)&gt;0,MATCH(MAX(DP228:FM228),DP228:FM228,0),1)</f>
        <v/>
      </c>
      <c r="T228">
        <f>MAX(0,T227*(1+T$6/Setup!$C$13)-BR228-DP228)+IF($K228=1,$D228,0)</f>
        <v/>
      </c>
      <c r="U228">
        <f>MAX(0,U227*(1+U$6/Setup!$C$13)-BS228-DQ228)+IF($K228=2,$D228,0)</f>
        <v/>
      </c>
      <c r="V228">
        <f>MAX(0,V227*(1+V$6/Setup!$C$13)-BT228-DR228)+IF($K228=3,$D228,0)</f>
        <v/>
      </c>
      <c r="W228">
        <f>MAX(0,W227*(1+W$6/Setup!$C$13)-BU228-DS228)+IF($K228=4,$D228,0)</f>
        <v/>
      </c>
      <c r="X228">
        <f>MAX(0,X227*(1+X$6/Setup!$C$13)-BV228-DT228)+IF($K228=5,$D228,0)</f>
        <v/>
      </c>
      <c r="Y228">
        <f>MAX(0,Y227*(1+Y$6/Setup!$C$13)-BW228-DU228)+IF($K228=6,$D228,0)</f>
        <v/>
      </c>
      <c r="Z228">
        <f>MAX(0,Z227*(1+Z$6/Setup!$C$13)-BX228-DV228)+IF($K228=7,$D228,0)</f>
        <v/>
      </c>
      <c r="AA228">
        <f>MAX(0,AA227*(1+AA$6/Setup!$C$13)-BY228-DW228)+IF($K228=8,$D228,0)</f>
        <v/>
      </c>
      <c r="AB228">
        <f>MAX(0,AB227*(1+AB$6/Setup!$C$13)-BZ228-DX228)+IF($K228=9,$D228,0)</f>
        <v/>
      </c>
      <c r="AC228">
        <f>MAX(0,AC227*(1+AC$6/Setup!$C$13)-CA228-DY228)+IF($K228=10,$D228,0)</f>
        <v/>
      </c>
      <c r="AD228">
        <f>MAX(0,AD227*(1+AD$6/Setup!$C$13)-CB228-DZ228)+IF($K228=11,$D228,0)</f>
        <v/>
      </c>
      <c r="AE228">
        <f>MAX(0,AE227*(1+AE$6/Setup!$C$13)-CC228-EA228)+IF($K228=12,$D228,0)</f>
        <v/>
      </c>
      <c r="AF228">
        <f>MAX(0,AF227*(1+AF$6/Setup!$C$13)-CD228-EB228)+IF($K228=13,$D228,0)</f>
        <v/>
      </c>
      <c r="AG228">
        <f>MAX(0,AG227*(1+AG$6/Setup!$C$13)-CE228-EC228)+IF($K228=14,$D228,0)</f>
        <v/>
      </c>
      <c r="AH228">
        <f>MAX(0,AH227*(1+AH$6/Setup!$C$13)-CF228-ED228)+IF($K228=15,$D228,0)</f>
        <v/>
      </c>
      <c r="AI228">
        <f>MAX(0,AI227*(1+AI$6/Setup!$C$13)-CG228-EE228)+IF($K228=16,$D228,0)</f>
        <v/>
      </c>
      <c r="AJ228">
        <f>MAX(0,AJ227*(1+AJ$6/Setup!$C$13)-CH228-EF228)+IF($K228=17,$D228,0)</f>
        <v/>
      </c>
      <c r="AK228">
        <f>MAX(0,AK227*(1+AK$6/Setup!$C$13)-CI228-EG228)+IF($K228=18,$D228,0)</f>
        <v/>
      </c>
      <c r="AL228">
        <f>MAX(0,AL227*(1+AL$6/Setup!$C$13)-CJ228-EH228)+IF($K228=19,$D228,0)</f>
        <v/>
      </c>
      <c r="AM228">
        <f>MAX(0,AM227*(1+AM$6/Setup!$C$13)-CK228-EI228)+IF($K228=20,$D228,0)</f>
        <v/>
      </c>
      <c r="AN228">
        <f>MAX(0,AN227*(1+AN$6/Setup!$C$13)-CL228-EJ228)+IF($K228=21,$D228,0)</f>
        <v/>
      </c>
      <c r="AO228">
        <f>MAX(0,AO227*(1+AO$6/Setup!$C$13)-CM228-EK228)+IF($K228=22,$D228,0)</f>
        <v/>
      </c>
      <c r="AP228">
        <f>MAX(0,AP227*(1+AP$6/Setup!$C$13)-CN228-EL228)+IF($K228=23,$D228,0)</f>
        <v/>
      </c>
      <c r="AQ228">
        <f>MAX(0,AQ227*(1+AQ$6/Setup!$C$13)-CO228-EM228)+IF($K228=24,$D228,0)</f>
        <v/>
      </c>
      <c r="AR228">
        <f>MAX(0,AR227*(1+AR$6/Setup!$C$13)-CP228-EN228)+IF($K228=25,$D228,0)</f>
        <v/>
      </c>
      <c r="AS228">
        <f>MAX(0,AS227*(1+AS$6/Setup!$C$13)-CQ228-EO228)+IF($K228=26,$D228,0)</f>
        <v/>
      </c>
      <c r="AT228">
        <f>MAX(0,AT227*(1+AT$6/Setup!$C$13)-CR228-EP228)+IF($K228=27,$D228,0)</f>
        <v/>
      </c>
      <c r="AU228">
        <f>MAX(0,AU227*(1+AU$6/Setup!$C$13)-CS228-EQ228)+IF($K228=28,$D228,0)</f>
        <v/>
      </c>
      <c r="AV228">
        <f>MAX(0,AV227*(1+AV$6/Setup!$C$13)-CT228-ER228)+IF($K228=29,$D228,0)</f>
        <v/>
      </c>
      <c r="AW228">
        <f>MAX(0,AW227*(1+AW$6/Setup!$C$13)-CU228-ES228)+IF($K228=30,$D228,0)</f>
        <v/>
      </c>
      <c r="AX228">
        <f>MAX(0,AX227*(1+AX$6/Setup!$C$13)-CV228-ET228)+IF($K228=31,$D228,0)</f>
        <v/>
      </c>
      <c r="AY228">
        <f>MAX(0,AY227*(1+AY$6/Setup!$C$13)-CW228-EU228)+IF($K228=32,$D228,0)</f>
        <v/>
      </c>
      <c r="AZ228">
        <f>MAX(0,AZ227*(1+AZ$6/Setup!$C$13)-CX228-EV228)+IF($K228=33,$D228,0)</f>
        <v/>
      </c>
      <c r="BA228">
        <f>MAX(0,BA227*(1+BA$6/Setup!$C$13)-CY228-EW228)+IF($K228=34,$D228,0)</f>
        <v/>
      </c>
      <c r="BB228">
        <f>MAX(0,BB227*(1+BB$6/Setup!$C$13)-CZ228-EX228)+IF($K228=35,$D228,0)</f>
        <v/>
      </c>
      <c r="BC228">
        <f>MAX(0,BC227*(1+BC$6/Setup!$C$13)-DA228-EY228)+IF($K228=36,$D228,0)</f>
        <v/>
      </c>
      <c r="BD228">
        <f>MAX(0,BD227*(1+BD$6/Setup!$C$13)-DB228-EZ228)+IF($K228=37,$D228,0)</f>
        <v/>
      </c>
      <c r="BE228">
        <f>MAX(0,BE227*(1+BE$6/Setup!$C$13)-DC228-FA228)+IF($K228=38,$D228,0)</f>
        <v/>
      </c>
      <c r="BF228">
        <f>MAX(0,BF227*(1+BF$6/Setup!$C$13)-DD228-FB228)+IF($K228=39,$D228,0)</f>
        <v/>
      </c>
      <c r="BG228">
        <f>MAX(0,BG227*(1+BG$6/Setup!$C$13)-DE228-FC228)+IF($K228=40,$D228,0)</f>
        <v/>
      </c>
      <c r="BH228">
        <f>MAX(0,BH227*(1+BH$6/Setup!$C$13)-DF228-FD228)+IF($K228=41,$D228,0)</f>
        <v/>
      </c>
      <c r="BI228">
        <f>MAX(0,BI227*(1+BI$6/Setup!$C$13)-DG228-FE228)+IF($K228=42,$D228,0)</f>
        <v/>
      </c>
      <c r="BJ228">
        <f>MAX(0,BJ227*(1+BJ$6/Setup!$C$13)-DH228-FF228)+IF($K228=43,$D228,0)</f>
        <v/>
      </c>
      <c r="BK228">
        <f>MAX(0,BK227*(1+BK$6/Setup!$C$13)-DI228-FG228)+IF($K228=44,$D228,0)</f>
        <v/>
      </c>
      <c r="BL228">
        <f>MAX(0,BL227*(1+BL$6/Setup!$C$13)-DJ228-FH228)+IF($K228=45,$D228,0)</f>
        <v/>
      </c>
      <c r="BM228">
        <f>MAX(0,BM227*(1+BM$6/Setup!$C$13)-DK228-FI228)+IF($K228=46,$D228,0)</f>
        <v/>
      </c>
      <c r="BN228">
        <f>MAX(0,BN227*(1+BN$6/Setup!$C$13)-DL228-FJ228)+IF($K228=47,$D228,0)</f>
        <v/>
      </c>
      <c r="BO228">
        <f>MAX(0,BO227*(1+BO$6/Setup!$C$13)-DM228-FK228)+IF($K228=48,$D228,0)</f>
        <v/>
      </c>
      <c r="BP228">
        <f>MAX(0,BP227*(1+BP$6/Setup!$C$13)-DN228-FL228)+IF($K228=49,$D228,0)</f>
        <v/>
      </c>
      <c r="BQ228">
        <f>MAX(0,BQ227*(1+BQ$6/Setup!$C$13)-DO228-FM228)+IF($K228=50,$D228,0)</f>
        <v/>
      </c>
      <c r="BR228">
        <f>MIN(T227*(1+T$6/Setup!$C$13),T$7)</f>
        <v/>
      </c>
      <c r="BS228">
        <f>MIN(U227*(1+U$6/Setup!$C$13),U$7)</f>
        <v/>
      </c>
      <c r="BT228">
        <f>MIN(V227*(1+V$6/Setup!$C$13),V$7)</f>
        <v/>
      </c>
      <c r="BU228">
        <f>MIN(W227*(1+W$6/Setup!$C$13),W$7)</f>
        <v/>
      </c>
      <c r="BV228">
        <f>MIN(X227*(1+X$6/Setup!$C$13),X$7)</f>
        <v/>
      </c>
      <c r="BW228">
        <f>MIN(Y227*(1+Y$6/Setup!$C$13),Y$7)</f>
        <v/>
      </c>
      <c r="BX228">
        <f>MIN(Z227*(1+Z$6/Setup!$C$13),Z$7)</f>
        <v/>
      </c>
      <c r="BY228">
        <f>MIN(AA227*(1+AA$6/Setup!$C$13),AA$7)</f>
        <v/>
      </c>
      <c r="BZ228">
        <f>MIN(AB227*(1+AB$6/Setup!$C$13),AB$7)</f>
        <v/>
      </c>
      <c r="CA228">
        <f>MIN(AC227*(1+AC$6/Setup!$C$13),AC$7)</f>
        <v/>
      </c>
      <c r="CB228">
        <f>MIN(AD227*(1+AD$6/Setup!$C$13),AD$7)</f>
        <v/>
      </c>
      <c r="CC228">
        <f>MIN(AE227*(1+AE$6/Setup!$C$13),AE$7)</f>
        <v/>
      </c>
      <c r="CD228">
        <f>MIN(AF227*(1+AF$6/Setup!$C$13),AF$7)</f>
        <v/>
      </c>
      <c r="CE228">
        <f>MIN(AG227*(1+AG$6/Setup!$C$13),AG$7)</f>
        <v/>
      </c>
      <c r="CF228">
        <f>MIN(AH227*(1+AH$6/Setup!$C$13),AH$7)</f>
        <v/>
      </c>
      <c r="CG228">
        <f>MIN(AI227*(1+AI$6/Setup!$C$13),AI$7)</f>
        <v/>
      </c>
      <c r="CH228">
        <f>MIN(AJ227*(1+AJ$6/Setup!$C$13),AJ$7)</f>
        <v/>
      </c>
      <c r="CI228">
        <f>MIN(AK227*(1+AK$6/Setup!$C$13),AK$7)</f>
        <v/>
      </c>
      <c r="CJ228">
        <f>MIN(AL227*(1+AL$6/Setup!$C$13),AL$7)</f>
        <v/>
      </c>
      <c r="CK228">
        <f>MIN(AM227*(1+AM$6/Setup!$C$13),AM$7)</f>
        <v/>
      </c>
      <c r="CL228">
        <f>MIN(AN227*(1+AN$6/Setup!$C$13),AN$7)</f>
        <v/>
      </c>
      <c r="CM228">
        <f>MIN(AO227*(1+AO$6/Setup!$C$13),AO$7)</f>
        <v/>
      </c>
      <c r="CN228">
        <f>MIN(AP227*(1+AP$6/Setup!$C$13),AP$7)</f>
        <v/>
      </c>
      <c r="CO228">
        <f>MIN(AQ227*(1+AQ$6/Setup!$C$13),AQ$7)</f>
        <v/>
      </c>
      <c r="CP228">
        <f>MIN(AR227*(1+AR$6/Setup!$C$13),AR$7)</f>
        <v/>
      </c>
      <c r="CQ228">
        <f>MIN(AS227*(1+AS$6/Setup!$C$13),AS$7)</f>
        <v/>
      </c>
      <c r="CR228">
        <f>MIN(AT227*(1+AT$6/Setup!$C$13),AT$7)</f>
        <v/>
      </c>
      <c r="CS228">
        <f>MIN(AU227*(1+AU$6/Setup!$C$13),AU$7)</f>
        <v/>
      </c>
      <c r="CT228">
        <f>MIN(AV227*(1+AV$6/Setup!$C$13),AV$7)</f>
        <v/>
      </c>
      <c r="CU228">
        <f>MIN(AW227*(1+AW$6/Setup!$C$13),AW$7)</f>
        <v/>
      </c>
      <c r="CV228">
        <f>MIN(AX227*(1+AX$6/Setup!$C$13),AX$7)</f>
        <v/>
      </c>
      <c r="CW228">
        <f>MIN(AY227*(1+AY$6/Setup!$C$13),AY$7)</f>
        <v/>
      </c>
      <c r="CX228">
        <f>MIN(AZ227*(1+AZ$6/Setup!$C$13),AZ$7)</f>
        <v/>
      </c>
      <c r="CY228">
        <f>MIN(BA227*(1+BA$6/Setup!$C$13),BA$7)</f>
        <v/>
      </c>
      <c r="CZ228">
        <f>MIN(BB227*(1+BB$6/Setup!$C$13),BB$7)</f>
        <v/>
      </c>
      <c r="DA228">
        <f>MIN(BC227*(1+BC$6/Setup!$C$13),BC$7)</f>
        <v/>
      </c>
      <c r="DB228">
        <f>MIN(BD227*(1+BD$6/Setup!$C$13),BD$7)</f>
        <v/>
      </c>
      <c r="DC228">
        <f>MIN(BE227*(1+BE$6/Setup!$C$13),BE$7)</f>
        <v/>
      </c>
      <c r="DD228">
        <f>MIN(BF227*(1+BF$6/Setup!$C$13),BF$7)</f>
        <v/>
      </c>
      <c r="DE228">
        <f>MIN(BG227*(1+BG$6/Setup!$C$13),BG$7)</f>
        <v/>
      </c>
      <c r="DF228">
        <f>MIN(BH227*(1+BH$6/Setup!$C$13),BH$7)</f>
        <v/>
      </c>
      <c r="DG228">
        <f>MIN(BI227*(1+BI$6/Setup!$C$13),BI$7)</f>
        <v/>
      </c>
      <c r="DH228">
        <f>MIN(BJ227*(1+BJ$6/Setup!$C$13),BJ$7)</f>
        <v/>
      </c>
      <c r="DI228">
        <f>MIN(BK227*(1+BK$6/Setup!$C$13),BK$7)</f>
        <v/>
      </c>
      <c r="DJ228">
        <f>MIN(BL227*(1+BL$6/Setup!$C$13),BL$7)</f>
        <v/>
      </c>
      <c r="DK228">
        <f>MIN(BM227*(1+BM$6/Setup!$C$13),BM$7)</f>
        <v/>
      </c>
      <c r="DL228">
        <f>MIN(BN227*(1+BN$6/Setup!$C$13),BN$7)</f>
        <v/>
      </c>
      <c r="DM228">
        <f>MIN(BO227*(1+BO$6/Setup!$C$13),BO$7)</f>
        <v/>
      </c>
      <c r="DN228">
        <f>MIN(BP227*(1+BP$6/Setup!$C$13),BP$7)</f>
        <v/>
      </c>
      <c r="DO228">
        <f>MIN(BQ227*(1+BQ$6/Setup!$C$13),BQ$7)</f>
        <v/>
      </c>
      <c r="DP228">
        <f>MIN(T227*(1+T$6/Setup!$C$13)-BR228,$H228)</f>
        <v/>
      </c>
      <c r="DQ228">
        <f>MIN(U227*(1+U$6/Setup!$C$13)-BS228,MAX(0,$H228-SUM($DP228:DP228)))</f>
        <v/>
      </c>
      <c r="DR228">
        <f>MIN(V227*(1+V$6/Setup!$C$13)-BT228,MAX(0,$H228-SUM($DP228:DQ228)))</f>
        <v/>
      </c>
      <c r="DS228">
        <f>MIN(W227*(1+W$6/Setup!$C$13)-BU228,MAX(0,$H228-SUM($DP228:DR228)))</f>
        <v/>
      </c>
      <c r="DT228">
        <f>MIN(X227*(1+X$6/Setup!$C$13)-BV228,MAX(0,$H228-SUM($DP228:DS228)))</f>
        <v/>
      </c>
      <c r="DU228">
        <f>MIN(Y227*(1+Y$6/Setup!$C$13)-BW228,MAX(0,$H228-SUM($DP228:DT228)))</f>
        <v/>
      </c>
      <c r="DV228">
        <f>MIN(Z227*(1+Z$6/Setup!$C$13)-BX228,MAX(0,$H228-SUM($DP228:DU228)))</f>
        <v/>
      </c>
      <c r="DW228">
        <f>MIN(AA227*(1+AA$6/Setup!$C$13)-BY228,MAX(0,$H228-SUM($DP228:DV228)))</f>
        <v/>
      </c>
      <c r="DX228">
        <f>MIN(AB227*(1+AB$6/Setup!$C$13)-BZ228,MAX(0,$H228-SUM($DP228:DW228)))</f>
        <v/>
      </c>
      <c r="DY228">
        <f>MIN(AC227*(1+AC$6/Setup!$C$13)-CA228,MAX(0,$H228-SUM($DP228:DX228)))</f>
        <v/>
      </c>
      <c r="DZ228">
        <f>MIN(AD227*(1+AD$6/Setup!$C$13)-CB228,MAX(0,$H228-SUM($DP228:DY228)))</f>
        <v/>
      </c>
      <c r="EA228">
        <f>MIN(AE227*(1+AE$6/Setup!$C$13)-CC228,MAX(0,$H228-SUM($DP228:DZ228)))</f>
        <v/>
      </c>
      <c r="EB228">
        <f>MIN(AF227*(1+AF$6/Setup!$C$13)-CD228,MAX(0,$H228-SUM($DP228:EA228)))</f>
        <v/>
      </c>
      <c r="EC228">
        <f>MIN(AG227*(1+AG$6/Setup!$C$13)-CE228,MAX(0,$H228-SUM($DP228:EB228)))</f>
        <v/>
      </c>
      <c r="ED228">
        <f>MIN(AH227*(1+AH$6/Setup!$C$13)-CF228,MAX(0,$H228-SUM($DP228:EC228)))</f>
        <v/>
      </c>
      <c r="EE228">
        <f>MIN(AI227*(1+AI$6/Setup!$C$13)-CG228,MAX(0,$H228-SUM($DP228:ED228)))</f>
        <v/>
      </c>
      <c r="EF228">
        <f>MIN(AJ227*(1+AJ$6/Setup!$C$13)-CH228,MAX(0,$H228-SUM($DP228:EE228)))</f>
        <v/>
      </c>
      <c r="EG228">
        <f>MIN(AK227*(1+AK$6/Setup!$C$13)-CI228,MAX(0,$H228-SUM($DP228:EF228)))</f>
        <v/>
      </c>
      <c r="EH228">
        <f>MIN(AL227*(1+AL$6/Setup!$C$13)-CJ228,MAX(0,$H228-SUM($DP228:EG228)))</f>
        <v/>
      </c>
      <c r="EI228">
        <f>MIN(AM227*(1+AM$6/Setup!$C$13)-CK228,MAX(0,$H228-SUM($DP228:EH228)))</f>
        <v/>
      </c>
      <c r="EJ228">
        <f>MIN(AN227*(1+AN$6/Setup!$C$13)-CL228,MAX(0,$H228-SUM($DP228:EI228)))</f>
        <v/>
      </c>
      <c r="EK228">
        <f>MIN(AO227*(1+AO$6/Setup!$C$13)-CM228,MAX(0,$H228-SUM($DP228:EJ228)))</f>
        <v/>
      </c>
      <c r="EL228">
        <f>MIN(AP227*(1+AP$6/Setup!$C$13)-CN228,MAX(0,$H228-SUM($DP228:EK228)))</f>
        <v/>
      </c>
      <c r="EM228">
        <f>MIN(AQ227*(1+AQ$6/Setup!$C$13)-CO228,MAX(0,$H228-SUM($DP228:EL228)))</f>
        <v/>
      </c>
      <c r="EN228">
        <f>MIN(AR227*(1+AR$6/Setup!$C$13)-CP228,MAX(0,$H228-SUM($DP228:EM228)))</f>
        <v/>
      </c>
      <c r="EO228">
        <f>MIN(AS227*(1+AS$6/Setup!$C$13)-CQ228,MAX(0,$H228-SUM($DP228:EN228)))</f>
        <v/>
      </c>
      <c r="EP228">
        <f>MIN(AT227*(1+AT$6/Setup!$C$13)-CR228,MAX(0,$H228-SUM($DP228:EO228)))</f>
        <v/>
      </c>
      <c r="EQ228">
        <f>MIN(AU227*(1+AU$6/Setup!$C$13)-CS228,MAX(0,$H228-SUM($DP228:EP228)))</f>
        <v/>
      </c>
      <c r="ER228">
        <f>MIN(AV227*(1+AV$6/Setup!$C$13)-CT228,MAX(0,$H228-SUM($DP228:EQ228)))</f>
        <v/>
      </c>
      <c r="ES228">
        <f>MIN(AW227*(1+AW$6/Setup!$C$13)-CU228,MAX(0,$H228-SUM($DP228:ER228)))</f>
        <v/>
      </c>
      <c r="ET228">
        <f>MIN(AX227*(1+AX$6/Setup!$C$13)-CV228,MAX(0,$H228-SUM($DP228:ES228)))</f>
        <v/>
      </c>
      <c r="EU228">
        <f>MIN(AY227*(1+AY$6/Setup!$C$13)-CW228,MAX(0,$H228-SUM($DP228:ET228)))</f>
        <v/>
      </c>
      <c r="EV228">
        <f>MIN(AZ227*(1+AZ$6/Setup!$C$13)-CX228,MAX(0,$H228-SUM($DP228:EU228)))</f>
        <v/>
      </c>
      <c r="EW228">
        <f>MIN(BA227*(1+BA$6/Setup!$C$13)-CY228,MAX(0,$H228-SUM($DP228:EV228)))</f>
        <v/>
      </c>
      <c r="EX228">
        <f>MIN(BB227*(1+BB$6/Setup!$C$13)-CZ228,MAX(0,$H228-SUM($DP228:EW228)))</f>
        <v/>
      </c>
      <c r="EY228">
        <f>MIN(BC227*(1+BC$6/Setup!$C$13)-DA228,MAX(0,$H228-SUM($DP228:EX228)))</f>
        <v/>
      </c>
      <c r="EZ228">
        <f>MIN(BD227*(1+BD$6/Setup!$C$13)-DB228,MAX(0,$H228-SUM($DP228:EY228)))</f>
        <v/>
      </c>
      <c r="FA228">
        <f>MIN(BE227*(1+BE$6/Setup!$C$13)-DC228,MAX(0,$H228-SUM($DP228:EZ228)))</f>
        <v/>
      </c>
      <c r="FB228">
        <f>MIN(BF227*(1+BF$6/Setup!$C$13)-DD228,MAX(0,$H228-SUM($DP228:FA228)))</f>
        <v/>
      </c>
      <c r="FC228">
        <f>MIN(BG227*(1+BG$6/Setup!$C$13)-DE228,MAX(0,$H228-SUM($DP228:FB228)))</f>
        <v/>
      </c>
      <c r="FD228">
        <f>MIN(BH227*(1+BH$6/Setup!$C$13)-DF228,MAX(0,$H228-SUM($DP228:FC228)))</f>
        <v/>
      </c>
      <c r="FE228">
        <f>MIN(BI227*(1+BI$6/Setup!$C$13)-DG228,MAX(0,$H228-SUM($DP228:FD228)))</f>
        <v/>
      </c>
      <c r="FF228">
        <f>MIN(BJ227*(1+BJ$6/Setup!$C$13)-DH228,MAX(0,$H228-SUM($DP228:FE228)))</f>
        <v/>
      </c>
      <c r="FG228">
        <f>MIN(BK227*(1+BK$6/Setup!$C$13)-DI228,MAX(0,$H228-SUM($DP228:FF228)))</f>
        <v/>
      </c>
      <c r="FH228">
        <f>MIN(BL227*(1+BL$6/Setup!$C$13)-DJ228,MAX(0,$H228-SUM($DP228:FG228)))</f>
        <v/>
      </c>
      <c r="FI228">
        <f>MIN(BM227*(1+BM$6/Setup!$C$13)-DK228,MAX(0,$H228-SUM($DP228:FH228)))</f>
        <v/>
      </c>
      <c r="FJ228">
        <f>MIN(BN227*(1+BN$6/Setup!$C$13)-DL228,MAX(0,$H228-SUM($DP228:FI228)))</f>
        <v/>
      </c>
      <c r="FK228">
        <f>MIN(BO227*(1+BO$6/Setup!$C$13)-DM228,MAX(0,$H228-SUM($DP228:FJ228)))</f>
        <v/>
      </c>
      <c r="FL228">
        <f>MIN(BP227*(1+BP$6/Setup!$C$13)-DN228,MAX(0,$H228-SUM($DP228:FK228)))</f>
        <v/>
      </c>
      <c r="FM228">
        <f>MIN(BQ227*(1+BQ$6/Setup!$C$13)-DO228,MAX(0,$H228-SUM($DP228:FL228)))</f>
        <v/>
      </c>
    </row>
    <row r="229">
      <c r="A229">
        <f>A228+1</f>
        <v/>
      </c>
      <c r="B229">
        <f>IF(Setup!$C$6="Every week",Setup!$C$7+7*(A229-1),IF(Setup!$C$6="Every 2 weeks",Setup!$C$7+14*(A229-1),IF(Setup!$C$6="Every month",EDATE(Setup!$C$7,A229-1),EOMONTH(Setup!$C$7,INT((A229-1+Setup!$C$20)/2)-1)+MIN(IF(MOD(A229-1+Setup!$C$20,2)=0,Setup!$C$18,Setup!$C$19),DAY(EOMONTH(Setup!$C$7,INT((A229-1+Setup!$C$20)/2)))))))</f>
        <v/>
      </c>
      <c r="C229">
        <f>N('Paycheck Plan'!J225)</f>
        <v/>
      </c>
      <c r="D229">
        <f>N('Paycheck Plan'!K225)</f>
        <v/>
      </c>
      <c r="E229">
        <f>MIN(MAX(0,Setup!$C$10-F228),MAX(0,Setup!$C$8+C229-G229))</f>
        <v/>
      </c>
      <c r="F229">
        <f>F228+E229</f>
        <v/>
      </c>
      <c r="G229">
        <f>MIN(Setup!$C$14,MAX(0,Setup!$C$8+C229))</f>
        <v/>
      </c>
      <c r="H229">
        <f>MAX(0,Setup!$C$8+C229-G229-E229)+SUM($T$7:$BQ$7)-SUM(BR229:DO229)</f>
        <v/>
      </c>
      <c r="I229">
        <f>SUMPRODUCT(T228:BQ228,$T$6:$BQ$6)/Setup!$C$13</f>
        <v/>
      </c>
      <c r="J229">
        <f>SUM(T229:BQ229)</f>
        <v/>
      </c>
      <c r="K229">
        <f>IF(MAX(DP229:FM229)&gt;0,MATCH(MAX(DP229:FM229),DP229:FM229,0),1)</f>
        <v/>
      </c>
      <c r="T229">
        <f>MAX(0,T228*(1+T$6/Setup!$C$13)-BR229-DP229)+IF($K229=1,$D229,0)</f>
        <v/>
      </c>
      <c r="U229">
        <f>MAX(0,U228*(1+U$6/Setup!$C$13)-BS229-DQ229)+IF($K229=2,$D229,0)</f>
        <v/>
      </c>
      <c r="V229">
        <f>MAX(0,V228*(1+V$6/Setup!$C$13)-BT229-DR229)+IF($K229=3,$D229,0)</f>
        <v/>
      </c>
      <c r="W229">
        <f>MAX(0,W228*(1+W$6/Setup!$C$13)-BU229-DS229)+IF($K229=4,$D229,0)</f>
        <v/>
      </c>
      <c r="X229">
        <f>MAX(0,X228*(1+X$6/Setup!$C$13)-BV229-DT229)+IF($K229=5,$D229,0)</f>
        <v/>
      </c>
      <c r="Y229">
        <f>MAX(0,Y228*(1+Y$6/Setup!$C$13)-BW229-DU229)+IF($K229=6,$D229,0)</f>
        <v/>
      </c>
      <c r="Z229">
        <f>MAX(0,Z228*(1+Z$6/Setup!$C$13)-BX229-DV229)+IF($K229=7,$D229,0)</f>
        <v/>
      </c>
      <c r="AA229">
        <f>MAX(0,AA228*(1+AA$6/Setup!$C$13)-BY229-DW229)+IF($K229=8,$D229,0)</f>
        <v/>
      </c>
      <c r="AB229">
        <f>MAX(0,AB228*(1+AB$6/Setup!$C$13)-BZ229-DX229)+IF($K229=9,$D229,0)</f>
        <v/>
      </c>
      <c r="AC229">
        <f>MAX(0,AC228*(1+AC$6/Setup!$C$13)-CA229-DY229)+IF($K229=10,$D229,0)</f>
        <v/>
      </c>
      <c r="AD229">
        <f>MAX(0,AD228*(1+AD$6/Setup!$C$13)-CB229-DZ229)+IF($K229=11,$D229,0)</f>
        <v/>
      </c>
      <c r="AE229">
        <f>MAX(0,AE228*(1+AE$6/Setup!$C$13)-CC229-EA229)+IF($K229=12,$D229,0)</f>
        <v/>
      </c>
      <c r="AF229">
        <f>MAX(0,AF228*(1+AF$6/Setup!$C$13)-CD229-EB229)+IF($K229=13,$D229,0)</f>
        <v/>
      </c>
      <c r="AG229">
        <f>MAX(0,AG228*(1+AG$6/Setup!$C$13)-CE229-EC229)+IF($K229=14,$D229,0)</f>
        <v/>
      </c>
      <c r="AH229">
        <f>MAX(0,AH228*(1+AH$6/Setup!$C$13)-CF229-ED229)+IF($K229=15,$D229,0)</f>
        <v/>
      </c>
      <c r="AI229">
        <f>MAX(0,AI228*(1+AI$6/Setup!$C$13)-CG229-EE229)+IF($K229=16,$D229,0)</f>
        <v/>
      </c>
      <c r="AJ229">
        <f>MAX(0,AJ228*(1+AJ$6/Setup!$C$13)-CH229-EF229)+IF($K229=17,$D229,0)</f>
        <v/>
      </c>
      <c r="AK229">
        <f>MAX(0,AK228*(1+AK$6/Setup!$C$13)-CI229-EG229)+IF($K229=18,$D229,0)</f>
        <v/>
      </c>
      <c r="AL229">
        <f>MAX(0,AL228*(1+AL$6/Setup!$C$13)-CJ229-EH229)+IF($K229=19,$D229,0)</f>
        <v/>
      </c>
      <c r="AM229">
        <f>MAX(0,AM228*(1+AM$6/Setup!$C$13)-CK229-EI229)+IF($K229=20,$D229,0)</f>
        <v/>
      </c>
      <c r="AN229">
        <f>MAX(0,AN228*(1+AN$6/Setup!$C$13)-CL229-EJ229)+IF($K229=21,$D229,0)</f>
        <v/>
      </c>
      <c r="AO229">
        <f>MAX(0,AO228*(1+AO$6/Setup!$C$13)-CM229-EK229)+IF($K229=22,$D229,0)</f>
        <v/>
      </c>
      <c r="AP229">
        <f>MAX(0,AP228*(1+AP$6/Setup!$C$13)-CN229-EL229)+IF($K229=23,$D229,0)</f>
        <v/>
      </c>
      <c r="AQ229">
        <f>MAX(0,AQ228*(1+AQ$6/Setup!$C$13)-CO229-EM229)+IF($K229=24,$D229,0)</f>
        <v/>
      </c>
      <c r="AR229">
        <f>MAX(0,AR228*(1+AR$6/Setup!$C$13)-CP229-EN229)+IF($K229=25,$D229,0)</f>
        <v/>
      </c>
      <c r="AS229">
        <f>MAX(0,AS228*(1+AS$6/Setup!$C$13)-CQ229-EO229)+IF($K229=26,$D229,0)</f>
        <v/>
      </c>
      <c r="AT229">
        <f>MAX(0,AT228*(1+AT$6/Setup!$C$13)-CR229-EP229)+IF($K229=27,$D229,0)</f>
        <v/>
      </c>
      <c r="AU229">
        <f>MAX(0,AU228*(1+AU$6/Setup!$C$13)-CS229-EQ229)+IF($K229=28,$D229,0)</f>
        <v/>
      </c>
      <c r="AV229">
        <f>MAX(0,AV228*(1+AV$6/Setup!$C$13)-CT229-ER229)+IF($K229=29,$D229,0)</f>
        <v/>
      </c>
      <c r="AW229">
        <f>MAX(0,AW228*(1+AW$6/Setup!$C$13)-CU229-ES229)+IF($K229=30,$D229,0)</f>
        <v/>
      </c>
      <c r="AX229">
        <f>MAX(0,AX228*(1+AX$6/Setup!$C$13)-CV229-ET229)+IF($K229=31,$D229,0)</f>
        <v/>
      </c>
      <c r="AY229">
        <f>MAX(0,AY228*(1+AY$6/Setup!$C$13)-CW229-EU229)+IF($K229=32,$D229,0)</f>
        <v/>
      </c>
      <c r="AZ229">
        <f>MAX(0,AZ228*(1+AZ$6/Setup!$C$13)-CX229-EV229)+IF($K229=33,$D229,0)</f>
        <v/>
      </c>
      <c r="BA229">
        <f>MAX(0,BA228*(1+BA$6/Setup!$C$13)-CY229-EW229)+IF($K229=34,$D229,0)</f>
        <v/>
      </c>
      <c r="BB229">
        <f>MAX(0,BB228*(1+BB$6/Setup!$C$13)-CZ229-EX229)+IF($K229=35,$D229,0)</f>
        <v/>
      </c>
      <c r="BC229">
        <f>MAX(0,BC228*(1+BC$6/Setup!$C$13)-DA229-EY229)+IF($K229=36,$D229,0)</f>
        <v/>
      </c>
      <c r="BD229">
        <f>MAX(0,BD228*(1+BD$6/Setup!$C$13)-DB229-EZ229)+IF($K229=37,$D229,0)</f>
        <v/>
      </c>
      <c r="BE229">
        <f>MAX(0,BE228*(1+BE$6/Setup!$C$13)-DC229-FA229)+IF($K229=38,$D229,0)</f>
        <v/>
      </c>
      <c r="BF229">
        <f>MAX(0,BF228*(1+BF$6/Setup!$C$13)-DD229-FB229)+IF($K229=39,$D229,0)</f>
        <v/>
      </c>
      <c r="BG229">
        <f>MAX(0,BG228*(1+BG$6/Setup!$C$13)-DE229-FC229)+IF($K229=40,$D229,0)</f>
        <v/>
      </c>
      <c r="BH229">
        <f>MAX(0,BH228*(1+BH$6/Setup!$C$13)-DF229-FD229)+IF($K229=41,$D229,0)</f>
        <v/>
      </c>
      <c r="BI229">
        <f>MAX(0,BI228*(1+BI$6/Setup!$C$13)-DG229-FE229)+IF($K229=42,$D229,0)</f>
        <v/>
      </c>
      <c r="BJ229">
        <f>MAX(0,BJ228*(1+BJ$6/Setup!$C$13)-DH229-FF229)+IF($K229=43,$D229,0)</f>
        <v/>
      </c>
      <c r="BK229">
        <f>MAX(0,BK228*(1+BK$6/Setup!$C$13)-DI229-FG229)+IF($K229=44,$D229,0)</f>
        <v/>
      </c>
      <c r="BL229">
        <f>MAX(0,BL228*(1+BL$6/Setup!$C$13)-DJ229-FH229)+IF($K229=45,$D229,0)</f>
        <v/>
      </c>
      <c r="BM229">
        <f>MAX(0,BM228*(1+BM$6/Setup!$C$13)-DK229-FI229)+IF($K229=46,$D229,0)</f>
        <v/>
      </c>
      <c r="BN229">
        <f>MAX(0,BN228*(1+BN$6/Setup!$C$13)-DL229-FJ229)+IF($K229=47,$D229,0)</f>
        <v/>
      </c>
      <c r="BO229">
        <f>MAX(0,BO228*(1+BO$6/Setup!$C$13)-DM229-FK229)+IF($K229=48,$D229,0)</f>
        <v/>
      </c>
      <c r="BP229">
        <f>MAX(0,BP228*(1+BP$6/Setup!$C$13)-DN229-FL229)+IF($K229=49,$D229,0)</f>
        <v/>
      </c>
      <c r="BQ229">
        <f>MAX(0,BQ228*(1+BQ$6/Setup!$C$13)-DO229-FM229)+IF($K229=50,$D229,0)</f>
        <v/>
      </c>
      <c r="BR229">
        <f>MIN(T228*(1+T$6/Setup!$C$13),T$7)</f>
        <v/>
      </c>
      <c r="BS229">
        <f>MIN(U228*(1+U$6/Setup!$C$13),U$7)</f>
        <v/>
      </c>
      <c r="BT229">
        <f>MIN(V228*(1+V$6/Setup!$C$13),V$7)</f>
        <v/>
      </c>
      <c r="BU229">
        <f>MIN(W228*(1+W$6/Setup!$C$13),W$7)</f>
        <v/>
      </c>
      <c r="BV229">
        <f>MIN(X228*(1+X$6/Setup!$C$13),X$7)</f>
        <v/>
      </c>
      <c r="BW229">
        <f>MIN(Y228*(1+Y$6/Setup!$C$13),Y$7)</f>
        <v/>
      </c>
      <c r="BX229">
        <f>MIN(Z228*(1+Z$6/Setup!$C$13),Z$7)</f>
        <v/>
      </c>
      <c r="BY229">
        <f>MIN(AA228*(1+AA$6/Setup!$C$13),AA$7)</f>
        <v/>
      </c>
      <c r="BZ229">
        <f>MIN(AB228*(1+AB$6/Setup!$C$13),AB$7)</f>
        <v/>
      </c>
      <c r="CA229">
        <f>MIN(AC228*(1+AC$6/Setup!$C$13),AC$7)</f>
        <v/>
      </c>
      <c r="CB229">
        <f>MIN(AD228*(1+AD$6/Setup!$C$13),AD$7)</f>
        <v/>
      </c>
      <c r="CC229">
        <f>MIN(AE228*(1+AE$6/Setup!$C$13),AE$7)</f>
        <v/>
      </c>
      <c r="CD229">
        <f>MIN(AF228*(1+AF$6/Setup!$C$13),AF$7)</f>
        <v/>
      </c>
      <c r="CE229">
        <f>MIN(AG228*(1+AG$6/Setup!$C$13),AG$7)</f>
        <v/>
      </c>
      <c r="CF229">
        <f>MIN(AH228*(1+AH$6/Setup!$C$13),AH$7)</f>
        <v/>
      </c>
      <c r="CG229">
        <f>MIN(AI228*(1+AI$6/Setup!$C$13),AI$7)</f>
        <v/>
      </c>
      <c r="CH229">
        <f>MIN(AJ228*(1+AJ$6/Setup!$C$13),AJ$7)</f>
        <v/>
      </c>
      <c r="CI229">
        <f>MIN(AK228*(1+AK$6/Setup!$C$13),AK$7)</f>
        <v/>
      </c>
      <c r="CJ229">
        <f>MIN(AL228*(1+AL$6/Setup!$C$13),AL$7)</f>
        <v/>
      </c>
      <c r="CK229">
        <f>MIN(AM228*(1+AM$6/Setup!$C$13),AM$7)</f>
        <v/>
      </c>
      <c r="CL229">
        <f>MIN(AN228*(1+AN$6/Setup!$C$13),AN$7)</f>
        <v/>
      </c>
      <c r="CM229">
        <f>MIN(AO228*(1+AO$6/Setup!$C$13),AO$7)</f>
        <v/>
      </c>
      <c r="CN229">
        <f>MIN(AP228*(1+AP$6/Setup!$C$13),AP$7)</f>
        <v/>
      </c>
      <c r="CO229">
        <f>MIN(AQ228*(1+AQ$6/Setup!$C$13),AQ$7)</f>
        <v/>
      </c>
      <c r="CP229">
        <f>MIN(AR228*(1+AR$6/Setup!$C$13),AR$7)</f>
        <v/>
      </c>
      <c r="CQ229">
        <f>MIN(AS228*(1+AS$6/Setup!$C$13),AS$7)</f>
        <v/>
      </c>
      <c r="CR229">
        <f>MIN(AT228*(1+AT$6/Setup!$C$13),AT$7)</f>
        <v/>
      </c>
      <c r="CS229">
        <f>MIN(AU228*(1+AU$6/Setup!$C$13),AU$7)</f>
        <v/>
      </c>
      <c r="CT229">
        <f>MIN(AV228*(1+AV$6/Setup!$C$13),AV$7)</f>
        <v/>
      </c>
      <c r="CU229">
        <f>MIN(AW228*(1+AW$6/Setup!$C$13),AW$7)</f>
        <v/>
      </c>
      <c r="CV229">
        <f>MIN(AX228*(1+AX$6/Setup!$C$13),AX$7)</f>
        <v/>
      </c>
      <c r="CW229">
        <f>MIN(AY228*(1+AY$6/Setup!$C$13),AY$7)</f>
        <v/>
      </c>
      <c r="CX229">
        <f>MIN(AZ228*(1+AZ$6/Setup!$C$13),AZ$7)</f>
        <v/>
      </c>
      <c r="CY229">
        <f>MIN(BA228*(1+BA$6/Setup!$C$13),BA$7)</f>
        <v/>
      </c>
      <c r="CZ229">
        <f>MIN(BB228*(1+BB$6/Setup!$C$13),BB$7)</f>
        <v/>
      </c>
      <c r="DA229">
        <f>MIN(BC228*(1+BC$6/Setup!$C$13),BC$7)</f>
        <v/>
      </c>
      <c r="DB229">
        <f>MIN(BD228*(1+BD$6/Setup!$C$13),BD$7)</f>
        <v/>
      </c>
      <c r="DC229">
        <f>MIN(BE228*(1+BE$6/Setup!$C$13),BE$7)</f>
        <v/>
      </c>
      <c r="DD229">
        <f>MIN(BF228*(1+BF$6/Setup!$C$13),BF$7)</f>
        <v/>
      </c>
      <c r="DE229">
        <f>MIN(BG228*(1+BG$6/Setup!$C$13),BG$7)</f>
        <v/>
      </c>
      <c r="DF229">
        <f>MIN(BH228*(1+BH$6/Setup!$C$13),BH$7)</f>
        <v/>
      </c>
      <c r="DG229">
        <f>MIN(BI228*(1+BI$6/Setup!$C$13),BI$7)</f>
        <v/>
      </c>
      <c r="DH229">
        <f>MIN(BJ228*(1+BJ$6/Setup!$C$13),BJ$7)</f>
        <v/>
      </c>
      <c r="DI229">
        <f>MIN(BK228*(1+BK$6/Setup!$C$13),BK$7)</f>
        <v/>
      </c>
      <c r="DJ229">
        <f>MIN(BL228*(1+BL$6/Setup!$C$13),BL$7)</f>
        <v/>
      </c>
      <c r="DK229">
        <f>MIN(BM228*(1+BM$6/Setup!$C$13),BM$7)</f>
        <v/>
      </c>
      <c r="DL229">
        <f>MIN(BN228*(1+BN$6/Setup!$C$13),BN$7)</f>
        <v/>
      </c>
      <c r="DM229">
        <f>MIN(BO228*(1+BO$6/Setup!$C$13),BO$7)</f>
        <v/>
      </c>
      <c r="DN229">
        <f>MIN(BP228*(1+BP$6/Setup!$C$13),BP$7)</f>
        <v/>
      </c>
      <c r="DO229">
        <f>MIN(BQ228*(1+BQ$6/Setup!$C$13),BQ$7)</f>
        <v/>
      </c>
      <c r="DP229">
        <f>MIN(T228*(1+T$6/Setup!$C$13)-BR229,$H229)</f>
        <v/>
      </c>
      <c r="DQ229">
        <f>MIN(U228*(1+U$6/Setup!$C$13)-BS229,MAX(0,$H229-SUM($DP229:DP229)))</f>
        <v/>
      </c>
      <c r="DR229">
        <f>MIN(V228*(1+V$6/Setup!$C$13)-BT229,MAX(0,$H229-SUM($DP229:DQ229)))</f>
        <v/>
      </c>
      <c r="DS229">
        <f>MIN(W228*(1+W$6/Setup!$C$13)-BU229,MAX(0,$H229-SUM($DP229:DR229)))</f>
        <v/>
      </c>
      <c r="DT229">
        <f>MIN(X228*(1+X$6/Setup!$C$13)-BV229,MAX(0,$H229-SUM($DP229:DS229)))</f>
        <v/>
      </c>
      <c r="DU229">
        <f>MIN(Y228*(1+Y$6/Setup!$C$13)-BW229,MAX(0,$H229-SUM($DP229:DT229)))</f>
        <v/>
      </c>
      <c r="DV229">
        <f>MIN(Z228*(1+Z$6/Setup!$C$13)-BX229,MAX(0,$H229-SUM($DP229:DU229)))</f>
        <v/>
      </c>
      <c r="DW229">
        <f>MIN(AA228*(1+AA$6/Setup!$C$13)-BY229,MAX(0,$H229-SUM($DP229:DV229)))</f>
        <v/>
      </c>
      <c r="DX229">
        <f>MIN(AB228*(1+AB$6/Setup!$C$13)-BZ229,MAX(0,$H229-SUM($DP229:DW229)))</f>
        <v/>
      </c>
      <c r="DY229">
        <f>MIN(AC228*(1+AC$6/Setup!$C$13)-CA229,MAX(0,$H229-SUM($DP229:DX229)))</f>
        <v/>
      </c>
      <c r="DZ229">
        <f>MIN(AD228*(1+AD$6/Setup!$C$13)-CB229,MAX(0,$H229-SUM($DP229:DY229)))</f>
        <v/>
      </c>
      <c r="EA229">
        <f>MIN(AE228*(1+AE$6/Setup!$C$13)-CC229,MAX(0,$H229-SUM($DP229:DZ229)))</f>
        <v/>
      </c>
      <c r="EB229">
        <f>MIN(AF228*(1+AF$6/Setup!$C$13)-CD229,MAX(0,$H229-SUM($DP229:EA229)))</f>
        <v/>
      </c>
      <c r="EC229">
        <f>MIN(AG228*(1+AG$6/Setup!$C$13)-CE229,MAX(0,$H229-SUM($DP229:EB229)))</f>
        <v/>
      </c>
      <c r="ED229">
        <f>MIN(AH228*(1+AH$6/Setup!$C$13)-CF229,MAX(0,$H229-SUM($DP229:EC229)))</f>
        <v/>
      </c>
      <c r="EE229">
        <f>MIN(AI228*(1+AI$6/Setup!$C$13)-CG229,MAX(0,$H229-SUM($DP229:ED229)))</f>
        <v/>
      </c>
      <c r="EF229">
        <f>MIN(AJ228*(1+AJ$6/Setup!$C$13)-CH229,MAX(0,$H229-SUM($DP229:EE229)))</f>
        <v/>
      </c>
      <c r="EG229">
        <f>MIN(AK228*(1+AK$6/Setup!$C$13)-CI229,MAX(0,$H229-SUM($DP229:EF229)))</f>
        <v/>
      </c>
      <c r="EH229">
        <f>MIN(AL228*(1+AL$6/Setup!$C$13)-CJ229,MAX(0,$H229-SUM($DP229:EG229)))</f>
        <v/>
      </c>
      <c r="EI229">
        <f>MIN(AM228*(1+AM$6/Setup!$C$13)-CK229,MAX(0,$H229-SUM($DP229:EH229)))</f>
        <v/>
      </c>
      <c r="EJ229">
        <f>MIN(AN228*(1+AN$6/Setup!$C$13)-CL229,MAX(0,$H229-SUM($DP229:EI229)))</f>
        <v/>
      </c>
      <c r="EK229">
        <f>MIN(AO228*(1+AO$6/Setup!$C$13)-CM229,MAX(0,$H229-SUM($DP229:EJ229)))</f>
        <v/>
      </c>
      <c r="EL229">
        <f>MIN(AP228*(1+AP$6/Setup!$C$13)-CN229,MAX(0,$H229-SUM($DP229:EK229)))</f>
        <v/>
      </c>
      <c r="EM229">
        <f>MIN(AQ228*(1+AQ$6/Setup!$C$13)-CO229,MAX(0,$H229-SUM($DP229:EL229)))</f>
        <v/>
      </c>
      <c r="EN229">
        <f>MIN(AR228*(1+AR$6/Setup!$C$13)-CP229,MAX(0,$H229-SUM($DP229:EM229)))</f>
        <v/>
      </c>
      <c r="EO229">
        <f>MIN(AS228*(1+AS$6/Setup!$C$13)-CQ229,MAX(0,$H229-SUM($DP229:EN229)))</f>
        <v/>
      </c>
      <c r="EP229">
        <f>MIN(AT228*(1+AT$6/Setup!$C$13)-CR229,MAX(0,$H229-SUM($DP229:EO229)))</f>
        <v/>
      </c>
      <c r="EQ229">
        <f>MIN(AU228*(1+AU$6/Setup!$C$13)-CS229,MAX(0,$H229-SUM($DP229:EP229)))</f>
        <v/>
      </c>
      <c r="ER229">
        <f>MIN(AV228*(1+AV$6/Setup!$C$13)-CT229,MAX(0,$H229-SUM($DP229:EQ229)))</f>
        <v/>
      </c>
      <c r="ES229">
        <f>MIN(AW228*(1+AW$6/Setup!$C$13)-CU229,MAX(0,$H229-SUM($DP229:ER229)))</f>
        <v/>
      </c>
      <c r="ET229">
        <f>MIN(AX228*(1+AX$6/Setup!$C$13)-CV229,MAX(0,$H229-SUM($DP229:ES229)))</f>
        <v/>
      </c>
      <c r="EU229">
        <f>MIN(AY228*(1+AY$6/Setup!$C$13)-CW229,MAX(0,$H229-SUM($DP229:ET229)))</f>
        <v/>
      </c>
      <c r="EV229">
        <f>MIN(AZ228*(1+AZ$6/Setup!$C$13)-CX229,MAX(0,$H229-SUM($DP229:EU229)))</f>
        <v/>
      </c>
      <c r="EW229">
        <f>MIN(BA228*(1+BA$6/Setup!$C$13)-CY229,MAX(0,$H229-SUM($DP229:EV229)))</f>
        <v/>
      </c>
      <c r="EX229">
        <f>MIN(BB228*(1+BB$6/Setup!$C$13)-CZ229,MAX(0,$H229-SUM($DP229:EW229)))</f>
        <v/>
      </c>
      <c r="EY229">
        <f>MIN(BC228*(1+BC$6/Setup!$C$13)-DA229,MAX(0,$H229-SUM($DP229:EX229)))</f>
        <v/>
      </c>
      <c r="EZ229">
        <f>MIN(BD228*(1+BD$6/Setup!$C$13)-DB229,MAX(0,$H229-SUM($DP229:EY229)))</f>
        <v/>
      </c>
      <c r="FA229">
        <f>MIN(BE228*(1+BE$6/Setup!$C$13)-DC229,MAX(0,$H229-SUM($DP229:EZ229)))</f>
        <v/>
      </c>
      <c r="FB229">
        <f>MIN(BF228*(1+BF$6/Setup!$C$13)-DD229,MAX(0,$H229-SUM($DP229:FA229)))</f>
        <v/>
      </c>
      <c r="FC229">
        <f>MIN(BG228*(1+BG$6/Setup!$C$13)-DE229,MAX(0,$H229-SUM($DP229:FB229)))</f>
        <v/>
      </c>
      <c r="FD229">
        <f>MIN(BH228*(1+BH$6/Setup!$C$13)-DF229,MAX(0,$H229-SUM($DP229:FC229)))</f>
        <v/>
      </c>
      <c r="FE229">
        <f>MIN(BI228*(1+BI$6/Setup!$C$13)-DG229,MAX(0,$H229-SUM($DP229:FD229)))</f>
        <v/>
      </c>
      <c r="FF229">
        <f>MIN(BJ228*(1+BJ$6/Setup!$C$13)-DH229,MAX(0,$H229-SUM($DP229:FE229)))</f>
        <v/>
      </c>
      <c r="FG229">
        <f>MIN(BK228*(1+BK$6/Setup!$C$13)-DI229,MAX(0,$H229-SUM($DP229:FF229)))</f>
        <v/>
      </c>
      <c r="FH229">
        <f>MIN(BL228*(1+BL$6/Setup!$C$13)-DJ229,MAX(0,$H229-SUM($DP229:FG229)))</f>
        <v/>
      </c>
      <c r="FI229">
        <f>MIN(BM228*(1+BM$6/Setup!$C$13)-DK229,MAX(0,$H229-SUM($DP229:FH229)))</f>
        <v/>
      </c>
      <c r="FJ229">
        <f>MIN(BN228*(1+BN$6/Setup!$C$13)-DL229,MAX(0,$H229-SUM($DP229:FI229)))</f>
        <v/>
      </c>
      <c r="FK229">
        <f>MIN(BO228*(1+BO$6/Setup!$C$13)-DM229,MAX(0,$H229-SUM($DP229:FJ229)))</f>
        <v/>
      </c>
      <c r="FL229">
        <f>MIN(BP228*(1+BP$6/Setup!$C$13)-DN229,MAX(0,$H229-SUM($DP229:FK229)))</f>
        <v/>
      </c>
      <c r="FM229">
        <f>MIN(BQ228*(1+BQ$6/Setup!$C$13)-DO229,MAX(0,$H229-SUM($DP229:FL229)))</f>
        <v/>
      </c>
    </row>
    <row r="230">
      <c r="A230">
        <f>A229+1</f>
        <v/>
      </c>
      <c r="B230">
        <f>IF(Setup!$C$6="Every week",Setup!$C$7+7*(A230-1),IF(Setup!$C$6="Every 2 weeks",Setup!$C$7+14*(A230-1),IF(Setup!$C$6="Every month",EDATE(Setup!$C$7,A230-1),EOMONTH(Setup!$C$7,INT((A230-1+Setup!$C$20)/2)-1)+MIN(IF(MOD(A230-1+Setup!$C$20,2)=0,Setup!$C$18,Setup!$C$19),DAY(EOMONTH(Setup!$C$7,INT((A230-1+Setup!$C$20)/2)))))))</f>
        <v/>
      </c>
      <c r="C230">
        <f>N('Paycheck Plan'!J226)</f>
        <v/>
      </c>
      <c r="D230">
        <f>N('Paycheck Plan'!K226)</f>
        <v/>
      </c>
      <c r="E230">
        <f>MIN(MAX(0,Setup!$C$10-F229),MAX(0,Setup!$C$8+C230-G230))</f>
        <v/>
      </c>
      <c r="F230">
        <f>F229+E230</f>
        <v/>
      </c>
      <c r="G230">
        <f>MIN(Setup!$C$14,MAX(0,Setup!$C$8+C230))</f>
        <v/>
      </c>
      <c r="H230">
        <f>MAX(0,Setup!$C$8+C230-G230-E230)+SUM($T$7:$BQ$7)-SUM(BR230:DO230)</f>
        <v/>
      </c>
      <c r="I230">
        <f>SUMPRODUCT(T229:BQ229,$T$6:$BQ$6)/Setup!$C$13</f>
        <v/>
      </c>
      <c r="J230">
        <f>SUM(T230:BQ230)</f>
        <v/>
      </c>
      <c r="K230">
        <f>IF(MAX(DP230:FM230)&gt;0,MATCH(MAX(DP230:FM230),DP230:FM230,0),1)</f>
        <v/>
      </c>
      <c r="T230">
        <f>MAX(0,T229*(1+T$6/Setup!$C$13)-BR230-DP230)+IF($K230=1,$D230,0)</f>
        <v/>
      </c>
      <c r="U230">
        <f>MAX(0,U229*(1+U$6/Setup!$C$13)-BS230-DQ230)+IF($K230=2,$D230,0)</f>
        <v/>
      </c>
      <c r="V230">
        <f>MAX(0,V229*(1+V$6/Setup!$C$13)-BT230-DR230)+IF($K230=3,$D230,0)</f>
        <v/>
      </c>
      <c r="W230">
        <f>MAX(0,W229*(1+W$6/Setup!$C$13)-BU230-DS230)+IF($K230=4,$D230,0)</f>
        <v/>
      </c>
      <c r="X230">
        <f>MAX(0,X229*(1+X$6/Setup!$C$13)-BV230-DT230)+IF($K230=5,$D230,0)</f>
        <v/>
      </c>
      <c r="Y230">
        <f>MAX(0,Y229*(1+Y$6/Setup!$C$13)-BW230-DU230)+IF($K230=6,$D230,0)</f>
        <v/>
      </c>
      <c r="Z230">
        <f>MAX(0,Z229*(1+Z$6/Setup!$C$13)-BX230-DV230)+IF($K230=7,$D230,0)</f>
        <v/>
      </c>
      <c r="AA230">
        <f>MAX(0,AA229*(1+AA$6/Setup!$C$13)-BY230-DW230)+IF($K230=8,$D230,0)</f>
        <v/>
      </c>
      <c r="AB230">
        <f>MAX(0,AB229*(1+AB$6/Setup!$C$13)-BZ230-DX230)+IF($K230=9,$D230,0)</f>
        <v/>
      </c>
      <c r="AC230">
        <f>MAX(0,AC229*(1+AC$6/Setup!$C$13)-CA230-DY230)+IF($K230=10,$D230,0)</f>
        <v/>
      </c>
      <c r="AD230">
        <f>MAX(0,AD229*(1+AD$6/Setup!$C$13)-CB230-DZ230)+IF($K230=11,$D230,0)</f>
        <v/>
      </c>
      <c r="AE230">
        <f>MAX(0,AE229*(1+AE$6/Setup!$C$13)-CC230-EA230)+IF($K230=12,$D230,0)</f>
        <v/>
      </c>
      <c r="AF230">
        <f>MAX(0,AF229*(1+AF$6/Setup!$C$13)-CD230-EB230)+IF($K230=13,$D230,0)</f>
        <v/>
      </c>
      <c r="AG230">
        <f>MAX(0,AG229*(1+AG$6/Setup!$C$13)-CE230-EC230)+IF($K230=14,$D230,0)</f>
        <v/>
      </c>
      <c r="AH230">
        <f>MAX(0,AH229*(1+AH$6/Setup!$C$13)-CF230-ED230)+IF($K230=15,$D230,0)</f>
        <v/>
      </c>
      <c r="AI230">
        <f>MAX(0,AI229*(1+AI$6/Setup!$C$13)-CG230-EE230)+IF($K230=16,$D230,0)</f>
        <v/>
      </c>
      <c r="AJ230">
        <f>MAX(0,AJ229*(1+AJ$6/Setup!$C$13)-CH230-EF230)+IF($K230=17,$D230,0)</f>
        <v/>
      </c>
      <c r="AK230">
        <f>MAX(0,AK229*(1+AK$6/Setup!$C$13)-CI230-EG230)+IF($K230=18,$D230,0)</f>
        <v/>
      </c>
      <c r="AL230">
        <f>MAX(0,AL229*(1+AL$6/Setup!$C$13)-CJ230-EH230)+IF($K230=19,$D230,0)</f>
        <v/>
      </c>
      <c r="AM230">
        <f>MAX(0,AM229*(1+AM$6/Setup!$C$13)-CK230-EI230)+IF($K230=20,$D230,0)</f>
        <v/>
      </c>
      <c r="AN230">
        <f>MAX(0,AN229*(1+AN$6/Setup!$C$13)-CL230-EJ230)+IF($K230=21,$D230,0)</f>
        <v/>
      </c>
      <c r="AO230">
        <f>MAX(0,AO229*(1+AO$6/Setup!$C$13)-CM230-EK230)+IF($K230=22,$D230,0)</f>
        <v/>
      </c>
      <c r="AP230">
        <f>MAX(0,AP229*(1+AP$6/Setup!$C$13)-CN230-EL230)+IF($K230=23,$D230,0)</f>
        <v/>
      </c>
      <c r="AQ230">
        <f>MAX(0,AQ229*(1+AQ$6/Setup!$C$13)-CO230-EM230)+IF($K230=24,$D230,0)</f>
        <v/>
      </c>
      <c r="AR230">
        <f>MAX(0,AR229*(1+AR$6/Setup!$C$13)-CP230-EN230)+IF($K230=25,$D230,0)</f>
        <v/>
      </c>
      <c r="AS230">
        <f>MAX(0,AS229*(1+AS$6/Setup!$C$13)-CQ230-EO230)+IF($K230=26,$D230,0)</f>
        <v/>
      </c>
      <c r="AT230">
        <f>MAX(0,AT229*(1+AT$6/Setup!$C$13)-CR230-EP230)+IF($K230=27,$D230,0)</f>
        <v/>
      </c>
      <c r="AU230">
        <f>MAX(0,AU229*(1+AU$6/Setup!$C$13)-CS230-EQ230)+IF($K230=28,$D230,0)</f>
        <v/>
      </c>
      <c r="AV230">
        <f>MAX(0,AV229*(1+AV$6/Setup!$C$13)-CT230-ER230)+IF($K230=29,$D230,0)</f>
        <v/>
      </c>
      <c r="AW230">
        <f>MAX(0,AW229*(1+AW$6/Setup!$C$13)-CU230-ES230)+IF($K230=30,$D230,0)</f>
        <v/>
      </c>
      <c r="AX230">
        <f>MAX(0,AX229*(1+AX$6/Setup!$C$13)-CV230-ET230)+IF($K230=31,$D230,0)</f>
        <v/>
      </c>
      <c r="AY230">
        <f>MAX(0,AY229*(1+AY$6/Setup!$C$13)-CW230-EU230)+IF($K230=32,$D230,0)</f>
        <v/>
      </c>
      <c r="AZ230">
        <f>MAX(0,AZ229*(1+AZ$6/Setup!$C$13)-CX230-EV230)+IF($K230=33,$D230,0)</f>
        <v/>
      </c>
      <c r="BA230">
        <f>MAX(0,BA229*(1+BA$6/Setup!$C$13)-CY230-EW230)+IF($K230=34,$D230,0)</f>
        <v/>
      </c>
      <c r="BB230">
        <f>MAX(0,BB229*(1+BB$6/Setup!$C$13)-CZ230-EX230)+IF($K230=35,$D230,0)</f>
        <v/>
      </c>
      <c r="BC230">
        <f>MAX(0,BC229*(1+BC$6/Setup!$C$13)-DA230-EY230)+IF($K230=36,$D230,0)</f>
        <v/>
      </c>
      <c r="BD230">
        <f>MAX(0,BD229*(1+BD$6/Setup!$C$13)-DB230-EZ230)+IF($K230=37,$D230,0)</f>
        <v/>
      </c>
      <c r="BE230">
        <f>MAX(0,BE229*(1+BE$6/Setup!$C$13)-DC230-FA230)+IF($K230=38,$D230,0)</f>
        <v/>
      </c>
      <c r="BF230">
        <f>MAX(0,BF229*(1+BF$6/Setup!$C$13)-DD230-FB230)+IF($K230=39,$D230,0)</f>
        <v/>
      </c>
      <c r="BG230">
        <f>MAX(0,BG229*(1+BG$6/Setup!$C$13)-DE230-FC230)+IF($K230=40,$D230,0)</f>
        <v/>
      </c>
      <c r="BH230">
        <f>MAX(0,BH229*(1+BH$6/Setup!$C$13)-DF230-FD230)+IF($K230=41,$D230,0)</f>
        <v/>
      </c>
      <c r="BI230">
        <f>MAX(0,BI229*(1+BI$6/Setup!$C$13)-DG230-FE230)+IF($K230=42,$D230,0)</f>
        <v/>
      </c>
      <c r="BJ230">
        <f>MAX(0,BJ229*(1+BJ$6/Setup!$C$13)-DH230-FF230)+IF($K230=43,$D230,0)</f>
        <v/>
      </c>
      <c r="BK230">
        <f>MAX(0,BK229*(1+BK$6/Setup!$C$13)-DI230-FG230)+IF($K230=44,$D230,0)</f>
        <v/>
      </c>
      <c r="BL230">
        <f>MAX(0,BL229*(1+BL$6/Setup!$C$13)-DJ230-FH230)+IF($K230=45,$D230,0)</f>
        <v/>
      </c>
      <c r="BM230">
        <f>MAX(0,BM229*(1+BM$6/Setup!$C$13)-DK230-FI230)+IF($K230=46,$D230,0)</f>
        <v/>
      </c>
      <c r="BN230">
        <f>MAX(0,BN229*(1+BN$6/Setup!$C$13)-DL230-FJ230)+IF($K230=47,$D230,0)</f>
        <v/>
      </c>
      <c r="BO230">
        <f>MAX(0,BO229*(1+BO$6/Setup!$C$13)-DM230-FK230)+IF($K230=48,$D230,0)</f>
        <v/>
      </c>
      <c r="BP230">
        <f>MAX(0,BP229*(1+BP$6/Setup!$C$13)-DN230-FL230)+IF($K230=49,$D230,0)</f>
        <v/>
      </c>
      <c r="BQ230">
        <f>MAX(0,BQ229*(1+BQ$6/Setup!$C$13)-DO230-FM230)+IF($K230=50,$D230,0)</f>
        <v/>
      </c>
      <c r="BR230">
        <f>MIN(T229*(1+T$6/Setup!$C$13),T$7)</f>
        <v/>
      </c>
      <c r="BS230">
        <f>MIN(U229*(1+U$6/Setup!$C$13),U$7)</f>
        <v/>
      </c>
      <c r="BT230">
        <f>MIN(V229*(1+V$6/Setup!$C$13),V$7)</f>
        <v/>
      </c>
      <c r="BU230">
        <f>MIN(W229*(1+W$6/Setup!$C$13),W$7)</f>
        <v/>
      </c>
      <c r="BV230">
        <f>MIN(X229*(1+X$6/Setup!$C$13),X$7)</f>
        <v/>
      </c>
      <c r="BW230">
        <f>MIN(Y229*(1+Y$6/Setup!$C$13),Y$7)</f>
        <v/>
      </c>
      <c r="BX230">
        <f>MIN(Z229*(1+Z$6/Setup!$C$13),Z$7)</f>
        <v/>
      </c>
      <c r="BY230">
        <f>MIN(AA229*(1+AA$6/Setup!$C$13),AA$7)</f>
        <v/>
      </c>
      <c r="BZ230">
        <f>MIN(AB229*(1+AB$6/Setup!$C$13),AB$7)</f>
        <v/>
      </c>
      <c r="CA230">
        <f>MIN(AC229*(1+AC$6/Setup!$C$13),AC$7)</f>
        <v/>
      </c>
      <c r="CB230">
        <f>MIN(AD229*(1+AD$6/Setup!$C$13),AD$7)</f>
        <v/>
      </c>
      <c r="CC230">
        <f>MIN(AE229*(1+AE$6/Setup!$C$13),AE$7)</f>
        <v/>
      </c>
      <c r="CD230">
        <f>MIN(AF229*(1+AF$6/Setup!$C$13),AF$7)</f>
        <v/>
      </c>
      <c r="CE230">
        <f>MIN(AG229*(1+AG$6/Setup!$C$13),AG$7)</f>
        <v/>
      </c>
      <c r="CF230">
        <f>MIN(AH229*(1+AH$6/Setup!$C$13),AH$7)</f>
        <v/>
      </c>
      <c r="CG230">
        <f>MIN(AI229*(1+AI$6/Setup!$C$13),AI$7)</f>
        <v/>
      </c>
      <c r="CH230">
        <f>MIN(AJ229*(1+AJ$6/Setup!$C$13),AJ$7)</f>
        <v/>
      </c>
      <c r="CI230">
        <f>MIN(AK229*(1+AK$6/Setup!$C$13),AK$7)</f>
        <v/>
      </c>
      <c r="CJ230">
        <f>MIN(AL229*(1+AL$6/Setup!$C$13),AL$7)</f>
        <v/>
      </c>
      <c r="CK230">
        <f>MIN(AM229*(1+AM$6/Setup!$C$13),AM$7)</f>
        <v/>
      </c>
      <c r="CL230">
        <f>MIN(AN229*(1+AN$6/Setup!$C$13),AN$7)</f>
        <v/>
      </c>
      <c r="CM230">
        <f>MIN(AO229*(1+AO$6/Setup!$C$13),AO$7)</f>
        <v/>
      </c>
      <c r="CN230">
        <f>MIN(AP229*(1+AP$6/Setup!$C$13),AP$7)</f>
        <v/>
      </c>
      <c r="CO230">
        <f>MIN(AQ229*(1+AQ$6/Setup!$C$13),AQ$7)</f>
        <v/>
      </c>
      <c r="CP230">
        <f>MIN(AR229*(1+AR$6/Setup!$C$13),AR$7)</f>
        <v/>
      </c>
      <c r="CQ230">
        <f>MIN(AS229*(1+AS$6/Setup!$C$13),AS$7)</f>
        <v/>
      </c>
      <c r="CR230">
        <f>MIN(AT229*(1+AT$6/Setup!$C$13),AT$7)</f>
        <v/>
      </c>
      <c r="CS230">
        <f>MIN(AU229*(1+AU$6/Setup!$C$13),AU$7)</f>
        <v/>
      </c>
      <c r="CT230">
        <f>MIN(AV229*(1+AV$6/Setup!$C$13),AV$7)</f>
        <v/>
      </c>
      <c r="CU230">
        <f>MIN(AW229*(1+AW$6/Setup!$C$13),AW$7)</f>
        <v/>
      </c>
      <c r="CV230">
        <f>MIN(AX229*(1+AX$6/Setup!$C$13),AX$7)</f>
        <v/>
      </c>
      <c r="CW230">
        <f>MIN(AY229*(1+AY$6/Setup!$C$13),AY$7)</f>
        <v/>
      </c>
      <c r="CX230">
        <f>MIN(AZ229*(1+AZ$6/Setup!$C$13),AZ$7)</f>
        <v/>
      </c>
      <c r="CY230">
        <f>MIN(BA229*(1+BA$6/Setup!$C$13),BA$7)</f>
        <v/>
      </c>
      <c r="CZ230">
        <f>MIN(BB229*(1+BB$6/Setup!$C$13),BB$7)</f>
        <v/>
      </c>
      <c r="DA230">
        <f>MIN(BC229*(1+BC$6/Setup!$C$13),BC$7)</f>
        <v/>
      </c>
      <c r="DB230">
        <f>MIN(BD229*(1+BD$6/Setup!$C$13),BD$7)</f>
        <v/>
      </c>
      <c r="DC230">
        <f>MIN(BE229*(1+BE$6/Setup!$C$13),BE$7)</f>
        <v/>
      </c>
      <c r="DD230">
        <f>MIN(BF229*(1+BF$6/Setup!$C$13),BF$7)</f>
        <v/>
      </c>
      <c r="DE230">
        <f>MIN(BG229*(1+BG$6/Setup!$C$13),BG$7)</f>
        <v/>
      </c>
      <c r="DF230">
        <f>MIN(BH229*(1+BH$6/Setup!$C$13),BH$7)</f>
        <v/>
      </c>
      <c r="DG230">
        <f>MIN(BI229*(1+BI$6/Setup!$C$13),BI$7)</f>
        <v/>
      </c>
      <c r="DH230">
        <f>MIN(BJ229*(1+BJ$6/Setup!$C$13),BJ$7)</f>
        <v/>
      </c>
      <c r="DI230">
        <f>MIN(BK229*(1+BK$6/Setup!$C$13),BK$7)</f>
        <v/>
      </c>
      <c r="DJ230">
        <f>MIN(BL229*(1+BL$6/Setup!$C$13),BL$7)</f>
        <v/>
      </c>
      <c r="DK230">
        <f>MIN(BM229*(1+BM$6/Setup!$C$13),BM$7)</f>
        <v/>
      </c>
      <c r="DL230">
        <f>MIN(BN229*(1+BN$6/Setup!$C$13),BN$7)</f>
        <v/>
      </c>
      <c r="DM230">
        <f>MIN(BO229*(1+BO$6/Setup!$C$13),BO$7)</f>
        <v/>
      </c>
      <c r="DN230">
        <f>MIN(BP229*(1+BP$6/Setup!$C$13),BP$7)</f>
        <v/>
      </c>
      <c r="DO230">
        <f>MIN(BQ229*(1+BQ$6/Setup!$C$13),BQ$7)</f>
        <v/>
      </c>
      <c r="DP230">
        <f>MIN(T229*(1+T$6/Setup!$C$13)-BR230,$H230)</f>
        <v/>
      </c>
      <c r="DQ230">
        <f>MIN(U229*(1+U$6/Setup!$C$13)-BS230,MAX(0,$H230-SUM($DP230:DP230)))</f>
        <v/>
      </c>
      <c r="DR230">
        <f>MIN(V229*(1+V$6/Setup!$C$13)-BT230,MAX(0,$H230-SUM($DP230:DQ230)))</f>
        <v/>
      </c>
      <c r="DS230">
        <f>MIN(W229*(1+W$6/Setup!$C$13)-BU230,MAX(0,$H230-SUM($DP230:DR230)))</f>
        <v/>
      </c>
      <c r="DT230">
        <f>MIN(X229*(1+X$6/Setup!$C$13)-BV230,MAX(0,$H230-SUM($DP230:DS230)))</f>
        <v/>
      </c>
      <c r="DU230">
        <f>MIN(Y229*(1+Y$6/Setup!$C$13)-BW230,MAX(0,$H230-SUM($DP230:DT230)))</f>
        <v/>
      </c>
      <c r="DV230">
        <f>MIN(Z229*(1+Z$6/Setup!$C$13)-BX230,MAX(0,$H230-SUM($DP230:DU230)))</f>
        <v/>
      </c>
      <c r="DW230">
        <f>MIN(AA229*(1+AA$6/Setup!$C$13)-BY230,MAX(0,$H230-SUM($DP230:DV230)))</f>
        <v/>
      </c>
      <c r="DX230">
        <f>MIN(AB229*(1+AB$6/Setup!$C$13)-BZ230,MAX(0,$H230-SUM($DP230:DW230)))</f>
        <v/>
      </c>
      <c r="DY230">
        <f>MIN(AC229*(1+AC$6/Setup!$C$13)-CA230,MAX(0,$H230-SUM($DP230:DX230)))</f>
        <v/>
      </c>
      <c r="DZ230">
        <f>MIN(AD229*(1+AD$6/Setup!$C$13)-CB230,MAX(0,$H230-SUM($DP230:DY230)))</f>
        <v/>
      </c>
      <c r="EA230">
        <f>MIN(AE229*(1+AE$6/Setup!$C$13)-CC230,MAX(0,$H230-SUM($DP230:DZ230)))</f>
        <v/>
      </c>
      <c r="EB230">
        <f>MIN(AF229*(1+AF$6/Setup!$C$13)-CD230,MAX(0,$H230-SUM($DP230:EA230)))</f>
        <v/>
      </c>
      <c r="EC230">
        <f>MIN(AG229*(1+AG$6/Setup!$C$13)-CE230,MAX(0,$H230-SUM($DP230:EB230)))</f>
        <v/>
      </c>
      <c r="ED230">
        <f>MIN(AH229*(1+AH$6/Setup!$C$13)-CF230,MAX(0,$H230-SUM($DP230:EC230)))</f>
        <v/>
      </c>
      <c r="EE230">
        <f>MIN(AI229*(1+AI$6/Setup!$C$13)-CG230,MAX(0,$H230-SUM($DP230:ED230)))</f>
        <v/>
      </c>
      <c r="EF230">
        <f>MIN(AJ229*(1+AJ$6/Setup!$C$13)-CH230,MAX(0,$H230-SUM($DP230:EE230)))</f>
        <v/>
      </c>
      <c r="EG230">
        <f>MIN(AK229*(1+AK$6/Setup!$C$13)-CI230,MAX(0,$H230-SUM($DP230:EF230)))</f>
        <v/>
      </c>
      <c r="EH230">
        <f>MIN(AL229*(1+AL$6/Setup!$C$13)-CJ230,MAX(0,$H230-SUM($DP230:EG230)))</f>
        <v/>
      </c>
      <c r="EI230">
        <f>MIN(AM229*(1+AM$6/Setup!$C$13)-CK230,MAX(0,$H230-SUM($DP230:EH230)))</f>
        <v/>
      </c>
      <c r="EJ230">
        <f>MIN(AN229*(1+AN$6/Setup!$C$13)-CL230,MAX(0,$H230-SUM($DP230:EI230)))</f>
        <v/>
      </c>
      <c r="EK230">
        <f>MIN(AO229*(1+AO$6/Setup!$C$13)-CM230,MAX(0,$H230-SUM($DP230:EJ230)))</f>
        <v/>
      </c>
      <c r="EL230">
        <f>MIN(AP229*(1+AP$6/Setup!$C$13)-CN230,MAX(0,$H230-SUM($DP230:EK230)))</f>
        <v/>
      </c>
      <c r="EM230">
        <f>MIN(AQ229*(1+AQ$6/Setup!$C$13)-CO230,MAX(0,$H230-SUM($DP230:EL230)))</f>
        <v/>
      </c>
      <c r="EN230">
        <f>MIN(AR229*(1+AR$6/Setup!$C$13)-CP230,MAX(0,$H230-SUM($DP230:EM230)))</f>
        <v/>
      </c>
      <c r="EO230">
        <f>MIN(AS229*(1+AS$6/Setup!$C$13)-CQ230,MAX(0,$H230-SUM($DP230:EN230)))</f>
        <v/>
      </c>
      <c r="EP230">
        <f>MIN(AT229*(1+AT$6/Setup!$C$13)-CR230,MAX(0,$H230-SUM($DP230:EO230)))</f>
        <v/>
      </c>
      <c r="EQ230">
        <f>MIN(AU229*(1+AU$6/Setup!$C$13)-CS230,MAX(0,$H230-SUM($DP230:EP230)))</f>
        <v/>
      </c>
      <c r="ER230">
        <f>MIN(AV229*(1+AV$6/Setup!$C$13)-CT230,MAX(0,$H230-SUM($DP230:EQ230)))</f>
        <v/>
      </c>
      <c r="ES230">
        <f>MIN(AW229*(1+AW$6/Setup!$C$13)-CU230,MAX(0,$H230-SUM($DP230:ER230)))</f>
        <v/>
      </c>
      <c r="ET230">
        <f>MIN(AX229*(1+AX$6/Setup!$C$13)-CV230,MAX(0,$H230-SUM($DP230:ES230)))</f>
        <v/>
      </c>
      <c r="EU230">
        <f>MIN(AY229*(1+AY$6/Setup!$C$13)-CW230,MAX(0,$H230-SUM($DP230:ET230)))</f>
        <v/>
      </c>
      <c r="EV230">
        <f>MIN(AZ229*(1+AZ$6/Setup!$C$13)-CX230,MAX(0,$H230-SUM($DP230:EU230)))</f>
        <v/>
      </c>
      <c r="EW230">
        <f>MIN(BA229*(1+BA$6/Setup!$C$13)-CY230,MAX(0,$H230-SUM($DP230:EV230)))</f>
        <v/>
      </c>
      <c r="EX230">
        <f>MIN(BB229*(1+BB$6/Setup!$C$13)-CZ230,MAX(0,$H230-SUM($DP230:EW230)))</f>
        <v/>
      </c>
      <c r="EY230">
        <f>MIN(BC229*(1+BC$6/Setup!$C$13)-DA230,MAX(0,$H230-SUM($DP230:EX230)))</f>
        <v/>
      </c>
      <c r="EZ230">
        <f>MIN(BD229*(1+BD$6/Setup!$C$13)-DB230,MAX(0,$H230-SUM($DP230:EY230)))</f>
        <v/>
      </c>
      <c r="FA230">
        <f>MIN(BE229*(1+BE$6/Setup!$C$13)-DC230,MAX(0,$H230-SUM($DP230:EZ230)))</f>
        <v/>
      </c>
      <c r="FB230">
        <f>MIN(BF229*(1+BF$6/Setup!$C$13)-DD230,MAX(0,$H230-SUM($DP230:FA230)))</f>
        <v/>
      </c>
      <c r="FC230">
        <f>MIN(BG229*(1+BG$6/Setup!$C$13)-DE230,MAX(0,$H230-SUM($DP230:FB230)))</f>
        <v/>
      </c>
      <c r="FD230">
        <f>MIN(BH229*(1+BH$6/Setup!$C$13)-DF230,MAX(0,$H230-SUM($DP230:FC230)))</f>
        <v/>
      </c>
      <c r="FE230">
        <f>MIN(BI229*(1+BI$6/Setup!$C$13)-DG230,MAX(0,$H230-SUM($DP230:FD230)))</f>
        <v/>
      </c>
      <c r="FF230">
        <f>MIN(BJ229*(1+BJ$6/Setup!$C$13)-DH230,MAX(0,$H230-SUM($DP230:FE230)))</f>
        <v/>
      </c>
      <c r="FG230">
        <f>MIN(BK229*(1+BK$6/Setup!$C$13)-DI230,MAX(0,$H230-SUM($DP230:FF230)))</f>
        <v/>
      </c>
      <c r="FH230">
        <f>MIN(BL229*(1+BL$6/Setup!$C$13)-DJ230,MAX(0,$H230-SUM($DP230:FG230)))</f>
        <v/>
      </c>
      <c r="FI230">
        <f>MIN(BM229*(1+BM$6/Setup!$C$13)-DK230,MAX(0,$H230-SUM($DP230:FH230)))</f>
        <v/>
      </c>
      <c r="FJ230">
        <f>MIN(BN229*(1+BN$6/Setup!$C$13)-DL230,MAX(0,$H230-SUM($DP230:FI230)))</f>
        <v/>
      </c>
      <c r="FK230">
        <f>MIN(BO229*(1+BO$6/Setup!$C$13)-DM230,MAX(0,$H230-SUM($DP230:FJ230)))</f>
        <v/>
      </c>
      <c r="FL230">
        <f>MIN(BP229*(1+BP$6/Setup!$C$13)-DN230,MAX(0,$H230-SUM($DP230:FK230)))</f>
        <v/>
      </c>
      <c r="FM230">
        <f>MIN(BQ229*(1+BQ$6/Setup!$C$13)-DO230,MAX(0,$H230-SUM($DP230:FL230)))</f>
        <v/>
      </c>
    </row>
    <row r="231">
      <c r="A231">
        <f>A230+1</f>
        <v/>
      </c>
      <c r="B231">
        <f>IF(Setup!$C$6="Every week",Setup!$C$7+7*(A231-1),IF(Setup!$C$6="Every 2 weeks",Setup!$C$7+14*(A231-1),IF(Setup!$C$6="Every month",EDATE(Setup!$C$7,A231-1),EOMONTH(Setup!$C$7,INT((A231-1+Setup!$C$20)/2)-1)+MIN(IF(MOD(A231-1+Setup!$C$20,2)=0,Setup!$C$18,Setup!$C$19),DAY(EOMONTH(Setup!$C$7,INT((A231-1+Setup!$C$20)/2)))))))</f>
        <v/>
      </c>
      <c r="C231">
        <f>N('Paycheck Plan'!J227)</f>
        <v/>
      </c>
      <c r="D231">
        <f>N('Paycheck Plan'!K227)</f>
        <v/>
      </c>
      <c r="E231">
        <f>MIN(MAX(0,Setup!$C$10-F230),MAX(0,Setup!$C$8+C231-G231))</f>
        <v/>
      </c>
      <c r="F231">
        <f>F230+E231</f>
        <v/>
      </c>
      <c r="G231">
        <f>MIN(Setup!$C$14,MAX(0,Setup!$C$8+C231))</f>
        <v/>
      </c>
      <c r="H231">
        <f>MAX(0,Setup!$C$8+C231-G231-E231)+SUM($T$7:$BQ$7)-SUM(BR231:DO231)</f>
        <v/>
      </c>
      <c r="I231">
        <f>SUMPRODUCT(T230:BQ230,$T$6:$BQ$6)/Setup!$C$13</f>
        <v/>
      </c>
      <c r="J231">
        <f>SUM(T231:BQ231)</f>
        <v/>
      </c>
      <c r="K231">
        <f>IF(MAX(DP231:FM231)&gt;0,MATCH(MAX(DP231:FM231),DP231:FM231,0),1)</f>
        <v/>
      </c>
      <c r="T231">
        <f>MAX(0,T230*(1+T$6/Setup!$C$13)-BR231-DP231)+IF($K231=1,$D231,0)</f>
        <v/>
      </c>
      <c r="U231">
        <f>MAX(0,U230*(1+U$6/Setup!$C$13)-BS231-DQ231)+IF($K231=2,$D231,0)</f>
        <v/>
      </c>
      <c r="V231">
        <f>MAX(0,V230*(1+V$6/Setup!$C$13)-BT231-DR231)+IF($K231=3,$D231,0)</f>
        <v/>
      </c>
      <c r="W231">
        <f>MAX(0,W230*(1+W$6/Setup!$C$13)-BU231-DS231)+IF($K231=4,$D231,0)</f>
        <v/>
      </c>
      <c r="X231">
        <f>MAX(0,X230*(1+X$6/Setup!$C$13)-BV231-DT231)+IF($K231=5,$D231,0)</f>
        <v/>
      </c>
      <c r="Y231">
        <f>MAX(0,Y230*(1+Y$6/Setup!$C$13)-BW231-DU231)+IF($K231=6,$D231,0)</f>
        <v/>
      </c>
      <c r="Z231">
        <f>MAX(0,Z230*(1+Z$6/Setup!$C$13)-BX231-DV231)+IF($K231=7,$D231,0)</f>
        <v/>
      </c>
      <c r="AA231">
        <f>MAX(0,AA230*(1+AA$6/Setup!$C$13)-BY231-DW231)+IF($K231=8,$D231,0)</f>
        <v/>
      </c>
      <c r="AB231">
        <f>MAX(0,AB230*(1+AB$6/Setup!$C$13)-BZ231-DX231)+IF($K231=9,$D231,0)</f>
        <v/>
      </c>
      <c r="AC231">
        <f>MAX(0,AC230*(1+AC$6/Setup!$C$13)-CA231-DY231)+IF($K231=10,$D231,0)</f>
        <v/>
      </c>
      <c r="AD231">
        <f>MAX(0,AD230*(1+AD$6/Setup!$C$13)-CB231-DZ231)+IF($K231=11,$D231,0)</f>
        <v/>
      </c>
      <c r="AE231">
        <f>MAX(0,AE230*(1+AE$6/Setup!$C$13)-CC231-EA231)+IF($K231=12,$D231,0)</f>
        <v/>
      </c>
      <c r="AF231">
        <f>MAX(0,AF230*(1+AF$6/Setup!$C$13)-CD231-EB231)+IF($K231=13,$D231,0)</f>
        <v/>
      </c>
      <c r="AG231">
        <f>MAX(0,AG230*(1+AG$6/Setup!$C$13)-CE231-EC231)+IF($K231=14,$D231,0)</f>
        <v/>
      </c>
      <c r="AH231">
        <f>MAX(0,AH230*(1+AH$6/Setup!$C$13)-CF231-ED231)+IF($K231=15,$D231,0)</f>
        <v/>
      </c>
      <c r="AI231">
        <f>MAX(0,AI230*(1+AI$6/Setup!$C$13)-CG231-EE231)+IF($K231=16,$D231,0)</f>
        <v/>
      </c>
      <c r="AJ231">
        <f>MAX(0,AJ230*(1+AJ$6/Setup!$C$13)-CH231-EF231)+IF($K231=17,$D231,0)</f>
        <v/>
      </c>
      <c r="AK231">
        <f>MAX(0,AK230*(1+AK$6/Setup!$C$13)-CI231-EG231)+IF($K231=18,$D231,0)</f>
        <v/>
      </c>
      <c r="AL231">
        <f>MAX(0,AL230*(1+AL$6/Setup!$C$13)-CJ231-EH231)+IF($K231=19,$D231,0)</f>
        <v/>
      </c>
      <c r="AM231">
        <f>MAX(0,AM230*(1+AM$6/Setup!$C$13)-CK231-EI231)+IF($K231=20,$D231,0)</f>
        <v/>
      </c>
      <c r="AN231">
        <f>MAX(0,AN230*(1+AN$6/Setup!$C$13)-CL231-EJ231)+IF($K231=21,$D231,0)</f>
        <v/>
      </c>
      <c r="AO231">
        <f>MAX(0,AO230*(1+AO$6/Setup!$C$13)-CM231-EK231)+IF($K231=22,$D231,0)</f>
        <v/>
      </c>
      <c r="AP231">
        <f>MAX(0,AP230*(1+AP$6/Setup!$C$13)-CN231-EL231)+IF($K231=23,$D231,0)</f>
        <v/>
      </c>
      <c r="AQ231">
        <f>MAX(0,AQ230*(1+AQ$6/Setup!$C$13)-CO231-EM231)+IF($K231=24,$D231,0)</f>
        <v/>
      </c>
      <c r="AR231">
        <f>MAX(0,AR230*(1+AR$6/Setup!$C$13)-CP231-EN231)+IF($K231=25,$D231,0)</f>
        <v/>
      </c>
      <c r="AS231">
        <f>MAX(0,AS230*(1+AS$6/Setup!$C$13)-CQ231-EO231)+IF($K231=26,$D231,0)</f>
        <v/>
      </c>
      <c r="AT231">
        <f>MAX(0,AT230*(1+AT$6/Setup!$C$13)-CR231-EP231)+IF($K231=27,$D231,0)</f>
        <v/>
      </c>
      <c r="AU231">
        <f>MAX(0,AU230*(1+AU$6/Setup!$C$13)-CS231-EQ231)+IF($K231=28,$D231,0)</f>
        <v/>
      </c>
      <c r="AV231">
        <f>MAX(0,AV230*(1+AV$6/Setup!$C$13)-CT231-ER231)+IF($K231=29,$D231,0)</f>
        <v/>
      </c>
      <c r="AW231">
        <f>MAX(0,AW230*(1+AW$6/Setup!$C$13)-CU231-ES231)+IF($K231=30,$D231,0)</f>
        <v/>
      </c>
      <c r="AX231">
        <f>MAX(0,AX230*(1+AX$6/Setup!$C$13)-CV231-ET231)+IF($K231=31,$D231,0)</f>
        <v/>
      </c>
      <c r="AY231">
        <f>MAX(0,AY230*(1+AY$6/Setup!$C$13)-CW231-EU231)+IF($K231=32,$D231,0)</f>
        <v/>
      </c>
      <c r="AZ231">
        <f>MAX(0,AZ230*(1+AZ$6/Setup!$C$13)-CX231-EV231)+IF($K231=33,$D231,0)</f>
        <v/>
      </c>
      <c r="BA231">
        <f>MAX(0,BA230*(1+BA$6/Setup!$C$13)-CY231-EW231)+IF($K231=34,$D231,0)</f>
        <v/>
      </c>
      <c r="BB231">
        <f>MAX(0,BB230*(1+BB$6/Setup!$C$13)-CZ231-EX231)+IF($K231=35,$D231,0)</f>
        <v/>
      </c>
      <c r="BC231">
        <f>MAX(0,BC230*(1+BC$6/Setup!$C$13)-DA231-EY231)+IF($K231=36,$D231,0)</f>
        <v/>
      </c>
      <c r="BD231">
        <f>MAX(0,BD230*(1+BD$6/Setup!$C$13)-DB231-EZ231)+IF($K231=37,$D231,0)</f>
        <v/>
      </c>
      <c r="BE231">
        <f>MAX(0,BE230*(1+BE$6/Setup!$C$13)-DC231-FA231)+IF($K231=38,$D231,0)</f>
        <v/>
      </c>
      <c r="BF231">
        <f>MAX(0,BF230*(1+BF$6/Setup!$C$13)-DD231-FB231)+IF($K231=39,$D231,0)</f>
        <v/>
      </c>
      <c r="BG231">
        <f>MAX(0,BG230*(1+BG$6/Setup!$C$13)-DE231-FC231)+IF($K231=40,$D231,0)</f>
        <v/>
      </c>
      <c r="BH231">
        <f>MAX(0,BH230*(1+BH$6/Setup!$C$13)-DF231-FD231)+IF($K231=41,$D231,0)</f>
        <v/>
      </c>
      <c r="BI231">
        <f>MAX(0,BI230*(1+BI$6/Setup!$C$13)-DG231-FE231)+IF($K231=42,$D231,0)</f>
        <v/>
      </c>
      <c r="BJ231">
        <f>MAX(0,BJ230*(1+BJ$6/Setup!$C$13)-DH231-FF231)+IF($K231=43,$D231,0)</f>
        <v/>
      </c>
      <c r="BK231">
        <f>MAX(0,BK230*(1+BK$6/Setup!$C$13)-DI231-FG231)+IF($K231=44,$D231,0)</f>
        <v/>
      </c>
      <c r="BL231">
        <f>MAX(0,BL230*(1+BL$6/Setup!$C$13)-DJ231-FH231)+IF($K231=45,$D231,0)</f>
        <v/>
      </c>
      <c r="BM231">
        <f>MAX(0,BM230*(1+BM$6/Setup!$C$13)-DK231-FI231)+IF($K231=46,$D231,0)</f>
        <v/>
      </c>
      <c r="BN231">
        <f>MAX(0,BN230*(1+BN$6/Setup!$C$13)-DL231-FJ231)+IF($K231=47,$D231,0)</f>
        <v/>
      </c>
      <c r="BO231">
        <f>MAX(0,BO230*(1+BO$6/Setup!$C$13)-DM231-FK231)+IF($K231=48,$D231,0)</f>
        <v/>
      </c>
      <c r="BP231">
        <f>MAX(0,BP230*(1+BP$6/Setup!$C$13)-DN231-FL231)+IF($K231=49,$D231,0)</f>
        <v/>
      </c>
      <c r="BQ231">
        <f>MAX(0,BQ230*(1+BQ$6/Setup!$C$13)-DO231-FM231)+IF($K231=50,$D231,0)</f>
        <v/>
      </c>
      <c r="BR231">
        <f>MIN(T230*(1+T$6/Setup!$C$13),T$7)</f>
        <v/>
      </c>
      <c r="BS231">
        <f>MIN(U230*(1+U$6/Setup!$C$13),U$7)</f>
        <v/>
      </c>
      <c r="BT231">
        <f>MIN(V230*(1+V$6/Setup!$C$13),V$7)</f>
        <v/>
      </c>
      <c r="BU231">
        <f>MIN(W230*(1+W$6/Setup!$C$13),W$7)</f>
        <v/>
      </c>
      <c r="BV231">
        <f>MIN(X230*(1+X$6/Setup!$C$13),X$7)</f>
        <v/>
      </c>
      <c r="BW231">
        <f>MIN(Y230*(1+Y$6/Setup!$C$13),Y$7)</f>
        <v/>
      </c>
      <c r="BX231">
        <f>MIN(Z230*(1+Z$6/Setup!$C$13),Z$7)</f>
        <v/>
      </c>
      <c r="BY231">
        <f>MIN(AA230*(1+AA$6/Setup!$C$13),AA$7)</f>
        <v/>
      </c>
      <c r="BZ231">
        <f>MIN(AB230*(1+AB$6/Setup!$C$13),AB$7)</f>
        <v/>
      </c>
      <c r="CA231">
        <f>MIN(AC230*(1+AC$6/Setup!$C$13),AC$7)</f>
        <v/>
      </c>
      <c r="CB231">
        <f>MIN(AD230*(1+AD$6/Setup!$C$13),AD$7)</f>
        <v/>
      </c>
      <c r="CC231">
        <f>MIN(AE230*(1+AE$6/Setup!$C$13),AE$7)</f>
        <v/>
      </c>
      <c r="CD231">
        <f>MIN(AF230*(1+AF$6/Setup!$C$13),AF$7)</f>
        <v/>
      </c>
      <c r="CE231">
        <f>MIN(AG230*(1+AG$6/Setup!$C$13),AG$7)</f>
        <v/>
      </c>
      <c r="CF231">
        <f>MIN(AH230*(1+AH$6/Setup!$C$13),AH$7)</f>
        <v/>
      </c>
      <c r="CG231">
        <f>MIN(AI230*(1+AI$6/Setup!$C$13),AI$7)</f>
        <v/>
      </c>
      <c r="CH231">
        <f>MIN(AJ230*(1+AJ$6/Setup!$C$13),AJ$7)</f>
        <v/>
      </c>
      <c r="CI231">
        <f>MIN(AK230*(1+AK$6/Setup!$C$13),AK$7)</f>
        <v/>
      </c>
      <c r="CJ231">
        <f>MIN(AL230*(1+AL$6/Setup!$C$13),AL$7)</f>
        <v/>
      </c>
      <c r="CK231">
        <f>MIN(AM230*(1+AM$6/Setup!$C$13),AM$7)</f>
        <v/>
      </c>
      <c r="CL231">
        <f>MIN(AN230*(1+AN$6/Setup!$C$13),AN$7)</f>
        <v/>
      </c>
      <c r="CM231">
        <f>MIN(AO230*(1+AO$6/Setup!$C$13),AO$7)</f>
        <v/>
      </c>
      <c r="CN231">
        <f>MIN(AP230*(1+AP$6/Setup!$C$13),AP$7)</f>
        <v/>
      </c>
      <c r="CO231">
        <f>MIN(AQ230*(1+AQ$6/Setup!$C$13),AQ$7)</f>
        <v/>
      </c>
      <c r="CP231">
        <f>MIN(AR230*(1+AR$6/Setup!$C$13),AR$7)</f>
        <v/>
      </c>
      <c r="CQ231">
        <f>MIN(AS230*(1+AS$6/Setup!$C$13),AS$7)</f>
        <v/>
      </c>
      <c r="CR231">
        <f>MIN(AT230*(1+AT$6/Setup!$C$13),AT$7)</f>
        <v/>
      </c>
      <c r="CS231">
        <f>MIN(AU230*(1+AU$6/Setup!$C$13),AU$7)</f>
        <v/>
      </c>
      <c r="CT231">
        <f>MIN(AV230*(1+AV$6/Setup!$C$13),AV$7)</f>
        <v/>
      </c>
      <c r="CU231">
        <f>MIN(AW230*(1+AW$6/Setup!$C$13),AW$7)</f>
        <v/>
      </c>
      <c r="CV231">
        <f>MIN(AX230*(1+AX$6/Setup!$C$13),AX$7)</f>
        <v/>
      </c>
      <c r="CW231">
        <f>MIN(AY230*(1+AY$6/Setup!$C$13),AY$7)</f>
        <v/>
      </c>
      <c r="CX231">
        <f>MIN(AZ230*(1+AZ$6/Setup!$C$13),AZ$7)</f>
        <v/>
      </c>
      <c r="CY231">
        <f>MIN(BA230*(1+BA$6/Setup!$C$13),BA$7)</f>
        <v/>
      </c>
      <c r="CZ231">
        <f>MIN(BB230*(1+BB$6/Setup!$C$13),BB$7)</f>
        <v/>
      </c>
      <c r="DA231">
        <f>MIN(BC230*(1+BC$6/Setup!$C$13),BC$7)</f>
        <v/>
      </c>
      <c r="DB231">
        <f>MIN(BD230*(1+BD$6/Setup!$C$13),BD$7)</f>
        <v/>
      </c>
      <c r="DC231">
        <f>MIN(BE230*(1+BE$6/Setup!$C$13),BE$7)</f>
        <v/>
      </c>
      <c r="DD231">
        <f>MIN(BF230*(1+BF$6/Setup!$C$13),BF$7)</f>
        <v/>
      </c>
      <c r="DE231">
        <f>MIN(BG230*(1+BG$6/Setup!$C$13),BG$7)</f>
        <v/>
      </c>
      <c r="DF231">
        <f>MIN(BH230*(1+BH$6/Setup!$C$13),BH$7)</f>
        <v/>
      </c>
      <c r="DG231">
        <f>MIN(BI230*(1+BI$6/Setup!$C$13),BI$7)</f>
        <v/>
      </c>
      <c r="DH231">
        <f>MIN(BJ230*(1+BJ$6/Setup!$C$13),BJ$7)</f>
        <v/>
      </c>
      <c r="DI231">
        <f>MIN(BK230*(1+BK$6/Setup!$C$13),BK$7)</f>
        <v/>
      </c>
      <c r="DJ231">
        <f>MIN(BL230*(1+BL$6/Setup!$C$13),BL$7)</f>
        <v/>
      </c>
      <c r="DK231">
        <f>MIN(BM230*(1+BM$6/Setup!$C$13),BM$7)</f>
        <v/>
      </c>
      <c r="DL231">
        <f>MIN(BN230*(1+BN$6/Setup!$C$13),BN$7)</f>
        <v/>
      </c>
      <c r="DM231">
        <f>MIN(BO230*(1+BO$6/Setup!$C$13),BO$7)</f>
        <v/>
      </c>
      <c r="DN231">
        <f>MIN(BP230*(1+BP$6/Setup!$C$13),BP$7)</f>
        <v/>
      </c>
      <c r="DO231">
        <f>MIN(BQ230*(1+BQ$6/Setup!$C$13),BQ$7)</f>
        <v/>
      </c>
      <c r="DP231">
        <f>MIN(T230*(1+T$6/Setup!$C$13)-BR231,$H231)</f>
        <v/>
      </c>
      <c r="DQ231">
        <f>MIN(U230*(1+U$6/Setup!$C$13)-BS231,MAX(0,$H231-SUM($DP231:DP231)))</f>
        <v/>
      </c>
      <c r="DR231">
        <f>MIN(V230*(1+V$6/Setup!$C$13)-BT231,MAX(0,$H231-SUM($DP231:DQ231)))</f>
        <v/>
      </c>
      <c r="DS231">
        <f>MIN(W230*(1+W$6/Setup!$C$13)-BU231,MAX(0,$H231-SUM($DP231:DR231)))</f>
        <v/>
      </c>
      <c r="DT231">
        <f>MIN(X230*(1+X$6/Setup!$C$13)-BV231,MAX(0,$H231-SUM($DP231:DS231)))</f>
        <v/>
      </c>
      <c r="DU231">
        <f>MIN(Y230*(1+Y$6/Setup!$C$13)-BW231,MAX(0,$H231-SUM($DP231:DT231)))</f>
        <v/>
      </c>
      <c r="DV231">
        <f>MIN(Z230*(1+Z$6/Setup!$C$13)-BX231,MAX(0,$H231-SUM($DP231:DU231)))</f>
        <v/>
      </c>
      <c r="DW231">
        <f>MIN(AA230*(1+AA$6/Setup!$C$13)-BY231,MAX(0,$H231-SUM($DP231:DV231)))</f>
        <v/>
      </c>
      <c r="DX231">
        <f>MIN(AB230*(1+AB$6/Setup!$C$13)-BZ231,MAX(0,$H231-SUM($DP231:DW231)))</f>
        <v/>
      </c>
      <c r="DY231">
        <f>MIN(AC230*(1+AC$6/Setup!$C$13)-CA231,MAX(0,$H231-SUM($DP231:DX231)))</f>
        <v/>
      </c>
      <c r="DZ231">
        <f>MIN(AD230*(1+AD$6/Setup!$C$13)-CB231,MAX(0,$H231-SUM($DP231:DY231)))</f>
        <v/>
      </c>
      <c r="EA231">
        <f>MIN(AE230*(1+AE$6/Setup!$C$13)-CC231,MAX(0,$H231-SUM($DP231:DZ231)))</f>
        <v/>
      </c>
      <c r="EB231">
        <f>MIN(AF230*(1+AF$6/Setup!$C$13)-CD231,MAX(0,$H231-SUM($DP231:EA231)))</f>
        <v/>
      </c>
      <c r="EC231">
        <f>MIN(AG230*(1+AG$6/Setup!$C$13)-CE231,MAX(0,$H231-SUM($DP231:EB231)))</f>
        <v/>
      </c>
      <c r="ED231">
        <f>MIN(AH230*(1+AH$6/Setup!$C$13)-CF231,MAX(0,$H231-SUM($DP231:EC231)))</f>
        <v/>
      </c>
      <c r="EE231">
        <f>MIN(AI230*(1+AI$6/Setup!$C$13)-CG231,MAX(0,$H231-SUM($DP231:ED231)))</f>
        <v/>
      </c>
      <c r="EF231">
        <f>MIN(AJ230*(1+AJ$6/Setup!$C$13)-CH231,MAX(0,$H231-SUM($DP231:EE231)))</f>
        <v/>
      </c>
      <c r="EG231">
        <f>MIN(AK230*(1+AK$6/Setup!$C$13)-CI231,MAX(0,$H231-SUM($DP231:EF231)))</f>
        <v/>
      </c>
      <c r="EH231">
        <f>MIN(AL230*(1+AL$6/Setup!$C$13)-CJ231,MAX(0,$H231-SUM($DP231:EG231)))</f>
        <v/>
      </c>
      <c r="EI231">
        <f>MIN(AM230*(1+AM$6/Setup!$C$13)-CK231,MAX(0,$H231-SUM($DP231:EH231)))</f>
        <v/>
      </c>
      <c r="EJ231">
        <f>MIN(AN230*(1+AN$6/Setup!$C$13)-CL231,MAX(0,$H231-SUM($DP231:EI231)))</f>
        <v/>
      </c>
      <c r="EK231">
        <f>MIN(AO230*(1+AO$6/Setup!$C$13)-CM231,MAX(0,$H231-SUM($DP231:EJ231)))</f>
        <v/>
      </c>
      <c r="EL231">
        <f>MIN(AP230*(1+AP$6/Setup!$C$13)-CN231,MAX(0,$H231-SUM($DP231:EK231)))</f>
        <v/>
      </c>
      <c r="EM231">
        <f>MIN(AQ230*(1+AQ$6/Setup!$C$13)-CO231,MAX(0,$H231-SUM($DP231:EL231)))</f>
        <v/>
      </c>
      <c r="EN231">
        <f>MIN(AR230*(1+AR$6/Setup!$C$13)-CP231,MAX(0,$H231-SUM($DP231:EM231)))</f>
        <v/>
      </c>
      <c r="EO231">
        <f>MIN(AS230*(1+AS$6/Setup!$C$13)-CQ231,MAX(0,$H231-SUM($DP231:EN231)))</f>
        <v/>
      </c>
      <c r="EP231">
        <f>MIN(AT230*(1+AT$6/Setup!$C$13)-CR231,MAX(0,$H231-SUM($DP231:EO231)))</f>
        <v/>
      </c>
      <c r="EQ231">
        <f>MIN(AU230*(1+AU$6/Setup!$C$13)-CS231,MAX(0,$H231-SUM($DP231:EP231)))</f>
        <v/>
      </c>
      <c r="ER231">
        <f>MIN(AV230*(1+AV$6/Setup!$C$13)-CT231,MAX(0,$H231-SUM($DP231:EQ231)))</f>
        <v/>
      </c>
      <c r="ES231">
        <f>MIN(AW230*(1+AW$6/Setup!$C$13)-CU231,MAX(0,$H231-SUM($DP231:ER231)))</f>
        <v/>
      </c>
      <c r="ET231">
        <f>MIN(AX230*(1+AX$6/Setup!$C$13)-CV231,MAX(0,$H231-SUM($DP231:ES231)))</f>
        <v/>
      </c>
      <c r="EU231">
        <f>MIN(AY230*(1+AY$6/Setup!$C$13)-CW231,MAX(0,$H231-SUM($DP231:ET231)))</f>
        <v/>
      </c>
      <c r="EV231">
        <f>MIN(AZ230*(1+AZ$6/Setup!$C$13)-CX231,MAX(0,$H231-SUM($DP231:EU231)))</f>
        <v/>
      </c>
      <c r="EW231">
        <f>MIN(BA230*(1+BA$6/Setup!$C$13)-CY231,MAX(0,$H231-SUM($DP231:EV231)))</f>
        <v/>
      </c>
      <c r="EX231">
        <f>MIN(BB230*(1+BB$6/Setup!$C$13)-CZ231,MAX(0,$H231-SUM($DP231:EW231)))</f>
        <v/>
      </c>
      <c r="EY231">
        <f>MIN(BC230*(1+BC$6/Setup!$C$13)-DA231,MAX(0,$H231-SUM($DP231:EX231)))</f>
        <v/>
      </c>
      <c r="EZ231">
        <f>MIN(BD230*(1+BD$6/Setup!$C$13)-DB231,MAX(0,$H231-SUM($DP231:EY231)))</f>
        <v/>
      </c>
      <c r="FA231">
        <f>MIN(BE230*(1+BE$6/Setup!$C$13)-DC231,MAX(0,$H231-SUM($DP231:EZ231)))</f>
        <v/>
      </c>
      <c r="FB231">
        <f>MIN(BF230*(1+BF$6/Setup!$C$13)-DD231,MAX(0,$H231-SUM($DP231:FA231)))</f>
        <v/>
      </c>
      <c r="FC231">
        <f>MIN(BG230*(1+BG$6/Setup!$C$13)-DE231,MAX(0,$H231-SUM($DP231:FB231)))</f>
        <v/>
      </c>
      <c r="FD231">
        <f>MIN(BH230*(1+BH$6/Setup!$C$13)-DF231,MAX(0,$H231-SUM($DP231:FC231)))</f>
        <v/>
      </c>
      <c r="FE231">
        <f>MIN(BI230*(1+BI$6/Setup!$C$13)-DG231,MAX(0,$H231-SUM($DP231:FD231)))</f>
        <v/>
      </c>
      <c r="FF231">
        <f>MIN(BJ230*(1+BJ$6/Setup!$C$13)-DH231,MAX(0,$H231-SUM($DP231:FE231)))</f>
        <v/>
      </c>
      <c r="FG231">
        <f>MIN(BK230*(1+BK$6/Setup!$C$13)-DI231,MAX(0,$H231-SUM($DP231:FF231)))</f>
        <v/>
      </c>
      <c r="FH231">
        <f>MIN(BL230*(1+BL$6/Setup!$C$13)-DJ231,MAX(0,$H231-SUM($DP231:FG231)))</f>
        <v/>
      </c>
      <c r="FI231">
        <f>MIN(BM230*(1+BM$6/Setup!$C$13)-DK231,MAX(0,$H231-SUM($DP231:FH231)))</f>
        <v/>
      </c>
      <c r="FJ231">
        <f>MIN(BN230*(1+BN$6/Setup!$C$13)-DL231,MAX(0,$H231-SUM($DP231:FI231)))</f>
        <v/>
      </c>
      <c r="FK231">
        <f>MIN(BO230*(1+BO$6/Setup!$C$13)-DM231,MAX(0,$H231-SUM($DP231:FJ231)))</f>
        <v/>
      </c>
      <c r="FL231">
        <f>MIN(BP230*(1+BP$6/Setup!$C$13)-DN231,MAX(0,$H231-SUM($DP231:FK231)))</f>
        <v/>
      </c>
      <c r="FM231">
        <f>MIN(BQ230*(1+BQ$6/Setup!$C$13)-DO231,MAX(0,$H231-SUM($DP231:FL231)))</f>
        <v/>
      </c>
    </row>
    <row r="232">
      <c r="A232">
        <f>A231+1</f>
        <v/>
      </c>
      <c r="B232">
        <f>IF(Setup!$C$6="Every week",Setup!$C$7+7*(A232-1),IF(Setup!$C$6="Every 2 weeks",Setup!$C$7+14*(A232-1),IF(Setup!$C$6="Every month",EDATE(Setup!$C$7,A232-1),EOMONTH(Setup!$C$7,INT((A232-1+Setup!$C$20)/2)-1)+MIN(IF(MOD(A232-1+Setup!$C$20,2)=0,Setup!$C$18,Setup!$C$19),DAY(EOMONTH(Setup!$C$7,INT((A232-1+Setup!$C$20)/2)))))))</f>
        <v/>
      </c>
      <c r="C232">
        <f>N('Paycheck Plan'!J228)</f>
        <v/>
      </c>
      <c r="D232">
        <f>N('Paycheck Plan'!K228)</f>
        <v/>
      </c>
      <c r="E232">
        <f>MIN(MAX(0,Setup!$C$10-F231),MAX(0,Setup!$C$8+C232-G232))</f>
        <v/>
      </c>
      <c r="F232">
        <f>F231+E232</f>
        <v/>
      </c>
      <c r="G232">
        <f>MIN(Setup!$C$14,MAX(0,Setup!$C$8+C232))</f>
        <v/>
      </c>
      <c r="H232">
        <f>MAX(0,Setup!$C$8+C232-G232-E232)+SUM($T$7:$BQ$7)-SUM(BR232:DO232)</f>
        <v/>
      </c>
      <c r="I232">
        <f>SUMPRODUCT(T231:BQ231,$T$6:$BQ$6)/Setup!$C$13</f>
        <v/>
      </c>
      <c r="J232">
        <f>SUM(T232:BQ232)</f>
        <v/>
      </c>
      <c r="K232">
        <f>IF(MAX(DP232:FM232)&gt;0,MATCH(MAX(DP232:FM232),DP232:FM232,0),1)</f>
        <v/>
      </c>
      <c r="T232">
        <f>MAX(0,T231*(1+T$6/Setup!$C$13)-BR232-DP232)+IF($K232=1,$D232,0)</f>
        <v/>
      </c>
      <c r="U232">
        <f>MAX(0,U231*(1+U$6/Setup!$C$13)-BS232-DQ232)+IF($K232=2,$D232,0)</f>
        <v/>
      </c>
      <c r="V232">
        <f>MAX(0,V231*(1+V$6/Setup!$C$13)-BT232-DR232)+IF($K232=3,$D232,0)</f>
        <v/>
      </c>
      <c r="W232">
        <f>MAX(0,W231*(1+W$6/Setup!$C$13)-BU232-DS232)+IF($K232=4,$D232,0)</f>
        <v/>
      </c>
      <c r="X232">
        <f>MAX(0,X231*(1+X$6/Setup!$C$13)-BV232-DT232)+IF($K232=5,$D232,0)</f>
        <v/>
      </c>
      <c r="Y232">
        <f>MAX(0,Y231*(1+Y$6/Setup!$C$13)-BW232-DU232)+IF($K232=6,$D232,0)</f>
        <v/>
      </c>
      <c r="Z232">
        <f>MAX(0,Z231*(1+Z$6/Setup!$C$13)-BX232-DV232)+IF($K232=7,$D232,0)</f>
        <v/>
      </c>
      <c r="AA232">
        <f>MAX(0,AA231*(1+AA$6/Setup!$C$13)-BY232-DW232)+IF($K232=8,$D232,0)</f>
        <v/>
      </c>
      <c r="AB232">
        <f>MAX(0,AB231*(1+AB$6/Setup!$C$13)-BZ232-DX232)+IF($K232=9,$D232,0)</f>
        <v/>
      </c>
      <c r="AC232">
        <f>MAX(0,AC231*(1+AC$6/Setup!$C$13)-CA232-DY232)+IF($K232=10,$D232,0)</f>
        <v/>
      </c>
      <c r="AD232">
        <f>MAX(0,AD231*(1+AD$6/Setup!$C$13)-CB232-DZ232)+IF($K232=11,$D232,0)</f>
        <v/>
      </c>
      <c r="AE232">
        <f>MAX(0,AE231*(1+AE$6/Setup!$C$13)-CC232-EA232)+IF($K232=12,$D232,0)</f>
        <v/>
      </c>
      <c r="AF232">
        <f>MAX(0,AF231*(1+AF$6/Setup!$C$13)-CD232-EB232)+IF($K232=13,$D232,0)</f>
        <v/>
      </c>
      <c r="AG232">
        <f>MAX(0,AG231*(1+AG$6/Setup!$C$13)-CE232-EC232)+IF($K232=14,$D232,0)</f>
        <v/>
      </c>
      <c r="AH232">
        <f>MAX(0,AH231*(1+AH$6/Setup!$C$13)-CF232-ED232)+IF($K232=15,$D232,0)</f>
        <v/>
      </c>
      <c r="AI232">
        <f>MAX(0,AI231*(1+AI$6/Setup!$C$13)-CG232-EE232)+IF($K232=16,$D232,0)</f>
        <v/>
      </c>
      <c r="AJ232">
        <f>MAX(0,AJ231*(1+AJ$6/Setup!$C$13)-CH232-EF232)+IF($K232=17,$D232,0)</f>
        <v/>
      </c>
      <c r="AK232">
        <f>MAX(0,AK231*(1+AK$6/Setup!$C$13)-CI232-EG232)+IF($K232=18,$D232,0)</f>
        <v/>
      </c>
      <c r="AL232">
        <f>MAX(0,AL231*(1+AL$6/Setup!$C$13)-CJ232-EH232)+IF($K232=19,$D232,0)</f>
        <v/>
      </c>
      <c r="AM232">
        <f>MAX(0,AM231*(1+AM$6/Setup!$C$13)-CK232-EI232)+IF($K232=20,$D232,0)</f>
        <v/>
      </c>
      <c r="AN232">
        <f>MAX(0,AN231*(1+AN$6/Setup!$C$13)-CL232-EJ232)+IF($K232=21,$D232,0)</f>
        <v/>
      </c>
      <c r="AO232">
        <f>MAX(0,AO231*(1+AO$6/Setup!$C$13)-CM232-EK232)+IF($K232=22,$D232,0)</f>
        <v/>
      </c>
      <c r="AP232">
        <f>MAX(0,AP231*(1+AP$6/Setup!$C$13)-CN232-EL232)+IF($K232=23,$D232,0)</f>
        <v/>
      </c>
      <c r="AQ232">
        <f>MAX(0,AQ231*(1+AQ$6/Setup!$C$13)-CO232-EM232)+IF($K232=24,$D232,0)</f>
        <v/>
      </c>
      <c r="AR232">
        <f>MAX(0,AR231*(1+AR$6/Setup!$C$13)-CP232-EN232)+IF($K232=25,$D232,0)</f>
        <v/>
      </c>
      <c r="AS232">
        <f>MAX(0,AS231*(1+AS$6/Setup!$C$13)-CQ232-EO232)+IF($K232=26,$D232,0)</f>
        <v/>
      </c>
      <c r="AT232">
        <f>MAX(0,AT231*(1+AT$6/Setup!$C$13)-CR232-EP232)+IF($K232=27,$D232,0)</f>
        <v/>
      </c>
      <c r="AU232">
        <f>MAX(0,AU231*(1+AU$6/Setup!$C$13)-CS232-EQ232)+IF($K232=28,$D232,0)</f>
        <v/>
      </c>
      <c r="AV232">
        <f>MAX(0,AV231*(1+AV$6/Setup!$C$13)-CT232-ER232)+IF($K232=29,$D232,0)</f>
        <v/>
      </c>
      <c r="AW232">
        <f>MAX(0,AW231*(1+AW$6/Setup!$C$13)-CU232-ES232)+IF($K232=30,$D232,0)</f>
        <v/>
      </c>
      <c r="AX232">
        <f>MAX(0,AX231*(1+AX$6/Setup!$C$13)-CV232-ET232)+IF($K232=31,$D232,0)</f>
        <v/>
      </c>
      <c r="AY232">
        <f>MAX(0,AY231*(1+AY$6/Setup!$C$13)-CW232-EU232)+IF($K232=32,$D232,0)</f>
        <v/>
      </c>
      <c r="AZ232">
        <f>MAX(0,AZ231*(1+AZ$6/Setup!$C$13)-CX232-EV232)+IF($K232=33,$D232,0)</f>
        <v/>
      </c>
      <c r="BA232">
        <f>MAX(0,BA231*(1+BA$6/Setup!$C$13)-CY232-EW232)+IF($K232=34,$D232,0)</f>
        <v/>
      </c>
      <c r="BB232">
        <f>MAX(0,BB231*(1+BB$6/Setup!$C$13)-CZ232-EX232)+IF($K232=35,$D232,0)</f>
        <v/>
      </c>
      <c r="BC232">
        <f>MAX(0,BC231*(1+BC$6/Setup!$C$13)-DA232-EY232)+IF($K232=36,$D232,0)</f>
        <v/>
      </c>
      <c r="BD232">
        <f>MAX(0,BD231*(1+BD$6/Setup!$C$13)-DB232-EZ232)+IF($K232=37,$D232,0)</f>
        <v/>
      </c>
      <c r="BE232">
        <f>MAX(0,BE231*(1+BE$6/Setup!$C$13)-DC232-FA232)+IF($K232=38,$D232,0)</f>
        <v/>
      </c>
      <c r="BF232">
        <f>MAX(0,BF231*(1+BF$6/Setup!$C$13)-DD232-FB232)+IF($K232=39,$D232,0)</f>
        <v/>
      </c>
      <c r="BG232">
        <f>MAX(0,BG231*(1+BG$6/Setup!$C$13)-DE232-FC232)+IF($K232=40,$D232,0)</f>
        <v/>
      </c>
      <c r="BH232">
        <f>MAX(0,BH231*(1+BH$6/Setup!$C$13)-DF232-FD232)+IF($K232=41,$D232,0)</f>
        <v/>
      </c>
      <c r="BI232">
        <f>MAX(0,BI231*(1+BI$6/Setup!$C$13)-DG232-FE232)+IF($K232=42,$D232,0)</f>
        <v/>
      </c>
      <c r="BJ232">
        <f>MAX(0,BJ231*(1+BJ$6/Setup!$C$13)-DH232-FF232)+IF($K232=43,$D232,0)</f>
        <v/>
      </c>
      <c r="BK232">
        <f>MAX(0,BK231*(1+BK$6/Setup!$C$13)-DI232-FG232)+IF($K232=44,$D232,0)</f>
        <v/>
      </c>
      <c r="BL232">
        <f>MAX(0,BL231*(1+BL$6/Setup!$C$13)-DJ232-FH232)+IF($K232=45,$D232,0)</f>
        <v/>
      </c>
      <c r="BM232">
        <f>MAX(0,BM231*(1+BM$6/Setup!$C$13)-DK232-FI232)+IF($K232=46,$D232,0)</f>
        <v/>
      </c>
      <c r="BN232">
        <f>MAX(0,BN231*(1+BN$6/Setup!$C$13)-DL232-FJ232)+IF($K232=47,$D232,0)</f>
        <v/>
      </c>
      <c r="BO232">
        <f>MAX(0,BO231*(1+BO$6/Setup!$C$13)-DM232-FK232)+IF($K232=48,$D232,0)</f>
        <v/>
      </c>
      <c r="BP232">
        <f>MAX(0,BP231*(1+BP$6/Setup!$C$13)-DN232-FL232)+IF($K232=49,$D232,0)</f>
        <v/>
      </c>
      <c r="BQ232">
        <f>MAX(0,BQ231*(1+BQ$6/Setup!$C$13)-DO232-FM232)+IF($K232=50,$D232,0)</f>
        <v/>
      </c>
      <c r="BR232">
        <f>MIN(T231*(1+T$6/Setup!$C$13),T$7)</f>
        <v/>
      </c>
      <c r="BS232">
        <f>MIN(U231*(1+U$6/Setup!$C$13),U$7)</f>
        <v/>
      </c>
      <c r="BT232">
        <f>MIN(V231*(1+V$6/Setup!$C$13),V$7)</f>
        <v/>
      </c>
      <c r="BU232">
        <f>MIN(W231*(1+W$6/Setup!$C$13),W$7)</f>
        <v/>
      </c>
      <c r="BV232">
        <f>MIN(X231*(1+X$6/Setup!$C$13),X$7)</f>
        <v/>
      </c>
      <c r="BW232">
        <f>MIN(Y231*(1+Y$6/Setup!$C$13),Y$7)</f>
        <v/>
      </c>
      <c r="BX232">
        <f>MIN(Z231*(1+Z$6/Setup!$C$13),Z$7)</f>
        <v/>
      </c>
      <c r="BY232">
        <f>MIN(AA231*(1+AA$6/Setup!$C$13),AA$7)</f>
        <v/>
      </c>
      <c r="BZ232">
        <f>MIN(AB231*(1+AB$6/Setup!$C$13),AB$7)</f>
        <v/>
      </c>
      <c r="CA232">
        <f>MIN(AC231*(1+AC$6/Setup!$C$13),AC$7)</f>
        <v/>
      </c>
      <c r="CB232">
        <f>MIN(AD231*(1+AD$6/Setup!$C$13),AD$7)</f>
        <v/>
      </c>
      <c r="CC232">
        <f>MIN(AE231*(1+AE$6/Setup!$C$13),AE$7)</f>
        <v/>
      </c>
      <c r="CD232">
        <f>MIN(AF231*(1+AF$6/Setup!$C$13),AF$7)</f>
        <v/>
      </c>
      <c r="CE232">
        <f>MIN(AG231*(1+AG$6/Setup!$C$13),AG$7)</f>
        <v/>
      </c>
      <c r="CF232">
        <f>MIN(AH231*(1+AH$6/Setup!$C$13),AH$7)</f>
        <v/>
      </c>
      <c r="CG232">
        <f>MIN(AI231*(1+AI$6/Setup!$C$13),AI$7)</f>
        <v/>
      </c>
      <c r="CH232">
        <f>MIN(AJ231*(1+AJ$6/Setup!$C$13),AJ$7)</f>
        <v/>
      </c>
      <c r="CI232">
        <f>MIN(AK231*(1+AK$6/Setup!$C$13),AK$7)</f>
        <v/>
      </c>
      <c r="CJ232">
        <f>MIN(AL231*(1+AL$6/Setup!$C$13),AL$7)</f>
        <v/>
      </c>
      <c r="CK232">
        <f>MIN(AM231*(1+AM$6/Setup!$C$13),AM$7)</f>
        <v/>
      </c>
      <c r="CL232">
        <f>MIN(AN231*(1+AN$6/Setup!$C$13),AN$7)</f>
        <v/>
      </c>
      <c r="CM232">
        <f>MIN(AO231*(1+AO$6/Setup!$C$13),AO$7)</f>
        <v/>
      </c>
      <c r="CN232">
        <f>MIN(AP231*(1+AP$6/Setup!$C$13),AP$7)</f>
        <v/>
      </c>
      <c r="CO232">
        <f>MIN(AQ231*(1+AQ$6/Setup!$C$13),AQ$7)</f>
        <v/>
      </c>
      <c r="CP232">
        <f>MIN(AR231*(1+AR$6/Setup!$C$13),AR$7)</f>
        <v/>
      </c>
      <c r="CQ232">
        <f>MIN(AS231*(1+AS$6/Setup!$C$13),AS$7)</f>
        <v/>
      </c>
      <c r="CR232">
        <f>MIN(AT231*(1+AT$6/Setup!$C$13),AT$7)</f>
        <v/>
      </c>
      <c r="CS232">
        <f>MIN(AU231*(1+AU$6/Setup!$C$13),AU$7)</f>
        <v/>
      </c>
      <c r="CT232">
        <f>MIN(AV231*(1+AV$6/Setup!$C$13),AV$7)</f>
        <v/>
      </c>
      <c r="CU232">
        <f>MIN(AW231*(1+AW$6/Setup!$C$13),AW$7)</f>
        <v/>
      </c>
      <c r="CV232">
        <f>MIN(AX231*(1+AX$6/Setup!$C$13),AX$7)</f>
        <v/>
      </c>
      <c r="CW232">
        <f>MIN(AY231*(1+AY$6/Setup!$C$13),AY$7)</f>
        <v/>
      </c>
      <c r="CX232">
        <f>MIN(AZ231*(1+AZ$6/Setup!$C$13),AZ$7)</f>
        <v/>
      </c>
      <c r="CY232">
        <f>MIN(BA231*(1+BA$6/Setup!$C$13),BA$7)</f>
        <v/>
      </c>
      <c r="CZ232">
        <f>MIN(BB231*(1+BB$6/Setup!$C$13),BB$7)</f>
        <v/>
      </c>
      <c r="DA232">
        <f>MIN(BC231*(1+BC$6/Setup!$C$13),BC$7)</f>
        <v/>
      </c>
      <c r="DB232">
        <f>MIN(BD231*(1+BD$6/Setup!$C$13),BD$7)</f>
        <v/>
      </c>
      <c r="DC232">
        <f>MIN(BE231*(1+BE$6/Setup!$C$13),BE$7)</f>
        <v/>
      </c>
      <c r="DD232">
        <f>MIN(BF231*(1+BF$6/Setup!$C$13),BF$7)</f>
        <v/>
      </c>
      <c r="DE232">
        <f>MIN(BG231*(1+BG$6/Setup!$C$13),BG$7)</f>
        <v/>
      </c>
      <c r="DF232">
        <f>MIN(BH231*(1+BH$6/Setup!$C$13),BH$7)</f>
        <v/>
      </c>
      <c r="DG232">
        <f>MIN(BI231*(1+BI$6/Setup!$C$13),BI$7)</f>
        <v/>
      </c>
      <c r="DH232">
        <f>MIN(BJ231*(1+BJ$6/Setup!$C$13),BJ$7)</f>
        <v/>
      </c>
      <c r="DI232">
        <f>MIN(BK231*(1+BK$6/Setup!$C$13),BK$7)</f>
        <v/>
      </c>
      <c r="DJ232">
        <f>MIN(BL231*(1+BL$6/Setup!$C$13),BL$7)</f>
        <v/>
      </c>
      <c r="DK232">
        <f>MIN(BM231*(1+BM$6/Setup!$C$13),BM$7)</f>
        <v/>
      </c>
      <c r="DL232">
        <f>MIN(BN231*(1+BN$6/Setup!$C$13),BN$7)</f>
        <v/>
      </c>
      <c r="DM232">
        <f>MIN(BO231*(1+BO$6/Setup!$C$13),BO$7)</f>
        <v/>
      </c>
      <c r="DN232">
        <f>MIN(BP231*(1+BP$6/Setup!$C$13),BP$7)</f>
        <v/>
      </c>
      <c r="DO232">
        <f>MIN(BQ231*(1+BQ$6/Setup!$C$13),BQ$7)</f>
        <v/>
      </c>
      <c r="DP232">
        <f>MIN(T231*(1+T$6/Setup!$C$13)-BR232,$H232)</f>
        <v/>
      </c>
      <c r="DQ232">
        <f>MIN(U231*(1+U$6/Setup!$C$13)-BS232,MAX(0,$H232-SUM($DP232:DP232)))</f>
        <v/>
      </c>
      <c r="DR232">
        <f>MIN(V231*(1+V$6/Setup!$C$13)-BT232,MAX(0,$H232-SUM($DP232:DQ232)))</f>
        <v/>
      </c>
      <c r="DS232">
        <f>MIN(W231*(1+W$6/Setup!$C$13)-BU232,MAX(0,$H232-SUM($DP232:DR232)))</f>
        <v/>
      </c>
      <c r="DT232">
        <f>MIN(X231*(1+X$6/Setup!$C$13)-BV232,MAX(0,$H232-SUM($DP232:DS232)))</f>
        <v/>
      </c>
      <c r="DU232">
        <f>MIN(Y231*(1+Y$6/Setup!$C$13)-BW232,MAX(0,$H232-SUM($DP232:DT232)))</f>
        <v/>
      </c>
      <c r="DV232">
        <f>MIN(Z231*(1+Z$6/Setup!$C$13)-BX232,MAX(0,$H232-SUM($DP232:DU232)))</f>
        <v/>
      </c>
      <c r="DW232">
        <f>MIN(AA231*(1+AA$6/Setup!$C$13)-BY232,MAX(0,$H232-SUM($DP232:DV232)))</f>
        <v/>
      </c>
      <c r="DX232">
        <f>MIN(AB231*(1+AB$6/Setup!$C$13)-BZ232,MAX(0,$H232-SUM($DP232:DW232)))</f>
        <v/>
      </c>
      <c r="DY232">
        <f>MIN(AC231*(1+AC$6/Setup!$C$13)-CA232,MAX(0,$H232-SUM($DP232:DX232)))</f>
        <v/>
      </c>
      <c r="DZ232">
        <f>MIN(AD231*(1+AD$6/Setup!$C$13)-CB232,MAX(0,$H232-SUM($DP232:DY232)))</f>
        <v/>
      </c>
      <c r="EA232">
        <f>MIN(AE231*(1+AE$6/Setup!$C$13)-CC232,MAX(0,$H232-SUM($DP232:DZ232)))</f>
        <v/>
      </c>
      <c r="EB232">
        <f>MIN(AF231*(1+AF$6/Setup!$C$13)-CD232,MAX(0,$H232-SUM($DP232:EA232)))</f>
        <v/>
      </c>
      <c r="EC232">
        <f>MIN(AG231*(1+AG$6/Setup!$C$13)-CE232,MAX(0,$H232-SUM($DP232:EB232)))</f>
        <v/>
      </c>
      <c r="ED232">
        <f>MIN(AH231*(1+AH$6/Setup!$C$13)-CF232,MAX(0,$H232-SUM($DP232:EC232)))</f>
        <v/>
      </c>
      <c r="EE232">
        <f>MIN(AI231*(1+AI$6/Setup!$C$13)-CG232,MAX(0,$H232-SUM($DP232:ED232)))</f>
        <v/>
      </c>
      <c r="EF232">
        <f>MIN(AJ231*(1+AJ$6/Setup!$C$13)-CH232,MAX(0,$H232-SUM($DP232:EE232)))</f>
        <v/>
      </c>
      <c r="EG232">
        <f>MIN(AK231*(1+AK$6/Setup!$C$13)-CI232,MAX(0,$H232-SUM($DP232:EF232)))</f>
        <v/>
      </c>
      <c r="EH232">
        <f>MIN(AL231*(1+AL$6/Setup!$C$13)-CJ232,MAX(0,$H232-SUM($DP232:EG232)))</f>
        <v/>
      </c>
      <c r="EI232">
        <f>MIN(AM231*(1+AM$6/Setup!$C$13)-CK232,MAX(0,$H232-SUM($DP232:EH232)))</f>
        <v/>
      </c>
      <c r="EJ232">
        <f>MIN(AN231*(1+AN$6/Setup!$C$13)-CL232,MAX(0,$H232-SUM($DP232:EI232)))</f>
        <v/>
      </c>
      <c r="EK232">
        <f>MIN(AO231*(1+AO$6/Setup!$C$13)-CM232,MAX(0,$H232-SUM($DP232:EJ232)))</f>
        <v/>
      </c>
      <c r="EL232">
        <f>MIN(AP231*(1+AP$6/Setup!$C$13)-CN232,MAX(0,$H232-SUM($DP232:EK232)))</f>
        <v/>
      </c>
      <c r="EM232">
        <f>MIN(AQ231*(1+AQ$6/Setup!$C$13)-CO232,MAX(0,$H232-SUM($DP232:EL232)))</f>
        <v/>
      </c>
      <c r="EN232">
        <f>MIN(AR231*(1+AR$6/Setup!$C$13)-CP232,MAX(0,$H232-SUM($DP232:EM232)))</f>
        <v/>
      </c>
      <c r="EO232">
        <f>MIN(AS231*(1+AS$6/Setup!$C$13)-CQ232,MAX(0,$H232-SUM($DP232:EN232)))</f>
        <v/>
      </c>
      <c r="EP232">
        <f>MIN(AT231*(1+AT$6/Setup!$C$13)-CR232,MAX(0,$H232-SUM($DP232:EO232)))</f>
        <v/>
      </c>
      <c r="EQ232">
        <f>MIN(AU231*(1+AU$6/Setup!$C$13)-CS232,MAX(0,$H232-SUM($DP232:EP232)))</f>
        <v/>
      </c>
      <c r="ER232">
        <f>MIN(AV231*(1+AV$6/Setup!$C$13)-CT232,MAX(0,$H232-SUM($DP232:EQ232)))</f>
        <v/>
      </c>
      <c r="ES232">
        <f>MIN(AW231*(1+AW$6/Setup!$C$13)-CU232,MAX(0,$H232-SUM($DP232:ER232)))</f>
        <v/>
      </c>
      <c r="ET232">
        <f>MIN(AX231*(1+AX$6/Setup!$C$13)-CV232,MAX(0,$H232-SUM($DP232:ES232)))</f>
        <v/>
      </c>
      <c r="EU232">
        <f>MIN(AY231*(1+AY$6/Setup!$C$13)-CW232,MAX(0,$H232-SUM($DP232:ET232)))</f>
        <v/>
      </c>
      <c r="EV232">
        <f>MIN(AZ231*(1+AZ$6/Setup!$C$13)-CX232,MAX(0,$H232-SUM($DP232:EU232)))</f>
        <v/>
      </c>
      <c r="EW232">
        <f>MIN(BA231*(1+BA$6/Setup!$C$13)-CY232,MAX(0,$H232-SUM($DP232:EV232)))</f>
        <v/>
      </c>
      <c r="EX232">
        <f>MIN(BB231*(1+BB$6/Setup!$C$13)-CZ232,MAX(0,$H232-SUM($DP232:EW232)))</f>
        <v/>
      </c>
      <c r="EY232">
        <f>MIN(BC231*(1+BC$6/Setup!$C$13)-DA232,MAX(0,$H232-SUM($DP232:EX232)))</f>
        <v/>
      </c>
      <c r="EZ232">
        <f>MIN(BD231*(1+BD$6/Setup!$C$13)-DB232,MAX(0,$H232-SUM($DP232:EY232)))</f>
        <v/>
      </c>
      <c r="FA232">
        <f>MIN(BE231*(1+BE$6/Setup!$C$13)-DC232,MAX(0,$H232-SUM($DP232:EZ232)))</f>
        <v/>
      </c>
      <c r="FB232">
        <f>MIN(BF231*(1+BF$6/Setup!$C$13)-DD232,MAX(0,$H232-SUM($DP232:FA232)))</f>
        <v/>
      </c>
      <c r="FC232">
        <f>MIN(BG231*(1+BG$6/Setup!$C$13)-DE232,MAX(0,$H232-SUM($DP232:FB232)))</f>
        <v/>
      </c>
      <c r="FD232">
        <f>MIN(BH231*(1+BH$6/Setup!$C$13)-DF232,MAX(0,$H232-SUM($DP232:FC232)))</f>
        <v/>
      </c>
      <c r="FE232">
        <f>MIN(BI231*(1+BI$6/Setup!$C$13)-DG232,MAX(0,$H232-SUM($DP232:FD232)))</f>
        <v/>
      </c>
      <c r="FF232">
        <f>MIN(BJ231*(1+BJ$6/Setup!$C$13)-DH232,MAX(0,$H232-SUM($DP232:FE232)))</f>
        <v/>
      </c>
      <c r="FG232">
        <f>MIN(BK231*(1+BK$6/Setup!$C$13)-DI232,MAX(0,$H232-SUM($DP232:FF232)))</f>
        <v/>
      </c>
      <c r="FH232">
        <f>MIN(BL231*(1+BL$6/Setup!$C$13)-DJ232,MAX(0,$H232-SUM($DP232:FG232)))</f>
        <v/>
      </c>
      <c r="FI232">
        <f>MIN(BM231*(1+BM$6/Setup!$C$13)-DK232,MAX(0,$H232-SUM($DP232:FH232)))</f>
        <v/>
      </c>
      <c r="FJ232">
        <f>MIN(BN231*(1+BN$6/Setup!$C$13)-DL232,MAX(0,$H232-SUM($DP232:FI232)))</f>
        <v/>
      </c>
      <c r="FK232">
        <f>MIN(BO231*(1+BO$6/Setup!$C$13)-DM232,MAX(0,$H232-SUM($DP232:FJ232)))</f>
        <v/>
      </c>
      <c r="FL232">
        <f>MIN(BP231*(1+BP$6/Setup!$C$13)-DN232,MAX(0,$H232-SUM($DP232:FK232)))</f>
        <v/>
      </c>
      <c r="FM232">
        <f>MIN(BQ231*(1+BQ$6/Setup!$C$13)-DO232,MAX(0,$H232-SUM($DP232:FL232)))</f>
        <v/>
      </c>
    </row>
    <row r="233">
      <c r="A233">
        <f>A232+1</f>
        <v/>
      </c>
      <c r="B233">
        <f>IF(Setup!$C$6="Every week",Setup!$C$7+7*(A233-1),IF(Setup!$C$6="Every 2 weeks",Setup!$C$7+14*(A233-1),IF(Setup!$C$6="Every month",EDATE(Setup!$C$7,A233-1),EOMONTH(Setup!$C$7,INT((A233-1+Setup!$C$20)/2)-1)+MIN(IF(MOD(A233-1+Setup!$C$20,2)=0,Setup!$C$18,Setup!$C$19),DAY(EOMONTH(Setup!$C$7,INT((A233-1+Setup!$C$20)/2)))))))</f>
        <v/>
      </c>
      <c r="C233">
        <f>N('Paycheck Plan'!J229)</f>
        <v/>
      </c>
      <c r="D233">
        <f>N('Paycheck Plan'!K229)</f>
        <v/>
      </c>
      <c r="E233">
        <f>MIN(MAX(0,Setup!$C$10-F232),MAX(0,Setup!$C$8+C233-G233))</f>
        <v/>
      </c>
      <c r="F233">
        <f>F232+E233</f>
        <v/>
      </c>
      <c r="G233">
        <f>MIN(Setup!$C$14,MAX(0,Setup!$C$8+C233))</f>
        <v/>
      </c>
      <c r="H233">
        <f>MAX(0,Setup!$C$8+C233-G233-E233)+SUM($T$7:$BQ$7)-SUM(BR233:DO233)</f>
        <v/>
      </c>
      <c r="I233">
        <f>SUMPRODUCT(T232:BQ232,$T$6:$BQ$6)/Setup!$C$13</f>
        <v/>
      </c>
      <c r="J233">
        <f>SUM(T233:BQ233)</f>
        <v/>
      </c>
      <c r="K233">
        <f>IF(MAX(DP233:FM233)&gt;0,MATCH(MAX(DP233:FM233),DP233:FM233,0),1)</f>
        <v/>
      </c>
      <c r="T233">
        <f>MAX(0,T232*(1+T$6/Setup!$C$13)-BR233-DP233)+IF($K233=1,$D233,0)</f>
        <v/>
      </c>
      <c r="U233">
        <f>MAX(0,U232*(1+U$6/Setup!$C$13)-BS233-DQ233)+IF($K233=2,$D233,0)</f>
        <v/>
      </c>
      <c r="V233">
        <f>MAX(0,V232*(1+V$6/Setup!$C$13)-BT233-DR233)+IF($K233=3,$D233,0)</f>
        <v/>
      </c>
      <c r="W233">
        <f>MAX(0,W232*(1+W$6/Setup!$C$13)-BU233-DS233)+IF($K233=4,$D233,0)</f>
        <v/>
      </c>
      <c r="X233">
        <f>MAX(0,X232*(1+X$6/Setup!$C$13)-BV233-DT233)+IF($K233=5,$D233,0)</f>
        <v/>
      </c>
      <c r="Y233">
        <f>MAX(0,Y232*(1+Y$6/Setup!$C$13)-BW233-DU233)+IF($K233=6,$D233,0)</f>
        <v/>
      </c>
      <c r="Z233">
        <f>MAX(0,Z232*(1+Z$6/Setup!$C$13)-BX233-DV233)+IF($K233=7,$D233,0)</f>
        <v/>
      </c>
      <c r="AA233">
        <f>MAX(0,AA232*(1+AA$6/Setup!$C$13)-BY233-DW233)+IF($K233=8,$D233,0)</f>
        <v/>
      </c>
      <c r="AB233">
        <f>MAX(0,AB232*(1+AB$6/Setup!$C$13)-BZ233-DX233)+IF($K233=9,$D233,0)</f>
        <v/>
      </c>
      <c r="AC233">
        <f>MAX(0,AC232*(1+AC$6/Setup!$C$13)-CA233-DY233)+IF($K233=10,$D233,0)</f>
        <v/>
      </c>
      <c r="AD233">
        <f>MAX(0,AD232*(1+AD$6/Setup!$C$13)-CB233-DZ233)+IF($K233=11,$D233,0)</f>
        <v/>
      </c>
      <c r="AE233">
        <f>MAX(0,AE232*(1+AE$6/Setup!$C$13)-CC233-EA233)+IF($K233=12,$D233,0)</f>
        <v/>
      </c>
      <c r="AF233">
        <f>MAX(0,AF232*(1+AF$6/Setup!$C$13)-CD233-EB233)+IF($K233=13,$D233,0)</f>
        <v/>
      </c>
      <c r="AG233">
        <f>MAX(0,AG232*(1+AG$6/Setup!$C$13)-CE233-EC233)+IF($K233=14,$D233,0)</f>
        <v/>
      </c>
      <c r="AH233">
        <f>MAX(0,AH232*(1+AH$6/Setup!$C$13)-CF233-ED233)+IF($K233=15,$D233,0)</f>
        <v/>
      </c>
      <c r="AI233">
        <f>MAX(0,AI232*(1+AI$6/Setup!$C$13)-CG233-EE233)+IF($K233=16,$D233,0)</f>
        <v/>
      </c>
      <c r="AJ233">
        <f>MAX(0,AJ232*(1+AJ$6/Setup!$C$13)-CH233-EF233)+IF($K233=17,$D233,0)</f>
        <v/>
      </c>
      <c r="AK233">
        <f>MAX(0,AK232*(1+AK$6/Setup!$C$13)-CI233-EG233)+IF($K233=18,$D233,0)</f>
        <v/>
      </c>
      <c r="AL233">
        <f>MAX(0,AL232*(1+AL$6/Setup!$C$13)-CJ233-EH233)+IF($K233=19,$D233,0)</f>
        <v/>
      </c>
      <c r="AM233">
        <f>MAX(0,AM232*(1+AM$6/Setup!$C$13)-CK233-EI233)+IF($K233=20,$D233,0)</f>
        <v/>
      </c>
      <c r="AN233">
        <f>MAX(0,AN232*(1+AN$6/Setup!$C$13)-CL233-EJ233)+IF($K233=21,$D233,0)</f>
        <v/>
      </c>
      <c r="AO233">
        <f>MAX(0,AO232*(1+AO$6/Setup!$C$13)-CM233-EK233)+IF($K233=22,$D233,0)</f>
        <v/>
      </c>
      <c r="AP233">
        <f>MAX(0,AP232*(1+AP$6/Setup!$C$13)-CN233-EL233)+IF($K233=23,$D233,0)</f>
        <v/>
      </c>
      <c r="AQ233">
        <f>MAX(0,AQ232*(1+AQ$6/Setup!$C$13)-CO233-EM233)+IF($K233=24,$D233,0)</f>
        <v/>
      </c>
      <c r="AR233">
        <f>MAX(0,AR232*(1+AR$6/Setup!$C$13)-CP233-EN233)+IF($K233=25,$D233,0)</f>
        <v/>
      </c>
      <c r="AS233">
        <f>MAX(0,AS232*(1+AS$6/Setup!$C$13)-CQ233-EO233)+IF($K233=26,$D233,0)</f>
        <v/>
      </c>
      <c r="AT233">
        <f>MAX(0,AT232*(1+AT$6/Setup!$C$13)-CR233-EP233)+IF($K233=27,$D233,0)</f>
        <v/>
      </c>
      <c r="AU233">
        <f>MAX(0,AU232*(1+AU$6/Setup!$C$13)-CS233-EQ233)+IF($K233=28,$D233,0)</f>
        <v/>
      </c>
      <c r="AV233">
        <f>MAX(0,AV232*(1+AV$6/Setup!$C$13)-CT233-ER233)+IF($K233=29,$D233,0)</f>
        <v/>
      </c>
      <c r="AW233">
        <f>MAX(0,AW232*(1+AW$6/Setup!$C$13)-CU233-ES233)+IF($K233=30,$D233,0)</f>
        <v/>
      </c>
      <c r="AX233">
        <f>MAX(0,AX232*(1+AX$6/Setup!$C$13)-CV233-ET233)+IF($K233=31,$D233,0)</f>
        <v/>
      </c>
      <c r="AY233">
        <f>MAX(0,AY232*(1+AY$6/Setup!$C$13)-CW233-EU233)+IF($K233=32,$D233,0)</f>
        <v/>
      </c>
      <c r="AZ233">
        <f>MAX(0,AZ232*(1+AZ$6/Setup!$C$13)-CX233-EV233)+IF($K233=33,$D233,0)</f>
        <v/>
      </c>
      <c r="BA233">
        <f>MAX(0,BA232*(1+BA$6/Setup!$C$13)-CY233-EW233)+IF($K233=34,$D233,0)</f>
        <v/>
      </c>
      <c r="BB233">
        <f>MAX(0,BB232*(1+BB$6/Setup!$C$13)-CZ233-EX233)+IF($K233=35,$D233,0)</f>
        <v/>
      </c>
      <c r="BC233">
        <f>MAX(0,BC232*(1+BC$6/Setup!$C$13)-DA233-EY233)+IF($K233=36,$D233,0)</f>
        <v/>
      </c>
      <c r="BD233">
        <f>MAX(0,BD232*(1+BD$6/Setup!$C$13)-DB233-EZ233)+IF($K233=37,$D233,0)</f>
        <v/>
      </c>
      <c r="BE233">
        <f>MAX(0,BE232*(1+BE$6/Setup!$C$13)-DC233-FA233)+IF($K233=38,$D233,0)</f>
        <v/>
      </c>
      <c r="BF233">
        <f>MAX(0,BF232*(1+BF$6/Setup!$C$13)-DD233-FB233)+IF($K233=39,$D233,0)</f>
        <v/>
      </c>
      <c r="BG233">
        <f>MAX(0,BG232*(1+BG$6/Setup!$C$13)-DE233-FC233)+IF($K233=40,$D233,0)</f>
        <v/>
      </c>
      <c r="BH233">
        <f>MAX(0,BH232*(1+BH$6/Setup!$C$13)-DF233-FD233)+IF($K233=41,$D233,0)</f>
        <v/>
      </c>
      <c r="BI233">
        <f>MAX(0,BI232*(1+BI$6/Setup!$C$13)-DG233-FE233)+IF($K233=42,$D233,0)</f>
        <v/>
      </c>
      <c r="BJ233">
        <f>MAX(0,BJ232*(1+BJ$6/Setup!$C$13)-DH233-FF233)+IF($K233=43,$D233,0)</f>
        <v/>
      </c>
      <c r="BK233">
        <f>MAX(0,BK232*(1+BK$6/Setup!$C$13)-DI233-FG233)+IF($K233=44,$D233,0)</f>
        <v/>
      </c>
      <c r="BL233">
        <f>MAX(0,BL232*(1+BL$6/Setup!$C$13)-DJ233-FH233)+IF($K233=45,$D233,0)</f>
        <v/>
      </c>
      <c r="BM233">
        <f>MAX(0,BM232*(1+BM$6/Setup!$C$13)-DK233-FI233)+IF($K233=46,$D233,0)</f>
        <v/>
      </c>
      <c r="BN233">
        <f>MAX(0,BN232*(1+BN$6/Setup!$C$13)-DL233-FJ233)+IF($K233=47,$D233,0)</f>
        <v/>
      </c>
      <c r="BO233">
        <f>MAX(0,BO232*(1+BO$6/Setup!$C$13)-DM233-FK233)+IF($K233=48,$D233,0)</f>
        <v/>
      </c>
      <c r="BP233">
        <f>MAX(0,BP232*(1+BP$6/Setup!$C$13)-DN233-FL233)+IF($K233=49,$D233,0)</f>
        <v/>
      </c>
      <c r="BQ233">
        <f>MAX(0,BQ232*(1+BQ$6/Setup!$C$13)-DO233-FM233)+IF($K233=50,$D233,0)</f>
        <v/>
      </c>
      <c r="BR233">
        <f>MIN(T232*(1+T$6/Setup!$C$13),T$7)</f>
        <v/>
      </c>
      <c r="BS233">
        <f>MIN(U232*(1+U$6/Setup!$C$13),U$7)</f>
        <v/>
      </c>
      <c r="BT233">
        <f>MIN(V232*(1+V$6/Setup!$C$13),V$7)</f>
        <v/>
      </c>
      <c r="BU233">
        <f>MIN(W232*(1+W$6/Setup!$C$13),W$7)</f>
        <v/>
      </c>
      <c r="BV233">
        <f>MIN(X232*(1+X$6/Setup!$C$13),X$7)</f>
        <v/>
      </c>
      <c r="BW233">
        <f>MIN(Y232*(1+Y$6/Setup!$C$13),Y$7)</f>
        <v/>
      </c>
      <c r="BX233">
        <f>MIN(Z232*(1+Z$6/Setup!$C$13),Z$7)</f>
        <v/>
      </c>
      <c r="BY233">
        <f>MIN(AA232*(1+AA$6/Setup!$C$13),AA$7)</f>
        <v/>
      </c>
      <c r="BZ233">
        <f>MIN(AB232*(1+AB$6/Setup!$C$13),AB$7)</f>
        <v/>
      </c>
      <c r="CA233">
        <f>MIN(AC232*(1+AC$6/Setup!$C$13),AC$7)</f>
        <v/>
      </c>
      <c r="CB233">
        <f>MIN(AD232*(1+AD$6/Setup!$C$13),AD$7)</f>
        <v/>
      </c>
      <c r="CC233">
        <f>MIN(AE232*(1+AE$6/Setup!$C$13),AE$7)</f>
        <v/>
      </c>
      <c r="CD233">
        <f>MIN(AF232*(1+AF$6/Setup!$C$13),AF$7)</f>
        <v/>
      </c>
      <c r="CE233">
        <f>MIN(AG232*(1+AG$6/Setup!$C$13),AG$7)</f>
        <v/>
      </c>
      <c r="CF233">
        <f>MIN(AH232*(1+AH$6/Setup!$C$13),AH$7)</f>
        <v/>
      </c>
      <c r="CG233">
        <f>MIN(AI232*(1+AI$6/Setup!$C$13),AI$7)</f>
        <v/>
      </c>
      <c r="CH233">
        <f>MIN(AJ232*(1+AJ$6/Setup!$C$13),AJ$7)</f>
        <v/>
      </c>
      <c r="CI233">
        <f>MIN(AK232*(1+AK$6/Setup!$C$13),AK$7)</f>
        <v/>
      </c>
      <c r="CJ233">
        <f>MIN(AL232*(1+AL$6/Setup!$C$13),AL$7)</f>
        <v/>
      </c>
      <c r="CK233">
        <f>MIN(AM232*(1+AM$6/Setup!$C$13),AM$7)</f>
        <v/>
      </c>
      <c r="CL233">
        <f>MIN(AN232*(1+AN$6/Setup!$C$13),AN$7)</f>
        <v/>
      </c>
      <c r="CM233">
        <f>MIN(AO232*(1+AO$6/Setup!$C$13),AO$7)</f>
        <v/>
      </c>
      <c r="CN233">
        <f>MIN(AP232*(1+AP$6/Setup!$C$13),AP$7)</f>
        <v/>
      </c>
      <c r="CO233">
        <f>MIN(AQ232*(1+AQ$6/Setup!$C$13),AQ$7)</f>
        <v/>
      </c>
      <c r="CP233">
        <f>MIN(AR232*(1+AR$6/Setup!$C$13),AR$7)</f>
        <v/>
      </c>
      <c r="CQ233">
        <f>MIN(AS232*(1+AS$6/Setup!$C$13),AS$7)</f>
        <v/>
      </c>
      <c r="CR233">
        <f>MIN(AT232*(1+AT$6/Setup!$C$13),AT$7)</f>
        <v/>
      </c>
      <c r="CS233">
        <f>MIN(AU232*(1+AU$6/Setup!$C$13),AU$7)</f>
        <v/>
      </c>
      <c r="CT233">
        <f>MIN(AV232*(1+AV$6/Setup!$C$13),AV$7)</f>
        <v/>
      </c>
      <c r="CU233">
        <f>MIN(AW232*(1+AW$6/Setup!$C$13),AW$7)</f>
        <v/>
      </c>
      <c r="CV233">
        <f>MIN(AX232*(1+AX$6/Setup!$C$13),AX$7)</f>
        <v/>
      </c>
      <c r="CW233">
        <f>MIN(AY232*(1+AY$6/Setup!$C$13),AY$7)</f>
        <v/>
      </c>
      <c r="CX233">
        <f>MIN(AZ232*(1+AZ$6/Setup!$C$13),AZ$7)</f>
        <v/>
      </c>
      <c r="CY233">
        <f>MIN(BA232*(1+BA$6/Setup!$C$13),BA$7)</f>
        <v/>
      </c>
      <c r="CZ233">
        <f>MIN(BB232*(1+BB$6/Setup!$C$13),BB$7)</f>
        <v/>
      </c>
      <c r="DA233">
        <f>MIN(BC232*(1+BC$6/Setup!$C$13),BC$7)</f>
        <v/>
      </c>
      <c r="DB233">
        <f>MIN(BD232*(1+BD$6/Setup!$C$13),BD$7)</f>
        <v/>
      </c>
      <c r="DC233">
        <f>MIN(BE232*(1+BE$6/Setup!$C$13),BE$7)</f>
        <v/>
      </c>
      <c r="DD233">
        <f>MIN(BF232*(1+BF$6/Setup!$C$13),BF$7)</f>
        <v/>
      </c>
      <c r="DE233">
        <f>MIN(BG232*(1+BG$6/Setup!$C$13),BG$7)</f>
        <v/>
      </c>
      <c r="DF233">
        <f>MIN(BH232*(1+BH$6/Setup!$C$13),BH$7)</f>
        <v/>
      </c>
      <c r="DG233">
        <f>MIN(BI232*(1+BI$6/Setup!$C$13),BI$7)</f>
        <v/>
      </c>
      <c r="DH233">
        <f>MIN(BJ232*(1+BJ$6/Setup!$C$13),BJ$7)</f>
        <v/>
      </c>
      <c r="DI233">
        <f>MIN(BK232*(1+BK$6/Setup!$C$13),BK$7)</f>
        <v/>
      </c>
      <c r="DJ233">
        <f>MIN(BL232*(1+BL$6/Setup!$C$13),BL$7)</f>
        <v/>
      </c>
      <c r="DK233">
        <f>MIN(BM232*(1+BM$6/Setup!$C$13),BM$7)</f>
        <v/>
      </c>
      <c r="DL233">
        <f>MIN(BN232*(1+BN$6/Setup!$C$13),BN$7)</f>
        <v/>
      </c>
      <c r="DM233">
        <f>MIN(BO232*(1+BO$6/Setup!$C$13),BO$7)</f>
        <v/>
      </c>
      <c r="DN233">
        <f>MIN(BP232*(1+BP$6/Setup!$C$13),BP$7)</f>
        <v/>
      </c>
      <c r="DO233">
        <f>MIN(BQ232*(1+BQ$6/Setup!$C$13),BQ$7)</f>
        <v/>
      </c>
      <c r="DP233">
        <f>MIN(T232*(1+T$6/Setup!$C$13)-BR233,$H233)</f>
        <v/>
      </c>
      <c r="DQ233">
        <f>MIN(U232*(1+U$6/Setup!$C$13)-BS233,MAX(0,$H233-SUM($DP233:DP233)))</f>
        <v/>
      </c>
      <c r="DR233">
        <f>MIN(V232*(1+V$6/Setup!$C$13)-BT233,MAX(0,$H233-SUM($DP233:DQ233)))</f>
        <v/>
      </c>
      <c r="DS233">
        <f>MIN(W232*(1+W$6/Setup!$C$13)-BU233,MAX(0,$H233-SUM($DP233:DR233)))</f>
        <v/>
      </c>
      <c r="DT233">
        <f>MIN(X232*(1+X$6/Setup!$C$13)-BV233,MAX(0,$H233-SUM($DP233:DS233)))</f>
        <v/>
      </c>
      <c r="DU233">
        <f>MIN(Y232*(1+Y$6/Setup!$C$13)-BW233,MAX(0,$H233-SUM($DP233:DT233)))</f>
        <v/>
      </c>
      <c r="DV233">
        <f>MIN(Z232*(1+Z$6/Setup!$C$13)-BX233,MAX(0,$H233-SUM($DP233:DU233)))</f>
        <v/>
      </c>
      <c r="DW233">
        <f>MIN(AA232*(1+AA$6/Setup!$C$13)-BY233,MAX(0,$H233-SUM($DP233:DV233)))</f>
        <v/>
      </c>
      <c r="DX233">
        <f>MIN(AB232*(1+AB$6/Setup!$C$13)-BZ233,MAX(0,$H233-SUM($DP233:DW233)))</f>
        <v/>
      </c>
      <c r="DY233">
        <f>MIN(AC232*(1+AC$6/Setup!$C$13)-CA233,MAX(0,$H233-SUM($DP233:DX233)))</f>
        <v/>
      </c>
      <c r="DZ233">
        <f>MIN(AD232*(1+AD$6/Setup!$C$13)-CB233,MAX(0,$H233-SUM($DP233:DY233)))</f>
        <v/>
      </c>
      <c r="EA233">
        <f>MIN(AE232*(1+AE$6/Setup!$C$13)-CC233,MAX(0,$H233-SUM($DP233:DZ233)))</f>
        <v/>
      </c>
      <c r="EB233">
        <f>MIN(AF232*(1+AF$6/Setup!$C$13)-CD233,MAX(0,$H233-SUM($DP233:EA233)))</f>
        <v/>
      </c>
      <c r="EC233">
        <f>MIN(AG232*(1+AG$6/Setup!$C$13)-CE233,MAX(0,$H233-SUM($DP233:EB233)))</f>
        <v/>
      </c>
      <c r="ED233">
        <f>MIN(AH232*(1+AH$6/Setup!$C$13)-CF233,MAX(0,$H233-SUM($DP233:EC233)))</f>
        <v/>
      </c>
      <c r="EE233">
        <f>MIN(AI232*(1+AI$6/Setup!$C$13)-CG233,MAX(0,$H233-SUM($DP233:ED233)))</f>
        <v/>
      </c>
      <c r="EF233">
        <f>MIN(AJ232*(1+AJ$6/Setup!$C$13)-CH233,MAX(0,$H233-SUM($DP233:EE233)))</f>
        <v/>
      </c>
      <c r="EG233">
        <f>MIN(AK232*(1+AK$6/Setup!$C$13)-CI233,MAX(0,$H233-SUM($DP233:EF233)))</f>
        <v/>
      </c>
      <c r="EH233">
        <f>MIN(AL232*(1+AL$6/Setup!$C$13)-CJ233,MAX(0,$H233-SUM($DP233:EG233)))</f>
        <v/>
      </c>
      <c r="EI233">
        <f>MIN(AM232*(1+AM$6/Setup!$C$13)-CK233,MAX(0,$H233-SUM($DP233:EH233)))</f>
        <v/>
      </c>
      <c r="EJ233">
        <f>MIN(AN232*(1+AN$6/Setup!$C$13)-CL233,MAX(0,$H233-SUM($DP233:EI233)))</f>
        <v/>
      </c>
      <c r="EK233">
        <f>MIN(AO232*(1+AO$6/Setup!$C$13)-CM233,MAX(0,$H233-SUM($DP233:EJ233)))</f>
        <v/>
      </c>
      <c r="EL233">
        <f>MIN(AP232*(1+AP$6/Setup!$C$13)-CN233,MAX(0,$H233-SUM($DP233:EK233)))</f>
        <v/>
      </c>
      <c r="EM233">
        <f>MIN(AQ232*(1+AQ$6/Setup!$C$13)-CO233,MAX(0,$H233-SUM($DP233:EL233)))</f>
        <v/>
      </c>
      <c r="EN233">
        <f>MIN(AR232*(1+AR$6/Setup!$C$13)-CP233,MAX(0,$H233-SUM($DP233:EM233)))</f>
        <v/>
      </c>
      <c r="EO233">
        <f>MIN(AS232*(1+AS$6/Setup!$C$13)-CQ233,MAX(0,$H233-SUM($DP233:EN233)))</f>
        <v/>
      </c>
      <c r="EP233">
        <f>MIN(AT232*(1+AT$6/Setup!$C$13)-CR233,MAX(0,$H233-SUM($DP233:EO233)))</f>
        <v/>
      </c>
      <c r="EQ233">
        <f>MIN(AU232*(1+AU$6/Setup!$C$13)-CS233,MAX(0,$H233-SUM($DP233:EP233)))</f>
        <v/>
      </c>
      <c r="ER233">
        <f>MIN(AV232*(1+AV$6/Setup!$C$13)-CT233,MAX(0,$H233-SUM($DP233:EQ233)))</f>
        <v/>
      </c>
      <c r="ES233">
        <f>MIN(AW232*(1+AW$6/Setup!$C$13)-CU233,MAX(0,$H233-SUM($DP233:ER233)))</f>
        <v/>
      </c>
      <c r="ET233">
        <f>MIN(AX232*(1+AX$6/Setup!$C$13)-CV233,MAX(0,$H233-SUM($DP233:ES233)))</f>
        <v/>
      </c>
      <c r="EU233">
        <f>MIN(AY232*(1+AY$6/Setup!$C$13)-CW233,MAX(0,$H233-SUM($DP233:ET233)))</f>
        <v/>
      </c>
      <c r="EV233">
        <f>MIN(AZ232*(1+AZ$6/Setup!$C$13)-CX233,MAX(0,$H233-SUM($DP233:EU233)))</f>
        <v/>
      </c>
      <c r="EW233">
        <f>MIN(BA232*(1+BA$6/Setup!$C$13)-CY233,MAX(0,$H233-SUM($DP233:EV233)))</f>
        <v/>
      </c>
      <c r="EX233">
        <f>MIN(BB232*(1+BB$6/Setup!$C$13)-CZ233,MAX(0,$H233-SUM($DP233:EW233)))</f>
        <v/>
      </c>
      <c r="EY233">
        <f>MIN(BC232*(1+BC$6/Setup!$C$13)-DA233,MAX(0,$H233-SUM($DP233:EX233)))</f>
        <v/>
      </c>
      <c r="EZ233">
        <f>MIN(BD232*(1+BD$6/Setup!$C$13)-DB233,MAX(0,$H233-SUM($DP233:EY233)))</f>
        <v/>
      </c>
      <c r="FA233">
        <f>MIN(BE232*(1+BE$6/Setup!$C$13)-DC233,MAX(0,$H233-SUM($DP233:EZ233)))</f>
        <v/>
      </c>
      <c r="FB233">
        <f>MIN(BF232*(1+BF$6/Setup!$C$13)-DD233,MAX(0,$H233-SUM($DP233:FA233)))</f>
        <v/>
      </c>
      <c r="FC233">
        <f>MIN(BG232*(1+BG$6/Setup!$C$13)-DE233,MAX(0,$H233-SUM($DP233:FB233)))</f>
        <v/>
      </c>
      <c r="FD233">
        <f>MIN(BH232*(1+BH$6/Setup!$C$13)-DF233,MAX(0,$H233-SUM($DP233:FC233)))</f>
        <v/>
      </c>
      <c r="FE233">
        <f>MIN(BI232*(1+BI$6/Setup!$C$13)-DG233,MAX(0,$H233-SUM($DP233:FD233)))</f>
        <v/>
      </c>
      <c r="FF233">
        <f>MIN(BJ232*(1+BJ$6/Setup!$C$13)-DH233,MAX(0,$H233-SUM($DP233:FE233)))</f>
        <v/>
      </c>
      <c r="FG233">
        <f>MIN(BK232*(1+BK$6/Setup!$C$13)-DI233,MAX(0,$H233-SUM($DP233:FF233)))</f>
        <v/>
      </c>
      <c r="FH233">
        <f>MIN(BL232*(1+BL$6/Setup!$C$13)-DJ233,MAX(0,$H233-SUM($DP233:FG233)))</f>
        <v/>
      </c>
      <c r="FI233">
        <f>MIN(BM232*(1+BM$6/Setup!$C$13)-DK233,MAX(0,$H233-SUM($DP233:FH233)))</f>
        <v/>
      </c>
      <c r="FJ233">
        <f>MIN(BN232*(1+BN$6/Setup!$C$13)-DL233,MAX(0,$H233-SUM($DP233:FI233)))</f>
        <v/>
      </c>
      <c r="FK233">
        <f>MIN(BO232*(1+BO$6/Setup!$C$13)-DM233,MAX(0,$H233-SUM($DP233:FJ233)))</f>
        <v/>
      </c>
      <c r="FL233">
        <f>MIN(BP232*(1+BP$6/Setup!$C$13)-DN233,MAX(0,$H233-SUM($DP233:FK233)))</f>
        <v/>
      </c>
      <c r="FM233">
        <f>MIN(BQ232*(1+BQ$6/Setup!$C$13)-DO233,MAX(0,$H233-SUM($DP233:FL233)))</f>
        <v/>
      </c>
    </row>
    <row r="234">
      <c r="A234">
        <f>A233+1</f>
        <v/>
      </c>
      <c r="B234">
        <f>IF(Setup!$C$6="Every week",Setup!$C$7+7*(A234-1),IF(Setup!$C$6="Every 2 weeks",Setup!$C$7+14*(A234-1),IF(Setup!$C$6="Every month",EDATE(Setup!$C$7,A234-1),EOMONTH(Setup!$C$7,INT((A234-1+Setup!$C$20)/2)-1)+MIN(IF(MOD(A234-1+Setup!$C$20,2)=0,Setup!$C$18,Setup!$C$19),DAY(EOMONTH(Setup!$C$7,INT((A234-1+Setup!$C$20)/2)))))))</f>
        <v/>
      </c>
      <c r="C234">
        <f>N('Paycheck Plan'!J230)</f>
        <v/>
      </c>
      <c r="D234">
        <f>N('Paycheck Plan'!K230)</f>
        <v/>
      </c>
      <c r="E234">
        <f>MIN(MAX(0,Setup!$C$10-F233),MAX(0,Setup!$C$8+C234-G234))</f>
        <v/>
      </c>
      <c r="F234">
        <f>F233+E234</f>
        <v/>
      </c>
      <c r="G234">
        <f>MIN(Setup!$C$14,MAX(0,Setup!$C$8+C234))</f>
        <v/>
      </c>
      <c r="H234">
        <f>MAX(0,Setup!$C$8+C234-G234-E234)+SUM($T$7:$BQ$7)-SUM(BR234:DO234)</f>
        <v/>
      </c>
      <c r="I234">
        <f>SUMPRODUCT(T233:BQ233,$T$6:$BQ$6)/Setup!$C$13</f>
        <v/>
      </c>
      <c r="J234">
        <f>SUM(T234:BQ234)</f>
        <v/>
      </c>
      <c r="K234">
        <f>IF(MAX(DP234:FM234)&gt;0,MATCH(MAX(DP234:FM234),DP234:FM234,0),1)</f>
        <v/>
      </c>
      <c r="T234">
        <f>MAX(0,T233*(1+T$6/Setup!$C$13)-BR234-DP234)+IF($K234=1,$D234,0)</f>
        <v/>
      </c>
      <c r="U234">
        <f>MAX(0,U233*(1+U$6/Setup!$C$13)-BS234-DQ234)+IF($K234=2,$D234,0)</f>
        <v/>
      </c>
      <c r="V234">
        <f>MAX(0,V233*(1+V$6/Setup!$C$13)-BT234-DR234)+IF($K234=3,$D234,0)</f>
        <v/>
      </c>
      <c r="W234">
        <f>MAX(0,W233*(1+W$6/Setup!$C$13)-BU234-DS234)+IF($K234=4,$D234,0)</f>
        <v/>
      </c>
      <c r="X234">
        <f>MAX(0,X233*(1+X$6/Setup!$C$13)-BV234-DT234)+IF($K234=5,$D234,0)</f>
        <v/>
      </c>
      <c r="Y234">
        <f>MAX(0,Y233*(1+Y$6/Setup!$C$13)-BW234-DU234)+IF($K234=6,$D234,0)</f>
        <v/>
      </c>
      <c r="Z234">
        <f>MAX(0,Z233*(1+Z$6/Setup!$C$13)-BX234-DV234)+IF($K234=7,$D234,0)</f>
        <v/>
      </c>
      <c r="AA234">
        <f>MAX(0,AA233*(1+AA$6/Setup!$C$13)-BY234-DW234)+IF($K234=8,$D234,0)</f>
        <v/>
      </c>
      <c r="AB234">
        <f>MAX(0,AB233*(1+AB$6/Setup!$C$13)-BZ234-DX234)+IF($K234=9,$D234,0)</f>
        <v/>
      </c>
      <c r="AC234">
        <f>MAX(0,AC233*(1+AC$6/Setup!$C$13)-CA234-DY234)+IF($K234=10,$D234,0)</f>
        <v/>
      </c>
      <c r="AD234">
        <f>MAX(0,AD233*(1+AD$6/Setup!$C$13)-CB234-DZ234)+IF($K234=11,$D234,0)</f>
        <v/>
      </c>
      <c r="AE234">
        <f>MAX(0,AE233*(1+AE$6/Setup!$C$13)-CC234-EA234)+IF($K234=12,$D234,0)</f>
        <v/>
      </c>
      <c r="AF234">
        <f>MAX(0,AF233*(1+AF$6/Setup!$C$13)-CD234-EB234)+IF($K234=13,$D234,0)</f>
        <v/>
      </c>
      <c r="AG234">
        <f>MAX(0,AG233*(1+AG$6/Setup!$C$13)-CE234-EC234)+IF($K234=14,$D234,0)</f>
        <v/>
      </c>
      <c r="AH234">
        <f>MAX(0,AH233*(1+AH$6/Setup!$C$13)-CF234-ED234)+IF($K234=15,$D234,0)</f>
        <v/>
      </c>
      <c r="AI234">
        <f>MAX(0,AI233*(1+AI$6/Setup!$C$13)-CG234-EE234)+IF($K234=16,$D234,0)</f>
        <v/>
      </c>
      <c r="AJ234">
        <f>MAX(0,AJ233*(1+AJ$6/Setup!$C$13)-CH234-EF234)+IF($K234=17,$D234,0)</f>
        <v/>
      </c>
      <c r="AK234">
        <f>MAX(0,AK233*(1+AK$6/Setup!$C$13)-CI234-EG234)+IF($K234=18,$D234,0)</f>
        <v/>
      </c>
      <c r="AL234">
        <f>MAX(0,AL233*(1+AL$6/Setup!$C$13)-CJ234-EH234)+IF($K234=19,$D234,0)</f>
        <v/>
      </c>
      <c r="AM234">
        <f>MAX(0,AM233*(1+AM$6/Setup!$C$13)-CK234-EI234)+IF($K234=20,$D234,0)</f>
        <v/>
      </c>
      <c r="AN234">
        <f>MAX(0,AN233*(1+AN$6/Setup!$C$13)-CL234-EJ234)+IF($K234=21,$D234,0)</f>
        <v/>
      </c>
      <c r="AO234">
        <f>MAX(0,AO233*(1+AO$6/Setup!$C$13)-CM234-EK234)+IF($K234=22,$D234,0)</f>
        <v/>
      </c>
      <c r="AP234">
        <f>MAX(0,AP233*(1+AP$6/Setup!$C$13)-CN234-EL234)+IF($K234=23,$D234,0)</f>
        <v/>
      </c>
      <c r="AQ234">
        <f>MAX(0,AQ233*(1+AQ$6/Setup!$C$13)-CO234-EM234)+IF($K234=24,$D234,0)</f>
        <v/>
      </c>
      <c r="AR234">
        <f>MAX(0,AR233*(1+AR$6/Setup!$C$13)-CP234-EN234)+IF($K234=25,$D234,0)</f>
        <v/>
      </c>
      <c r="AS234">
        <f>MAX(0,AS233*(1+AS$6/Setup!$C$13)-CQ234-EO234)+IF($K234=26,$D234,0)</f>
        <v/>
      </c>
      <c r="AT234">
        <f>MAX(0,AT233*(1+AT$6/Setup!$C$13)-CR234-EP234)+IF($K234=27,$D234,0)</f>
        <v/>
      </c>
      <c r="AU234">
        <f>MAX(0,AU233*(1+AU$6/Setup!$C$13)-CS234-EQ234)+IF($K234=28,$D234,0)</f>
        <v/>
      </c>
      <c r="AV234">
        <f>MAX(0,AV233*(1+AV$6/Setup!$C$13)-CT234-ER234)+IF($K234=29,$D234,0)</f>
        <v/>
      </c>
      <c r="AW234">
        <f>MAX(0,AW233*(1+AW$6/Setup!$C$13)-CU234-ES234)+IF($K234=30,$D234,0)</f>
        <v/>
      </c>
      <c r="AX234">
        <f>MAX(0,AX233*(1+AX$6/Setup!$C$13)-CV234-ET234)+IF($K234=31,$D234,0)</f>
        <v/>
      </c>
      <c r="AY234">
        <f>MAX(0,AY233*(1+AY$6/Setup!$C$13)-CW234-EU234)+IF($K234=32,$D234,0)</f>
        <v/>
      </c>
      <c r="AZ234">
        <f>MAX(0,AZ233*(1+AZ$6/Setup!$C$13)-CX234-EV234)+IF($K234=33,$D234,0)</f>
        <v/>
      </c>
      <c r="BA234">
        <f>MAX(0,BA233*(1+BA$6/Setup!$C$13)-CY234-EW234)+IF($K234=34,$D234,0)</f>
        <v/>
      </c>
      <c r="BB234">
        <f>MAX(0,BB233*(1+BB$6/Setup!$C$13)-CZ234-EX234)+IF($K234=35,$D234,0)</f>
        <v/>
      </c>
      <c r="BC234">
        <f>MAX(0,BC233*(1+BC$6/Setup!$C$13)-DA234-EY234)+IF($K234=36,$D234,0)</f>
        <v/>
      </c>
      <c r="BD234">
        <f>MAX(0,BD233*(1+BD$6/Setup!$C$13)-DB234-EZ234)+IF($K234=37,$D234,0)</f>
        <v/>
      </c>
      <c r="BE234">
        <f>MAX(0,BE233*(1+BE$6/Setup!$C$13)-DC234-FA234)+IF($K234=38,$D234,0)</f>
        <v/>
      </c>
      <c r="BF234">
        <f>MAX(0,BF233*(1+BF$6/Setup!$C$13)-DD234-FB234)+IF($K234=39,$D234,0)</f>
        <v/>
      </c>
      <c r="BG234">
        <f>MAX(0,BG233*(1+BG$6/Setup!$C$13)-DE234-FC234)+IF($K234=40,$D234,0)</f>
        <v/>
      </c>
      <c r="BH234">
        <f>MAX(0,BH233*(1+BH$6/Setup!$C$13)-DF234-FD234)+IF($K234=41,$D234,0)</f>
        <v/>
      </c>
      <c r="BI234">
        <f>MAX(0,BI233*(1+BI$6/Setup!$C$13)-DG234-FE234)+IF($K234=42,$D234,0)</f>
        <v/>
      </c>
      <c r="BJ234">
        <f>MAX(0,BJ233*(1+BJ$6/Setup!$C$13)-DH234-FF234)+IF($K234=43,$D234,0)</f>
        <v/>
      </c>
      <c r="BK234">
        <f>MAX(0,BK233*(1+BK$6/Setup!$C$13)-DI234-FG234)+IF($K234=44,$D234,0)</f>
        <v/>
      </c>
      <c r="BL234">
        <f>MAX(0,BL233*(1+BL$6/Setup!$C$13)-DJ234-FH234)+IF($K234=45,$D234,0)</f>
        <v/>
      </c>
      <c r="BM234">
        <f>MAX(0,BM233*(1+BM$6/Setup!$C$13)-DK234-FI234)+IF($K234=46,$D234,0)</f>
        <v/>
      </c>
      <c r="BN234">
        <f>MAX(0,BN233*(1+BN$6/Setup!$C$13)-DL234-FJ234)+IF($K234=47,$D234,0)</f>
        <v/>
      </c>
      <c r="BO234">
        <f>MAX(0,BO233*(1+BO$6/Setup!$C$13)-DM234-FK234)+IF($K234=48,$D234,0)</f>
        <v/>
      </c>
      <c r="BP234">
        <f>MAX(0,BP233*(1+BP$6/Setup!$C$13)-DN234-FL234)+IF($K234=49,$D234,0)</f>
        <v/>
      </c>
      <c r="BQ234">
        <f>MAX(0,BQ233*(1+BQ$6/Setup!$C$13)-DO234-FM234)+IF($K234=50,$D234,0)</f>
        <v/>
      </c>
      <c r="BR234">
        <f>MIN(T233*(1+T$6/Setup!$C$13),T$7)</f>
        <v/>
      </c>
      <c r="BS234">
        <f>MIN(U233*(1+U$6/Setup!$C$13),U$7)</f>
        <v/>
      </c>
      <c r="BT234">
        <f>MIN(V233*(1+V$6/Setup!$C$13),V$7)</f>
        <v/>
      </c>
      <c r="BU234">
        <f>MIN(W233*(1+W$6/Setup!$C$13),W$7)</f>
        <v/>
      </c>
      <c r="BV234">
        <f>MIN(X233*(1+X$6/Setup!$C$13),X$7)</f>
        <v/>
      </c>
      <c r="BW234">
        <f>MIN(Y233*(1+Y$6/Setup!$C$13),Y$7)</f>
        <v/>
      </c>
      <c r="BX234">
        <f>MIN(Z233*(1+Z$6/Setup!$C$13),Z$7)</f>
        <v/>
      </c>
      <c r="BY234">
        <f>MIN(AA233*(1+AA$6/Setup!$C$13),AA$7)</f>
        <v/>
      </c>
      <c r="BZ234">
        <f>MIN(AB233*(1+AB$6/Setup!$C$13),AB$7)</f>
        <v/>
      </c>
      <c r="CA234">
        <f>MIN(AC233*(1+AC$6/Setup!$C$13),AC$7)</f>
        <v/>
      </c>
      <c r="CB234">
        <f>MIN(AD233*(1+AD$6/Setup!$C$13),AD$7)</f>
        <v/>
      </c>
      <c r="CC234">
        <f>MIN(AE233*(1+AE$6/Setup!$C$13),AE$7)</f>
        <v/>
      </c>
      <c r="CD234">
        <f>MIN(AF233*(1+AF$6/Setup!$C$13),AF$7)</f>
        <v/>
      </c>
      <c r="CE234">
        <f>MIN(AG233*(1+AG$6/Setup!$C$13),AG$7)</f>
        <v/>
      </c>
      <c r="CF234">
        <f>MIN(AH233*(1+AH$6/Setup!$C$13),AH$7)</f>
        <v/>
      </c>
      <c r="CG234">
        <f>MIN(AI233*(1+AI$6/Setup!$C$13),AI$7)</f>
        <v/>
      </c>
      <c r="CH234">
        <f>MIN(AJ233*(1+AJ$6/Setup!$C$13),AJ$7)</f>
        <v/>
      </c>
      <c r="CI234">
        <f>MIN(AK233*(1+AK$6/Setup!$C$13),AK$7)</f>
        <v/>
      </c>
      <c r="CJ234">
        <f>MIN(AL233*(1+AL$6/Setup!$C$13),AL$7)</f>
        <v/>
      </c>
      <c r="CK234">
        <f>MIN(AM233*(1+AM$6/Setup!$C$13),AM$7)</f>
        <v/>
      </c>
      <c r="CL234">
        <f>MIN(AN233*(1+AN$6/Setup!$C$13),AN$7)</f>
        <v/>
      </c>
      <c r="CM234">
        <f>MIN(AO233*(1+AO$6/Setup!$C$13),AO$7)</f>
        <v/>
      </c>
      <c r="CN234">
        <f>MIN(AP233*(1+AP$6/Setup!$C$13),AP$7)</f>
        <v/>
      </c>
      <c r="CO234">
        <f>MIN(AQ233*(1+AQ$6/Setup!$C$13),AQ$7)</f>
        <v/>
      </c>
      <c r="CP234">
        <f>MIN(AR233*(1+AR$6/Setup!$C$13),AR$7)</f>
        <v/>
      </c>
      <c r="CQ234">
        <f>MIN(AS233*(1+AS$6/Setup!$C$13),AS$7)</f>
        <v/>
      </c>
      <c r="CR234">
        <f>MIN(AT233*(1+AT$6/Setup!$C$13),AT$7)</f>
        <v/>
      </c>
      <c r="CS234">
        <f>MIN(AU233*(1+AU$6/Setup!$C$13),AU$7)</f>
        <v/>
      </c>
      <c r="CT234">
        <f>MIN(AV233*(1+AV$6/Setup!$C$13),AV$7)</f>
        <v/>
      </c>
      <c r="CU234">
        <f>MIN(AW233*(1+AW$6/Setup!$C$13),AW$7)</f>
        <v/>
      </c>
      <c r="CV234">
        <f>MIN(AX233*(1+AX$6/Setup!$C$13),AX$7)</f>
        <v/>
      </c>
      <c r="CW234">
        <f>MIN(AY233*(1+AY$6/Setup!$C$13),AY$7)</f>
        <v/>
      </c>
      <c r="CX234">
        <f>MIN(AZ233*(1+AZ$6/Setup!$C$13),AZ$7)</f>
        <v/>
      </c>
      <c r="CY234">
        <f>MIN(BA233*(1+BA$6/Setup!$C$13),BA$7)</f>
        <v/>
      </c>
      <c r="CZ234">
        <f>MIN(BB233*(1+BB$6/Setup!$C$13),BB$7)</f>
        <v/>
      </c>
      <c r="DA234">
        <f>MIN(BC233*(1+BC$6/Setup!$C$13),BC$7)</f>
        <v/>
      </c>
      <c r="DB234">
        <f>MIN(BD233*(1+BD$6/Setup!$C$13),BD$7)</f>
        <v/>
      </c>
      <c r="DC234">
        <f>MIN(BE233*(1+BE$6/Setup!$C$13),BE$7)</f>
        <v/>
      </c>
      <c r="DD234">
        <f>MIN(BF233*(1+BF$6/Setup!$C$13),BF$7)</f>
        <v/>
      </c>
      <c r="DE234">
        <f>MIN(BG233*(1+BG$6/Setup!$C$13),BG$7)</f>
        <v/>
      </c>
      <c r="DF234">
        <f>MIN(BH233*(1+BH$6/Setup!$C$13),BH$7)</f>
        <v/>
      </c>
      <c r="DG234">
        <f>MIN(BI233*(1+BI$6/Setup!$C$13),BI$7)</f>
        <v/>
      </c>
      <c r="DH234">
        <f>MIN(BJ233*(1+BJ$6/Setup!$C$13),BJ$7)</f>
        <v/>
      </c>
      <c r="DI234">
        <f>MIN(BK233*(1+BK$6/Setup!$C$13),BK$7)</f>
        <v/>
      </c>
      <c r="DJ234">
        <f>MIN(BL233*(1+BL$6/Setup!$C$13),BL$7)</f>
        <v/>
      </c>
      <c r="DK234">
        <f>MIN(BM233*(1+BM$6/Setup!$C$13),BM$7)</f>
        <v/>
      </c>
      <c r="DL234">
        <f>MIN(BN233*(1+BN$6/Setup!$C$13),BN$7)</f>
        <v/>
      </c>
      <c r="DM234">
        <f>MIN(BO233*(1+BO$6/Setup!$C$13),BO$7)</f>
        <v/>
      </c>
      <c r="DN234">
        <f>MIN(BP233*(1+BP$6/Setup!$C$13),BP$7)</f>
        <v/>
      </c>
      <c r="DO234">
        <f>MIN(BQ233*(1+BQ$6/Setup!$C$13),BQ$7)</f>
        <v/>
      </c>
      <c r="DP234">
        <f>MIN(T233*(1+T$6/Setup!$C$13)-BR234,$H234)</f>
        <v/>
      </c>
      <c r="DQ234">
        <f>MIN(U233*(1+U$6/Setup!$C$13)-BS234,MAX(0,$H234-SUM($DP234:DP234)))</f>
        <v/>
      </c>
      <c r="DR234">
        <f>MIN(V233*(1+V$6/Setup!$C$13)-BT234,MAX(0,$H234-SUM($DP234:DQ234)))</f>
        <v/>
      </c>
      <c r="DS234">
        <f>MIN(W233*(1+W$6/Setup!$C$13)-BU234,MAX(0,$H234-SUM($DP234:DR234)))</f>
        <v/>
      </c>
      <c r="DT234">
        <f>MIN(X233*(1+X$6/Setup!$C$13)-BV234,MAX(0,$H234-SUM($DP234:DS234)))</f>
        <v/>
      </c>
      <c r="DU234">
        <f>MIN(Y233*(1+Y$6/Setup!$C$13)-BW234,MAX(0,$H234-SUM($DP234:DT234)))</f>
        <v/>
      </c>
      <c r="DV234">
        <f>MIN(Z233*(1+Z$6/Setup!$C$13)-BX234,MAX(0,$H234-SUM($DP234:DU234)))</f>
        <v/>
      </c>
      <c r="DW234">
        <f>MIN(AA233*(1+AA$6/Setup!$C$13)-BY234,MAX(0,$H234-SUM($DP234:DV234)))</f>
        <v/>
      </c>
      <c r="DX234">
        <f>MIN(AB233*(1+AB$6/Setup!$C$13)-BZ234,MAX(0,$H234-SUM($DP234:DW234)))</f>
        <v/>
      </c>
      <c r="DY234">
        <f>MIN(AC233*(1+AC$6/Setup!$C$13)-CA234,MAX(0,$H234-SUM($DP234:DX234)))</f>
        <v/>
      </c>
      <c r="DZ234">
        <f>MIN(AD233*(1+AD$6/Setup!$C$13)-CB234,MAX(0,$H234-SUM($DP234:DY234)))</f>
        <v/>
      </c>
      <c r="EA234">
        <f>MIN(AE233*(1+AE$6/Setup!$C$13)-CC234,MAX(0,$H234-SUM($DP234:DZ234)))</f>
        <v/>
      </c>
      <c r="EB234">
        <f>MIN(AF233*(1+AF$6/Setup!$C$13)-CD234,MAX(0,$H234-SUM($DP234:EA234)))</f>
        <v/>
      </c>
      <c r="EC234">
        <f>MIN(AG233*(1+AG$6/Setup!$C$13)-CE234,MAX(0,$H234-SUM($DP234:EB234)))</f>
        <v/>
      </c>
      <c r="ED234">
        <f>MIN(AH233*(1+AH$6/Setup!$C$13)-CF234,MAX(0,$H234-SUM($DP234:EC234)))</f>
        <v/>
      </c>
      <c r="EE234">
        <f>MIN(AI233*(1+AI$6/Setup!$C$13)-CG234,MAX(0,$H234-SUM($DP234:ED234)))</f>
        <v/>
      </c>
      <c r="EF234">
        <f>MIN(AJ233*(1+AJ$6/Setup!$C$13)-CH234,MAX(0,$H234-SUM($DP234:EE234)))</f>
        <v/>
      </c>
      <c r="EG234">
        <f>MIN(AK233*(1+AK$6/Setup!$C$13)-CI234,MAX(0,$H234-SUM($DP234:EF234)))</f>
        <v/>
      </c>
      <c r="EH234">
        <f>MIN(AL233*(1+AL$6/Setup!$C$13)-CJ234,MAX(0,$H234-SUM($DP234:EG234)))</f>
        <v/>
      </c>
      <c r="EI234">
        <f>MIN(AM233*(1+AM$6/Setup!$C$13)-CK234,MAX(0,$H234-SUM($DP234:EH234)))</f>
        <v/>
      </c>
      <c r="EJ234">
        <f>MIN(AN233*(1+AN$6/Setup!$C$13)-CL234,MAX(0,$H234-SUM($DP234:EI234)))</f>
        <v/>
      </c>
      <c r="EK234">
        <f>MIN(AO233*(1+AO$6/Setup!$C$13)-CM234,MAX(0,$H234-SUM($DP234:EJ234)))</f>
        <v/>
      </c>
      <c r="EL234">
        <f>MIN(AP233*(1+AP$6/Setup!$C$13)-CN234,MAX(0,$H234-SUM($DP234:EK234)))</f>
        <v/>
      </c>
      <c r="EM234">
        <f>MIN(AQ233*(1+AQ$6/Setup!$C$13)-CO234,MAX(0,$H234-SUM($DP234:EL234)))</f>
        <v/>
      </c>
      <c r="EN234">
        <f>MIN(AR233*(1+AR$6/Setup!$C$13)-CP234,MAX(0,$H234-SUM($DP234:EM234)))</f>
        <v/>
      </c>
      <c r="EO234">
        <f>MIN(AS233*(1+AS$6/Setup!$C$13)-CQ234,MAX(0,$H234-SUM($DP234:EN234)))</f>
        <v/>
      </c>
      <c r="EP234">
        <f>MIN(AT233*(1+AT$6/Setup!$C$13)-CR234,MAX(0,$H234-SUM($DP234:EO234)))</f>
        <v/>
      </c>
      <c r="EQ234">
        <f>MIN(AU233*(1+AU$6/Setup!$C$13)-CS234,MAX(0,$H234-SUM($DP234:EP234)))</f>
        <v/>
      </c>
      <c r="ER234">
        <f>MIN(AV233*(1+AV$6/Setup!$C$13)-CT234,MAX(0,$H234-SUM($DP234:EQ234)))</f>
        <v/>
      </c>
      <c r="ES234">
        <f>MIN(AW233*(1+AW$6/Setup!$C$13)-CU234,MAX(0,$H234-SUM($DP234:ER234)))</f>
        <v/>
      </c>
      <c r="ET234">
        <f>MIN(AX233*(1+AX$6/Setup!$C$13)-CV234,MAX(0,$H234-SUM($DP234:ES234)))</f>
        <v/>
      </c>
      <c r="EU234">
        <f>MIN(AY233*(1+AY$6/Setup!$C$13)-CW234,MAX(0,$H234-SUM($DP234:ET234)))</f>
        <v/>
      </c>
      <c r="EV234">
        <f>MIN(AZ233*(1+AZ$6/Setup!$C$13)-CX234,MAX(0,$H234-SUM($DP234:EU234)))</f>
        <v/>
      </c>
      <c r="EW234">
        <f>MIN(BA233*(1+BA$6/Setup!$C$13)-CY234,MAX(0,$H234-SUM($DP234:EV234)))</f>
        <v/>
      </c>
      <c r="EX234">
        <f>MIN(BB233*(1+BB$6/Setup!$C$13)-CZ234,MAX(0,$H234-SUM($DP234:EW234)))</f>
        <v/>
      </c>
      <c r="EY234">
        <f>MIN(BC233*(1+BC$6/Setup!$C$13)-DA234,MAX(0,$H234-SUM($DP234:EX234)))</f>
        <v/>
      </c>
      <c r="EZ234">
        <f>MIN(BD233*(1+BD$6/Setup!$C$13)-DB234,MAX(0,$H234-SUM($DP234:EY234)))</f>
        <v/>
      </c>
      <c r="FA234">
        <f>MIN(BE233*(1+BE$6/Setup!$C$13)-DC234,MAX(0,$H234-SUM($DP234:EZ234)))</f>
        <v/>
      </c>
      <c r="FB234">
        <f>MIN(BF233*(1+BF$6/Setup!$C$13)-DD234,MAX(0,$H234-SUM($DP234:FA234)))</f>
        <v/>
      </c>
      <c r="FC234">
        <f>MIN(BG233*(1+BG$6/Setup!$C$13)-DE234,MAX(0,$H234-SUM($DP234:FB234)))</f>
        <v/>
      </c>
      <c r="FD234">
        <f>MIN(BH233*(1+BH$6/Setup!$C$13)-DF234,MAX(0,$H234-SUM($DP234:FC234)))</f>
        <v/>
      </c>
      <c r="FE234">
        <f>MIN(BI233*(1+BI$6/Setup!$C$13)-DG234,MAX(0,$H234-SUM($DP234:FD234)))</f>
        <v/>
      </c>
      <c r="FF234">
        <f>MIN(BJ233*(1+BJ$6/Setup!$C$13)-DH234,MAX(0,$H234-SUM($DP234:FE234)))</f>
        <v/>
      </c>
      <c r="FG234">
        <f>MIN(BK233*(1+BK$6/Setup!$C$13)-DI234,MAX(0,$H234-SUM($DP234:FF234)))</f>
        <v/>
      </c>
      <c r="FH234">
        <f>MIN(BL233*(1+BL$6/Setup!$C$13)-DJ234,MAX(0,$H234-SUM($DP234:FG234)))</f>
        <v/>
      </c>
      <c r="FI234">
        <f>MIN(BM233*(1+BM$6/Setup!$C$13)-DK234,MAX(0,$H234-SUM($DP234:FH234)))</f>
        <v/>
      </c>
      <c r="FJ234">
        <f>MIN(BN233*(1+BN$6/Setup!$C$13)-DL234,MAX(0,$H234-SUM($DP234:FI234)))</f>
        <v/>
      </c>
      <c r="FK234">
        <f>MIN(BO233*(1+BO$6/Setup!$C$13)-DM234,MAX(0,$H234-SUM($DP234:FJ234)))</f>
        <v/>
      </c>
      <c r="FL234">
        <f>MIN(BP233*(1+BP$6/Setup!$C$13)-DN234,MAX(0,$H234-SUM($DP234:FK234)))</f>
        <v/>
      </c>
      <c r="FM234">
        <f>MIN(BQ233*(1+BQ$6/Setup!$C$13)-DO234,MAX(0,$H234-SUM($DP234:FL234)))</f>
        <v/>
      </c>
    </row>
    <row r="235">
      <c r="A235">
        <f>A234+1</f>
        <v/>
      </c>
      <c r="B235">
        <f>IF(Setup!$C$6="Every week",Setup!$C$7+7*(A235-1),IF(Setup!$C$6="Every 2 weeks",Setup!$C$7+14*(A235-1),IF(Setup!$C$6="Every month",EDATE(Setup!$C$7,A235-1),EOMONTH(Setup!$C$7,INT((A235-1+Setup!$C$20)/2)-1)+MIN(IF(MOD(A235-1+Setup!$C$20,2)=0,Setup!$C$18,Setup!$C$19),DAY(EOMONTH(Setup!$C$7,INT((A235-1+Setup!$C$20)/2)))))))</f>
        <v/>
      </c>
      <c r="C235">
        <f>N('Paycheck Plan'!J231)</f>
        <v/>
      </c>
      <c r="D235">
        <f>N('Paycheck Plan'!K231)</f>
        <v/>
      </c>
      <c r="E235">
        <f>MIN(MAX(0,Setup!$C$10-F234),MAX(0,Setup!$C$8+C235-G235))</f>
        <v/>
      </c>
      <c r="F235">
        <f>F234+E235</f>
        <v/>
      </c>
      <c r="G235">
        <f>MIN(Setup!$C$14,MAX(0,Setup!$C$8+C235))</f>
        <v/>
      </c>
      <c r="H235">
        <f>MAX(0,Setup!$C$8+C235-G235-E235)+SUM($T$7:$BQ$7)-SUM(BR235:DO235)</f>
        <v/>
      </c>
      <c r="I235">
        <f>SUMPRODUCT(T234:BQ234,$T$6:$BQ$6)/Setup!$C$13</f>
        <v/>
      </c>
      <c r="J235">
        <f>SUM(T235:BQ235)</f>
        <v/>
      </c>
      <c r="K235">
        <f>IF(MAX(DP235:FM235)&gt;0,MATCH(MAX(DP235:FM235),DP235:FM235,0),1)</f>
        <v/>
      </c>
      <c r="T235">
        <f>MAX(0,T234*(1+T$6/Setup!$C$13)-BR235-DP235)+IF($K235=1,$D235,0)</f>
        <v/>
      </c>
      <c r="U235">
        <f>MAX(0,U234*(1+U$6/Setup!$C$13)-BS235-DQ235)+IF($K235=2,$D235,0)</f>
        <v/>
      </c>
      <c r="V235">
        <f>MAX(0,V234*(1+V$6/Setup!$C$13)-BT235-DR235)+IF($K235=3,$D235,0)</f>
        <v/>
      </c>
      <c r="W235">
        <f>MAX(0,W234*(1+W$6/Setup!$C$13)-BU235-DS235)+IF($K235=4,$D235,0)</f>
        <v/>
      </c>
      <c r="X235">
        <f>MAX(0,X234*(1+X$6/Setup!$C$13)-BV235-DT235)+IF($K235=5,$D235,0)</f>
        <v/>
      </c>
      <c r="Y235">
        <f>MAX(0,Y234*(1+Y$6/Setup!$C$13)-BW235-DU235)+IF($K235=6,$D235,0)</f>
        <v/>
      </c>
      <c r="Z235">
        <f>MAX(0,Z234*(1+Z$6/Setup!$C$13)-BX235-DV235)+IF($K235=7,$D235,0)</f>
        <v/>
      </c>
      <c r="AA235">
        <f>MAX(0,AA234*(1+AA$6/Setup!$C$13)-BY235-DW235)+IF($K235=8,$D235,0)</f>
        <v/>
      </c>
      <c r="AB235">
        <f>MAX(0,AB234*(1+AB$6/Setup!$C$13)-BZ235-DX235)+IF($K235=9,$D235,0)</f>
        <v/>
      </c>
      <c r="AC235">
        <f>MAX(0,AC234*(1+AC$6/Setup!$C$13)-CA235-DY235)+IF($K235=10,$D235,0)</f>
        <v/>
      </c>
      <c r="AD235">
        <f>MAX(0,AD234*(1+AD$6/Setup!$C$13)-CB235-DZ235)+IF($K235=11,$D235,0)</f>
        <v/>
      </c>
      <c r="AE235">
        <f>MAX(0,AE234*(1+AE$6/Setup!$C$13)-CC235-EA235)+IF($K235=12,$D235,0)</f>
        <v/>
      </c>
      <c r="AF235">
        <f>MAX(0,AF234*(1+AF$6/Setup!$C$13)-CD235-EB235)+IF($K235=13,$D235,0)</f>
        <v/>
      </c>
      <c r="AG235">
        <f>MAX(0,AG234*(1+AG$6/Setup!$C$13)-CE235-EC235)+IF($K235=14,$D235,0)</f>
        <v/>
      </c>
      <c r="AH235">
        <f>MAX(0,AH234*(1+AH$6/Setup!$C$13)-CF235-ED235)+IF($K235=15,$D235,0)</f>
        <v/>
      </c>
      <c r="AI235">
        <f>MAX(0,AI234*(1+AI$6/Setup!$C$13)-CG235-EE235)+IF($K235=16,$D235,0)</f>
        <v/>
      </c>
      <c r="AJ235">
        <f>MAX(0,AJ234*(1+AJ$6/Setup!$C$13)-CH235-EF235)+IF($K235=17,$D235,0)</f>
        <v/>
      </c>
      <c r="AK235">
        <f>MAX(0,AK234*(1+AK$6/Setup!$C$13)-CI235-EG235)+IF($K235=18,$D235,0)</f>
        <v/>
      </c>
      <c r="AL235">
        <f>MAX(0,AL234*(1+AL$6/Setup!$C$13)-CJ235-EH235)+IF($K235=19,$D235,0)</f>
        <v/>
      </c>
      <c r="AM235">
        <f>MAX(0,AM234*(1+AM$6/Setup!$C$13)-CK235-EI235)+IF($K235=20,$D235,0)</f>
        <v/>
      </c>
      <c r="AN235">
        <f>MAX(0,AN234*(1+AN$6/Setup!$C$13)-CL235-EJ235)+IF($K235=21,$D235,0)</f>
        <v/>
      </c>
      <c r="AO235">
        <f>MAX(0,AO234*(1+AO$6/Setup!$C$13)-CM235-EK235)+IF($K235=22,$D235,0)</f>
        <v/>
      </c>
      <c r="AP235">
        <f>MAX(0,AP234*(1+AP$6/Setup!$C$13)-CN235-EL235)+IF($K235=23,$D235,0)</f>
        <v/>
      </c>
      <c r="AQ235">
        <f>MAX(0,AQ234*(1+AQ$6/Setup!$C$13)-CO235-EM235)+IF($K235=24,$D235,0)</f>
        <v/>
      </c>
      <c r="AR235">
        <f>MAX(0,AR234*(1+AR$6/Setup!$C$13)-CP235-EN235)+IF($K235=25,$D235,0)</f>
        <v/>
      </c>
      <c r="AS235">
        <f>MAX(0,AS234*(1+AS$6/Setup!$C$13)-CQ235-EO235)+IF($K235=26,$D235,0)</f>
        <v/>
      </c>
      <c r="AT235">
        <f>MAX(0,AT234*(1+AT$6/Setup!$C$13)-CR235-EP235)+IF($K235=27,$D235,0)</f>
        <v/>
      </c>
      <c r="AU235">
        <f>MAX(0,AU234*(1+AU$6/Setup!$C$13)-CS235-EQ235)+IF($K235=28,$D235,0)</f>
        <v/>
      </c>
      <c r="AV235">
        <f>MAX(0,AV234*(1+AV$6/Setup!$C$13)-CT235-ER235)+IF($K235=29,$D235,0)</f>
        <v/>
      </c>
      <c r="AW235">
        <f>MAX(0,AW234*(1+AW$6/Setup!$C$13)-CU235-ES235)+IF($K235=30,$D235,0)</f>
        <v/>
      </c>
      <c r="AX235">
        <f>MAX(0,AX234*(1+AX$6/Setup!$C$13)-CV235-ET235)+IF($K235=31,$D235,0)</f>
        <v/>
      </c>
      <c r="AY235">
        <f>MAX(0,AY234*(1+AY$6/Setup!$C$13)-CW235-EU235)+IF($K235=32,$D235,0)</f>
        <v/>
      </c>
      <c r="AZ235">
        <f>MAX(0,AZ234*(1+AZ$6/Setup!$C$13)-CX235-EV235)+IF($K235=33,$D235,0)</f>
        <v/>
      </c>
      <c r="BA235">
        <f>MAX(0,BA234*(1+BA$6/Setup!$C$13)-CY235-EW235)+IF($K235=34,$D235,0)</f>
        <v/>
      </c>
      <c r="BB235">
        <f>MAX(0,BB234*(1+BB$6/Setup!$C$13)-CZ235-EX235)+IF($K235=35,$D235,0)</f>
        <v/>
      </c>
      <c r="BC235">
        <f>MAX(0,BC234*(1+BC$6/Setup!$C$13)-DA235-EY235)+IF($K235=36,$D235,0)</f>
        <v/>
      </c>
      <c r="BD235">
        <f>MAX(0,BD234*(1+BD$6/Setup!$C$13)-DB235-EZ235)+IF($K235=37,$D235,0)</f>
        <v/>
      </c>
      <c r="BE235">
        <f>MAX(0,BE234*(1+BE$6/Setup!$C$13)-DC235-FA235)+IF($K235=38,$D235,0)</f>
        <v/>
      </c>
      <c r="BF235">
        <f>MAX(0,BF234*(1+BF$6/Setup!$C$13)-DD235-FB235)+IF($K235=39,$D235,0)</f>
        <v/>
      </c>
      <c r="BG235">
        <f>MAX(0,BG234*(1+BG$6/Setup!$C$13)-DE235-FC235)+IF($K235=40,$D235,0)</f>
        <v/>
      </c>
      <c r="BH235">
        <f>MAX(0,BH234*(1+BH$6/Setup!$C$13)-DF235-FD235)+IF($K235=41,$D235,0)</f>
        <v/>
      </c>
      <c r="BI235">
        <f>MAX(0,BI234*(1+BI$6/Setup!$C$13)-DG235-FE235)+IF($K235=42,$D235,0)</f>
        <v/>
      </c>
      <c r="BJ235">
        <f>MAX(0,BJ234*(1+BJ$6/Setup!$C$13)-DH235-FF235)+IF($K235=43,$D235,0)</f>
        <v/>
      </c>
      <c r="BK235">
        <f>MAX(0,BK234*(1+BK$6/Setup!$C$13)-DI235-FG235)+IF($K235=44,$D235,0)</f>
        <v/>
      </c>
      <c r="BL235">
        <f>MAX(0,BL234*(1+BL$6/Setup!$C$13)-DJ235-FH235)+IF($K235=45,$D235,0)</f>
        <v/>
      </c>
      <c r="BM235">
        <f>MAX(0,BM234*(1+BM$6/Setup!$C$13)-DK235-FI235)+IF($K235=46,$D235,0)</f>
        <v/>
      </c>
      <c r="BN235">
        <f>MAX(0,BN234*(1+BN$6/Setup!$C$13)-DL235-FJ235)+IF($K235=47,$D235,0)</f>
        <v/>
      </c>
      <c r="BO235">
        <f>MAX(0,BO234*(1+BO$6/Setup!$C$13)-DM235-FK235)+IF($K235=48,$D235,0)</f>
        <v/>
      </c>
      <c r="BP235">
        <f>MAX(0,BP234*(1+BP$6/Setup!$C$13)-DN235-FL235)+IF($K235=49,$D235,0)</f>
        <v/>
      </c>
      <c r="BQ235">
        <f>MAX(0,BQ234*(1+BQ$6/Setup!$C$13)-DO235-FM235)+IF($K235=50,$D235,0)</f>
        <v/>
      </c>
      <c r="BR235">
        <f>MIN(T234*(1+T$6/Setup!$C$13),T$7)</f>
        <v/>
      </c>
      <c r="BS235">
        <f>MIN(U234*(1+U$6/Setup!$C$13),U$7)</f>
        <v/>
      </c>
      <c r="BT235">
        <f>MIN(V234*(1+V$6/Setup!$C$13),V$7)</f>
        <v/>
      </c>
      <c r="BU235">
        <f>MIN(W234*(1+W$6/Setup!$C$13),W$7)</f>
        <v/>
      </c>
      <c r="BV235">
        <f>MIN(X234*(1+X$6/Setup!$C$13),X$7)</f>
        <v/>
      </c>
      <c r="BW235">
        <f>MIN(Y234*(1+Y$6/Setup!$C$13),Y$7)</f>
        <v/>
      </c>
      <c r="BX235">
        <f>MIN(Z234*(1+Z$6/Setup!$C$13),Z$7)</f>
        <v/>
      </c>
      <c r="BY235">
        <f>MIN(AA234*(1+AA$6/Setup!$C$13),AA$7)</f>
        <v/>
      </c>
      <c r="BZ235">
        <f>MIN(AB234*(1+AB$6/Setup!$C$13),AB$7)</f>
        <v/>
      </c>
      <c r="CA235">
        <f>MIN(AC234*(1+AC$6/Setup!$C$13),AC$7)</f>
        <v/>
      </c>
      <c r="CB235">
        <f>MIN(AD234*(1+AD$6/Setup!$C$13),AD$7)</f>
        <v/>
      </c>
      <c r="CC235">
        <f>MIN(AE234*(1+AE$6/Setup!$C$13),AE$7)</f>
        <v/>
      </c>
      <c r="CD235">
        <f>MIN(AF234*(1+AF$6/Setup!$C$13),AF$7)</f>
        <v/>
      </c>
      <c r="CE235">
        <f>MIN(AG234*(1+AG$6/Setup!$C$13),AG$7)</f>
        <v/>
      </c>
      <c r="CF235">
        <f>MIN(AH234*(1+AH$6/Setup!$C$13),AH$7)</f>
        <v/>
      </c>
      <c r="CG235">
        <f>MIN(AI234*(1+AI$6/Setup!$C$13),AI$7)</f>
        <v/>
      </c>
      <c r="CH235">
        <f>MIN(AJ234*(1+AJ$6/Setup!$C$13),AJ$7)</f>
        <v/>
      </c>
      <c r="CI235">
        <f>MIN(AK234*(1+AK$6/Setup!$C$13),AK$7)</f>
        <v/>
      </c>
      <c r="CJ235">
        <f>MIN(AL234*(1+AL$6/Setup!$C$13),AL$7)</f>
        <v/>
      </c>
      <c r="CK235">
        <f>MIN(AM234*(1+AM$6/Setup!$C$13),AM$7)</f>
        <v/>
      </c>
      <c r="CL235">
        <f>MIN(AN234*(1+AN$6/Setup!$C$13),AN$7)</f>
        <v/>
      </c>
      <c r="CM235">
        <f>MIN(AO234*(1+AO$6/Setup!$C$13),AO$7)</f>
        <v/>
      </c>
      <c r="CN235">
        <f>MIN(AP234*(1+AP$6/Setup!$C$13),AP$7)</f>
        <v/>
      </c>
      <c r="CO235">
        <f>MIN(AQ234*(1+AQ$6/Setup!$C$13),AQ$7)</f>
        <v/>
      </c>
      <c r="CP235">
        <f>MIN(AR234*(1+AR$6/Setup!$C$13),AR$7)</f>
        <v/>
      </c>
      <c r="CQ235">
        <f>MIN(AS234*(1+AS$6/Setup!$C$13),AS$7)</f>
        <v/>
      </c>
      <c r="CR235">
        <f>MIN(AT234*(1+AT$6/Setup!$C$13),AT$7)</f>
        <v/>
      </c>
      <c r="CS235">
        <f>MIN(AU234*(1+AU$6/Setup!$C$13),AU$7)</f>
        <v/>
      </c>
      <c r="CT235">
        <f>MIN(AV234*(1+AV$6/Setup!$C$13),AV$7)</f>
        <v/>
      </c>
      <c r="CU235">
        <f>MIN(AW234*(1+AW$6/Setup!$C$13),AW$7)</f>
        <v/>
      </c>
      <c r="CV235">
        <f>MIN(AX234*(1+AX$6/Setup!$C$13),AX$7)</f>
        <v/>
      </c>
      <c r="CW235">
        <f>MIN(AY234*(1+AY$6/Setup!$C$13),AY$7)</f>
        <v/>
      </c>
      <c r="CX235">
        <f>MIN(AZ234*(1+AZ$6/Setup!$C$13),AZ$7)</f>
        <v/>
      </c>
      <c r="CY235">
        <f>MIN(BA234*(1+BA$6/Setup!$C$13),BA$7)</f>
        <v/>
      </c>
      <c r="CZ235">
        <f>MIN(BB234*(1+BB$6/Setup!$C$13),BB$7)</f>
        <v/>
      </c>
      <c r="DA235">
        <f>MIN(BC234*(1+BC$6/Setup!$C$13),BC$7)</f>
        <v/>
      </c>
      <c r="DB235">
        <f>MIN(BD234*(1+BD$6/Setup!$C$13),BD$7)</f>
        <v/>
      </c>
      <c r="DC235">
        <f>MIN(BE234*(1+BE$6/Setup!$C$13),BE$7)</f>
        <v/>
      </c>
      <c r="DD235">
        <f>MIN(BF234*(1+BF$6/Setup!$C$13),BF$7)</f>
        <v/>
      </c>
      <c r="DE235">
        <f>MIN(BG234*(1+BG$6/Setup!$C$13),BG$7)</f>
        <v/>
      </c>
      <c r="DF235">
        <f>MIN(BH234*(1+BH$6/Setup!$C$13),BH$7)</f>
        <v/>
      </c>
      <c r="DG235">
        <f>MIN(BI234*(1+BI$6/Setup!$C$13),BI$7)</f>
        <v/>
      </c>
      <c r="DH235">
        <f>MIN(BJ234*(1+BJ$6/Setup!$C$13),BJ$7)</f>
        <v/>
      </c>
      <c r="DI235">
        <f>MIN(BK234*(1+BK$6/Setup!$C$13),BK$7)</f>
        <v/>
      </c>
      <c r="DJ235">
        <f>MIN(BL234*(1+BL$6/Setup!$C$13),BL$7)</f>
        <v/>
      </c>
      <c r="DK235">
        <f>MIN(BM234*(1+BM$6/Setup!$C$13),BM$7)</f>
        <v/>
      </c>
      <c r="DL235">
        <f>MIN(BN234*(1+BN$6/Setup!$C$13),BN$7)</f>
        <v/>
      </c>
      <c r="DM235">
        <f>MIN(BO234*(1+BO$6/Setup!$C$13),BO$7)</f>
        <v/>
      </c>
      <c r="DN235">
        <f>MIN(BP234*(1+BP$6/Setup!$C$13),BP$7)</f>
        <v/>
      </c>
      <c r="DO235">
        <f>MIN(BQ234*(1+BQ$6/Setup!$C$13),BQ$7)</f>
        <v/>
      </c>
      <c r="DP235">
        <f>MIN(T234*(1+T$6/Setup!$C$13)-BR235,$H235)</f>
        <v/>
      </c>
      <c r="DQ235">
        <f>MIN(U234*(1+U$6/Setup!$C$13)-BS235,MAX(0,$H235-SUM($DP235:DP235)))</f>
        <v/>
      </c>
      <c r="DR235">
        <f>MIN(V234*(1+V$6/Setup!$C$13)-BT235,MAX(0,$H235-SUM($DP235:DQ235)))</f>
        <v/>
      </c>
      <c r="DS235">
        <f>MIN(W234*(1+W$6/Setup!$C$13)-BU235,MAX(0,$H235-SUM($DP235:DR235)))</f>
        <v/>
      </c>
      <c r="DT235">
        <f>MIN(X234*(1+X$6/Setup!$C$13)-BV235,MAX(0,$H235-SUM($DP235:DS235)))</f>
        <v/>
      </c>
      <c r="DU235">
        <f>MIN(Y234*(1+Y$6/Setup!$C$13)-BW235,MAX(0,$H235-SUM($DP235:DT235)))</f>
        <v/>
      </c>
      <c r="DV235">
        <f>MIN(Z234*(1+Z$6/Setup!$C$13)-BX235,MAX(0,$H235-SUM($DP235:DU235)))</f>
        <v/>
      </c>
      <c r="DW235">
        <f>MIN(AA234*(1+AA$6/Setup!$C$13)-BY235,MAX(0,$H235-SUM($DP235:DV235)))</f>
        <v/>
      </c>
      <c r="DX235">
        <f>MIN(AB234*(1+AB$6/Setup!$C$13)-BZ235,MAX(0,$H235-SUM($DP235:DW235)))</f>
        <v/>
      </c>
      <c r="DY235">
        <f>MIN(AC234*(1+AC$6/Setup!$C$13)-CA235,MAX(0,$H235-SUM($DP235:DX235)))</f>
        <v/>
      </c>
      <c r="DZ235">
        <f>MIN(AD234*(1+AD$6/Setup!$C$13)-CB235,MAX(0,$H235-SUM($DP235:DY235)))</f>
        <v/>
      </c>
      <c r="EA235">
        <f>MIN(AE234*(1+AE$6/Setup!$C$13)-CC235,MAX(0,$H235-SUM($DP235:DZ235)))</f>
        <v/>
      </c>
      <c r="EB235">
        <f>MIN(AF234*(1+AF$6/Setup!$C$13)-CD235,MAX(0,$H235-SUM($DP235:EA235)))</f>
        <v/>
      </c>
      <c r="EC235">
        <f>MIN(AG234*(1+AG$6/Setup!$C$13)-CE235,MAX(0,$H235-SUM($DP235:EB235)))</f>
        <v/>
      </c>
      <c r="ED235">
        <f>MIN(AH234*(1+AH$6/Setup!$C$13)-CF235,MAX(0,$H235-SUM($DP235:EC235)))</f>
        <v/>
      </c>
      <c r="EE235">
        <f>MIN(AI234*(1+AI$6/Setup!$C$13)-CG235,MAX(0,$H235-SUM($DP235:ED235)))</f>
        <v/>
      </c>
      <c r="EF235">
        <f>MIN(AJ234*(1+AJ$6/Setup!$C$13)-CH235,MAX(0,$H235-SUM($DP235:EE235)))</f>
        <v/>
      </c>
      <c r="EG235">
        <f>MIN(AK234*(1+AK$6/Setup!$C$13)-CI235,MAX(0,$H235-SUM($DP235:EF235)))</f>
        <v/>
      </c>
      <c r="EH235">
        <f>MIN(AL234*(1+AL$6/Setup!$C$13)-CJ235,MAX(0,$H235-SUM($DP235:EG235)))</f>
        <v/>
      </c>
      <c r="EI235">
        <f>MIN(AM234*(1+AM$6/Setup!$C$13)-CK235,MAX(0,$H235-SUM($DP235:EH235)))</f>
        <v/>
      </c>
      <c r="EJ235">
        <f>MIN(AN234*(1+AN$6/Setup!$C$13)-CL235,MAX(0,$H235-SUM($DP235:EI235)))</f>
        <v/>
      </c>
      <c r="EK235">
        <f>MIN(AO234*(1+AO$6/Setup!$C$13)-CM235,MAX(0,$H235-SUM($DP235:EJ235)))</f>
        <v/>
      </c>
      <c r="EL235">
        <f>MIN(AP234*(1+AP$6/Setup!$C$13)-CN235,MAX(0,$H235-SUM($DP235:EK235)))</f>
        <v/>
      </c>
      <c r="EM235">
        <f>MIN(AQ234*(1+AQ$6/Setup!$C$13)-CO235,MAX(0,$H235-SUM($DP235:EL235)))</f>
        <v/>
      </c>
      <c r="EN235">
        <f>MIN(AR234*(1+AR$6/Setup!$C$13)-CP235,MAX(0,$H235-SUM($DP235:EM235)))</f>
        <v/>
      </c>
      <c r="EO235">
        <f>MIN(AS234*(1+AS$6/Setup!$C$13)-CQ235,MAX(0,$H235-SUM($DP235:EN235)))</f>
        <v/>
      </c>
      <c r="EP235">
        <f>MIN(AT234*(1+AT$6/Setup!$C$13)-CR235,MAX(0,$H235-SUM($DP235:EO235)))</f>
        <v/>
      </c>
      <c r="EQ235">
        <f>MIN(AU234*(1+AU$6/Setup!$C$13)-CS235,MAX(0,$H235-SUM($DP235:EP235)))</f>
        <v/>
      </c>
      <c r="ER235">
        <f>MIN(AV234*(1+AV$6/Setup!$C$13)-CT235,MAX(0,$H235-SUM($DP235:EQ235)))</f>
        <v/>
      </c>
      <c r="ES235">
        <f>MIN(AW234*(1+AW$6/Setup!$C$13)-CU235,MAX(0,$H235-SUM($DP235:ER235)))</f>
        <v/>
      </c>
      <c r="ET235">
        <f>MIN(AX234*(1+AX$6/Setup!$C$13)-CV235,MAX(0,$H235-SUM($DP235:ES235)))</f>
        <v/>
      </c>
      <c r="EU235">
        <f>MIN(AY234*(1+AY$6/Setup!$C$13)-CW235,MAX(0,$H235-SUM($DP235:ET235)))</f>
        <v/>
      </c>
      <c r="EV235">
        <f>MIN(AZ234*(1+AZ$6/Setup!$C$13)-CX235,MAX(0,$H235-SUM($DP235:EU235)))</f>
        <v/>
      </c>
      <c r="EW235">
        <f>MIN(BA234*(1+BA$6/Setup!$C$13)-CY235,MAX(0,$H235-SUM($DP235:EV235)))</f>
        <v/>
      </c>
      <c r="EX235">
        <f>MIN(BB234*(1+BB$6/Setup!$C$13)-CZ235,MAX(0,$H235-SUM($DP235:EW235)))</f>
        <v/>
      </c>
      <c r="EY235">
        <f>MIN(BC234*(1+BC$6/Setup!$C$13)-DA235,MAX(0,$H235-SUM($DP235:EX235)))</f>
        <v/>
      </c>
      <c r="EZ235">
        <f>MIN(BD234*(1+BD$6/Setup!$C$13)-DB235,MAX(0,$H235-SUM($DP235:EY235)))</f>
        <v/>
      </c>
      <c r="FA235">
        <f>MIN(BE234*(1+BE$6/Setup!$C$13)-DC235,MAX(0,$H235-SUM($DP235:EZ235)))</f>
        <v/>
      </c>
      <c r="FB235">
        <f>MIN(BF234*(1+BF$6/Setup!$C$13)-DD235,MAX(0,$H235-SUM($DP235:FA235)))</f>
        <v/>
      </c>
      <c r="FC235">
        <f>MIN(BG234*(1+BG$6/Setup!$C$13)-DE235,MAX(0,$H235-SUM($DP235:FB235)))</f>
        <v/>
      </c>
      <c r="FD235">
        <f>MIN(BH234*(1+BH$6/Setup!$C$13)-DF235,MAX(0,$H235-SUM($DP235:FC235)))</f>
        <v/>
      </c>
      <c r="FE235">
        <f>MIN(BI234*(1+BI$6/Setup!$C$13)-DG235,MAX(0,$H235-SUM($DP235:FD235)))</f>
        <v/>
      </c>
      <c r="FF235">
        <f>MIN(BJ234*(1+BJ$6/Setup!$C$13)-DH235,MAX(0,$H235-SUM($DP235:FE235)))</f>
        <v/>
      </c>
      <c r="FG235">
        <f>MIN(BK234*(1+BK$6/Setup!$C$13)-DI235,MAX(0,$H235-SUM($DP235:FF235)))</f>
        <v/>
      </c>
      <c r="FH235">
        <f>MIN(BL234*(1+BL$6/Setup!$C$13)-DJ235,MAX(0,$H235-SUM($DP235:FG235)))</f>
        <v/>
      </c>
      <c r="FI235">
        <f>MIN(BM234*(1+BM$6/Setup!$C$13)-DK235,MAX(0,$H235-SUM($DP235:FH235)))</f>
        <v/>
      </c>
      <c r="FJ235">
        <f>MIN(BN234*(1+BN$6/Setup!$C$13)-DL235,MAX(0,$H235-SUM($DP235:FI235)))</f>
        <v/>
      </c>
      <c r="FK235">
        <f>MIN(BO234*(1+BO$6/Setup!$C$13)-DM235,MAX(0,$H235-SUM($DP235:FJ235)))</f>
        <v/>
      </c>
      <c r="FL235">
        <f>MIN(BP234*(1+BP$6/Setup!$C$13)-DN235,MAX(0,$H235-SUM($DP235:FK235)))</f>
        <v/>
      </c>
      <c r="FM235">
        <f>MIN(BQ234*(1+BQ$6/Setup!$C$13)-DO235,MAX(0,$H235-SUM($DP235:FL235)))</f>
        <v/>
      </c>
    </row>
    <row r="236">
      <c r="A236">
        <f>A235+1</f>
        <v/>
      </c>
      <c r="B236">
        <f>IF(Setup!$C$6="Every week",Setup!$C$7+7*(A236-1),IF(Setup!$C$6="Every 2 weeks",Setup!$C$7+14*(A236-1),IF(Setup!$C$6="Every month",EDATE(Setup!$C$7,A236-1),EOMONTH(Setup!$C$7,INT((A236-1+Setup!$C$20)/2)-1)+MIN(IF(MOD(A236-1+Setup!$C$20,2)=0,Setup!$C$18,Setup!$C$19),DAY(EOMONTH(Setup!$C$7,INT((A236-1+Setup!$C$20)/2)))))))</f>
        <v/>
      </c>
      <c r="C236">
        <f>N('Paycheck Plan'!J232)</f>
        <v/>
      </c>
      <c r="D236">
        <f>N('Paycheck Plan'!K232)</f>
        <v/>
      </c>
      <c r="E236">
        <f>MIN(MAX(0,Setup!$C$10-F235),MAX(0,Setup!$C$8+C236-G236))</f>
        <v/>
      </c>
      <c r="F236">
        <f>F235+E236</f>
        <v/>
      </c>
      <c r="G236">
        <f>MIN(Setup!$C$14,MAX(0,Setup!$C$8+C236))</f>
        <v/>
      </c>
      <c r="H236">
        <f>MAX(0,Setup!$C$8+C236-G236-E236)+SUM($T$7:$BQ$7)-SUM(BR236:DO236)</f>
        <v/>
      </c>
      <c r="I236">
        <f>SUMPRODUCT(T235:BQ235,$T$6:$BQ$6)/Setup!$C$13</f>
        <v/>
      </c>
      <c r="J236">
        <f>SUM(T236:BQ236)</f>
        <v/>
      </c>
      <c r="K236">
        <f>IF(MAX(DP236:FM236)&gt;0,MATCH(MAX(DP236:FM236),DP236:FM236,0),1)</f>
        <v/>
      </c>
      <c r="T236">
        <f>MAX(0,T235*(1+T$6/Setup!$C$13)-BR236-DP236)+IF($K236=1,$D236,0)</f>
        <v/>
      </c>
      <c r="U236">
        <f>MAX(0,U235*(1+U$6/Setup!$C$13)-BS236-DQ236)+IF($K236=2,$D236,0)</f>
        <v/>
      </c>
      <c r="V236">
        <f>MAX(0,V235*(1+V$6/Setup!$C$13)-BT236-DR236)+IF($K236=3,$D236,0)</f>
        <v/>
      </c>
      <c r="W236">
        <f>MAX(0,W235*(1+W$6/Setup!$C$13)-BU236-DS236)+IF($K236=4,$D236,0)</f>
        <v/>
      </c>
      <c r="X236">
        <f>MAX(0,X235*(1+X$6/Setup!$C$13)-BV236-DT236)+IF($K236=5,$D236,0)</f>
        <v/>
      </c>
      <c r="Y236">
        <f>MAX(0,Y235*(1+Y$6/Setup!$C$13)-BW236-DU236)+IF($K236=6,$D236,0)</f>
        <v/>
      </c>
      <c r="Z236">
        <f>MAX(0,Z235*(1+Z$6/Setup!$C$13)-BX236-DV236)+IF($K236=7,$D236,0)</f>
        <v/>
      </c>
      <c r="AA236">
        <f>MAX(0,AA235*(1+AA$6/Setup!$C$13)-BY236-DW236)+IF($K236=8,$D236,0)</f>
        <v/>
      </c>
      <c r="AB236">
        <f>MAX(0,AB235*(1+AB$6/Setup!$C$13)-BZ236-DX236)+IF($K236=9,$D236,0)</f>
        <v/>
      </c>
      <c r="AC236">
        <f>MAX(0,AC235*(1+AC$6/Setup!$C$13)-CA236-DY236)+IF($K236=10,$D236,0)</f>
        <v/>
      </c>
      <c r="AD236">
        <f>MAX(0,AD235*(1+AD$6/Setup!$C$13)-CB236-DZ236)+IF($K236=11,$D236,0)</f>
        <v/>
      </c>
      <c r="AE236">
        <f>MAX(0,AE235*(1+AE$6/Setup!$C$13)-CC236-EA236)+IF($K236=12,$D236,0)</f>
        <v/>
      </c>
      <c r="AF236">
        <f>MAX(0,AF235*(1+AF$6/Setup!$C$13)-CD236-EB236)+IF($K236=13,$D236,0)</f>
        <v/>
      </c>
      <c r="AG236">
        <f>MAX(0,AG235*(1+AG$6/Setup!$C$13)-CE236-EC236)+IF($K236=14,$D236,0)</f>
        <v/>
      </c>
      <c r="AH236">
        <f>MAX(0,AH235*(1+AH$6/Setup!$C$13)-CF236-ED236)+IF($K236=15,$D236,0)</f>
        <v/>
      </c>
      <c r="AI236">
        <f>MAX(0,AI235*(1+AI$6/Setup!$C$13)-CG236-EE236)+IF($K236=16,$D236,0)</f>
        <v/>
      </c>
      <c r="AJ236">
        <f>MAX(0,AJ235*(1+AJ$6/Setup!$C$13)-CH236-EF236)+IF($K236=17,$D236,0)</f>
        <v/>
      </c>
      <c r="AK236">
        <f>MAX(0,AK235*(1+AK$6/Setup!$C$13)-CI236-EG236)+IF($K236=18,$D236,0)</f>
        <v/>
      </c>
      <c r="AL236">
        <f>MAX(0,AL235*(1+AL$6/Setup!$C$13)-CJ236-EH236)+IF($K236=19,$D236,0)</f>
        <v/>
      </c>
      <c r="AM236">
        <f>MAX(0,AM235*(1+AM$6/Setup!$C$13)-CK236-EI236)+IF($K236=20,$D236,0)</f>
        <v/>
      </c>
      <c r="AN236">
        <f>MAX(0,AN235*(1+AN$6/Setup!$C$13)-CL236-EJ236)+IF($K236=21,$D236,0)</f>
        <v/>
      </c>
      <c r="AO236">
        <f>MAX(0,AO235*(1+AO$6/Setup!$C$13)-CM236-EK236)+IF($K236=22,$D236,0)</f>
        <v/>
      </c>
      <c r="AP236">
        <f>MAX(0,AP235*(1+AP$6/Setup!$C$13)-CN236-EL236)+IF($K236=23,$D236,0)</f>
        <v/>
      </c>
      <c r="AQ236">
        <f>MAX(0,AQ235*(1+AQ$6/Setup!$C$13)-CO236-EM236)+IF($K236=24,$D236,0)</f>
        <v/>
      </c>
      <c r="AR236">
        <f>MAX(0,AR235*(1+AR$6/Setup!$C$13)-CP236-EN236)+IF($K236=25,$D236,0)</f>
        <v/>
      </c>
      <c r="AS236">
        <f>MAX(0,AS235*(1+AS$6/Setup!$C$13)-CQ236-EO236)+IF($K236=26,$D236,0)</f>
        <v/>
      </c>
      <c r="AT236">
        <f>MAX(0,AT235*(1+AT$6/Setup!$C$13)-CR236-EP236)+IF($K236=27,$D236,0)</f>
        <v/>
      </c>
      <c r="AU236">
        <f>MAX(0,AU235*(1+AU$6/Setup!$C$13)-CS236-EQ236)+IF($K236=28,$D236,0)</f>
        <v/>
      </c>
      <c r="AV236">
        <f>MAX(0,AV235*(1+AV$6/Setup!$C$13)-CT236-ER236)+IF($K236=29,$D236,0)</f>
        <v/>
      </c>
      <c r="AW236">
        <f>MAX(0,AW235*(1+AW$6/Setup!$C$13)-CU236-ES236)+IF($K236=30,$D236,0)</f>
        <v/>
      </c>
      <c r="AX236">
        <f>MAX(0,AX235*(1+AX$6/Setup!$C$13)-CV236-ET236)+IF($K236=31,$D236,0)</f>
        <v/>
      </c>
      <c r="AY236">
        <f>MAX(0,AY235*(1+AY$6/Setup!$C$13)-CW236-EU236)+IF($K236=32,$D236,0)</f>
        <v/>
      </c>
      <c r="AZ236">
        <f>MAX(0,AZ235*(1+AZ$6/Setup!$C$13)-CX236-EV236)+IF($K236=33,$D236,0)</f>
        <v/>
      </c>
      <c r="BA236">
        <f>MAX(0,BA235*(1+BA$6/Setup!$C$13)-CY236-EW236)+IF($K236=34,$D236,0)</f>
        <v/>
      </c>
      <c r="BB236">
        <f>MAX(0,BB235*(1+BB$6/Setup!$C$13)-CZ236-EX236)+IF($K236=35,$D236,0)</f>
        <v/>
      </c>
      <c r="BC236">
        <f>MAX(0,BC235*(1+BC$6/Setup!$C$13)-DA236-EY236)+IF($K236=36,$D236,0)</f>
        <v/>
      </c>
      <c r="BD236">
        <f>MAX(0,BD235*(1+BD$6/Setup!$C$13)-DB236-EZ236)+IF($K236=37,$D236,0)</f>
        <v/>
      </c>
      <c r="BE236">
        <f>MAX(0,BE235*(1+BE$6/Setup!$C$13)-DC236-FA236)+IF($K236=38,$D236,0)</f>
        <v/>
      </c>
      <c r="BF236">
        <f>MAX(0,BF235*(1+BF$6/Setup!$C$13)-DD236-FB236)+IF($K236=39,$D236,0)</f>
        <v/>
      </c>
      <c r="BG236">
        <f>MAX(0,BG235*(1+BG$6/Setup!$C$13)-DE236-FC236)+IF($K236=40,$D236,0)</f>
        <v/>
      </c>
      <c r="BH236">
        <f>MAX(0,BH235*(1+BH$6/Setup!$C$13)-DF236-FD236)+IF($K236=41,$D236,0)</f>
        <v/>
      </c>
      <c r="BI236">
        <f>MAX(0,BI235*(1+BI$6/Setup!$C$13)-DG236-FE236)+IF($K236=42,$D236,0)</f>
        <v/>
      </c>
      <c r="BJ236">
        <f>MAX(0,BJ235*(1+BJ$6/Setup!$C$13)-DH236-FF236)+IF($K236=43,$D236,0)</f>
        <v/>
      </c>
      <c r="BK236">
        <f>MAX(0,BK235*(1+BK$6/Setup!$C$13)-DI236-FG236)+IF($K236=44,$D236,0)</f>
        <v/>
      </c>
      <c r="BL236">
        <f>MAX(0,BL235*(1+BL$6/Setup!$C$13)-DJ236-FH236)+IF($K236=45,$D236,0)</f>
        <v/>
      </c>
      <c r="BM236">
        <f>MAX(0,BM235*(1+BM$6/Setup!$C$13)-DK236-FI236)+IF($K236=46,$D236,0)</f>
        <v/>
      </c>
      <c r="BN236">
        <f>MAX(0,BN235*(1+BN$6/Setup!$C$13)-DL236-FJ236)+IF($K236=47,$D236,0)</f>
        <v/>
      </c>
      <c r="BO236">
        <f>MAX(0,BO235*(1+BO$6/Setup!$C$13)-DM236-FK236)+IF($K236=48,$D236,0)</f>
        <v/>
      </c>
      <c r="BP236">
        <f>MAX(0,BP235*(1+BP$6/Setup!$C$13)-DN236-FL236)+IF($K236=49,$D236,0)</f>
        <v/>
      </c>
      <c r="BQ236">
        <f>MAX(0,BQ235*(1+BQ$6/Setup!$C$13)-DO236-FM236)+IF($K236=50,$D236,0)</f>
        <v/>
      </c>
      <c r="BR236">
        <f>MIN(T235*(1+T$6/Setup!$C$13),T$7)</f>
        <v/>
      </c>
      <c r="BS236">
        <f>MIN(U235*(1+U$6/Setup!$C$13),U$7)</f>
        <v/>
      </c>
      <c r="BT236">
        <f>MIN(V235*(1+V$6/Setup!$C$13),V$7)</f>
        <v/>
      </c>
      <c r="BU236">
        <f>MIN(W235*(1+W$6/Setup!$C$13),W$7)</f>
        <v/>
      </c>
      <c r="BV236">
        <f>MIN(X235*(1+X$6/Setup!$C$13),X$7)</f>
        <v/>
      </c>
      <c r="BW236">
        <f>MIN(Y235*(1+Y$6/Setup!$C$13),Y$7)</f>
        <v/>
      </c>
      <c r="BX236">
        <f>MIN(Z235*(1+Z$6/Setup!$C$13),Z$7)</f>
        <v/>
      </c>
      <c r="BY236">
        <f>MIN(AA235*(1+AA$6/Setup!$C$13),AA$7)</f>
        <v/>
      </c>
      <c r="BZ236">
        <f>MIN(AB235*(1+AB$6/Setup!$C$13),AB$7)</f>
        <v/>
      </c>
      <c r="CA236">
        <f>MIN(AC235*(1+AC$6/Setup!$C$13),AC$7)</f>
        <v/>
      </c>
      <c r="CB236">
        <f>MIN(AD235*(1+AD$6/Setup!$C$13),AD$7)</f>
        <v/>
      </c>
      <c r="CC236">
        <f>MIN(AE235*(1+AE$6/Setup!$C$13),AE$7)</f>
        <v/>
      </c>
      <c r="CD236">
        <f>MIN(AF235*(1+AF$6/Setup!$C$13),AF$7)</f>
        <v/>
      </c>
      <c r="CE236">
        <f>MIN(AG235*(1+AG$6/Setup!$C$13),AG$7)</f>
        <v/>
      </c>
      <c r="CF236">
        <f>MIN(AH235*(1+AH$6/Setup!$C$13),AH$7)</f>
        <v/>
      </c>
      <c r="CG236">
        <f>MIN(AI235*(1+AI$6/Setup!$C$13),AI$7)</f>
        <v/>
      </c>
      <c r="CH236">
        <f>MIN(AJ235*(1+AJ$6/Setup!$C$13),AJ$7)</f>
        <v/>
      </c>
      <c r="CI236">
        <f>MIN(AK235*(1+AK$6/Setup!$C$13),AK$7)</f>
        <v/>
      </c>
      <c r="CJ236">
        <f>MIN(AL235*(1+AL$6/Setup!$C$13),AL$7)</f>
        <v/>
      </c>
      <c r="CK236">
        <f>MIN(AM235*(1+AM$6/Setup!$C$13),AM$7)</f>
        <v/>
      </c>
      <c r="CL236">
        <f>MIN(AN235*(1+AN$6/Setup!$C$13),AN$7)</f>
        <v/>
      </c>
      <c r="CM236">
        <f>MIN(AO235*(1+AO$6/Setup!$C$13),AO$7)</f>
        <v/>
      </c>
      <c r="CN236">
        <f>MIN(AP235*(1+AP$6/Setup!$C$13),AP$7)</f>
        <v/>
      </c>
      <c r="CO236">
        <f>MIN(AQ235*(1+AQ$6/Setup!$C$13),AQ$7)</f>
        <v/>
      </c>
      <c r="CP236">
        <f>MIN(AR235*(1+AR$6/Setup!$C$13),AR$7)</f>
        <v/>
      </c>
      <c r="CQ236">
        <f>MIN(AS235*(1+AS$6/Setup!$C$13),AS$7)</f>
        <v/>
      </c>
      <c r="CR236">
        <f>MIN(AT235*(1+AT$6/Setup!$C$13),AT$7)</f>
        <v/>
      </c>
      <c r="CS236">
        <f>MIN(AU235*(1+AU$6/Setup!$C$13),AU$7)</f>
        <v/>
      </c>
      <c r="CT236">
        <f>MIN(AV235*(1+AV$6/Setup!$C$13),AV$7)</f>
        <v/>
      </c>
      <c r="CU236">
        <f>MIN(AW235*(1+AW$6/Setup!$C$13),AW$7)</f>
        <v/>
      </c>
      <c r="CV236">
        <f>MIN(AX235*(1+AX$6/Setup!$C$13),AX$7)</f>
        <v/>
      </c>
      <c r="CW236">
        <f>MIN(AY235*(1+AY$6/Setup!$C$13),AY$7)</f>
        <v/>
      </c>
      <c r="CX236">
        <f>MIN(AZ235*(1+AZ$6/Setup!$C$13),AZ$7)</f>
        <v/>
      </c>
      <c r="CY236">
        <f>MIN(BA235*(1+BA$6/Setup!$C$13),BA$7)</f>
        <v/>
      </c>
      <c r="CZ236">
        <f>MIN(BB235*(1+BB$6/Setup!$C$13),BB$7)</f>
        <v/>
      </c>
      <c r="DA236">
        <f>MIN(BC235*(1+BC$6/Setup!$C$13),BC$7)</f>
        <v/>
      </c>
      <c r="DB236">
        <f>MIN(BD235*(1+BD$6/Setup!$C$13),BD$7)</f>
        <v/>
      </c>
      <c r="DC236">
        <f>MIN(BE235*(1+BE$6/Setup!$C$13),BE$7)</f>
        <v/>
      </c>
      <c r="DD236">
        <f>MIN(BF235*(1+BF$6/Setup!$C$13),BF$7)</f>
        <v/>
      </c>
      <c r="DE236">
        <f>MIN(BG235*(1+BG$6/Setup!$C$13),BG$7)</f>
        <v/>
      </c>
      <c r="DF236">
        <f>MIN(BH235*(1+BH$6/Setup!$C$13),BH$7)</f>
        <v/>
      </c>
      <c r="DG236">
        <f>MIN(BI235*(1+BI$6/Setup!$C$13),BI$7)</f>
        <v/>
      </c>
      <c r="DH236">
        <f>MIN(BJ235*(1+BJ$6/Setup!$C$13),BJ$7)</f>
        <v/>
      </c>
      <c r="DI236">
        <f>MIN(BK235*(1+BK$6/Setup!$C$13),BK$7)</f>
        <v/>
      </c>
      <c r="DJ236">
        <f>MIN(BL235*(1+BL$6/Setup!$C$13),BL$7)</f>
        <v/>
      </c>
      <c r="DK236">
        <f>MIN(BM235*(1+BM$6/Setup!$C$13),BM$7)</f>
        <v/>
      </c>
      <c r="DL236">
        <f>MIN(BN235*(1+BN$6/Setup!$C$13),BN$7)</f>
        <v/>
      </c>
      <c r="DM236">
        <f>MIN(BO235*(1+BO$6/Setup!$C$13),BO$7)</f>
        <v/>
      </c>
      <c r="DN236">
        <f>MIN(BP235*(1+BP$6/Setup!$C$13),BP$7)</f>
        <v/>
      </c>
      <c r="DO236">
        <f>MIN(BQ235*(1+BQ$6/Setup!$C$13),BQ$7)</f>
        <v/>
      </c>
      <c r="DP236">
        <f>MIN(T235*(1+T$6/Setup!$C$13)-BR236,$H236)</f>
        <v/>
      </c>
      <c r="DQ236">
        <f>MIN(U235*(1+U$6/Setup!$C$13)-BS236,MAX(0,$H236-SUM($DP236:DP236)))</f>
        <v/>
      </c>
      <c r="DR236">
        <f>MIN(V235*(1+V$6/Setup!$C$13)-BT236,MAX(0,$H236-SUM($DP236:DQ236)))</f>
        <v/>
      </c>
      <c r="DS236">
        <f>MIN(W235*(1+W$6/Setup!$C$13)-BU236,MAX(0,$H236-SUM($DP236:DR236)))</f>
        <v/>
      </c>
      <c r="DT236">
        <f>MIN(X235*(1+X$6/Setup!$C$13)-BV236,MAX(0,$H236-SUM($DP236:DS236)))</f>
        <v/>
      </c>
      <c r="DU236">
        <f>MIN(Y235*(1+Y$6/Setup!$C$13)-BW236,MAX(0,$H236-SUM($DP236:DT236)))</f>
        <v/>
      </c>
      <c r="DV236">
        <f>MIN(Z235*(1+Z$6/Setup!$C$13)-BX236,MAX(0,$H236-SUM($DP236:DU236)))</f>
        <v/>
      </c>
      <c r="DW236">
        <f>MIN(AA235*(1+AA$6/Setup!$C$13)-BY236,MAX(0,$H236-SUM($DP236:DV236)))</f>
        <v/>
      </c>
      <c r="DX236">
        <f>MIN(AB235*(1+AB$6/Setup!$C$13)-BZ236,MAX(0,$H236-SUM($DP236:DW236)))</f>
        <v/>
      </c>
      <c r="DY236">
        <f>MIN(AC235*(1+AC$6/Setup!$C$13)-CA236,MAX(0,$H236-SUM($DP236:DX236)))</f>
        <v/>
      </c>
      <c r="DZ236">
        <f>MIN(AD235*(1+AD$6/Setup!$C$13)-CB236,MAX(0,$H236-SUM($DP236:DY236)))</f>
        <v/>
      </c>
      <c r="EA236">
        <f>MIN(AE235*(1+AE$6/Setup!$C$13)-CC236,MAX(0,$H236-SUM($DP236:DZ236)))</f>
        <v/>
      </c>
      <c r="EB236">
        <f>MIN(AF235*(1+AF$6/Setup!$C$13)-CD236,MAX(0,$H236-SUM($DP236:EA236)))</f>
        <v/>
      </c>
      <c r="EC236">
        <f>MIN(AG235*(1+AG$6/Setup!$C$13)-CE236,MAX(0,$H236-SUM($DP236:EB236)))</f>
        <v/>
      </c>
      <c r="ED236">
        <f>MIN(AH235*(1+AH$6/Setup!$C$13)-CF236,MAX(0,$H236-SUM($DP236:EC236)))</f>
        <v/>
      </c>
      <c r="EE236">
        <f>MIN(AI235*(1+AI$6/Setup!$C$13)-CG236,MAX(0,$H236-SUM($DP236:ED236)))</f>
        <v/>
      </c>
      <c r="EF236">
        <f>MIN(AJ235*(1+AJ$6/Setup!$C$13)-CH236,MAX(0,$H236-SUM($DP236:EE236)))</f>
        <v/>
      </c>
      <c r="EG236">
        <f>MIN(AK235*(1+AK$6/Setup!$C$13)-CI236,MAX(0,$H236-SUM($DP236:EF236)))</f>
        <v/>
      </c>
      <c r="EH236">
        <f>MIN(AL235*(1+AL$6/Setup!$C$13)-CJ236,MAX(0,$H236-SUM($DP236:EG236)))</f>
        <v/>
      </c>
      <c r="EI236">
        <f>MIN(AM235*(1+AM$6/Setup!$C$13)-CK236,MAX(0,$H236-SUM($DP236:EH236)))</f>
        <v/>
      </c>
      <c r="EJ236">
        <f>MIN(AN235*(1+AN$6/Setup!$C$13)-CL236,MAX(0,$H236-SUM($DP236:EI236)))</f>
        <v/>
      </c>
      <c r="EK236">
        <f>MIN(AO235*(1+AO$6/Setup!$C$13)-CM236,MAX(0,$H236-SUM($DP236:EJ236)))</f>
        <v/>
      </c>
      <c r="EL236">
        <f>MIN(AP235*(1+AP$6/Setup!$C$13)-CN236,MAX(0,$H236-SUM($DP236:EK236)))</f>
        <v/>
      </c>
      <c r="EM236">
        <f>MIN(AQ235*(1+AQ$6/Setup!$C$13)-CO236,MAX(0,$H236-SUM($DP236:EL236)))</f>
        <v/>
      </c>
      <c r="EN236">
        <f>MIN(AR235*(1+AR$6/Setup!$C$13)-CP236,MAX(0,$H236-SUM($DP236:EM236)))</f>
        <v/>
      </c>
      <c r="EO236">
        <f>MIN(AS235*(1+AS$6/Setup!$C$13)-CQ236,MAX(0,$H236-SUM($DP236:EN236)))</f>
        <v/>
      </c>
      <c r="EP236">
        <f>MIN(AT235*(1+AT$6/Setup!$C$13)-CR236,MAX(0,$H236-SUM($DP236:EO236)))</f>
        <v/>
      </c>
      <c r="EQ236">
        <f>MIN(AU235*(1+AU$6/Setup!$C$13)-CS236,MAX(0,$H236-SUM($DP236:EP236)))</f>
        <v/>
      </c>
      <c r="ER236">
        <f>MIN(AV235*(1+AV$6/Setup!$C$13)-CT236,MAX(0,$H236-SUM($DP236:EQ236)))</f>
        <v/>
      </c>
      <c r="ES236">
        <f>MIN(AW235*(1+AW$6/Setup!$C$13)-CU236,MAX(0,$H236-SUM($DP236:ER236)))</f>
        <v/>
      </c>
      <c r="ET236">
        <f>MIN(AX235*(1+AX$6/Setup!$C$13)-CV236,MAX(0,$H236-SUM($DP236:ES236)))</f>
        <v/>
      </c>
      <c r="EU236">
        <f>MIN(AY235*(1+AY$6/Setup!$C$13)-CW236,MAX(0,$H236-SUM($DP236:ET236)))</f>
        <v/>
      </c>
      <c r="EV236">
        <f>MIN(AZ235*(1+AZ$6/Setup!$C$13)-CX236,MAX(0,$H236-SUM($DP236:EU236)))</f>
        <v/>
      </c>
      <c r="EW236">
        <f>MIN(BA235*(1+BA$6/Setup!$C$13)-CY236,MAX(0,$H236-SUM($DP236:EV236)))</f>
        <v/>
      </c>
      <c r="EX236">
        <f>MIN(BB235*(1+BB$6/Setup!$C$13)-CZ236,MAX(0,$H236-SUM($DP236:EW236)))</f>
        <v/>
      </c>
      <c r="EY236">
        <f>MIN(BC235*(1+BC$6/Setup!$C$13)-DA236,MAX(0,$H236-SUM($DP236:EX236)))</f>
        <v/>
      </c>
      <c r="EZ236">
        <f>MIN(BD235*(1+BD$6/Setup!$C$13)-DB236,MAX(0,$H236-SUM($DP236:EY236)))</f>
        <v/>
      </c>
      <c r="FA236">
        <f>MIN(BE235*(1+BE$6/Setup!$C$13)-DC236,MAX(0,$H236-SUM($DP236:EZ236)))</f>
        <v/>
      </c>
      <c r="FB236">
        <f>MIN(BF235*(1+BF$6/Setup!$C$13)-DD236,MAX(0,$H236-SUM($DP236:FA236)))</f>
        <v/>
      </c>
      <c r="FC236">
        <f>MIN(BG235*(1+BG$6/Setup!$C$13)-DE236,MAX(0,$H236-SUM($DP236:FB236)))</f>
        <v/>
      </c>
      <c r="FD236">
        <f>MIN(BH235*(1+BH$6/Setup!$C$13)-DF236,MAX(0,$H236-SUM($DP236:FC236)))</f>
        <v/>
      </c>
      <c r="FE236">
        <f>MIN(BI235*(1+BI$6/Setup!$C$13)-DG236,MAX(0,$H236-SUM($DP236:FD236)))</f>
        <v/>
      </c>
      <c r="FF236">
        <f>MIN(BJ235*(1+BJ$6/Setup!$C$13)-DH236,MAX(0,$H236-SUM($DP236:FE236)))</f>
        <v/>
      </c>
      <c r="FG236">
        <f>MIN(BK235*(1+BK$6/Setup!$C$13)-DI236,MAX(0,$H236-SUM($DP236:FF236)))</f>
        <v/>
      </c>
      <c r="FH236">
        <f>MIN(BL235*(1+BL$6/Setup!$C$13)-DJ236,MAX(0,$H236-SUM($DP236:FG236)))</f>
        <v/>
      </c>
      <c r="FI236">
        <f>MIN(BM235*(1+BM$6/Setup!$C$13)-DK236,MAX(0,$H236-SUM($DP236:FH236)))</f>
        <v/>
      </c>
      <c r="FJ236">
        <f>MIN(BN235*(1+BN$6/Setup!$C$13)-DL236,MAX(0,$H236-SUM($DP236:FI236)))</f>
        <v/>
      </c>
      <c r="FK236">
        <f>MIN(BO235*(1+BO$6/Setup!$C$13)-DM236,MAX(0,$H236-SUM($DP236:FJ236)))</f>
        <v/>
      </c>
      <c r="FL236">
        <f>MIN(BP235*(1+BP$6/Setup!$C$13)-DN236,MAX(0,$H236-SUM($DP236:FK236)))</f>
        <v/>
      </c>
      <c r="FM236">
        <f>MIN(BQ235*(1+BQ$6/Setup!$C$13)-DO236,MAX(0,$H236-SUM($DP236:FL236)))</f>
        <v/>
      </c>
    </row>
    <row r="237">
      <c r="A237">
        <f>A236+1</f>
        <v/>
      </c>
      <c r="B237">
        <f>IF(Setup!$C$6="Every week",Setup!$C$7+7*(A237-1),IF(Setup!$C$6="Every 2 weeks",Setup!$C$7+14*(A237-1),IF(Setup!$C$6="Every month",EDATE(Setup!$C$7,A237-1),EOMONTH(Setup!$C$7,INT((A237-1+Setup!$C$20)/2)-1)+MIN(IF(MOD(A237-1+Setup!$C$20,2)=0,Setup!$C$18,Setup!$C$19),DAY(EOMONTH(Setup!$C$7,INT((A237-1+Setup!$C$20)/2)))))))</f>
        <v/>
      </c>
      <c r="C237">
        <f>N('Paycheck Plan'!J233)</f>
        <v/>
      </c>
      <c r="D237">
        <f>N('Paycheck Plan'!K233)</f>
        <v/>
      </c>
      <c r="E237">
        <f>MIN(MAX(0,Setup!$C$10-F236),MAX(0,Setup!$C$8+C237-G237))</f>
        <v/>
      </c>
      <c r="F237">
        <f>F236+E237</f>
        <v/>
      </c>
      <c r="G237">
        <f>MIN(Setup!$C$14,MAX(0,Setup!$C$8+C237))</f>
        <v/>
      </c>
      <c r="H237">
        <f>MAX(0,Setup!$C$8+C237-G237-E237)+SUM($T$7:$BQ$7)-SUM(BR237:DO237)</f>
        <v/>
      </c>
      <c r="I237">
        <f>SUMPRODUCT(T236:BQ236,$T$6:$BQ$6)/Setup!$C$13</f>
        <v/>
      </c>
      <c r="J237">
        <f>SUM(T237:BQ237)</f>
        <v/>
      </c>
      <c r="K237">
        <f>IF(MAX(DP237:FM237)&gt;0,MATCH(MAX(DP237:FM237),DP237:FM237,0),1)</f>
        <v/>
      </c>
      <c r="T237">
        <f>MAX(0,T236*(1+T$6/Setup!$C$13)-BR237-DP237)+IF($K237=1,$D237,0)</f>
        <v/>
      </c>
      <c r="U237">
        <f>MAX(0,U236*(1+U$6/Setup!$C$13)-BS237-DQ237)+IF($K237=2,$D237,0)</f>
        <v/>
      </c>
      <c r="V237">
        <f>MAX(0,V236*(1+V$6/Setup!$C$13)-BT237-DR237)+IF($K237=3,$D237,0)</f>
        <v/>
      </c>
      <c r="W237">
        <f>MAX(0,W236*(1+W$6/Setup!$C$13)-BU237-DS237)+IF($K237=4,$D237,0)</f>
        <v/>
      </c>
      <c r="X237">
        <f>MAX(0,X236*(1+X$6/Setup!$C$13)-BV237-DT237)+IF($K237=5,$D237,0)</f>
        <v/>
      </c>
      <c r="Y237">
        <f>MAX(0,Y236*(1+Y$6/Setup!$C$13)-BW237-DU237)+IF($K237=6,$D237,0)</f>
        <v/>
      </c>
      <c r="Z237">
        <f>MAX(0,Z236*(1+Z$6/Setup!$C$13)-BX237-DV237)+IF($K237=7,$D237,0)</f>
        <v/>
      </c>
      <c r="AA237">
        <f>MAX(0,AA236*(1+AA$6/Setup!$C$13)-BY237-DW237)+IF($K237=8,$D237,0)</f>
        <v/>
      </c>
      <c r="AB237">
        <f>MAX(0,AB236*(1+AB$6/Setup!$C$13)-BZ237-DX237)+IF($K237=9,$D237,0)</f>
        <v/>
      </c>
      <c r="AC237">
        <f>MAX(0,AC236*(1+AC$6/Setup!$C$13)-CA237-DY237)+IF($K237=10,$D237,0)</f>
        <v/>
      </c>
      <c r="AD237">
        <f>MAX(0,AD236*(1+AD$6/Setup!$C$13)-CB237-DZ237)+IF($K237=11,$D237,0)</f>
        <v/>
      </c>
      <c r="AE237">
        <f>MAX(0,AE236*(1+AE$6/Setup!$C$13)-CC237-EA237)+IF($K237=12,$D237,0)</f>
        <v/>
      </c>
      <c r="AF237">
        <f>MAX(0,AF236*(1+AF$6/Setup!$C$13)-CD237-EB237)+IF($K237=13,$D237,0)</f>
        <v/>
      </c>
      <c r="AG237">
        <f>MAX(0,AG236*(1+AG$6/Setup!$C$13)-CE237-EC237)+IF($K237=14,$D237,0)</f>
        <v/>
      </c>
      <c r="AH237">
        <f>MAX(0,AH236*(1+AH$6/Setup!$C$13)-CF237-ED237)+IF($K237=15,$D237,0)</f>
        <v/>
      </c>
      <c r="AI237">
        <f>MAX(0,AI236*(1+AI$6/Setup!$C$13)-CG237-EE237)+IF($K237=16,$D237,0)</f>
        <v/>
      </c>
      <c r="AJ237">
        <f>MAX(0,AJ236*(1+AJ$6/Setup!$C$13)-CH237-EF237)+IF($K237=17,$D237,0)</f>
        <v/>
      </c>
      <c r="AK237">
        <f>MAX(0,AK236*(1+AK$6/Setup!$C$13)-CI237-EG237)+IF($K237=18,$D237,0)</f>
        <v/>
      </c>
      <c r="AL237">
        <f>MAX(0,AL236*(1+AL$6/Setup!$C$13)-CJ237-EH237)+IF($K237=19,$D237,0)</f>
        <v/>
      </c>
      <c r="AM237">
        <f>MAX(0,AM236*(1+AM$6/Setup!$C$13)-CK237-EI237)+IF($K237=20,$D237,0)</f>
        <v/>
      </c>
      <c r="AN237">
        <f>MAX(0,AN236*(1+AN$6/Setup!$C$13)-CL237-EJ237)+IF($K237=21,$D237,0)</f>
        <v/>
      </c>
      <c r="AO237">
        <f>MAX(0,AO236*(1+AO$6/Setup!$C$13)-CM237-EK237)+IF($K237=22,$D237,0)</f>
        <v/>
      </c>
      <c r="AP237">
        <f>MAX(0,AP236*(1+AP$6/Setup!$C$13)-CN237-EL237)+IF($K237=23,$D237,0)</f>
        <v/>
      </c>
      <c r="AQ237">
        <f>MAX(0,AQ236*(1+AQ$6/Setup!$C$13)-CO237-EM237)+IF($K237=24,$D237,0)</f>
        <v/>
      </c>
      <c r="AR237">
        <f>MAX(0,AR236*(1+AR$6/Setup!$C$13)-CP237-EN237)+IF($K237=25,$D237,0)</f>
        <v/>
      </c>
      <c r="AS237">
        <f>MAX(0,AS236*(1+AS$6/Setup!$C$13)-CQ237-EO237)+IF($K237=26,$D237,0)</f>
        <v/>
      </c>
      <c r="AT237">
        <f>MAX(0,AT236*(1+AT$6/Setup!$C$13)-CR237-EP237)+IF($K237=27,$D237,0)</f>
        <v/>
      </c>
      <c r="AU237">
        <f>MAX(0,AU236*(1+AU$6/Setup!$C$13)-CS237-EQ237)+IF($K237=28,$D237,0)</f>
        <v/>
      </c>
      <c r="AV237">
        <f>MAX(0,AV236*(1+AV$6/Setup!$C$13)-CT237-ER237)+IF($K237=29,$D237,0)</f>
        <v/>
      </c>
      <c r="AW237">
        <f>MAX(0,AW236*(1+AW$6/Setup!$C$13)-CU237-ES237)+IF($K237=30,$D237,0)</f>
        <v/>
      </c>
      <c r="AX237">
        <f>MAX(0,AX236*(1+AX$6/Setup!$C$13)-CV237-ET237)+IF($K237=31,$D237,0)</f>
        <v/>
      </c>
      <c r="AY237">
        <f>MAX(0,AY236*(1+AY$6/Setup!$C$13)-CW237-EU237)+IF($K237=32,$D237,0)</f>
        <v/>
      </c>
      <c r="AZ237">
        <f>MAX(0,AZ236*(1+AZ$6/Setup!$C$13)-CX237-EV237)+IF($K237=33,$D237,0)</f>
        <v/>
      </c>
      <c r="BA237">
        <f>MAX(0,BA236*(1+BA$6/Setup!$C$13)-CY237-EW237)+IF($K237=34,$D237,0)</f>
        <v/>
      </c>
      <c r="BB237">
        <f>MAX(0,BB236*(1+BB$6/Setup!$C$13)-CZ237-EX237)+IF($K237=35,$D237,0)</f>
        <v/>
      </c>
      <c r="BC237">
        <f>MAX(0,BC236*(1+BC$6/Setup!$C$13)-DA237-EY237)+IF($K237=36,$D237,0)</f>
        <v/>
      </c>
      <c r="BD237">
        <f>MAX(0,BD236*(1+BD$6/Setup!$C$13)-DB237-EZ237)+IF($K237=37,$D237,0)</f>
        <v/>
      </c>
      <c r="BE237">
        <f>MAX(0,BE236*(1+BE$6/Setup!$C$13)-DC237-FA237)+IF($K237=38,$D237,0)</f>
        <v/>
      </c>
      <c r="BF237">
        <f>MAX(0,BF236*(1+BF$6/Setup!$C$13)-DD237-FB237)+IF($K237=39,$D237,0)</f>
        <v/>
      </c>
      <c r="BG237">
        <f>MAX(0,BG236*(1+BG$6/Setup!$C$13)-DE237-FC237)+IF($K237=40,$D237,0)</f>
        <v/>
      </c>
      <c r="BH237">
        <f>MAX(0,BH236*(1+BH$6/Setup!$C$13)-DF237-FD237)+IF($K237=41,$D237,0)</f>
        <v/>
      </c>
      <c r="BI237">
        <f>MAX(0,BI236*(1+BI$6/Setup!$C$13)-DG237-FE237)+IF($K237=42,$D237,0)</f>
        <v/>
      </c>
      <c r="BJ237">
        <f>MAX(0,BJ236*(1+BJ$6/Setup!$C$13)-DH237-FF237)+IF($K237=43,$D237,0)</f>
        <v/>
      </c>
      <c r="BK237">
        <f>MAX(0,BK236*(1+BK$6/Setup!$C$13)-DI237-FG237)+IF($K237=44,$D237,0)</f>
        <v/>
      </c>
      <c r="BL237">
        <f>MAX(0,BL236*(1+BL$6/Setup!$C$13)-DJ237-FH237)+IF($K237=45,$D237,0)</f>
        <v/>
      </c>
      <c r="BM237">
        <f>MAX(0,BM236*(1+BM$6/Setup!$C$13)-DK237-FI237)+IF($K237=46,$D237,0)</f>
        <v/>
      </c>
      <c r="BN237">
        <f>MAX(0,BN236*(1+BN$6/Setup!$C$13)-DL237-FJ237)+IF($K237=47,$D237,0)</f>
        <v/>
      </c>
      <c r="BO237">
        <f>MAX(0,BO236*(1+BO$6/Setup!$C$13)-DM237-FK237)+IF($K237=48,$D237,0)</f>
        <v/>
      </c>
      <c r="BP237">
        <f>MAX(0,BP236*(1+BP$6/Setup!$C$13)-DN237-FL237)+IF($K237=49,$D237,0)</f>
        <v/>
      </c>
      <c r="BQ237">
        <f>MAX(0,BQ236*(1+BQ$6/Setup!$C$13)-DO237-FM237)+IF($K237=50,$D237,0)</f>
        <v/>
      </c>
      <c r="BR237">
        <f>MIN(T236*(1+T$6/Setup!$C$13),T$7)</f>
        <v/>
      </c>
      <c r="BS237">
        <f>MIN(U236*(1+U$6/Setup!$C$13),U$7)</f>
        <v/>
      </c>
      <c r="BT237">
        <f>MIN(V236*(1+V$6/Setup!$C$13),V$7)</f>
        <v/>
      </c>
      <c r="BU237">
        <f>MIN(W236*(1+W$6/Setup!$C$13),W$7)</f>
        <v/>
      </c>
      <c r="BV237">
        <f>MIN(X236*(1+X$6/Setup!$C$13),X$7)</f>
        <v/>
      </c>
      <c r="BW237">
        <f>MIN(Y236*(1+Y$6/Setup!$C$13),Y$7)</f>
        <v/>
      </c>
      <c r="BX237">
        <f>MIN(Z236*(1+Z$6/Setup!$C$13),Z$7)</f>
        <v/>
      </c>
      <c r="BY237">
        <f>MIN(AA236*(1+AA$6/Setup!$C$13),AA$7)</f>
        <v/>
      </c>
      <c r="BZ237">
        <f>MIN(AB236*(1+AB$6/Setup!$C$13),AB$7)</f>
        <v/>
      </c>
      <c r="CA237">
        <f>MIN(AC236*(1+AC$6/Setup!$C$13),AC$7)</f>
        <v/>
      </c>
      <c r="CB237">
        <f>MIN(AD236*(1+AD$6/Setup!$C$13),AD$7)</f>
        <v/>
      </c>
      <c r="CC237">
        <f>MIN(AE236*(1+AE$6/Setup!$C$13),AE$7)</f>
        <v/>
      </c>
      <c r="CD237">
        <f>MIN(AF236*(1+AF$6/Setup!$C$13),AF$7)</f>
        <v/>
      </c>
      <c r="CE237">
        <f>MIN(AG236*(1+AG$6/Setup!$C$13),AG$7)</f>
        <v/>
      </c>
      <c r="CF237">
        <f>MIN(AH236*(1+AH$6/Setup!$C$13),AH$7)</f>
        <v/>
      </c>
      <c r="CG237">
        <f>MIN(AI236*(1+AI$6/Setup!$C$13),AI$7)</f>
        <v/>
      </c>
      <c r="CH237">
        <f>MIN(AJ236*(1+AJ$6/Setup!$C$13),AJ$7)</f>
        <v/>
      </c>
      <c r="CI237">
        <f>MIN(AK236*(1+AK$6/Setup!$C$13),AK$7)</f>
        <v/>
      </c>
      <c r="CJ237">
        <f>MIN(AL236*(1+AL$6/Setup!$C$13),AL$7)</f>
        <v/>
      </c>
      <c r="CK237">
        <f>MIN(AM236*(1+AM$6/Setup!$C$13),AM$7)</f>
        <v/>
      </c>
      <c r="CL237">
        <f>MIN(AN236*(1+AN$6/Setup!$C$13),AN$7)</f>
        <v/>
      </c>
      <c r="CM237">
        <f>MIN(AO236*(1+AO$6/Setup!$C$13),AO$7)</f>
        <v/>
      </c>
      <c r="CN237">
        <f>MIN(AP236*(1+AP$6/Setup!$C$13),AP$7)</f>
        <v/>
      </c>
      <c r="CO237">
        <f>MIN(AQ236*(1+AQ$6/Setup!$C$13),AQ$7)</f>
        <v/>
      </c>
      <c r="CP237">
        <f>MIN(AR236*(1+AR$6/Setup!$C$13),AR$7)</f>
        <v/>
      </c>
      <c r="CQ237">
        <f>MIN(AS236*(1+AS$6/Setup!$C$13),AS$7)</f>
        <v/>
      </c>
      <c r="CR237">
        <f>MIN(AT236*(1+AT$6/Setup!$C$13),AT$7)</f>
        <v/>
      </c>
      <c r="CS237">
        <f>MIN(AU236*(1+AU$6/Setup!$C$13),AU$7)</f>
        <v/>
      </c>
      <c r="CT237">
        <f>MIN(AV236*(1+AV$6/Setup!$C$13),AV$7)</f>
        <v/>
      </c>
      <c r="CU237">
        <f>MIN(AW236*(1+AW$6/Setup!$C$13),AW$7)</f>
        <v/>
      </c>
      <c r="CV237">
        <f>MIN(AX236*(1+AX$6/Setup!$C$13),AX$7)</f>
        <v/>
      </c>
      <c r="CW237">
        <f>MIN(AY236*(1+AY$6/Setup!$C$13),AY$7)</f>
        <v/>
      </c>
      <c r="CX237">
        <f>MIN(AZ236*(1+AZ$6/Setup!$C$13),AZ$7)</f>
        <v/>
      </c>
      <c r="CY237">
        <f>MIN(BA236*(1+BA$6/Setup!$C$13),BA$7)</f>
        <v/>
      </c>
      <c r="CZ237">
        <f>MIN(BB236*(1+BB$6/Setup!$C$13),BB$7)</f>
        <v/>
      </c>
      <c r="DA237">
        <f>MIN(BC236*(1+BC$6/Setup!$C$13),BC$7)</f>
        <v/>
      </c>
      <c r="DB237">
        <f>MIN(BD236*(1+BD$6/Setup!$C$13),BD$7)</f>
        <v/>
      </c>
      <c r="DC237">
        <f>MIN(BE236*(1+BE$6/Setup!$C$13),BE$7)</f>
        <v/>
      </c>
      <c r="DD237">
        <f>MIN(BF236*(1+BF$6/Setup!$C$13),BF$7)</f>
        <v/>
      </c>
      <c r="DE237">
        <f>MIN(BG236*(1+BG$6/Setup!$C$13),BG$7)</f>
        <v/>
      </c>
      <c r="DF237">
        <f>MIN(BH236*(1+BH$6/Setup!$C$13),BH$7)</f>
        <v/>
      </c>
      <c r="DG237">
        <f>MIN(BI236*(1+BI$6/Setup!$C$13),BI$7)</f>
        <v/>
      </c>
      <c r="DH237">
        <f>MIN(BJ236*(1+BJ$6/Setup!$C$13),BJ$7)</f>
        <v/>
      </c>
      <c r="DI237">
        <f>MIN(BK236*(1+BK$6/Setup!$C$13),BK$7)</f>
        <v/>
      </c>
      <c r="DJ237">
        <f>MIN(BL236*(1+BL$6/Setup!$C$13),BL$7)</f>
        <v/>
      </c>
      <c r="DK237">
        <f>MIN(BM236*(1+BM$6/Setup!$C$13),BM$7)</f>
        <v/>
      </c>
      <c r="DL237">
        <f>MIN(BN236*(1+BN$6/Setup!$C$13),BN$7)</f>
        <v/>
      </c>
      <c r="DM237">
        <f>MIN(BO236*(1+BO$6/Setup!$C$13),BO$7)</f>
        <v/>
      </c>
      <c r="DN237">
        <f>MIN(BP236*(1+BP$6/Setup!$C$13),BP$7)</f>
        <v/>
      </c>
      <c r="DO237">
        <f>MIN(BQ236*(1+BQ$6/Setup!$C$13),BQ$7)</f>
        <v/>
      </c>
      <c r="DP237">
        <f>MIN(T236*(1+T$6/Setup!$C$13)-BR237,$H237)</f>
        <v/>
      </c>
      <c r="DQ237">
        <f>MIN(U236*(1+U$6/Setup!$C$13)-BS237,MAX(0,$H237-SUM($DP237:DP237)))</f>
        <v/>
      </c>
      <c r="DR237">
        <f>MIN(V236*(1+V$6/Setup!$C$13)-BT237,MAX(0,$H237-SUM($DP237:DQ237)))</f>
        <v/>
      </c>
      <c r="DS237">
        <f>MIN(W236*(1+W$6/Setup!$C$13)-BU237,MAX(0,$H237-SUM($DP237:DR237)))</f>
        <v/>
      </c>
      <c r="DT237">
        <f>MIN(X236*(1+X$6/Setup!$C$13)-BV237,MAX(0,$H237-SUM($DP237:DS237)))</f>
        <v/>
      </c>
      <c r="DU237">
        <f>MIN(Y236*(1+Y$6/Setup!$C$13)-BW237,MAX(0,$H237-SUM($DP237:DT237)))</f>
        <v/>
      </c>
      <c r="DV237">
        <f>MIN(Z236*(1+Z$6/Setup!$C$13)-BX237,MAX(0,$H237-SUM($DP237:DU237)))</f>
        <v/>
      </c>
      <c r="DW237">
        <f>MIN(AA236*(1+AA$6/Setup!$C$13)-BY237,MAX(0,$H237-SUM($DP237:DV237)))</f>
        <v/>
      </c>
      <c r="DX237">
        <f>MIN(AB236*(1+AB$6/Setup!$C$13)-BZ237,MAX(0,$H237-SUM($DP237:DW237)))</f>
        <v/>
      </c>
      <c r="DY237">
        <f>MIN(AC236*(1+AC$6/Setup!$C$13)-CA237,MAX(0,$H237-SUM($DP237:DX237)))</f>
        <v/>
      </c>
      <c r="DZ237">
        <f>MIN(AD236*(1+AD$6/Setup!$C$13)-CB237,MAX(0,$H237-SUM($DP237:DY237)))</f>
        <v/>
      </c>
      <c r="EA237">
        <f>MIN(AE236*(1+AE$6/Setup!$C$13)-CC237,MAX(0,$H237-SUM($DP237:DZ237)))</f>
        <v/>
      </c>
      <c r="EB237">
        <f>MIN(AF236*(1+AF$6/Setup!$C$13)-CD237,MAX(0,$H237-SUM($DP237:EA237)))</f>
        <v/>
      </c>
      <c r="EC237">
        <f>MIN(AG236*(1+AG$6/Setup!$C$13)-CE237,MAX(0,$H237-SUM($DP237:EB237)))</f>
        <v/>
      </c>
      <c r="ED237">
        <f>MIN(AH236*(1+AH$6/Setup!$C$13)-CF237,MAX(0,$H237-SUM($DP237:EC237)))</f>
        <v/>
      </c>
      <c r="EE237">
        <f>MIN(AI236*(1+AI$6/Setup!$C$13)-CG237,MAX(0,$H237-SUM($DP237:ED237)))</f>
        <v/>
      </c>
      <c r="EF237">
        <f>MIN(AJ236*(1+AJ$6/Setup!$C$13)-CH237,MAX(0,$H237-SUM($DP237:EE237)))</f>
        <v/>
      </c>
      <c r="EG237">
        <f>MIN(AK236*(1+AK$6/Setup!$C$13)-CI237,MAX(0,$H237-SUM($DP237:EF237)))</f>
        <v/>
      </c>
      <c r="EH237">
        <f>MIN(AL236*(1+AL$6/Setup!$C$13)-CJ237,MAX(0,$H237-SUM($DP237:EG237)))</f>
        <v/>
      </c>
      <c r="EI237">
        <f>MIN(AM236*(1+AM$6/Setup!$C$13)-CK237,MAX(0,$H237-SUM($DP237:EH237)))</f>
        <v/>
      </c>
      <c r="EJ237">
        <f>MIN(AN236*(1+AN$6/Setup!$C$13)-CL237,MAX(0,$H237-SUM($DP237:EI237)))</f>
        <v/>
      </c>
      <c r="EK237">
        <f>MIN(AO236*(1+AO$6/Setup!$C$13)-CM237,MAX(0,$H237-SUM($DP237:EJ237)))</f>
        <v/>
      </c>
      <c r="EL237">
        <f>MIN(AP236*(1+AP$6/Setup!$C$13)-CN237,MAX(0,$H237-SUM($DP237:EK237)))</f>
        <v/>
      </c>
      <c r="EM237">
        <f>MIN(AQ236*(1+AQ$6/Setup!$C$13)-CO237,MAX(0,$H237-SUM($DP237:EL237)))</f>
        <v/>
      </c>
      <c r="EN237">
        <f>MIN(AR236*(1+AR$6/Setup!$C$13)-CP237,MAX(0,$H237-SUM($DP237:EM237)))</f>
        <v/>
      </c>
      <c r="EO237">
        <f>MIN(AS236*(1+AS$6/Setup!$C$13)-CQ237,MAX(0,$H237-SUM($DP237:EN237)))</f>
        <v/>
      </c>
      <c r="EP237">
        <f>MIN(AT236*(1+AT$6/Setup!$C$13)-CR237,MAX(0,$H237-SUM($DP237:EO237)))</f>
        <v/>
      </c>
      <c r="EQ237">
        <f>MIN(AU236*(1+AU$6/Setup!$C$13)-CS237,MAX(0,$H237-SUM($DP237:EP237)))</f>
        <v/>
      </c>
      <c r="ER237">
        <f>MIN(AV236*(1+AV$6/Setup!$C$13)-CT237,MAX(0,$H237-SUM($DP237:EQ237)))</f>
        <v/>
      </c>
      <c r="ES237">
        <f>MIN(AW236*(1+AW$6/Setup!$C$13)-CU237,MAX(0,$H237-SUM($DP237:ER237)))</f>
        <v/>
      </c>
      <c r="ET237">
        <f>MIN(AX236*(1+AX$6/Setup!$C$13)-CV237,MAX(0,$H237-SUM($DP237:ES237)))</f>
        <v/>
      </c>
      <c r="EU237">
        <f>MIN(AY236*(1+AY$6/Setup!$C$13)-CW237,MAX(0,$H237-SUM($DP237:ET237)))</f>
        <v/>
      </c>
      <c r="EV237">
        <f>MIN(AZ236*(1+AZ$6/Setup!$C$13)-CX237,MAX(0,$H237-SUM($DP237:EU237)))</f>
        <v/>
      </c>
      <c r="EW237">
        <f>MIN(BA236*(1+BA$6/Setup!$C$13)-CY237,MAX(0,$H237-SUM($DP237:EV237)))</f>
        <v/>
      </c>
      <c r="EX237">
        <f>MIN(BB236*(1+BB$6/Setup!$C$13)-CZ237,MAX(0,$H237-SUM($DP237:EW237)))</f>
        <v/>
      </c>
      <c r="EY237">
        <f>MIN(BC236*(1+BC$6/Setup!$C$13)-DA237,MAX(0,$H237-SUM($DP237:EX237)))</f>
        <v/>
      </c>
      <c r="EZ237">
        <f>MIN(BD236*(1+BD$6/Setup!$C$13)-DB237,MAX(0,$H237-SUM($DP237:EY237)))</f>
        <v/>
      </c>
      <c r="FA237">
        <f>MIN(BE236*(1+BE$6/Setup!$C$13)-DC237,MAX(0,$H237-SUM($DP237:EZ237)))</f>
        <v/>
      </c>
      <c r="FB237">
        <f>MIN(BF236*(1+BF$6/Setup!$C$13)-DD237,MAX(0,$H237-SUM($DP237:FA237)))</f>
        <v/>
      </c>
      <c r="FC237">
        <f>MIN(BG236*(1+BG$6/Setup!$C$13)-DE237,MAX(0,$H237-SUM($DP237:FB237)))</f>
        <v/>
      </c>
      <c r="FD237">
        <f>MIN(BH236*(1+BH$6/Setup!$C$13)-DF237,MAX(0,$H237-SUM($DP237:FC237)))</f>
        <v/>
      </c>
      <c r="FE237">
        <f>MIN(BI236*(1+BI$6/Setup!$C$13)-DG237,MAX(0,$H237-SUM($DP237:FD237)))</f>
        <v/>
      </c>
      <c r="FF237">
        <f>MIN(BJ236*(1+BJ$6/Setup!$C$13)-DH237,MAX(0,$H237-SUM($DP237:FE237)))</f>
        <v/>
      </c>
      <c r="FG237">
        <f>MIN(BK236*(1+BK$6/Setup!$C$13)-DI237,MAX(0,$H237-SUM($DP237:FF237)))</f>
        <v/>
      </c>
      <c r="FH237">
        <f>MIN(BL236*(1+BL$6/Setup!$C$13)-DJ237,MAX(0,$H237-SUM($DP237:FG237)))</f>
        <v/>
      </c>
      <c r="FI237">
        <f>MIN(BM236*(1+BM$6/Setup!$C$13)-DK237,MAX(0,$H237-SUM($DP237:FH237)))</f>
        <v/>
      </c>
      <c r="FJ237">
        <f>MIN(BN236*(1+BN$6/Setup!$C$13)-DL237,MAX(0,$H237-SUM($DP237:FI237)))</f>
        <v/>
      </c>
      <c r="FK237">
        <f>MIN(BO236*(1+BO$6/Setup!$C$13)-DM237,MAX(0,$H237-SUM($DP237:FJ237)))</f>
        <v/>
      </c>
      <c r="FL237">
        <f>MIN(BP236*(1+BP$6/Setup!$C$13)-DN237,MAX(0,$H237-SUM($DP237:FK237)))</f>
        <v/>
      </c>
      <c r="FM237">
        <f>MIN(BQ236*(1+BQ$6/Setup!$C$13)-DO237,MAX(0,$H237-SUM($DP237:FL237)))</f>
        <v/>
      </c>
    </row>
    <row r="238">
      <c r="A238">
        <f>A237+1</f>
        <v/>
      </c>
      <c r="B238">
        <f>IF(Setup!$C$6="Every week",Setup!$C$7+7*(A238-1),IF(Setup!$C$6="Every 2 weeks",Setup!$C$7+14*(A238-1),IF(Setup!$C$6="Every month",EDATE(Setup!$C$7,A238-1),EOMONTH(Setup!$C$7,INT((A238-1+Setup!$C$20)/2)-1)+MIN(IF(MOD(A238-1+Setup!$C$20,2)=0,Setup!$C$18,Setup!$C$19),DAY(EOMONTH(Setup!$C$7,INT((A238-1+Setup!$C$20)/2)))))))</f>
        <v/>
      </c>
      <c r="C238">
        <f>N('Paycheck Plan'!J234)</f>
        <v/>
      </c>
      <c r="D238">
        <f>N('Paycheck Plan'!K234)</f>
        <v/>
      </c>
      <c r="E238">
        <f>MIN(MAX(0,Setup!$C$10-F237),MAX(0,Setup!$C$8+C238-G238))</f>
        <v/>
      </c>
      <c r="F238">
        <f>F237+E238</f>
        <v/>
      </c>
      <c r="G238">
        <f>MIN(Setup!$C$14,MAX(0,Setup!$C$8+C238))</f>
        <v/>
      </c>
      <c r="H238">
        <f>MAX(0,Setup!$C$8+C238-G238-E238)+SUM($T$7:$BQ$7)-SUM(BR238:DO238)</f>
        <v/>
      </c>
      <c r="I238">
        <f>SUMPRODUCT(T237:BQ237,$T$6:$BQ$6)/Setup!$C$13</f>
        <v/>
      </c>
      <c r="J238">
        <f>SUM(T238:BQ238)</f>
        <v/>
      </c>
      <c r="K238">
        <f>IF(MAX(DP238:FM238)&gt;0,MATCH(MAX(DP238:FM238),DP238:FM238,0),1)</f>
        <v/>
      </c>
      <c r="T238">
        <f>MAX(0,T237*(1+T$6/Setup!$C$13)-BR238-DP238)+IF($K238=1,$D238,0)</f>
        <v/>
      </c>
      <c r="U238">
        <f>MAX(0,U237*(1+U$6/Setup!$C$13)-BS238-DQ238)+IF($K238=2,$D238,0)</f>
        <v/>
      </c>
      <c r="V238">
        <f>MAX(0,V237*(1+V$6/Setup!$C$13)-BT238-DR238)+IF($K238=3,$D238,0)</f>
        <v/>
      </c>
      <c r="W238">
        <f>MAX(0,W237*(1+W$6/Setup!$C$13)-BU238-DS238)+IF($K238=4,$D238,0)</f>
        <v/>
      </c>
      <c r="X238">
        <f>MAX(0,X237*(1+X$6/Setup!$C$13)-BV238-DT238)+IF($K238=5,$D238,0)</f>
        <v/>
      </c>
      <c r="Y238">
        <f>MAX(0,Y237*(1+Y$6/Setup!$C$13)-BW238-DU238)+IF($K238=6,$D238,0)</f>
        <v/>
      </c>
      <c r="Z238">
        <f>MAX(0,Z237*(1+Z$6/Setup!$C$13)-BX238-DV238)+IF($K238=7,$D238,0)</f>
        <v/>
      </c>
      <c r="AA238">
        <f>MAX(0,AA237*(1+AA$6/Setup!$C$13)-BY238-DW238)+IF($K238=8,$D238,0)</f>
        <v/>
      </c>
      <c r="AB238">
        <f>MAX(0,AB237*(1+AB$6/Setup!$C$13)-BZ238-DX238)+IF($K238=9,$D238,0)</f>
        <v/>
      </c>
      <c r="AC238">
        <f>MAX(0,AC237*(1+AC$6/Setup!$C$13)-CA238-DY238)+IF($K238=10,$D238,0)</f>
        <v/>
      </c>
      <c r="AD238">
        <f>MAX(0,AD237*(1+AD$6/Setup!$C$13)-CB238-DZ238)+IF($K238=11,$D238,0)</f>
        <v/>
      </c>
      <c r="AE238">
        <f>MAX(0,AE237*(1+AE$6/Setup!$C$13)-CC238-EA238)+IF($K238=12,$D238,0)</f>
        <v/>
      </c>
      <c r="AF238">
        <f>MAX(0,AF237*(1+AF$6/Setup!$C$13)-CD238-EB238)+IF($K238=13,$D238,0)</f>
        <v/>
      </c>
      <c r="AG238">
        <f>MAX(0,AG237*(1+AG$6/Setup!$C$13)-CE238-EC238)+IF($K238=14,$D238,0)</f>
        <v/>
      </c>
      <c r="AH238">
        <f>MAX(0,AH237*(1+AH$6/Setup!$C$13)-CF238-ED238)+IF($K238=15,$D238,0)</f>
        <v/>
      </c>
      <c r="AI238">
        <f>MAX(0,AI237*(1+AI$6/Setup!$C$13)-CG238-EE238)+IF($K238=16,$D238,0)</f>
        <v/>
      </c>
      <c r="AJ238">
        <f>MAX(0,AJ237*(1+AJ$6/Setup!$C$13)-CH238-EF238)+IF($K238=17,$D238,0)</f>
        <v/>
      </c>
      <c r="AK238">
        <f>MAX(0,AK237*(1+AK$6/Setup!$C$13)-CI238-EG238)+IF($K238=18,$D238,0)</f>
        <v/>
      </c>
      <c r="AL238">
        <f>MAX(0,AL237*(1+AL$6/Setup!$C$13)-CJ238-EH238)+IF($K238=19,$D238,0)</f>
        <v/>
      </c>
      <c r="AM238">
        <f>MAX(0,AM237*(1+AM$6/Setup!$C$13)-CK238-EI238)+IF($K238=20,$D238,0)</f>
        <v/>
      </c>
      <c r="AN238">
        <f>MAX(0,AN237*(1+AN$6/Setup!$C$13)-CL238-EJ238)+IF($K238=21,$D238,0)</f>
        <v/>
      </c>
      <c r="AO238">
        <f>MAX(0,AO237*(1+AO$6/Setup!$C$13)-CM238-EK238)+IF($K238=22,$D238,0)</f>
        <v/>
      </c>
      <c r="AP238">
        <f>MAX(0,AP237*(1+AP$6/Setup!$C$13)-CN238-EL238)+IF($K238=23,$D238,0)</f>
        <v/>
      </c>
      <c r="AQ238">
        <f>MAX(0,AQ237*(1+AQ$6/Setup!$C$13)-CO238-EM238)+IF($K238=24,$D238,0)</f>
        <v/>
      </c>
      <c r="AR238">
        <f>MAX(0,AR237*(1+AR$6/Setup!$C$13)-CP238-EN238)+IF($K238=25,$D238,0)</f>
        <v/>
      </c>
      <c r="AS238">
        <f>MAX(0,AS237*(1+AS$6/Setup!$C$13)-CQ238-EO238)+IF($K238=26,$D238,0)</f>
        <v/>
      </c>
      <c r="AT238">
        <f>MAX(0,AT237*(1+AT$6/Setup!$C$13)-CR238-EP238)+IF($K238=27,$D238,0)</f>
        <v/>
      </c>
      <c r="AU238">
        <f>MAX(0,AU237*(1+AU$6/Setup!$C$13)-CS238-EQ238)+IF($K238=28,$D238,0)</f>
        <v/>
      </c>
      <c r="AV238">
        <f>MAX(0,AV237*(1+AV$6/Setup!$C$13)-CT238-ER238)+IF($K238=29,$D238,0)</f>
        <v/>
      </c>
      <c r="AW238">
        <f>MAX(0,AW237*(1+AW$6/Setup!$C$13)-CU238-ES238)+IF($K238=30,$D238,0)</f>
        <v/>
      </c>
      <c r="AX238">
        <f>MAX(0,AX237*(1+AX$6/Setup!$C$13)-CV238-ET238)+IF($K238=31,$D238,0)</f>
        <v/>
      </c>
      <c r="AY238">
        <f>MAX(0,AY237*(1+AY$6/Setup!$C$13)-CW238-EU238)+IF($K238=32,$D238,0)</f>
        <v/>
      </c>
      <c r="AZ238">
        <f>MAX(0,AZ237*(1+AZ$6/Setup!$C$13)-CX238-EV238)+IF($K238=33,$D238,0)</f>
        <v/>
      </c>
      <c r="BA238">
        <f>MAX(0,BA237*(1+BA$6/Setup!$C$13)-CY238-EW238)+IF($K238=34,$D238,0)</f>
        <v/>
      </c>
      <c r="BB238">
        <f>MAX(0,BB237*(1+BB$6/Setup!$C$13)-CZ238-EX238)+IF($K238=35,$D238,0)</f>
        <v/>
      </c>
      <c r="BC238">
        <f>MAX(0,BC237*(1+BC$6/Setup!$C$13)-DA238-EY238)+IF($K238=36,$D238,0)</f>
        <v/>
      </c>
      <c r="BD238">
        <f>MAX(0,BD237*(1+BD$6/Setup!$C$13)-DB238-EZ238)+IF($K238=37,$D238,0)</f>
        <v/>
      </c>
      <c r="BE238">
        <f>MAX(0,BE237*(1+BE$6/Setup!$C$13)-DC238-FA238)+IF($K238=38,$D238,0)</f>
        <v/>
      </c>
      <c r="BF238">
        <f>MAX(0,BF237*(1+BF$6/Setup!$C$13)-DD238-FB238)+IF($K238=39,$D238,0)</f>
        <v/>
      </c>
      <c r="BG238">
        <f>MAX(0,BG237*(1+BG$6/Setup!$C$13)-DE238-FC238)+IF($K238=40,$D238,0)</f>
        <v/>
      </c>
      <c r="BH238">
        <f>MAX(0,BH237*(1+BH$6/Setup!$C$13)-DF238-FD238)+IF($K238=41,$D238,0)</f>
        <v/>
      </c>
      <c r="BI238">
        <f>MAX(0,BI237*(1+BI$6/Setup!$C$13)-DG238-FE238)+IF($K238=42,$D238,0)</f>
        <v/>
      </c>
      <c r="BJ238">
        <f>MAX(0,BJ237*(1+BJ$6/Setup!$C$13)-DH238-FF238)+IF($K238=43,$D238,0)</f>
        <v/>
      </c>
      <c r="BK238">
        <f>MAX(0,BK237*(1+BK$6/Setup!$C$13)-DI238-FG238)+IF($K238=44,$D238,0)</f>
        <v/>
      </c>
      <c r="BL238">
        <f>MAX(0,BL237*(1+BL$6/Setup!$C$13)-DJ238-FH238)+IF($K238=45,$D238,0)</f>
        <v/>
      </c>
      <c r="BM238">
        <f>MAX(0,BM237*(1+BM$6/Setup!$C$13)-DK238-FI238)+IF($K238=46,$D238,0)</f>
        <v/>
      </c>
      <c r="BN238">
        <f>MAX(0,BN237*(1+BN$6/Setup!$C$13)-DL238-FJ238)+IF($K238=47,$D238,0)</f>
        <v/>
      </c>
      <c r="BO238">
        <f>MAX(0,BO237*(1+BO$6/Setup!$C$13)-DM238-FK238)+IF($K238=48,$D238,0)</f>
        <v/>
      </c>
      <c r="BP238">
        <f>MAX(0,BP237*(1+BP$6/Setup!$C$13)-DN238-FL238)+IF($K238=49,$D238,0)</f>
        <v/>
      </c>
      <c r="BQ238">
        <f>MAX(0,BQ237*(1+BQ$6/Setup!$C$13)-DO238-FM238)+IF($K238=50,$D238,0)</f>
        <v/>
      </c>
      <c r="BR238">
        <f>MIN(T237*(1+T$6/Setup!$C$13),T$7)</f>
        <v/>
      </c>
      <c r="BS238">
        <f>MIN(U237*(1+U$6/Setup!$C$13),U$7)</f>
        <v/>
      </c>
      <c r="BT238">
        <f>MIN(V237*(1+V$6/Setup!$C$13),V$7)</f>
        <v/>
      </c>
      <c r="BU238">
        <f>MIN(W237*(1+W$6/Setup!$C$13),W$7)</f>
        <v/>
      </c>
      <c r="BV238">
        <f>MIN(X237*(1+X$6/Setup!$C$13),X$7)</f>
        <v/>
      </c>
      <c r="BW238">
        <f>MIN(Y237*(1+Y$6/Setup!$C$13),Y$7)</f>
        <v/>
      </c>
      <c r="BX238">
        <f>MIN(Z237*(1+Z$6/Setup!$C$13),Z$7)</f>
        <v/>
      </c>
      <c r="BY238">
        <f>MIN(AA237*(1+AA$6/Setup!$C$13),AA$7)</f>
        <v/>
      </c>
      <c r="BZ238">
        <f>MIN(AB237*(1+AB$6/Setup!$C$13),AB$7)</f>
        <v/>
      </c>
      <c r="CA238">
        <f>MIN(AC237*(1+AC$6/Setup!$C$13),AC$7)</f>
        <v/>
      </c>
      <c r="CB238">
        <f>MIN(AD237*(1+AD$6/Setup!$C$13),AD$7)</f>
        <v/>
      </c>
      <c r="CC238">
        <f>MIN(AE237*(1+AE$6/Setup!$C$13),AE$7)</f>
        <v/>
      </c>
      <c r="CD238">
        <f>MIN(AF237*(1+AF$6/Setup!$C$13),AF$7)</f>
        <v/>
      </c>
      <c r="CE238">
        <f>MIN(AG237*(1+AG$6/Setup!$C$13),AG$7)</f>
        <v/>
      </c>
      <c r="CF238">
        <f>MIN(AH237*(1+AH$6/Setup!$C$13),AH$7)</f>
        <v/>
      </c>
      <c r="CG238">
        <f>MIN(AI237*(1+AI$6/Setup!$C$13),AI$7)</f>
        <v/>
      </c>
      <c r="CH238">
        <f>MIN(AJ237*(1+AJ$6/Setup!$C$13),AJ$7)</f>
        <v/>
      </c>
      <c r="CI238">
        <f>MIN(AK237*(1+AK$6/Setup!$C$13),AK$7)</f>
        <v/>
      </c>
      <c r="CJ238">
        <f>MIN(AL237*(1+AL$6/Setup!$C$13),AL$7)</f>
        <v/>
      </c>
      <c r="CK238">
        <f>MIN(AM237*(1+AM$6/Setup!$C$13),AM$7)</f>
        <v/>
      </c>
      <c r="CL238">
        <f>MIN(AN237*(1+AN$6/Setup!$C$13),AN$7)</f>
        <v/>
      </c>
      <c r="CM238">
        <f>MIN(AO237*(1+AO$6/Setup!$C$13),AO$7)</f>
        <v/>
      </c>
      <c r="CN238">
        <f>MIN(AP237*(1+AP$6/Setup!$C$13),AP$7)</f>
        <v/>
      </c>
      <c r="CO238">
        <f>MIN(AQ237*(1+AQ$6/Setup!$C$13),AQ$7)</f>
        <v/>
      </c>
      <c r="CP238">
        <f>MIN(AR237*(1+AR$6/Setup!$C$13),AR$7)</f>
        <v/>
      </c>
      <c r="CQ238">
        <f>MIN(AS237*(1+AS$6/Setup!$C$13),AS$7)</f>
        <v/>
      </c>
      <c r="CR238">
        <f>MIN(AT237*(1+AT$6/Setup!$C$13),AT$7)</f>
        <v/>
      </c>
      <c r="CS238">
        <f>MIN(AU237*(1+AU$6/Setup!$C$13),AU$7)</f>
        <v/>
      </c>
      <c r="CT238">
        <f>MIN(AV237*(1+AV$6/Setup!$C$13),AV$7)</f>
        <v/>
      </c>
      <c r="CU238">
        <f>MIN(AW237*(1+AW$6/Setup!$C$13),AW$7)</f>
        <v/>
      </c>
      <c r="CV238">
        <f>MIN(AX237*(1+AX$6/Setup!$C$13),AX$7)</f>
        <v/>
      </c>
      <c r="CW238">
        <f>MIN(AY237*(1+AY$6/Setup!$C$13),AY$7)</f>
        <v/>
      </c>
      <c r="CX238">
        <f>MIN(AZ237*(1+AZ$6/Setup!$C$13),AZ$7)</f>
        <v/>
      </c>
      <c r="CY238">
        <f>MIN(BA237*(1+BA$6/Setup!$C$13),BA$7)</f>
        <v/>
      </c>
      <c r="CZ238">
        <f>MIN(BB237*(1+BB$6/Setup!$C$13),BB$7)</f>
        <v/>
      </c>
      <c r="DA238">
        <f>MIN(BC237*(1+BC$6/Setup!$C$13),BC$7)</f>
        <v/>
      </c>
      <c r="DB238">
        <f>MIN(BD237*(1+BD$6/Setup!$C$13),BD$7)</f>
        <v/>
      </c>
      <c r="DC238">
        <f>MIN(BE237*(1+BE$6/Setup!$C$13),BE$7)</f>
        <v/>
      </c>
      <c r="DD238">
        <f>MIN(BF237*(1+BF$6/Setup!$C$13),BF$7)</f>
        <v/>
      </c>
      <c r="DE238">
        <f>MIN(BG237*(1+BG$6/Setup!$C$13),BG$7)</f>
        <v/>
      </c>
      <c r="DF238">
        <f>MIN(BH237*(1+BH$6/Setup!$C$13),BH$7)</f>
        <v/>
      </c>
      <c r="DG238">
        <f>MIN(BI237*(1+BI$6/Setup!$C$13),BI$7)</f>
        <v/>
      </c>
      <c r="DH238">
        <f>MIN(BJ237*(1+BJ$6/Setup!$C$13),BJ$7)</f>
        <v/>
      </c>
      <c r="DI238">
        <f>MIN(BK237*(1+BK$6/Setup!$C$13),BK$7)</f>
        <v/>
      </c>
      <c r="DJ238">
        <f>MIN(BL237*(1+BL$6/Setup!$C$13),BL$7)</f>
        <v/>
      </c>
      <c r="DK238">
        <f>MIN(BM237*(1+BM$6/Setup!$C$13),BM$7)</f>
        <v/>
      </c>
      <c r="DL238">
        <f>MIN(BN237*(1+BN$6/Setup!$C$13),BN$7)</f>
        <v/>
      </c>
      <c r="DM238">
        <f>MIN(BO237*(1+BO$6/Setup!$C$13),BO$7)</f>
        <v/>
      </c>
      <c r="DN238">
        <f>MIN(BP237*(1+BP$6/Setup!$C$13),BP$7)</f>
        <v/>
      </c>
      <c r="DO238">
        <f>MIN(BQ237*(1+BQ$6/Setup!$C$13),BQ$7)</f>
        <v/>
      </c>
      <c r="DP238">
        <f>MIN(T237*(1+T$6/Setup!$C$13)-BR238,$H238)</f>
        <v/>
      </c>
      <c r="DQ238">
        <f>MIN(U237*(1+U$6/Setup!$C$13)-BS238,MAX(0,$H238-SUM($DP238:DP238)))</f>
        <v/>
      </c>
      <c r="DR238">
        <f>MIN(V237*(1+V$6/Setup!$C$13)-BT238,MAX(0,$H238-SUM($DP238:DQ238)))</f>
        <v/>
      </c>
      <c r="DS238">
        <f>MIN(W237*(1+W$6/Setup!$C$13)-BU238,MAX(0,$H238-SUM($DP238:DR238)))</f>
        <v/>
      </c>
      <c r="DT238">
        <f>MIN(X237*(1+X$6/Setup!$C$13)-BV238,MAX(0,$H238-SUM($DP238:DS238)))</f>
        <v/>
      </c>
      <c r="DU238">
        <f>MIN(Y237*(1+Y$6/Setup!$C$13)-BW238,MAX(0,$H238-SUM($DP238:DT238)))</f>
        <v/>
      </c>
      <c r="DV238">
        <f>MIN(Z237*(1+Z$6/Setup!$C$13)-BX238,MAX(0,$H238-SUM($DP238:DU238)))</f>
        <v/>
      </c>
      <c r="DW238">
        <f>MIN(AA237*(1+AA$6/Setup!$C$13)-BY238,MAX(0,$H238-SUM($DP238:DV238)))</f>
        <v/>
      </c>
      <c r="DX238">
        <f>MIN(AB237*(1+AB$6/Setup!$C$13)-BZ238,MAX(0,$H238-SUM($DP238:DW238)))</f>
        <v/>
      </c>
      <c r="DY238">
        <f>MIN(AC237*(1+AC$6/Setup!$C$13)-CA238,MAX(0,$H238-SUM($DP238:DX238)))</f>
        <v/>
      </c>
      <c r="DZ238">
        <f>MIN(AD237*(1+AD$6/Setup!$C$13)-CB238,MAX(0,$H238-SUM($DP238:DY238)))</f>
        <v/>
      </c>
      <c r="EA238">
        <f>MIN(AE237*(1+AE$6/Setup!$C$13)-CC238,MAX(0,$H238-SUM($DP238:DZ238)))</f>
        <v/>
      </c>
      <c r="EB238">
        <f>MIN(AF237*(1+AF$6/Setup!$C$13)-CD238,MAX(0,$H238-SUM($DP238:EA238)))</f>
        <v/>
      </c>
      <c r="EC238">
        <f>MIN(AG237*(1+AG$6/Setup!$C$13)-CE238,MAX(0,$H238-SUM($DP238:EB238)))</f>
        <v/>
      </c>
      <c r="ED238">
        <f>MIN(AH237*(1+AH$6/Setup!$C$13)-CF238,MAX(0,$H238-SUM($DP238:EC238)))</f>
        <v/>
      </c>
      <c r="EE238">
        <f>MIN(AI237*(1+AI$6/Setup!$C$13)-CG238,MAX(0,$H238-SUM($DP238:ED238)))</f>
        <v/>
      </c>
      <c r="EF238">
        <f>MIN(AJ237*(1+AJ$6/Setup!$C$13)-CH238,MAX(0,$H238-SUM($DP238:EE238)))</f>
        <v/>
      </c>
      <c r="EG238">
        <f>MIN(AK237*(1+AK$6/Setup!$C$13)-CI238,MAX(0,$H238-SUM($DP238:EF238)))</f>
        <v/>
      </c>
      <c r="EH238">
        <f>MIN(AL237*(1+AL$6/Setup!$C$13)-CJ238,MAX(0,$H238-SUM($DP238:EG238)))</f>
        <v/>
      </c>
      <c r="EI238">
        <f>MIN(AM237*(1+AM$6/Setup!$C$13)-CK238,MAX(0,$H238-SUM($DP238:EH238)))</f>
        <v/>
      </c>
      <c r="EJ238">
        <f>MIN(AN237*(1+AN$6/Setup!$C$13)-CL238,MAX(0,$H238-SUM($DP238:EI238)))</f>
        <v/>
      </c>
      <c r="EK238">
        <f>MIN(AO237*(1+AO$6/Setup!$C$13)-CM238,MAX(0,$H238-SUM($DP238:EJ238)))</f>
        <v/>
      </c>
      <c r="EL238">
        <f>MIN(AP237*(1+AP$6/Setup!$C$13)-CN238,MAX(0,$H238-SUM($DP238:EK238)))</f>
        <v/>
      </c>
      <c r="EM238">
        <f>MIN(AQ237*(1+AQ$6/Setup!$C$13)-CO238,MAX(0,$H238-SUM($DP238:EL238)))</f>
        <v/>
      </c>
      <c r="EN238">
        <f>MIN(AR237*(1+AR$6/Setup!$C$13)-CP238,MAX(0,$H238-SUM($DP238:EM238)))</f>
        <v/>
      </c>
      <c r="EO238">
        <f>MIN(AS237*(1+AS$6/Setup!$C$13)-CQ238,MAX(0,$H238-SUM($DP238:EN238)))</f>
        <v/>
      </c>
      <c r="EP238">
        <f>MIN(AT237*(1+AT$6/Setup!$C$13)-CR238,MAX(0,$H238-SUM($DP238:EO238)))</f>
        <v/>
      </c>
      <c r="EQ238">
        <f>MIN(AU237*(1+AU$6/Setup!$C$13)-CS238,MAX(0,$H238-SUM($DP238:EP238)))</f>
        <v/>
      </c>
      <c r="ER238">
        <f>MIN(AV237*(1+AV$6/Setup!$C$13)-CT238,MAX(0,$H238-SUM($DP238:EQ238)))</f>
        <v/>
      </c>
      <c r="ES238">
        <f>MIN(AW237*(1+AW$6/Setup!$C$13)-CU238,MAX(0,$H238-SUM($DP238:ER238)))</f>
        <v/>
      </c>
      <c r="ET238">
        <f>MIN(AX237*(1+AX$6/Setup!$C$13)-CV238,MAX(0,$H238-SUM($DP238:ES238)))</f>
        <v/>
      </c>
      <c r="EU238">
        <f>MIN(AY237*(1+AY$6/Setup!$C$13)-CW238,MAX(0,$H238-SUM($DP238:ET238)))</f>
        <v/>
      </c>
      <c r="EV238">
        <f>MIN(AZ237*(1+AZ$6/Setup!$C$13)-CX238,MAX(0,$H238-SUM($DP238:EU238)))</f>
        <v/>
      </c>
      <c r="EW238">
        <f>MIN(BA237*(1+BA$6/Setup!$C$13)-CY238,MAX(0,$H238-SUM($DP238:EV238)))</f>
        <v/>
      </c>
      <c r="EX238">
        <f>MIN(BB237*(1+BB$6/Setup!$C$13)-CZ238,MAX(0,$H238-SUM($DP238:EW238)))</f>
        <v/>
      </c>
      <c r="EY238">
        <f>MIN(BC237*(1+BC$6/Setup!$C$13)-DA238,MAX(0,$H238-SUM($DP238:EX238)))</f>
        <v/>
      </c>
      <c r="EZ238">
        <f>MIN(BD237*(1+BD$6/Setup!$C$13)-DB238,MAX(0,$H238-SUM($DP238:EY238)))</f>
        <v/>
      </c>
      <c r="FA238">
        <f>MIN(BE237*(1+BE$6/Setup!$C$13)-DC238,MAX(0,$H238-SUM($DP238:EZ238)))</f>
        <v/>
      </c>
      <c r="FB238">
        <f>MIN(BF237*(1+BF$6/Setup!$C$13)-DD238,MAX(0,$H238-SUM($DP238:FA238)))</f>
        <v/>
      </c>
      <c r="FC238">
        <f>MIN(BG237*(1+BG$6/Setup!$C$13)-DE238,MAX(0,$H238-SUM($DP238:FB238)))</f>
        <v/>
      </c>
      <c r="FD238">
        <f>MIN(BH237*(1+BH$6/Setup!$C$13)-DF238,MAX(0,$H238-SUM($DP238:FC238)))</f>
        <v/>
      </c>
      <c r="FE238">
        <f>MIN(BI237*(1+BI$6/Setup!$C$13)-DG238,MAX(0,$H238-SUM($DP238:FD238)))</f>
        <v/>
      </c>
      <c r="FF238">
        <f>MIN(BJ237*(1+BJ$6/Setup!$C$13)-DH238,MAX(0,$H238-SUM($DP238:FE238)))</f>
        <v/>
      </c>
      <c r="FG238">
        <f>MIN(BK237*(1+BK$6/Setup!$C$13)-DI238,MAX(0,$H238-SUM($DP238:FF238)))</f>
        <v/>
      </c>
      <c r="FH238">
        <f>MIN(BL237*(1+BL$6/Setup!$C$13)-DJ238,MAX(0,$H238-SUM($DP238:FG238)))</f>
        <v/>
      </c>
      <c r="FI238">
        <f>MIN(BM237*(1+BM$6/Setup!$C$13)-DK238,MAX(0,$H238-SUM($DP238:FH238)))</f>
        <v/>
      </c>
      <c r="FJ238">
        <f>MIN(BN237*(1+BN$6/Setup!$C$13)-DL238,MAX(0,$H238-SUM($DP238:FI238)))</f>
        <v/>
      </c>
      <c r="FK238">
        <f>MIN(BO237*(1+BO$6/Setup!$C$13)-DM238,MAX(0,$H238-SUM($DP238:FJ238)))</f>
        <v/>
      </c>
      <c r="FL238">
        <f>MIN(BP237*(1+BP$6/Setup!$C$13)-DN238,MAX(0,$H238-SUM($DP238:FK238)))</f>
        <v/>
      </c>
      <c r="FM238">
        <f>MIN(BQ237*(1+BQ$6/Setup!$C$13)-DO238,MAX(0,$H238-SUM($DP238:FL238)))</f>
        <v/>
      </c>
    </row>
    <row r="239">
      <c r="A239">
        <f>A238+1</f>
        <v/>
      </c>
      <c r="B239">
        <f>IF(Setup!$C$6="Every week",Setup!$C$7+7*(A239-1),IF(Setup!$C$6="Every 2 weeks",Setup!$C$7+14*(A239-1),IF(Setup!$C$6="Every month",EDATE(Setup!$C$7,A239-1),EOMONTH(Setup!$C$7,INT((A239-1+Setup!$C$20)/2)-1)+MIN(IF(MOD(A239-1+Setup!$C$20,2)=0,Setup!$C$18,Setup!$C$19),DAY(EOMONTH(Setup!$C$7,INT((A239-1+Setup!$C$20)/2)))))))</f>
        <v/>
      </c>
      <c r="C239">
        <f>N('Paycheck Plan'!J235)</f>
        <v/>
      </c>
      <c r="D239">
        <f>N('Paycheck Plan'!K235)</f>
        <v/>
      </c>
      <c r="E239">
        <f>MIN(MAX(0,Setup!$C$10-F238),MAX(0,Setup!$C$8+C239-G239))</f>
        <v/>
      </c>
      <c r="F239">
        <f>F238+E239</f>
        <v/>
      </c>
      <c r="G239">
        <f>MIN(Setup!$C$14,MAX(0,Setup!$C$8+C239))</f>
        <v/>
      </c>
      <c r="H239">
        <f>MAX(0,Setup!$C$8+C239-G239-E239)+SUM($T$7:$BQ$7)-SUM(BR239:DO239)</f>
        <v/>
      </c>
      <c r="I239">
        <f>SUMPRODUCT(T238:BQ238,$T$6:$BQ$6)/Setup!$C$13</f>
        <v/>
      </c>
      <c r="J239">
        <f>SUM(T239:BQ239)</f>
        <v/>
      </c>
      <c r="K239">
        <f>IF(MAX(DP239:FM239)&gt;0,MATCH(MAX(DP239:FM239),DP239:FM239,0),1)</f>
        <v/>
      </c>
      <c r="T239">
        <f>MAX(0,T238*(1+T$6/Setup!$C$13)-BR239-DP239)+IF($K239=1,$D239,0)</f>
        <v/>
      </c>
      <c r="U239">
        <f>MAX(0,U238*(1+U$6/Setup!$C$13)-BS239-DQ239)+IF($K239=2,$D239,0)</f>
        <v/>
      </c>
      <c r="V239">
        <f>MAX(0,V238*(1+V$6/Setup!$C$13)-BT239-DR239)+IF($K239=3,$D239,0)</f>
        <v/>
      </c>
      <c r="W239">
        <f>MAX(0,W238*(1+W$6/Setup!$C$13)-BU239-DS239)+IF($K239=4,$D239,0)</f>
        <v/>
      </c>
      <c r="X239">
        <f>MAX(0,X238*(1+X$6/Setup!$C$13)-BV239-DT239)+IF($K239=5,$D239,0)</f>
        <v/>
      </c>
      <c r="Y239">
        <f>MAX(0,Y238*(1+Y$6/Setup!$C$13)-BW239-DU239)+IF($K239=6,$D239,0)</f>
        <v/>
      </c>
      <c r="Z239">
        <f>MAX(0,Z238*(1+Z$6/Setup!$C$13)-BX239-DV239)+IF($K239=7,$D239,0)</f>
        <v/>
      </c>
      <c r="AA239">
        <f>MAX(0,AA238*(1+AA$6/Setup!$C$13)-BY239-DW239)+IF($K239=8,$D239,0)</f>
        <v/>
      </c>
      <c r="AB239">
        <f>MAX(0,AB238*(1+AB$6/Setup!$C$13)-BZ239-DX239)+IF($K239=9,$D239,0)</f>
        <v/>
      </c>
      <c r="AC239">
        <f>MAX(0,AC238*(1+AC$6/Setup!$C$13)-CA239-DY239)+IF($K239=10,$D239,0)</f>
        <v/>
      </c>
      <c r="AD239">
        <f>MAX(0,AD238*(1+AD$6/Setup!$C$13)-CB239-DZ239)+IF($K239=11,$D239,0)</f>
        <v/>
      </c>
      <c r="AE239">
        <f>MAX(0,AE238*(1+AE$6/Setup!$C$13)-CC239-EA239)+IF($K239=12,$D239,0)</f>
        <v/>
      </c>
      <c r="AF239">
        <f>MAX(0,AF238*(1+AF$6/Setup!$C$13)-CD239-EB239)+IF($K239=13,$D239,0)</f>
        <v/>
      </c>
      <c r="AG239">
        <f>MAX(0,AG238*(1+AG$6/Setup!$C$13)-CE239-EC239)+IF($K239=14,$D239,0)</f>
        <v/>
      </c>
      <c r="AH239">
        <f>MAX(0,AH238*(1+AH$6/Setup!$C$13)-CF239-ED239)+IF($K239=15,$D239,0)</f>
        <v/>
      </c>
      <c r="AI239">
        <f>MAX(0,AI238*(1+AI$6/Setup!$C$13)-CG239-EE239)+IF($K239=16,$D239,0)</f>
        <v/>
      </c>
      <c r="AJ239">
        <f>MAX(0,AJ238*(1+AJ$6/Setup!$C$13)-CH239-EF239)+IF($K239=17,$D239,0)</f>
        <v/>
      </c>
      <c r="AK239">
        <f>MAX(0,AK238*(1+AK$6/Setup!$C$13)-CI239-EG239)+IF($K239=18,$D239,0)</f>
        <v/>
      </c>
      <c r="AL239">
        <f>MAX(0,AL238*(1+AL$6/Setup!$C$13)-CJ239-EH239)+IF($K239=19,$D239,0)</f>
        <v/>
      </c>
      <c r="AM239">
        <f>MAX(0,AM238*(1+AM$6/Setup!$C$13)-CK239-EI239)+IF($K239=20,$D239,0)</f>
        <v/>
      </c>
      <c r="AN239">
        <f>MAX(0,AN238*(1+AN$6/Setup!$C$13)-CL239-EJ239)+IF($K239=21,$D239,0)</f>
        <v/>
      </c>
      <c r="AO239">
        <f>MAX(0,AO238*(1+AO$6/Setup!$C$13)-CM239-EK239)+IF($K239=22,$D239,0)</f>
        <v/>
      </c>
      <c r="AP239">
        <f>MAX(0,AP238*(1+AP$6/Setup!$C$13)-CN239-EL239)+IF($K239=23,$D239,0)</f>
        <v/>
      </c>
      <c r="AQ239">
        <f>MAX(0,AQ238*(1+AQ$6/Setup!$C$13)-CO239-EM239)+IF($K239=24,$D239,0)</f>
        <v/>
      </c>
      <c r="AR239">
        <f>MAX(0,AR238*(1+AR$6/Setup!$C$13)-CP239-EN239)+IF($K239=25,$D239,0)</f>
        <v/>
      </c>
      <c r="AS239">
        <f>MAX(0,AS238*(1+AS$6/Setup!$C$13)-CQ239-EO239)+IF($K239=26,$D239,0)</f>
        <v/>
      </c>
      <c r="AT239">
        <f>MAX(0,AT238*(1+AT$6/Setup!$C$13)-CR239-EP239)+IF($K239=27,$D239,0)</f>
        <v/>
      </c>
      <c r="AU239">
        <f>MAX(0,AU238*(1+AU$6/Setup!$C$13)-CS239-EQ239)+IF($K239=28,$D239,0)</f>
        <v/>
      </c>
      <c r="AV239">
        <f>MAX(0,AV238*(1+AV$6/Setup!$C$13)-CT239-ER239)+IF($K239=29,$D239,0)</f>
        <v/>
      </c>
      <c r="AW239">
        <f>MAX(0,AW238*(1+AW$6/Setup!$C$13)-CU239-ES239)+IF($K239=30,$D239,0)</f>
        <v/>
      </c>
      <c r="AX239">
        <f>MAX(0,AX238*(1+AX$6/Setup!$C$13)-CV239-ET239)+IF($K239=31,$D239,0)</f>
        <v/>
      </c>
      <c r="AY239">
        <f>MAX(0,AY238*(1+AY$6/Setup!$C$13)-CW239-EU239)+IF($K239=32,$D239,0)</f>
        <v/>
      </c>
      <c r="AZ239">
        <f>MAX(0,AZ238*(1+AZ$6/Setup!$C$13)-CX239-EV239)+IF($K239=33,$D239,0)</f>
        <v/>
      </c>
      <c r="BA239">
        <f>MAX(0,BA238*(1+BA$6/Setup!$C$13)-CY239-EW239)+IF($K239=34,$D239,0)</f>
        <v/>
      </c>
      <c r="BB239">
        <f>MAX(0,BB238*(1+BB$6/Setup!$C$13)-CZ239-EX239)+IF($K239=35,$D239,0)</f>
        <v/>
      </c>
      <c r="BC239">
        <f>MAX(0,BC238*(1+BC$6/Setup!$C$13)-DA239-EY239)+IF($K239=36,$D239,0)</f>
        <v/>
      </c>
      <c r="BD239">
        <f>MAX(0,BD238*(1+BD$6/Setup!$C$13)-DB239-EZ239)+IF($K239=37,$D239,0)</f>
        <v/>
      </c>
      <c r="BE239">
        <f>MAX(0,BE238*(1+BE$6/Setup!$C$13)-DC239-FA239)+IF($K239=38,$D239,0)</f>
        <v/>
      </c>
      <c r="BF239">
        <f>MAX(0,BF238*(1+BF$6/Setup!$C$13)-DD239-FB239)+IF($K239=39,$D239,0)</f>
        <v/>
      </c>
      <c r="BG239">
        <f>MAX(0,BG238*(1+BG$6/Setup!$C$13)-DE239-FC239)+IF($K239=40,$D239,0)</f>
        <v/>
      </c>
      <c r="BH239">
        <f>MAX(0,BH238*(1+BH$6/Setup!$C$13)-DF239-FD239)+IF($K239=41,$D239,0)</f>
        <v/>
      </c>
      <c r="BI239">
        <f>MAX(0,BI238*(1+BI$6/Setup!$C$13)-DG239-FE239)+IF($K239=42,$D239,0)</f>
        <v/>
      </c>
      <c r="BJ239">
        <f>MAX(0,BJ238*(1+BJ$6/Setup!$C$13)-DH239-FF239)+IF($K239=43,$D239,0)</f>
        <v/>
      </c>
      <c r="BK239">
        <f>MAX(0,BK238*(1+BK$6/Setup!$C$13)-DI239-FG239)+IF($K239=44,$D239,0)</f>
        <v/>
      </c>
      <c r="BL239">
        <f>MAX(0,BL238*(1+BL$6/Setup!$C$13)-DJ239-FH239)+IF($K239=45,$D239,0)</f>
        <v/>
      </c>
      <c r="BM239">
        <f>MAX(0,BM238*(1+BM$6/Setup!$C$13)-DK239-FI239)+IF($K239=46,$D239,0)</f>
        <v/>
      </c>
      <c r="BN239">
        <f>MAX(0,BN238*(1+BN$6/Setup!$C$13)-DL239-FJ239)+IF($K239=47,$D239,0)</f>
        <v/>
      </c>
      <c r="BO239">
        <f>MAX(0,BO238*(1+BO$6/Setup!$C$13)-DM239-FK239)+IF($K239=48,$D239,0)</f>
        <v/>
      </c>
      <c r="BP239">
        <f>MAX(0,BP238*(1+BP$6/Setup!$C$13)-DN239-FL239)+IF($K239=49,$D239,0)</f>
        <v/>
      </c>
      <c r="BQ239">
        <f>MAX(0,BQ238*(1+BQ$6/Setup!$C$13)-DO239-FM239)+IF($K239=50,$D239,0)</f>
        <v/>
      </c>
      <c r="BR239">
        <f>MIN(T238*(1+T$6/Setup!$C$13),T$7)</f>
        <v/>
      </c>
      <c r="BS239">
        <f>MIN(U238*(1+U$6/Setup!$C$13),U$7)</f>
        <v/>
      </c>
      <c r="BT239">
        <f>MIN(V238*(1+V$6/Setup!$C$13),V$7)</f>
        <v/>
      </c>
      <c r="BU239">
        <f>MIN(W238*(1+W$6/Setup!$C$13),W$7)</f>
        <v/>
      </c>
      <c r="BV239">
        <f>MIN(X238*(1+X$6/Setup!$C$13),X$7)</f>
        <v/>
      </c>
      <c r="BW239">
        <f>MIN(Y238*(1+Y$6/Setup!$C$13),Y$7)</f>
        <v/>
      </c>
      <c r="BX239">
        <f>MIN(Z238*(1+Z$6/Setup!$C$13),Z$7)</f>
        <v/>
      </c>
      <c r="BY239">
        <f>MIN(AA238*(1+AA$6/Setup!$C$13),AA$7)</f>
        <v/>
      </c>
      <c r="BZ239">
        <f>MIN(AB238*(1+AB$6/Setup!$C$13),AB$7)</f>
        <v/>
      </c>
      <c r="CA239">
        <f>MIN(AC238*(1+AC$6/Setup!$C$13),AC$7)</f>
        <v/>
      </c>
      <c r="CB239">
        <f>MIN(AD238*(1+AD$6/Setup!$C$13),AD$7)</f>
        <v/>
      </c>
      <c r="CC239">
        <f>MIN(AE238*(1+AE$6/Setup!$C$13),AE$7)</f>
        <v/>
      </c>
      <c r="CD239">
        <f>MIN(AF238*(1+AF$6/Setup!$C$13),AF$7)</f>
        <v/>
      </c>
      <c r="CE239">
        <f>MIN(AG238*(1+AG$6/Setup!$C$13),AG$7)</f>
        <v/>
      </c>
      <c r="CF239">
        <f>MIN(AH238*(1+AH$6/Setup!$C$13),AH$7)</f>
        <v/>
      </c>
      <c r="CG239">
        <f>MIN(AI238*(1+AI$6/Setup!$C$13),AI$7)</f>
        <v/>
      </c>
      <c r="CH239">
        <f>MIN(AJ238*(1+AJ$6/Setup!$C$13),AJ$7)</f>
        <v/>
      </c>
      <c r="CI239">
        <f>MIN(AK238*(1+AK$6/Setup!$C$13),AK$7)</f>
        <v/>
      </c>
      <c r="CJ239">
        <f>MIN(AL238*(1+AL$6/Setup!$C$13),AL$7)</f>
        <v/>
      </c>
      <c r="CK239">
        <f>MIN(AM238*(1+AM$6/Setup!$C$13),AM$7)</f>
        <v/>
      </c>
      <c r="CL239">
        <f>MIN(AN238*(1+AN$6/Setup!$C$13),AN$7)</f>
        <v/>
      </c>
      <c r="CM239">
        <f>MIN(AO238*(1+AO$6/Setup!$C$13),AO$7)</f>
        <v/>
      </c>
      <c r="CN239">
        <f>MIN(AP238*(1+AP$6/Setup!$C$13),AP$7)</f>
        <v/>
      </c>
      <c r="CO239">
        <f>MIN(AQ238*(1+AQ$6/Setup!$C$13),AQ$7)</f>
        <v/>
      </c>
      <c r="CP239">
        <f>MIN(AR238*(1+AR$6/Setup!$C$13),AR$7)</f>
        <v/>
      </c>
      <c r="CQ239">
        <f>MIN(AS238*(1+AS$6/Setup!$C$13),AS$7)</f>
        <v/>
      </c>
      <c r="CR239">
        <f>MIN(AT238*(1+AT$6/Setup!$C$13),AT$7)</f>
        <v/>
      </c>
      <c r="CS239">
        <f>MIN(AU238*(1+AU$6/Setup!$C$13),AU$7)</f>
        <v/>
      </c>
      <c r="CT239">
        <f>MIN(AV238*(1+AV$6/Setup!$C$13),AV$7)</f>
        <v/>
      </c>
      <c r="CU239">
        <f>MIN(AW238*(1+AW$6/Setup!$C$13),AW$7)</f>
        <v/>
      </c>
      <c r="CV239">
        <f>MIN(AX238*(1+AX$6/Setup!$C$13),AX$7)</f>
        <v/>
      </c>
      <c r="CW239">
        <f>MIN(AY238*(1+AY$6/Setup!$C$13),AY$7)</f>
        <v/>
      </c>
      <c r="CX239">
        <f>MIN(AZ238*(1+AZ$6/Setup!$C$13),AZ$7)</f>
        <v/>
      </c>
      <c r="CY239">
        <f>MIN(BA238*(1+BA$6/Setup!$C$13),BA$7)</f>
        <v/>
      </c>
      <c r="CZ239">
        <f>MIN(BB238*(1+BB$6/Setup!$C$13),BB$7)</f>
        <v/>
      </c>
      <c r="DA239">
        <f>MIN(BC238*(1+BC$6/Setup!$C$13),BC$7)</f>
        <v/>
      </c>
      <c r="DB239">
        <f>MIN(BD238*(1+BD$6/Setup!$C$13),BD$7)</f>
        <v/>
      </c>
      <c r="DC239">
        <f>MIN(BE238*(1+BE$6/Setup!$C$13),BE$7)</f>
        <v/>
      </c>
      <c r="DD239">
        <f>MIN(BF238*(1+BF$6/Setup!$C$13),BF$7)</f>
        <v/>
      </c>
      <c r="DE239">
        <f>MIN(BG238*(1+BG$6/Setup!$C$13),BG$7)</f>
        <v/>
      </c>
      <c r="DF239">
        <f>MIN(BH238*(1+BH$6/Setup!$C$13),BH$7)</f>
        <v/>
      </c>
      <c r="DG239">
        <f>MIN(BI238*(1+BI$6/Setup!$C$13),BI$7)</f>
        <v/>
      </c>
      <c r="DH239">
        <f>MIN(BJ238*(1+BJ$6/Setup!$C$13),BJ$7)</f>
        <v/>
      </c>
      <c r="DI239">
        <f>MIN(BK238*(1+BK$6/Setup!$C$13),BK$7)</f>
        <v/>
      </c>
      <c r="DJ239">
        <f>MIN(BL238*(1+BL$6/Setup!$C$13),BL$7)</f>
        <v/>
      </c>
      <c r="DK239">
        <f>MIN(BM238*(1+BM$6/Setup!$C$13),BM$7)</f>
        <v/>
      </c>
      <c r="DL239">
        <f>MIN(BN238*(1+BN$6/Setup!$C$13),BN$7)</f>
        <v/>
      </c>
      <c r="DM239">
        <f>MIN(BO238*(1+BO$6/Setup!$C$13),BO$7)</f>
        <v/>
      </c>
      <c r="DN239">
        <f>MIN(BP238*(1+BP$6/Setup!$C$13),BP$7)</f>
        <v/>
      </c>
      <c r="DO239">
        <f>MIN(BQ238*(1+BQ$6/Setup!$C$13),BQ$7)</f>
        <v/>
      </c>
      <c r="DP239">
        <f>MIN(T238*(1+T$6/Setup!$C$13)-BR239,$H239)</f>
        <v/>
      </c>
      <c r="DQ239">
        <f>MIN(U238*(1+U$6/Setup!$C$13)-BS239,MAX(0,$H239-SUM($DP239:DP239)))</f>
        <v/>
      </c>
      <c r="DR239">
        <f>MIN(V238*(1+V$6/Setup!$C$13)-BT239,MAX(0,$H239-SUM($DP239:DQ239)))</f>
        <v/>
      </c>
      <c r="DS239">
        <f>MIN(W238*(1+W$6/Setup!$C$13)-BU239,MAX(0,$H239-SUM($DP239:DR239)))</f>
        <v/>
      </c>
      <c r="DT239">
        <f>MIN(X238*(1+X$6/Setup!$C$13)-BV239,MAX(0,$H239-SUM($DP239:DS239)))</f>
        <v/>
      </c>
      <c r="DU239">
        <f>MIN(Y238*(1+Y$6/Setup!$C$13)-BW239,MAX(0,$H239-SUM($DP239:DT239)))</f>
        <v/>
      </c>
      <c r="DV239">
        <f>MIN(Z238*(1+Z$6/Setup!$C$13)-BX239,MAX(0,$H239-SUM($DP239:DU239)))</f>
        <v/>
      </c>
      <c r="DW239">
        <f>MIN(AA238*(1+AA$6/Setup!$C$13)-BY239,MAX(0,$H239-SUM($DP239:DV239)))</f>
        <v/>
      </c>
      <c r="DX239">
        <f>MIN(AB238*(1+AB$6/Setup!$C$13)-BZ239,MAX(0,$H239-SUM($DP239:DW239)))</f>
        <v/>
      </c>
      <c r="DY239">
        <f>MIN(AC238*(1+AC$6/Setup!$C$13)-CA239,MAX(0,$H239-SUM($DP239:DX239)))</f>
        <v/>
      </c>
      <c r="DZ239">
        <f>MIN(AD238*(1+AD$6/Setup!$C$13)-CB239,MAX(0,$H239-SUM($DP239:DY239)))</f>
        <v/>
      </c>
      <c r="EA239">
        <f>MIN(AE238*(1+AE$6/Setup!$C$13)-CC239,MAX(0,$H239-SUM($DP239:DZ239)))</f>
        <v/>
      </c>
      <c r="EB239">
        <f>MIN(AF238*(1+AF$6/Setup!$C$13)-CD239,MAX(0,$H239-SUM($DP239:EA239)))</f>
        <v/>
      </c>
      <c r="EC239">
        <f>MIN(AG238*(1+AG$6/Setup!$C$13)-CE239,MAX(0,$H239-SUM($DP239:EB239)))</f>
        <v/>
      </c>
      <c r="ED239">
        <f>MIN(AH238*(1+AH$6/Setup!$C$13)-CF239,MAX(0,$H239-SUM($DP239:EC239)))</f>
        <v/>
      </c>
      <c r="EE239">
        <f>MIN(AI238*(1+AI$6/Setup!$C$13)-CG239,MAX(0,$H239-SUM($DP239:ED239)))</f>
        <v/>
      </c>
      <c r="EF239">
        <f>MIN(AJ238*(1+AJ$6/Setup!$C$13)-CH239,MAX(0,$H239-SUM($DP239:EE239)))</f>
        <v/>
      </c>
      <c r="EG239">
        <f>MIN(AK238*(1+AK$6/Setup!$C$13)-CI239,MAX(0,$H239-SUM($DP239:EF239)))</f>
        <v/>
      </c>
      <c r="EH239">
        <f>MIN(AL238*(1+AL$6/Setup!$C$13)-CJ239,MAX(0,$H239-SUM($DP239:EG239)))</f>
        <v/>
      </c>
      <c r="EI239">
        <f>MIN(AM238*(1+AM$6/Setup!$C$13)-CK239,MAX(0,$H239-SUM($DP239:EH239)))</f>
        <v/>
      </c>
      <c r="EJ239">
        <f>MIN(AN238*(1+AN$6/Setup!$C$13)-CL239,MAX(0,$H239-SUM($DP239:EI239)))</f>
        <v/>
      </c>
      <c r="EK239">
        <f>MIN(AO238*(1+AO$6/Setup!$C$13)-CM239,MAX(0,$H239-SUM($DP239:EJ239)))</f>
        <v/>
      </c>
      <c r="EL239">
        <f>MIN(AP238*(1+AP$6/Setup!$C$13)-CN239,MAX(0,$H239-SUM($DP239:EK239)))</f>
        <v/>
      </c>
      <c r="EM239">
        <f>MIN(AQ238*(1+AQ$6/Setup!$C$13)-CO239,MAX(0,$H239-SUM($DP239:EL239)))</f>
        <v/>
      </c>
      <c r="EN239">
        <f>MIN(AR238*(1+AR$6/Setup!$C$13)-CP239,MAX(0,$H239-SUM($DP239:EM239)))</f>
        <v/>
      </c>
      <c r="EO239">
        <f>MIN(AS238*(1+AS$6/Setup!$C$13)-CQ239,MAX(0,$H239-SUM($DP239:EN239)))</f>
        <v/>
      </c>
      <c r="EP239">
        <f>MIN(AT238*(1+AT$6/Setup!$C$13)-CR239,MAX(0,$H239-SUM($DP239:EO239)))</f>
        <v/>
      </c>
      <c r="EQ239">
        <f>MIN(AU238*(1+AU$6/Setup!$C$13)-CS239,MAX(0,$H239-SUM($DP239:EP239)))</f>
        <v/>
      </c>
      <c r="ER239">
        <f>MIN(AV238*(1+AV$6/Setup!$C$13)-CT239,MAX(0,$H239-SUM($DP239:EQ239)))</f>
        <v/>
      </c>
      <c r="ES239">
        <f>MIN(AW238*(1+AW$6/Setup!$C$13)-CU239,MAX(0,$H239-SUM($DP239:ER239)))</f>
        <v/>
      </c>
      <c r="ET239">
        <f>MIN(AX238*(1+AX$6/Setup!$C$13)-CV239,MAX(0,$H239-SUM($DP239:ES239)))</f>
        <v/>
      </c>
      <c r="EU239">
        <f>MIN(AY238*(1+AY$6/Setup!$C$13)-CW239,MAX(0,$H239-SUM($DP239:ET239)))</f>
        <v/>
      </c>
      <c r="EV239">
        <f>MIN(AZ238*(1+AZ$6/Setup!$C$13)-CX239,MAX(0,$H239-SUM($DP239:EU239)))</f>
        <v/>
      </c>
      <c r="EW239">
        <f>MIN(BA238*(1+BA$6/Setup!$C$13)-CY239,MAX(0,$H239-SUM($DP239:EV239)))</f>
        <v/>
      </c>
      <c r="EX239">
        <f>MIN(BB238*(1+BB$6/Setup!$C$13)-CZ239,MAX(0,$H239-SUM($DP239:EW239)))</f>
        <v/>
      </c>
      <c r="EY239">
        <f>MIN(BC238*(1+BC$6/Setup!$C$13)-DA239,MAX(0,$H239-SUM($DP239:EX239)))</f>
        <v/>
      </c>
      <c r="EZ239">
        <f>MIN(BD238*(1+BD$6/Setup!$C$13)-DB239,MAX(0,$H239-SUM($DP239:EY239)))</f>
        <v/>
      </c>
      <c r="FA239">
        <f>MIN(BE238*(1+BE$6/Setup!$C$13)-DC239,MAX(0,$H239-SUM($DP239:EZ239)))</f>
        <v/>
      </c>
      <c r="FB239">
        <f>MIN(BF238*(1+BF$6/Setup!$C$13)-DD239,MAX(0,$H239-SUM($DP239:FA239)))</f>
        <v/>
      </c>
      <c r="FC239">
        <f>MIN(BG238*(1+BG$6/Setup!$C$13)-DE239,MAX(0,$H239-SUM($DP239:FB239)))</f>
        <v/>
      </c>
      <c r="FD239">
        <f>MIN(BH238*(1+BH$6/Setup!$C$13)-DF239,MAX(0,$H239-SUM($DP239:FC239)))</f>
        <v/>
      </c>
      <c r="FE239">
        <f>MIN(BI238*(1+BI$6/Setup!$C$13)-DG239,MAX(0,$H239-SUM($DP239:FD239)))</f>
        <v/>
      </c>
      <c r="FF239">
        <f>MIN(BJ238*(1+BJ$6/Setup!$C$13)-DH239,MAX(0,$H239-SUM($DP239:FE239)))</f>
        <v/>
      </c>
      <c r="FG239">
        <f>MIN(BK238*(1+BK$6/Setup!$C$13)-DI239,MAX(0,$H239-SUM($DP239:FF239)))</f>
        <v/>
      </c>
      <c r="FH239">
        <f>MIN(BL238*(1+BL$6/Setup!$C$13)-DJ239,MAX(0,$H239-SUM($DP239:FG239)))</f>
        <v/>
      </c>
      <c r="FI239">
        <f>MIN(BM238*(1+BM$6/Setup!$C$13)-DK239,MAX(0,$H239-SUM($DP239:FH239)))</f>
        <v/>
      </c>
      <c r="FJ239">
        <f>MIN(BN238*(1+BN$6/Setup!$C$13)-DL239,MAX(0,$H239-SUM($DP239:FI239)))</f>
        <v/>
      </c>
      <c r="FK239">
        <f>MIN(BO238*(1+BO$6/Setup!$C$13)-DM239,MAX(0,$H239-SUM($DP239:FJ239)))</f>
        <v/>
      </c>
      <c r="FL239">
        <f>MIN(BP238*(1+BP$6/Setup!$C$13)-DN239,MAX(0,$H239-SUM($DP239:FK239)))</f>
        <v/>
      </c>
      <c r="FM239">
        <f>MIN(BQ238*(1+BQ$6/Setup!$C$13)-DO239,MAX(0,$H239-SUM($DP239:FL239)))</f>
        <v/>
      </c>
    </row>
    <row r="240">
      <c r="A240">
        <f>A239+1</f>
        <v/>
      </c>
      <c r="B240">
        <f>IF(Setup!$C$6="Every week",Setup!$C$7+7*(A240-1),IF(Setup!$C$6="Every 2 weeks",Setup!$C$7+14*(A240-1),IF(Setup!$C$6="Every month",EDATE(Setup!$C$7,A240-1),EOMONTH(Setup!$C$7,INT((A240-1+Setup!$C$20)/2)-1)+MIN(IF(MOD(A240-1+Setup!$C$20,2)=0,Setup!$C$18,Setup!$C$19),DAY(EOMONTH(Setup!$C$7,INT((A240-1+Setup!$C$20)/2)))))))</f>
        <v/>
      </c>
      <c r="C240">
        <f>N('Paycheck Plan'!J236)</f>
        <v/>
      </c>
      <c r="D240">
        <f>N('Paycheck Plan'!K236)</f>
        <v/>
      </c>
      <c r="E240">
        <f>MIN(MAX(0,Setup!$C$10-F239),MAX(0,Setup!$C$8+C240-G240))</f>
        <v/>
      </c>
      <c r="F240">
        <f>F239+E240</f>
        <v/>
      </c>
      <c r="G240">
        <f>MIN(Setup!$C$14,MAX(0,Setup!$C$8+C240))</f>
        <v/>
      </c>
      <c r="H240">
        <f>MAX(0,Setup!$C$8+C240-G240-E240)+SUM($T$7:$BQ$7)-SUM(BR240:DO240)</f>
        <v/>
      </c>
      <c r="I240">
        <f>SUMPRODUCT(T239:BQ239,$T$6:$BQ$6)/Setup!$C$13</f>
        <v/>
      </c>
      <c r="J240">
        <f>SUM(T240:BQ240)</f>
        <v/>
      </c>
      <c r="K240">
        <f>IF(MAX(DP240:FM240)&gt;0,MATCH(MAX(DP240:FM240),DP240:FM240,0),1)</f>
        <v/>
      </c>
      <c r="T240">
        <f>MAX(0,T239*(1+T$6/Setup!$C$13)-BR240-DP240)+IF($K240=1,$D240,0)</f>
        <v/>
      </c>
      <c r="U240">
        <f>MAX(0,U239*(1+U$6/Setup!$C$13)-BS240-DQ240)+IF($K240=2,$D240,0)</f>
        <v/>
      </c>
      <c r="V240">
        <f>MAX(0,V239*(1+V$6/Setup!$C$13)-BT240-DR240)+IF($K240=3,$D240,0)</f>
        <v/>
      </c>
      <c r="W240">
        <f>MAX(0,W239*(1+W$6/Setup!$C$13)-BU240-DS240)+IF($K240=4,$D240,0)</f>
        <v/>
      </c>
      <c r="X240">
        <f>MAX(0,X239*(1+X$6/Setup!$C$13)-BV240-DT240)+IF($K240=5,$D240,0)</f>
        <v/>
      </c>
      <c r="Y240">
        <f>MAX(0,Y239*(1+Y$6/Setup!$C$13)-BW240-DU240)+IF($K240=6,$D240,0)</f>
        <v/>
      </c>
      <c r="Z240">
        <f>MAX(0,Z239*(1+Z$6/Setup!$C$13)-BX240-DV240)+IF($K240=7,$D240,0)</f>
        <v/>
      </c>
      <c r="AA240">
        <f>MAX(0,AA239*(1+AA$6/Setup!$C$13)-BY240-DW240)+IF($K240=8,$D240,0)</f>
        <v/>
      </c>
      <c r="AB240">
        <f>MAX(0,AB239*(1+AB$6/Setup!$C$13)-BZ240-DX240)+IF($K240=9,$D240,0)</f>
        <v/>
      </c>
      <c r="AC240">
        <f>MAX(0,AC239*(1+AC$6/Setup!$C$13)-CA240-DY240)+IF($K240=10,$D240,0)</f>
        <v/>
      </c>
      <c r="AD240">
        <f>MAX(0,AD239*(1+AD$6/Setup!$C$13)-CB240-DZ240)+IF($K240=11,$D240,0)</f>
        <v/>
      </c>
      <c r="AE240">
        <f>MAX(0,AE239*(1+AE$6/Setup!$C$13)-CC240-EA240)+IF($K240=12,$D240,0)</f>
        <v/>
      </c>
      <c r="AF240">
        <f>MAX(0,AF239*(1+AF$6/Setup!$C$13)-CD240-EB240)+IF($K240=13,$D240,0)</f>
        <v/>
      </c>
      <c r="AG240">
        <f>MAX(0,AG239*(1+AG$6/Setup!$C$13)-CE240-EC240)+IF($K240=14,$D240,0)</f>
        <v/>
      </c>
      <c r="AH240">
        <f>MAX(0,AH239*(1+AH$6/Setup!$C$13)-CF240-ED240)+IF($K240=15,$D240,0)</f>
        <v/>
      </c>
      <c r="AI240">
        <f>MAX(0,AI239*(1+AI$6/Setup!$C$13)-CG240-EE240)+IF($K240=16,$D240,0)</f>
        <v/>
      </c>
      <c r="AJ240">
        <f>MAX(0,AJ239*(1+AJ$6/Setup!$C$13)-CH240-EF240)+IF($K240=17,$D240,0)</f>
        <v/>
      </c>
      <c r="AK240">
        <f>MAX(0,AK239*(1+AK$6/Setup!$C$13)-CI240-EG240)+IF($K240=18,$D240,0)</f>
        <v/>
      </c>
      <c r="AL240">
        <f>MAX(0,AL239*(1+AL$6/Setup!$C$13)-CJ240-EH240)+IF($K240=19,$D240,0)</f>
        <v/>
      </c>
      <c r="AM240">
        <f>MAX(0,AM239*(1+AM$6/Setup!$C$13)-CK240-EI240)+IF($K240=20,$D240,0)</f>
        <v/>
      </c>
      <c r="AN240">
        <f>MAX(0,AN239*(1+AN$6/Setup!$C$13)-CL240-EJ240)+IF($K240=21,$D240,0)</f>
        <v/>
      </c>
      <c r="AO240">
        <f>MAX(0,AO239*(1+AO$6/Setup!$C$13)-CM240-EK240)+IF($K240=22,$D240,0)</f>
        <v/>
      </c>
      <c r="AP240">
        <f>MAX(0,AP239*(1+AP$6/Setup!$C$13)-CN240-EL240)+IF($K240=23,$D240,0)</f>
        <v/>
      </c>
      <c r="AQ240">
        <f>MAX(0,AQ239*(1+AQ$6/Setup!$C$13)-CO240-EM240)+IF($K240=24,$D240,0)</f>
        <v/>
      </c>
      <c r="AR240">
        <f>MAX(0,AR239*(1+AR$6/Setup!$C$13)-CP240-EN240)+IF($K240=25,$D240,0)</f>
        <v/>
      </c>
      <c r="AS240">
        <f>MAX(0,AS239*(1+AS$6/Setup!$C$13)-CQ240-EO240)+IF($K240=26,$D240,0)</f>
        <v/>
      </c>
      <c r="AT240">
        <f>MAX(0,AT239*(1+AT$6/Setup!$C$13)-CR240-EP240)+IF($K240=27,$D240,0)</f>
        <v/>
      </c>
      <c r="AU240">
        <f>MAX(0,AU239*(1+AU$6/Setup!$C$13)-CS240-EQ240)+IF($K240=28,$D240,0)</f>
        <v/>
      </c>
      <c r="AV240">
        <f>MAX(0,AV239*(1+AV$6/Setup!$C$13)-CT240-ER240)+IF($K240=29,$D240,0)</f>
        <v/>
      </c>
      <c r="AW240">
        <f>MAX(0,AW239*(1+AW$6/Setup!$C$13)-CU240-ES240)+IF($K240=30,$D240,0)</f>
        <v/>
      </c>
      <c r="AX240">
        <f>MAX(0,AX239*(1+AX$6/Setup!$C$13)-CV240-ET240)+IF($K240=31,$D240,0)</f>
        <v/>
      </c>
      <c r="AY240">
        <f>MAX(0,AY239*(1+AY$6/Setup!$C$13)-CW240-EU240)+IF($K240=32,$D240,0)</f>
        <v/>
      </c>
      <c r="AZ240">
        <f>MAX(0,AZ239*(1+AZ$6/Setup!$C$13)-CX240-EV240)+IF($K240=33,$D240,0)</f>
        <v/>
      </c>
      <c r="BA240">
        <f>MAX(0,BA239*(1+BA$6/Setup!$C$13)-CY240-EW240)+IF($K240=34,$D240,0)</f>
        <v/>
      </c>
      <c r="BB240">
        <f>MAX(0,BB239*(1+BB$6/Setup!$C$13)-CZ240-EX240)+IF($K240=35,$D240,0)</f>
        <v/>
      </c>
      <c r="BC240">
        <f>MAX(0,BC239*(1+BC$6/Setup!$C$13)-DA240-EY240)+IF($K240=36,$D240,0)</f>
        <v/>
      </c>
      <c r="BD240">
        <f>MAX(0,BD239*(1+BD$6/Setup!$C$13)-DB240-EZ240)+IF($K240=37,$D240,0)</f>
        <v/>
      </c>
      <c r="BE240">
        <f>MAX(0,BE239*(1+BE$6/Setup!$C$13)-DC240-FA240)+IF($K240=38,$D240,0)</f>
        <v/>
      </c>
      <c r="BF240">
        <f>MAX(0,BF239*(1+BF$6/Setup!$C$13)-DD240-FB240)+IF($K240=39,$D240,0)</f>
        <v/>
      </c>
      <c r="BG240">
        <f>MAX(0,BG239*(1+BG$6/Setup!$C$13)-DE240-FC240)+IF($K240=40,$D240,0)</f>
        <v/>
      </c>
      <c r="BH240">
        <f>MAX(0,BH239*(1+BH$6/Setup!$C$13)-DF240-FD240)+IF($K240=41,$D240,0)</f>
        <v/>
      </c>
      <c r="BI240">
        <f>MAX(0,BI239*(1+BI$6/Setup!$C$13)-DG240-FE240)+IF($K240=42,$D240,0)</f>
        <v/>
      </c>
      <c r="BJ240">
        <f>MAX(0,BJ239*(1+BJ$6/Setup!$C$13)-DH240-FF240)+IF($K240=43,$D240,0)</f>
        <v/>
      </c>
      <c r="BK240">
        <f>MAX(0,BK239*(1+BK$6/Setup!$C$13)-DI240-FG240)+IF($K240=44,$D240,0)</f>
        <v/>
      </c>
      <c r="BL240">
        <f>MAX(0,BL239*(1+BL$6/Setup!$C$13)-DJ240-FH240)+IF($K240=45,$D240,0)</f>
        <v/>
      </c>
      <c r="BM240">
        <f>MAX(0,BM239*(1+BM$6/Setup!$C$13)-DK240-FI240)+IF($K240=46,$D240,0)</f>
        <v/>
      </c>
      <c r="BN240">
        <f>MAX(0,BN239*(1+BN$6/Setup!$C$13)-DL240-FJ240)+IF($K240=47,$D240,0)</f>
        <v/>
      </c>
      <c r="BO240">
        <f>MAX(0,BO239*(1+BO$6/Setup!$C$13)-DM240-FK240)+IF($K240=48,$D240,0)</f>
        <v/>
      </c>
      <c r="BP240">
        <f>MAX(0,BP239*(1+BP$6/Setup!$C$13)-DN240-FL240)+IF($K240=49,$D240,0)</f>
        <v/>
      </c>
      <c r="BQ240">
        <f>MAX(0,BQ239*(1+BQ$6/Setup!$C$13)-DO240-FM240)+IF($K240=50,$D240,0)</f>
        <v/>
      </c>
      <c r="BR240">
        <f>MIN(T239*(1+T$6/Setup!$C$13),T$7)</f>
        <v/>
      </c>
      <c r="BS240">
        <f>MIN(U239*(1+U$6/Setup!$C$13),U$7)</f>
        <v/>
      </c>
      <c r="BT240">
        <f>MIN(V239*(1+V$6/Setup!$C$13),V$7)</f>
        <v/>
      </c>
      <c r="BU240">
        <f>MIN(W239*(1+W$6/Setup!$C$13),W$7)</f>
        <v/>
      </c>
      <c r="BV240">
        <f>MIN(X239*(1+X$6/Setup!$C$13),X$7)</f>
        <v/>
      </c>
      <c r="BW240">
        <f>MIN(Y239*(1+Y$6/Setup!$C$13),Y$7)</f>
        <v/>
      </c>
      <c r="BX240">
        <f>MIN(Z239*(1+Z$6/Setup!$C$13),Z$7)</f>
        <v/>
      </c>
      <c r="BY240">
        <f>MIN(AA239*(1+AA$6/Setup!$C$13),AA$7)</f>
        <v/>
      </c>
      <c r="BZ240">
        <f>MIN(AB239*(1+AB$6/Setup!$C$13),AB$7)</f>
        <v/>
      </c>
      <c r="CA240">
        <f>MIN(AC239*(1+AC$6/Setup!$C$13),AC$7)</f>
        <v/>
      </c>
      <c r="CB240">
        <f>MIN(AD239*(1+AD$6/Setup!$C$13),AD$7)</f>
        <v/>
      </c>
      <c r="CC240">
        <f>MIN(AE239*(1+AE$6/Setup!$C$13),AE$7)</f>
        <v/>
      </c>
      <c r="CD240">
        <f>MIN(AF239*(1+AF$6/Setup!$C$13),AF$7)</f>
        <v/>
      </c>
      <c r="CE240">
        <f>MIN(AG239*(1+AG$6/Setup!$C$13),AG$7)</f>
        <v/>
      </c>
      <c r="CF240">
        <f>MIN(AH239*(1+AH$6/Setup!$C$13),AH$7)</f>
        <v/>
      </c>
      <c r="CG240">
        <f>MIN(AI239*(1+AI$6/Setup!$C$13),AI$7)</f>
        <v/>
      </c>
      <c r="CH240">
        <f>MIN(AJ239*(1+AJ$6/Setup!$C$13),AJ$7)</f>
        <v/>
      </c>
      <c r="CI240">
        <f>MIN(AK239*(1+AK$6/Setup!$C$13),AK$7)</f>
        <v/>
      </c>
      <c r="CJ240">
        <f>MIN(AL239*(1+AL$6/Setup!$C$13),AL$7)</f>
        <v/>
      </c>
      <c r="CK240">
        <f>MIN(AM239*(1+AM$6/Setup!$C$13),AM$7)</f>
        <v/>
      </c>
      <c r="CL240">
        <f>MIN(AN239*(1+AN$6/Setup!$C$13),AN$7)</f>
        <v/>
      </c>
      <c r="CM240">
        <f>MIN(AO239*(1+AO$6/Setup!$C$13),AO$7)</f>
        <v/>
      </c>
      <c r="CN240">
        <f>MIN(AP239*(1+AP$6/Setup!$C$13),AP$7)</f>
        <v/>
      </c>
      <c r="CO240">
        <f>MIN(AQ239*(1+AQ$6/Setup!$C$13),AQ$7)</f>
        <v/>
      </c>
      <c r="CP240">
        <f>MIN(AR239*(1+AR$6/Setup!$C$13),AR$7)</f>
        <v/>
      </c>
      <c r="CQ240">
        <f>MIN(AS239*(1+AS$6/Setup!$C$13),AS$7)</f>
        <v/>
      </c>
      <c r="CR240">
        <f>MIN(AT239*(1+AT$6/Setup!$C$13),AT$7)</f>
        <v/>
      </c>
      <c r="CS240">
        <f>MIN(AU239*(1+AU$6/Setup!$C$13),AU$7)</f>
        <v/>
      </c>
      <c r="CT240">
        <f>MIN(AV239*(1+AV$6/Setup!$C$13),AV$7)</f>
        <v/>
      </c>
      <c r="CU240">
        <f>MIN(AW239*(1+AW$6/Setup!$C$13),AW$7)</f>
        <v/>
      </c>
      <c r="CV240">
        <f>MIN(AX239*(1+AX$6/Setup!$C$13),AX$7)</f>
        <v/>
      </c>
      <c r="CW240">
        <f>MIN(AY239*(1+AY$6/Setup!$C$13),AY$7)</f>
        <v/>
      </c>
      <c r="CX240">
        <f>MIN(AZ239*(1+AZ$6/Setup!$C$13),AZ$7)</f>
        <v/>
      </c>
      <c r="CY240">
        <f>MIN(BA239*(1+BA$6/Setup!$C$13),BA$7)</f>
        <v/>
      </c>
      <c r="CZ240">
        <f>MIN(BB239*(1+BB$6/Setup!$C$13),BB$7)</f>
        <v/>
      </c>
      <c r="DA240">
        <f>MIN(BC239*(1+BC$6/Setup!$C$13),BC$7)</f>
        <v/>
      </c>
      <c r="DB240">
        <f>MIN(BD239*(1+BD$6/Setup!$C$13),BD$7)</f>
        <v/>
      </c>
      <c r="DC240">
        <f>MIN(BE239*(1+BE$6/Setup!$C$13),BE$7)</f>
        <v/>
      </c>
      <c r="DD240">
        <f>MIN(BF239*(1+BF$6/Setup!$C$13),BF$7)</f>
        <v/>
      </c>
      <c r="DE240">
        <f>MIN(BG239*(1+BG$6/Setup!$C$13),BG$7)</f>
        <v/>
      </c>
      <c r="DF240">
        <f>MIN(BH239*(1+BH$6/Setup!$C$13),BH$7)</f>
        <v/>
      </c>
      <c r="DG240">
        <f>MIN(BI239*(1+BI$6/Setup!$C$13),BI$7)</f>
        <v/>
      </c>
      <c r="DH240">
        <f>MIN(BJ239*(1+BJ$6/Setup!$C$13),BJ$7)</f>
        <v/>
      </c>
      <c r="DI240">
        <f>MIN(BK239*(1+BK$6/Setup!$C$13),BK$7)</f>
        <v/>
      </c>
      <c r="DJ240">
        <f>MIN(BL239*(1+BL$6/Setup!$C$13),BL$7)</f>
        <v/>
      </c>
      <c r="DK240">
        <f>MIN(BM239*(1+BM$6/Setup!$C$13),BM$7)</f>
        <v/>
      </c>
      <c r="DL240">
        <f>MIN(BN239*(1+BN$6/Setup!$C$13),BN$7)</f>
        <v/>
      </c>
      <c r="DM240">
        <f>MIN(BO239*(1+BO$6/Setup!$C$13),BO$7)</f>
        <v/>
      </c>
      <c r="DN240">
        <f>MIN(BP239*(1+BP$6/Setup!$C$13),BP$7)</f>
        <v/>
      </c>
      <c r="DO240">
        <f>MIN(BQ239*(1+BQ$6/Setup!$C$13),BQ$7)</f>
        <v/>
      </c>
      <c r="DP240">
        <f>MIN(T239*(1+T$6/Setup!$C$13)-BR240,$H240)</f>
        <v/>
      </c>
      <c r="DQ240">
        <f>MIN(U239*(1+U$6/Setup!$C$13)-BS240,MAX(0,$H240-SUM($DP240:DP240)))</f>
        <v/>
      </c>
      <c r="DR240">
        <f>MIN(V239*(1+V$6/Setup!$C$13)-BT240,MAX(0,$H240-SUM($DP240:DQ240)))</f>
        <v/>
      </c>
      <c r="DS240">
        <f>MIN(W239*(1+W$6/Setup!$C$13)-BU240,MAX(0,$H240-SUM($DP240:DR240)))</f>
        <v/>
      </c>
      <c r="DT240">
        <f>MIN(X239*(1+X$6/Setup!$C$13)-BV240,MAX(0,$H240-SUM($DP240:DS240)))</f>
        <v/>
      </c>
      <c r="DU240">
        <f>MIN(Y239*(1+Y$6/Setup!$C$13)-BW240,MAX(0,$H240-SUM($DP240:DT240)))</f>
        <v/>
      </c>
      <c r="DV240">
        <f>MIN(Z239*(1+Z$6/Setup!$C$13)-BX240,MAX(0,$H240-SUM($DP240:DU240)))</f>
        <v/>
      </c>
      <c r="DW240">
        <f>MIN(AA239*(1+AA$6/Setup!$C$13)-BY240,MAX(0,$H240-SUM($DP240:DV240)))</f>
        <v/>
      </c>
      <c r="DX240">
        <f>MIN(AB239*(1+AB$6/Setup!$C$13)-BZ240,MAX(0,$H240-SUM($DP240:DW240)))</f>
        <v/>
      </c>
      <c r="DY240">
        <f>MIN(AC239*(1+AC$6/Setup!$C$13)-CA240,MAX(0,$H240-SUM($DP240:DX240)))</f>
        <v/>
      </c>
      <c r="DZ240">
        <f>MIN(AD239*(1+AD$6/Setup!$C$13)-CB240,MAX(0,$H240-SUM($DP240:DY240)))</f>
        <v/>
      </c>
      <c r="EA240">
        <f>MIN(AE239*(1+AE$6/Setup!$C$13)-CC240,MAX(0,$H240-SUM($DP240:DZ240)))</f>
        <v/>
      </c>
      <c r="EB240">
        <f>MIN(AF239*(1+AF$6/Setup!$C$13)-CD240,MAX(0,$H240-SUM($DP240:EA240)))</f>
        <v/>
      </c>
      <c r="EC240">
        <f>MIN(AG239*(1+AG$6/Setup!$C$13)-CE240,MAX(0,$H240-SUM($DP240:EB240)))</f>
        <v/>
      </c>
      <c r="ED240">
        <f>MIN(AH239*(1+AH$6/Setup!$C$13)-CF240,MAX(0,$H240-SUM($DP240:EC240)))</f>
        <v/>
      </c>
      <c r="EE240">
        <f>MIN(AI239*(1+AI$6/Setup!$C$13)-CG240,MAX(0,$H240-SUM($DP240:ED240)))</f>
        <v/>
      </c>
      <c r="EF240">
        <f>MIN(AJ239*(1+AJ$6/Setup!$C$13)-CH240,MAX(0,$H240-SUM($DP240:EE240)))</f>
        <v/>
      </c>
      <c r="EG240">
        <f>MIN(AK239*(1+AK$6/Setup!$C$13)-CI240,MAX(0,$H240-SUM($DP240:EF240)))</f>
        <v/>
      </c>
      <c r="EH240">
        <f>MIN(AL239*(1+AL$6/Setup!$C$13)-CJ240,MAX(0,$H240-SUM($DP240:EG240)))</f>
        <v/>
      </c>
      <c r="EI240">
        <f>MIN(AM239*(1+AM$6/Setup!$C$13)-CK240,MAX(0,$H240-SUM($DP240:EH240)))</f>
        <v/>
      </c>
      <c r="EJ240">
        <f>MIN(AN239*(1+AN$6/Setup!$C$13)-CL240,MAX(0,$H240-SUM($DP240:EI240)))</f>
        <v/>
      </c>
      <c r="EK240">
        <f>MIN(AO239*(1+AO$6/Setup!$C$13)-CM240,MAX(0,$H240-SUM($DP240:EJ240)))</f>
        <v/>
      </c>
      <c r="EL240">
        <f>MIN(AP239*(1+AP$6/Setup!$C$13)-CN240,MAX(0,$H240-SUM($DP240:EK240)))</f>
        <v/>
      </c>
      <c r="EM240">
        <f>MIN(AQ239*(1+AQ$6/Setup!$C$13)-CO240,MAX(0,$H240-SUM($DP240:EL240)))</f>
        <v/>
      </c>
      <c r="EN240">
        <f>MIN(AR239*(1+AR$6/Setup!$C$13)-CP240,MAX(0,$H240-SUM($DP240:EM240)))</f>
        <v/>
      </c>
      <c r="EO240">
        <f>MIN(AS239*(1+AS$6/Setup!$C$13)-CQ240,MAX(0,$H240-SUM($DP240:EN240)))</f>
        <v/>
      </c>
      <c r="EP240">
        <f>MIN(AT239*(1+AT$6/Setup!$C$13)-CR240,MAX(0,$H240-SUM($DP240:EO240)))</f>
        <v/>
      </c>
      <c r="EQ240">
        <f>MIN(AU239*(1+AU$6/Setup!$C$13)-CS240,MAX(0,$H240-SUM($DP240:EP240)))</f>
        <v/>
      </c>
      <c r="ER240">
        <f>MIN(AV239*(1+AV$6/Setup!$C$13)-CT240,MAX(0,$H240-SUM($DP240:EQ240)))</f>
        <v/>
      </c>
      <c r="ES240">
        <f>MIN(AW239*(1+AW$6/Setup!$C$13)-CU240,MAX(0,$H240-SUM($DP240:ER240)))</f>
        <v/>
      </c>
      <c r="ET240">
        <f>MIN(AX239*(1+AX$6/Setup!$C$13)-CV240,MAX(0,$H240-SUM($DP240:ES240)))</f>
        <v/>
      </c>
      <c r="EU240">
        <f>MIN(AY239*(1+AY$6/Setup!$C$13)-CW240,MAX(0,$H240-SUM($DP240:ET240)))</f>
        <v/>
      </c>
      <c r="EV240">
        <f>MIN(AZ239*(1+AZ$6/Setup!$C$13)-CX240,MAX(0,$H240-SUM($DP240:EU240)))</f>
        <v/>
      </c>
      <c r="EW240">
        <f>MIN(BA239*(1+BA$6/Setup!$C$13)-CY240,MAX(0,$H240-SUM($DP240:EV240)))</f>
        <v/>
      </c>
      <c r="EX240">
        <f>MIN(BB239*(1+BB$6/Setup!$C$13)-CZ240,MAX(0,$H240-SUM($DP240:EW240)))</f>
        <v/>
      </c>
      <c r="EY240">
        <f>MIN(BC239*(1+BC$6/Setup!$C$13)-DA240,MAX(0,$H240-SUM($DP240:EX240)))</f>
        <v/>
      </c>
      <c r="EZ240">
        <f>MIN(BD239*(1+BD$6/Setup!$C$13)-DB240,MAX(0,$H240-SUM($DP240:EY240)))</f>
        <v/>
      </c>
      <c r="FA240">
        <f>MIN(BE239*(1+BE$6/Setup!$C$13)-DC240,MAX(0,$H240-SUM($DP240:EZ240)))</f>
        <v/>
      </c>
      <c r="FB240">
        <f>MIN(BF239*(1+BF$6/Setup!$C$13)-DD240,MAX(0,$H240-SUM($DP240:FA240)))</f>
        <v/>
      </c>
      <c r="FC240">
        <f>MIN(BG239*(1+BG$6/Setup!$C$13)-DE240,MAX(0,$H240-SUM($DP240:FB240)))</f>
        <v/>
      </c>
      <c r="FD240">
        <f>MIN(BH239*(1+BH$6/Setup!$C$13)-DF240,MAX(0,$H240-SUM($DP240:FC240)))</f>
        <v/>
      </c>
      <c r="FE240">
        <f>MIN(BI239*(1+BI$6/Setup!$C$13)-DG240,MAX(0,$H240-SUM($DP240:FD240)))</f>
        <v/>
      </c>
      <c r="FF240">
        <f>MIN(BJ239*(1+BJ$6/Setup!$C$13)-DH240,MAX(0,$H240-SUM($DP240:FE240)))</f>
        <v/>
      </c>
      <c r="FG240">
        <f>MIN(BK239*(1+BK$6/Setup!$C$13)-DI240,MAX(0,$H240-SUM($DP240:FF240)))</f>
        <v/>
      </c>
      <c r="FH240">
        <f>MIN(BL239*(1+BL$6/Setup!$C$13)-DJ240,MAX(0,$H240-SUM($DP240:FG240)))</f>
        <v/>
      </c>
      <c r="FI240">
        <f>MIN(BM239*(1+BM$6/Setup!$C$13)-DK240,MAX(0,$H240-SUM($DP240:FH240)))</f>
        <v/>
      </c>
      <c r="FJ240">
        <f>MIN(BN239*(1+BN$6/Setup!$C$13)-DL240,MAX(0,$H240-SUM($DP240:FI240)))</f>
        <v/>
      </c>
      <c r="FK240">
        <f>MIN(BO239*(1+BO$6/Setup!$C$13)-DM240,MAX(0,$H240-SUM($DP240:FJ240)))</f>
        <v/>
      </c>
      <c r="FL240">
        <f>MIN(BP239*(1+BP$6/Setup!$C$13)-DN240,MAX(0,$H240-SUM($DP240:FK240)))</f>
        <v/>
      </c>
      <c r="FM240">
        <f>MIN(BQ239*(1+BQ$6/Setup!$C$13)-DO240,MAX(0,$H240-SUM($DP240:FL240)))</f>
        <v/>
      </c>
    </row>
    <row r="241">
      <c r="A241">
        <f>A240+1</f>
        <v/>
      </c>
      <c r="B241">
        <f>IF(Setup!$C$6="Every week",Setup!$C$7+7*(A241-1),IF(Setup!$C$6="Every 2 weeks",Setup!$C$7+14*(A241-1),IF(Setup!$C$6="Every month",EDATE(Setup!$C$7,A241-1),EOMONTH(Setup!$C$7,INT((A241-1+Setup!$C$20)/2)-1)+MIN(IF(MOD(A241-1+Setup!$C$20,2)=0,Setup!$C$18,Setup!$C$19),DAY(EOMONTH(Setup!$C$7,INT((A241-1+Setup!$C$20)/2)))))))</f>
        <v/>
      </c>
      <c r="C241">
        <f>N('Paycheck Plan'!J237)</f>
        <v/>
      </c>
      <c r="D241">
        <f>N('Paycheck Plan'!K237)</f>
        <v/>
      </c>
      <c r="E241">
        <f>MIN(MAX(0,Setup!$C$10-F240),MAX(0,Setup!$C$8+C241-G241))</f>
        <v/>
      </c>
      <c r="F241">
        <f>F240+E241</f>
        <v/>
      </c>
      <c r="G241">
        <f>MIN(Setup!$C$14,MAX(0,Setup!$C$8+C241))</f>
        <v/>
      </c>
      <c r="H241">
        <f>MAX(0,Setup!$C$8+C241-G241-E241)+SUM($T$7:$BQ$7)-SUM(BR241:DO241)</f>
        <v/>
      </c>
      <c r="I241">
        <f>SUMPRODUCT(T240:BQ240,$T$6:$BQ$6)/Setup!$C$13</f>
        <v/>
      </c>
      <c r="J241">
        <f>SUM(T241:BQ241)</f>
        <v/>
      </c>
      <c r="K241">
        <f>IF(MAX(DP241:FM241)&gt;0,MATCH(MAX(DP241:FM241),DP241:FM241,0),1)</f>
        <v/>
      </c>
      <c r="T241">
        <f>MAX(0,T240*(1+T$6/Setup!$C$13)-BR241-DP241)+IF($K241=1,$D241,0)</f>
        <v/>
      </c>
      <c r="U241">
        <f>MAX(0,U240*(1+U$6/Setup!$C$13)-BS241-DQ241)+IF($K241=2,$D241,0)</f>
        <v/>
      </c>
      <c r="V241">
        <f>MAX(0,V240*(1+V$6/Setup!$C$13)-BT241-DR241)+IF($K241=3,$D241,0)</f>
        <v/>
      </c>
      <c r="W241">
        <f>MAX(0,W240*(1+W$6/Setup!$C$13)-BU241-DS241)+IF($K241=4,$D241,0)</f>
        <v/>
      </c>
      <c r="X241">
        <f>MAX(0,X240*(1+X$6/Setup!$C$13)-BV241-DT241)+IF($K241=5,$D241,0)</f>
        <v/>
      </c>
      <c r="Y241">
        <f>MAX(0,Y240*(1+Y$6/Setup!$C$13)-BW241-DU241)+IF($K241=6,$D241,0)</f>
        <v/>
      </c>
      <c r="Z241">
        <f>MAX(0,Z240*(1+Z$6/Setup!$C$13)-BX241-DV241)+IF($K241=7,$D241,0)</f>
        <v/>
      </c>
      <c r="AA241">
        <f>MAX(0,AA240*(1+AA$6/Setup!$C$13)-BY241-DW241)+IF($K241=8,$D241,0)</f>
        <v/>
      </c>
      <c r="AB241">
        <f>MAX(0,AB240*(1+AB$6/Setup!$C$13)-BZ241-DX241)+IF($K241=9,$D241,0)</f>
        <v/>
      </c>
      <c r="AC241">
        <f>MAX(0,AC240*(1+AC$6/Setup!$C$13)-CA241-DY241)+IF($K241=10,$D241,0)</f>
        <v/>
      </c>
      <c r="AD241">
        <f>MAX(0,AD240*(1+AD$6/Setup!$C$13)-CB241-DZ241)+IF($K241=11,$D241,0)</f>
        <v/>
      </c>
      <c r="AE241">
        <f>MAX(0,AE240*(1+AE$6/Setup!$C$13)-CC241-EA241)+IF($K241=12,$D241,0)</f>
        <v/>
      </c>
      <c r="AF241">
        <f>MAX(0,AF240*(1+AF$6/Setup!$C$13)-CD241-EB241)+IF($K241=13,$D241,0)</f>
        <v/>
      </c>
      <c r="AG241">
        <f>MAX(0,AG240*(1+AG$6/Setup!$C$13)-CE241-EC241)+IF($K241=14,$D241,0)</f>
        <v/>
      </c>
      <c r="AH241">
        <f>MAX(0,AH240*(1+AH$6/Setup!$C$13)-CF241-ED241)+IF($K241=15,$D241,0)</f>
        <v/>
      </c>
      <c r="AI241">
        <f>MAX(0,AI240*(1+AI$6/Setup!$C$13)-CG241-EE241)+IF($K241=16,$D241,0)</f>
        <v/>
      </c>
      <c r="AJ241">
        <f>MAX(0,AJ240*(1+AJ$6/Setup!$C$13)-CH241-EF241)+IF($K241=17,$D241,0)</f>
        <v/>
      </c>
      <c r="AK241">
        <f>MAX(0,AK240*(1+AK$6/Setup!$C$13)-CI241-EG241)+IF($K241=18,$D241,0)</f>
        <v/>
      </c>
      <c r="AL241">
        <f>MAX(0,AL240*(1+AL$6/Setup!$C$13)-CJ241-EH241)+IF($K241=19,$D241,0)</f>
        <v/>
      </c>
      <c r="AM241">
        <f>MAX(0,AM240*(1+AM$6/Setup!$C$13)-CK241-EI241)+IF($K241=20,$D241,0)</f>
        <v/>
      </c>
      <c r="AN241">
        <f>MAX(0,AN240*(1+AN$6/Setup!$C$13)-CL241-EJ241)+IF($K241=21,$D241,0)</f>
        <v/>
      </c>
      <c r="AO241">
        <f>MAX(0,AO240*(1+AO$6/Setup!$C$13)-CM241-EK241)+IF($K241=22,$D241,0)</f>
        <v/>
      </c>
      <c r="AP241">
        <f>MAX(0,AP240*(1+AP$6/Setup!$C$13)-CN241-EL241)+IF($K241=23,$D241,0)</f>
        <v/>
      </c>
      <c r="AQ241">
        <f>MAX(0,AQ240*(1+AQ$6/Setup!$C$13)-CO241-EM241)+IF($K241=24,$D241,0)</f>
        <v/>
      </c>
      <c r="AR241">
        <f>MAX(0,AR240*(1+AR$6/Setup!$C$13)-CP241-EN241)+IF($K241=25,$D241,0)</f>
        <v/>
      </c>
      <c r="AS241">
        <f>MAX(0,AS240*(1+AS$6/Setup!$C$13)-CQ241-EO241)+IF($K241=26,$D241,0)</f>
        <v/>
      </c>
      <c r="AT241">
        <f>MAX(0,AT240*(1+AT$6/Setup!$C$13)-CR241-EP241)+IF($K241=27,$D241,0)</f>
        <v/>
      </c>
      <c r="AU241">
        <f>MAX(0,AU240*(1+AU$6/Setup!$C$13)-CS241-EQ241)+IF($K241=28,$D241,0)</f>
        <v/>
      </c>
      <c r="AV241">
        <f>MAX(0,AV240*(1+AV$6/Setup!$C$13)-CT241-ER241)+IF($K241=29,$D241,0)</f>
        <v/>
      </c>
      <c r="AW241">
        <f>MAX(0,AW240*(1+AW$6/Setup!$C$13)-CU241-ES241)+IF($K241=30,$D241,0)</f>
        <v/>
      </c>
      <c r="AX241">
        <f>MAX(0,AX240*(1+AX$6/Setup!$C$13)-CV241-ET241)+IF($K241=31,$D241,0)</f>
        <v/>
      </c>
      <c r="AY241">
        <f>MAX(0,AY240*(1+AY$6/Setup!$C$13)-CW241-EU241)+IF($K241=32,$D241,0)</f>
        <v/>
      </c>
      <c r="AZ241">
        <f>MAX(0,AZ240*(1+AZ$6/Setup!$C$13)-CX241-EV241)+IF($K241=33,$D241,0)</f>
        <v/>
      </c>
      <c r="BA241">
        <f>MAX(0,BA240*(1+BA$6/Setup!$C$13)-CY241-EW241)+IF($K241=34,$D241,0)</f>
        <v/>
      </c>
      <c r="BB241">
        <f>MAX(0,BB240*(1+BB$6/Setup!$C$13)-CZ241-EX241)+IF($K241=35,$D241,0)</f>
        <v/>
      </c>
      <c r="BC241">
        <f>MAX(0,BC240*(1+BC$6/Setup!$C$13)-DA241-EY241)+IF($K241=36,$D241,0)</f>
        <v/>
      </c>
      <c r="BD241">
        <f>MAX(0,BD240*(1+BD$6/Setup!$C$13)-DB241-EZ241)+IF($K241=37,$D241,0)</f>
        <v/>
      </c>
      <c r="BE241">
        <f>MAX(0,BE240*(1+BE$6/Setup!$C$13)-DC241-FA241)+IF($K241=38,$D241,0)</f>
        <v/>
      </c>
      <c r="BF241">
        <f>MAX(0,BF240*(1+BF$6/Setup!$C$13)-DD241-FB241)+IF($K241=39,$D241,0)</f>
        <v/>
      </c>
      <c r="BG241">
        <f>MAX(0,BG240*(1+BG$6/Setup!$C$13)-DE241-FC241)+IF($K241=40,$D241,0)</f>
        <v/>
      </c>
      <c r="BH241">
        <f>MAX(0,BH240*(1+BH$6/Setup!$C$13)-DF241-FD241)+IF($K241=41,$D241,0)</f>
        <v/>
      </c>
      <c r="BI241">
        <f>MAX(0,BI240*(1+BI$6/Setup!$C$13)-DG241-FE241)+IF($K241=42,$D241,0)</f>
        <v/>
      </c>
      <c r="BJ241">
        <f>MAX(0,BJ240*(1+BJ$6/Setup!$C$13)-DH241-FF241)+IF($K241=43,$D241,0)</f>
        <v/>
      </c>
      <c r="BK241">
        <f>MAX(0,BK240*(1+BK$6/Setup!$C$13)-DI241-FG241)+IF($K241=44,$D241,0)</f>
        <v/>
      </c>
      <c r="BL241">
        <f>MAX(0,BL240*(1+BL$6/Setup!$C$13)-DJ241-FH241)+IF($K241=45,$D241,0)</f>
        <v/>
      </c>
      <c r="BM241">
        <f>MAX(0,BM240*(1+BM$6/Setup!$C$13)-DK241-FI241)+IF($K241=46,$D241,0)</f>
        <v/>
      </c>
      <c r="BN241">
        <f>MAX(0,BN240*(1+BN$6/Setup!$C$13)-DL241-FJ241)+IF($K241=47,$D241,0)</f>
        <v/>
      </c>
      <c r="BO241">
        <f>MAX(0,BO240*(1+BO$6/Setup!$C$13)-DM241-FK241)+IF($K241=48,$D241,0)</f>
        <v/>
      </c>
      <c r="BP241">
        <f>MAX(0,BP240*(1+BP$6/Setup!$C$13)-DN241-FL241)+IF($K241=49,$D241,0)</f>
        <v/>
      </c>
      <c r="BQ241">
        <f>MAX(0,BQ240*(1+BQ$6/Setup!$C$13)-DO241-FM241)+IF($K241=50,$D241,0)</f>
        <v/>
      </c>
      <c r="BR241">
        <f>MIN(T240*(1+T$6/Setup!$C$13),T$7)</f>
        <v/>
      </c>
      <c r="BS241">
        <f>MIN(U240*(1+U$6/Setup!$C$13),U$7)</f>
        <v/>
      </c>
      <c r="BT241">
        <f>MIN(V240*(1+V$6/Setup!$C$13),V$7)</f>
        <v/>
      </c>
      <c r="BU241">
        <f>MIN(W240*(1+W$6/Setup!$C$13),W$7)</f>
        <v/>
      </c>
      <c r="BV241">
        <f>MIN(X240*(1+X$6/Setup!$C$13),X$7)</f>
        <v/>
      </c>
      <c r="BW241">
        <f>MIN(Y240*(1+Y$6/Setup!$C$13),Y$7)</f>
        <v/>
      </c>
      <c r="BX241">
        <f>MIN(Z240*(1+Z$6/Setup!$C$13),Z$7)</f>
        <v/>
      </c>
      <c r="BY241">
        <f>MIN(AA240*(1+AA$6/Setup!$C$13),AA$7)</f>
        <v/>
      </c>
      <c r="BZ241">
        <f>MIN(AB240*(1+AB$6/Setup!$C$13),AB$7)</f>
        <v/>
      </c>
      <c r="CA241">
        <f>MIN(AC240*(1+AC$6/Setup!$C$13),AC$7)</f>
        <v/>
      </c>
      <c r="CB241">
        <f>MIN(AD240*(1+AD$6/Setup!$C$13),AD$7)</f>
        <v/>
      </c>
      <c r="CC241">
        <f>MIN(AE240*(1+AE$6/Setup!$C$13),AE$7)</f>
        <v/>
      </c>
      <c r="CD241">
        <f>MIN(AF240*(1+AF$6/Setup!$C$13),AF$7)</f>
        <v/>
      </c>
      <c r="CE241">
        <f>MIN(AG240*(1+AG$6/Setup!$C$13),AG$7)</f>
        <v/>
      </c>
      <c r="CF241">
        <f>MIN(AH240*(1+AH$6/Setup!$C$13),AH$7)</f>
        <v/>
      </c>
      <c r="CG241">
        <f>MIN(AI240*(1+AI$6/Setup!$C$13),AI$7)</f>
        <v/>
      </c>
      <c r="CH241">
        <f>MIN(AJ240*(1+AJ$6/Setup!$C$13),AJ$7)</f>
        <v/>
      </c>
      <c r="CI241">
        <f>MIN(AK240*(1+AK$6/Setup!$C$13),AK$7)</f>
        <v/>
      </c>
      <c r="CJ241">
        <f>MIN(AL240*(1+AL$6/Setup!$C$13),AL$7)</f>
        <v/>
      </c>
      <c r="CK241">
        <f>MIN(AM240*(1+AM$6/Setup!$C$13),AM$7)</f>
        <v/>
      </c>
      <c r="CL241">
        <f>MIN(AN240*(1+AN$6/Setup!$C$13),AN$7)</f>
        <v/>
      </c>
      <c r="CM241">
        <f>MIN(AO240*(1+AO$6/Setup!$C$13),AO$7)</f>
        <v/>
      </c>
      <c r="CN241">
        <f>MIN(AP240*(1+AP$6/Setup!$C$13),AP$7)</f>
        <v/>
      </c>
      <c r="CO241">
        <f>MIN(AQ240*(1+AQ$6/Setup!$C$13),AQ$7)</f>
        <v/>
      </c>
      <c r="CP241">
        <f>MIN(AR240*(1+AR$6/Setup!$C$13),AR$7)</f>
        <v/>
      </c>
      <c r="CQ241">
        <f>MIN(AS240*(1+AS$6/Setup!$C$13),AS$7)</f>
        <v/>
      </c>
      <c r="CR241">
        <f>MIN(AT240*(1+AT$6/Setup!$C$13),AT$7)</f>
        <v/>
      </c>
      <c r="CS241">
        <f>MIN(AU240*(1+AU$6/Setup!$C$13),AU$7)</f>
        <v/>
      </c>
      <c r="CT241">
        <f>MIN(AV240*(1+AV$6/Setup!$C$13),AV$7)</f>
        <v/>
      </c>
      <c r="CU241">
        <f>MIN(AW240*(1+AW$6/Setup!$C$13),AW$7)</f>
        <v/>
      </c>
      <c r="CV241">
        <f>MIN(AX240*(1+AX$6/Setup!$C$13),AX$7)</f>
        <v/>
      </c>
      <c r="CW241">
        <f>MIN(AY240*(1+AY$6/Setup!$C$13),AY$7)</f>
        <v/>
      </c>
      <c r="CX241">
        <f>MIN(AZ240*(1+AZ$6/Setup!$C$13),AZ$7)</f>
        <v/>
      </c>
      <c r="CY241">
        <f>MIN(BA240*(1+BA$6/Setup!$C$13),BA$7)</f>
        <v/>
      </c>
      <c r="CZ241">
        <f>MIN(BB240*(1+BB$6/Setup!$C$13),BB$7)</f>
        <v/>
      </c>
      <c r="DA241">
        <f>MIN(BC240*(1+BC$6/Setup!$C$13),BC$7)</f>
        <v/>
      </c>
      <c r="DB241">
        <f>MIN(BD240*(1+BD$6/Setup!$C$13),BD$7)</f>
        <v/>
      </c>
      <c r="DC241">
        <f>MIN(BE240*(1+BE$6/Setup!$C$13),BE$7)</f>
        <v/>
      </c>
      <c r="DD241">
        <f>MIN(BF240*(1+BF$6/Setup!$C$13),BF$7)</f>
        <v/>
      </c>
      <c r="DE241">
        <f>MIN(BG240*(1+BG$6/Setup!$C$13),BG$7)</f>
        <v/>
      </c>
      <c r="DF241">
        <f>MIN(BH240*(1+BH$6/Setup!$C$13),BH$7)</f>
        <v/>
      </c>
      <c r="DG241">
        <f>MIN(BI240*(1+BI$6/Setup!$C$13),BI$7)</f>
        <v/>
      </c>
      <c r="DH241">
        <f>MIN(BJ240*(1+BJ$6/Setup!$C$13),BJ$7)</f>
        <v/>
      </c>
      <c r="DI241">
        <f>MIN(BK240*(1+BK$6/Setup!$C$13),BK$7)</f>
        <v/>
      </c>
      <c r="DJ241">
        <f>MIN(BL240*(1+BL$6/Setup!$C$13),BL$7)</f>
        <v/>
      </c>
      <c r="DK241">
        <f>MIN(BM240*(1+BM$6/Setup!$C$13),BM$7)</f>
        <v/>
      </c>
      <c r="DL241">
        <f>MIN(BN240*(1+BN$6/Setup!$C$13),BN$7)</f>
        <v/>
      </c>
      <c r="DM241">
        <f>MIN(BO240*(1+BO$6/Setup!$C$13),BO$7)</f>
        <v/>
      </c>
      <c r="DN241">
        <f>MIN(BP240*(1+BP$6/Setup!$C$13),BP$7)</f>
        <v/>
      </c>
      <c r="DO241">
        <f>MIN(BQ240*(1+BQ$6/Setup!$C$13),BQ$7)</f>
        <v/>
      </c>
      <c r="DP241">
        <f>MIN(T240*(1+T$6/Setup!$C$13)-BR241,$H241)</f>
        <v/>
      </c>
      <c r="DQ241">
        <f>MIN(U240*(1+U$6/Setup!$C$13)-BS241,MAX(0,$H241-SUM($DP241:DP241)))</f>
        <v/>
      </c>
      <c r="DR241">
        <f>MIN(V240*(1+V$6/Setup!$C$13)-BT241,MAX(0,$H241-SUM($DP241:DQ241)))</f>
        <v/>
      </c>
      <c r="DS241">
        <f>MIN(W240*(1+W$6/Setup!$C$13)-BU241,MAX(0,$H241-SUM($DP241:DR241)))</f>
        <v/>
      </c>
      <c r="DT241">
        <f>MIN(X240*(1+X$6/Setup!$C$13)-BV241,MAX(0,$H241-SUM($DP241:DS241)))</f>
        <v/>
      </c>
      <c r="DU241">
        <f>MIN(Y240*(1+Y$6/Setup!$C$13)-BW241,MAX(0,$H241-SUM($DP241:DT241)))</f>
        <v/>
      </c>
      <c r="DV241">
        <f>MIN(Z240*(1+Z$6/Setup!$C$13)-BX241,MAX(0,$H241-SUM($DP241:DU241)))</f>
        <v/>
      </c>
      <c r="DW241">
        <f>MIN(AA240*(1+AA$6/Setup!$C$13)-BY241,MAX(0,$H241-SUM($DP241:DV241)))</f>
        <v/>
      </c>
      <c r="DX241">
        <f>MIN(AB240*(1+AB$6/Setup!$C$13)-BZ241,MAX(0,$H241-SUM($DP241:DW241)))</f>
        <v/>
      </c>
      <c r="DY241">
        <f>MIN(AC240*(1+AC$6/Setup!$C$13)-CA241,MAX(0,$H241-SUM($DP241:DX241)))</f>
        <v/>
      </c>
      <c r="DZ241">
        <f>MIN(AD240*(1+AD$6/Setup!$C$13)-CB241,MAX(0,$H241-SUM($DP241:DY241)))</f>
        <v/>
      </c>
      <c r="EA241">
        <f>MIN(AE240*(1+AE$6/Setup!$C$13)-CC241,MAX(0,$H241-SUM($DP241:DZ241)))</f>
        <v/>
      </c>
      <c r="EB241">
        <f>MIN(AF240*(1+AF$6/Setup!$C$13)-CD241,MAX(0,$H241-SUM($DP241:EA241)))</f>
        <v/>
      </c>
      <c r="EC241">
        <f>MIN(AG240*(1+AG$6/Setup!$C$13)-CE241,MAX(0,$H241-SUM($DP241:EB241)))</f>
        <v/>
      </c>
      <c r="ED241">
        <f>MIN(AH240*(1+AH$6/Setup!$C$13)-CF241,MAX(0,$H241-SUM($DP241:EC241)))</f>
        <v/>
      </c>
      <c r="EE241">
        <f>MIN(AI240*(1+AI$6/Setup!$C$13)-CG241,MAX(0,$H241-SUM($DP241:ED241)))</f>
        <v/>
      </c>
      <c r="EF241">
        <f>MIN(AJ240*(1+AJ$6/Setup!$C$13)-CH241,MAX(0,$H241-SUM($DP241:EE241)))</f>
        <v/>
      </c>
      <c r="EG241">
        <f>MIN(AK240*(1+AK$6/Setup!$C$13)-CI241,MAX(0,$H241-SUM($DP241:EF241)))</f>
        <v/>
      </c>
      <c r="EH241">
        <f>MIN(AL240*(1+AL$6/Setup!$C$13)-CJ241,MAX(0,$H241-SUM($DP241:EG241)))</f>
        <v/>
      </c>
      <c r="EI241">
        <f>MIN(AM240*(1+AM$6/Setup!$C$13)-CK241,MAX(0,$H241-SUM($DP241:EH241)))</f>
        <v/>
      </c>
      <c r="EJ241">
        <f>MIN(AN240*(1+AN$6/Setup!$C$13)-CL241,MAX(0,$H241-SUM($DP241:EI241)))</f>
        <v/>
      </c>
      <c r="EK241">
        <f>MIN(AO240*(1+AO$6/Setup!$C$13)-CM241,MAX(0,$H241-SUM($DP241:EJ241)))</f>
        <v/>
      </c>
      <c r="EL241">
        <f>MIN(AP240*(1+AP$6/Setup!$C$13)-CN241,MAX(0,$H241-SUM($DP241:EK241)))</f>
        <v/>
      </c>
      <c r="EM241">
        <f>MIN(AQ240*(1+AQ$6/Setup!$C$13)-CO241,MAX(0,$H241-SUM($DP241:EL241)))</f>
        <v/>
      </c>
      <c r="EN241">
        <f>MIN(AR240*(1+AR$6/Setup!$C$13)-CP241,MAX(0,$H241-SUM($DP241:EM241)))</f>
        <v/>
      </c>
      <c r="EO241">
        <f>MIN(AS240*(1+AS$6/Setup!$C$13)-CQ241,MAX(0,$H241-SUM($DP241:EN241)))</f>
        <v/>
      </c>
      <c r="EP241">
        <f>MIN(AT240*(1+AT$6/Setup!$C$13)-CR241,MAX(0,$H241-SUM($DP241:EO241)))</f>
        <v/>
      </c>
      <c r="EQ241">
        <f>MIN(AU240*(1+AU$6/Setup!$C$13)-CS241,MAX(0,$H241-SUM($DP241:EP241)))</f>
        <v/>
      </c>
      <c r="ER241">
        <f>MIN(AV240*(1+AV$6/Setup!$C$13)-CT241,MAX(0,$H241-SUM($DP241:EQ241)))</f>
        <v/>
      </c>
      <c r="ES241">
        <f>MIN(AW240*(1+AW$6/Setup!$C$13)-CU241,MAX(0,$H241-SUM($DP241:ER241)))</f>
        <v/>
      </c>
      <c r="ET241">
        <f>MIN(AX240*(1+AX$6/Setup!$C$13)-CV241,MAX(0,$H241-SUM($DP241:ES241)))</f>
        <v/>
      </c>
      <c r="EU241">
        <f>MIN(AY240*(1+AY$6/Setup!$C$13)-CW241,MAX(0,$H241-SUM($DP241:ET241)))</f>
        <v/>
      </c>
      <c r="EV241">
        <f>MIN(AZ240*(1+AZ$6/Setup!$C$13)-CX241,MAX(0,$H241-SUM($DP241:EU241)))</f>
        <v/>
      </c>
      <c r="EW241">
        <f>MIN(BA240*(1+BA$6/Setup!$C$13)-CY241,MAX(0,$H241-SUM($DP241:EV241)))</f>
        <v/>
      </c>
      <c r="EX241">
        <f>MIN(BB240*(1+BB$6/Setup!$C$13)-CZ241,MAX(0,$H241-SUM($DP241:EW241)))</f>
        <v/>
      </c>
      <c r="EY241">
        <f>MIN(BC240*(1+BC$6/Setup!$C$13)-DA241,MAX(0,$H241-SUM($DP241:EX241)))</f>
        <v/>
      </c>
      <c r="EZ241">
        <f>MIN(BD240*(1+BD$6/Setup!$C$13)-DB241,MAX(0,$H241-SUM($DP241:EY241)))</f>
        <v/>
      </c>
      <c r="FA241">
        <f>MIN(BE240*(1+BE$6/Setup!$C$13)-DC241,MAX(0,$H241-SUM($DP241:EZ241)))</f>
        <v/>
      </c>
      <c r="FB241">
        <f>MIN(BF240*(1+BF$6/Setup!$C$13)-DD241,MAX(0,$H241-SUM($DP241:FA241)))</f>
        <v/>
      </c>
      <c r="FC241">
        <f>MIN(BG240*(1+BG$6/Setup!$C$13)-DE241,MAX(0,$H241-SUM($DP241:FB241)))</f>
        <v/>
      </c>
      <c r="FD241">
        <f>MIN(BH240*(1+BH$6/Setup!$C$13)-DF241,MAX(0,$H241-SUM($DP241:FC241)))</f>
        <v/>
      </c>
      <c r="FE241">
        <f>MIN(BI240*(1+BI$6/Setup!$C$13)-DG241,MAX(0,$H241-SUM($DP241:FD241)))</f>
        <v/>
      </c>
      <c r="FF241">
        <f>MIN(BJ240*(1+BJ$6/Setup!$C$13)-DH241,MAX(0,$H241-SUM($DP241:FE241)))</f>
        <v/>
      </c>
      <c r="FG241">
        <f>MIN(BK240*(1+BK$6/Setup!$C$13)-DI241,MAX(0,$H241-SUM($DP241:FF241)))</f>
        <v/>
      </c>
      <c r="FH241">
        <f>MIN(BL240*(1+BL$6/Setup!$C$13)-DJ241,MAX(0,$H241-SUM($DP241:FG241)))</f>
        <v/>
      </c>
      <c r="FI241">
        <f>MIN(BM240*(1+BM$6/Setup!$C$13)-DK241,MAX(0,$H241-SUM($DP241:FH241)))</f>
        <v/>
      </c>
      <c r="FJ241">
        <f>MIN(BN240*(1+BN$6/Setup!$C$13)-DL241,MAX(0,$H241-SUM($DP241:FI241)))</f>
        <v/>
      </c>
      <c r="FK241">
        <f>MIN(BO240*(1+BO$6/Setup!$C$13)-DM241,MAX(0,$H241-SUM($DP241:FJ241)))</f>
        <v/>
      </c>
      <c r="FL241">
        <f>MIN(BP240*(1+BP$6/Setup!$C$13)-DN241,MAX(0,$H241-SUM($DP241:FK241)))</f>
        <v/>
      </c>
      <c r="FM241">
        <f>MIN(BQ240*(1+BQ$6/Setup!$C$13)-DO241,MAX(0,$H241-SUM($DP241:FL241)))</f>
        <v/>
      </c>
    </row>
    <row r="242">
      <c r="A242">
        <f>A241+1</f>
        <v/>
      </c>
      <c r="B242">
        <f>IF(Setup!$C$6="Every week",Setup!$C$7+7*(A242-1),IF(Setup!$C$6="Every 2 weeks",Setup!$C$7+14*(A242-1),IF(Setup!$C$6="Every month",EDATE(Setup!$C$7,A242-1),EOMONTH(Setup!$C$7,INT((A242-1+Setup!$C$20)/2)-1)+MIN(IF(MOD(A242-1+Setup!$C$20,2)=0,Setup!$C$18,Setup!$C$19),DAY(EOMONTH(Setup!$C$7,INT((A242-1+Setup!$C$20)/2)))))))</f>
        <v/>
      </c>
      <c r="C242">
        <f>N('Paycheck Plan'!J238)</f>
        <v/>
      </c>
      <c r="D242">
        <f>N('Paycheck Plan'!K238)</f>
        <v/>
      </c>
      <c r="E242">
        <f>MIN(MAX(0,Setup!$C$10-F241),MAX(0,Setup!$C$8+C242-G242))</f>
        <v/>
      </c>
      <c r="F242">
        <f>F241+E242</f>
        <v/>
      </c>
      <c r="G242">
        <f>MIN(Setup!$C$14,MAX(0,Setup!$C$8+C242))</f>
        <v/>
      </c>
      <c r="H242">
        <f>MAX(0,Setup!$C$8+C242-G242-E242)+SUM($T$7:$BQ$7)-SUM(BR242:DO242)</f>
        <v/>
      </c>
      <c r="I242">
        <f>SUMPRODUCT(T241:BQ241,$T$6:$BQ$6)/Setup!$C$13</f>
        <v/>
      </c>
      <c r="J242">
        <f>SUM(T242:BQ242)</f>
        <v/>
      </c>
      <c r="K242">
        <f>IF(MAX(DP242:FM242)&gt;0,MATCH(MAX(DP242:FM242),DP242:FM242,0),1)</f>
        <v/>
      </c>
      <c r="T242">
        <f>MAX(0,T241*(1+T$6/Setup!$C$13)-BR242-DP242)+IF($K242=1,$D242,0)</f>
        <v/>
      </c>
      <c r="U242">
        <f>MAX(0,U241*(1+U$6/Setup!$C$13)-BS242-DQ242)+IF($K242=2,$D242,0)</f>
        <v/>
      </c>
      <c r="V242">
        <f>MAX(0,V241*(1+V$6/Setup!$C$13)-BT242-DR242)+IF($K242=3,$D242,0)</f>
        <v/>
      </c>
      <c r="W242">
        <f>MAX(0,W241*(1+W$6/Setup!$C$13)-BU242-DS242)+IF($K242=4,$D242,0)</f>
        <v/>
      </c>
      <c r="X242">
        <f>MAX(0,X241*(1+X$6/Setup!$C$13)-BV242-DT242)+IF($K242=5,$D242,0)</f>
        <v/>
      </c>
      <c r="Y242">
        <f>MAX(0,Y241*(1+Y$6/Setup!$C$13)-BW242-DU242)+IF($K242=6,$D242,0)</f>
        <v/>
      </c>
      <c r="Z242">
        <f>MAX(0,Z241*(1+Z$6/Setup!$C$13)-BX242-DV242)+IF($K242=7,$D242,0)</f>
        <v/>
      </c>
      <c r="AA242">
        <f>MAX(0,AA241*(1+AA$6/Setup!$C$13)-BY242-DW242)+IF($K242=8,$D242,0)</f>
        <v/>
      </c>
      <c r="AB242">
        <f>MAX(0,AB241*(1+AB$6/Setup!$C$13)-BZ242-DX242)+IF($K242=9,$D242,0)</f>
        <v/>
      </c>
      <c r="AC242">
        <f>MAX(0,AC241*(1+AC$6/Setup!$C$13)-CA242-DY242)+IF($K242=10,$D242,0)</f>
        <v/>
      </c>
      <c r="AD242">
        <f>MAX(0,AD241*(1+AD$6/Setup!$C$13)-CB242-DZ242)+IF($K242=11,$D242,0)</f>
        <v/>
      </c>
      <c r="AE242">
        <f>MAX(0,AE241*(1+AE$6/Setup!$C$13)-CC242-EA242)+IF($K242=12,$D242,0)</f>
        <v/>
      </c>
      <c r="AF242">
        <f>MAX(0,AF241*(1+AF$6/Setup!$C$13)-CD242-EB242)+IF($K242=13,$D242,0)</f>
        <v/>
      </c>
      <c r="AG242">
        <f>MAX(0,AG241*(1+AG$6/Setup!$C$13)-CE242-EC242)+IF($K242=14,$D242,0)</f>
        <v/>
      </c>
      <c r="AH242">
        <f>MAX(0,AH241*(1+AH$6/Setup!$C$13)-CF242-ED242)+IF($K242=15,$D242,0)</f>
        <v/>
      </c>
      <c r="AI242">
        <f>MAX(0,AI241*(1+AI$6/Setup!$C$13)-CG242-EE242)+IF($K242=16,$D242,0)</f>
        <v/>
      </c>
      <c r="AJ242">
        <f>MAX(0,AJ241*(1+AJ$6/Setup!$C$13)-CH242-EF242)+IF($K242=17,$D242,0)</f>
        <v/>
      </c>
      <c r="AK242">
        <f>MAX(0,AK241*(1+AK$6/Setup!$C$13)-CI242-EG242)+IF($K242=18,$D242,0)</f>
        <v/>
      </c>
      <c r="AL242">
        <f>MAX(0,AL241*(1+AL$6/Setup!$C$13)-CJ242-EH242)+IF($K242=19,$D242,0)</f>
        <v/>
      </c>
      <c r="AM242">
        <f>MAX(0,AM241*(1+AM$6/Setup!$C$13)-CK242-EI242)+IF($K242=20,$D242,0)</f>
        <v/>
      </c>
      <c r="AN242">
        <f>MAX(0,AN241*(1+AN$6/Setup!$C$13)-CL242-EJ242)+IF($K242=21,$D242,0)</f>
        <v/>
      </c>
      <c r="AO242">
        <f>MAX(0,AO241*(1+AO$6/Setup!$C$13)-CM242-EK242)+IF($K242=22,$D242,0)</f>
        <v/>
      </c>
      <c r="AP242">
        <f>MAX(0,AP241*(1+AP$6/Setup!$C$13)-CN242-EL242)+IF($K242=23,$D242,0)</f>
        <v/>
      </c>
      <c r="AQ242">
        <f>MAX(0,AQ241*(1+AQ$6/Setup!$C$13)-CO242-EM242)+IF($K242=24,$D242,0)</f>
        <v/>
      </c>
      <c r="AR242">
        <f>MAX(0,AR241*(1+AR$6/Setup!$C$13)-CP242-EN242)+IF($K242=25,$D242,0)</f>
        <v/>
      </c>
      <c r="AS242">
        <f>MAX(0,AS241*(1+AS$6/Setup!$C$13)-CQ242-EO242)+IF($K242=26,$D242,0)</f>
        <v/>
      </c>
      <c r="AT242">
        <f>MAX(0,AT241*(1+AT$6/Setup!$C$13)-CR242-EP242)+IF($K242=27,$D242,0)</f>
        <v/>
      </c>
      <c r="AU242">
        <f>MAX(0,AU241*(1+AU$6/Setup!$C$13)-CS242-EQ242)+IF($K242=28,$D242,0)</f>
        <v/>
      </c>
      <c r="AV242">
        <f>MAX(0,AV241*(1+AV$6/Setup!$C$13)-CT242-ER242)+IF($K242=29,$D242,0)</f>
        <v/>
      </c>
      <c r="AW242">
        <f>MAX(0,AW241*(1+AW$6/Setup!$C$13)-CU242-ES242)+IF($K242=30,$D242,0)</f>
        <v/>
      </c>
      <c r="AX242">
        <f>MAX(0,AX241*(1+AX$6/Setup!$C$13)-CV242-ET242)+IF($K242=31,$D242,0)</f>
        <v/>
      </c>
      <c r="AY242">
        <f>MAX(0,AY241*(1+AY$6/Setup!$C$13)-CW242-EU242)+IF($K242=32,$D242,0)</f>
        <v/>
      </c>
      <c r="AZ242">
        <f>MAX(0,AZ241*(1+AZ$6/Setup!$C$13)-CX242-EV242)+IF($K242=33,$D242,0)</f>
        <v/>
      </c>
      <c r="BA242">
        <f>MAX(0,BA241*(1+BA$6/Setup!$C$13)-CY242-EW242)+IF($K242=34,$D242,0)</f>
        <v/>
      </c>
      <c r="BB242">
        <f>MAX(0,BB241*(1+BB$6/Setup!$C$13)-CZ242-EX242)+IF($K242=35,$D242,0)</f>
        <v/>
      </c>
      <c r="BC242">
        <f>MAX(0,BC241*(1+BC$6/Setup!$C$13)-DA242-EY242)+IF($K242=36,$D242,0)</f>
        <v/>
      </c>
      <c r="BD242">
        <f>MAX(0,BD241*(1+BD$6/Setup!$C$13)-DB242-EZ242)+IF($K242=37,$D242,0)</f>
        <v/>
      </c>
      <c r="BE242">
        <f>MAX(0,BE241*(1+BE$6/Setup!$C$13)-DC242-FA242)+IF($K242=38,$D242,0)</f>
        <v/>
      </c>
      <c r="BF242">
        <f>MAX(0,BF241*(1+BF$6/Setup!$C$13)-DD242-FB242)+IF($K242=39,$D242,0)</f>
        <v/>
      </c>
      <c r="BG242">
        <f>MAX(0,BG241*(1+BG$6/Setup!$C$13)-DE242-FC242)+IF($K242=40,$D242,0)</f>
        <v/>
      </c>
      <c r="BH242">
        <f>MAX(0,BH241*(1+BH$6/Setup!$C$13)-DF242-FD242)+IF($K242=41,$D242,0)</f>
        <v/>
      </c>
      <c r="BI242">
        <f>MAX(0,BI241*(1+BI$6/Setup!$C$13)-DG242-FE242)+IF($K242=42,$D242,0)</f>
        <v/>
      </c>
      <c r="BJ242">
        <f>MAX(0,BJ241*(1+BJ$6/Setup!$C$13)-DH242-FF242)+IF($K242=43,$D242,0)</f>
        <v/>
      </c>
      <c r="BK242">
        <f>MAX(0,BK241*(1+BK$6/Setup!$C$13)-DI242-FG242)+IF($K242=44,$D242,0)</f>
        <v/>
      </c>
      <c r="BL242">
        <f>MAX(0,BL241*(1+BL$6/Setup!$C$13)-DJ242-FH242)+IF($K242=45,$D242,0)</f>
        <v/>
      </c>
      <c r="BM242">
        <f>MAX(0,BM241*(1+BM$6/Setup!$C$13)-DK242-FI242)+IF($K242=46,$D242,0)</f>
        <v/>
      </c>
      <c r="BN242">
        <f>MAX(0,BN241*(1+BN$6/Setup!$C$13)-DL242-FJ242)+IF($K242=47,$D242,0)</f>
        <v/>
      </c>
      <c r="BO242">
        <f>MAX(0,BO241*(1+BO$6/Setup!$C$13)-DM242-FK242)+IF($K242=48,$D242,0)</f>
        <v/>
      </c>
      <c r="BP242">
        <f>MAX(0,BP241*(1+BP$6/Setup!$C$13)-DN242-FL242)+IF($K242=49,$D242,0)</f>
        <v/>
      </c>
      <c r="BQ242">
        <f>MAX(0,BQ241*(1+BQ$6/Setup!$C$13)-DO242-FM242)+IF($K242=50,$D242,0)</f>
        <v/>
      </c>
      <c r="BR242">
        <f>MIN(T241*(1+T$6/Setup!$C$13),T$7)</f>
        <v/>
      </c>
      <c r="BS242">
        <f>MIN(U241*(1+U$6/Setup!$C$13),U$7)</f>
        <v/>
      </c>
      <c r="BT242">
        <f>MIN(V241*(1+V$6/Setup!$C$13),V$7)</f>
        <v/>
      </c>
      <c r="BU242">
        <f>MIN(W241*(1+W$6/Setup!$C$13),W$7)</f>
        <v/>
      </c>
      <c r="BV242">
        <f>MIN(X241*(1+X$6/Setup!$C$13),X$7)</f>
        <v/>
      </c>
      <c r="BW242">
        <f>MIN(Y241*(1+Y$6/Setup!$C$13),Y$7)</f>
        <v/>
      </c>
      <c r="BX242">
        <f>MIN(Z241*(1+Z$6/Setup!$C$13),Z$7)</f>
        <v/>
      </c>
      <c r="BY242">
        <f>MIN(AA241*(1+AA$6/Setup!$C$13),AA$7)</f>
        <v/>
      </c>
      <c r="BZ242">
        <f>MIN(AB241*(1+AB$6/Setup!$C$13),AB$7)</f>
        <v/>
      </c>
      <c r="CA242">
        <f>MIN(AC241*(1+AC$6/Setup!$C$13),AC$7)</f>
        <v/>
      </c>
      <c r="CB242">
        <f>MIN(AD241*(1+AD$6/Setup!$C$13),AD$7)</f>
        <v/>
      </c>
      <c r="CC242">
        <f>MIN(AE241*(1+AE$6/Setup!$C$13),AE$7)</f>
        <v/>
      </c>
      <c r="CD242">
        <f>MIN(AF241*(1+AF$6/Setup!$C$13),AF$7)</f>
        <v/>
      </c>
      <c r="CE242">
        <f>MIN(AG241*(1+AG$6/Setup!$C$13),AG$7)</f>
        <v/>
      </c>
      <c r="CF242">
        <f>MIN(AH241*(1+AH$6/Setup!$C$13),AH$7)</f>
        <v/>
      </c>
      <c r="CG242">
        <f>MIN(AI241*(1+AI$6/Setup!$C$13),AI$7)</f>
        <v/>
      </c>
      <c r="CH242">
        <f>MIN(AJ241*(1+AJ$6/Setup!$C$13),AJ$7)</f>
        <v/>
      </c>
      <c r="CI242">
        <f>MIN(AK241*(1+AK$6/Setup!$C$13),AK$7)</f>
        <v/>
      </c>
      <c r="CJ242">
        <f>MIN(AL241*(1+AL$6/Setup!$C$13),AL$7)</f>
        <v/>
      </c>
      <c r="CK242">
        <f>MIN(AM241*(1+AM$6/Setup!$C$13),AM$7)</f>
        <v/>
      </c>
      <c r="CL242">
        <f>MIN(AN241*(1+AN$6/Setup!$C$13),AN$7)</f>
        <v/>
      </c>
      <c r="CM242">
        <f>MIN(AO241*(1+AO$6/Setup!$C$13),AO$7)</f>
        <v/>
      </c>
      <c r="CN242">
        <f>MIN(AP241*(1+AP$6/Setup!$C$13),AP$7)</f>
        <v/>
      </c>
      <c r="CO242">
        <f>MIN(AQ241*(1+AQ$6/Setup!$C$13),AQ$7)</f>
        <v/>
      </c>
      <c r="CP242">
        <f>MIN(AR241*(1+AR$6/Setup!$C$13),AR$7)</f>
        <v/>
      </c>
      <c r="CQ242">
        <f>MIN(AS241*(1+AS$6/Setup!$C$13),AS$7)</f>
        <v/>
      </c>
      <c r="CR242">
        <f>MIN(AT241*(1+AT$6/Setup!$C$13),AT$7)</f>
        <v/>
      </c>
      <c r="CS242">
        <f>MIN(AU241*(1+AU$6/Setup!$C$13),AU$7)</f>
        <v/>
      </c>
      <c r="CT242">
        <f>MIN(AV241*(1+AV$6/Setup!$C$13),AV$7)</f>
        <v/>
      </c>
      <c r="CU242">
        <f>MIN(AW241*(1+AW$6/Setup!$C$13),AW$7)</f>
        <v/>
      </c>
      <c r="CV242">
        <f>MIN(AX241*(1+AX$6/Setup!$C$13),AX$7)</f>
        <v/>
      </c>
      <c r="CW242">
        <f>MIN(AY241*(1+AY$6/Setup!$C$13),AY$7)</f>
        <v/>
      </c>
      <c r="CX242">
        <f>MIN(AZ241*(1+AZ$6/Setup!$C$13),AZ$7)</f>
        <v/>
      </c>
      <c r="CY242">
        <f>MIN(BA241*(1+BA$6/Setup!$C$13),BA$7)</f>
        <v/>
      </c>
      <c r="CZ242">
        <f>MIN(BB241*(1+BB$6/Setup!$C$13),BB$7)</f>
        <v/>
      </c>
      <c r="DA242">
        <f>MIN(BC241*(1+BC$6/Setup!$C$13),BC$7)</f>
        <v/>
      </c>
      <c r="DB242">
        <f>MIN(BD241*(1+BD$6/Setup!$C$13),BD$7)</f>
        <v/>
      </c>
      <c r="DC242">
        <f>MIN(BE241*(1+BE$6/Setup!$C$13),BE$7)</f>
        <v/>
      </c>
      <c r="DD242">
        <f>MIN(BF241*(1+BF$6/Setup!$C$13),BF$7)</f>
        <v/>
      </c>
      <c r="DE242">
        <f>MIN(BG241*(1+BG$6/Setup!$C$13),BG$7)</f>
        <v/>
      </c>
      <c r="DF242">
        <f>MIN(BH241*(1+BH$6/Setup!$C$13),BH$7)</f>
        <v/>
      </c>
      <c r="DG242">
        <f>MIN(BI241*(1+BI$6/Setup!$C$13),BI$7)</f>
        <v/>
      </c>
      <c r="DH242">
        <f>MIN(BJ241*(1+BJ$6/Setup!$C$13),BJ$7)</f>
        <v/>
      </c>
      <c r="DI242">
        <f>MIN(BK241*(1+BK$6/Setup!$C$13),BK$7)</f>
        <v/>
      </c>
      <c r="DJ242">
        <f>MIN(BL241*(1+BL$6/Setup!$C$13),BL$7)</f>
        <v/>
      </c>
      <c r="DK242">
        <f>MIN(BM241*(1+BM$6/Setup!$C$13),BM$7)</f>
        <v/>
      </c>
      <c r="DL242">
        <f>MIN(BN241*(1+BN$6/Setup!$C$13),BN$7)</f>
        <v/>
      </c>
      <c r="DM242">
        <f>MIN(BO241*(1+BO$6/Setup!$C$13),BO$7)</f>
        <v/>
      </c>
      <c r="DN242">
        <f>MIN(BP241*(1+BP$6/Setup!$C$13),BP$7)</f>
        <v/>
      </c>
      <c r="DO242">
        <f>MIN(BQ241*(1+BQ$6/Setup!$C$13),BQ$7)</f>
        <v/>
      </c>
      <c r="DP242">
        <f>MIN(T241*(1+T$6/Setup!$C$13)-BR242,$H242)</f>
        <v/>
      </c>
      <c r="DQ242">
        <f>MIN(U241*(1+U$6/Setup!$C$13)-BS242,MAX(0,$H242-SUM($DP242:DP242)))</f>
        <v/>
      </c>
      <c r="DR242">
        <f>MIN(V241*(1+V$6/Setup!$C$13)-BT242,MAX(0,$H242-SUM($DP242:DQ242)))</f>
        <v/>
      </c>
      <c r="DS242">
        <f>MIN(W241*(1+W$6/Setup!$C$13)-BU242,MAX(0,$H242-SUM($DP242:DR242)))</f>
        <v/>
      </c>
      <c r="DT242">
        <f>MIN(X241*(1+X$6/Setup!$C$13)-BV242,MAX(0,$H242-SUM($DP242:DS242)))</f>
        <v/>
      </c>
      <c r="DU242">
        <f>MIN(Y241*(1+Y$6/Setup!$C$13)-BW242,MAX(0,$H242-SUM($DP242:DT242)))</f>
        <v/>
      </c>
      <c r="DV242">
        <f>MIN(Z241*(1+Z$6/Setup!$C$13)-BX242,MAX(0,$H242-SUM($DP242:DU242)))</f>
        <v/>
      </c>
      <c r="DW242">
        <f>MIN(AA241*(1+AA$6/Setup!$C$13)-BY242,MAX(0,$H242-SUM($DP242:DV242)))</f>
        <v/>
      </c>
      <c r="DX242">
        <f>MIN(AB241*(1+AB$6/Setup!$C$13)-BZ242,MAX(0,$H242-SUM($DP242:DW242)))</f>
        <v/>
      </c>
      <c r="DY242">
        <f>MIN(AC241*(1+AC$6/Setup!$C$13)-CA242,MAX(0,$H242-SUM($DP242:DX242)))</f>
        <v/>
      </c>
      <c r="DZ242">
        <f>MIN(AD241*(1+AD$6/Setup!$C$13)-CB242,MAX(0,$H242-SUM($DP242:DY242)))</f>
        <v/>
      </c>
      <c r="EA242">
        <f>MIN(AE241*(1+AE$6/Setup!$C$13)-CC242,MAX(0,$H242-SUM($DP242:DZ242)))</f>
        <v/>
      </c>
      <c r="EB242">
        <f>MIN(AF241*(1+AF$6/Setup!$C$13)-CD242,MAX(0,$H242-SUM($DP242:EA242)))</f>
        <v/>
      </c>
      <c r="EC242">
        <f>MIN(AG241*(1+AG$6/Setup!$C$13)-CE242,MAX(0,$H242-SUM($DP242:EB242)))</f>
        <v/>
      </c>
      <c r="ED242">
        <f>MIN(AH241*(1+AH$6/Setup!$C$13)-CF242,MAX(0,$H242-SUM($DP242:EC242)))</f>
        <v/>
      </c>
      <c r="EE242">
        <f>MIN(AI241*(1+AI$6/Setup!$C$13)-CG242,MAX(0,$H242-SUM($DP242:ED242)))</f>
        <v/>
      </c>
      <c r="EF242">
        <f>MIN(AJ241*(1+AJ$6/Setup!$C$13)-CH242,MAX(0,$H242-SUM($DP242:EE242)))</f>
        <v/>
      </c>
      <c r="EG242">
        <f>MIN(AK241*(1+AK$6/Setup!$C$13)-CI242,MAX(0,$H242-SUM($DP242:EF242)))</f>
        <v/>
      </c>
      <c r="EH242">
        <f>MIN(AL241*(1+AL$6/Setup!$C$13)-CJ242,MAX(0,$H242-SUM($DP242:EG242)))</f>
        <v/>
      </c>
      <c r="EI242">
        <f>MIN(AM241*(1+AM$6/Setup!$C$13)-CK242,MAX(0,$H242-SUM($DP242:EH242)))</f>
        <v/>
      </c>
      <c r="EJ242">
        <f>MIN(AN241*(1+AN$6/Setup!$C$13)-CL242,MAX(0,$H242-SUM($DP242:EI242)))</f>
        <v/>
      </c>
      <c r="EK242">
        <f>MIN(AO241*(1+AO$6/Setup!$C$13)-CM242,MAX(0,$H242-SUM($DP242:EJ242)))</f>
        <v/>
      </c>
      <c r="EL242">
        <f>MIN(AP241*(1+AP$6/Setup!$C$13)-CN242,MAX(0,$H242-SUM($DP242:EK242)))</f>
        <v/>
      </c>
      <c r="EM242">
        <f>MIN(AQ241*(1+AQ$6/Setup!$C$13)-CO242,MAX(0,$H242-SUM($DP242:EL242)))</f>
        <v/>
      </c>
      <c r="EN242">
        <f>MIN(AR241*(1+AR$6/Setup!$C$13)-CP242,MAX(0,$H242-SUM($DP242:EM242)))</f>
        <v/>
      </c>
      <c r="EO242">
        <f>MIN(AS241*(1+AS$6/Setup!$C$13)-CQ242,MAX(0,$H242-SUM($DP242:EN242)))</f>
        <v/>
      </c>
      <c r="EP242">
        <f>MIN(AT241*(1+AT$6/Setup!$C$13)-CR242,MAX(0,$H242-SUM($DP242:EO242)))</f>
        <v/>
      </c>
      <c r="EQ242">
        <f>MIN(AU241*(1+AU$6/Setup!$C$13)-CS242,MAX(0,$H242-SUM($DP242:EP242)))</f>
        <v/>
      </c>
      <c r="ER242">
        <f>MIN(AV241*(1+AV$6/Setup!$C$13)-CT242,MAX(0,$H242-SUM($DP242:EQ242)))</f>
        <v/>
      </c>
      <c r="ES242">
        <f>MIN(AW241*(1+AW$6/Setup!$C$13)-CU242,MAX(0,$H242-SUM($DP242:ER242)))</f>
        <v/>
      </c>
      <c r="ET242">
        <f>MIN(AX241*(1+AX$6/Setup!$C$13)-CV242,MAX(0,$H242-SUM($DP242:ES242)))</f>
        <v/>
      </c>
      <c r="EU242">
        <f>MIN(AY241*(1+AY$6/Setup!$C$13)-CW242,MAX(0,$H242-SUM($DP242:ET242)))</f>
        <v/>
      </c>
      <c r="EV242">
        <f>MIN(AZ241*(1+AZ$6/Setup!$C$13)-CX242,MAX(0,$H242-SUM($DP242:EU242)))</f>
        <v/>
      </c>
      <c r="EW242">
        <f>MIN(BA241*(1+BA$6/Setup!$C$13)-CY242,MAX(0,$H242-SUM($DP242:EV242)))</f>
        <v/>
      </c>
      <c r="EX242">
        <f>MIN(BB241*(1+BB$6/Setup!$C$13)-CZ242,MAX(0,$H242-SUM($DP242:EW242)))</f>
        <v/>
      </c>
      <c r="EY242">
        <f>MIN(BC241*(1+BC$6/Setup!$C$13)-DA242,MAX(0,$H242-SUM($DP242:EX242)))</f>
        <v/>
      </c>
      <c r="EZ242">
        <f>MIN(BD241*(1+BD$6/Setup!$C$13)-DB242,MAX(0,$H242-SUM($DP242:EY242)))</f>
        <v/>
      </c>
      <c r="FA242">
        <f>MIN(BE241*(1+BE$6/Setup!$C$13)-DC242,MAX(0,$H242-SUM($DP242:EZ242)))</f>
        <v/>
      </c>
      <c r="FB242">
        <f>MIN(BF241*(1+BF$6/Setup!$C$13)-DD242,MAX(0,$H242-SUM($DP242:FA242)))</f>
        <v/>
      </c>
      <c r="FC242">
        <f>MIN(BG241*(1+BG$6/Setup!$C$13)-DE242,MAX(0,$H242-SUM($DP242:FB242)))</f>
        <v/>
      </c>
      <c r="FD242">
        <f>MIN(BH241*(1+BH$6/Setup!$C$13)-DF242,MAX(0,$H242-SUM($DP242:FC242)))</f>
        <v/>
      </c>
      <c r="FE242">
        <f>MIN(BI241*(1+BI$6/Setup!$C$13)-DG242,MAX(0,$H242-SUM($DP242:FD242)))</f>
        <v/>
      </c>
      <c r="FF242">
        <f>MIN(BJ241*(1+BJ$6/Setup!$C$13)-DH242,MAX(0,$H242-SUM($DP242:FE242)))</f>
        <v/>
      </c>
      <c r="FG242">
        <f>MIN(BK241*(1+BK$6/Setup!$C$13)-DI242,MAX(0,$H242-SUM($DP242:FF242)))</f>
        <v/>
      </c>
      <c r="FH242">
        <f>MIN(BL241*(1+BL$6/Setup!$C$13)-DJ242,MAX(0,$H242-SUM($DP242:FG242)))</f>
        <v/>
      </c>
      <c r="FI242">
        <f>MIN(BM241*(1+BM$6/Setup!$C$13)-DK242,MAX(0,$H242-SUM($DP242:FH242)))</f>
        <v/>
      </c>
      <c r="FJ242">
        <f>MIN(BN241*(1+BN$6/Setup!$C$13)-DL242,MAX(0,$H242-SUM($DP242:FI242)))</f>
        <v/>
      </c>
      <c r="FK242">
        <f>MIN(BO241*(1+BO$6/Setup!$C$13)-DM242,MAX(0,$H242-SUM($DP242:FJ242)))</f>
        <v/>
      </c>
      <c r="FL242">
        <f>MIN(BP241*(1+BP$6/Setup!$C$13)-DN242,MAX(0,$H242-SUM($DP242:FK242)))</f>
        <v/>
      </c>
      <c r="FM242">
        <f>MIN(BQ241*(1+BQ$6/Setup!$C$13)-DO242,MAX(0,$H242-SUM($DP242:FL242)))</f>
        <v/>
      </c>
    </row>
    <row r="243">
      <c r="A243">
        <f>A242+1</f>
        <v/>
      </c>
      <c r="B243">
        <f>IF(Setup!$C$6="Every week",Setup!$C$7+7*(A243-1),IF(Setup!$C$6="Every 2 weeks",Setup!$C$7+14*(A243-1),IF(Setup!$C$6="Every month",EDATE(Setup!$C$7,A243-1),EOMONTH(Setup!$C$7,INT((A243-1+Setup!$C$20)/2)-1)+MIN(IF(MOD(A243-1+Setup!$C$20,2)=0,Setup!$C$18,Setup!$C$19),DAY(EOMONTH(Setup!$C$7,INT((A243-1+Setup!$C$20)/2)))))))</f>
        <v/>
      </c>
      <c r="C243">
        <f>N('Paycheck Plan'!J239)</f>
        <v/>
      </c>
      <c r="D243">
        <f>N('Paycheck Plan'!K239)</f>
        <v/>
      </c>
      <c r="E243">
        <f>MIN(MAX(0,Setup!$C$10-F242),MAX(0,Setup!$C$8+C243-G243))</f>
        <v/>
      </c>
      <c r="F243">
        <f>F242+E243</f>
        <v/>
      </c>
      <c r="G243">
        <f>MIN(Setup!$C$14,MAX(0,Setup!$C$8+C243))</f>
        <v/>
      </c>
      <c r="H243">
        <f>MAX(0,Setup!$C$8+C243-G243-E243)+SUM($T$7:$BQ$7)-SUM(BR243:DO243)</f>
        <v/>
      </c>
      <c r="I243">
        <f>SUMPRODUCT(T242:BQ242,$T$6:$BQ$6)/Setup!$C$13</f>
        <v/>
      </c>
      <c r="J243">
        <f>SUM(T243:BQ243)</f>
        <v/>
      </c>
      <c r="K243">
        <f>IF(MAX(DP243:FM243)&gt;0,MATCH(MAX(DP243:FM243),DP243:FM243,0),1)</f>
        <v/>
      </c>
      <c r="T243">
        <f>MAX(0,T242*(1+T$6/Setup!$C$13)-BR243-DP243)+IF($K243=1,$D243,0)</f>
        <v/>
      </c>
      <c r="U243">
        <f>MAX(0,U242*(1+U$6/Setup!$C$13)-BS243-DQ243)+IF($K243=2,$D243,0)</f>
        <v/>
      </c>
      <c r="V243">
        <f>MAX(0,V242*(1+V$6/Setup!$C$13)-BT243-DR243)+IF($K243=3,$D243,0)</f>
        <v/>
      </c>
      <c r="W243">
        <f>MAX(0,W242*(1+W$6/Setup!$C$13)-BU243-DS243)+IF($K243=4,$D243,0)</f>
        <v/>
      </c>
      <c r="X243">
        <f>MAX(0,X242*(1+X$6/Setup!$C$13)-BV243-DT243)+IF($K243=5,$D243,0)</f>
        <v/>
      </c>
      <c r="Y243">
        <f>MAX(0,Y242*(1+Y$6/Setup!$C$13)-BW243-DU243)+IF($K243=6,$D243,0)</f>
        <v/>
      </c>
      <c r="Z243">
        <f>MAX(0,Z242*(1+Z$6/Setup!$C$13)-BX243-DV243)+IF($K243=7,$D243,0)</f>
        <v/>
      </c>
      <c r="AA243">
        <f>MAX(0,AA242*(1+AA$6/Setup!$C$13)-BY243-DW243)+IF($K243=8,$D243,0)</f>
        <v/>
      </c>
      <c r="AB243">
        <f>MAX(0,AB242*(1+AB$6/Setup!$C$13)-BZ243-DX243)+IF($K243=9,$D243,0)</f>
        <v/>
      </c>
      <c r="AC243">
        <f>MAX(0,AC242*(1+AC$6/Setup!$C$13)-CA243-DY243)+IF($K243=10,$D243,0)</f>
        <v/>
      </c>
      <c r="AD243">
        <f>MAX(0,AD242*(1+AD$6/Setup!$C$13)-CB243-DZ243)+IF($K243=11,$D243,0)</f>
        <v/>
      </c>
      <c r="AE243">
        <f>MAX(0,AE242*(1+AE$6/Setup!$C$13)-CC243-EA243)+IF($K243=12,$D243,0)</f>
        <v/>
      </c>
      <c r="AF243">
        <f>MAX(0,AF242*(1+AF$6/Setup!$C$13)-CD243-EB243)+IF($K243=13,$D243,0)</f>
        <v/>
      </c>
      <c r="AG243">
        <f>MAX(0,AG242*(1+AG$6/Setup!$C$13)-CE243-EC243)+IF($K243=14,$D243,0)</f>
        <v/>
      </c>
      <c r="AH243">
        <f>MAX(0,AH242*(1+AH$6/Setup!$C$13)-CF243-ED243)+IF($K243=15,$D243,0)</f>
        <v/>
      </c>
      <c r="AI243">
        <f>MAX(0,AI242*(1+AI$6/Setup!$C$13)-CG243-EE243)+IF($K243=16,$D243,0)</f>
        <v/>
      </c>
      <c r="AJ243">
        <f>MAX(0,AJ242*(1+AJ$6/Setup!$C$13)-CH243-EF243)+IF($K243=17,$D243,0)</f>
        <v/>
      </c>
      <c r="AK243">
        <f>MAX(0,AK242*(1+AK$6/Setup!$C$13)-CI243-EG243)+IF($K243=18,$D243,0)</f>
        <v/>
      </c>
      <c r="AL243">
        <f>MAX(0,AL242*(1+AL$6/Setup!$C$13)-CJ243-EH243)+IF($K243=19,$D243,0)</f>
        <v/>
      </c>
      <c r="AM243">
        <f>MAX(0,AM242*(1+AM$6/Setup!$C$13)-CK243-EI243)+IF($K243=20,$D243,0)</f>
        <v/>
      </c>
      <c r="AN243">
        <f>MAX(0,AN242*(1+AN$6/Setup!$C$13)-CL243-EJ243)+IF($K243=21,$D243,0)</f>
        <v/>
      </c>
      <c r="AO243">
        <f>MAX(0,AO242*(1+AO$6/Setup!$C$13)-CM243-EK243)+IF($K243=22,$D243,0)</f>
        <v/>
      </c>
      <c r="AP243">
        <f>MAX(0,AP242*(1+AP$6/Setup!$C$13)-CN243-EL243)+IF($K243=23,$D243,0)</f>
        <v/>
      </c>
      <c r="AQ243">
        <f>MAX(0,AQ242*(1+AQ$6/Setup!$C$13)-CO243-EM243)+IF($K243=24,$D243,0)</f>
        <v/>
      </c>
      <c r="AR243">
        <f>MAX(0,AR242*(1+AR$6/Setup!$C$13)-CP243-EN243)+IF($K243=25,$D243,0)</f>
        <v/>
      </c>
      <c r="AS243">
        <f>MAX(0,AS242*(1+AS$6/Setup!$C$13)-CQ243-EO243)+IF($K243=26,$D243,0)</f>
        <v/>
      </c>
      <c r="AT243">
        <f>MAX(0,AT242*(1+AT$6/Setup!$C$13)-CR243-EP243)+IF($K243=27,$D243,0)</f>
        <v/>
      </c>
      <c r="AU243">
        <f>MAX(0,AU242*(1+AU$6/Setup!$C$13)-CS243-EQ243)+IF($K243=28,$D243,0)</f>
        <v/>
      </c>
      <c r="AV243">
        <f>MAX(0,AV242*(1+AV$6/Setup!$C$13)-CT243-ER243)+IF($K243=29,$D243,0)</f>
        <v/>
      </c>
      <c r="AW243">
        <f>MAX(0,AW242*(1+AW$6/Setup!$C$13)-CU243-ES243)+IF($K243=30,$D243,0)</f>
        <v/>
      </c>
      <c r="AX243">
        <f>MAX(0,AX242*(1+AX$6/Setup!$C$13)-CV243-ET243)+IF($K243=31,$D243,0)</f>
        <v/>
      </c>
      <c r="AY243">
        <f>MAX(0,AY242*(1+AY$6/Setup!$C$13)-CW243-EU243)+IF($K243=32,$D243,0)</f>
        <v/>
      </c>
      <c r="AZ243">
        <f>MAX(0,AZ242*(1+AZ$6/Setup!$C$13)-CX243-EV243)+IF($K243=33,$D243,0)</f>
        <v/>
      </c>
      <c r="BA243">
        <f>MAX(0,BA242*(1+BA$6/Setup!$C$13)-CY243-EW243)+IF($K243=34,$D243,0)</f>
        <v/>
      </c>
      <c r="BB243">
        <f>MAX(0,BB242*(1+BB$6/Setup!$C$13)-CZ243-EX243)+IF($K243=35,$D243,0)</f>
        <v/>
      </c>
      <c r="BC243">
        <f>MAX(0,BC242*(1+BC$6/Setup!$C$13)-DA243-EY243)+IF($K243=36,$D243,0)</f>
        <v/>
      </c>
      <c r="BD243">
        <f>MAX(0,BD242*(1+BD$6/Setup!$C$13)-DB243-EZ243)+IF($K243=37,$D243,0)</f>
        <v/>
      </c>
      <c r="BE243">
        <f>MAX(0,BE242*(1+BE$6/Setup!$C$13)-DC243-FA243)+IF($K243=38,$D243,0)</f>
        <v/>
      </c>
      <c r="BF243">
        <f>MAX(0,BF242*(1+BF$6/Setup!$C$13)-DD243-FB243)+IF($K243=39,$D243,0)</f>
        <v/>
      </c>
      <c r="BG243">
        <f>MAX(0,BG242*(1+BG$6/Setup!$C$13)-DE243-FC243)+IF($K243=40,$D243,0)</f>
        <v/>
      </c>
      <c r="BH243">
        <f>MAX(0,BH242*(1+BH$6/Setup!$C$13)-DF243-FD243)+IF($K243=41,$D243,0)</f>
        <v/>
      </c>
      <c r="BI243">
        <f>MAX(0,BI242*(1+BI$6/Setup!$C$13)-DG243-FE243)+IF($K243=42,$D243,0)</f>
        <v/>
      </c>
      <c r="BJ243">
        <f>MAX(0,BJ242*(1+BJ$6/Setup!$C$13)-DH243-FF243)+IF($K243=43,$D243,0)</f>
        <v/>
      </c>
      <c r="BK243">
        <f>MAX(0,BK242*(1+BK$6/Setup!$C$13)-DI243-FG243)+IF($K243=44,$D243,0)</f>
        <v/>
      </c>
      <c r="BL243">
        <f>MAX(0,BL242*(1+BL$6/Setup!$C$13)-DJ243-FH243)+IF($K243=45,$D243,0)</f>
        <v/>
      </c>
      <c r="BM243">
        <f>MAX(0,BM242*(1+BM$6/Setup!$C$13)-DK243-FI243)+IF($K243=46,$D243,0)</f>
        <v/>
      </c>
      <c r="BN243">
        <f>MAX(0,BN242*(1+BN$6/Setup!$C$13)-DL243-FJ243)+IF($K243=47,$D243,0)</f>
        <v/>
      </c>
      <c r="BO243">
        <f>MAX(0,BO242*(1+BO$6/Setup!$C$13)-DM243-FK243)+IF($K243=48,$D243,0)</f>
        <v/>
      </c>
      <c r="BP243">
        <f>MAX(0,BP242*(1+BP$6/Setup!$C$13)-DN243-FL243)+IF($K243=49,$D243,0)</f>
        <v/>
      </c>
      <c r="BQ243">
        <f>MAX(0,BQ242*(1+BQ$6/Setup!$C$13)-DO243-FM243)+IF($K243=50,$D243,0)</f>
        <v/>
      </c>
      <c r="BR243">
        <f>MIN(T242*(1+T$6/Setup!$C$13),T$7)</f>
        <v/>
      </c>
      <c r="BS243">
        <f>MIN(U242*(1+U$6/Setup!$C$13),U$7)</f>
        <v/>
      </c>
      <c r="BT243">
        <f>MIN(V242*(1+V$6/Setup!$C$13),V$7)</f>
        <v/>
      </c>
      <c r="BU243">
        <f>MIN(W242*(1+W$6/Setup!$C$13),W$7)</f>
        <v/>
      </c>
      <c r="BV243">
        <f>MIN(X242*(1+X$6/Setup!$C$13),X$7)</f>
        <v/>
      </c>
      <c r="BW243">
        <f>MIN(Y242*(1+Y$6/Setup!$C$13),Y$7)</f>
        <v/>
      </c>
      <c r="BX243">
        <f>MIN(Z242*(1+Z$6/Setup!$C$13),Z$7)</f>
        <v/>
      </c>
      <c r="BY243">
        <f>MIN(AA242*(1+AA$6/Setup!$C$13),AA$7)</f>
        <v/>
      </c>
      <c r="BZ243">
        <f>MIN(AB242*(1+AB$6/Setup!$C$13),AB$7)</f>
        <v/>
      </c>
      <c r="CA243">
        <f>MIN(AC242*(1+AC$6/Setup!$C$13),AC$7)</f>
        <v/>
      </c>
      <c r="CB243">
        <f>MIN(AD242*(1+AD$6/Setup!$C$13),AD$7)</f>
        <v/>
      </c>
      <c r="CC243">
        <f>MIN(AE242*(1+AE$6/Setup!$C$13),AE$7)</f>
        <v/>
      </c>
      <c r="CD243">
        <f>MIN(AF242*(1+AF$6/Setup!$C$13),AF$7)</f>
        <v/>
      </c>
      <c r="CE243">
        <f>MIN(AG242*(1+AG$6/Setup!$C$13),AG$7)</f>
        <v/>
      </c>
      <c r="CF243">
        <f>MIN(AH242*(1+AH$6/Setup!$C$13),AH$7)</f>
        <v/>
      </c>
      <c r="CG243">
        <f>MIN(AI242*(1+AI$6/Setup!$C$13),AI$7)</f>
        <v/>
      </c>
      <c r="CH243">
        <f>MIN(AJ242*(1+AJ$6/Setup!$C$13),AJ$7)</f>
        <v/>
      </c>
      <c r="CI243">
        <f>MIN(AK242*(1+AK$6/Setup!$C$13),AK$7)</f>
        <v/>
      </c>
      <c r="CJ243">
        <f>MIN(AL242*(1+AL$6/Setup!$C$13),AL$7)</f>
        <v/>
      </c>
      <c r="CK243">
        <f>MIN(AM242*(1+AM$6/Setup!$C$13),AM$7)</f>
        <v/>
      </c>
      <c r="CL243">
        <f>MIN(AN242*(1+AN$6/Setup!$C$13),AN$7)</f>
        <v/>
      </c>
      <c r="CM243">
        <f>MIN(AO242*(1+AO$6/Setup!$C$13),AO$7)</f>
        <v/>
      </c>
      <c r="CN243">
        <f>MIN(AP242*(1+AP$6/Setup!$C$13),AP$7)</f>
        <v/>
      </c>
      <c r="CO243">
        <f>MIN(AQ242*(1+AQ$6/Setup!$C$13),AQ$7)</f>
        <v/>
      </c>
      <c r="CP243">
        <f>MIN(AR242*(1+AR$6/Setup!$C$13),AR$7)</f>
        <v/>
      </c>
      <c r="CQ243">
        <f>MIN(AS242*(1+AS$6/Setup!$C$13),AS$7)</f>
        <v/>
      </c>
      <c r="CR243">
        <f>MIN(AT242*(1+AT$6/Setup!$C$13),AT$7)</f>
        <v/>
      </c>
      <c r="CS243">
        <f>MIN(AU242*(1+AU$6/Setup!$C$13),AU$7)</f>
        <v/>
      </c>
      <c r="CT243">
        <f>MIN(AV242*(1+AV$6/Setup!$C$13),AV$7)</f>
        <v/>
      </c>
      <c r="CU243">
        <f>MIN(AW242*(1+AW$6/Setup!$C$13),AW$7)</f>
        <v/>
      </c>
      <c r="CV243">
        <f>MIN(AX242*(1+AX$6/Setup!$C$13),AX$7)</f>
        <v/>
      </c>
      <c r="CW243">
        <f>MIN(AY242*(1+AY$6/Setup!$C$13),AY$7)</f>
        <v/>
      </c>
      <c r="CX243">
        <f>MIN(AZ242*(1+AZ$6/Setup!$C$13),AZ$7)</f>
        <v/>
      </c>
      <c r="CY243">
        <f>MIN(BA242*(1+BA$6/Setup!$C$13),BA$7)</f>
        <v/>
      </c>
      <c r="CZ243">
        <f>MIN(BB242*(1+BB$6/Setup!$C$13),BB$7)</f>
        <v/>
      </c>
      <c r="DA243">
        <f>MIN(BC242*(1+BC$6/Setup!$C$13),BC$7)</f>
        <v/>
      </c>
      <c r="DB243">
        <f>MIN(BD242*(1+BD$6/Setup!$C$13),BD$7)</f>
        <v/>
      </c>
      <c r="DC243">
        <f>MIN(BE242*(1+BE$6/Setup!$C$13),BE$7)</f>
        <v/>
      </c>
      <c r="DD243">
        <f>MIN(BF242*(1+BF$6/Setup!$C$13),BF$7)</f>
        <v/>
      </c>
      <c r="DE243">
        <f>MIN(BG242*(1+BG$6/Setup!$C$13),BG$7)</f>
        <v/>
      </c>
      <c r="DF243">
        <f>MIN(BH242*(1+BH$6/Setup!$C$13),BH$7)</f>
        <v/>
      </c>
      <c r="DG243">
        <f>MIN(BI242*(1+BI$6/Setup!$C$13),BI$7)</f>
        <v/>
      </c>
      <c r="DH243">
        <f>MIN(BJ242*(1+BJ$6/Setup!$C$13),BJ$7)</f>
        <v/>
      </c>
      <c r="DI243">
        <f>MIN(BK242*(1+BK$6/Setup!$C$13),BK$7)</f>
        <v/>
      </c>
      <c r="DJ243">
        <f>MIN(BL242*(1+BL$6/Setup!$C$13),BL$7)</f>
        <v/>
      </c>
      <c r="DK243">
        <f>MIN(BM242*(1+BM$6/Setup!$C$13),BM$7)</f>
        <v/>
      </c>
      <c r="DL243">
        <f>MIN(BN242*(1+BN$6/Setup!$C$13),BN$7)</f>
        <v/>
      </c>
      <c r="DM243">
        <f>MIN(BO242*(1+BO$6/Setup!$C$13),BO$7)</f>
        <v/>
      </c>
      <c r="DN243">
        <f>MIN(BP242*(1+BP$6/Setup!$C$13),BP$7)</f>
        <v/>
      </c>
      <c r="DO243">
        <f>MIN(BQ242*(1+BQ$6/Setup!$C$13),BQ$7)</f>
        <v/>
      </c>
      <c r="DP243">
        <f>MIN(T242*(1+T$6/Setup!$C$13)-BR243,$H243)</f>
        <v/>
      </c>
      <c r="DQ243">
        <f>MIN(U242*(1+U$6/Setup!$C$13)-BS243,MAX(0,$H243-SUM($DP243:DP243)))</f>
        <v/>
      </c>
      <c r="DR243">
        <f>MIN(V242*(1+V$6/Setup!$C$13)-BT243,MAX(0,$H243-SUM($DP243:DQ243)))</f>
        <v/>
      </c>
      <c r="DS243">
        <f>MIN(W242*(1+W$6/Setup!$C$13)-BU243,MAX(0,$H243-SUM($DP243:DR243)))</f>
        <v/>
      </c>
      <c r="DT243">
        <f>MIN(X242*(1+X$6/Setup!$C$13)-BV243,MAX(0,$H243-SUM($DP243:DS243)))</f>
        <v/>
      </c>
      <c r="DU243">
        <f>MIN(Y242*(1+Y$6/Setup!$C$13)-BW243,MAX(0,$H243-SUM($DP243:DT243)))</f>
        <v/>
      </c>
      <c r="DV243">
        <f>MIN(Z242*(1+Z$6/Setup!$C$13)-BX243,MAX(0,$H243-SUM($DP243:DU243)))</f>
        <v/>
      </c>
      <c r="DW243">
        <f>MIN(AA242*(1+AA$6/Setup!$C$13)-BY243,MAX(0,$H243-SUM($DP243:DV243)))</f>
        <v/>
      </c>
      <c r="DX243">
        <f>MIN(AB242*(1+AB$6/Setup!$C$13)-BZ243,MAX(0,$H243-SUM($DP243:DW243)))</f>
        <v/>
      </c>
      <c r="DY243">
        <f>MIN(AC242*(1+AC$6/Setup!$C$13)-CA243,MAX(0,$H243-SUM($DP243:DX243)))</f>
        <v/>
      </c>
      <c r="DZ243">
        <f>MIN(AD242*(1+AD$6/Setup!$C$13)-CB243,MAX(0,$H243-SUM($DP243:DY243)))</f>
        <v/>
      </c>
      <c r="EA243">
        <f>MIN(AE242*(1+AE$6/Setup!$C$13)-CC243,MAX(0,$H243-SUM($DP243:DZ243)))</f>
        <v/>
      </c>
      <c r="EB243">
        <f>MIN(AF242*(1+AF$6/Setup!$C$13)-CD243,MAX(0,$H243-SUM($DP243:EA243)))</f>
        <v/>
      </c>
      <c r="EC243">
        <f>MIN(AG242*(1+AG$6/Setup!$C$13)-CE243,MAX(0,$H243-SUM($DP243:EB243)))</f>
        <v/>
      </c>
      <c r="ED243">
        <f>MIN(AH242*(1+AH$6/Setup!$C$13)-CF243,MAX(0,$H243-SUM($DP243:EC243)))</f>
        <v/>
      </c>
      <c r="EE243">
        <f>MIN(AI242*(1+AI$6/Setup!$C$13)-CG243,MAX(0,$H243-SUM($DP243:ED243)))</f>
        <v/>
      </c>
      <c r="EF243">
        <f>MIN(AJ242*(1+AJ$6/Setup!$C$13)-CH243,MAX(0,$H243-SUM($DP243:EE243)))</f>
        <v/>
      </c>
      <c r="EG243">
        <f>MIN(AK242*(1+AK$6/Setup!$C$13)-CI243,MAX(0,$H243-SUM($DP243:EF243)))</f>
        <v/>
      </c>
      <c r="EH243">
        <f>MIN(AL242*(1+AL$6/Setup!$C$13)-CJ243,MAX(0,$H243-SUM($DP243:EG243)))</f>
        <v/>
      </c>
      <c r="EI243">
        <f>MIN(AM242*(1+AM$6/Setup!$C$13)-CK243,MAX(0,$H243-SUM($DP243:EH243)))</f>
        <v/>
      </c>
      <c r="EJ243">
        <f>MIN(AN242*(1+AN$6/Setup!$C$13)-CL243,MAX(0,$H243-SUM($DP243:EI243)))</f>
        <v/>
      </c>
      <c r="EK243">
        <f>MIN(AO242*(1+AO$6/Setup!$C$13)-CM243,MAX(0,$H243-SUM($DP243:EJ243)))</f>
        <v/>
      </c>
      <c r="EL243">
        <f>MIN(AP242*(1+AP$6/Setup!$C$13)-CN243,MAX(0,$H243-SUM($DP243:EK243)))</f>
        <v/>
      </c>
      <c r="EM243">
        <f>MIN(AQ242*(1+AQ$6/Setup!$C$13)-CO243,MAX(0,$H243-SUM($DP243:EL243)))</f>
        <v/>
      </c>
      <c r="EN243">
        <f>MIN(AR242*(1+AR$6/Setup!$C$13)-CP243,MAX(0,$H243-SUM($DP243:EM243)))</f>
        <v/>
      </c>
      <c r="EO243">
        <f>MIN(AS242*(1+AS$6/Setup!$C$13)-CQ243,MAX(0,$H243-SUM($DP243:EN243)))</f>
        <v/>
      </c>
      <c r="EP243">
        <f>MIN(AT242*(1+AT$6/Setup!$C$13)-CR243,MAX(0,$H243-SUM($DP243:EO243)))</f>
        <v/>
      </c>
      <c r="EQ243">
        <f>MIN(AU242*(1+AU$6/Setup!$C$13)-CS243,MAX(0,$H243-SUM($DP243:EP243)))</f>
        <v/>
      </c>
      <c r="ER243">
        <f>MIN(AV242*(1+AV$6/Setup!$C$13)-CT243,MAX(0,$H243-SUM($DP243:EQ243)))</f>
        <v/>
      </c>
      <c r="ES243">
        <f>MIN(AW242*(1+AW$6/Setup!$C$13)-CU243,MAX(0,$H243-SUM($DP243:ER243)))</f>
        <v/>
      </c>
      <c r="ET243">
        <f>MIN(AX242*(1+AX$6/Setup!$C$13)-CV243,MAX(0,$H243-SUM($DP243:ES243)))</f>
        <v/>
      </c>
      <c r="EU243">
        <f>MIN(AY242*(1+AY$6/Setup!$C$13)-CW243,MAX(0,$H243-SUM($DP243:ET243)))</f>
        <v/>
      </c>
      <c r="EV243">
        <f>MIN(AZ242*(1+AZ$6/Setup!$C$13)-CX243,MAX(0,$H243-SUM($DP243:EU243)))</f>
        <v/>
      </c>
      <c r="EW243">
        <f>MIN(BA242*(1+BA$6/Setup!$C$13)-CY243,MAX(0,$H243-SUM($DP243:EV243)))</f>
        <v/>
      </c>
      <c r="EX243">
        <f>MIN(BB242*(1+BB$6/Setup!$C$13)-CZ243,MAX(0,$H243-SUM($DP243:EW243)))</f>
        <v/>
      </c>
      <c r="EY243">
        <f>MIN(BC242*(1+BC$6/Setup!$C$13)-DA243,MAX(0,$H243-SUM($DP243:EX243)))</f>
        <v/>
      </c>
      <c r="EZ243">
        <f>MIN(BD242*(1+BD$6/Setup!$C$13)-DB243,MAX(0,$H243-SUM($DP243:EY243)))</f>
        <v/>
      </c>
      <c r="FA243">
        <f>MIN(BE242*(1+BE$6/Setup!$C$13)-DC243,MAX(0,$H243-SUM($DP243:EZ243)))</f>
        <v/>
      </c>
      <c r="FB243">
        <f>MIN(BF242*(1+BF$6/Setup!$C$13)-DD243,MAX(0,$H243-SUM($DP243:FA243)))</f>
        <v/>
      </c>
      <c r="FC243">
        <f>MIN(BG242*(1+BG$6/Setup!$C$13)-DE243,MAX(0,$H243-SUM($DP243:FB243)))</f>
        <v/>
      </c>
      <c r="FD243">
        <f>MIN(BH242*(1+BH$6/Setup!$C$13)-DF243,MAX(0,$H243-SUM($DP243:FC243)))</f>
        <v/>
      </c>
      <c r="FE243">
        <f>MIN(BI242*(1+BI$6/Setup!$C$13)-DG243,MAX(0,$H243-SUM($DP243:FD243)))</f>
        <v/>
      </c>
      <c r="FF243">
        <f>MIN(BJ242*(1+BJ$6/Setup!$C$13)-DH243,MAX(0,$H243-SUM($DP243:FE243)))</f>
        <v/>
      </c>
      <c r="FG243">
        <f>MIN(BK242*(1+BK$6/Setup!$C$13)-DI243,MAX(0,$H243-SUM($DP243:FF243)))</f>
        <v/>
      </c>
      <c r="FH243">
        <f>MIN(BL242*(1+BL$6/Setup!$C$13)-DJ243,MAX(0,$H243-SUM($DP243:FG243)))</f>
        <v/>
      </c>
      <c r="FI243">
        <f>MIN(BM242*(1+BM$6/Setup!$C$13)-DK243,MAX(0,$H243-SUM($DP243:FH243)))</f>
        <v/>
      </c>
      <c r="FJ243">
        <f>MIN(BN242*(1+BN$6/Setup!$C$13)-DL243,MAX(0,$H243-SUM($DP243:FI243)))</f>
        <v/>
      </c>
      <c r="FK243">
        <f>MIN(BO242*(1+BO$6/Setup!$C$13)-DM243,MAX(0,$H243-SUM($DP243:FJ243)))</f>
        <v/>
      </c>
      <c r="FL243">
        <f>MIN(BP242*(1+BP$6/Setup!$C$13)-DN243,MAX(0,$H243-SUM($DP243:FK243)))</f>
        <v/>
      </c>
      <c r="FM243">
        <f>MIN(BQ242*(1+BQ$6/Setup!$C$13)-DO243,MAX(0,$H243-SUM($DP243:FL243)))</f>
        <v/>
      </c>
    </row>
    <row r="244">
      <c r="A244">
        <f>A243+1</f>
        <v/>
      </c>
      <c r="B244">
        <f>IF(Setup!$C$6="Every week",Setup!$C$7+7*(A244-1),IF(Setup!$C$6="Every 2 weeks",Setup!$C$7+14*(A244-1),IF(Setup!$C$6="Every month",EDATE(Setup!$C$7,A244-1),EOMONTH(Setup!$C$7,INT((A244-1+Setup!$C$20)/2)-1)+MIN(IF(MOD(A244-1+Setup!$C$20,2)=0,Setup!$C$18,Setup!$C$19),DAY(EOMONTH(Setup!$C$7,INT((A244-1+Setup!$C$20)/2)))))))</f>
        <v/>
      </c>
      <c r="C244">
        <f>N('Paycheck Plan'!J240)</f>
        <v/>
      </c>
      <c r="D244">
        <f>N('Paycheck Plan'!K240)</f>
        <v/>
      </c>
      <c r="E244">
        <f>MIN(MAX(0,Setup!$C$10-F243),MAX(0,Setup!$C$8+C244-G244))</f>
        <v/>
      </c>
      <c r="F244">
        <f>F243+E244</f>
        <v/>
      </c>
      <c r="G244">
        <f>MIN(Setup!$C$14,MAX(0,Setup!$C$8+C244))</f>
        <v/>
      </c>
      <c r="H244">
        <f>MAX(0,Setup!$C$8+C244-G244-E244)+SUM($T$7:$BQ$7)-SUM(BR244:DO244)</f>
        <v/>
      </c>
      <c r="I244">
        <f>SUMPRODUCT(T243:BQ243,$T$6:$BQ$6)/Setup!$C$13</f>
        <v/>
      </c>
      <c r="J244">
        <f>SUM(T244:BQ244)</f>
        <v/>
      </c>
      <c r="K244">
        <f>IF(MAX(DP244:FM244)&gt;0,MATCH(MAX(DP244:FM244),DP244:FM244,0),1)</f>
        <v/>
      </c>
      <c r="T244">
        <f>MAX(0,T243*(1+T$6/Setup!$C$13)-BR244-DP244)+IF($K244=1,$D244,0)</f>
        <v/>
      </c>
      <c r="U244">
        <f>MAX(0,U243*(1+U$6/Setup!$C$13)-BS244-DQ244)+IF($K244=2,$D244,0)</f>
        <v/>
      </c>
      <c r="V244">
        <f>MAX(0,V243*(1+V$6/Setup!$C$13)-BT244-DR244)+IF($K244=3,$D244,0)</f>
        <v/>
      </c>
      <c r="W244">
        <f>MAX(0,W243*(1+W$6/Setup!$C$13)-BU244-DS244)+IF($K244=4,$D244,0)</f>
        <v/>
      </c>
      <c r="X244">
        <f>MAX(0,X243*(1+X$6/Setup!$C$13)-BV244-DT244)+IF($K244=5,$D244,0)</f>
        <v/>
      </c>
      <c r="Y244">
        <f>MAX(0,Y243*(1+Y$6/Setup!$C$13)-BW244-DU244)+IF($K244=6,$D244,0)</f>
        <v/>
      </c>
      <c r="Z244">
        <f>MAX(0,Z243*(1+Z$6/Setup!$C$13)-BX244-DV244)+IF($K244=7,$D244,0)</f>
        <v/>
      </c>
      <c r="AA244">
        <f>MAX(0,AA243*(1+AA$6/Setup!$C$13)-BY244-DW244)+IF($K244=8,$D244,0)</f>
        <v/>
      </c>
      <c r="AB244">
        <f>MAX(0,AB243*(1+AB$6/Setup!$C$13)-BZ244-DX244)+IF($K244=9,$D244,0)</f>
        <v/>
      </c>
      <c r="AC244">
        <f>MAX(0,AC243*(1+AC$6/Setup!$C$13)-CA244-DY244)+IF($K244=10,$D244,0)</f>
        <v/>
      </c>
      <c r="AD244">
        <f>MAX(0,AD243*(1+AD$6/Setup!$C$13)-CB244-DZ244)+IF($K244=11,$D244,0)</f>
        <v/>
      </c>
      <c r="AE244">
        <f>MAX(0,AE243*(1+AE$6/Setup!$C$13)-CC244-EA244)+IF($K244=12,$D244,0)</f>
        <v/>
      </c>
      <c r="AF244">
        <f>MAX(0,AF243*(1+AF$6/Setup!$C$13)-CD244-EB244)+IF($K244=13,$D244,0)</f>
        <v/>
      </c>
      <c r="AG244">
        <f>MAX(0,AG243*(1+AG$6/Setup!$C$13)-CE244-EC244)+IF($K244=14,$D244,0)</f>
        <v/>
      </c>
      <c r="AH244">
        <f>MAX(0,AH243*(1+AH$6/Setup!$C$13)-CF244-ED244)+IF($K244=15,$D244,0)</f>
        <v/>
      </c>
      <c r="AI244">
        <f>MAX(0,AI243*(1+AI$6/Setup!$C$13)-CG244-EE244)+IF($K244=16,$D244,0)</f>
        <v/>
      </c>
      <c r="AJ244">
        <f>MAX(0,AJ243*(1+AJ$6/Setup!$C$13)-CH244-EF244)+IF($K244=17,$D244,0)</f>
        <v/>
      </c>
      <c r="AK244">
        <f>MAX(0,AK243*(1+AK$6/Setup!$C$13)-CI244-EG244)+IF($K244=18,$D244,0)</f>
        <v/>
      </c>
      <c r="AL244">
        <f>MAX(0,AL243*(1+AL$6/Setup!$C$13)-CJ244-EH244)+IF($K244=19,$D244,0)</f>
        <v/>
      </c>
      <c r="AM244">
        <f>MAX(0,AM243*(1+AM$6/Setup!$C$13)-CK244-EI244)+IF($K244=20,$D244,0)</f>
        <v/>
      </c>
      <c r="AN244">
        <f>MAX(0,AN243*(1+AN$6/Setup!$C$13)-CL244-EJ244)+IF($K244=21,$D244,0)</f>
        <v/>
      </c>
      <c r="AO244">
        <f>MAX(0,AO243*(1+AO$6/Setup!$C$13)-CM244-EK244)+IF($K244=22,$D244,0)</f>
        <v/>
      </c>
      <c r="AP244">
        <f>MAX(0,AP243*(1+AP$6/Setup!$C$13)-CN244-EL244)+IF($K244=23,$D244,0)</f>
        <v/>
      </c>
      <c r="AQ244">
        <f>MAX(0,AQ243*(1+AQ$6/Setup!$C$13)-CO244-EM244)+IF($K244=24,$D244,0)</f>
        <v/>
      </c>
      <c r="AR244">
        <f>MAX(0,AR243*(1+AR$6/Setup!$C$13)-CP244-EN244)+IF($K244=25,$D244,0)</f>
        <v/>
      </c>
      <c r="AS244">
        <f>MAX(0,AS243*(1+AS$6/Setup!$C$13)-CQ244-EO244)+IF($K244=26,$D244,0)</f>
        <v/>
      </c>
      <c r="AT244">
        <f>MAX(0,AT243*(1+AT$6/Setup!$C$13)-CR244-EP244)+IF($K244=27,$D244,0)</f>
        <v/>
      </c>
      <c r="AU244">
        <f>MAX(0,AU243*(1+AU$6/Setup!$C$13)-CS244-EQ244)+IF($K244=28,$D244,0)</f>
        <v/>
      </c>
      <c r="AV244">
        <f>MAX(0,AV243*(1+AV$6/Setup!$C$13)-CT244-ER244)+IF($K244=29,$D244,0)</f>
        <v/>
      </c>
      <c r="AW244">
        <f>MAX(0,AW243*(1+AW$6/Setup!$C$13)-CU244-ES244)+IF($K244=30,$D244,0)</f>
        <v/>
      </c>
      <c r="AX244">
        <f>MAX(0,AX243*(1+AX$6/Setup!$C$13)-CV244-ET244)+IF($K244=31,$D244,0)</f>
        <v/>
      </c>
      <c r="AY244">
        <f>MAX(0,AY243*(1+AY$6/Setup!$C$13)-CW244-EU244)+IF($K244=32,$D244,0)</f>
        <v/>
      </c>
      <c r="AZ244">
        <f>MAX(0,AZ243*(1+AZ$6/Setup!$C$13)-CX244-EV244)+IF($K244=33,$D244,0)</f>
        <v/>
      </c>
      <c r="BA244">
        <f>MAX(0,BA243*(1+BA$6/Setup!$C$13)-CY244-EW244)+IF($K244=34,$D244,0)</f>
        <v/>
      </c>
      <c r="BB244">
        <f>MAX(0,BB243*(1+BB$6/Setup!$C$13)-CZ244-EX244)+IF($K244=35,$D244,0)</f>
        <v/>
      </c>
      <c r="BC244">
        <f>MAX(0,BC243*(1+BC$6/Setup!$C$13)-DA244-EY244)+IF($K244=36,$D244,0)</f>
        <v/>
      </c>
      <c r="BD244">
        <f>MAX(0,BD243*(1+BD$6/Setup!$C$13)-DB244-EZ244)+IF($K244=37,$D244,0)</f>
        <v/>
      </c>
      <c r="BE244">
        <f>MAX(0,BE243*(1+BE$6/Setup!$C$13)-DC244-FA244)+IF($K244=38,$D244,0)</f>
        <v/>
      </c>
      <c r="BF244">
        <f>MAX(0,BF243*(1+BF$6/Setup!$C$13)-DD244-FB244)+IF($K244=39,$D244,0)</f>
        <v/>
      </c>
      <c r="BG244">
        <f>MAX(0,BG243*(1+BG$6/Setup!$C$13)-DE244-FC244)+IF($K244=40,$D244,0)</f>
        <v/>
      </c>
      <c r="BH244">
        <f>MAX(0,BH243*(1+BH$6/Setup!$C$13)-DF244-FD244)+IF($K244=41,$D244,0)</f>
        <v/>
      </c>
      <c r="BI244">
        <f>MAX(0,BI243*(1+BI$6/Setup!$C$13)-DG244-FE244)+IF($K244=42,$D244,0)</f>
        <v/>
      </c>
      <c r="BJ244">
        <f>MAX(0,BJ243*(1+BJ$6/Setup!$C$13)-DH244-FF244)+IF($K244=43,$D244,0)</f>
        <v/>
      </c>
      <c r="BK244">
        <f>MAX(0,BK243*(1+BK$6/Setup!$C$13)-DI244-FG244)+IF($K244=44,$D244,0)</f>
        <v/>
      </c>
      <c r="BL244">
        <f>MAX(0,BL243*(1+BL$6/Setup!$C$13)-DJ244-FH244)+IF($K244=45,$D244,0)</f>
        <v/>
      </c>
      <c r="BM244">
        <f>MAX(0,BM243*(1+BM$6/Setup!$C$13)-DK244-FI244)+IF($K244=46,$D244,0)</f>
        <v/>
      </c>
      <c r="BN244">
        <f>MAX(0,BN243*(1+BN$6/Setup!$C$13)-DL244-FJ244)+IF($K244=47,$D244,0)</f>
        <v/>
      </c>
      <c r="BO244">
        <f>MAX(0,BO243*(1+BO$6/Setup!$C$13)-DM244-FK244)+IF($K244=48,$D244,0)</f>
        <v/>
      </c>
      <c r="BP244">
        <f>MAX(0,BP243*(1+BP$6/Setup!$C$13)-DN244-FL244)+IF($K244=49,$D244,0)</f>
        <v/>
      </c>
      <c r="BQ244">
        <f>MAX(0,BQ243*(1+BQ$6/Setup!$C$13)-DO244-FM244)+IF($K244=50,$D244,0)</f>
        <v/>
      </c>
      <c r="BR244">
        <f>MIN(T243*(1+T$6/Setup!$C$13),T$7)</f>
        <v/>
      </c>
      <c r="BS244">
        <f>MIN(U243*(1+U$6/Setup!$C$13),U$7)</f>
        <v/>
      </c>
      <c r="BT244">
        <f>MIN(V243*(1+V$6/Setup!$C$13),V$7)</f>
        <v/>
      </c>
      <c r="BU244">
        <f>MIN(W243*(1+W$6/Setup!$C$13),W$7)</f>
        <v/>
      </c>
      <c r="BV244">
        <f>MIN(X243*(1+X$6/Setup!$C$13),X$7)</f>
        <v/>
      </c>
      <c r="BW244">
        <f>MIN(Y243*(1+Y$6/Setup!$C$13),Y$7)</f>
        <v/>
      </c>
      <c r="BX244">
        <f>MIN(Z243*(1+Z$6/Setup!$C$13),Z$7)</f>
        <v/>
      </c>
      <c r="BY244">
        <f>MIN(AA243*(1+AA$6/Setup!$C$13),AA$7)</f>
        <v/>
      </c>
      <c r="BZ244">
        <f>MIN(AB243*(1+AB$6/Setup!$C$13),AB$7)</f>
        <v/>
      </c>
      <c r="CA244">
        <f>MIN(AC243*(1+AC$6/Setup!$C$13),AC$7)</f>
        <v/>
      </c>
      <c r="CB244">
        <f>MIN(AD243*(1+AD$6/Setup!$C$13),AD$7)</f>
        <v/>
      </c>
      <c r="CC244">
        <f>MIN(AE243*(1+AE$6/Setup!$C$13),AE$7)</f>
        <v/>
      </c>
      <c r="CD244">
        <f>MIN(AF243*(1+AF$6/Setup!$C$13),AF$7)</f>
        <v/>
      </c>
      <c r="CE244">
        <f>MIN(AG243*(1+AG$6/Setup!$C$13),AG$7)</f>
        <v/>
      </c>
      <c r="CF244">
        <f>MIN(AH243*(1+AH$6/Setup!$C$13),AH$7)</f>
        <v/>
      </c>
      <c r="CG244">
        <f>MIN(AI243*(1+AI$6/Setup!$C$13),AI$7)</f>
        <v/>
      </c>
      <c r="CH244">
        <f>MIN(AJ243*(1+AJ$6/Setup!$C$13),AJ$7)</f>
        <v/>
      </c>
      <c r="CI244">
        <f>MIN(AK243*(1+AK$6/Setup!$C$13),AK$7)</f>
        <v/>
      </c>
      <c r="CJ244">
        <f>MIN(AL243*(1+AL$6/Setup!$C$13),AL$7)</f>
        <v/>
      </c>
      <c r="CK244">
        <f>MIN(AM243*(1+AM$6/Setup!$C$13),AM$7)</f>
        <v/>
      </c>
      <c r="CL244">
        <f>MIN(AN243*(1+AN$6/Setup!$C$13),AN$7)</f>
        <v/>
      </c>
      <c r="CM244">
        <f>MIN(AO243*(1+AO$6/Setup!$C$13),AO$7)</f>
        <v/>
      </c>
      <c r="CN244">
        <f>MIN(AP243*(1+AP$6/Setup!$C$13),AP$7)</f>
        <v/>
      </c>
      <c r="CO244">
        <f>MIN(AQ243*(1+AQ$6/Setup!$C$13),AQ$7)</f>
        <v/>
      </c>
      <c r="CP244">
        <f>MIN(AR243*(1+AR$6/Setup!$C$13),AR$7)</f>
        <v/>
      </c>
      <c r="CQ244">
        <f>MIN(AS243*(1+AS$6/Setup!$C$13),AS$7)</f>
        <v/>
      </c>
      <c r="CR244">
        <f>MIN(AT243*(1+AT$6/Setup!$C$13),AT$7)</f>
        <v/>
      </c>
      <c r="CS244">
        <f>MIN(AU243*(1+AU$6/Setup!$C$13),AU$7)</f>
        <v/>
      </c>
      <c r="CT244">
        <f>MIN(AV243*(1+AV$6/Setup!$C$13),AV$7)</f>
        <v/>
      </c>
      <c r="CU244">
        <f>MIN(AW243*(1+AW$6/Setup!$C$13),AW$7)</f>
        <v/>
      </c>
      <c r="CV244">
        <f>MIN(AX243*(1+AX$6/Setup!$C$13),AX$7)</f>
        <v/>
      </c>
      <c r="CW244">
        <f>MIN(AY243*(1+AY$6/Setup!$C$13),AY$7)</f>
        <v/>
      </c>
      <c r="CX244">
        <f>MIN(AZ243*(1+AZ$6/Setup!$C$13),AZ$7)</f>
        <v/>
      </c>
      <c r="CY244">
        <f>MIN(BA243*(1+BA$6/Setup!$C$13),BA$7)</f>
        <v/>
      </c>
      <c r="CZ244">
        <f>MIN(BB243*(1+BB$6/Setup!$C$13),BB$7)</f>
        <v/>
      </c>
      <c r="DA244">
        <f>MIN(BC243*(1+BC$6/Setup!$C$13),BC$7)</f>
        <v/>
      </c>
      <c r="DB244">
        <f>MIN(BD243*(1+BD$6/Setup!$C$13),BD$7)</f>
        <v/>
      </c>
      <c r="DC244">
        <f>MIN(BE243*(1+BE$6/Setup!$C$13),BE$7)</f>
        <v/>
      </c>
      <c r="DD244">
        <f>MIN(BF243*(1+BF$6/Setup!$C$13),BF$7)</f>
        <v/>
      </c>
      <c r="DE244">
        <f>MIN(BG243*(1+BG$6/Setup!$C$13),BG$7)</f>
        <v/>
      </c>
      <c r="DF244">
        <f>MIN(BH243*(1+BH$6/Setup!$C$13),BH$7)</f>
        <v/>
      </c>
      <c r="DG244">
        <f>MIN(BI243*(1+BI$6/Setup!$C$13),BI$7)</f>
        <v/>
      </c>
      <c r="DH244">
        <f>MIN(BJ243*(1+BJ$6/Setup!$C$13),BJ$7)</f>
        <v/>
      </c>
      <c r="DI244">
        <f>MIN(BK243*(1+BK$6/Setup!$C$13),BK$7)</f>
        <v/>
      </c>
      <c r="DJ244">
        <f>MIN(BL243*(1+BL$6/Setup!$C$13),BL$7)</f>
        <v/>
      </c>
      <c r="DK244">
        <f>MIN(BM243*(1+BM$6/Setup!$C$13),BM$7)</f>
        <v/>
      </c>
      <c r="DL244">
        <f>MIN(BN243*(1+BN$6/Setup!$C$13),BN$7)</f>
        <v/>
      </c>
      <c r="DM244">
        <f>MIN(BO243*(1+BO$6/Setup!$C$13),BO$7)</f>
        <v/>
      </c>
      <c r="DN244">
        <f>MIN(BP243*(1+BP$6/Setup!$C$13),BP$7)</f>
        <v/>
      </c>
      <c r="DO244">
        <f>MIN(BQ243*(1+BQ$6/Setup!$C$13),BQ$7)</f>
        <v/>
      </c>
      <c r="DP244">
        <f>MIN(T243*(1+T$6/Setup!$C$13)-BR244,$H244)</f>
        <v/>
      </c>
      <c r="DQ244">
        <f>MIN(U243*(1+U$6/Setup!$C$13)-BS244,MAX(0,$H244-SUM($DP244:DP244)))</f>
        <v/>
      </c>
      <c r="DR244">
        <f>MIN(V243*(1+V$6/Setup!$C$13)-BT244,MAX(0,$H244-SUM($DP244:DQ244)))</f>
        <v/>
      </c>
      <c r="DS244">
        <f>MIN(W243*(1+W$6/Setup!$C$13)-BU244,MAX(0,$H244-SUM($DP244:DR244)))</f>
        <v/>
      </c>
      <c r="DT244">
        <f>MIN(X243*(1+X$6/Setup!$C$13)-BV244,MAX(0,$H244-SUM($DP244:DS244)))</f>
        <v/>
      </c>
      <c r="DU244">
        <f>MIN(Y243*(1+Y$6/Setup!$C$13)-BW244,MAX(0,$H244-SUM($DP244:DT244)))</f>
        <v/>
      </c>
      <c r="DV244">
        <f>MIN(Z243*(1+Z$6/Setup!$C$13)-BX244,MAX(0,$H244-SUM($DP244:DU244)))</f>
        <v/>
      </c>
      <c r="DW244">
        <f>MIN(AA243*(1+AA$6/Setup!$C$13)-BY244,MAX(0,$H244-SUM($DP244:DV244)))</f>
        <v/>
      </c>
      <c r="DX244">
        <f>MIN(AB243*(1+AB$6/Setup!$C$13)-BZ244,MAX(0,$H244-SUM($DP244:DW244)))</f>
        <v/>
      </c>
      <c r="DY244">
        <f>MIN(AC243*(1+AC$6/Setup!$C$13)-CA244,MAX(0,$H244-SUM($DP244:DX244)))</f>
        <v/>
      </c>
      <c r="DZ244">
        <f>MIN(AD243*(1+AD$6/Setup!$C$13)-CB244,MAX(0,$H244-SUM($DP244:DY244)))</f>
        <v/>
      </c>
      <c r="EA244">
        <f>MIN(AE243*(1+AE$6/Setup!$C$13)-CC244,MAX(0,$H244-SUM($DP244:DZ244)))</f>
        <v/>
      </c>
      <c r="EB244">
        <f>MIN(AF243*(1+AF$6/Setup!$C$13)-CD244,MAX(0,$H244-SUM($DP244:EA244)))</f>
        <v/>
      </c>
      <c r="EC244">
        <f>MIN(AG243*(1+AG$6/Setup!$C$13)-CE244,MAX(0,$H244-SUM($DP244:EB244)))</f>
        <v/>
      </c>
      <c r="ED244">
        <f>MIN(AH243*(1+AH$6/Setup!$C$13)-CF244,MAX(0,$H244-SUM($DP244:EC244)))</f>
        <v/>
      </c>
      <c r="EE244">
        <f>MIN(AI243*(1+AI$6/Setup!$C$13)-CG244,MAX(0,$H244-SUM($DP244:ED244)))</f>
        <v/>
      </c>
      <c r="EF244">
        <f>MIN(AJ243*(1+AJ$6/Setup!$C$13)-CH244,MAX(0,$H244-SUM($DP244:EE244)))</f>
        <v/>
      </c>
      <c r="EG244">
        <f>MIN(AK243*(1+AK$6/Setup!$C$13)-CI244,MAX(0,$H244-SUM($DP244:EF244)))</f>
        <v/>
      </c>
      <c r="EH244">
        <f>MIN(AL243*(1+AL$6/Setup!$C$13)-CJ244,MAX(0,$H244-SUM($DP244:EG244)))</f>
        <v/>
      </c>
      <c r="EI244">
        <f>MIN(AM243*(1+AM$6/Setup!$C$13)-CK244,MAX(0,$H244-SUM($DP244:EH244)))</f>
        <v/>
      </c>
      <c r="EJ244">
        <f>MIN(AN243*(1+AN$6/Setup!$C$13)-CL244,MAX(0,$H244-SUM($DP244:EI244)))</f>
        <v/>
      </c>
      <c r="EK244">
        <f>MIN(AO243*(1+AO$6/Setup!$C$13)-CM244,MAX(0,$H244-SUM($DP244:EJ244)))</f>
        <v/>
      </c>
      <c r="EL244">
        <f>MIN(AP243*(1+AP$6/Setup!$C$13)-CN244,MAX(0,$H244-SUM($DP244:EK244)))</f>
        <v/>
      </c>
      <c r="EM244">
        <f>MIN(AQ243*(1+AQ$6/Setup!$C$13)-CO244,MAX(0,$H244-SUM($DP244:EL244)))</f>
        <v/>
      </c>
      <c r="EN244">
        <f>MIN(AR243*(1+AR$6/Setup!$C$13)-CP244,MAX(0,$H244-SUM($DP244:EM244)))</f>
        <v/>
      </c>
      <c r="EO244">
        <f>MIN(AS243*(1+AS$6/Setup!$C$13)-CQ244,MAX(0,$H244-SUM($DP244:EN244)))</f>
        <v/>
      </c>
      <c r="EP244">
        <f>MIN(AT243*(1+AT$6/Setup!$C$13)-CR244,MAX(0,$H244-SUM($DP244:EO244)))</f>
        <v/>
      </c>
      <c r="EQ244">
        <f>MIN(AU243*(1+AU$6/Setup!$C$13)-CS244,MAX(0,$H244-SUM($DP244:EP244)))</f>
        <v/>
      </c>
      <c r="ER244">
        <f>MIN(AV243*(1+AV$6/Setup!$C$13)-CT244,MAX(0,$H244-SUM($DP244:EQ244)))</f>
        <v/>
      </c>
      <c r="ES244">
        <f>MIN(AW243*(1+AW$6/Setup!$C$13)-CU244,MAX(0,$H244-SUM($DP244:ER244)))</f>
        <v/>
      </c>
      <c r="ET244">
        <f>MIN(AX243*(1+AX$6/Setup!$C$13)-CV244,MAX(0,$H244-SUM($DP244:ES244)))</f>
        <v/>
      </c>
      <c r="EU244">
        <f>MIN(AY243*(1+AY$6/Setup!$C$13)-CW244,MAX(0,$H244-SUM($DP244:ET244)))</f>
        <v/>
      </c>
      <c r="EV244">
        <f>MIN(AZ243*(1+AZ$6/Setup!$C$13)-CX244,MAX(0,$H244-SUM($DP244:EU244)))</f>
        <v/>
      </c>
      <c r="EW244">
        <f>MIN(BA243*(1+BA$6/Setup!$C$13)-CY244,MAX(0,$H244-SUM($DP244:EV244)))</f>
        <v/>
      </c>
      <c r="EX244">
        <f>MIN(BB243*(1+BB$6/Setup!$C$13)-CZ244,MAX(0,$H244-SUM($DP244:EW244)))</f>
        <v/>
      </c>
      <c r="EY244">
        <f>MIN(BC243*(1+BC$6/Setup!$C$13)-DA244,MAX(0,$H244-SUM($DP244:EX244)))</f>
        <v/>
      </c>
      <c r="EZ244">
        <f>MIN(BD243*(1+BD$6/Setup!$C$13)-DB244,MAX(0,$H244-SUM($DP244:EY244)))</f>
        <v/>
      </c>
      <c r="FA244">
        <f>MIN(BE243*(1+BE$6/Setup!$C$13)-DC244,MAX(0,$H244-SUM($DP244:EZ244)))</f>
        <v/>
      </c>
      <c r="FB244">
        <f>MIN(BF243*(1+BF$6/Setup!$C$13)-DD244,MAX(0,$H244-SUM($DP244:FA244)))</f>
        <v/>
      </c>
      <c r="FC244">
        <f>MIN(BG243*(1+BG$6/Setup!$C$13)-DE244,MAX(0,$H244-SUM($DP244:FB244)))</f>
        <v/>
      </c>
      <c r="FD244">
        <f>MIN(BH243*(1+BH$6/Setup!$C$13)-DF244,MAX(0,$H244-SUM($DP244:FC244)))</f>
        <v/>
      </c>
      <c r="FE244">
        <f>MIN(BI243*(1+BI$6/Setup!$C$13)-DG244,MAX(0,$H244-SUM($DP244:FD244)))</f>
        <v/>
      </c>
      <c r="FF244">
        <f>MIN(BJ243*(1+BJ$6/Setup!$C$13)-DH244,MAX(0,$H244-SUM($DP244:FE244)))</f>
        <v/>
      </c>
      <c r="FG244">
        <f>MIN(BK243*(1+BK$6/Setup!$C$13)-DI244,MAX(0,$H244-SUM($DP244:FF244)))</f>
        <v/>
      </c>
      <c r="FH244">
        <f>MIN(BL243*(1+BL$6/Setup!$C$13)-DJ244,MAX(0,$H244-SUM($DP244:FG244)))</f>
        <v/>
      </c>
      <c r="FI244">
        <f>MIN(BM243*(1+BM$6/Setup!$C$13)-DK244,MAX(0,$H244-SUM($DP244:FH244)))</f>
        <v/>
      </c>
      <c r="FJ244">
        <f>MIN(BN243*(1+BN$6/Setup!$C$13)-DL244,MAX(0,$H244-SUM($DP244:FI244)))</f>
        <v/>
      </c>
      <c r="FK244">
        <f>MIN(BO243*(1+BO$6/Setup!$C$13)-DM244,MAX(0,$H244-SUM($DP244:FJ244)))</f>
        <v/>
      </c>
      <c r="FL244">
        <f>MIN(BP243*(1+BP$6/Setup!$C$13)-DN244,MAX(0,$H244-SUM($DP244:FK244)))</f>
        <v/>
      </c>
      <c r="FM244">
        <f>MIN(BQ243*(1+BQ$6/Setup!$C$13)-DO244,MAX(0,$H244-SUM($DP244:FL244)))</f>
        <v/>
      </c>
    </row>
    <row r="245">
      <c r="A245">
        <f>A244+1</f>
        <v/>
      </c>
      <c r="B245">
        <f>IF(Setup!$C$6="Every week",Setup!$C$7+7*(A245-1),IF(Setup!$C$6="Every 2 weeks",Setup!$C$7+14*(A245-1),IF(Setup!$C$6="Every month",EDATE(Setup!$C$7,A245-1),EOMONTH(Setup!$C$7,INT((A245-1+Setup!$C$20)/2)-1)+MIN(IF(MOD(A245-1+Setup!$C$20,2)=0,Setup!$C$18,Setup!$C$19),DAY(EOMONTH(Setup!$C$7,INT((A245-1+Setup!$C$20)/2)))))))</f>
        <v/>
      </c>
      <c r="C245">
        <f>N('Paycheck Plan'!J241)</f>
        <v/>
      </c>
      <c r="D245">
        <f>N('Paycheck Plan'!K241)</f>
        <v/>
      </c>
      <c r="E245">
        <f>MIN(MAX(0,Setup!$C$10-F244),MAX(0,Setup!$C$8+C245-G245))</f>
        <v/>
      </c>
      <c r="F245">
        <f>F244+E245</f>
        <v/>
      </c>
      <c r="G245">
        <f>MIN(Setup!$C$14,MAX(0,Setup!$C$8+C245))</f>
        <v/>
      </c>
      <c r="H245">
        <f>MAX(0,Setup!$C$8+C245-G245-E245)+SUM($T$7:$BQ$7)-SUM(BR245:DO245)</f>
        <v/>
      </c>
      <c r="I245">
        <f>SUMPRODUCT(T244:BQ244,$T$6:$BQ$6)/Setup!$C$13</f>
        <v/>
      </c>
      <c r="J245">
        <f>SUM(T245:BQ245)</f>
        <v/>
      </c>
      <c r="K245">
        <f>IF(MAX(DP245:FM245)&gt;0,MATCH(MAX(DP245:FM245),DP245:FM245,0),1)</f>
        <v/>
      </c>
      <c r="T245">
        <f>MAX(0,T244*(1+T$6/Setup!$C$13)-BR245-DP245)+IF($K245=1,$D245,0)</f>
        <v/>
      </c>
      <c r="U245">
        <f>MAX(0,U244*(1+U$6/Setup!$C$13)-BS245-DQ245)+IF($K245=2,$D245,0)</f>
        <v/>
      </c>
      <c r="V245">
        <f>MAX(0,V244*(1+V$6/Setup!$C$13)-BT245-DR245)+IF($K245=3,$D245,0)</f>
        <v/>
      </c>
      <c r="W245">
        <f>MAX(0,W244*(1+W$6/Setup!$C$13)-BU245-DS245)+IF($K245=4,$D245,0)</f>
        <v/>
      </c>
      <c r="X245">
        <f>MAX(0,X244*(1+X$6/Setup!$C$13)-BV245-DT245)+IF($K245=5,$D245,0)</f>
        <v/>
      </c>
      <c r="Y245">
        <f>MAX(0,Y244*(1+Y$6/Setup!$C$13)-BW245-DU245)+IF($K245=6,$D245,0)</f>
        <v/>
      </c>
      <c r="Z245">
        <f>MAX(0,Z244*(1+Z$6/Setup!$C$13)-BX245-DV245)+IF($K245=7,$D245,0)</f>
        <v/>
      </c>
      <c r="AA245">
        <f>MAX(0,AA244*(1+AA$6/Setup!$C$13)-BY245-DW245)+IF($K245=8,$D245,0)</f>
        <v/>
      </c>
      <c r="AB245">
        <f>MAX(0,AB244*(1+AB$6/Setup!$C$13)-BZ245-DX245)+IF($K245=9,$D245,0)</f>
        <v/>
      </c>
      <c r="AC245">
        <f>MAX(0,AC244*(1+AC$6/Setup!$C$13)-CA245-DY245)+IF($K245=10,$D245,0)</f>
        <v/>
      </c>
      <c r="AD245">
        <f>MAX(0,AD244*(1+AD$6/Setup!$C$13)-CB245-DZ245)+IF($K245=11,$D245,0)</f>
        <v/>
      </c>
      <c r="AE245">
        <f>MAX(0,AE244*(1+AE$6/Setup!$C$13)-CC245-EA245)+IF($K245=12,$D245,0)</f>
        <v/>
      </c>
      <c r="AF245">
        <f>MAX(0,AF244*(1+AF$6/Setup!$C$13)-CD245-EB245)+IF($K245=13,$D245,0)</f>
        <v/>
      </c>
      <c r="AG245">
        <f>MAX(0,AG244*(1+AG$6/Setup!$C$13)-CE245-EC245)+IF($K245=14,$D245,0)</f>
        <v/>
      </c>
      <c r="AH245">
        <f>MAX(0,AH244*(1+AH$6/Setup!$C$13)-CF245-ED245)+IF($K245=15,$D245,0)</f>
        <v/>
      </c>
      <c r="AI245">
        <f>MAX(0,AI244*(1+AI$6/Setup!$C$13)-CG245-EE245)+IF($K245=16,$D245,0)</f>
        <v/>
      </c>
      <c r="AJ245">
        <f>MAX(0,AJ244*(1+AJ$6/Setup!$C$13)-CH245-EF245)+IF($K245=17,$D245,0)</f>
        <v/>
      </c>
      <c r="AK245">
        <f>MAX(0,AK244*(1+AK$6/Setup!$C$13)-CI245-EG245)+IF($K245=18,$D245,0)</f>
        <v/>
      </c>
      <c r="AL245">
        <f>MAX(0,AL244*(1+AL$6/Setup!$C$13)-CJ245-EH245)+IF($K245=19,$D245,0)</f>
        <v/>
      </c>
      <c r="AM245">
        <f>MAX(0,AM244*(1+AM$6/Setup!$C$13)-CK245-EI245)+IF($K245=20,$D245,0)</f>
        <v/>
      </c>
      <c r="AN245">
        <f>MAX(0,AN244*(1+AN$6/Setup!$C$13)-CL245-EJ245)+IF($K245=21,$D245,0)</f>
        <v/>
      </c>
      <c r="AO245">
        <f>MAX(0,AO244*(1+AO$6/Setup!$C$13)-CM245-EK245)+IF($K245=22,$D245,0)</f>
        <v/>
      </c>
      <c r="AP245">
        <f>MAX(0,AP244*(1+AP$6/Setup!$C$13)-CN245-EL245)+IF($K245=23,$D245,0)</f>
        <v/>
      </c>
      <c r="AQ245">
        <f>MAX(0,AQ244*(1+AQ$6/Setup!$C$13)-CO245-EM245)+IF($K245=24,$D245,0)</f>
        <v/>
      </c>
      <c r="AR245">
        <f>MAX(0,AR244*(1+AR$6/Setup!$C$13)-CP245-EN245)+IF($K245=25,$D245,0)</f>
        <v/>
      </c>
      <c r="AS245">
        <f>MAX(0,AS244*(1+AS$6/Setup!$C$13)-CQ245-EO245)+IF($K245=26,$D245,0)</f>
        <v/>
      </c>
      <c r="AT245">
        <f>MAX(0,AT244*(1+AT$6/Setup!$C$13)-CR245-EP245)+IF($K245=27,$D245,0)</f>
        <v/>
      </c>
      <c r="AU245">
        <f>MAX(0,AU244*(1+AU$6/Setup!$C$13)-CS245-EQ245)+IF($K245=28,$D245,0)</f>
        <v/>
      </c>
      <c r="AV245">
        <f>MAX(0,AV244*(1+AV$6/Setup!$C$13)-CT245-ER245)+IF($K245=29,$D245,0)</f>
        <v/>
      </c>
      <c r="AW245">
        <f>MAX(0,AW244*(1+AW$6/Setup!$C$13)-CU245-ES245)+IF($K245=30,$D245,0)</f>
        <v/>
      </c>
      <c r="AX245">
        <f>MAX(0,AX244*(1+AX$6/Setup!$C$13)-CV245-ET245)+IF($K245=31,$D245,0)</f>
        <v/>
      </c>
      <c r="AY245">
        <f>MAX(0,AY244*(1+AY$6/Setup!$C$13)-CW245-EU245)+IF($K245=32,$D245,0)</f>
        <v/>
      </c>
      <c r="AZ245">
        <f>MAX(0,AZ244*(1+AZ$6/Setup!$C$13)-CX245-EV245)+IF($K245=33,$D245,0)</f>
        <v/>
      </c>
      <c r="BA245">
        <f>MAX(0,BA244*(1+BA$6/Setup!$C$13)-CY245-EW245)+IF($K245=34,$D245,0)</f>
        <v/>
      </c>
      <c r="BB245">
        <f>MAX(0,BB244*(1+BB$6/Setup!$C$13)-CZ245-EX245)+IF($K245=35,$D245,0)</f>
        <v/>
      </c>
      <c r="BC245">
        <f>MAX(0,BC244*(1+BC$6/Setup!$C$13)-DA245-EY245)+IF($K245=36,$D245,0)</f>
        <v/>
      </c>
      <c r="BD245">
        <f>MAX(0,BD244*(1+BD$6/Setup!$C$13)-DB245-EZ245)+IF($K245=37,$D245,0)</f>
        <v/>
      </c>
      <c r="BE245">
        <f>MAX(0,BE244*(1+BE$6/Setup!$C$13)-DC245-FA245)+IF($K245=38,$D245,0)</f>
        <v/>
      </c>
      <c r="BF245">
        <f>MAX(0,BF244*(1+BF$6/Setup!$C$13)-DD245-FB245)+IF($K245=39,$D245,0)</f>
        <v/>
      </c>
      <c r="BG245">
        <f>MAX(0,BG244*(1+BG$6/Setup!$C$13)-DE245-FC245)+IF($K245=40,$D245,0)</f>
        <v/>
      </c>
      <c r="BH245">
        <f>MAX(0,BH244*(1+BH$6/Setup!$C$13)-DF245-FD245)+IF($K245=41,$D245,0)</f>
        <v/>
      </c>
      <c r="BI245">
        <f>MAX(0,BI244*(1+BI$6/Setup!$C$13)-DG245-FE245)+IF($K245=42,$D245,0)</f>
        <v/>
      </c>
      <c r="BJ245">
        <f>MAX(0,BJ244*(1+BJ$6/Setup!$C$13)-DH245-FF245)+IF($K245=43,$D245,0)</f>
        <v/>
      </c>
      <c r="BK245">
        <f>MAX(0,BK244*(1+BK$6/Setup!$C$13)-DI245-FG245)+IF($K245=44,$D245,0)</f>
        <v/>
      </c>
      <c r="BL245">
        <f>MAX(0,BL244*(1+BL$6/Setup!$C$13)-DJ245-FH245)+IF($K245=45,$D245,0)</f>
        <v/>
      </c>
      <c r="BM245">
        <f>MAX(0,BM244*(1+BM$6/Setup!$C$13)-DK245-FI245)+IF($K245=46,$D245,0)</f>
        <v/>
      </c>
      <c r="BN245">
        <f>MAX(0,BN244*(1+BN$6/Setup!$C$13)-DL245-FJ245)+IF($K245=47,$D245,0)</f>
        <v/>
      </c>
      <c r="BO245">
        <f>MAX(0,BO244*(1+BO$6/Setup!$C$13)-DM245-FK245)+IF($K245=48,$D245,0)</f>
        <v/>
      </c>
      <c r="BP245">
        <f>MAX(0,BP244*(1+BP$6/Setup!$C$13)-DN245-FL245)+IF($K245=49,$D245,0)</f>
        <v/>
      </c>
      <c r="BQ245">
        <f>MAX(0,BQ244*(1+BQ$6/Setup!$C$13)-DO245-FM245)+IF($K245=50,$D245,0)</f>
        <v/>
      </c>
      <c r="BR245">
        <f>MIN(T244*(1+T$6/Setup!$C$13),T$7)</f>
        <v/>
      </c>
      <c r="BS245">
        <f>MIN(U244*(1+U$6/Setup!$C$13),U$7)</f>
        <v/>
      </c>
      <c r="BT245">
        <f>MIN(V244*(1+V$6/Setup!$C$13),V$7)</f>
        <v/>
      </c>
      <c r="BU245">
        <f>MIN(W244*(1+W$6/Setup!$C$13),W$7)</f>
        <v/>
      </c>
      <c r="BV245">
        <f>MIN(X244*(1+X$6/Setup!$C$13),X$7)</f>
        <v/>
      </c>
      <c r="BW245">
        <f>MIN(Y244*(1+Y$6/Setup!$C$13),Y$7)</f>
        <v/>
      </c>
      <c r="BX245">
        <f>MIN(Z244*(1+Z$6/Setup!$C$13),Z$7)</f>
        <v/>
      </c>
      <c r="BY245">
        <f>MIN(AA244*(1+AA$6/Setup!$C$13),AA$7)</f>
        <v/>
      </c>
      <c r="BZ245">
        <f>MIN(AB244*(1+AB$6/Setup!$C$13),AB$7)</f>
        <v/>
      </c>
      <c r="CA245">
        <f>MIN(AC244*(1+AC$6/Setup!$C$13),AC$7)</f>
        <v/>
      </c>
      <c r="CB245">
        <f>MIN(AD244*(1+AD$6/Setup!$C$13),AD$7)</f>
        <v/>
      </c>
      <c r="CC245">
        <f>MIN(AE244*(1+AE$6/Setup!$C$13),AE$7)</f>
        <v/>
      </c>
      <c r="CD245">
        <f>MIN(AF244*(1+AF$6/Setup!$C$13),AF$7)</f>
        <v/>
      </c>
      <c r="CE245">
        <f>MIN(AG244*(1+AG$6/Setup!$C$13),AG$7)</f>
        <v/>
      </c>
      <c r="CF245">
        <f>MIN(AH244*(1+AH$6/Setup!$C$13),AH$7)</f>
        <v/>
      </c>
      <c r="CG245">
        <f>MIN(AI244*(1+AI$6/Setup!$C$13),AI$7)</f>
        <v/>
      </c>
      <c r="CH245">
        <f>MIN(AJ244*(1+AJ$6/Setup!$C$13),AJ$7)</f>
        <v/>
      </c>
      <c r="CI245">
        <f>MIN(AK244*(1+AK$6/Setup!$C$13),AK$7)</f>
        <v/>
      </c>
      <c r="CJ245">
        <f>MIN(AL244*(1+AL$6/Setup!$C$13),AL$7)</f>
        <v/>
      </c>
      <c r="CK245">
        <f>MIN(AM244*(1+AM$6/Setup!$C$13),AM$7)</f>
        <v/>
      </c>
      <c r="CL245">
        <f>MIN(AN244*(1+AN$6/Setup!$C$13),AN$7)</f>
        <v/>
      </c>
      <c r="CM245">
        <f>MIN(AO244*(1+AO$6/Setup!$C$13),AO$7)</f>
        <v/>
      </c>
      <c r="CN245">
        <f>MIN(AP244*(1+AP$6/Setup!$C$13),AP$7)</f>
        <v/>
      </c>
      <c r="CO245">
        <f>MIN(AQ244*(1+AQ$6/Setup!$C$13),AQ$7)</f>
        <v/>
      </c>
      <c r="CP245">
        <f>MIN(AR244*(1+AR$6/Setup!$C$13),AR$7)</f>
        <v/>
      </c>
      <c r="CQ245">
        <f>MIN(AS244*(1+AS$6/Setup!$C$13),AS$7)</f>
        <v/>
      </c>
      <c r="CR245">
        <f>MIN(AT244*(1+AT$6/Setup!$C$13),AT$7)</f>
        <v/>
      </c>
      <c r="CS245">
        <f>MIN(AU244*(1+AU$6/Setup!$C$13),AU$7)</f>
        <v/>
      </c>
      <c r="CT245">
        <f>MIN(AV244*(1+AV$6/Setup!$C$13),AV$7)</f>
        <v/>
      </c>
      <c r="CU245">
        <f>MIN(AW244*(1+AW$6/Setup!$C$13),AW$7)</f>
        <v/>
      </c>
      <c r="CV245">
        <f>MIN(AX244*(1+AX$6/Setup!$C$13),AX$7)</f>
        <v/>
      </c>
      <c r="CW245">
        <f>MIN(AY244*(1+AY$6/Setup!$C$13),AY$7)</f>
        <v/>
      </c>
      <c r="CX245">
        <f>MIN(AZ244*(1+AZ$6/Setup!$C$13),AZ$7)</f>
        <v/>
      </c>
      <c r="CY245">
        <f>MIN(BA244*(1+BA$6/Setup!$C$13),BA$7)</f>
        <v/>
      </c>
      <c r="CZ245">
        <f>MIN(BB244*(1+BB$6/Setup!$C$13),BB$7)</f>
        <v/>
      </c>
      <c r="DA245">
        <f>MIN(BC244*(1+BC$6/Setup!$C$13),BC$7)</f>
        <v/>
      </c>
      <c r="DB245">
        <f>MIN(BD244*(1+BD$6/Setup!$C$13),BD$7)</f>
        <v/>
      </c>
      <c r="DC245">
        <f>MIN(BE244*(1+BE$6/Setup!$C$13),BE$7)</f>
        <v/>
      </c>
      <c r="DD245">
        <f>MIN(BF244*(1+BF$6/Setup!$C$13),BF$7)</f>
        <v/>
      </c>
      <c r="DE245">
        <f>MIN(BG244*(1+BG$6/Setup!$C$13),BG$7)</f>
        <v/>
      </c>
      <c r="DF245">
        <f>MIN(BH244*(1+BH$6/Setup!$C$13),BH$7)</f>
        <v/>
      </c>
      <c r="DG245">
        <f>MIN(BI244*(1+BI$6/Setup!$C$13),BI$7)</f>
        <v/>
      </c>
      <c r="DH245">
        <f>MIN(BJ244*(1+BJ$6/Setup!$C$13),BJ$7)</f>
        <v/>
      </c>
      <c r="DI245">
        <f>MIN(BK244*(1+BK$6/Setup!$C$13),BK$7)</f>
        <v/>
      </c>
      <c r="DJ245">
        <f>MIN(BL244*(1+BL$6/Setup!$C$13),BL$7)</f>
        <v/>
      </c>
      <c r="DK245">
        <f>MIN(BM244*(1+BM$6/Setup!$C$13),BM$7)</f>
        <v/>
      </c>
      <c r="DL245">
        <f>MIN(BN244*(1+BN$6/Setup!$C$13),BN$7)</f>
        <v/>
      </c>
      <c r="DM245">
        <f>MIN(BO244*(1+BO$6/Setup!$C$13),BO$7)</f>
        <v/>
      </c>
      <c r="DN245">
        <f>MIN(BP244*(1+BP$6/Setup!$C$13),BP$7)</f>
        <v/>
      </c>
      <c r="DO245">
        <f>MIN(BQ244*(1+BQ$6/Setup!$C$13),BQ$7)</f>
        <v/>
      </c>
      <c r="DP245">
        <f>MIN(T244*(1+T$6/Setup!$C$13)-BR245,$H245)</f>
        <v/>
      </c>
      <c r="DQ245">
        <f>MIN(U244*(1+U$6/Setup!$C$13)-BS245,MAX(0,$H245-SUM($DP245:DP245)))</f>
        <v/>
      </c>
      <c r="DR245">
        <f>MIN(V244*(1+V$6/Setup!$C$13)-BT245,MAX(0,$H245-SUM($DP245:DQ245)))</f>
        <v/>
      </c>
      <c r="DS245">
        <f>MIN(W244*(1+W$6/Setup!$C$13)-BU245,MAX(0,$H245-SUM($DP245:DR245)))</f>
        <v/>
      </c>
      <c r="DT245">
        <f>MIN(X244*(1+X$6/Setup!$C$13)-BV245,MAX(0,$H245-SUM($DP245:DS245)))</f>
        <v/>
      </c>
      <c r="DU245">
        <f>MIN(Y244*(1+Y$6/Setup!$C$13)-BW245,MAX(0,$H245-SUM($DP245:DT245)))</f>
        <v/>
      </c>
      <c r="DV245">
        <f>MIN(Z244*(1+Z$6/Setup!$C$13)-BX245,MAX(0,$H245-SUM($DP245:DU245)))</f>
        <v/>
      </c>
      <c r="DW245">
        <f>MIN(AA244*(1+AA$6/Setup!$C$13)-BY245,MAX(0,$H245-SUM($DP245:DV245)))</f>
        <v/>
      </c>
      <c r="DX245">
        <f>MIN(AB244*(1+AB$6/Setup!$C$13)-BZ245,MAX(0,$H245-SUM($DP245:DW245)))</f>
        <v/>
      </c>
      <c r="DY245">
        <f>MIN(AC244*(1+AC$6/Setup!$C$13)-CA245,MAX(0,$H245-SUM($DP245:DX245)))</f>
        <v/>
      </c>
      <c r="DZ245">
        <f>MIN(AD244*(1+AD$6/Setup!$C$13)-CB245,MAX(0,$H245-SUM($DP245:DY245)))</f>
        <v/>
      </c>
      <c r="EA245">
        <f>MIN(AE244*(1+AE$6/Setup!$C$13)-CC245,MAX(0,$H245-SUM($DP245:DZ245)))</f>
        <v/>
      </c>
      <c r="EB245">
        <f>MIN(AF244*(1+AF$6/Setup!$C$13)-CD245,MAX(0,$H245-SUM($DP245:EA245)))</f>
        <v/>
      </c>
      <c r="EC245">
        <f>MIN(AG244*(1+AG$6/Setup!$C$13)-CE245,MAX(0,$H245-SUM($DP245:EB245)))</f>
        <v/>
      </c>
      <c r="ED245">
        <f>MIN(AH244*(1+AH$6/Setup!$C$13)-CF245,MAX(0,$H245-SUM($DP245:EC245)))</f>
        <v/>
      </c>
      <c r="EE245">
        <f>MIN(AI244*(1+AI$6/Setup!$C$13)-CG245,MAX(0,$H245-SUM($DP245:ED245)))</f>
        <v/>
      </c>
      <c r="EF245">
        <f>MIN(AJ244*(1+AJ$6/Setup!$C$13)-CH245,MAX(0,$H245-SUM($DP245:EE245)))</f>
        <v/>
      </c>
      <c r="EG245">
        <f>MIN(AK244*(1+AK$6/Setup!$C$13)-CI245,MAX(0,$H245-SUM($DP245:EF245)))</f>
        <v/>
      </c>
      <c r="EH245">
        <f>MIN(AL244*(1+AL$6/Setup!$C$13)-CJ245,MAX(0,$H245-SUM($DP245:EG245)))</f>
        <v/>
      </c>
      <c r="EI245">
        <f>MIN(AM244*(1+AM$6/Setup!$C$13)-CK245,MAX(0,$H245-SUM($DP245:EH245)))</f>
        <v/>
      </c>
      <c r="EJ245">
        <f>MIN(AN244*(1+AN$6/Setup!$C$13)-CL245,MAX(0,$H245-SUM($DP245:EI245)))</f>
        <v/>
      </c>
      <c r="EK245">
        <f>MIN(AO244*(1+AO$6/Setup!$C$13)-CM245,MAX(0,$H245-SUM($DP245:EJ245)))</f>
        <v/>
      </c>
      <c r="EL245">
        <f>MIN(AP244*(1+AP$6/Setup!$C$13)-CN245,MAX(0,$H245-SUM($DP245:EK245)))</f>
        <v/>
      </c>
      <c r="EM245">
        <f>MIN(AQ244*(1+AQ$6/Setup!$C$13)-CO245,MAX(0,$H245-SUM($DP245:EL245)))</f>
        <v/>
      </c>
      <c r="EN245">
        <f>MIN(AR244*(1+AR$6/Setup!$C$13)-CP245,MAX(0,$H245-SUM($DP245:EM245)))</f>
        <v/>
      </c>
      <c r="EO245">
        <f>MIN(AS244*(1+AS$6/Setup!$C$13)-CQ245,MAX(0,$H245-SUM($DP245:EN245)))</f>
        <v/>
      </c>
      <c r="EP245">
        <f>MIN(AT244*(1+AT$6/Setup!$C$13)-CR245,MAX(0,$H245-SUM($DP245:EO245)))</f>
        <v/>
      </c>
      <c r="EQ245">
        <f>MIN(AU244*(1+AU$6/Setup!$C$13)-CS245,MAX(0,$H245-SUM($DP245:EP245)))</f>
        <v/>
      </c>
      <c r="ER245">
        <f>MIN(AV244*(1+AV$6/Setup!$C$13)-CT245,MAX(0,$H245-SUM($DP245:EQ245)))</f>
        <v/>
      </c>
      <c r="ES245">
        <f>MIN(AW244*(1+AW$6/Setup!$C$13)-CU245,MAX(0,$H245-SUM($DP245:ER245)))</f>
        <v/>
      </c>
      <c r="ET245">
        <f>MIN(AX244*(1+AX$6/Setup!$C$13)-CV245,MAX(0,$H245-SUM($DP245:ES245)))</f>
        <v/>
      </c>
      <c r="EU245">
        <f>MIN(AY244*(1+AY$6/Setup!$C$13)-CW245,MAX(0,$H245-SUM($DP245:ET245)))</f>
        <v/>
      </c>
      <c r="EV245">
        <f>MIN(AZ244*(1+AZ$6/Setup!$C$13)-CX245,MAX(0,$H245-SUM($DP245:EU245)))</f>
        <v/>
      </c>
      <c r="EW245">
        <f>MIN(BA244*(1+BA$6/Setup!$C$13)-CY245,MAX(0,$H245-SUM($DP245:EV245)))</f>
        <v/>
      </c>
      <c r="EX245">
        <f>MIN(BB244*(1+BB$6/Setup!$C$13)-CZ245,MAX(0,$H245-SUM($DP245:EW245)))</f>
        <v/>
      </c>
      <c r="EY245">
        <f>MIN(BC244*(1+BC$6/Setup!$C$13)-DA245,MAX(0,$H245-SUM($DP245:EX245)))</f>
        <v/>
      </c>
      <c r="EZ245">
        <f>MIN(BD244*(1+BD$6/Setup!$C$13)-DB245,MAX(0,$H245-SUM($DP245:EY245)))</f>
        <v/>
      </c>
      <c r="FA245">
        <f>MIN(BE244*(1+BE$6/Setup!$C$13)-DC245,MAX(0,$H245-SUM($DP245:EZ245)))</f>
        <v/>
      </c>
      <c r="FB245">
        <f>MIN(BF244*(1+BF$6/Setup!$C$13)-DD245,MAX(0,$H245-SUM($DP245:FA245)))</f>
        <v/>
      </c>
      <c r="FC245">
        <f>MIN(BG244*(1+BG$6/Setup!$C$13)-DE245,MAX(0,$H245-SUM($DP245:FB245)))</f>
        <v/>
      </c>
      <c r="FD245">
        <f>MIN(BH244*(1+BH$6/Setup!$C$13)-DF245,MAX(0,$H245-SUM($DP245:FC245)))</f>
        <v/>
      </c>
      <c r="FE245">
        <f>MIN(BI244*(1+BI$6/Setup!$C$13)-DG245,MAX(0,$H245-SUM($DP245:FD245)))</f>
        <v/>
      </c>
      <c r="FF245">
        <f>MIN(BJ244*(1+BJ$6/Setup!$C$13)-DH245,MAX(0,$H245-SUM($DP245:FE245)))</f>
        <v/>
      </c>
      <c r="FG245">
        <f>MIN(BK244*(1+BK$6/Setup!$C$13)-DI245,MAX(0,$H245-SUM($DP245:FF245)))</f>
        <v/>
      </c>
      <c r="FH245">
        <f>MIN(BL244*(1+BL$6/Setup!$C$13)-DJ245,MAX(0,$H245-SUM($DP245:FG245)))</f>
        <v/>
      </c>
      <c r="FI245">
        <f>MIN(BM244*(1+BM$6/Setup!$C$13)-DK245,MAX(0,$H245-SUM($DP245:FH245)))</f>
        <v/>
      </c>
      <c r="FJ245">
        <f>MIN(BN244*(1+BN$6/Setup!$C$13)-DL245,MAX(0,$H245-SUM($DP245:FI245)))</f>
        <v/>
      </c>
      <c r="FK245">
        <f>MIN(BO244*(1+BO$6/Setup!$C$13)-DM245,MAX(0,$H245-SUM($DP245:FJ245)))</f>
        <v/>
      </c>
      <c r="FL245">
        <f>MIN(BP244*(1+BP$6/Setup!$C$13)-DN245,MAX(0,$H245-SUM($DP245:FK245)))</f>
        <v/>
      </c>
      <c r="FM245">
        <f>MIN(BQ244*(1+BQ$6/Setup!$C$13)-DO245,MAX(0,$H245-SUM($DP245:FL245)))</f>
        <v/>
      </c>
    </row>
    <row r="246">
      <c r="A246">
        <f>A245+1</f>
        <v/>
      </c>
      <c r="B246">
        <f>IF(Setup!$C$6="Every week",Setup!$C$7+7*(A246-1),IF(Setup!$C$6="Every 2 weeks",Setup!$C$7+14*(A246-1),IF(Setup!$C$6="Every month",EDATE(Setup!$C$7,A246-1),EOMONTH(Setup!$C$7,INT((A246-1+Setup!$C$20)/2)-1)+MIN(IF(MOD(A246-1+Setup!$C$20,2)=0,Setup!$C$18,Setup!$C$19),DAY(EOMONTH(Setup!$C$7,INT((A246-1+Setup!$C$20)/2)))))))</f>
        <v/>
      </c>
      <c r="C246">
        <f>N('Paycheck Plan'!J242)</f>
        <v/>
      </c>
      <c r="D246">
        <f>N('Paycheck Plan'!K242)</f>
        <v/>
      </c>
      <c r="E246">
        <f>MIN(MAX(0,Setup!$C$10-F245),MAX(0,Setup!$C$8+C246-G246))</f>
        <v/>
      </c>
      <c r="F246">
        <f>F245+E246</f>
        <v/>
      </c>
      <c r="G246">
        <f>MIN(Setup!$C$14,MAX(0,Setup!$C$8+C246))</f>
        <v/>
      </c>
      <c r="H246">
        <f>MAX(0,Setup!$C$8+C246-G246-E246)+SUM($T$7:$BQ$7)-SUM(BR246:DO246)</f>
        <v/>
      </c>
      <c r="I246">
        <f>SUMPRODUCT(T245:BQ245,$T$6:$BQ$6)/Setup!$C$13</f>
        <v/>
      </c>
      <c r="J246">
        <f>SUM(T246:BQ246)</f>
        <v/>
      </c>
      <c r="K246">
        <f>IF(MAX(DP246:FM246)&gt;0,MATCH(MAX(DP246:FM246),DP246:FM246,0),1)</f>
        <v/>
      </c>
      <c r="T246">
        <f>MAX(0,T245*(1+T$6/Setup!$C$13)-BR246-DP246)+IF($K246=1,$D246,0)</f>
        <v/>
      </c>
      <c r="U246">
        <f>MAX(0,U245*(1+U$6/Setup!$C$13)-BS246-DQ246)+IF($K246=2,$D246,0)</f>
        <v/>
      </c>
      <c r="V246">
        <f>MAX(0,V245*(1+V$6/Setup!$C$13)-BT246-DR246)+IF($K246=3,$D246,0)</f>
        <v/>
      </c>
      <c r="W246">
        <f>MAX(0,W245*(1+W$6/Setup!$C$13)-BU246-DS246)+IF($K246=4,$D246,0)</f>
        <v/>
      </c>
      <c r="X246">
        <f>MAX(0,X245*(1+X$6/Setup!$C$13)-BV246-DT246)+IF($K246=5,$D246,0)</f>
        <v/>
      </c>
      <c r="Y246">
        <f>MAX(0,Y245*(1+Y$6/Setup!$C$13)-BW246-DU246)+IF($K246=6,$D246,0)</f>
        <v/>
      </c>
      <c r="Z246">
        <f>MAX(0,Z245*(1+Z$6/Setup!$C$13)-BX246-DV246)+IF($K246=7,$D246,0)</f>
        <v/>
      </c>
      <c r="AA246">
        <f>MAX(0,AA245*(1+AA$6/Setup!$C$13)-BY246-DW246)+IF($K246=8,$D246,0)</f>
        <v/>
      </c>
      <c r="AB246">
        <f>MAX(0,AB245*(1+AB$6/Setup!$C$13)-BZ246-DX246)+IF($K246=9,$D246,0)</f>
        <v/>
      </c>
      <c r="AC246">
        <f>MAX(0,AC245*(1+AC$6/Setup!$C$13)-CA246-DY246)+IF($K246=10,$D246,0)</f>
        <v/>
      </c>
      <c r="AD246">
        <f>MAX(0,AD245*(1+AD$6/Setup!$C$13)-CB246-DZ246)+IF($K246=11,$D246,0)</f>
        <v/>
      </c>
      <c r="AE246">
        <f>MAX(0,AE245*(1+AE$6/Setup!$C$13)-CC246-EA246)+IF($K246=12,$D246,0)</f>
        <v/>
      </c>
      <c r="AF246">
        <f>MAX(0,AF245*(1+AF$6/Setup!$C$13)-CD246-EB246)+IF($K246=13,$D246,0)</f>
        <v/>
      </c>
      <c r="AG246">
        <f>MAX(0,AG245*(1+AG$6/Setup!$C$13)-CE246-EC246)+IF($K246=14,$D246,0)</f>
        <v/>
      </c>
      <c r="AH246">
        <f>MAX(0,AH245*(1+AH$6/Setup!$C$13)-CF246-ED246)+IF($K246=15,$D246,0)</f>
        <v/>
      </c>
      <c r="AI246">
        <f>MAX(0,AI245*(1+AI$6/Setup!$C$13)-CG246-EE246)+IF($K246=16,$D246,0)</f>
        <v/>
      </c>
      <c r="AJ246">
        <f>MAX(0,AJ245*(1+AJ$6/Setup!$C$13)-CH246-EF246)+IF($K246=17,$D246,0)</f>
        <v/>
      </c>
      <c r="AK246">
        <f>MAX(0,AK245*(1+AK$6/Setup!$C$13)-CI246-EG246)+IF($K246=18,$D246,0)</f>
        <v/>
      </c>
      <c r="AL246">
        <f>MAX(0,AL245*(1+AL$6/Setup!$C$13)-CJ246-EH246)+IF($K246=19,$D246,0)</f>
        <v/>
      </c>
      <c r="AM246">
        <f>MAX(0,AM245*(1+AM$6/Setup!$C$13)-CK246-EI246)+IF($K246=20,$D246,0)</f>
        <v/>
      </c>
      <c r="AN246">
        <f>MAX(0,AN245*(1+AN$6/Setup!$C$13)-CL246-EJ246)+IF($K246=21,$D246,0)</f>
        <v/>
      </c>
      <c r="AO246">
        <f>MAX(0,AO245*(1+AO$6/Setup!$C$13)-CM246-EK246)+IF($K246=22,$D246,0)</f>
        <v/>
      </c>
      <c r="AP246">
        <f>MAX(0,AP245*(1+AP$6/Setup!$C$13)-CN246-EL246)+IF($K246=23,$D246,0)</f>
        <v/>
      </c>
      <c r="AQ246">
        <f>MAX(0,AQ245*(1+AQ$6/Setup!$C$13)-CO246-EM246)+IF($K246=24,$D246,0)</f>
        <v/>
      </c>
      <c r="AR246">
        <f>MAX(0,AR245*(1+AR$6/Setup!$C$13)-CP246-EN246)+IF($K246=25,$D246,0)</f>
        <v/>
      </c>
      <c r="AS246">
        <f>MAX(0,AS245*(1+AS$6/Setup!$C$13)-CQ246-EO246)+IF($K246=26,$D246,0)</f>
        <v/>
      </c>
      <c r="AT246">
        <f>MAX(0,AT245*(1+AT$6/Setup!$C$13)-CR246-EP246)+IF($K246=27,$D246,0)</f>
        <v/>
      </c>
      <c r="AU246">
        <f>MAX(0,AU245*(1+AU$6/Setup!$C$13)-CS246-EQ246)+IF($K246=28,$D246,0)</f>
        <v/>
      </c>
      <c r="AV246">
        <f>MAX(0,AV245*(1+AV$6/Setup!$C$13)-CT246-ER246)+IF($K246=29,$D246,0)</f>
        <v/>
      </c>
      <c r="AW246">
        <f>MAX(0,AW245*(1+AW$6/Setup!$C$13)-CU246-ES246)+IF($K246=30,$D246,0)</f>
        <v/>
      </c>
      <c r="AX246">
        <f>MAX(0,AX245*(1+AX$6/Setup!$C$13)-CV246-ET246)+IF($K246=31,$D246,0)</f>
        <v/>
      </c>
      <c r="AY246">
        <f>MAX(0,AY245*(1+AY$6/Setup!$C$13)-CW246-EU246)+IF($K246=32,$D246,0)</f>
        <v/>
      </c>
      <c r="AZ246">
        <f>MAX(0,AZ245*(1+AZ$6/Setup!$C$13)-CX246-EV246)+IF($K246=33,$D246,0)</f>
        <v/>
      </c>
      <c r="BA246">
        <f>MAX(0,BA245*(1+BA$6/Setup!$C$13)-CY246-EW246)+IF($K246=34,$D246,0)</f>
        <v/>
      </c>
      <c r="BB246">
        <f>MAX(0,BB245*(1+BB$6/Setup!$C$13)-CZ246-EX246)+IF($K246=35,$D246,0)</f>
        <v/>
      </c>
      <c r="BC246">
        <f>MAX(0,BC245*(1+BC$6/Setup!$C$13)-DA246-EY246)+IF($K246=36,$D246,0)</f>
        <v/>
      </c>
      <c r="BD246">
        <f>MAX(0,BD245*(1+BD$6/Setup!$C$13)-DB246-EZ246)+IF($K246=37,$D246,0)</f>
        <v/>
      </c>
      <c r="BE246">
        <f>MAX(0,BE245*(1+BE$6/Setup!$C$13)-DC246-FA246)+IF($K246=38,$D246,0)</f>
        <v/>
      </c>
      <c r="BF246">
        <f>MAX(0,BF245*(1+BF$6/Setup!$C$13)-DD246-FB246)+IF($K246=39,$D246,0)</f>
        <v/>
      </c>
      <c r="BG246">
        <f>MAX(0,BG245*(1+BG$6/Setup!$C$13)-DE246-FC246)+IF($K246=40,$D246,0)</f>
        <v/>
      </c>
      <c r="BH246">
        <f>MAX(0,BH245*(1+BH$6/Setup!$C$13)-DF246-FD246)+IF($K246=41,$D246,0)</f>
        <v/>
      </c>
      <c r="BI246">
        <f>MAX(0,BI245*(1+BI$6/Setup!$C$13)-DG246-FE246)+IF($K246=42,$D246,0)</f>
        <v/>
      </c>
      <c r="BJ246">
        <f>MAX(0,BJ245*(1+BJ$6/Setup!$C$13)-DH246-FF246)+IF($K246=43,$D246,0)</f>
        <v/>
      </c>
      <c r="BK246">
        <f>MAX(0,BK245*(1+BK$6/Setup!$C$13)-DI246-FG246)+IF($K246=44,$D246,0)</f>
        <v/>
      </c>
      <c r="BL246">
        <f>MAX(0,BL245*(1+BL$6/Setup!$C$13)-DJ246-FH246)+IF($K246=45,$D246,0)</f>
        <v/>
      </c>
      <c r="BM246">
        <f>MAX(0,BM245*(1+BM$6/Setup!$C$13)-DK246-FI246)+IF($K246=46,$D246,0)</f>
        <v/>
      </c>
      <c r="BN246">
        <f>MAX(0,BN245*(1+BN$6/Setup!$C$13)-DL246-FJ246)+IF($K246=47,$D246,0)</f>
        <v/>
      </c>
      <c r="BO246">
        <f>MAX(0,BO245*(1+BO$6/Setup!$C$13)-DM246-FK246)+IF($K246=48,$D246,0)</f>
        <v/>
      </c>
      <c r="BP246">
        <f>MAX(0,BP245*(1+BP$6/Setup!$C$13)-DN246-FL246)+IF($K246=49,$D246,0)</f>
        <v/>
      </c>
      <c r="BQ246">
        <f>MAX(0,BQ245*(1+BQ$6/Setup!$C$13)-DO246-FM246)+IF($K246=50,$D246,0)</f>
        <v/>
      </c>
      <c r="BR246">
        <f>MIN(T245*(1+T$6/Setup!$C$13),T$7)</f>
        <v/>
      </c>
      <c r="BS246">
        <f>MIN(U245*(1+U$6/Setup!$C$13),U$7)</f>
        <v/>
      </c>
      <c r="BT246">
        <f>MIN(V245*(1+V$6/Setup!$C$13),V$7)</f>
        <v/>
      </c>
      <c r="BU246">
        <f>MIN(W245*(1+W$6/Setup!$C$13),W$7)</f>
        <v/>
      </c>
      <c r="BV246">
        <f>MIN(X245*(1+X$6/Setup!$C$13),X$7)</f>
        <v/>
      </c>
      <c r="BW246">
        <f>MIN(Y245*(1+Y$6/Setup!$C$13),Y$7)</f>
        <v/>
      </c>
      <c r="BX246">
        <f>MIN(Z245*(1+Z$6/Setup!$C$13),Z$7)</f>
        <v/>
      </c>
      <c r="BY246">
        <f>MIN(AA245*(1+AA$6/Setup!$C$13),AA$7)</f>
        <v/>
      </c>
      <c r="BZ246">
        <f>MIN(AB245*(1+AB$6/Setup!$C$13),AB$7)</f>
        <v/>
      </c>
      <c r="CA246">
        <f>MIN(AC245*(1+AC$6/Setup!$C$13),AC$7)</f>
        <v/>
      </c>
      <c r="CB246">
        <f>MIN(AD245*(1+AD$6/Setup!$C$13),AD$7)</f>
        <v/>
      </c>
      <c r="CC246">
        <f>MIN(AE245*(1+AE$6/Setup!$C$13),AE$7)</f>
        <v/>
      </c>
      <c r="CD246">
        <f>MIN(AF245*(1+AF$6/Setup!$C$13),AF$7)</f>
        <v/>
      </c>
      <c r="CE246">
        <f>MIN(AG245*(1+AG$6/Setup!$C$13),AG$7)</f>
        <v/>
      </c>
      <c r="CF246">
        <f>MIN(AH245*(1+AH$6/Setup!$C$13),AH$7)</f>
        <v/>
      </c>
      <c r="CG246">
        <f>MIN(AI245*(1+AI$6/Setup!$C$13),AI$7)</f>
        <v/>
      </c>
      <c r="CH246">
        <f>MIN(AJ245*(1+AJ$6/Setup!$C$13),AJ$7)</f>
        <v/>
      </c>
      <c r="CI246">
        <f>MIN(AK245*(1+AK$6/Setup!$C$13),AK$7)</f>
        <v/>
      </c>
      <c r="CJ246">
        <f>MIN(AL245*(1+AL$6/Setup!$C$13),AL$7)</f>
        <v/>
      </c>
      <c r="CK246">
        <f>MIN(AM245*(1+AM$6/Setup!$C$13),AM$7)</f>
        <v/>
      </c>
      <c r="CL246">
        <f>MIN(AN245*(1+AN$6/Setup!$C$13),AN$7)</f>
        <v/>
      </c>
      <c r="CM246">
        <f>MIN(AO245*(1+AO$6/Setup!$C$13),AO$7)</f>
        <v/>
      </c>
      <c r="CN246">
        <f>MIN(AP245*(1+AP$6/Setup!$C$13),AP$7)</f>
        <v/>
      </c>
      <c r="CO246">
        <f>MIN(AQ245*(1+AQ$6/Setup!$C$13),AQ$7)</f>
        <v/>
      </c>
      <c r="CP246">
        <f>MIN(AR245*(1+AR$6/Setup!$C$13),AR$7)</f>
        <v/>
      </c>
      <c r="CQ246">
        <f>MIN(AS245*(1+AS$6/Setup!$C$13),AS$7)</f>
        <v/>
      </c>
      <c r="CR246">
        <f>MIN(AT245*(1+AT$6/Setup!$C$13),AT$7)</f>
        <v/>
      </c>
      <c r="CS246">
        <f>MIN(AU245*(1+AU$6/Setup!$C$13),AU$7)</f>
        <v/>
      </c>
      <c r="CT246">
        <f>MIN(AV245*(1+AV$6/Setup!$C$13),AV$7)</f>
        <v/>
      </c>
      <c r="CU246">
        <f>MIN(AW245*(1+AW$6/Setup!$C$13),AW$7)</f>
        <v/>
      </c>
      <c r="CV246">
        <f>MIN(AX245*(1+AX$6/Setup!$C$13),AX$7)</f>
        <v/>
      </c>
      <c r="CW246">
        <f>MIN(AY245*(1+AY$6/Setup!$C$13),AY$7)</f>
        <v/>
      </c>
      <c r="CX246">
        <f>MIN(AZ245*(1+AZ$6/Setup!$C$13),AZ$7)</f>
        <v/>
      </c>
      <c r="CY246">
        <f>MIN(BA245*(1+BA$6/Setup!$C$13),BA$7)</f>
        <v/>
      </c>
      <c r="CZ246">
        <f>MIN(BB245*(1+BB$6/Setup!$C$13),BB$7)</f>
        <v/>
      </c>
      <c r="DA246">
        <f>MIN(BC245*(1+BC$6/Setup!$C$13),BC$7)</f>
        <v/>
      </c>
      <c r="DB246">
        <f>MIN(BD245*(1+BD$6/Setup!$C$13),BD$7)</f>
        <v/>
      </c>
      <c r="DC246">
        <f>MIN(BE245*(1+BE$6/Setup!$C$13),BE$7)</f>
        <v/>
      </c>
      <c r="DD246">
        <f>MIN(BF245*(1+BF$6/Setup!$C$13),BF$7)</f>
        <v/>
      </c>
      <c r="DE246">
        <f>MIN(BG245*(1+BG$6/Setup!$C$13),BG$7)</f>
        <v/>
      </c>
      <c r="DF246">
        <f>MIN(BH245*(1+BH$6/Setup!$C$13),BH$7)</f>
        <v/>
      </c>
      <c r="DG246">
        <f>MIN(BI245*(1+BI$6/Setup!$C$13),BI$7)</f>
        <v/>
      </c>
      <c r="DH246">
        <f>MIN(BJ245*(1+BJ$6/Setup!$C$13),BJ$7)</f>
        <v/>
      </c>
      <c r="DI246">
        <f>MIN(BK245*(1+BK$6/Setup!$C$13),BK$7)</f>
        <v/>
      </c>
      <c r="DJ246">
        <f>MIN(BL245*(1+BL$6/Setup!$C$13),BL$7)</f>
        <v/>
      </c>
      <c r="DK246">
        <f>MIN(BM245*(1+BM$6/Setup!$C$13),BM$7)</f>
        <v/>
      </c>
      <c r="DL246">
        <f>MIN(BN245*(1+BN$6/Setup!$C$13),BN$7)</f>
        <v/>
      </c>
      <c r="DM246">
        <f>MIN(BO245*(1+BO$6/Setup!$C$13),BO$7)</f>
        <v/>
      </c>
      <c r="DN246">
        <f>MIN(BP245*(1+BP$6/Setup!$C$13),BP$7)</f>
        <v/>
      </c>
      <c r="DO246">
        <f>MIN(BQ245*(1+BQ$6/Setup!$C$13),BQ$7)</f>
        <v/>
      </c>
      <c r="DP246">
        <f>MIN(T245*(1+T$6/Setup!$C$13)-BR246,$H246)</f>
        <v/>
      </c>
      <c r="DQ246">
        <f>MIN(U245*(1+U$6/Setup!$C$13)-BS246,MAX(0,$H246-SUM($DP246:DP246)))</f>
        <v/>
      </c>
      <c r="DR246">
        <f>MIN(V245*(1+V$6/Setup!$C$13)-BT246,MAX(0,$H246-SUM($DP246:DQ246)))</f>
        <v/>
      </c>
      <c r="DS246">
        <f>MIN(W245*(1+W$6/Setup!$C$13)-BU246,MAX(0,$H246-SUM($DP246:DR246)))</f>
        <v/>
      </c>
      <c r="DT246">
        <f>MIN(X245*(1+X$6/Setup!$C$13)-BV246,MAX(0,$H246-SUM($DP246:DS246)))</f>
        <v/>
      </c>
      <c r="DU246">
        <f>MIN(Y245*(1+Y$6/Setup!$C$13)-BW246,MAX(0,$H246-SUM($DP246:DT246)))</f>
        <v/>
      </c>
      <c r="DV246">
        <f>MIN(Z245*(1+Z$6/Setup!$C$13)-BX246,MAX(0,$H246-SUM($DP246:DU246)))</f>
        <v/>
      </c>
      <c r="DW246">
        <f>MIN(AA245*(1+AA$6/Setup!$C$13)-BY246,MAX(0,$H246-SUM($DP246:DV246)))</f>
        <v/>
      </c>
      <c r="DX246">
        <f>MIN(AB245*(1+AB$6/Setup!$C$13)-BZ246,MAX(0,$H246-SUM($DP246:DW246)))</f>
        <v/>
      </c>
      <c r="DY246">
        <f>MIN(AC245*(1+AC$6/Setup!$C$13)-CA246,MAX(0,$H246-SUM($DP246:DX246)))</f>
        <v/>
      </c>
      <c r="DZ246">
        <f>MIN(AD245*(1+AD$6/Setup!$C$13)-CB246,MAX(0,$H246-SUM($DP246:DY246)))</f>
        <v/>
      </c>
      <c r="EA246">
        <f>MIN(AE245*(1+AE$6/Setup!$C$13)-CC246,MAX(0,$H246-SUM($DP246:DZ246)))</f>
        <v/>
      </c>
      <c r="EB246">
        <f>MIN(AF245*(1+AF$6/Setup!$C$13)-CD246,MAX(0,$H246-SUM($DP246:EA246)))</f>
        <v/>
      </c>
      <c r="EC246">
        <f>MIN(AG245*(1+AG$6/Setup!$C$13)-CE246,MAX(0,$H246-SUM($DP246:EB246)))</f>
        <v/>
      </c>
      <c r="ED246">
        <f>MIN(AH245*(1+AH$6/Setup!$C$13)-CF246,MAX(0,$H246-SUM($DP246:EC246)))</f>
        <v/>
      </c>
      <c r="EE246">
        <f>MIN(AI245*(1+AI$6/Setup!$C$13)-CG246,MAX(0,$H246-SUM($DP246:ED246)))</f>
        <v/>
      </c>
      <c r="EF246">
        <f>MIN(AJ245*(1+AJ$6/Setup!$C$13)-CH246,MAX(0,$H246-SUM($DP246:EE246)))</f>
        <v/>
      </c>
      <c r="EG246">
        <f>MIN(AK245*(1+AK$6/Setup!$C$13)-CI246,MAX(0,$H246-SUM($DP246:EF246)))</f>
        <v/>
      </c>
      <c r="EH246">
        <f>MIN(AL245*(1+AL$6/Setup!$C$13)-CJ246,MAX(0,$H246-SUM($DP246:EG246)))</f>
        <v/>
      </c>
      <c r="EI246">
        <f>MIN(AM245*(1+AM$6/Setup!$C$13)-CK246,MAX(0,$H246-SUM($DP246:EH246)))</f>
        <v/>
      </c>
      <c r="EJ246">
        <f>MIN(AN245*(1+AN$6/Setup!$C$13)-CL246,MAX(0,$H246-SUM($DP246:EI246)))</f>
        <v/>
      </c>
      <c r="EK246">
        <f>MIN(AO245*(1+AO$6/Setup!$C$13)-CM246,MAX(0,$H246-SUM($DP246:EJ246)))</f>
        <v/>
      </c>
      <c r="EL246">
        <f>MIN(AP245*(1+AP$6/Setup!$C$13)-CN246,MAX(0,$H246-SUM($DP246:EK246)))</f>
        <v/>
      </c>
      <c r="EM246">
        <f>MIN(AQ245*(1+AQ$6/Setup!$C$13)-CO246,MAX(0,$H246-SUM($DP246:EL246)))</f>
        <v/>
      </c>
      <c r="EN246">
        <f>MIN(AR245*(1+AR$6/Setup!$C$13)-CP246,MAX(0,$H246-SUM($DP246:EM246)))</f>
        <v/>
      </c>
      <c r="EO246">
        <f>MIN(AS245*(1+AS$6/Setup!$C$13)-CQ246,MAX(0,$H246-SUM($DP246:EN246)))</f>
        <v/>
      </c>
      <c r="EP246">
        <f>MIN(AT245*(1+AT$6/Setup!$C$13)-CR246,MAX(0,$H246-SUM($DP246:EO246)))</f>
        <v/>
      </c>
      <c r="EQ246">
        <f>MIN(AU245*(1+AU$6/Setup!$C$13)-CS246,MAX(0,$H246-SUM($DP246:EP246)))</f>
        <v/>
      </c>
      <c r="ER246">
        <f>MIN(AV245*(1+AV$6/Setup!$C$13)-CT246,MAX(0,$H246-SUM($DP246:EQ246)))</f>
        <v/>
      </c>
      <c r="ES246">
        <f>MIN(AW245*(1+AW$6/Setup!$C$13)-CU246,MAX(0,$H246-SUM($DP246:ER246)))</f>
        <v/>
      </c>
      <c r="ET246">
        <f>MIN(AX245*(1+AX$6/Setup!$C$13)-CV246,MAX(0,$H246-SUM($DP246:ES246)))</f>
        <v/>
      </c>
      <c r="EU246">
        <f>MIN(AY245*(1+AY$6/Setup!$C$13)-CW246,MAX(0,$H246-SUM($DP246:ET246)))</f>
        <v/>
      </c>
      <c r="EV246">
        <f>MIN(AZ245*(1+AZ$6/Setup!$C$13)-CX246,MAX(0,$H246-SUM($DP246:EU246)))</f>
        <v/>
      </c>
      <c r="EW246">
        <f>MIN(BA245*(1+BA$6/Setup!$C$13)-CY246,MAX(0,$H246-SUM($DP246:EV246)))</f>
        <v/>
      </c>
      <c r="EX246">
        <f>MIN(BB245*(1+BB$6/Setup!$C$13)-CZ246,MAX(0,$H246-SUM($DP246:EW246)))</f>
        <v/>
      </c>
      <c r="EY246">
        <f>MIN(BC245*(1+BC$6/Setup!$C$13)-DA246,MAX(0,$H246-SUM($DP246:EX246)))</f>
        <v/>
      </c>
      <c r="EZ246">
        <f>MIN(BD245*(1+BD$6/Setup!$C$13)-DB246,MAX(0,$H246-SUM($DP246:EY246)))</f>
        <v/>
      </c>
      <c r="FA246">
        <f>MIN(BE245*(1+BE$6/Setup!$C$13)-DC246,MAX(0,$H246-SUM($DP246:EZ246)))</f>
        <v/>
      </c>
      <c r="FB246">
        <f>MIN(BF245*(1+BF$6/Setup!$C$13)-DD246,MAX(0,$H246-SUM($DP246:FA246)))</f>
        <v/>
      </c>
      <c r="FC246">
        <f>MIN(BG245*(1+BG$6/Setup!$C$13)-DE246,MAX(0,$H246-SUM($DP246:FB246)))</f>
        <v/>
      </c>
      <c r="FD246">
        <f>MIN(BH245*(1+BH$6/Setup!$C$13)-DF246,MAX(0,$H246-SUM($DP246:FC246)))</f>
        <v/>
      </c>
      <c r="FE246">
        <f>MIN(BI245*(1+BI$6/Setup!$C$13)-DG246,MAX(0,$H246-SUM($DP246:FD246)))</f>
        <v/>
      </c>
      <c r="FF246">
        <f>MIN(BJ245*(1+BJ$6/Setup!$C$13)-DH246,MAX(0,$H246-SUM($DP246:FE246)))</f>
        <v/>
      </c>
      <c r="FG246">
        <f>MIN(BK245*(1+BK$6/Setup!$C$13)-DI246,MAX(0,$H246-SUM($DP246:FF246)))</f>
        <v/>
      </c>
      <c r="FH246">
        <f>MIN(BL245*(1+BL$6/Setup!$C$13)-DJ246,MAX(0,$H246-SUM($DP246:FG246)))</f>
        <v/>
      </c>
      <c r="FI246">
        <f>MIN(BM245*(1+BM$6/Setup!$C$13)-DK246,MAX(0,$H246-SUM($DP246:FH246)))</f>
        <v/>
      </c>
      <c r="FJ246">
        <f>MIN(BN245*(1+BN$6/Setup!$C$13)-DL246,MAX(0,$H246-SUM($DP246:FI246)))</f>
        <v/>
      </c>
      <c r="FK246">
        <f>MIN(BO245*(1+BO$6/Setup!$C$13)-DM246,MAX(0,$H246-SUM($DP246:FJ246)))</f>
        <v/>
      </c>
      <c r="FL246">
        <f>MIN(BP245*(1+BP$6/Setup!$C$13)-DN246,MAX(0,$H246-SUM($DP246:FK246)))</f>
        <v/>
      </c>
      <c r="FM246">
        <f>MIN(BQ245*(1+BQ$6/Setup!$C$13)-DO246,MAX(0,$H246-SUM($DP246:FL246)))</f>
        <v/>
      </c>
    </row>
    <row r="247">
      <c r="A247">
        <f>A246+1</f>
        <v/>
      </c>
      <c r="B247">
        <f>IF(Setup!$C$6="Every week",Setup!$C$7+7*(A247-1),IF(Setup!$C$6="Every 2 weeks",Setup!$C$7+14*(A247-1),IF(Setup!$C$6="Every month",EDATE(Setup!$C$7,A247-1),EOMONTH(Setup!$C$7,INT((A247-1+Setup!$C$20)/2)-1)+MIN(IF(MOD(A247-1+Setup!$C$20,2)=0,Setup!$C$18,Setup!$C$19),DAY(EOMONTH(Setup!$C$7,INT((A247-1+Setup!$C$20)/2)))))))</f>
        <v/>
      </c>
      <c r="C247">
        <f>N('Paycheck Plan'!J243)</f>
        <v/>
      </c>
      <c r="D247">
        <f>N('Paycheck Plan'!K243)</f>
        <v/>
      </c>
      <c r="E247">
        <f>MIN(MAX(0,Setup!$C$10-F246),MAX(0,Setup!$C$8+C247-G247))</f>
        <v/>
      </c>
      <c r="F247">
        <f>F246+E247</f>
        <v/>
      </c>
      <c r="G247">
        <f>MIN(Setup!$C$14,MAX(0,Setup!$C$8+C247))</f>
        <v/>
      </c>
      <c r="H247">
        <f>MAX(0,Setup!$C$8+C247-G247-E247)+SUM($T$7:$BQ$7)-SUM(BR247:DO247)</f>
        <v/>
      </c>
      <c r="I247">
        <f>SUMPRODUCT(T246:BQ246,$T$6:$BQ$6)/Setup!$C$13</f>
        <v/>
      </c>
      <c r="J247">
        <f>SUM(T247:BQ247)</f>
        <v/>
      </c>
      <c r="K247">
        <f>IF(MAX(DP247:FM247)&gt;0,MATCH(MAX(DP247:FM247),DP247:FM247,0),1)</f>
        <v/>
      </c>
      <c r="T247">
        <f>MAX(0,T246*(1+T$6/Setup!$C$13)-BR247-DP247)+IF($K247=1,$D247,0)</f>
        <v/>
      </c>
      <c r="U247">
        <f>MAX(0,U246*(1+U$6/Setup!$C$13)-BS247-DQ247)+IF($K247=2,$D247,0)</f>
        <v/>
      </c>
      <c r="V247">
        <f>MAX(0,V246*(1+V$6/Setup!$C$13)-BT247-DR247)+IF($K247=3,$D247,0)</f>
        <v/>
      </c>
      <c r="W247">
        <f>MAX(0,W246*(1+W$6/Setup!$C$13)-BU247-DS247)+IF($K247=4,$D247,0)</f>
        <v/>
      </c>
      <c r="X247">
        <f>MAX(0,X246*(1+X$6/Setup!$C$13)-BV247-DT247)+IF($K247=5,$D247,0)</f>
        <v/>
      </c>
      <c r="Y247">
        <f>MAX(0,Y246*(1+Y$6/Setup!$C$13)-BW247-DU247)+IF($K247=6,$D247,0)</f>
        <v/>
      </c>
      <c r="Z247">
        <f>MAX(0,Z246*(1+Z$6/Setup!$C$13)-BX247-DV247)+IF($K247=7,$D247,0)</f>
        <v/>
      </c>
      <c r="AA247">
        <f>MAX(0,AA246*(1+AA$6/Setup!$C$13)-BY247-DW247)+IF($K247=8,$D247,0)</f>
        <v/>
      </c>
      <c r="AB247">
        <f>MAX(0,AB246*(1+AB$6/Setup!$C$13)-BZ247-DX247)+IF($K247=9,$D247,0)</f>
        <v/>
      </c>
      <c r="AC247">
        <f>MAX(0,AC246*(1+AC$6/Setup!$C$13)-CA247-DY247)+IF($K247=10,$D247,0)</f>
        <v/>
      </c>
      <c r="AD247">
        <f>MAX(0,AD246*(1+AD$6/Setup!$C$13)-CB247-DZ247)+IF($K247=11,$D247,0)</f>
        <v/>
      </c>
      <c r="AE247">
        <f>MAX(0,AE246*(1+AE$6/Setup!$C$13)-CC247-EA247)+IF($K247=12,$D247,0)</f>
        <v/>
      </c>
      <c r="AF247">
        <f>MAX(0,AF246*(1+AF$6/Setup!$C$13)-CD247-EB247)+IF($K247=13,$D247,0)</f>
        <v/>
      </c>
      <c r="AG247">
        <f>MAX(0,AG246*(1+AG$6/Setup!$C$13)-CE247-EC247)+IF($K247=14,$D247,0)</f>
        <v/>
      </c>
      <c r="AH247">
        <f>MAX(0,AH246*(1+AH$6/Setup!$C$13)-CF247-ED247)+IF($K247=15,$D247,0)</f>
        <v/>
      </c>
      <c r="AI247">
        <f>MAX(0,AI246*(1+AI$6/Setup!$C$13)-CG247-EE247)+IF($K247=16,$D247,0)</f>
        <v/>
      </c>
      <c r="AJ247">
        <f>MAX(0,AJ246*(1+AJ$6/Setup!$C$13)-CH247-EF247)+IF($K247=17,$D247,0)</f>
        <v/>
      </c>
      <c r="AK247">
        <f>MAX(0,AK246*(1+AK$6/Setup!$C$13)-CI247-EG247)+IF($K247=18,$D247,0)</f>
        <v/>
      </c>
      <c r="AL247">
        <f>MAX(0,AL246*(1+AL$6/Setup!$C$13)-CJ247-EH247)+IF($K247=19,$D247,0)</f>
        <v/>
      </c>
      <c r="AM247">
        <f>MAX(0,AM246*(1+AM$6/Setup!$C$13)-CK247-EI247)+IF($K247=20,$D247,0)</f>
        <v/>
      </c>
      <c r="AN247">
        <f>MAX(0,AN246*(1+AN$6/Setup!$C$13)-CL247-EJ247)+IF($K247=21,$D247,0)</f>
        <v/>
      </c>
      <c r="AO247">
        <f>MAX(0,AO246*(1+AO$6/Setup!$C$13)-CM247-EK247)+IF($K247=22,$D247,0)</f>
        <v/>
      </c>
      <c r="AP247">
        <f>MAX(0,AP246*(1+AP$6/Setup!$C$13)-CN247-EL247)+IF($K247=23,$D247,0)</f>
        <v/>
      </c>
      <c r="AQ247">
        <f>MAX(0,AQ246*(1+AQ$6/Setup!$C$13)-CO247-EM247)+IF($K247=24,$D247,0)</f>
        <v/>
      </c>
      <c r="AR247">
        <f>MAX(0,AR246*(1+AR$6/Setup!$C$13)-CP247-EN247)+IF($K247=25,$D247,0)</f>
        <v/>
      </c>
      <c r="AS247">
        <f>MAX(0,AS246*(1+AS$6/Setup!$C$13)-CQ247-EO247)+IF($K247=26,$D247,0)</f>
        <v/>
      </c>
      <c r="AT247">
        <f>MAX(0,AT246*(1+AT$6/Setup!$C$13)-CR247-EP247)+IF($K247=27,$D247,0)</f>
        <v/>
      </c>
      <c r="AU247">
        <f>MAX(0,AU246*(1+AU$6/Setup!$C$13)-CS247-EQ247)+IF($K247=28,$D247,0)</f>
        <v/>
      </c>
      <c r="AV247">
        <f>MAX(0,AV246*(1+AV$6/Setup!$C$13)-CT247-ER247)+IF($K247=29,$D247,0)</f>
        <v/>
      </c>
      <c r="AW247">
        <f>MAX(0,AW246*(1+AW$6/Setup!$C$13)-CU247-ES247)+IF($K247=30,$D247,0)</f>
        <v/>
      </c>
      <c r="AX247">
        <f>MAX(0,AX246*(1+AX$6/Setup!$C$13)-CV247-ET247)+IF($K247=31,$D247,0)</f>
        <v/>
      </c>
      <c r="AY247">
        <f>MAX(0,AY246*(1+AY$6/Setup!$C$13)-CW247-EU247)+IF($K247=32,$D247,0)</f>
        <v/>
      </c>
      <c r="AZ247">
        <f>MAX(0,AZ246*(1+AZ$6/Setup!$C$13)-CX247-EV247)+IF($K247=33,$D247,0)</f>
        <v/>
      </c>
      <c r="BA247">
        <f>MAX(0,BA246*(1+BA$6/Setup!$C$13)-CY247-EW247)+IF($K247=34,$D247,0)</f>
        <v/>
      </c>
      <c r="BB247">
        <f>MAX(0,BB246*(1+BB$6/Setup!$C$13)-CZ247-EX247)+IF($K247=35,$D247,0)</f>
        <v/>
      </c>
      <c r="BC247">
        <f>MAX(0,BC246*(1+BC$6/Setup!$C$13)-DA247-EY247)+IF($K247=36,$D247,0)</f>
        <v/>
      </c>
      <c r="BD247">
        <f>MAX(0,BD246*(1+BD$6/Setup!$C$13)-DB247-EZ247)+IF($K247=37,$D247,0)</f>
        <v/>
      </c>
      <c r="BE247">
        <f>MAX(0,BE246*(1+BE$6/Setup!$C$13)-DC247-FA247)+IF($K247=38,$D247,0)</f>
        <v/>
      </c>
      <c r="BF247">
        <f>MAX(0,BF246*(1+BF$6/Setup!$C$13)-DD247-FB247)+IF($K247=39,$D247,0)</f>
        <v/>
      </c>
      <c r="BG247">
        <f>MAX(0,BG246*(1+BG$6/Setup!$C$13)-DE247-FC247)+IF($K247=40,$D247,0)</f>
        <v/>
      </c>
      <c r="BH247">
        <f>MAX(0,BH246*(1+BH$6/Setup!$C$13)-DF247-FD247)+IF($K247=41,$D247,0)</f>
        <v/>
      </c>
      <c r="BI247">
        <f>MAX(0,BI246*(1+BI$6/Setup!$C$13)-DG247-FE247)+IF($K247=42,$D247,0)</f>
        <v/>
      </c>
      <c r="BJ247">
        <f>MAX(0,BJ246*(1+BJ$6/Setup!$C$13)-DH247-FF247)+IF($K247=43,$D247,0)</f>
        <v/>
      </c>
      <c r="BK247">
        <f>MAX(0,BK246*(1+BK$6/Setup!$C$13)-DI247-FG247)+IF($K247=44,$D247,0)</f>
        <v/>
      </c>
      <c r="BL247">
        <f>MAX(0,BL246*(1+BL$6/Setup!$C$13)-DJ247-FH247)+IF($K247=45,$D247,0)</f>
        <v/>
      </c>
      <c r="BM247">
        <f>MAX(0,BM246*(1+BM$6/Setup!$C$13)-DK247-FI247)+IF($K247=46,$D247,0)</f>
        <v/>
      </c>
      <c r="BN247">
        <f>MAX(0,BN246*(1+BN$6/Setup!$C$13)-DL247-FJ247)+IF($K247=47,$D247,0)</f>
        <v/>
      </c>
      <c r="BO247">
        <f>MAX(0,BO246*(1+BO$6/Setup!$C$13)-DM247-FK247)+IF($K247=48,$D247,0)</f>
        <v/>
      </c>
      <c r="BP247">
        <f>MAX(0,BP246*(1+BP$6/Setup!$C$13)-DN247-FL247)+IF($K247=49,$D247,0)</f>
        <v/>
      </c>
      <c r="BQ247">
        <f>MAX(0,BQ246*(1+BQ$6/Setup!$C$13)-DO247-FM247)+IF($K247=50,$D247,0)</f>
        <v/>
      </c>
      <c r="BR247">
        <f>MIN(T246*(1+T$6/Setup!$C$13),T$7)</f>
        <v/>
      </c>
      <c r="BS247">
        <f>MIN(U246*(1+U$6/Setup!$C$13),U$7)</f>
        <v/>
      </c>
      <c r="BT247">
        <f>MIN(V246*(1+V$6/Setup!$C$13),V$7)</f>
        <v/>
      </c>
      <c r="BU247">
        <f>MIN(W246*(1+W$6/Setup!$C$13),W$7)</f>
        <v/>
      </c>
      <c r="BV247">
        <f>MIN(X246*(1+X$6/Setup!$C$13),X$7)</f>
        <v/>
      </c>
      <c r="BW247">
        <f>MIN(Y246*(1+Y$6/Setup!$C$13),Y$7)</f>
        <v/>
      </c>
      <c r="BX247">
        <f>MIN(Z246*(1+Z$6/Setup!$C$13),Z$7)</f>
        <v/>
      </c>
      <c r="BY247">
        <f>MIN(AA246*(1+AA$6/Setup!$C$13),AA$7)</f>
        <v/>
      </c>
      <c r="BZ247">
        <f>MIN(AB246*(1+AB$6/Setup!$C$13),AB$7)</f>
        <v/>
      </c>
      <c r="CA247">
        <f>MIN(AC246*(1+AC$6/Setup!$C$13),AC$7)</f>
        <v/>
      </c>
      <c r="CB247">
        <f>MIN(AD246*(1+AD$6/Setup!$C$13),AD$7)</f>
        <v/>
      </c>
      <c r="CC247">
        <f>MIN(AE246*(1+AE$6/Setup!$C$13),AE$7)</f>
        <v/>
      </c>
      <c r="CD247">
        <f>MIN(AF246*(1+AF$6/Setup!$C$13),AF$7)</f>
        <v/>
      </c>
      <c r="CE247">
        <f>MIN(AG246*(1+AG$6/Setup!$C$13),AG$7)</f>
        <v/>
      </c>
      <c r="CF247">
        <f>MIN(AH246*(1+AH$6/Setup!$C$13),AH$7)</f>
        <v/>
      </c>
      <c r="CG247">
        <f>MIN(AI246*(1+AI$6/Setup!$C$13),AI$7)</f>
        <v/>
      </c>
      <c r="CH247">
        <f>MIN(AJ246*(1+AJ$6/Setup!$C$13),AJ$7)</f>
        <v/>
      </c>
      <c r="CI247">
        <f>MIN(AK246*(1+AK$6/Setup!$C$13),AK$7)</f>
        <v/>
      </c>
      <c r="CJ247">
        <f>MIN(AL246*(1+AL$6/Setup!$C$13),AL$7)</f>
        <v/>
      </c>
      <c r="CK247">
        <f>MIN(AM246*(1+AM$6/Setup!$C$13),AM$7)</f>
        <v/>
      </c>
      <c r="CL247">
        <f>MIN(AN246*(1+AN$6/Setup!$C$13),AN$7)</f>
        <v/>
      </c>
      <c r="CM247">
        <f>MIN(AO246*(1+AO$6/Setup!$C$13),AO$7)</f>
        <v/>
      </c>
      <c r="CN247">
        <f>MIN(AP246*(1+AP$6/Setup!$C$13),AP$7)</f>
        <v/>
      </c>
      <c r="CO247">
        <f>MIN(AQ246*(1+AQ$6/Setup!$C$13),AQ$7)</f>
        <v/>
      </c>
      <c r="CP247">
        <f>MIN(AR246*(1+AR$6/Setup!$C$13),AR$7)</f>
        <v/>
      </c>
      <c r="CQ247">
        <f>MIN(AS246*(1+AS$6/Setup!$C$13),AS$7)</f>
        <v/>
      </c>
      <c r="CR247">
        <f>MIN(AT246*(1+AT$6/Setup!$C$13),AT$7)</f>
        <v/>
      </c>
      <c r="CS247">
        <f>MIN(AU246*(1+AU$6/Setup!$C$13),AU$7)</f>
        <v/>
      </c>
      <c r="CT247">
        <f>MIN(AV246*(1+AV$6/Setup!$C$13),AV$7)</f>
        <v/>
      </c>
      <c r="CU247">
        <f>MIN(AW246*(1+AW$6/Setup!$C$13),AW$7)</f>
        <v/>
      </c>
      <c r="CV247">
        <f>MIN(AX246*(1+AX$6/Setup!$C$13),AX$7)</f>
        <v/>
      </c>
      <c r="CW247">
        <f>MIN(AY246*(1+AY$6/Setup!$C$13),AY$7)</f>
        <v/>
      </c>
      <c r="CX247">
        <f>MIN(AZ246*(1+AZ$6/Setup!$C$13),AZ$7)</f>
        <v/>
      </c>
      <c r="CY247">
        <f>MIN(BA246*(1+BA$6/Setup!$C$13),BA$7)</f>
        <v/>
      </c>
      <c r="CZ247">
        <f>MIN(BB246*(1+BB$6/Setup!$C$13),BB$7)</f>
        <v/>
      </c>
      <c r="DA247">
        <f>MIN(BC246*(1+BC$6/Setup!$C$13),BC$7)</f>
        <v/>
      </c>
      <c r="DB247">
        <f>MIN(BD246*(1+BD$6/Setup!$C$13),BD$7)</f>
        <v/>
      </c>
      <c r="DC247">
        <f>MIN(BE246*(1+BE$6/Setup!$C$13),BE$7)</f>
        <v/>
      </c>
      <c r="DD247">
        <f>MIN(BF246*(1+BF$6/Setup!$C$13),BF$7)</f>
        <v/>
      </c>
      <c r="DE247">
        <f>MIN(BG246*(1+BG$6/Setup!$C$13),BG$7)</f>
        <v/>
      </c>
      <c r="DF247">
        <f>MIN(BH246*(1+BH$6/Setup!$C$13),BH$7)</f>
        <v/>
      </c>
      <c r="DG247">
        <f>MIN(BI246*(1+BI$6/Setup!$C$13),BI$7)</f>
        <v/>
      </c>
      <c r="DH247">
        <f>MIN(BJ246*(1+BJ$6/Setup!$C$13),BJ$7)</f>
        <v/>
      </c>
      <c r="DI247">
        <f>MIN(BK246*(1+BK$6/Setup!$C$13),BK$7)</f>
        <v/>
      </c>
      <c r="DJ247">
        <f>MIN(BL246*(1+BL$6/Setup!$C$13),BL$7)</f>
        <v/>
      </c>
      <c r="DK247">
        <f>MIN(BM246*(1+BM$6/Setup!$C$13),BM$7)</f>
        <v/>
      </c>
      <c r="DL247">
        <f>MIN(BN246*(1+BN$6/Setup!$C$13),BN$7)</f>
        <v/>
      </c>
      <c r="DM247">
        <f>MIN(BO246*(1+BO$6/Setup!$C$13),BO$7)</f>
        <v/>
      </c>
      <c r="DN247">
        <f>MIN(BP246*(1+BP$6/Setup!$C$13),BP$7)</f>
        <v/>
      </c>
      <c r="DO247">
        <f>MIN(BQ246*(1+BQ$6/Setup!$C$13),BQ$7)</f>
        <v/>
      </c>
      <c r="DP247">
        <f>MIN(T246*(1+T$6/Setup!$C$13)-BR247,$H247)</f>
        <v/>
      </c>
      <c r="DQ247">
        <f>MIN(U246*(1+U$6/Setup!$C$13)-BS247,MAX(0,$H247-SUM($DP247:DP247)))</f>
        <v/>
      </c>
      <c r="DR247">
        <f>MIN(V246*(1+V$6/Setup!$C$13)-BT247,MAX(0,$H247-SUM($DP247:DQ247)))</f>
        <v/>
      </c>
      <c r="DS247">
        <f>MIN(W246*(1+W$6/Setup!$C$13)-BU247,MAX(0,$H247-SUM($DP247:DR247)))</f>
        <v/>
      </c>
      <c r="DT247">
        <f>MIN(X246*(1+X$6/Setup!$C$13)-BV247,MAX(0,$H247-SUM($DP247:DS247)))</f>
        <v/>
      </c>
      <c r="DU247">
        <f>MIN(Y246*(1+Y$6/Setup!$C$13)-BW247,MAX(0,$H247-SUM($DP247:DT247)))</f>
        <v/>
      </c>
      <c r="DV247">
        <f>MIN(Z246*(1+Z$6/Setup!$C$13)-BX247,MAX(0,$H247-SUM($DP247:DU247)))</f>
        <v/>
      </c>
      <c r="DW247">
        <f>MIN(AA246*(1+AA$6/Setup!$C$13)-BY247,MAX(0,$H247-SUM($DP247:DV247)))</f>
        <v/>
      </c>
      <c r="DX247">
        <f>MIN(AB246*(1+AB$6/Setup!$C$13)-BZ247,MAX(0,$H247-SUM($DP247:DW247)))</f>
        <v/>
      </c>
      <c r="DY247">
        <f>MIN(AC246*(1+AC$6/Setup!$C$13)-CA247,MAX(0,$H247-SUM($DP247:DX247)))</f>
        <v/>
      </c>
      <c r="DZ247">
        <f>MIN(AD246*(1+AD$6/Setup!$C$13)-CB247,MAX(0,$H247-SUM($DP247:DY247)))</f>
        <v/>
      </c>
      <c r="EA247">
        <f>MIN(AE246*(1+AE$6/Setup!$C$13)-CC247,MAX(0,$H247-SUM($DP247:DZ247)))</f>
        <v/>
      </c>
      <c r="EB247">
        <f>MIN(AF246*(1+AF$6/Setup!$C$13)-CD247,MAX(0,$H247-SUM($DP247:EA247)))</f>
        <v/>
      </c>
      <c r="EC247">
        <f>MIN(AG246*(1+AG$6/Setup!$C$13)-CE247,MAX(0,$H247-SUM($DP247:EB247)))</f>
        <v/>
      </c>
      <c r="ED247">
        <f>MIN(AH246*(1+AH$6/Setup!$C$13)-CF247,MAX(0,$H247-SUM($DP247:EC247)))</f>
        <v/>
      </c>
      <c r="EE247">
        <f>MIN(AI246*(1+AI$6/Setup!$C$13)-CG247,MAX(0,$H247-SUM($DP247:ED247)))</f>
        <v/>
      </c>
      <c r="EF247">
        <f>MIN(AJ246*(1+AJ$6/Setup!$C$13)-CH247,MAX(0,$H247-SUM($DP247:EE247)))</f>
        <v/>
      </c>
      <c r="EG247">
        <f>MIN(AK246*(1+AK$6/Setup!$C$13)-CI247,MAX(0,$H247-SUM($DP247:EF247)))</f>
        <v/>
      </c>
      <c r="EH247">
        <f>MIN(AL246*(1+AL$6/Setup!$C$13)-CJ247,MAX(0,$H247-SUM($DP247:EG247)))</f>
        <v/>
      </c>
      <c r="EI247">
        <f>MIN(AM246*(1+AM$6/Setup!$C$13)-CK247,MAX(0,$H247-SUM($DP247:EH247)))</f>
        <v/>
      </c>
      <c r="EJ247">
        <f>MIN(AN246*(1+AN$6/Setup!$C$13)-CL247,MAX(0,$H247-SUM($DP247:EI247)))</f>
        <v/>
      </c>
      <c r="EK247">
        <f>MIN(AO246*(1+AO$6/Setup!$C$13)-CM247,MAX(0,$H247-SUM($DP247:EJ247)))</f>
        <v/>
      </c>
      <c r="EL247">
        <f>MIN(AP246*(1+AP$6/Setup!$C$13)-CN247,MAX(0,$H247-SUM($DP247:EK247)))</f>
        <v/>
      </c>
      <c r="EM247">
        <f>MIN(AQ246*(1+AQ$6/Setup!$C$13)-CO247,MAX(0,$H247-SUM($DP247:EL247)))</f>
        <v/>
      </c>
      <c r="EN247">
        <f>MIN(AR246*(1+AR$6/Setup!$C$13)-CP247,MAX(0,$H247-SUM($DP247:EM247)))</f>
        <v/>
      </c>
      <c r="EO247">
        <f>MIN(AS246*(1+AS$6/Setup!$C$13)-CQ247,MAX(0,$H247-SUM($DP247:EN247)))</f>
        <v/>
      </c>
      <c r="EP247">
        <f>MIN(AT246*(1+AT$6/Setup!$C$13)-CR247,MAX(0,$H247-SUM($DP247:EO247)))</f>
        <v/>
      </c>
      <c r="EQ247">
        <f>MIN(AU246*(1+AU$6/Setup!$C$13)-CS247,MAX(0,$H247-SUM($DP247:EP247)))</f>
        <v/>
      </c>
      <c r="ER247">
        <f>MIN(AV246*(1+AV$6/Setup!$C$13)-CT247,MAX(0,$H247-SUM($DP247:EQ247)))</f>
        <v/>
      </c>
      <c r="ES247">
        <f>MIN(AW246*(1+AW$6/Setup!$C$13)-CU247,MAX(0,$H247-SUM($DP247:ER247)))</f>
        <v/>
      </c>
      <c r="ET247">
        <f>MIN(AX246*(1+AX$6/Setup!$C$13)-CV247,MAX(0,$H247-SUM($DP247:ES247)))</f>
        <v/>
      </c>
      <c r="EU247">
        <f>MIN(AY246*(1+AY$6/Setup!$C$13)-CW247,MAX(0,$H247-SUM($DP247:ET247)))</f>
        <v/>
      </c>
      <c r="EV247">
        <f>MIN(AZ246*(1+AZ$6/Setup!$C$13)-CX247,MAX(0,$H247-SUM($DP247:EU247)))</f>
        <v/>
      </c>
      <c r="EW247">
        <f>MIN(BA246*(1+BA$6/Setup!$C$13)-CY247,MAX(0,$H247-SUM($DP247:EV247)))</f>
        <v/>
      </c>
      <c r="EX247">
        <f>MIN(BB246*(1+BB$6/Setup!$C$13)-CZ247,MAX(0,$H247-SUM($DP247:EW247)))</f>
        <v/>
      </c>
      <c r="EY247">
        <f>MIN(BC246*(1+BC$6/Setup!$C$13)-DA247,MAX(0,$H247-SUM($DP247:EX247)))</f>
        <v/>
      </c>
      <c r="EZ247">
        <f>MIN(BD246*(1+BD$6/Setup!$C$13)-DB247,MAX(0,$H247-SUM($DP247:EY247)))</f>
        <v/>
      </c>
      <c r="FA247">
        <f>MIN(BE246*(1+BE$6/Setup!$C$13)-DC247,MAX(0,$H247-SUM($DP247:EZ247)))</f>
        <v/>
      </c>
      <c r="FB247">
        <f>MIN(BF246*(1+BF$6/Setup!$C$13)-DD247,MAX(0,$H247-SUM($DP247:FA247)))</f>
        <v/>
      </c>
      <c r="FC247">
        <f>MIN(BG246*(1+BG$6/Setup!$C$13)-DE247,MAX(0,$H247-SUM($DP247:FB247)))</f>
        <v/>
      </c>
      <c r="FD247">
        <f>MIN(BH246*(1+BH$6/Setup!$C$13)-DF247,MAX(0,$H247-SUM($DP247:FC247)))</f>
        <v/>
      </c>
      <c r="FE247">
        <f>MIN(BI246*(1+BI$6/Setup!$C$13)-DG247,MAX(0,$H247-SUM($DP247:FD247)))</f>
        <v/>
      </c>
      <c r="FF247">
        <f>MIN(BJ246*(1+BJ$6/Setup!$C$13)-DH247,MAX(0,$H247-SUM($DP247:FE247)))</f>
        <v/>
      </c>
      <c r="FG247">
        <f>MIN(BK246*(1+BK$6/Setup!$C$13)-DI247,MAX(0,$H247-SUM($DP247:FF247)))</f>
        <v/>
      </c>
      <c r="FH247">
        <f>MIN(BL246*(1+BL$6/Setup!$C$13)-DJ247,MAX(0,$H247-SUM($DP247:FG247)))</f>
        <v/>
      </c>
      <c r="FI247">
        <f>MIN(BM246*(1+BM$6/Setup!$C$13)-DK247,MAX(0,$H247-SUM($DP247:FH247)))</f>
        <v/>
      </c>
      <c r="FJ247">
        <f>MIN(BN246*(1+BN$6/Setup!$C$13)-DL247,MAX(0,$H247-SUM($DP247:FI247)))</f>
        <v/>
      </c>
      <c r="FK247">
        <f>MIN(BO246*(1+BO$6/Setup!$C$13)-DM247,MAX(0,$H247-SUM($DP247:FJ247)))</f>
        <v/>
      </c>
      <c r="FL247">
        <f>MIN(BP246*(1+BP$6/Setup!$C$13)-DN247,MAX(0,$H247-SUM($DP247:FK247)))</f>
        <v/>
      </c>
      <c r="FM247">
        <f>MIN(BQ246*(1+BQ$6/Setup!$C$13)-DO247,MAX(0,$H247-SUM($DP247:FL247)))</f>
        <v/>
      </c>
    </row>
    <row r="248">
      <c r="A248">
        <f>A247+1</f>
        <v/>
      </c>
      <c r="B248">
        <f>IF(Setup!$C$6="Every week",Setup!$C$7+7*(A248-1),IF(Setup!$C$6="Every 2 weeks",Setup!$C$7+14*(A248-1),IF(Setup!$C$6="Every month",EDATE(Setup!$C$7,A248-1),EOMONTH(Setup!$C$7,INT((A248-1+Setup!$C$20)/2)-1)+MIN(IF(MOD(A248-1+Setup!$C$20,2)=0,Setup!$C$18,Setup!$C$19),DAY(EOMONTH(Setup!$C$7,INT((A248-1+Setup!$C$20)/2)))))))</f>
        <v/>
      </c>
      <c r="C248">
        <f>N('Paycheck Plan'!J244)</f>
        <v/>
      </c>
      <c r="D248">
        <f>N('Paycheck Plan'!K244)</f>
        <v/>
      </c>
      <c r="E248">
        <f>MIN(MAX(0,Setup!$C$10-F247),MAX(0,Setup!$C$8+C248-G248))</f>
        <v/>
      </c>
      <c r="F248">
        <f>F247+E248</f>
        <v/>
      </c>
      <c r="G248">
        <f>MIN(Setup!$C$14,MAX(0,Setup!$C$8+C248))</f>
        <v/>
      </c>
      <c r="H248">
        <f>MAX(0,Setup!$C$8+C248-G248-E248)+SUM($T$7:$BQ$7)-SUM(BR248:DO248)</f>
        <v/>
      </c>
      <c r="I248">
        <f>SUMPRODUCT(T247:BQ247,$T$6:$BQ$6)/Setup!$C$13</f>
        <v/>
      </c>
      <c r="J248">
        <f>SUM(T248:BQ248)</f>
        <v/>
      </c>
      <c r="K248">
        <f>IF(MAX(DP248:FM248)&gt;0,MATCH(MAX(DP248:FM248),DP248:FM248,0),1)</f>
        <v/>
      </c>
      <c r="T248">
        <f>MAX(0,T247*(1+T$6/Setup!$C$13)-BR248-DP248)+IF($K248=1,$D248,0)</f>
        <v/>
      </c>
      <c r="U248">
        <f>MAX(0,U247*(1+U$6/Setup!$C$13)-BS248-DQ248)+IF($K248=2,$D248,0)</f>
        <v/>
      </c>
      <c r="V248">
        <f>MAX(0,V247*(1+V$6/Setup!$C$13)-BT248-DR248)+IF($K248=3,$D248,0)</f>
        <v/>
      </c>
      <c r="W248">
        <f>MAX(0,W247*(1+W$6/Setup!$C$13)-BU248-DS248)+IF($K248=4,$D248,0)</f>
        <v/>
      </c>
      <c r="X248">
        <f>MAX(0,X247*(1+X$6/Setup!$C$13)-BV248-DT248)+IF($K248=5,$D248,0)</f>
        <v/>
      </c>
      <c r="Y248">
        <f>MAX(0,Y247*(1+Y$6/Setup!$C$13)-BW248-DU248)+IF($K248=6,$D248,0)</f>
        <v/>
      </c>
      <c r="Z248">
        <f>MAX(0,Z247*(1+Z$6/Setup!$C$13)-BX248-DV248)+IF($K248=7,$D248,0)</f>
        <v/>
      </c>
      <c r="AA248">
        <f>MAX(0,AA247*(1+AA$6/Setup!$C$13)-BY248-DW248)+IF($K248=8,$D248,0)</f>
        <v/>
      </c>
      <c r="AB248">
        <f>MAX(0,AB247*(1+AB$6/Setup!$C$13)-BZ248-DX248)+IF($K248=9,$D248,0)</f>
        <v/>
      </c>
      <c r="AC248">
        <f>MAX(0,AC247*(1+AC$6/Setup!$C$13)-CA248-DY248)+IF($K248=10,$D248,0)</f>
        <v/>
      </c>
      <c r="AD248">
        <f>MAX(0,AD247*(1+AD$6/Setup!$C$13)-CB248-DZ248)+IF($K248=11,$D248,0)</f>
        <v/>
      </c>
      <c r="AE248">
        <f>MAX(0,AE247*(1+AE$6/Setup!$C$13)-CC248-EA248)+IF($K248=12,$D248,0)</f>
        <v/>
      </c>
      <c r="AF248">
        <f>MAX(0,AF247*(1+AF$6/Setup!$C$13)-CD248-EB248)+IF($K248=13,$D248,0)</f>
        <v/>
      </c>
      <c r="AG248">
        <f>MAX(0,AG247*(1+AG$6/Setup!$C$13)-CE248-EC248)+IF($K248=14,$D248,0)</f>
        <v/>
      </c>
      <c r="AH248">
        <f>MAX(0,AH247*(1+AH$6/Setup!$C$13)-CF248-ED248)+IF($K248=15,$D248,0)</f>
        <v/>
      </c>
      <c r="AI248">
        <f>MAX(0,AI247*(1+AI$6/Setup!$C$13)-CG248-EE248)+IF($K248=16,$D248,0)</f>
        <v/>
      </c>
      <c r="AJ248">
        <f>MAX(0,AJ247*(1+AJ$6/Setup!$C$13)-CH248-EF248)+IF($K248=17,$D248,0)</f>
        <v/>
      </c>
      <c r="AK248">
        <f>MAX(0,AK247*(1+AK$6/Setup!$C$13)-CI248-EG248)+IF($K248=18,$D248,0)</f>
        <v/>
      </c>
      <c r="AL248">
        <f>MAX(0,AL247*(1+AL$6/Setup!$C$13)-CJ248-EH248)+IF($K248=19,$D248,0)</f>
        <v/>
      </c>
      <c r="AM248">
        <f>MAX(0,AM247*(1+AM$6/Setup!$C$13)-CK248-EI248)+IF($K248=20,$D248,0)</f>
        <v/>
      </c>
      <c r="AN248">
        <f>MAX(0,AN247*(1+AN$6/Setup!$C$13)-CL248-EJ248)+IF($K248=21,$D248,0)</f>
        <v/>
      </c>
      <c r="AO248">
        <f>MAX(0,AO247*(1+AO$6/Setup!$C$13)-CM248-EK248)+IF($K248=22,$D248,0)</f>
        <v/>
      </c>
      <c r="AP248">
        <f>MAX(0,AP247*(1+AP$6/Setup!$C$13)-CN248-EL248)+IF($K248=23,$D248,0)</f>
        <v/>
      </c>
      <c r="AQ248">
        <f>MAX(0,AQ247*(1+AQ$6/Setup!$C$13)-CO248-EM248)+IF($K248=24,$D248,0)</f>
        <v/>
      </c>
      <c r="AR248">
        <f>MAX(0,AR247*(1+AR$6/Setup!$C$13)-CP248-EN248)+IF($K248=25,$D248,0)</f>
        <v/>
      </c>
      <c r="AS248">
        <f>MAX(0,AS247*(1+AS$6/Setup!$C$13)-CQ248-EO248)+IF($K248=26,$D248,0)</f>
        <v/>
      </c>
      <c r="AT248">
        <f>MAX(0,AT247*(1+AT$6/Setup!$C$13)-CR248-EP248)+IF($K248=27,$D248,0)</f>
        <v/>
      </c>
      <c r="AU248">
        <f>MAX(0,AU247*(1+AU$6/Setup!$C$13)-CS248-EQ248)+IF($K248=28,$D248,0)</f>
        <v/>
      </c>
      <c r="AV248">
        <f>MAX(0,AV247*(1+AV$6/Setup!$C$13)-CT248-ER248)+IF($K248=29,$D248,0)</f>
        <v/>
      </c>
      <c r="AW248">
        <f>MAX(0,AW247*(1+AW$6/Setup!$C$13)-CU248-ES248)+IF($K248=30,$D248,0)</f>
        <v/>
      </c>
      <c r="AX248">
        <f>MAX(0,AX247*(1+AX$6/Setup!$C$13)-CV248-ET248)+IF($K248=31,$D248,0)</f>
        <v/>
      </c>
      <c r="AY248">
        <f>MAX(0,AY247*(1+AY$6/Setup!$C$13)-CW248-EU248)+IF($K248=32,$D248,0)</f>
        <v/>
      </c>
      <c r="AZ248">
        <f>MAX(0,AZ247*(1+AZ$6/Setup!$C$13)-CX248-EV248)+IF($K248=33,$D248,0)</f>
        <v/>
      </c>
      <c r="BA248">
        <f>MAX(0,BA247*(1+BA$6/Setup!$C$13)-CY248-EW248)+IF($K248=34,$D248,0)</f>
        <v/>
      </c>
      <c r="BB248">
        <f>MAX(0,BB247*(1+BB$6/Setup!$C$13)-CZ248-EX248)+IF($K248=35,$D248,0)</f>
        <v/>
      </c>
      <c r="BC248">
        <f>MAX(0,BC247*(1+BC$6/Setup!$C$13)-DA248-EY248)+IF($K248=36,$D248,0)</f>
        <v/>
      </c>
      <c r="BD248">
        <f>MAX(0,BD247*(1+BD$6/Setup!$C$13)-DB248-EZ248)+IF($K248=37,$D248,0)</f>
        <v/>
      </c>
      <c r="BE248">
        <f>MAX(0,BE247*(1+BE$6/Setup!$C$13)-DC248-FA248)+IF($K248=38,$D248,0)</f>
        <v/>
      </c>
      <c r="BF248">
        <f>MAX(0,BF247*(1+BF$6/Setup!$C$13)-DD248-FB248)+IF($K248=39,$D248,0)</f>
        <v/>
      </c>
      <c r="BG248">
        <f>MAX(0,BG247*(1+BG$6/Setup!$C$13)-DE248-FC248)+IF($K248=40,$D248,0)</f>
        <v/>
      </c>
      <c r="BH248">
        <f>MAX(0,BH247*(1+BH$6/Setup!$C$13)-DF248-FD248)+IF($K248=41,$D248,0)</f>
        <v/>
      </c>
      <c r="BI248">
        <f>MAX(0,BI247*(1+BI$6/Setup!$C$13)-DG248-FE248)+IF($K248=42,$D248,0)</f>
        <v/>
      </c>
      <c r="BJ248">
        <f>MAX(0,BJ247*(1+BJ$6/Setup!$C$13)-DH248-FF248)+IF($K248=43,$D248,0)</f>
        <v/>
      </c>
      <c r="BK248">
        <f>MAX(0,BK247*(1+BK$6/Setup!$C$13)-DI248-FG248)+IF($K248=44,$D248,0)</f>
        <v/>
      </c>
      <c r="BL248">
        <f>MAX(0,BL247*(1+BL$6/Setup!$C$13)-DJ248-FH248)+IF($K248=45,$D248,0)</f>
        <v/>
      </c>
      <c r="BM248">
        <f>MAX(0,BM247*(1+BM$6/Setup!$C$13)-DK248-FI248)+IF($K248=46,$D248,0)</f>
        <v/>
      </c>
      <c r="BN248">
        <f>MAX(0,BN247*(1+BN$6/Setup!$C$13)-DL248-FJ248)+IF($K248=47,$D248,0)</f>
        <v/>
      </c>
      <c r="BO248">
        <f>MAX(0,BO247*(1+BO$6/Setup!$C$13)-DM248-FK248)+IF($K248=48,$D248,0)</f>
        <v/>
      </c>
      <c r="BP248">
        <f>MAX(0,BP247*(1+BP$6/Setup!$C$13)-DN248-FL248)+IF($K248=49,$D248,0)</f>
        <v/>
      </c>
      <c r="BQ248">
        <f>MAX(0,BQ247*(1+BQ$6/Setup!$C$13)-DO248-FM248)+IF($K248=50,$D248,0)</f>
        <v/>
      </c>
      <c r="BR248">
        <f>MIN(T247*(1+T$6/Setup!$C$13),T$7)</f>
        <v/>
      </c>
      <c r="BS248">
        <f>MIN(U247*(1+U$6/Setup!$C$13),U$7)</f>
        <v/>
      </c>
      <c r="BT248">
        <f>MIN(V247*(1+V$6/Setup!$C$13),V$7)</f>
        <v/>
      </c>
      <c r="BU248">
        <f>MIN(W247*(1+W$6/Setup!$C$13),W$7)</f>
        <v/>
      </c>
      <c r="BV248">
        <f>MIN(X247*(1+X$6/Setup!$C$13),X$7)</f>
        <v/>
      </c>
      <c r="BW248">
        <f>MIN(Y247*(1+Y$6/Setup!$C$13),Y$7)</f>
        <v/>
      </c>
      <c r="BX248">
        <f>MIN(Z247*(1+Z$6/Setup!$C$13),Z$7)</f>
        <v/>
      </c>
      <c r="BY248">
        <f>MIN(AA247*(1+AA$6/Setup!$C$13),AA$7)</f>
        <v/>
      </c>
      <c r="BZ248">
        <f>MIN(AB247*(1+AB$6/Setup!$C$13),AB$7)</f>
        <v/>
      </c>
      <c r="CA248">
        <f>MIN(AC247*(1+AC$6/Setup!$C$13),AC$7)</f>
        <v/>
      </c>
      <c r="CB248">
        <f>MIN(AD247*(1+AD$6/Setup!$C$13),AD$7)</f>
        <v/>
      </c>
      <c r="CC248">
        <f>MIN(AE247*(1+AE$6/Setup!$C$13),AE$7)</f>
        <v/>
      </c>
      <c r="CD248">
        <f>MIN(AF247*(1+AF$6/Setup!$C$13),AF$7)</f>
        <v/>
      </c>
      <c r="CE248">
        <f>MIN(AG247*(1+AG$6/Setup!$C$13),AG$7)</f>
        <v/>
      </c>
      <c r="CF248">
        <f>MIN(AH247*(1+AH$6/Setup!$C$13),AH$7)</f>
        <v/>
      </c>
      <c r="CG248">
        <f>MIN(AI247*(1+AI$6/Setup!$C$13),AI$7)</f>
        <v/>
      </c>
      <c r="CH248">
        <f>MIN(AJ247*(1+AJ$6/Setup!$C$13),AJ$7)</f>
        <v/>
      </c>
      <c r="CI248">
        <f>MIN(AK247*(1+AK$6/Setup!$C$13),AK$7)</f>
        <v/>
      </c>
      <c r="CJ248">
        <f>MIN(AL247*(1+AL$6/Setup!$C$13),AL$7)</f>
        <v/>
      </c>
      <c r="CK248">
        <f>MIN(AM247*(1+AM$6/Setup!$C$13),AM$7)</f>
        <v/>
      </c>
      <c r="CL248">
        <f>MIN(AN247*(1+AN$6/Setup!$C$13),AN$7)</f>
        <v/>
      </c>
      <c r="CM248">
        <f>MIN(AO247*(1+AO$6/Setup!$C$13),AO$7)</f>
        <v/>
      </c>
      <c r="CN248">
        <f>MIN(AP247*(1+AP$6/Setup!$C$13),AP$7)</f>
        <v/>
      </c>
      <c r="CO248">
        <f>MIN(AQ247*(1+AQ$6/Setup!$C$13),AQ$7)</f>
        <v/>
      </c>
      <c r="CP248">
        <f>MIN(AR247*(1+AR$6/Setup!$C$13),AR$7)</f>
        <v/>
      </c>
      <c r="CQ248">
        <f>MIN(AS247*(1+AS$6/Setup!$C$13),AS$7)</f>
        <v/>
      </c>
      <c r="CR248">
        <f>MIN(AT247*(1+AT$6/Setup!$C$13),AT$7)</f>
        <v/>
      </c>
      <c r="CS248">
        <f>MIN(AU247*(1+AU$6/Setup!$C$13),AU$7)</f>
        <v/>
      </c>
      <c r="CT248">
        <f>MIN(AV247*(1+AV$6/Setup!$C$13),AV$7)</f>
        <v/>
      </c>
      <c r="CU248">
        <f>MIN(AW247*(1+AW$6/Setup!$C$13),AW$7)</f>
        <v/>
      </c>
      <c r="CV248">
        <f>MIN(AX247*(1+AX$6/Setup!$C$13),AX$7)</f>
        <v/>
      </c>
      <c r="CW248">
        <f>MIN(AY247*(1+AY$6/Setup!$C$13),AY$7)</f>
        <v/>
      </c>
      <c r="CX248">
        <f>MIN(AZ247*(1+AZ$6/Setup!$C$13),AZ$7)</f>
        <v/>
      </c>
      <c r="CY248">
        <f>MIN(BA247*(1+BA$6/Setup!$C$13),BA$7)</f>
        <v/>
      </c>
      <c r="CZ248">
        <f>MIN(BB247*(1+BB$6/Setup!$C$13),BB$7)</f>
        <v/>
      </c>
      <c r="DA248">
        <f>MIN(BC247*(1+BC$6/Setup!$C$13),BC$7)</f>
        <v/>
      </c>
      <c r="DB248">
        <f>MIN(BD247*(1+BD$6/Setup!$C$13),BD$7)</f>
        <v/>
      </c>
      <c r="DC248">
        <f>MIN(BE247*(1+BE$6/Setup!$C$13),BE$7)</f>
        <v/>
      </c>
      <c r="DD248">
        <f>MIN(BF247*(1+BF$6/Setup!$C$13),BF$7)</f>
        <v/>
      </c>
      <c r="DE248">
        <f>MIN(BG247*(1+BG$6/Setup!$C$13),BG$7)</f>
        <v/>
      </c>
      <c r="DF248">
        <f>MIN(BH247*(1+BH$6/Setup!$C$13),BH$7)</f>
        <v/>
      </c>
      <c r="DG248">
        <f>MIN(BI247*(1+BI$6/Setup!$C$13),BI$7)</f>
        <v/>
      </c>
      <c r="DH248">
        <f>MIN(BJ247*(1+BJ$6/Setup!$C$13),BJ$7)</f>
        <v/>
      </c>
      <c r="DI248">
        <f>MIN(BK247*(1+BK$6/Setup!$C$13),BK$7)</f>
        <v/>
      </c>
      <c r="DJ248">
        <f>MIN(BL247*(1+BL$6/Setup!$C$13),BL$7)</f>
        <v/>
      </c>
      <c r="DK248">
        <f>MIN(BM247*(1+BM$6/Setup!$C$13),BM$7)</f>
        <v/>
      </c>
      <c r="DL248">
        <f>MIN(BN247*(1+BN$6/Setup!$C$13),BN$7)</f>
        <v/>
      </c>
      <c r="DM248">
        <f>MIN(BO247*(1+BO$6/Setup!$C$13),BO$7)</f>
        <v/>
      </c>
      <c r="DN248">
        <f>MIN(BP247*(1+BP$6/Setup!$C$13),BP$7)</f>
        <v/>
      </c>
      <c r="DO248">
        <f>MIN(BQ247*(1+BQ$6/Setup!$C$13),BQ$7)</f>
        <v/>
      </c>
      <c r="DP248">
        <f>MIN(T247*(1+T$6/Setup!$C$13)-BR248,$H248)</f>
        <v/>
      </c>
      <c r="DQ248">
        <f>MIN(U247*(1+U$6/Setup!$C$13)-BS248,MAX(0,$H248-SUM($DP248:DP248)))</f>
        <v/>
      </c>
      <c r="DR248">
        <f>MIN(V247*(1+V$6/Setup!$C$13)-BT248,MAX(0,$H248-SUM($DP248:DQ248)))</f>
        <v/>
      </c>
      <c r="DS248">
        <f>MIN(W247*(1+W$6/Setup!$C$13)-BU248,MAX(0,$H248-SUM($DP248:DR248)))</f>
        <v/>
      </c>
      <c r="DT248">
        <f>MIN(X247*(1+X$6/Setup!$C$13)-BV248,MAX(0,$H248-SUM($DP248:DS248)))</f>
        <v/>
      </c>
      <c r="DU248">
        <f>MIN(Y247*(1+Y$6/Setup!$C$13)-BW248,MAX(0,$H248-SUM($DP248:DT248)))</f>
        <v/>
      </c>
      <c r="DV248">
        <f>MIN(Z247*(1+Z$6/Setup!$C$13)-BX248,MAX(0,$H248-SUM($DP248:DU248)))</f>
        <v/>
      </c>
      <c r="DW248">
        <f>MIN(AA247*(1+AA$6/Setup!$C$13)-BY248,MAX(0,$H248-SUM($DP248:DV248)))</f>
        <v/>
      </c>
      <c r="DX248">
        <f>MIN(AB247*(1+AB$6/Setup!$C$13)-BZ248,MAX(0,$H248-SUM($DP248:DW248)))</f>
        <v/>
      </c>
      <c r="DY248">
        <f>MIN(AC247*(1+AC$6/Setup!$C$13)-CA248,MAX(0,$H248-SUM($DP248:DX248)))</f>
        <v/>
      </c>
      <c r="DZ248">
        <f>MIN(AD247*(1+AD$6/Setup!$C$13)-CB248,MAX(0,$H248-SUM($DP248:DY248)))</f>
        <v/>
      </c>
      <c r="EA248">
        <f>MIN(AE247*(1+AE$6/Setup!$C$13)-CC248,MAX(0,$H248-SUM($DP248:DZ248)))</f>
        <v/>
      </c>
      <c r="EB248">
        <f>MIN(AF247*(1+AF$6/Setup!$C$13)-CD248,MAX(0,$H248-SUM($DP248:EA248)))</f>
        <v/>
      </c>
      <c r="EC248">
        <f>MIN(AG247*(1+AG$6/Setup!$C$13)-CE248,MAX(0,$H248-SUM($DP248:EB248)))</f>
        <v/>
      </c>
      <c r="ED248">
        <f>MIN(AH247*(1+AH$6/Setup!$C$13)-CF248,MAX(0,$H248-SUM($DP248:EC248)))</f>
        <v/>
      </c>
      <c r="EE248">
        <f>MIN(AI247*(1+AI$6/Setup!$C$13)-CG248,MAX(0,$H248-SUM($DP248:ED248)))</f>
        <v/>
      </c>
      <c r="EF248">
        <f>MIN(AJ247*(1+AJ$6/Setup!$C$13)-CH248,MAX(0,$H248-SUM($DP248:EE248)))</f>
        <v/>
      </c>
      <c r="EG248">
        <f>MIN(AK247*(1+AK$6/Setup!$C$13)-CI248,MAX(0,$H248-SUM($DP248:EF248)))</f>
        <v/>
      </c>
      <c r="EH248">
        <f>MIN(AL247*(1+AL$6/Setup!$C$13)-CJ248,MAX(0,$H248-SUM($DP248:EG248)))</f>
        <v/>
      </c>
      <c r="EI248">
        <f>MIN(AM247*(1+AM$6/Setup!$C$13)-CK248,MAX(0,$H248-SUM($DP248:EH248)))</f>
        <v/>
      </c>
      <c r="EJ248">
        <f>MIN(AN247*(1+AN$6/Setup!$C$13)-CL248,MAX(0,$H248-SUM($DP248:EI248)))</f>
        <v/>
      </c>
      <c r="EK248">
        <f>MIN(AO247*(1+AO$6/Setup!$C$13)-CM248,MAX(0,$H248-SUM($DP248:EJ248)))</f>
        <v/>
      </c>
      <c r="EL248">
        <f>MIN(AP247*(1+AP$6/Setup!$C$13)-CN248,MAX(0,$H248-SUM($DP248:EK248)))</f>
        <v/>
      </c>
      <c r="EM248">
        <f>MIN(AQ247*(1+AQ$6/Setup!$C$13)-CO248,MAX(0,$H248-SUM($DP248:EL248)))</f>
        <v/>
      </c>
      <c r="EN248">
        <f>MIN(AR247*(1+AR$6/Setup!$C$13)-CP248,MAX(0,$H248-SUM($DP248:EM248)))</f>
        <v/>
      </c>
      <c r="EO248">
        <f>MIN(AS247*(1+AS$6/Setup!$C$13)-CQ248,MAX(0,$H248-SUM($DP248:EN248)))</f>
        <v/>
      </c>
      <c r="EP248">
        <f>MIN(AT247*(1+AT$6/Setup!$C$13)-CR248,MAX(0,$H248-SUM($DP248:EO248)))</f>
        <v/>
      </c>
      <c r="EQ248">
        <f>MIN(AU247*(1+AU$6/Setup!$C$13)-CS248,MAX(0,$H248-SUM($DP248:EP248)))</f>
        <v/>
      </c>
      <c r="ER248">
        <f>MIN(AV247*(1+AV$6/Setup!$C$13)-CT248,MAX(0,$H248-SUM($DP248:EQ248)))</f>
        <v/>
      </c>
      <c r="ES248">
        <f>MIN(AW247*(1+AW$6/Setup!$C$13)-CU248,MAX(0,$H248-SUM($DP248:ER248)))</f>
        <v/>
      </c>
      <c r="ET248">
        <f>MIN(AX247*(1+AX$6/Setup!$C$13)-CV248,MAX(0,$H248-SUM($DP248:ES248)))</f>
        <v/>
      </c>
      <c r="EU248">
        <f>MIN(AY247*(1+AY$6/Setup!$C$13)-CW248,MAX(0,$H248-SUM($DP248:ET248)))</f>
        <v/>
      </c>
      <c r="EV248">
        <f>MIN(AZ247*(1+AZ$6/Setup!$C$13)-CX248,MAX(0,$H248-SUM($DP248:EU248)))</f>
        <v/>
      </c>
      <c r="EW248">
        <f>MIN(BA247*(1+BA$6/Setup!$C$13)-CY248,MAX(0,$H248-SUM($DP248:EV248)))</f>
        <v/>
      </c>
      <c r="EX248">
        <f>MIN(BB247*(1+BB$6/Setup!$C$13)-CZ248,MAX(0,$H248-SUM($DP248:EW248)))</f>
        <v/>
      </c>
      <c r="EY248">
        <f>MIN(BC247*(1+BC$6/Setup!$C$13)-DA248,MAX(0,$H248-SUM($DP248:EX248)))</f>
        <v/>
      </c>
      <c r="EZ248">
        <f>MIN(BD247*(1+BD$6/Setup!$C$13)-DB248,MAX(0,$H248-SUM($DP248:EY248)))</f>
        <v/>
      </c>
      <c r="FA248">
        <f>MIN(BE247*(1+BE$6/Setup!$C$13)-DC248,MAX(0,$H248-SUM($DP248:EZ248)))</f>
        <v/>
      </c>
      <c r="FB248">
        <f>MIN(BF247*(1+BF$6/Setup!$C$13)-DD248,MAX(0,$H248-SUM($DP248:FA248)))</f>
        <v/>
      </c>
      <c r="FC248">
        <f>MIN(BG247*(1+BG$6/Setup!$C$13)-DE248,MAX(0,$H248-SUM($DP248:FB248)))</f>
        <v/>
      </c>
      <c r="FD248">
        <f>MIN(BH247*(1+BH$6/Setup!$C$13)-DF248,MAX(0,$H248-SUM($DP248:FC248)))</f>
        <v/>
      </c>
      <c r="FE248">
        <f>MIN(BI247*(1+BI$6/Setup!$C$13)-DG248,MAX(0,$H248-SUM($DP248:FD248)))</f>
        <v/>
      </c>
      <c r="FF248">
        <f>MIN(BJ247*(1+BJ$6/Setup!$C$13)-DH248,MAX(0,$H248-SUM($DP248:FE248)))</f>
        <v/>
      </c>
      <c r="FG248">
        <f>MIN(BK247*(1+BK$6/Setup!$C$13)-DI248,MAX(0,$H248-SUM($DP248:FF248)))</f>
        <v/>
      </c>
      <c r="FH248">
        <f>MIN(BL247*(1+BL$6/Setup!$C$13)-DJ248,MAX(0,$H248-SUM($DP248:FG248)))</f>
        <v/>
      </c>
      <c r="FI248">
        <f>MIN(BM247*(1+BM$6/Setup!$C$13)-DK248,MAX(0,$H248-SUM($DP248:FH248)))</f>
        <v/>
      </c>
      <c r="FJ248">
        <f>MIN(BN247*(1+BN$6/Setup!$C$13)-DL248,MAX(0,$H248-SUM($DP248:FI248)))</f>
        <v/>
      </c>
      <c r="FK248">
        <f>MIN(BO247*(1+BO$6/Setup!$C$13)-DM248,MAX(0,$H248-SUM($DP248:FJ248)))</f>
        <v/>
      </c>
      <c r="FL248">
        <f>MIN(BP247*(1+BP$6/Setup!$C$13)-DN248,MAX(0,$H248-SUM($DP248:FK248)))</f>
        <v/>
      </c>
      <c r="FM248">
        <f>MIN(BQ247*(1+BQ$6/Setup!$C$13)-DO248,MAX(0,$H248-SUM($DP248:FL248)))</f>
        <v/>
      </c>
    </row>
    <row r="249">
      <c r="A249">
        <f>A248+1</f>
        <v/>
      </c>
      <c r="B249">
        <f>IF(Setup!$C$6="Every week",Setup!$C$7+7*(A249-1),IF(Setup!$C$6="Every 2 weeks",Setup!$C$7+14*(A249-1),IF(Setup!$C$6="Every month",EDATE(Setup!$C$7,A249-1),EOMONTH(Setup!$C$7,INT((A249-1+Setup!$C$20)/2)-1)+MIN(IF(MOD(A249-1+Setup!$C$20,2)=0,Setup!$C$18,Setup!$C$19),DAY(EOMONTH(Setup!$C$7,INT((A249-1+Setup!$C$20)/2)))))))</f>
        <v/>
      </c>
      <c r="C249">
        <f>N('Paycheck Plan'!J245)</f>
        <v/>
      </c>
      <c r="D249">
        <f>N('Paycheck Plan'!K245)</f>
        <v/>
      </c>
      <c r="E249">
        <f>MIN(MAX(0,Setup!$C$10-F248),MAX(0,Setup!$C$8+C249-G249))</f>
        <v/>
      </c>
      <c r="F249">
        <f>F248+E249</f>
        <v/>
      </c>
      <c r="G249">
        <f>MIN(Setup!$C$14,MAX(0,Setup!$C$8+C249))</f>
        <v/>
      </c>
      <c r="H249">
        <f>MAX(0,Setup!$C$8+C249-G249-E249)+SUM($T$7:$BQ$7)-SUM(BR249:DO249)</f>
        <v/>
      </c>
      <c r="I249">
        <f>SUMPRODUCT(T248:BQ248,$T$6:$BQ$6)/Setup!$C$13</f>
        <v/>
      </c>
      <c r="J249">
        <f>SUM(T249:BQ249)</f>
        <v/>
      </c>
      <c r="K249">
        <f>IF(MAX(DP249:FM249)&gt;0,MATCH(MAX(DP249:FM249),DP249:FM249,0),1)</f>
        <v/>
      </c>
      <c r="T249">
        <f>MAX(0,T248*(1+T$6/Setup!$C$13)-BR249-DP249)+IF($K249=1,$D249,0)</f>
        <v/>
      </c>
      <c r="U249">
        <f>MAX(0,U248*(1+U$6/Setup!$C$13)-BS249-DQ249)+IF($K249=2,$D249,0)</f>
        <v/>
      </c>
      <c r="V249">
        <f>MAX(0,V248*(1+V$6/Setup!$C$13)-BT249-DR249)+IF($K249=3,$D249,0)</f>
        <v/>
      </c>
      <c r="W249">
        <f>MAX(0,W248*(1+W$6/Setup!$C$13)-BU249-DS249)+IF($K249=4,$D249,0)</f>
        <v/>
      </c>
      <c r="X249">
        <f>MAX(0,X248*(1+X$6/Setup!$C$13)-BV249-DT249)+IF($K249=5,$D249,0)</f>
        <v/>
      </c>
      <c r="Y249">
        <f>MAX(0,Y248*(1+Y$6/Setup!$C$13)-BW249-DU249)+IF($K249=6,$D249,0)</f>
        <v/>
      </c>
      <c r="Z249">
        <f>MAX(0,Z248*(1+Z$6/Setup!$C$13)-BX249-DV249)+IF($K249=7,$D249,0)</f>
        <v/>
      </c>
      <c r="AA249">
        <f>MAX(0,AA248*(1+AA$6/Setup!$C$13)-BY249-DW249)+IF($K249=8,$D249,0)</f>
        <v/>
      </c>
      <c r="AB249">
        <f>MAX(0,AB248*(1+AB$6/Setup!$C$13)-BZ249-DX249)+IF($K249=9,$D249,0)</f>
        <v/>
      </c>
      <c r="AC249">
        <f>MAX(0,AC248*(1+AC$6/Setup!$C$13)-CA249-DY249)+IF($K249=10,$D249,0)</f>
        <v/>
      </c>
      <c r="AD249">
        <f>MAX(0,AD248*(1+AD$6/Setup!$C$13)-CB249-DZ249)+IF($K249=11,$D249,0)</f>
        <v/>
      </c>
      <c r="AE249">
        <f>MAX(0,AE248*(1+AE$6/Setup!$C$13)-CC249-EA249)+IF($K249=12,$D249,0)</f>
        <v/>
      </c>
      <c r="AF249">
        <f>MAX(0,AF248*(1+AF$6/Setup!$C$13)-CD249-EB249)+IF($K249=13,$D249,0)</f>
        <v/>
      </c>
      <c r="AG249">
        <f>MAX(0,AG248*(1+AG$6/Setup!$C$13)-CE249-EC249)+IF($K249=14,$D249,0)</f>
        <v/>
      </c>
      <c r="AH249">
        <f>MAX(0,AH248*(1+AH$6/Setup!$C$13)-CF249-ED249)+IF($K249=15,$D249,0)</f>
        <v/>
      </c>
      <c r="AI249">
        <f>MAX(0,AI248*(1+AI$6/Setup!$C$13)-CG249-EE249)+IF($K249=16,$D249,0)</f>
        <v/>
      </c>
      <c r="AJ249">
        <f>MAX(0,AJ248*(1+AJ$6/Setup!$C$13)-CH249-EF249)+IF($K249=17,$D249,0)</f>
        <v/>
      </c>
      <c r="AK249">
        <f>MAX(0,AK248*(1+AK$6/Setup!$C$13)-CI249-EG249)+IF($K249=18,$D249,0)</f>
        <v/>
      </c>
      <c r="AL249">
        <f>MAX(0,AL248*(1+AL$6/Setup!$C$13)-CJ249-EH249)+IF($K249=19,$D249,0)</f>
        <v/>
      </c>
      <c r="AM249">
        <f>MAX(0,AM248*(1+AM$6/Setup!$C$13)-CK249-EI249)+IF($K249=20,$D249,0)</f>
        <v/>
      </c>
      <c r="AN249">
        <f>MAX(0,AN248*(1+AN$6/Setup!$C$13)-CL249-EJ249)+IF($K249=21,$D249,0)</f>
        <v/>
      </c>
      <c r="AO249">
        <f>MAX(0,AO248*(1+AO$6/Setup!$C$13)-CM249-EK249)+IF($K249=22,$D249,0)</f>
        <v/>
      </c>
      <c r="AP249">
        <f>MAX(0,AP248*(1+AP$6/Setup!$C$13)-CN249-EL249)+IF($K249=23,$D249,0)</f>
        <v/>
      </c>
      <c r="AQ249">
        <f>MAX(0,AQ248*(1+AQ$6/Setup!$C$13)-CO249-EM249)+IF($K249=24,$D249,0)</f>
        <v/>
      </c>
      <c r="AR249">
        <f>MAX(0,AR248*(1+AR$6/Setup!$C$13)-CP249-EN249)+IF($K249=25,$D249,0)</f>
        <v/>
      </c>
      <c r="AS249">
        <f>MAX(0,AS248*(1+AS$6/Setup!$C$13)-CQ249-EO249)+IF($K249=26,$D249,0)</f>
        <v/>
      </c>
      <c r="AT249">
        <f>MAX(0,AT248*(1+AT$6/Setup!$C$13)-CR249-EP249)+IF($K249=27,$D249,0)</f>
        <v/>
      </c>
      <c r="AU249">
        <f>MAX(0,AU248*(1+AU$6/Setup!$C$13)-CS249-EQ249)+IF($K249=28,$D249,0)</f>
        <v/>
      </c>
      <c r="AV249">
        <f>MAX(0,AV248*(1+AV$6/Setup!$C$13)-CT249-ER249)+IF($K249=29,$D249,0)</f>
        <v/>
      </c>
      <c r="AW249">
        <f>MAX(0,AW248*(1+AW$6/Setup!$C$13)-CU249-ES249)+IF($K249=30,$D249,0)</f>
        <v/>
      </c>
      <c r="AX249">
        <f>MAX(0,AX248*(1+AX$6/Setup!$C$13)-CV249-ET249)+IF($K249=31,$D249,0)</f>
        <v/>
      </c>
      <c r="AY249">
        <f>MAX(0,AY248*(1+AY$6/Setup!$C$13)-CW249-EU249)+IF($K249=32,$D249,0)</f>
        <v/>
      </c>
      <c r="AZ249">
        <f>MAX(0,AZ248*(1+AZ$6/Setup!$C$13)-CX249-EV249)+IF($K249=33,$D249,0)</f>
        <v/>
      </c>
      <c r="BA249">
        <f>MAX(0,BA248*(1+BA$6/Setup!$C$13)-CY249-EW249)+IF($K249=34,$D249,0)</f>
        <v/>
      </c>
      <c r="BB249">
        <f>MAX(0,BB248*(1+BB$6/Setup!$C$13)-CZ249-EX249)+IF($K249=35,$D249,0)</f>
        <v/>
      </c>
      <c r="BC249">
        <f>MAX(0,BC248*(1+BC$6/Setup!$C$13)-DA249-EY249)+IF($K249=36,$D249,0)</f>
        <v/>
      </c>
      <c r="BD249">
        <f>MAX(0,BD248*(1+BD$6/Setup!$C$13)-DB249-EZ249)+IF($K249=37,$D249,0)</f>
        <v/>
      </c>
      <c r="BE249">
        <f>MAX(0,BE248*(1+BE$6/Setup!$C$13)-DC249-FA249)+IF($K249=38,$D249,0)</f>
        <v/>
      </c>
      <c r="BF249">
        <f>MAX(0,BF248*(1+BF$6/Setup!$C$13)-DD249-FB249)+IF($K249=39,$D249,0)</f>
        <v/>
      </c>
      <c r="BG249">
        <f>MAX(0,BG248*(1+BG$6/Setup!$C$13)-DE249-FC249)+IF($K249=40,$D249,0)</f>
        <v/>
      </c>
      <c r="BH249">
        <f>MAX(0,BH248*(1+BH$6/Setup!$C$13)-DF249-FD249)+IF($K249=41,$D249,0)</f>
        <v/>
      </c>
      <c r="BI249">
        <f>MAX(0,BI248*(1+BI$6/Setup!$C$13)-DG249-FE249)+IF($K249=42,$D249,0)</f>
        <v/>
      </c>
      <c r="BJ249">
        <f>MAX(0,BJ248*(1+BJ$6/Setup!$C$13)-DH249-FF249)+IF($K249=43,$D249,0)</f>
        <v/>
      </c>
      <c r="BK249">
        <f>MAX(0,BK248*(1+BK$6/Setup!$C$13)-DI249-FG249)+IF($K249=44,$D249,0)</f>
        <v/>
      </c>
      <c r="BL249">
        <f>MAX(0,BL248*(1+BL$6/Setup!$C$13)-DJ249-FH249)+IF($K249=45,$D249,0)</f>
        <v/>
      </c>
      <c r="BM249">
        <f>MAX(0,BM248*(1+BM$6/Setup!$C$13)-DK249-FI249)+IF($K249=46,$D249,0)</f>
        <v/>
      </c>
      <c r="BN249">
        <f>MAX(0,BN248*(1+BN$6/Setup!$C$13)-DL249-FJ249)+IF($K249=47,$D249,0)</f>
        <v/>
      </c>
      <c r="BO249">
        <f>MAX(0,BO248*(1+BO$6/Setup!$C$13)-DM249-FK249)+IF($K249=48,$D249,0)</f>
        <v/>
      </c>
      <c r="BP249">
        <f>MAX(0,BP248*(1+BP$6/Setup!$C$13)-DN249-FL249)+IF($K249=49,$D249,0)</f>
        <v/>
      </c>
      <c r="BQ249">
        <f>MAX(0,BQ248*(1+BQ$6/Setup!$C$13)-DO249-FM249)+IF($K249=50,$D249,0)</f>
        <v/>
      </c>
      <c r="BR249">
        <f>MIN(T248*(1+T$6/Setup!$C$13),T$7)</f>
        <v/>
      </c>
      <c r="BS249">
        <f>MIN(U248*(1+U$6/Setup!$C$13),U$7)</f>
        <v/>
      </c>
      <c r="BT249">
        <f>MIN(V248*(1+V$6/Setup!$C$13),V$7)</f>
        <v/>
      </c>
      <c r="BU249">
        <f>MIN(W248*(1+W$6/Setup!$C$13),W$7)</f>
        <v/>
      </c>
      <c r="BV249">
        <f>MIN(X248*(1+X$6/Setup!$C$13),X$7)</f>
        <v/>
      </c>
      <c r="BW249">
        <f>MIN(Y248*(1+Y$6/Setup!$C$13),Y$7)</f>
        <v/>
      </c>
      <c r="BX249">
        <f>MIN(Z248*(1+Z$6/Setup!$C$13),Z$7)</f>
        <v/>
      </c>
      <c r="BY249">
        <f>MIN(AA248*(1+AA$6/Setup!$C$13),AA$7)</f>
        <v/>
      </c>
      <c r="BZ249">
        <f>MIN(AB248*(1+AB$6/Setup!$C$13),AB$7)</f>
        <v/>
      </c>
      <c r="CA249">
        <f>MIN(AC248*(1+AC$6/Setup!$C$13),AC$7)</f>
        <v/>
      </c>
      <c r="CB249">
        <f>MIN(AD248*(1+AD$6/Setup!$C$13),AD$7)</f>
        <v/>
      </c>
      <c r="CC249">
        <f>MIN(AE248*(1+AE$6/Setup!$C$13),AE$7)</f>
        <v/>
      </c>
      <c r="CD249">
        <f>MIN(AF248*(1+AF$6/Setup!$C$13),AF$7)</f>
        <v/>
      </c>
      <c r="CE249">
        <f>MIN(AG248*(1+AG$6/Setup!$C$13),AG$7)</f>
        <v/>
      </c>
      <c r="CF249">
        <f>MIN(AH248*(1+AH$6/Setup!$C$13),AH$7)</f>
        <v/>
      </c>
      <c r="CG249">
        <f>MIN(AI248*(1+AI$6/Setup!$C$13),AI$7)</f>
        <v/>
      </c>
      <c r="CH249">
        <f>MIN(AJ248*(1+AJ$6/Setup!$C$13),AJ$7)</f>
        <v/>
      </c>
      <c r="CI249">
        <f>MIN(AK248*(1+AK$6/Setup!$C$13),AK$7)</f>
        <v/>
      </c>
      <c r="CJ249">
        <f>MIN(AL248*(1+AL$6/Setup!$C$13),AL$7)</f>
        <v/>
      </c>
      <c r="CK249">
        <f>MIN(AM248*(1+AM$6/Setup!$C$13),AM$7)</f>
        <v/>
      </c>
      <c r="CL249">
        <f>MIN(AN248*(1+AN$6/Setup!$C$13),AN$7)</f>
        <v/>
      </c>
      <c r="CM249">
        <f>MIN(AO248*(1+AO$6/Setup!$C$13),AO$7)</f>
        <v/>
      </c>
      <c r="CN249">
        <f>MIN(AP248*(1+AP$6/Setup!$C$13),AP$7)</f>
        <v/>
      </c>
      <c r="CO249">
        <f>MIN(AQ248*(1+AQ$6/Setup!$C$13),AQ$7)</f>
        <v/>
      </c>
      <c r="CP249">
        <f>MIN(AR248*(1+AR$6/Setup!$C$13),AR$7)</f>
        <v/>
      </c>
      <c r="CQ249">
        <f>MIN(AS248*(1+AS$6/Setup!$C$13),AS$7)</f>
        <v/>
      </c>
      <c r="CR249">
        <f>MIN(AT248*(1+AT$6/Setup!$C$13),AT$7)</f>
        <v/>
      </c>
      <c r="CS249">
        <f>MIN(AU248*(1+AU$6/Setup!$C$13),AU$7)</f>
        <v/>
      </c>
      <c r="CT249">
        <f>MIN(AV248*(1+AV$6/Setup!$C$13),AV$7)</f>
        <v/>
      </c>
      <c r="CU249">
        <f>MIN(AW248*(1+AW$6/Setup!$C$13),AW$7)</f>
        <v/>
      </c>
      <c r="CV249">
        <f>MIN(AX248*(1+AX$6/Setup!$C$13),AX$7)</f>
        <v/>
      </c>
      <c r="CW249">
        <f>MIN(AY248*(1+AY$6/Setup!$C$13),AY$7)</f>
        <v/>
      </c>
      <c r="CX249">
        <f>MIN(AZ248*(1+AZ$6/Setup!$C$13),AZ$7)</f>
        <v/>
      </c>
      <c r="CY249">
        <f>MIN(BA248*(1+BA$6/Setup!$C$13),BA$7)</f>
        <v/>
      </c>
      <c r="CZ249">
        <f>MIN(BB248*(1+BB$6/Setup!$C$13),BB$7)</f>
        <v/>
      </c>
      <c r="DA249">
        <f>MIN(BC248*(1+BC$6/Setup!$C$13),BC$7)</f>
        <v/>
      </c>
      <c r="DB249">
        <f>MIN(BD248*(1+BD$6/Setup!$C$13),BD$7)</f>
        <v/>
      </c>
      <c r="DC249">
        <f>MIN(BE248*(1+BE$6/Setup!$C$13),BE$7)</f>
        <v/>
      </c>
      <c r="DD249">
        <f>MIN(BF248*(1+BF$6/Setup!$C$13),BF$7)</f>
        <v/>
      </c>
      <c r="DE249">
        <f>MIN(BG248*(1+BG$6/Setup!$C$13),BG$7)</f>
        <v/>
      </c>
      <c r="DF249">
        <f>MIN(BH248*(1+BH$6/Setup!$C$13),BH$7)</f>
        <v/>
      </c>
      <c r="DG249">
        <f>MIN(BI248*(1+BI$6/Setup!$C$13),BI$7)</f>
        <v/>
      </c>
      <c r="DH249">
        <f>MIN(BJ248*(1+BJ$6/Setup!$C$13),BJ$7)</f>
        <v/>
      </c>
      <c r="DI249">
        <f>MIN(BK248*(1+BK$6/Setup!$C$13),BK$7)</f>
        <v/>
      </c>
      <c r="DJ249">
        <f>MIN(BL248*(1+BL$6/Setup!$C$13),BL$7)</f>
        <v/>
      </c>
      <c r="DK249">
        <f>MIN(BM248*(1+BM$6/Setup!$C$13),BM$7)</f>
        <v/>
      </c>
      <c r="DL249">
        <f>MIN(BN248*(1+BN$6/Setup!$C$13),BN$7)</f>
        <v/>
      </c>
      <c r="DM249">
        <f>MIN(BO248*(1+BO$6/Setup!$C$13),BO$7)</f>
        <v/>
      </c>
      <c r="DN249">
        <f>MIN(BP248*(1+BP$6/Setup!$C$13),BP$7)</f>
        <v/>
      </c>
      <c r="DO249">
        <f>MIN(BQ248*(1+BQ$6/Setup!$C$13),BQ$7)</f>
        <v/>
      </c>
      <c r="DP249">
        <f>MIN(T248*(1+T$6/Setup!$C$13)-BR249,$H249)</f>
        <v/>
      </c>
      <c r="DQ249">
        <f>MIN(U248*(1+U$6/Setup!$C$13)-BS249,MAX(0,$H249-SUM($DP249:DP249)))</f>
        <v/>
      </c>
      <c r="DR249">
        <f>MIN(V248*(1+V$6/Setup!$C$13)-BT249,MAX(0,$H249-SUM($DP249:DQ249)))</f>
        <v/>
      </c>
      <c r="DS249">
        <f>MIN(W248*(1+W$6/Setup!$C$13)-BU249,MAX(0,$H249-SUM($DP249:DR249)))</f>
        <v/>
      </c>
      <c r="DT249">
        <f>MIN(X248*(1+X$6/Setup!$C$13)-BV249,MAX(0,$H249-SUM($DP249:DS249)))</f>
        <v/>
      </c>
      <c r="DU249">
        <f>MIN(Y248*(1+Y$6/Setup!$C$13)-BW249,MAX(0,$H249-SUM($DP249:DT249)))</f>
        <v/>
      </c>
      <c r="DV249">
        <f>MIN(Z248*(1+Z$6/Setup!$C$13)-BX249,MAX(0,$H249-SUM($DP249:DU249)))</f>
        <v/>
      </c>
      <c r="DW249">
        <f>MIN(AA248*(1+AA$6/Setup!$C$13)-BY249,MAX(0,$H249-SUM($DP249:DV249)))</f>
        <v/>
      </c>
      <c r="DX249">
        <f>MIN(AB248*(1+AB$6/Setup!$C$13)-BZ249,MAX(0,$H249-SUM($DP249:DW249)))</f>
        <v/>
      </c>
      <c r="DY249">
        <f>MIN(AC248*(1+AC$6/Setup!$C$13)-CA249,MAX(0,$H249-SUM($DP249:DX249)))</f>
        <v/>
      </c>
      <c r="DZ249">
        <f>MIN(AD248*(1+AD$6/Setup!$C$13)-CB249,MAX(0,$H249-SUM($DP249:DY249)))</f>
        <v/>
      </c>
      <c r="EA249">
        <f>MIN(AE248*(1+AE$6/Setup!$C$13)-CC249,MAX(0,$H249-SUM($DP249:DZ249)))</f>
        <v/>
      </c>
      <c r="EB249">
        <f>MIN(AF248*(1+AF$6/Setup!$C$13)-CD249,MAX(0,$H249-SUM($DP249:EA249)))</f>
        <v/>
      </c>
      <c r="EC249">
        <f>MIN(AG248*(1+AG$6/Setup!$C$13)-CE249,MAX(0,$H249-SUM($DP249:EB249)))</f>
        <v/>
      </c>
      <c r="ED249">
        <f>MIN(AH248*(1+AH$6/Setup!$C$13)-CF249,MAX(0,$H249-SUM($DP249:EC249)))</f>
        <v/>
      </c>
      <c r="EE249">
        <f>MIN(AI248*(1+AI$6/Setup!$C$13)-CG249,MAX(0,$H249-SUM($DP249:ED249)))</f>
        <v/>
      </c>
      <c r="EF249">
        <f>MIN(AJ248*(1+AJ$6/Setup!$C$13)-CH249,MAX(0,$H249-SUM($DP249:EE249)))</f>
        <v/>
      </c>
      <c r="EG249">
        <f>MIN(AK248*(1+AK$6/Setup!$C$13)-CI249,MAX(0,$H249-SUM($DP249:EF249)))</f>
        <v/>
      </c>
      <c r="EH249">
        <f>MIN(AL248*(1+AL$6/Setup!$C$13)-CJ249,MAX(0,$H249-SUM($DP249:EG249)))</f>
        <v/>
      </c>
      <c r="EI249">
        <f>MIN(AM248*(1+AM$6/Setup!$C$13)-CK249,MAX(0,$H249-SUM($DP249:EH249)))</f>
        <v/>
      </c>
      <c r="EJ249">
        <f>MIN(AN248*(1+AN$6/Setup!$C$13)-CL249,MAX(0,$H249-SUM($DP249:EI249)))</f>
        <v/>
      </c>
      <c r="EK249">
        <f>MIN(AO248*(1+AO$6/Setup!$C$13)-CM249,MAX(0,$H249-SUM($DP249:EJ249)))</f>
        <v/>
      </c>
      <c r="EL249">
        <f>MIN(AP248*(1+AP$6/Setup!$C$13)-CN249,MAX(0,$H249-SUM($DP249:EK249)))</f>
        <v/>
      </c>
      <c r="EM249">
        <f>MIN(AQ248*(1+AQ$6/Setup!$C$13)-CO249,MAX(0,$H249-SUM($DP249:EL249)))</f>
        <v/>
      </c>
      <c r="EN249">
        <f>MIN(AR248*(1+AR$6/Setup!$C$13)-CP249,MAX(0,$H249-SUM($DP249:EM249)))</f>
        <v/>
      </c>
      <c r="EO249">
        <f>MIN(AS248*(1+AS$6/Setup!$C$13)-CQ249,MAX(0,$H249-SUM($DP249:EN249)))</f>
        <v/>
      </c>
      <c r="EP249">
        <f>MIN(AT248*(1+AT$6/Setup!$C$13)-CR249,MAX(0,$H249-SUM($DP249:EO249)))</f>
        <v/>
      </c>
      <c r="EQ249">
        <f>MIN(AU248*(1+AU$6/Setup!$C$13)-CS249,MAX(0,$H249-SUM($DP249:EP249)))</f>
        <v/>
      </c>
      <c r="ER249">
        <f>MIN(AV248*(1+AV$6/Setup!$C$13)-CT249,MAX(0,$H249-SUM($DP249:EQ249)))</f>
        <v/>
      </c>
      <c r="ES249">
        <f>MIN(AW248*(1+AW$6/Setup!$C$13)-CU249,MAX(0,$H249-SUM($DP249:ER249)))</f>
        <v/>
      </c>
      <c r="ET249">
        <f>MIN(AX248*(1+AX$6/Setup!$C$13)-CV249,MAX(0,$H249-SUM($DP249:ES249)))</f>
        <v/>
      </c>
      <c r="EU249">
        <f>MIN(AY248*(1+AY$6/Setup!$C$13)-CW249,MAX(0,$H249-SUM($DP249:ET249)))</f>
        <v/>
      </c>
      <c r="EV249">
        <f>MIN(AZ248*(1+AZ$6/Setup!$C$13)-CX249,MAX(0,$H249-SUM($DP249:EU249)))</f>
        <v/>
      </c>
      <c r="EW249">
        <f>MIN(BA248*(1+BA$6/Setup!$C$13)-CY249,MAX(0,$H249-SUM($DP249:EV249)))</f>
        <v/>
      </c>
      <c r="EX249">
        <f>MIN(BB248*(1+BB$6/Setup!$C$13)-CZ249,MAX(0,$H249-SUM($DP249:EW249)))</f>
        <v/>
      </c>
      <c r="EY249">
        <f>MIN(BC248*(1+BC$6/Setup!$C$13)-DA249,MAX(0,$H249-SUM($DP249:EX249)))</f>
        <v/>
      </c>
      <c r="EZ249">
        <f>MIN(BD248*(1+BD$6/Setup!$C$13)-DB249,MAX(0,$H249-SUM($DP249:EY249)))</f>
        <v/>
      </c>
      <c r="FA249">
        <f>MIN(BE248*(1+BE$6/Setup!$C$13)-DC249,MAX(0,$H249-SUM($DP249:EZ249)))</f>
        <v/>
      </c>
      <c r="FB249">
        <f>MIN(BF248*(1+BF$6/Setup!$C$13)-DD249,MAX(0,$H249-SUM($DP249:FA249)))</f>
        <v/>
      </c>
      <c r="FC249">
        <f>MIN(BG248*(1+BG$6/Setup!$C$13)-DE249,MAX(0,$H249-SUM($DP249:FB249)))</f>
        <v/>
      </c>
      <c r="FD249">
        <f>MIN(BH248*(1+BH$6/Setup!$C$13)-DF249,MAX(0,$H249-SUM($DP249:FC249)))</f>
        <v/>
      </c>
      <c r="FE249">
        <f>MIN(BI248*(1+BI$6/Setup!$C$13)-DG249,MAX(0,$H249-SUM($DP249:FD249)))</f>
        <v/>
      </c>
      <c r="FF249">
        <f>MIN(BJ248*(1+BJ$6/Setup!$C$13)-DH249,MAX(0,$H249-SUM($DP249:FE249)))</f>
        <v/>
      </c>
      <c r="FG249">
        <f>MIN(BK248*(1+BK$6/Setup!$C$13)-DI249,MAX(0,$H249-SUM($DP249:FF249)))</f>
        <v/>
      </c>
      <c r="FH249">
        <f>MIN(BL248*(1+BL$6/Setup!$C$13)-DJ249,MAX(0,$H249-SUM($DP249:FG249)))</f>
        <v/>
      </c>
      <c r="FI249">
        <f>MIN(BM248*(1+BM$6/Setup!$C$13)-DK249,MAX(0,$H249-SUM($DP249:FH249)))</f>
        <v/>
      </c>
      <c r="FJ249">
        <f>MIN(BN248*(1+BN$6/Setup!$C$13)-DL249,MAX(0,$H249-SUM($DP249:FI249)))</f>
        <v/>
      </c>
      <c r="FK249">
        <f>MIN(BO248*(1+BO$6/Setup!$C$13)-DM249,MAX(0,$H249-SUM($DP249:FJ249)))</f>
        <v/>
      </c>
      <c r="FL249">
        <f>MIN(BP248*(1+BP$6/Setup!$C$13)-DN249,MAX(0,$H249-SUM($DP249:FK249)))</f>
        <v/>
      </c>
      <c r="FM249">
        <f>MIN(BQ248*(1+BQ$6/Setup!$C$13)-DO249,MAX(0,$H249-SUM($DP249:FL249)))</f>
        <v/>
      </c>
    </row>
    <row r="250">
      <c r="A250">
        <f>A249+1</f>
        <v/>
      </c>
      <c r="B250">
        <f>IF(Setup!$C$6="Every week",Setup!$C$7+7*(A250-1),IF(Setup!$C$6="Every 2 weeks",Setup!$C$7+14*(A250-1),IF(Setup!$C$6="Every month",EDATE(Setup!$C$7,A250-1),EOMONTH(Setup!$C$7,INT((A250-1+Setup!$C$20)/2)-1)+MIN(IF(MOD(A250-1+Setup!$C$20,2)=0,Setup!$C$18,Setup!$C$19),DAY(EOMONTH(Setup!$C$7,INT((A250-1+Setup!$C$20)/2)))))))</f>
        <v/>
      </c>
      <c r="C250">
        <f>N('Paycheck Plan'!J246)</f>
        <v/>
      </c>
      <c r="D250">
        <f>N('Paycheck Plan'!K246)</f>
        <v/>
      </c>
      <c r="E250">
        <f>MIN(MAX(0,Setup!$C$10-F249),MAX(0,Setup!$C$8+C250-G250))</f>
        <v/>
      </c>
      <c r="F250">
        <f>F249+E250</f>
        <v/>
      </c>
      <c r="G250">
        <f>MIN(Setup!$C$14,MAX(0,Setup!$C$8+C250))</f>
        <v/>
      </c>
      <c r="H250">
        <f>MAX(0,Setup!$C$8+C250-G250-E250)+SUM($T$7:$BQ$7)-SUM(BR250:DO250)</f>
        <v/>
      </c>
      <c r="I250">
        <f>SUMPRODUCT(T249:BQ249,$T$6:$BQ$6)/Setup!$C$13</f>
        <v/>
      </c>
      <c r="J250">
        <f>SUM(T250:BQ250)</f>
        <v/>
      </c>
      <c r="K250">
        <f>IF(MAX(DP250:FM250)&gt;0,MATCH(MAX(DP250:FM250),DP250:FM250,0),1)</f>
        <v/>
      </c>
      <c r="T250">
        <f>MAX(0,T249*(1+T$6/Setup!$C$13)-BR250-DP250)+IF($K250=1,$D250,0)</f>
        <v/>
      </c>
      <c r="U250">
        <f>MAX(0,U249*(1+U$6/Setup!$C$13)-BS250-DQ250)+IF($K250=2,$D250,0)</f>
        <v/>
      </c>
      <c r="V250">
        <f>MAX(0,V249*(1+V$6/Setup!$C$13)-BT250-DR250)+IF($K250=3,$D250,0)</f>
        <v/>
      </c>
      <c r="W250">
        <f>MAX(0,W249*(1+W$6/Setup!$C$13)-BU250-DS250)+IF($K250=4,$D250,0)</f>
        <v/>
      </c>
      <c r="X250">
        <f>MAX(0,X249*(1+X$6/Setup!$C$13)-BV250-DT250)+IF($K250=5,$D250,0)</f>
        <v/>
      </c>
      <c r="Y250">
        <f>MAX(0,Y249*(1+Y$6/Setup!$C$13)-BW250-DU250)+IF($K250=6,$D250,0)</f>
        <v/>
      </c>
      <c r="Z250">
        <f>MAX(0,Z249*(1+Z$6/Setup!$C$13)-BX250-DV250)+IF($K250=7,$D250,0)</f>
        <v/>
      </c>
      <c r="AA250">
        <f>MAX(0,AA249*(1+AA$6/Setup!$C$13)-BY250-DW250)+IF($K250=8,$D250,0)</f>
        <v/>
      </c>
      <c r="AB250">
        <f>MAX(0,AB249*(1+AB$6/Setup!$C$13)-BZ250-DX250)+IF($K250=9,$D250,0)</f>
        <v/>
      </c>
      <c r="AC250">
        <f>MAX(0,AC249*(1+AC$6/Setup!$C$13)-CA250-DY250)+IF($K250=10,$D250,0)</f>
        <v/>
      </c>
      <c r="AD250">
        <f>MAX(0,AD249*(1+AD$6/Setup!$C$13)-CB250-DZ250)+IF($K250=11,$D250,0)</f>
        <v/>
      </c>
      <c r="AE250">
        <f>MAX(0,AE249*(1+AE$6/Setup!$C$13)-CC250-EA250)+IF($K250=12,$D250,0)</f>
        <v/>
      </c>
      <c r="AF250">
        <f>MAX(0,AF249*(1+AF$6/Setup!$C$13)-CD250-EB250)+IF($K250=13,$D250,0)</f>
        <v/>
      </c>
      <c r="AG250">
        <f>MAX(0,AG249*(1+AG$6/Setup!$C$13)-CE250-EC250)+IF($K250=14,$D250,0)</f>
        <v/>
      </c>
      <c r="AH250">
        <f>MAX(0,AH249*(1+AH$6/Setup!$C$13)-CF250-ED250)+IF($K250=15,$D250,0)</f>
        <v/>
      </c>
      <c r="AI250">
        <f>MAX(0,AI249*(1+AI$6/Setup!$C$13)-CG250-EE250)+IF($K250=16,$D250,0)</f>
        <v/>
      </c>
      <c r="AJ250">
        <f>MAX(0,AJ249*(1+AJ$6/Setup!$C$13)-CH250-EF250)+IF($K250=17,$D250,0)</f>
        <v/>
      </c>
      <c r="AK250">
        <f>MAX(0,AK249*(1+AK$6/Setup!$C$13)-CI250-EG250)+IF($K250=18,$D250,0)</f>
        <v/>
      </c>
      <c r="AL250">
        <f>MAX(0,AL249*(1+AL$6/Setup!$C$13)-CJ250-EH250)+IF($K250=19,$D250,0)</f>
        <v/>
      </c>
      <c r="AM250">
        <f>MAX(0,AM249*(1+AM$6/Setup!$C$13)-CK250-EI250)+IF($K250=20,$D250,0)</f>
        <v/>
      </c>
      <c r="AN250">
        <f>MAX(0,AN249*(1+AN$6/Setup!$C$13)-CL250-EJ250)+IF($K250=21,$D250,0)</f>
        <v/>
      </c>
      <c r="AO250">
        <f>MAX(0,AO249*(1+AO$6/Setup!$C$13)-CM250-EK250)+IF($K250=22,$D250,0)</f>
        <v/>
      </c>
      <c r="AP250">
        <f>MAX(0,AP249*(1+AP$6/Setup!$C$13)-CN250-EL250)+IF($K250=23,$D250,0)</f>
        <v/>
      </c>
      <c r="AQ250">
        <f>MAX(0,AQ249*(1+AQ$6/Setup!$C$13)-CO250-EM250)+IF($K250=24,$D250,0)</f>
        <v/>
      </c>
      <c r="AR250">
        <f>MAX(0,AR249*(1+AR$6/Setup!$C$13)-CP250-EN250)+IF($K250=25,$D250,0)</f>
        <v/>
      </c>
      <c r="AS250">
        <f>MAX(0,AS249*(1+AS$6/Setup!$C$13)-CQ250-EO250)+IF($K250=26,$D250,0)</f>
        <v/>
      </c>
      <c r="AT250">
        <f>MAX(0,AT249*(1+AT$6/Setup!$C$13)-CR250-EP250)+IF($K250=27,$D250,0)</f>
        <v/>
      </c>
      <c r="AU250">
        <f>MAX(0,AU249*(1+AU$6/Setup!$C$13)-CS250-EQ250)+IF($K250=28,$D250,0)</f>
        <v/>
      </c>
      <c r="AV250">
        <f>MAX(0,AV249*(1+AV$6/Setup!$C$13)-CT250-ER250)+IF($K250=29,$D250,0)</f>
        <v/>
      </c>
      <c r="AW250">
        <f>MAX(0,AW249*(1+AW$6/Setup!$C$13)-CU250-ES250)+IF($K250=30,$D250,0)</f>
        <v/>
      </c>
      <c r="AX250">
        <f>MAX(0,AX249*(1+AX$6/Setup!$C$13)-CV250-ET250)+IF($K250=31,$D250,0)</f>
        <v/>
      </c>
      <c r="AY250">
        <f>MAX(0,AY249*(1+AY$6/Setup!$C$13)-CW250-EU250)+IF($K250=32,$D250,0)</f>
        <v/>
      </c>
      <c r="AZ250">
        <f>MAX(0,AZ249*(1+AZ$6/Setup!$C$13)-CX250-EV250)+IF($K250=33,$D250,0)</f>
        <v/>
      </c>
      <c r="BA250">
        <f>MAX(0,BA249*(1+BA$6/Setup!$C$13)-CY250-EW250)+IF($K250=34,$D250,0)</f>
        <v/>
      </c>
      <c r="BB250">
        <f>MAX(0,BB249*(1+BB$6/Setup!$C$13)-CZ250-EX250)+IF($K250=35,$D250,0)</f>
        <v/>
      </c>
      <c r="BC250">
        <f>MAX(0,BC249*(1+BC$6/Setup!$C$13)-DA250-EY250)+IF($K250=36,$D250,0)</f>
        <v/>
      </c>
      <c r="BD250">
        <f>MAX(0,BD249*(1+BD$6/Setup!$C$13)-DB250-EZ250)+IF($K250=37,$D250,0)</f>
        <v/>
      </c>
      <c r="BE250">
        <f>MAX(0,BE249*(1+BE$6/Setup!$C$13)-DC250-FA250)+IF($K250=38,$D250,0)</f>
        <v/>
      </c>
      <c r="BF250">
        <f>MAX(0,BF249*(1+BF$6/Setup!$C$13)-DD250-FB250)+IF($K250=39,$D250,0)</f>
        <v/>
      </c>
      <c r="BG250">
        <f>MAX(0,BG249*(1+BG$6/Setup!$C$13)-DE250-FC250)+IF($K250=40,$D250,0)</f>
        <v/>
      </c>
      <c r="BH250">
        <f>MAX(0,BH249*(1+BH$6/Setup!$C$13)-DF250-FD250)+IF($K250=41,$D250,0)</f>
        <v/>
      </c>
      <c r="BI250">
        <f>MAX(0,BI249*(1+BI$6/Setup!$C$13)-DG250-FE250)+IF($K250=42,$D250,0)</f>
        <v/>
      </c>
      <c r="BJ250">
        <f>MAX(0,BJ249*(1+BJ$6/Setup!$C$13)-DH250-FF250)+IF($K250=43,$D250,0)</f>
        <v/>
      </c>
      <c r="BK250">
        <f>MAX(0,BK249*(1+BK$6/Setup!$C$13)-DI250-FG250)+IF($K250=44,$D250,0)</f>
        <v/>
      </c>
      <c r="BL250">
        <f>MAX(0,BL249*(1+BL$6/Setup!$C$13)-DJ250-FH250)+IF($K250=45,$D250,0)</f>
        <v/>
      </c>
      <c r="BM250">
        <f>MAX(0,BM249*(1+BM$6/Setup!$C$13)-DK250-FI250)+IF($K250=46,$D250,0)</f>
        <v/>
      </c>
      <c r="BN250">
        <f>MAX(0,BN249*(1+BN$6/Setup!$C$13)-DL250-FJ250)+IF($K250=47,$D250,0)</f>
        <v/>
      </c>
      <c r="BO250">
        <f>MAX(0,BO249*(1+BO$6/Setup!$C$13)-DM250-FK250)+IF($K250=48,$D250,0)</f>
        <v/>
      </c>
      <c r="BP250">
        <f>MAX(0,BP249*(1+BP$6/Setup!$C$13)-DN250-FL250)+IF($K250=49,$D250,0)</f>
        <v/>
      </c>
      <c r="BQ250">
        <f>MAX(0,BQ249*(1+BQ$6/Setup!$C$13)-DO250-FM250)+IF($K250=50,$D250,0)</f>
        <v/>
      </c>
      <c r="BR250">
        <f>MIN(T249*(1+T$6/Setup!$C$13),T$7)</f>
        <v/>
      </c>
      <c r="BS250">
        <f>MIN(U249*(1+U$6/Setup!$C$13),U$7)</f>
        <v/>
      </c>
      <c r="BT250">
        <f>MIN(V249*(1+V$6/Setup!$C$13),V$7)</f>
        <v/>
      </c>
      <c r="BU250">
        <f>MIN(W249*(1+W$6/Setup!$C$13),W$7)</f>
        <v/>
      </c>
      <c r="BV250">
        <f>MIN(X249*(1+X$6/Setup!$C$13),X$7)</f>
        <v/>
      </c>
      <c r="BW250">
        <f>MIN(Y249*(1+Y$6/Setup!$C$13),Y$7)</f>
        <v/>
      </c>
      <c r="BX250">
        <f>MIN(Z249*(1+Z$6/Setup!$C$13),Z$7)</f>
        <v/>
      </c>
      <c r="BY250">
        <f>MIN(AA249*(1+AA$6/Setup!$C$13),AA$7)</f>
        <v/>
      </c>
      <c r="BZ250">
        <f>MIN(AB249*(1+AB$6/Setup!$C$13),AB$7)</f>
        <v/>
      </c>
      <c r="CA250">
        <f>MIN(AC249*(1+AC$6/Setup!$C$13),AC$7)</f>
        <v/>
      </c>
      <c r="CB250">
        <f>MIN(AD249*(1+AD$6/Setup!$C$13),AD$7)</f>
        <v/>
      </c>
      <c r="CC250">
        <f>MIN(AE249*(1+AE$6/Setup!$C$13),AE$7)</f>
        <v/>
      </c>
      <c r="CD250">
        <f>MIN(AF249*(1+AF$6/Setup!$C$13),AF$7)</f>
        <v/>
      </c>
      <c r="CE250">
        <f>MIN(AG249*(1+AG$6/Setup!$C$13),AG$7)</f>
        <v/>
      </c>
      <c r="CF250">
        <f>MIN(AH249*(1+AH$6/Setup!$C$13),AH$7)</f>
        <v/>
      </c>
      <c r="CG250">
        <f>MIN(AI249*(1+AI$6/Setup!$C$13),AI$7)</f>
        <v/>
      </c>
      <c r="CH250">
        <f>MIN(AJ249*(1+AJ$6/Setup!$C$13),AJ$7)</f>
        <v/>
      </c>
      <c r="CI250">
        <f>MIN(AK249*(1+AK$6/Setup!$C$13),AK$7)</f>
        <v/>
      </c>
      <c r="CJ250">
        <f>MIN(AL249*(1+AL$6/Setup!$C$13),AL$7)</f>
        <v/>
      </c>
      <c r="CK250">
        <f>MIN(AM249*(1+AM$6/Setup!$C$13),AM$7)</f>
        <v/>
      </c>
      <c r="CL250">
        <f>MIN(AN249*(1+AN$6/Setup!$C$13),AN$7)</f>
        <v/>
      </c>
      <c r="CM250">
        <f>MIN(AO249*(1+AO$6/Setup!$C$13),AO$7)</f>
        <v/>
      </c>
      <c r="CN250">
        <f>MIN(AP249*(1+AP$6/Setup!$C$13),AP$7)</f>
        <v/>
      </c>
      <c r="CO250">
        <f>MIN(AQ249*(1+AQ$6/Setup!$C$13),AQ$7)</f>
        <v/>
      </c>
      <c r="CP250">
        <f>MIN(AR249*(1+AR$6/Setup!$C$13),AR$7)</f>
        <v/>
      </c>
      <c r="CQ250">
        <f>MIN(AS249*(1+AS$6/Setup!$C$13),AS$7)</f>
        <v/>
      </c>
      <c r="CR250">
        <f>MIN(AT249*(1+AT$6/Setup!$C$13),AT$7)</f>
        <v/>
      </c>
      <c r="CS250">
        <f>MIN(AU249*(1+AU$6/Setup!$C$13),AU$7)</f>
        <v/>
      </c>
      <c r="CT250">
        <f>MIN(AV249*(1+AV$6/Setup!$C$13),AV$7)</f>
        <v/>
      </c>
      <c r="CU250">
        <f>MIN(AW249*(1+AW$6/Setup!$C$13),AW$7)</f>
        <v/>
      </c>
      <c r="CV250">
        <f>MIN(AX249*(1+AX$6/Setup!$C$13),AX$7)</f>
        <v/>
      </c>
      <c r="CW250">
        <f>MIN(AY249*(1+AY$6/Setup!$C$13),AY$7)</f>
        <v/>
      </c>
      <c r="CX250">
        <f>MIN(AZ249*(1+AZ$6/Setup!$C$13),AZ$7)</f>
        <v/>
      </c>
      <c r="CY250">
        <f>MIN(BA249*(1+BA$6/Setup!$C$13),BA$7)</f>
        <v/>
      </c>
      <c r="CZ250">
        <f>MIN(BB249*(1+BB$6/Setup!$C$13),BB$7)</f>
        <v/>
      </c>
      <c r="DA250">
        <f>MIN(BC249*(1+BC$6/Setup!$C$13),BC$7)</f>
        <v/>
      </c>
      <c r="DB250">
        <f>MIN(BD249*(1+BD$6/Setup!$C$13),BD$7)</f>
        <v/>
      </c>
      <c r="DC250">
        <f>MIN(BE249*(1+BE$6/Setup!$C$13),BE$7)</f>
        <v/>
      </c>
      <c r="DD250">
        <f>MIN(BF249*(1+BF$6/Setup!$C$13),BF$7)</f>
        <v/>
      </c>
      <c r="DE250">
        <f>MIN(BG249*(1+BG$6/Setup!$C$13),BG$7)</f>
        <v/>
      </c>
      <c r="DF250">
        <f>MIN(BH249*(1+BH$6/Setup!$C$13),BH$7)</f>
        <v/>
      </c>
      <c r="DG250">
        <f>MIN(BI249*(1+BI$6/Setup!$C$13),BI$7)</f>
        <v/>
      </c>
      <c r="DH250">
        <f>MIN(BJ249*(1+BJ$6/Setup!$C$13),BJ$7)</f>
        <v/>
      </c>
      <c r="DI250">
        <f>MIN(BK249*(1+BK$6/Setup!$C$13),BK$7)</f>
        <v/>
      </c>
      <c r="DJ250">
        <f>MIN(BL249*(1+BL$6/Setup!$C$13),BL$7)</f>
        <v/>
      </c>
      <c r="DK250">
        <f>MIN(BM249*(1+BM$6/Setup!$C$13),BM$7)</f>
        <v/>
      </c>
      <c r="DL250">
        <f>MIN(BN249*(1+BN$6/Setup!$C$13),BN$7)</f>
        <v/>
      </c>
      <c r="DM250">
        <f>MIN(BO249*(1+BO$6/Setup!$C$13),BO$7)</f>
        <v/>
      </c>
      <c r="DN250">
        <f>MIN(BP249*(1+BP$6/Setup!$C$13),BP$7)</f>
        <v/>
      </c>
      <c r="DO250">
        <f>MIN(BQ249*(1+BQ$6/Setup!$C$13),BQ$7)</f>
        <v/>
      </c>
      <c r="DP250">
        <f>MIN(T249*(1+T$6/Setup!$C$13)-BR250,$H250)</f>
        <v/>
      </c>
      <c r="DQ250">
        <f>MIN(U249*(1+U$6/Setup!$C$13)-BS250,MAX(0,$H250-SUM($DP250:DP250)))</f>
        <v/>
      </c>
      <c r="DR250">
        <f>MIN(V249*(1+V$6/Setup!$C$13)-BT250,MAX(0,$H250-SUM($DP250:DQ250)))</f>
        <v/>
      </c>
      <c r="DS250">
        <f>MIN(W249*(1+W$6/Setup!$C$13)-BU250,MAX(0,$H250-SUM($DP250:DR250)))</f>
        <v/>
      </c>
      <c r="DT250">
        <f>MIN(X249*(1+X$6/Setup!$C$13)-BV250,MAX(0,$H250-SUM($DP250:DS250)))</f>
        <v/>
      </c>
      <c r="DU250">
        <f>MIN(Y249*(1+Y$6/Setup!$C$13)-BW250,MAX(0,$H250-SUM($DP250:DT250)))</f>
        <v/>
      </c>
      <c r="DV250">
        <f>MIN(Z249*(1+Z$6/Setup!$C$13)-BX250,MAX(0,$H250-SUM($DP250:DU250)))</f>
        <v/>
      </c>
      <c r="DW250">
        <f>MIN(AA249*(1+AA$6/Setup!$C$13)-BY250,MAX(0,$H250-SUM($DP250:DV250)))</f>
        <v/>
      </c>
      <c r="DX250">
        <f>MIN(AB249*(1+AB$6/Setup!$C$13)-BZ250,MAX(0,$H250-SUM($DP250:DW250)))</f>
        <v/>
      </c>
      <c r="DY250">
        <f>MIN(AC249*(1+AC$6/Setup!$C$13)-CA250,MAX(0,$H250-SUM($DP250:DX250)))</f>
        <v/>
      </c>
      <c r="DZ250">
        <f>MIN(AD249*(1+AD$6/Setup!$C$13)-CB250,MAX(0,$H250-SUM($DP250:DY250)))</f>
        <v/>
      </c>
      <c r="EA250">
        <f>MIN(AE249*(1+AE$6/Setup!$C$13)-CC250,MAX(0,$H250-SUM($DP250:DZ250)))</f>
        <v/>
      </c>
      <c r="EB250">
        <f>MIN(AF249*(1+AF$6/Setup!$C$13)-CD250,MAX(0,$H250-SUM($DP250:EA250)))</f>
        <v/>
      </c>
      <c r="EC250">
        <f>MIN(AG249*(1+AG$6/Setup!$C$13)-CE250,MAX(0,$H250-SUM($DP250:EB250)))</f>
        <v/>
      </c>
      <c r="ED250">
        <f>MIN(AH249*(1+AH$6/Setup!$C$13)-CF250,MAX(0,$H250-SUM($DP250:EC250)))</f>
        <v/>
      </c>
      <c r="EE250">
        <f>MIN(AI249*(1+AI$6/Setup!$C$13)-CG250,MAX(0,$H250-SUM($DP250:ED250)))</f>
        <v/>
      </c>
      <c r="EF250">
        <f>MIN(AJ249*(1+AJ$6/Setup!$C$13)-CH250,MAX(0,$H250-SUM($DP250:EE250)))</f>
        <v/>
      </c>
      <c r="EG250">
        <f>MIN(AK249*(1+AK$6/Setup!$C$13)-CI250,MAX(0,$H250-SUM($DP250:EF250)))</f>
        <v/>
      </c>
      <c r="EH250">
        <f>MIN(AL249*(1+AL$6/Setup!$C$13)-CJ250,MAX(0,$H250-SUM($DP250:EG250)))</f>
        <v/>
      </c>
      <c r="EI250">
        <f>MIN(AM249*(1+AM$6/Setup!$C$13)-CK250,MAX(0,$H250-SUM($DP250:EH250)))</f>
        <v/>
      </c>
      <c r="EJ250">
        <f>MIN(AN249*(1+AN$6/Setup!$C$13)-CL250,MAX(0,$H250-SUM($DP250:EI250)))</f>
        <v/>
      </c>
      <c r="EK250">
        <f>MIN(AO249*(1+AO$6/Setup!$C$13)-CM250,MAX(0,$H250-SUM($DP250:EJ250)))</f>
        <v/>
      </c>
      <c r="EL250">
        <f>MIN(AP249*(1+AP$6/Setup!$C$13)-CN250,MAX(0,$H250-SUM($DP250:EK250)))</f>
        <v/>
      </c>
      <c r="EM250">
        <f>MIN(AQ249*(1+AQ$6/Setup!$C$13)-CO250,MAX(0,$H250-SUM($DP250:EL250)))</f>
        <v/>
      </c>
      <c r="EN250">
        <f>MIN(AR249*(1+AR$6/Setup!$C$13)-CP250,MAX(0,$H250-SUM($DP250:EM250)))</f>
        <v/>
      </c>
      <c r="EO250">
        <f>MIN(AS249*(1+AS$6/Setup!$C$13)-CQ250,MAX(0,$H250-SUM($DP250:EN250)))</f>
        <v/>
      </c>
      <c r="EP250">
        <f>MIN(AT249*(1+AT$6/Setup!$C$13)-CR250,MAX(0,$H250-SUM($DP250:EO250)))</f>
        <v/>
      </c>
      <c r="EQ250">
        <f>MIN(AU249*(1+AU$6/Setup!$C$13)-CS250,MAX(0,$H250-SUM($DP250:EP250)))</f>
        <v/>
      </c>
      <c r="ER250">
        <f>MIN(AV249*(1+AV$6/Setup!$C$13)-CT250,MAX(0,$H250-SUM($DP250:EQ250)))</f>
        <v/>
      </c>
      <c r="ES250">
        <f>MIN(AW249*(1+AW$6/Setup!$C$13)-CU250,MAX(0,$H250-SUM($DP250:ER250)))</f>
        <v/>
      </c>
      <c r="ET250">
        <f>MIN(AX249*(1+AX$6/Setup!$C$13)-CV250,MAX(0,$H250-SUM($DP250:ES250)))</f>
        <v/>
      </c>
      <c r="EU250">
        <f>MIN(AY249*(1+AY$6/Setup!$C$13)-CW250,MAX(0,$H250-SUM($DP250:ET250)))</f>
        <v/>
      </c>
      <c r="EV250">
        <f>MIN(AZ249*(1+AZ$6/Setup!$C$13)-CX250,MAX(0,$H250-SUM($DP250:EU250)))</f>
        <v/>
      </c>
      <c r="EW250">
        <f>MIN(BA249*(1+BA$6/Setup!$C$13)-CY250,MAX(0,$H250-SUM($DP250:EV250)))</f>
        <v/>
      </c>
      <c r="EX250">
        <f>MIN(BB249*(1+BB$6/Setup!$C$13)-CZ250,MAX(0,$H250-SUM($DP250:EW250)))</f>
        <v/>
      </c>
      <c r="EY250">
        <f>MIN(BC249*(1+BC$6/Setup!$C$13)-DA250,MAX(0,$H250-SUM($DP250:EX250)))</f>
        <v/>
      </c>
      <c r="EZ250">
        <f>MIN(BD249*(1+BD$6/Setup!$C$13)-DB250,MAX(0,$H250-SUM($DP250:EY250)))</f>
        <v/>
      </c>
      <c r="FA250">
        <f>MIN(BE249*(1+BE$6/Setup!$C$13)-DC250,MAX(0,$H250-SUM($DP250:EZ250)))</f>
        <v/>
      </c>
      <c r="FB250">
        <f>MIN(BF249*(1+BF$6/Setup!$C$13)-DD250,MAX(0,$H250-SUM($DP250:FA250)))</f>
        <v/>
      </c>
      <c r="FC250">
        <f>MIN(BG249*(1+BG$6/Setup!$C$13)-DE250,MAX(0,$H250-SUM($DP250:FB250)))</f>
        <v/>
      </c>
      <c r="FD250">
        <f>MIN(BH249*(1+BH$6/Setup!$C$13)-DF250,MAX(0,$H250-SUM($DP250:FC250)))</f>
        <v/>
      </c>
      <c r="FE250">
        <f>MIN(BI249*(1+BI$6/Setup!$C$13)-DG250,MAX(0,$H250-SUM($DP250:FD250)))</f>
        <v/>
      </c>
      <c r="FF250">
        <f>MIN(BJ249*(1+BJ$6/Setup!$C$13)-DH250,MAX(0,$H250-SUM($DP250:FE250)))</f>
        <v/>
      </c>
      <c r="FG250">
        <f>MIN(BK249*(1+BK$6/Setup!$C$13)-DI250,MAX(0,$H250-SUM($DP250:FF250)))</f>
        <v/>
      </c>
      <c r="FH250">
        <f>MIN(BL249*(1+BL$6/Setup!$C$13)-DJ250,MAX(0,$H250-SUM($DP250:FG250)))</f>
        <v/>
      </c>
      <c r="FI250">
        <f>MIN(BM249*(1+BM$6/Setup!$C$13)-DK250,MAX(0,$H250-SUM($DP250:FH250)))</f>
        <v/>
      </c>
      <c r="FJ250">
        <f>MIN(BN249*(1+BN$6/Setup!$C$13)-DL250,MAX(0,$H250-SUM($DP250:FI250)))</f>
        <v/>
      </c>
      <c r="FK250">
        <f>MIN(BO249*(1+BO$6/Setup!$C$13)-DM250,MAX(0,$H250-SUM($DP250:FJ250)))</f>
        <v/>
      </c>
      <c r="FL250">
        <f>MIN(BP249*(1+BP$6/Setup!$C$13)-DN250,MAX(0,$H250-SUM($DP250:FK250)))</f>
        <v/>
      </c>
      <c r="FM250">
        <f>MIN(BQ249*(1+BQ$6/Setup!$C$13)-DO250,MAX(0,$H250-SUM($DP250:FL250)))</f>
        <v/>
      </c>
    </row>
    <row r="251">
      <c r="A251">
        <f>A250+1</f>
        <v/>
      </c>
      <c r="B251">
        <f>IF(Setup!$C$6="Every week",Setup!$C$7+7*(A251-1),IF(Setup!$C$6="Every 2 weeks",Setup!$C$7+14*(A251-1),IF(Setup!$C$6="Every month",EDATE(Setup!$C$7,A251-1),EOMONTH(Setup!$C$7,INT((A251-1+Setup!$C$20)/2)-1)+MIN(IF(MOD(A251-1+Setup!$C$20,2)=0,Setup!$C$18,Setup!$C$19),DAY(EOMONTH(Setup!$C$7,INT((A251-1+Setup!$C$20)/2)))))))</f>
        <v/>
      </c>
      <c r="C251">
        <f>N('Paycheck Plan'!J247)</f>
        <v/>
      </c>
      <c r="D251">
        <f>N('Paycheck Plan'!K247)</f>
        <v/>
      </c>
      <c r="E251">
        <f>MIN(MAX(0,Setup!$C$10-F250),MAX(0,Setup!$C$8+C251-G251))</f>
        <v/>
      </c>
      <c r="F251">
        <f>F250+E251</f>
        <v/>
      </c>
      <c r="G251">
        <f>MIN(Setup!$C$14,MAX(0,Setup!$C$8+C251))</f>
        <v/>
      </c>
      <c r="H251">
        <f>MAX(0,Setup!$C$8+C251-G251-E251)+SUM($T$7:$BQ$7)-SUM(BR251:DO251)</f>
        <v/>
      </c>
      <c r="I251">
        <f>SUMPRODUCT(T250:BQ250,$T$6:$BQ$6)/Setup!$C$13</f>
        <v/>
      </c>
      <c r="J251">
        <f>SUM(T251:BQ251)</f>
        <v/>
      </c>
      <c r="K251">
        <f>IF(MAX(DP251:FM251)&gt;0,MATCH(MAX(DP251:FM251),DP251:FM251,0),1)</f>
        <v/>
      </c>
      <c r="T251">
        <f>MAX(0,T250*(1+T$6/Setup!$C$13)-BR251-DP251)+IF($K251=1,$D251,0)</f>
        <v/>
      </c>
      <c r="U251">
        <f>MAX(0,U250*(1+U$6/Setup!$C$13)-BS251-DQ251)+IF($K251=2,$D251,0)</f>
        <v/>
      </c>
      <c r="V251">
        <f>MAX(0,V250*(1+V$6/Setup!$C$13)-BT251-DR251)+IF($K251=3,$D251,0)</f>
        <v/>
      </c>
      <c r="W251">
        <f>MAX(0,W250*(1+W$6/Setup!$C$13)-BU251-DS251)+IF($K251=4,$D251,0)</f>
        <v/>
      </c>
      <c r="X251">
        <f>MAX(0,X250*(1+X$6/Setup!$C$13)-BV251-DT251)+IF($K251=5,$D251,0)</f>
        <v/>
      </c>
      <c r="Y251">
        <f>MAX(0,Y250*(1+Y$6/Setup!$C$13)-BW251-DU251)+IF($K251=6,$D251,0)</f>
        <v/>
      </c>
      <c r="Z251">
        <f>MAX(0,Z250*(1+Z$6/Setup!$C$13)-BX251-DV251)+IF($K251=7,$D251,0)</f>
        <v/>
      </c>
      <c r="AA251">
        <f>MAX(0,AA250*(1+AA$6/Setup!$C$13)-BY251-DW251)+IF($K251=8,$D251,0)</f>
        <v/>
      </c>
      <c r="AB251">
        <f>MAX(0,AB250*(1+AB$6/Setup!$C$13)-BZ251-DX251)+IF($K251=9,$D251,0)</f>
        <v/>
      </c>
      <c r="AC251">
        <f>MAX(0,AC250*(1+AC$6/Setup!$C$13)-CA251-DY251)+IF($K251=10,$D251,0)</f>
        <v/>
      </c>
      <c r="AD251">
        <f>MAX(0,AD250*(1+AD$6/Setup!$C$13)-CB251-DZ251)+IF($K251=11,$D251,0)</f>
        <v/>
      </c>
      <c r="AE251">
        <f>MAX(0,AE250*(1+AE$6/Setup!$C$13)-CC251-EA251)+IF($K251=12,$D251,0)</f>
        <v/>
      </c>
      <c r="AF251">
        <f>MAX(0,AF250*(1+AF$6/Setup!$C$13)-CD251-EB251)+IF($K251=13,$D251,0)</f>
        <v/>
      </c>
      <c r="AG251">
        <f>MAX(0,AG250*(1+AG$6/Setup!$C$13)-CE251-EC251)+IF($K251=14,$D251,0)</f>
        <v/>
      </c>
      <c r="AH251">
        <f>MAX(0,AH250*(1+AH$6/Setup!$C$13)-CF251-ED251)+IF($K251=15,$D251,0)</f>
        <v/>
      </c>
      <c r="AI251">
        <f>MAX(0,AI250*(1+AI$6/Setup!$C$13)-CG251-EE251)+IF($K251=16,$D251,0)</f>
        <v/>
      </c>
      <c r="AJ251">
        <f>MAX(0,AJ250*(1+AJ$6/Setup!$C$13)-CH251-EF251)+IF($K251=17,$D251,0)</f>
        <v/>
      </c>
      <c r="AK251">
        <f>MAX(0,AK250*(1+AK$6/Setup!$C$13)-CI251-EG251)+IF($K251=18,$D251,0)</f>
        <v/>
      </c>
      <c r="AL251">
        <f>MAX(0,AL250*(1+AL$6/Setup!$C$13)-CJ251-EH251)+IF($K251=19,$D251,0)</f>
        <v/>
      </c>
      <c r="AM251">
        <f>MAX(0,AM250*(1+AM$6/Setup!$C$13)-CK251-EI251)+IF($K251=20,$D251,0)</f>
        <v/>
      </c>
      <c r="AN251">
        <f>MAX(0,AN250*(1+AN$6/Setup!$C$13)-CL251-EJ251)+IF($K251=21,$D251,0)</f>
        <v/>
      </c>
      <c r="AO251">
        <f>MAX(0,AO250*(1+AO$6/Setup!$C$13)-CM251-EK251)+IF($K251=22,$D251,0)</f>
        <v/>
      </c>
      <c r="AP251">
        <f>MAX(0,AP250*(1+AP$6/Setup!$C$13)-CN251-EL251)+IF($K251=23,$D251,0)</f>
        <v/>
      </c>
      <c r="AQ251">
        <f>MAX(0,AQ250*(1+AQ$6/Setup!$C$13)-CO251-EM251)+IF($K251=24,$D251,0)</f>
        <v/>
      </c>
      <c r="AR251">
        <f>MAX(0,AR250*(1+AR$6/Setup!$C$13)-CP251-EN251)+IF($K251=25,$D251,0)</f>
        <v/>
      </c>
      <c r="AS251">
        <f>MAX(0,AS250*(1+AS$6/Setup!$C$13)-CQ251-EO251)+IF($K251=26,$D251,0)</f>
        <v/>
      </c>
      <c r="AT251">
        <f>MAX(0,AT250*(1+AT$6/Setup!$C$13)-CR251-EP251)+IF($K251=27,$D251,0)</f>
        <v/>
      </c>
      <c r="AU251">
        <f>MAX(0,AU250*(1+AU$6/Setup!$C$13)-CS251-EQ251)+IF($K251=28,$D251,0)</f>
        <v/>
      </c>
      <c r="AV251">
        <f>MAX(0,AV250*(1+AV$6/Setup!$C$13)-CT251-ER251)+IF($K251=29,$D251,0)</f>
        <v/>
      </c>
      <c r="AW251">
        <f>MAX(0,AW250*(1+AW$6/Setup!$C$13)-CU251-ES251)+IF($K251=30,$D251,0)</f>
        <v/>
      </c>
      <c r="AX251">
        <f>MAX(0,AX250*(1+AX$6/Setup!$C$13)-CV251-ET251)+IF($K251=31,$D251,0)</f>
        <v/>
      </c>
      <c r="AY251">
        <f>MAX(0,AY250*(1+AY$6/Setup!$C$13)-CW251-EU251)+IF($K251=32,$D251,0)</f>
        <v/>
      </c>
      <c r="AZ251">
        <f>MAX(0,AZ250*(1+AZ$6/Setup!$C$13)-CX251-EV251)+IF($K251=33,$D251,0)</f>
        <v/>
      </c>
      <c r="BA251">
        <f>MAX(0,BA250*(1+BA$6/Setup!$C$13)-CY251-EW251)+IF($K251=34,$D251,0)</f>
        <v/>
      </c>
      <c r="BB251">
        <f>MAX(0,BB250*(1+BB$6/Setup!$C$13)-CZ251-EX251)+IF($K251=35,$D251,0)</f>
        <v/>
      </c>
      <c r="BC251">
        <f>MAX(0,BC250*(1+BC$6/Setup!$C$13)-DA251-EY251)+IF($K251=36,$D251,0)</f>
        <v/>
      </c>
      <c r="BD251">
        <f>MAX(0,BD250*(1+BD$6/Setup!$C$13)-DB251-EZ251)+IF($K251=37,$D251,0)</f>
        <v/>
      </c>
      <c r="BE251">
        <f>MAX(0,BE250*(1+BE$6/Setup!$C$13)-DC251-FA251)+IF($K251=38,$D251,0)</f>
        <v/>
      </c>
      <c r="BF251">
        <f>MAX(0,BF250*(1+BF$6/Setup!$C$13)-DD251-FB251)+IF($K251=39,$D251,0)</f>
        <v/>
      </c>
      <c r="BG251">
        <f>MAX(0,BG250*(1+BG$6/Setup!$C$13)-DE251-FC251)+IF($K251=40,$D251,0)</f>
        <v/>
      </c>
      <c r="BH251">
        <f>MAX(0,BH250*(1+BH$6/Setup!$C$13)-DF251-FD251)+IF($K251=41,$D251,0)</f>
        <v/>
      </c>
      <c r="BI251">
        <f>MAX(0,BI250*(1+BI$6/Setup!$C$13)-DG251-FE251)+IF($K251=42,$D251,0)</f>
        <v/>
      </c>
      <c r="BJ251">
        <f>MAX(0,BJ250*(1+BJ$6/Setup!$C$13)-DH251-FF251)+IF($K251=43,$D251,0)</f>
        <v/>
      </c>
      <c r="BK251">
        <f>MAX(0,BK250*(1+BK$6/Setup!$C$13)-DI251-FG251)+IF($K251=44,$D251,0)</f>
        <v/>
      </c>
      <c r="BL251">
        <f>MAX(0,BL250*(1+BL$6/Setup!$C$13)-DJ251-FH251)+IF($K251=45,$D251,0)</f>
        <v/>
      </c>
      <c r="BM251">
        <f>MAX(0,BM250*(1+BM$6/Setup!$C$13)-DK251-FI251)+IF($K251=46,$D251,0)</f>
        <v/>
      </c>
      <c r="BN251">
        <f>MAX(0,BN250*(1+BN$6/Setup!$C$13)-DL251-FJ251)+IF($K251=47,$D251,0)</f>
        <v/>
      </c>
      <c r="BO251">
        <f>MAX(0,BO250*(1+BO$6/Setup!$C$13)-DM251-FK251)+IF($K251=48,$D251,0)</f>
        <v/>
      </c>
      <c r="BP251">
        <f>MAX(0,BP250*(1+BP$6/Setup!$C$13)-DN251-FL251)+IF($K251=49,$D251,0)</f>
        <v/>
      </c>
      <c r="BQ251">
        <f>MAX(0,BQ250*(1+BQ$6/Setup!$C$13)-DO251-FM251)+IF($K251=50,$D251,0)</f>
        <v/>
      </c>
      <c r="BR251">
        <f>MIN(T250*(1+T$6/Setup!$C$13),T$7)</f>
        <v/>
      </c>
      <c r="BS251">
        <f>MIN(U250*(1+U$6/Setup!$C$13),U$7)</f>
        <v/>
      </c>
      <c r="BT251">
        <f>MIN(V250*(1+V$6/Setup!$C$13),V$7)</f>
        <v/>
      </c>
      <c r="BU251">
        <f>MIN(W250*(1+W$6/Setup!$C$13),W$7)</f>
        <v/>
      </c>
      <c r="BV251">
        <f>MIN(X250*(1+X$6/Setup!$C$13),X$7)</f>
        <v/>
      </c>
      <c r="BW251">
        <f>MIN(Y250*(1+Y$6/Setup!$C$13),Y$7)</f>
        <v/>
      </c>
      <c r="BX251">
        <f>MIN(Z250*(1+Z$6/Setup!$C$13),Z$7)</f>
        <v/>
      </c>
      <c r="BY251">
        <f>MIN(AA250*(1+AA$6/Setup!$C$13),AA$7)</f>
        <v/>
      </c>
      <c r="BZ251">
        <f>MIN(AB250*(1+AB$6/Setup!$C$13),AB$7)</f>
        <v/>
      </c>
      <c r="CA251">
        <f>MIN(AC250*(1+AC$6/Setup!$C$13),AC$7)</f>
        <v/>
      </c>
      <c r="CB251">
        <f>MIN(AD250*(1+AD$6/Setup!$C$13),AD$7)</f>
        <v/>
      </c>
      <c r="CC251">
        <f>MIN(AE250*(1+AE$6/Setup!$C$13),AE$7)</f>
        <v/>
      </c>
      <c r="CD251">
        <f>MIN(AF250*(1+AF$6/Setup!$C$13),AF$7)</f>
        <v/>
      </c>
      <c r="CE251">
        <f>MIN(AG250*(1+AG$6/Setup!$C$13),AG$7)</f>
        <v/>
      </c>
      <c r="CF251">
        <f>MIN(AH250*(1+AH$6/Setup!$C$13),AH$7)</f>
        <v/>
      </c>
      <c r="CG251">
        <f>MIN(AI250*(1+AI$6/Setup!$C$13),AI$7)</f>
        <v/>
      </c>
      <c r="CH251">
        <f>MIN(AJ250*(1+AJ$6/Setup!$C$13),AJ$7)</f>
        <v/>
      </c>
      <c r="CI251">
        <f>MIN(AK250*(1+AK$6/Setup!$C$13),AK$7)</f>
        <v/>
      </c>
      <c r="CJ251">
        <f>MIN(AL250*(1+AL$6/Setup!$C$13),AL$7)</f>
        <v/>
      </c>
      <c r="CK251">
        <f>MIN(AM250*(1+AM$6/Setup!$C$13),AM$7)</f>
        <v/>
      </c>
      <c r="CL251">
        <f>MIN(AN250*(1+AN$6/Setup!$C$13),AN$7)</f>
        <v/>
      </c>
      <c r="CM251">
        <f>MIN(AO250*(1+AO$6/Setup!$C$13),AO$7)</f>
        <v/>
      </c>
      <c r="CN251">
        <f>MIN(AP250*(1+AP$6/Setup!$C$13),AP$7)</f>
        <v/>
      </c>
      <c r="CO251">
        <f>MIN(AQ250*(1+AQ$6/Setup!$C$13),AQ$7)</f>
        <v/>
      </c>
      <c r="CP251">
        <f>MIN(AR250*(1+AR$6/Setup!$C$13),AR$7)</f>
        <v/>
      </c>
      <c r="CQ251">
        <f>MIN(AS250*(1+AS$6/Setup!$C$13),AS$7)</f>
        <v/>
      </c>
      <c r="CR251">
        <f>MIN(AT250*(1+AT$6/Setup!$C$13),AT$7)</f>
        <v/>
      </c>
      <c r="CS251">
        <f>MIN(AU250*(1+AU$6/Setup!$C$13),AU$7)</f>
        <v/>
      </c>
      <c r="CT251">
        <f>MIN(AV250*(1+AV$6/Setup!$C$13),AV$7)</f>
        <v/>
      </c>
      <c r="CU251">
        <f>MIN(AW250*(1+AW$6/Setup!$C$13),AW$7)</f>
        <v/>
      </c>
      <c r="CV251">
        <f>MIN(AX250*(1+AX$6/Setup!$C$13),AX$7)</f>
        <v/>
      </c>
      <c r="CW251">
        <f>MIN(AY250*(1+AY$6/Setup!$C$13),AY$7)</f>
        <v/>
      </c>
      <c r="CX251">
        <f>MIN(AZ250*(1+AZ$6/Setup!$C$13),AZ$7)</f>
        <v/>
      </c>
      <c r="CY251">
        <f>MIN(BA250*(1+BA$6/Setup!$C$13),BA$7)</f>
        <v/>
      </c>
      <c r="CZ251">
        <f>MIN(BB250*(1+BB$6/Setup!$C$13),BB$7)</f>
        <v/>
      </c>
      <c r="DA251">
        <f>MIN(BC250*(1+BC$6/Setup!$C$13),BC$7)</f>
        <v/>
      </c>
      <c r="DB251">
        <f>MIN(BD250*(1+BD$6/Setup!$C$13),BD$7)</f>
        <v/>
      </c>
      <c r="DC251">
        <f>MIN(BE250*(1+BE$6/Setup!$C$13),BE$7)</f>
        <v/>
      </c>
      <c r="DD251">
        <f>MIN(BF250*(1+BF$6/Setup!$C$13),BF$7)</f>
        <v/>
      </c>
      <c r="DE251">
        <f>MIN(BG250*(1+BG$6/Setup!$C$13),BG$7)</f>
        <v/>
      </c>
      <c r="DF251">
        <f>MIN(BH250*(1+BH$6/Setup!$C$13),BH$7)</f>
        <v/>
      </c>
      <c r="DG251">
        <f>MIN(BI250*(1+BI$6/Setup!$C$13),BI$7)</f>
        <v/>
      </c>
      <c r="DH251">
        <f>MIN(BJ250*(1+BJ$6/Setup!$C$13),BJ$7)</f>
        <v/>
      </c>
      <c r="DI251">
        <f>MIN(BK250*(1+BK$6/Setup!$C$13),BK$7)</f>
        <v/>
      </c>
      <c r="DJ251">
        <f>MIN(BL250*(1+BL$6/Setup!$C$13),BL$7)</f>
        <v/>
      </c>
      <c r="DK251">
        <f>MIN(BM250*(1+BM$6/Setup!$C$13),BM$7)</f>
        <v/>
      </c>
      <c r="DL251">
        <f>MIN(BN250*(1+BN$6/Setup!$C$13),BN$7)</f>
        <v/>
      </c>
      <c r="DM251">
        <f>MIN(BO250*(1+BO$6/Setup!$C$13),BO$7)</f>
        <v/>
      </c>
      <c r="DN251">
        <f>MIN(BP250*(1+BP$6/Setup!$C$13),BP$7)</f>
        <v/>
      </c>
      <c r="DO251">
        <f>MIN(BQ250*(1+BQ$6/Setup!$C$13),BQ$7)</f>
        <v/>
      </c>
      <c r="DP251">
        <f>MIN(T250*(1+T$6/Setup!$C$13)-BR251,$H251)</f>
        <v/>
      </c>
      <c r="DQ251">
        <f>MIN(U250*(1+U$6/Setup!$C$13)-BS251,MAX(0,$H251-SUM($DP251:DP251)))</f>
        <v/>
      </c>
      <c r="DR251">
        <f>MIN(V250*(1+V$6/Setup!$C$13)-BT251,MAX(0,$H251-SUM($DP251:DQ251)))</f>
        <v/>
      </c>
      <c r="DS251">
        <f>MIN(W250*(1+W$6/Setup!$C$13)-BU251,MAX(0,$H251-SUM($DP251:DR251)))</f>
        <v/>
      </c>
      <c r="DT251">
        <f>MIN(X250*(1+X$6/Setup!$C$13)-BV251,MAX(0,$H251-SUM($DP251:DS251)))</f>
        <v/>
      </c>
      <c r="DU251">
        <f>MIN(Y250*(1+Y$6/Setup!$C$13)-BW251,MAX(0,$H251-SUM($DP251:DT251)))</f>
        <v/>
      </c>
      <c r="DV251">
        <f>MIN(Z250*(1+Z$6/Setup!$C$13)-BX251,MAX(0,$H251-SUM($DP251:DU251)))</f>
        <v/>
      </c>
      <c r="DW251">
        <f>MIN(AA250*(1+AA$6/Setup!$C$13)-BY251,MAX(0,$H251-SUM($DP251:DV251)))</f>
        <v/>
      </c>
      <c r="DX251">
        <f>MIN(AB250*(1+AB$6/Setup!$C$13)-BZ251,MAX(0,$H251-SUM($DP251:DW251)))</f>
        <v/>
      </c>
      <c r="DY251">
        <f>MIN(AC250*(1+AC$6/Setup!$C$13)-CA251,MAX(0,$H251-SUM($DP251:DX251)))</f>
        <v/>
      </c>
      <c r="DZ251">
        <f>MIN(AD250*(1+AD$6/Setup!$C$13)-CB251,MAX(0,$H251-SUM($DP251:DY251)))</f>
        <v/>
      </c>
      <c r="EA251">
        <f>MIN(AE250*(1+AE$6/Setup!$C$13)-CC251,MAX(0,$H251-SUM($DP251:DZ251)))</f>
        <v/>
      </c>
      <c r="EB251">
        <f>MIN(AF250*(1+AF$6/Setup!$C$13)-CD251,MAX(0,$H251-SUM($DP251:EA251)))</f>
        <v/>
      </c>
      <c r="EC251">
        <f>MIN(AG250*(1+AG$6/Setup!$C$13)-CE251,MAX(0,$H251-SUM($DP251:EB251)))</f>
        <v/>
      </c>
      <c r="ED251">
        <f>MIN(AH250*(1+AH$6/Setup!$C$13)-CF251,MAX(0,$H251-SUM($DP251:EC251)))</f>
        <v/>
      </c>
      <c r="EE251">
        <f>MIN(AI250*(1+AI$6/Setup!$C$13)-CG251,MAX(0,$H251-SUM($DP251:ED251)))</f>
        <v/>
      </c>
      <c r="EF251">
        <f>MIN(AJ250*(1+AJ$6/Setup!$C$13)-CH251,MAX(0,$H251-SUM($DP251:EE251)))</f>
        <v/>
      </c>
      <c r="EG251">
        <f>MIN(AK250*(1+AK$6/Setup!$C$13)-CI251,MAX(0,$H251-SUM($DP251:EF251)))</f>
        <v/>
      </c>
      <c r="EH251">
        <f>MIN(AL250*(1+AL$6/Setup!$C$13)-CJ251,MAX(0,$H251-SUM($DP251:EG251)))</f>
        <v/>
      </c>
      <c r="EI251">
        <f>MIN(AM250*(1+AM$6/Setup!$C$13)-CK251,MAX(0,$H251-SUM($DP251:EH251)))</f>
        <v/>
      </c>
      <c r="EJ251">
        <f>MIN(AN250*(1+AN$6/Setup!$C$13)-CL251,MAX(0,$H251-SUM($DP251:EI251)))</f>
        <v/>
      </c>
      <c r="EK251">
        <f>MIN(AO250*(1+AO$6/Setup!$C$13)-CM251,MAX(0,$H251-SUM($DP251:EJ251)))</f>
        <v/>
      </c>
      <c r="EL251">
        <f>MIN(AP250*(1+AP$6/Setup!$C$13)-CN251,MAX(0,$H251-SUM($DP251:EK251)))</f>
        <v/>
      </c>
      <c r="EM251">
        <f>MIN(AQ250*(1+AQ$6/Setup!$C$13)-CO251,MAX(0,$H251-SUM($DP251:EL251)))</f>
        <v/>
      </c>
      <c r="EN251">
        <f>MIN(AR250*(1+AR$6/Setup!$C$13)-CP251,MAX(0,$H251-SUM($DP251:EM251)))</f>
        <v/>
      </c>
      <c r="EO251">
        <f>MIN(AS250*(1+AS$6/Setup!$C$13)-CQ251,MAX(0,$H251-SUM($DP251:EN251)))</f>
        <v/>
      </c>
      <c r="EP251">
        <f>MIN(AT250*(1+AT$6/Setup!$C$13)-CR251,MAX(0,$H251-SUM($DP251:EO251)))</f>
        <v/>
      </c>
      <c r="EQ251">
        <f>MIN(AU250*(1+AU$6/Setup!$C$13)-CS251,MAX(0,$H251-SUM($DP251:EP251)))</f>
        <v/>
      </c>
      <c r="ER251">
        <f>MIN(AV250*(1+AV$6/Setup!$C$13)-CT251,MAX(0,$H251-SUM($DP251:EQ251)))</f>
        <v/>
      </c>
      <c r="ES251">
        <f>MIN(AW250*(1+AW$6/Setup!$C$13)-CU251,MAX(0,$H251-SUM($DP251:ER251)))</f>
        <v/>
      </c>
      <c r="ET251">
        <f>MIN(AX250*(1+AX$6/Setup!$C$13)-CV251,MAX(0,$H251-SUM($DP251:ES251)))</f>
        <v/>
      </c>
      <c r="EU251">
        <f>MIN(AY250*(1+AY$6/Setup!$C$13)-CW251,MAX(0,$H251-SUM($DP251:ET251)))</f>
        <v/>
      </c>
      <c r="EV251">
        <f>MIN(AZ250*(1+AZ$6/Setup!$C$13)-CX251,MAX(0,$H251-SUM($DP251:EU251)))</f>
        <v/>
      </c>
      <c r="EW251">
        <f>MIN(BA250*(1+BA$6/Setup!$C$13)-CY251,MAX(0,$H251-SUM($DP251:EV251)))</f>
        <v/>
      </c>
      <c r="EX251">
        <f>MIN(BB250*(1+BB$6/Setup!$C$13)-CZ251,MAX(0,$H251-SUM($DP251:EW251)))</f>
        <v/>
      </c>
      <c r="EY251">
        <f>MIN(BC250*(1+BC$6/Setup!$C$13)-DA251,MAX(0,$H251-SUM($DP251:EX251)))</f>
        <v/>
      </c>
      <c r="EZ251">
        <f>MIN(BD250*(1+BD$6/Setup!$C$13)-DB251,MAX(0,$H251-SUM($DP251:EY251)))</f>
        <v/>
      </c>
      <c r="FA251">
        <f>MIN(BE250*(1+BE$6/Setup!$C$13)-DC251,MAX(0,$H251-SUM($DP251:EZ251)))</f>
        <v/>
      </c>
      <c r="FB251">
        <f>MIN(BF250*(1+BF$6/Setup!$C$13)-DD251,MAX(0,$H251-SUM($DP251:FA251)))</f>
        <v/>
      </c>
      <c r="FC251">
        <f>MIN(BG250*(1+BG$6/Setup!$C$13)-DE251,MAX(0,$H251-SUM($DP251:FB251)))</f>
        <v/>
      </c>
      <c r="FD251">
        <f>MIN(BH250*(1+BH$6/Setup!$C$13)-DF251,MAX(0,$H251-SUM($DP251:FC251)))</f>
        <v/>
      </c>
      <c r="FE251">
        <f>MIN(BI250*(1+BI$6/Setup!$C$13)-DG251,MAX(0,$H251-SUM($DP251:FD251)))</f>
        <v/>
      </c>
      <c r="FF251">
        <f>MIN(BJ250*(1+BJ$6/Setup!$C$13)-DH251,MAX(0,$H251-SUM($DP251:FE251)))</f>
        <v/>
      </c>
      <c r="FG251">
        <f>MIN(BK250*(1+BK$6/Setup!$C$13)-DI251,MAX(0,$H251-SUM($DP251:FF251)))</f>
        <v/>
      </c>
      <c r="FH251">
        <f>MIN(BL250*(1+BL$6/Setup!$C$13)-DJ251,MAX(0,$H251-SUM($DP251:FG251)))</f>
        <v/>
      </c>
      <c r="FI251">
        <f>MIN(BM250*(1+BM$6/Setup!$C$13)-DK251,MAX(0,$H251-SUM($DP251:FH251)))</f>
        <v/>
      </c>
      <c r="FJ251">
        <f>MIN(BN250*(1+BN$6/Setup!$C$13)-DL251,MAX(0,$H251-SUM($DP251:FI251)))</f>
        <v/>
      </c>
      <c r="FK251">
        <f>MIN(BO250*(1+BO$6/Setup!$C$13)-DM251,MAX(0,$H251-SUM($DP251:FJ251)))</f>
        <v/>
      </c>
      <c r="FL251">
        <f>MIN(BP250*(1+BP$6/Setup!$C$13)-DN251,MAX(0,$H251-SUM($DP251:FK251)))</f>
        <v/>
      </c>
      <c r="FM251">
        <f>MIN(BQ250*(1+BQ$6/Setup!$C$13)-DO251,MAX(0,$H251-SUM($DP251:FL251)))</f>
        <v/>
      </c>
    </row>
    <row r="252">
      <c r="A252">
        <f>A251+1</f>
        <v/>
      </c>
      <c r="B252">
        <f>IF(Setup!$C$6="Every week",Setup!$C$7+7*(A252-1),IF(Setup!$C$6="Every 2 weeks",Setup!$C$7+14*(A252-1),IF(Setup!$C$6="Every month",EDATE(Setup!$C$7,A252-1),EOMONTH(Setup!$C$7,INT((A252-1+Setup!$C$20)/2)-1)+MIN(IF(MOD(A252-1+Setup!$C$20,2)=0,Setup!$C$18,Setup!$C$19),DAY(EOMONTH(Setup!$C$7,INT((A252-1+Setup!$C$20)/2)))))))</f>
        <v/>
      </c>
      <c r="C252">
        <f>N('Paycheck Plan'!J248)</f>
        <v/>
      </c>
      <c r="D252">
        <f>N('Paycheck Plan'!K248)</f>
        <v/>
      </c>
      <c r="E252">
        <f>MIN(MAX(0,Setup!$C$10-F251),MAX(0,Setup!$C$8+C252-G252))</f>
        <v/>
      </c>
      <c r="F252">
        <f>F251+E252</f>
        <v/>
      </c>
      <c r="G252">
        <f>MIN(Setup!$C$14,MAX(0,Setup!$C$8+C252))</f>
        <v/>
      </c>
      <c r="H252">
        <f>MAX(0,Setup!$C$8+C252-G252-E252)+SUM($T$7:$BQ$7)-SUM(BR252:DO252)</f>
        <v/>
      </c>
      <c r="I252">
        <f>SUMPRODUCT(T251:BQ251,$T$6:$BQ$6)/Setup!$C$13</f>
        <v/>
      </c>
      <c r="J252">
        <f>SUM(T252:BQ252)</f>
        <v/>
      </c>
      <c r="K252">
        <f>IF(MAX(DP252:FM252)&gt;0,MATCH(MAX(DP252:FM252),DP252:FM252,0),1)</f>
        <v/>
      </c>
      <c r="T252">
        <f>MAX(0,T251*(1+T$6/Setup!$C$13)-BR252-DP252)+IF($K252=1,$D252,0)</f>
        <v/>
      </c>
      <c r="U252">
        <f>MAX(0,U251*(1+U$6/Setup!$C$13)-BS252-DQ252)+IF($K252=2,$D252,0)</f>
        <v/>
      </c>
      <c r="V252">
        <f>MAX(0,V251*(1+V$6/Setup!$C$13)-BT252-DR252)+IF($K252=3,$D252,0)</f>
        <v/>
      </c>
      <c r="W252">
        <f>MAX(0,W251*(1+W$6/Setup!$C$13)-BU252-DS252)+IF($K252=4,$D252,0)</f>
        <v/>
      </c>
      <c r="X252">
        <f>MAX(0,X251*(1+X$6/Setup!$C$13)-BV252-DT252)+IF($K252=5,$D252,0)</f>
        <v/>
      </c>
      <c r="Y252">
        <f>MAX(0,Y251*(1+Y$6/Setup!$C$13)-BW252-DU252)+IF($K252=6,$D252,0)</f>
        <v/>
      </c>
      <c r="Z252">
        <f>MAX(0,Z251*(1+Z$6/Setup!$C$13)-BX252-DV252)+IF($K252=7,$D252,0)</f>
        <v/>
      </c>
      <c r="AA252">
        <f>MAX(0,AA251*(1+AA$6/Setup!$C$13)-BY252-DW252)+IF($K252=8,$D252,0)</f>
        <v/>
      </c>
      <c r="AB252">
        <f>MAX(0,AB251*(1+AB$6/Setup!$C$13)-BZ252-DX252)+IF($K252=9,$D252,0)</f>
        <v/>
      </c>
      <c r="AC252">
        <f>MAX(0,AC251*(1+AC$6/Setup!$C$13)-CA252-DY252)+IF($K252=10,$D252,0)</f>
        <v/>
      </c>
      <c r="AD252">
        <f>MAX(0,AD251*(1+AD$6/Setup!$C$13)-CB252-DZ252)+IF($K252=11,$D252,0)</f>
        <v/>
      </c>
      <c r="AE252">
        <f>MAX(0,AE251*(1+AE$6/Setup!$C$13)-CC252-EA252)+IF($K252=12,$D252,0)</f>
        <v/>
      </c>
      <c r="AF252">
        <f>MAX(0,AF251*(1+AF$6/Setup!$C$13)-CD252-EB252)+IF($K252=13,$D252,0)</f>
        <v/>
      </c>
      <c r="AG252">
        <f>MAX(0,AG251*(1+AG$6/Setup!$C$13)-CE252-EC252)+IF($K252=14,$D252,0)</f>
        <v/>
      </c>
      <c r="AH252">
        <f>MAX(0,AH251*(1+AH$6/Setup!$C$13)-CF252-ED252)+IF($K252=15,$D252,0)</f>
        <v/>
      </c>
      <c r="AI252">
        <f>MAX(0,AI251*(1+AI$6/Setup!$C$13)-CG252-EE252)+IF($K252=16,$D252,0)</f>
        <v/>
      </c>
      <c r="AJ252">
        <f>MAX(0,AJ251*(1+AJ$6/Setup!$C$13)-CH252-EF252)+IF($K252=17,$D252,0)</f>
        <v/>
      </c>
      <c r="AK252">
        <f>MAX(0,AK251*(1+AK$6/Setup!$C$13)-CI252-EG252)+IF($K252=18,$D252,0)</f>
        <v/>
      </c>
      <c r="AL252">
        <f>MAX(0,AL251*(1+AL$6/Setup!$C$13)-CJ252-EH252)+IF($K252=19,$D252,0)</f>
        <v/>
      </c>
      <c r="AM252">
        <f>MAX(0,AM251*(1+AM$6/Setup!$C$13)-CK252-EI252)+IF($K252=20,$D252,0)</f>
        <v/>
      </c>
      <c r="AN252">
        <f>MAX(0,AN251*(1+AN$6/Setup!$C$13)-CL252-EJ252)+IF($K252=21,$D252,0)</f>
        <v/>
      </c>
      <c r="AO252">
        <f>MAX(0,AO251*(1+AO$6/Setup!$C$13)-CM252-EK252)+IF($K252=22,$D252,0)</f>
        <v/>
      </c>
      <c r="AP252">
        <f>MAX(0,AP251*(1+AP$6/Setup!$C$13)-CN252-EL252)+IF($K252=23,$D252,0)</f>
        <v/>
      </c>
      <c r="AQ252">
        <f>MAX(0,AQ251*(1+AQ$6/Setup!$C$13)-CO252-EM252)+IF($K252=24,$D252,0)</f>
        <v/>
      </c>
      <c r="AR252">
        <f>MAX(0,AR251*(1+AR$6/Setup!$C$13)-CP252-EN252)+IF($K252=25,$D252,0)</f>
        <v/>
      </c>
      <c r="AS252">
        <f>MAX(0,AS251*(1+AS$6/Setup!$C$13)-CQ252-EO252)+IF($K252=26,$D252,0)</f>
        <v/>
      </c>
      <c r="AT252">
        <f>MAX(0,AT251*(1+AT$6/Setup!$C$13)-CR252-EP252)+IF($K252=27,$D252,0)</f>
        <v/>
      </c>
      <c r="AU252">
        <f>MAX(0,AU251*(1+AU$6/Setup!$C$13)-CS252-EQ252)+IF($K252=28,$D252,0)</f>
        <v/>
      </c>
      <c r="AV252">
        <f>MAX(0,AV251*(1+AV$6/Setup!$C$13)-CT252-ER252)+IF($K252=29,$D252,0)</f>
        <v/>
      </c>
      <c r="AW252">
        <f>MAX(0,AW251*(1+AW$6/Setup!$C$13)-CU252-ES252)+IF($K252=30,$D252,0)</f>
        <v/>
      </c>
      <c r="AX252">
        <f>MAX(0,AX251*(1+AX$6/Setup!$C$13)-CV252-ET252)+IF($K252=31,$D252,0)</f>
        <v/>
      </c>
      <c r="AY252">
        <f>MAX(0,AY251*(1+AY$6/Setup!$C$13)-CW252-EU252)+IF($K252=32,$D252,0)</f>
        <v/>
      </c>
      <c r="AZ252">
        <f>MAX(0,AZ251*(1+AZ$6/Setup!$C$13)-CX252-EV252)+IF($K252=33,$D252,0)</f>
        <v/>
      </c>
      <c r="BA252">
        <f>MAX(0,BA251*(1+BA$6/Setup!$C$13)-CY252-EW252)+IF($K252=34,$D252,0)</f>
        <v/>
      </c>
      <c r="BB252">
        <f>MAX(0,BB251*(1+BB$6/Setup!$C$13)-CZ252-EX252)+IF($K252=35,$D252,0)</f>
        <v/>
      </c>
      <c r="BC252">
        <f>MAX(0,BC251*(1+BC$6/Setup!$C$13)-DA252-EY252)+IF($K252=36,$D252,0)</f>
        <v/>
      </c>
      <c r="BD252">
        <f>MAX(0,BD251*(1+BD$6/Setup!$C$13)-DB252-EZ252)+IF($K252=37,$D252,0)</f>
        <v/>
      </c>
      <c r="BE252">
        <f>MAX(0,BE251*(1+BE$6/Setup!$C$13)-DC252-FA252)+IF($K252=38,$D252,0)</f>
        <v/>
      </c>
      <c r="BF252">
        <f>MAX(0,BF251*(1+BF$6/Setup!$C$13)-DD252-FB252)+IF($K252=39,$D252,0)</f>
        <v/>
      </c>
      <c r="BG252">
        <f>MAX(0,BG251*(1+BG$6/Setup!$C$13)-DE252-FC252)+IF($K252=40,$D252,0)</f>
        <v/>
      </c>
      <c r="BH252">
        <f>MAX(0,BH251*(1+BH$6/Setup!$C$13)-DF252-FD252)+IF($K252=41,$D252,0)</f>
        <v/>
      </c>
      <c r="BI252">
        <f>MAX(0,BI251*(1+BI$6/Setup!$C$13)-DG252-FE252)+IF($K252=42,$D252,0)</f>
        <v/>
      </c>
      <c r="BJ252">
        <f>MAX(0,BJ251*(1+BJ$6/Setup!$C$13)-DH252-FF252)+IF($K252=43,$D252,0)</f>
        <v/>
      </c>
      <c r="BK252">
        <f>MAX(0,BK251*(1+BK$6/Setup!$C$13)-DI252-FG252)+IF($K252=44,$D252,0)</f>
        <v/>
      </c>
      <c r="BL252">
        <f>MAX(0,BL251*(1+BL$6/Setup!$C$13)-DJ252-FH252)+IF($K252=45,$D252,0)</f>
        <v/>
      </c>
      <c r="BM252">
        <f>MAX(0,BM251*(1+BM$6/Setup!$C$13)-DK252-FI252)+IF($K252=46,$D252,0)</f>
        <v/>
      </c>
      <c r="BN252">
        <f>MAX(0,BN251*(1+BN$6/Setup!$C$13)-DL252-FJ252)+IF($K252=47,$D252,0)</f>
        <v/>
      </c>
      <c r="BO252">
        <f>MAX(0,BO251*(1+BO$6/Setup!$C$13)-DM252-FK252)+IF($K252=48,$D252,0)</f>
        <v/>
      </c>
      <c r="BP252">
        <f>MAX(0,BP251*(1+BP$6/Setup!$C$13)-DN252-FL252)+IF($K252=49,$D252,0)</f>
        <v/>
      </c>
      <c r="BQ252">
        <f>MAX(0,BQ251*(1+BQ$6/Setup!$C$13)-DO252-FM252)+IF($K252=50,$D252,0)</f>
        <v/>
      </c>
      <c r="BR252">
        <f>MIN(T251*(1+T$6/Setup!$C$13),T$7)</f>
        <v/>
      </c>
      <c r="BS252">
        <f>MIN(U251*(1+U$6/Setup!$C$13),U$7)</f>
        <v/>
      </c>
      <c r="BT252">
        <f>MIN(V251*(1+V$6/Setup!$C$13),V$7)</f>
        <v/>
      </c>
      <c r="BU252">
        <f>MIN(W251*(1+W$6/Setup!$C$13),W$7)</f>
        <v/>
      </c>
      <c r="BV252">
        <f>MIN(X251*(1+X$6/Setup!$C$13),X$7)</f>
        <v/>
      </c>
      <c r="BW252">
        <f>MIN(Y251*(1+Y$6/Setup!$C$13),Y$7)</f>
        <v/>
      </c>
      <c r="BX252">
        <f>MIN(Z251*(1+Z$6/Setup!$C$13),Z$7)</f>
        <v/>
      </c>
      <c r="BY252">
        <f>MIN(AA251*(1+AA$6/Setup!$C$13),AA$7)</f>
        <v/>
      </c>
      <c r="BZ252">
        <f>MIN(AB251*(1+AB$6/Setup!$C$13),AB$7)</f>
        <v/>
      </c>
      <c r="CA252">
        <f>MIN(AC251*(1+AC$6/Setup!$C$13),AC$7)</f>
        <v/>
      </c>
      <c r="CB252">
        <f>MIN(AD251*(1+AD$6/Setup!$C$13),AD$7)</f>
        <v/>
      </c>
      <c r="CC252">
        <f>MIN(AE251*(1+AE$6/Setup!$C$13),AE$7)</f>
        <v/>
      </c>
      <c r="CD252">
        <f>MIN(AF251*(1+AF$6/Setup!$C$13),AF$7)</f>
        <v/>
      </c>
      <c r="CE252">
        <f>MIN(AG251*(1+AG$6/Setup!$C$13),AG$7)</f>
        <v/>
      </c>
      <c r="CF252">
        <f>MIN(AH251*(1+AH$6/Setup!$C$13),AH$7)</f>
        <v/>
      </c>
      <c r="CG252">
        <f>MIN(AI251*(1+AI$6/Setup!$C$13),AI$7)</f>
        <v/>
      </c>
      <c r="CH252">
        <f>MIN(AJ251*(1+AJ$6/Setup!$C$13),AJ$7)</f>
        <v/>
      </c>
      <c r="CI252">
        <f>MIN(AK251*(1+AK$6/Setup!$C$13),AK$7)</f>
        <v/>
      </c>
      <c r="CJ252">
        <f>MIN(AL251*(1+AL$6/Setup!$C$13),AL$7)</f>
        <v/>
      </c>
      <c r="CK252">
        <f>MIN(AM251*(1+AM$6/Setup!$C$13),AM$7)</f>
        <v/>
      </c>
      <c r="CL252">
        <f>MIN(AN251*(1+AN$6/Setup!$C$13),AN$7)</f>
        <v/>
      </c>
      <c r="CM252">
        <f>MIN(AO251*(1+AO$6/Setup!$C$13),AO$7)</f>
        <v/>
      </c>
      <c r="CN252">
        <f>MIN(AP251*(1+AP$6/Setup!$C$13),AP$7)</f>
        <v/>
      </c>
      <c r="CO252">
        <f>MIN(AQ251*(1+AQ$6/Setup!$C$13),AQ$7)</f>
        <v/>
      </c>
      <c r="CP252">
        <f>MIN(AR251*(1+AR$6/Setup!$C$13),AR$7)</f>
        <v/>
      </c>
      <c r="CQ252">
        <f>MIN(AS251*(1+AS$6/Setup!$C$13),AS$7)</f>
        <v/>
      </c>
      <c r="CR252">
        <f>MIN(AT251*(1+AT$6/Setup!$C$13),AT$7)</f>
        <v/>
      </c>
      <c r="CS252">
        <f>MIN(AU251*(1+AU$6/Setup!$C$13),AU$7)</f>
        <v/>
      </c>
      <c r="CT252">
        <f>MIN(AV251*(1+AV$6/Setup!$C$13),AV$7)</f>
        <v/>
      </c>
      <c r="CU252">
        <f>MIN(AW251*(1+AW$6/Setup!$C$13),AW$7)</f>
        <v/>
      </c>
      <c r="CV252">
        <f>MIN(AX251*(1+AX$6/Setup!$C$13),AX$7)</f>
        <v/>
      </c>
      <c r="CW252">
        <f>MIN(AY251*(1+AY$6/Setup!$C$13),AY$7)</f>
        <v/>
      </c>
      <c r="CX252">
        <f>MIN(AZ251*(1+AZ$6/Setup!$C$13),AZ$7)</f>
        <v/>
      </c>
      <c r="CY252">
        <f>MIN(BA251*(1+BA$6/Setup!$C$13),BA$7)</f>
        <v/>
      </c>
      <c r="CZ252">
        <f>MIN(BB251*(1+BB$6/Setup!$C$13),BB$7)</f>
        <v/>
      </c>
      <c r="DA252">
        <f>MIN(BC251*(1+BC$6/Setup!$C$13),BC$7)</f>
        <v/>
      </c>
      <c r="DB252">
        <f>MIN(BD251*(1+BD$6/Setup!$C$13),BD$7)</f>
        <v/>
      </c>
      <c r="DC252">
        <f>MIN(BE251*(1+BE$6/Setup!$C$13),BE$7)</f>
        <v/>
      </c>
      <c r="DD252">
        <f>MIN(BF251*(1+BF$6/Setup!$C$13),BF$7)</f>
        <v/>
      </c>
      <c r="DE252">
        <f>MIN(BG251*(1+BG$6/Setup!$C$13),BG$7)</f>
        <v/>
      </c>
      <c r="DF252">
        <f>MIN(BH251*(1+BH$6/Setup!$C$13),BH$7)</f>
        <v/>
      </c>
      <c r="DG252">
        <f>MIN(BI251*(1+BI$6/Setup!$C$13),BI$7)</f>
        <v/>
      </c>
      <c r="DH252">
        <f>MIN(BJ251*(1+BJ$6/Setup!$C$13),BJ$7)</f>
        <v/>
      </c>
      <c r="DI252">
        <f>MIN(BK251*(1+BK$6/Setup!$C$13),BK$7)</f>
        <v/>
      </c>
      <c r="DJ252">
        <f>MIN(BL251*(1+BL$6/Setup!$C$13),BL$7)</f>
        <v/>
      </c>
      <c r="DK252">
        <f>MIN(BM251*(1+BM$6/Setup!$C$13),BM$7)</f>
        <v/>
      </c>
      <c r="DL252">
        <f>MIN(BN251*(1+BN$6/Setup!$C$13),BN$7)</f>
        <v/>
      </c>
      <c r="DM252">
        <f>MIN(BO251*(1+BO$6/Setup!$C$13),BO$7)</f>
        <v/>
      </c>
      <c r="DN252">
        <f>MIN(BP251*(1+BP$6/Setup!$C$13),BP$7)</f>
        <v/>
      </c>
      <c r="DO252">
        <f>MIN(BQ251*(1+BQ$6/Setup!$C$13),BQ$7)</f>
        <v/>
      </c>
      <c r="DP252">
        <f>MIN(T251*(1+T$6/Setup!$C$13)-BR252,$H252)</f>
        <v/>
      </c>
      <c r="DQ252">
        <f>MIN(U251*(1+U$6/Setup!$C$13)-BS252,MAX(0,$H252-SUM($DP252:DP252)))</f>
        <v/>
      </c>
      <c r="DR252">
        <f>MIN(V251*(1+V$6/Setup!$C$13)-BT252,MAX(0,$H252-SUM($DP252:DQ252)))</f>
        <v/>
      </c>
      <c r="DS252">
        <f>MIN(W251*(1+W$6/Setup!$C$13)-BU252,MAX(0,$H252-SUM($DP252:DR252)))</f>
        <v/>
      </c>
      <c r="DT252">
        <f>MIN(X251*(1+X$6/Setup!$C$13)-BV252,MAX(0,$H252-SUM($DP252:DS252)))</f>
        <v/>
      </c>
      <c r="DU252">
        <f>MIN(Y251*(1+Y$6/Setup!$C$13)-BW252,MAX(0,$H252-SUM($DP252:DT252)))</f>
        <v/>
      </c>
      <c r="DV252">
        <f>MIN(Z251*(1+Z$6/Setup!$C$13)-BX252,MAX(0,$H252-SUM($DP252:DU252)))</f>
        <v/>
      </c>
      <c r="DW252">
        <f>MIN(AA251*(1+AA$6/Setup!$C$13)-BY252,MAX(0,$H252-SUM($DP252:DV252)))</f>
        <v/>
      </c>
      <c r="DX252">
        <f>MIN(AB251*(1+AB$6/Setup!$C$13)-BZ252,MAX(0,$H252-SUM($DP252:DW252)))</f>
        <v/>
      </c>
      <c r="DY252">
        <f>MIN(AC251*(1+AC$6/Setup!$C$13)-CA252,MAX(0,$H252-SUM($DP252:DX252)))</f>
        <v/>
      </c>
      <c r="DZ252">
        <f>MIN(AD251*(1+AD$6/Setup!$C$13)-CB252,MAX(0,$H252-SUM($DP252:DY252)))</f>
        <v/>
      </c>
      <c r="EA252">
        <f>MIN(AE251*(1+AE$6/Setup!$C$13)-CC252,MAX(0,$H252-SUM($DP252:DZ252)))</f>
        <v/>
      </c>
      <c r="EB252">
        <f>MIN(AF251*(1+AF$6/Setup!$C$13)-CD252,MAX(0,$H252-SUM($DP252:EA252)))</f>
        <v/>
      </c>
      <c r="EC252">
        <f>MIN(AG251*(1+AG$6/Setup!$C$13)-CE252,MAX(0,$H252-SUM($DP252:EB252)))</f>
        <v/>
      </c>
      <c r="ED252">
        <f>MIN(AH251*(1+AH$6/Setup!$C$13)-CF252,MAX(0,$H252-SUM($DP252:EC252)))</f>
        <v/>
      </c>
      <c r="EE252">
        <f>MIN(AI251*(1+AI$6/Setup!$C$13)-CG252,MAX(0,$H252-SUM($DP252:ED252)))</f>
        <v/>
      </c>
      <c r="EF252">
        <f>MIN(AJ251*(1+AJ$6/Setup!$C$13)-CH252,MAX(0,$H252-SUM($DP252:EE252)))</f>
        <v/>
      </c>
      <c r="EG252">
        <f>MIN(AK251*(1+AK$6/Setup!$C$13)-CI252,MAX(0,$H252-SUM($DP252:EF252)))</f>
        <v/>
      </c>
      <c r="EH252">
        <f>MIN(AL251*(1+AL$6/Setup!$C$13)-CJ252,MAX(0,$H252-SUM($DP252:EG252)))</f>
        <v/>
      </c>
      <c r="EI252">
        <f>MIN(AM251*(1+AM$6/Setup!$C$13)-CK252,MAX(0,$H252-SUM($DP252:EH252)))</f>
        <v/>
      </c>
      <c r="EJ252">
        <f>MIN(AN251*(1+AN$6/Setup!$C$13)-CL252,MAX(0,$H252-SUM($DP252:EI252)))</f>
        <v/>
      </c>
      <c r="EK252">
        <f>MIN(AO251*(1+AO$6/Setup!$C$13)-CM252,MAX(0,$H252-SUM($DP252:EJ252)))</f>
        <v/>
      </c>
      <c r="EL252">
        <f>MIN(AP251*(1+AP$6/Setup!$C$13)-CN252,MAX(0,$H252-SUM($DP252:EK252)))</f>
        <v/>
      </c>
      <c r="EM252">
        <f>MIN(AQ251*(1+AQ$6/Setup!$C$13)-CO252,MAX(0,$H252-SUM($DP252:EL252)))</f>
        <v/>
      </c>
      <c r="EN252">
        <f>MIN(AR251*(1+AR$6/Setup!$C$13)-CP252,MAX(0,$H252-SUM($DP252:EM252)))</f>
        <v/>
      </c>
      <c r="EO252">
        <f>MIN(AS251*(1+AS$6/Setup!$C$13)-CQ252,MAX(0,$H252-SUM($DP252:EN252)))</f>
        <v/>
      </c>
      <c r="EP252">
        <f>MIN(AT251*(1+AT$6/Setup!$C$13)-CR252,MAX(0,$H252-SUM($DP252:EO252)))</f>
        <v/>
      </c>
      <c r="EQ252">
        <f>MIN(AU251*(1+AU$6/Setup!$C$13)-CS252,MAX(0,$H252-SUM($DP252:EP252)))</f>
        <v/>
      </c>
      <c r="ER252">
        <f>MIN(AV251*(1+AV$6/Setup!$C$13)-CT252,MAX(0,$H252-SUM($DP252:EQ252)))</f>
        <v/>
      </c>
      <c r="ES252">
        <f>MIN(AW251*(1+AW$6/Setup!$C$13)-CU252,MAX(0,$H252-SUM($DP252:ER252)))</f>
        <v/>
      </c>
      <c r="ET252">
        <f>MIN(AX251*(1+AX$6/Setup!$C$13)-CV252,MAX(0,$H252-SUM($DP252:ES252)))</f>
        <v/>
      </c>
      <c r="EU252">
        <f>MIN(AY251*(1+AY$6/Setup!$C$13)-CW252,MAX(0,$H252-SUM($DP252:ET252)))</f>
        <v/>
      </c>
      <c r="EV252">
        <f>MIN(AZ251*(1+AZ$6/Setup!$C$13)-CX252,MAX(0,$H252-SUM($DP252:EU252)))</f>
        <v/>
      </c>
      <c r="EW252">
        <f>MIN(BA251*(1+BA$6/Setup!$C$13)-CY252,MAX(0,$H252-SUM($DP252:EV252)))</f>
        <v/>
      </c>
      <c r="EX252">
        <f>MIN(BB251*(1+BB$6/Setup!$C$13)-CZ252,MAX(0,$H252-SUM($DP252:EW252)))</f>
        <v/>
      </c>
      <c r="EY252">
        <f>MIN(BC251*(1+BC$6/Setup!$C$13)-DA252,MAX(0,$H252-SUM($DP252:EX252)))</f>
        <v/>
      </c>
      <c r="EZ252">
        <f>MIN(BD251*(1+BD$6/Setup!$C$13)-DB252,MAX(0,$H252-SUM($DP252:EY252)))</f>
        <v/>
      </c>
      <c r="FA252">
        <f>MIN(BE251*(1+BE$6/Setup!$C$13)-DC252,MAX(0,$H252-SUM($DP252:EZ252)))</f>
        <v/>
      </c>
      <c r="FB252">
        <f>MIN(BF251*(1+BF$6/Setup!$C$13)-DD252,MAX(0,$H252-SUM($DP252:FA252)))</f>
        <v/>
      </c>
      <c r="FC252">
        <f>MIN(BG251*(1+BG$6/Setup!$C$13)-DE252,MAX(0,$H252-SUM($DP252:FB252)))</f>
        <v/>
      </c>
      <c r="FD252">
        <f>MIN(BH251*(1+BH$6/Setup!$C$13)-DF252,MAX(0,$H252-SUM($DP252:FC252)))</f>
        <v/>
      </c>
      <c r="FE252">
        <f>MIN(BI251*(1+BI$6/Setup!$C$13)-DG252,MAX(0,$H252-SUM($DP252:FD252)))</f>
        <v/>
      </c>
      <c r="FF252">
        <f>MIN(BJ251*(1+BJ$6/Setup!$C$13)-DH252,MAX(0,$H252-SUM($DP252:FE252)))</f>
        <v/>
      </c>
      <c r="FG252">
        <f>MIN(BK251*(1+BK$6/Setup!$C$13)-DI252,MAX(0,$H252-SUM($DP252:FF252)))</f>
        <v/>
      </c>
      <c r="FH252">
        <f>MIN(BL251*(1+BL$6/Setup!$C$13)-DJ252,MAX(0,$H252-SUM($DP252:FG252)))</f>
        <v/>
      </c>
      <c r="FI252">
        <f>MIN(BM251*(1+BM$6/Setup!$C$13)-DK252,MAX(0,$H252-SUM($DP252:FH252)))</f>
        <v/>
      </c>
      <c r="FJ252">
        <f>MIN(BN251*(1+BN$6/Setup!$C$13)-DL252,MAX(0,$H252-SUM($DP252:FI252)))</f>
        <v/>
      </c>
      <c r="FK252">
        <f>MIN(BO251*(1+BO$6/Setup!$C$13)-DM252,MAX(0,$H252-SUM($DP252:FJ252)))</f>
        <v/>
      </c>
      <c r="FL252">
        <f>MIN(BP251*(1+BP$6/Setup!$C$13)-DN252,MAX(0,$H252-SUM($DP252:FK252)))</f>
        <v/>
      </c>
      <c r="FM252">
        <f>MIN(BQ251*(1+BQ$6/Setup!$C$13)-DO252,MAX(0,$H252-SUM($DP252:FL252)))</f>
        <v/>
      </c>
    </row>
    <row r="253">
      <c r="A253">
        <f>A252+1</f>
        <v/>
      </c>
      <c r="B253">
        <f>IF(Setup!$C$6="Every week",Setup!$C$7+7*(A253-1),IF(Setup!$C$6="Every 2 weeks",Setup!$C$7+14*(A253-1),IF(Setup!$C$6="Every month",EDATE(Setup!$C$7,A253-1),EOMONTH(Setup!$C$7,INT((A253-1+Setup!$C$20)/2)-1)+MIN(IF(MOD(A253-1+Setup!$C$20,2)=0,Setup!$C$18,Setup!$C$19),DAY(EOMONTH(Setup!$C$7,INT((A253-1+Setup!$C$20)/2)))))))</f>
        <v/>
      </c>
      <c r="C253">
        <f>N('Paycheck Plan'!J249)</f>
        <v/>
      </c>
      <c r="D253">
        <f>N('Paycheck Plan'!K249)</f>
        <v/>
      </c>
      <c r="E253">
        <f>MIN(MAX(0,Setup!$C$10-F252),MAX(0,Setup!$C$8+C253-G253))</f>
        <v/>
      </c>
      <c r="F253">
        <f>F252+E253</f>
        <v/>
      </c>
      <c r="G253">
        <f>MIN(Setup!$C$14,MAX(0,Setup!$C$8+C253))</f>
        <v/>
      </c>
      <c r="H253">
        <f>MAX(0,Setup!$C$8+C253-G253-E253)+SUM($T$7:$BQ$7)-SUM(BR253:DO253)</f>
        <v/>
      </c>
      <c r="I253">
        <f>SUMPRODUCT(T252:BQ252,$T$6:$BQ$6)/Setup!$C$13</f>
        <v/>
      </c>
      <c r="J253">
        <f>SUM(T253:BQ253)</f>
        <v/>
      </c>
      <c r="K253">
        <f>IF(MAX(DP253:FM253)&gt;0,MATCH(MAX(DP253:FM253),DP253:FM253,0),1)</f>
        <v/>
      </c>
      <c r="T253">
        <f>MAX(0,T252*(1+T$6/Setup!$C$13)-BR253-DP253)+IF($K253=1,$D253,0)</f>
        <v/>
      </c>
      <c r="U253">
        <f>MAX(0,U252*(1+U$6/Setup!$C$13)-BS253-DQ253)+IF($K253=2,$D253,0)</f>
        <v/>
      </c>
      <c r="V253">
        <f>MAX(0,V252*(1+V$6/Setup!$C$13)-BT253-DR253)+IF($K253=3,$D253,0)</f>
        <v/>
      </c>
      <c r="W253">
        <f>MAX(0,W252*(1+W$6/Setup!$C$13)-BU253-DS253)+IF($K253=4,$D253,0)</f>
        <v/>
      </c>
      <c r="X253">
        <f>MAX(0,X252*(1+X$6/Setup!$C$13)-BV253-DT253)+IF($K253=5,$D253,0)</f>
        <v/>
      </c>
      <c r="Y253">
        <f>MAX(0,Y252*(1+Y$6/Setup!$C$13)-BW253-DU253)+IF($K253=6,$D253,0)</f>
        <v/>
      </c>
      <c r="Z253">
        <f>MAX(0,Z252*(1+Z$6/Setup!$C$13)-BX253-DV253)+IF($K253=7,$D253,0)</f>
        <v/>
      </c>
      <c r="AA253">
        <f>MAX(0,AA252*(1+AA$6/Setup!$C$13)-BY253-DW253)+IF($K253=8,$D253,0)</f>
        <v/>
      </c>
      <c r="AB253">
        <f>MAX(0,AB252*(1+AB$6/Setup!$C$13)-BZ253-DX253)+IF($K253=9,$D253,0)</f>
        <v/>
      </c>
      <c r="AC253">
        <f>MAX(0,AC252*(1+AC$6/Setup!$C$13)-CA253-DY253)+IF($K253=10,$D253,0)</f>
        <v/>
      </c>
      <c r="AD253">
        <f>MAX(0,AD252*(1+AD$6/Setup!$C$13)-CB253-DZ253)+IF($K253=11,$D253,0)</f>
        <v/>
      </c>
      <c r="AE253">
        <f>MAX(0,AE252*(1+AE$6/Setup!$C$13)-CC253-EA253)+IF($K253=12,$D253,0)</f>
        <v/>
      </c>
      <c r="AF253">
        <f>MAX(0,AF252*(1+AF$6/Setup!$C$13)-CD253-EB253)+IF($K253=13,$D253,0)</f>
        <v/>
      </c>
      <c r="AG253">
        <f>MAX(0,AG252*(1+AG$6/Setup!$C$13)-CE253-EC253)+IF($K253=14,$D253,0)</f>
        <v/>
      </c>
      <c r="AH253">
        <f>MAX(0,AH252*(1+AH$6/Setup!$C$13)-CF253-ED253)+IF($K253=15,$D253,0)</f>
        <v/>
      </c>
      <c r="AI253">
        <f>MAX(0,AI252*(1+AI$6/Setup!$C$13)-CG253-EE253)+IF($K253=16,$D253,0)</f>
        <v/>
      </c>
      <c r="AJ253">
        <f>MAX(0,AJ252*(1+AJ$6/Setup!$C$13)-CH253-EF253)+IF($K253=17,$D253,0)</f>
        <v/>
      </c>
      <c r="AK253">
        <f>MAX(0,AK252*(1+AK$6/Setup!$C$13)-CI253-EG253)+IF($K253=18,$D253,0)</f>
        <v/>
      </c>
      <c r="AL253">
        <f>MAX(0,AL252*(1+AL$6/Setup!$C$13)-CJ253-EH253)+IF($K253=19,$D253,0)</f>
        <v/>
      </c>
      <c r="AM253">
        <f>MAX(0,AM252*(1+AM$6/Setup!$C$13)-CK253-EI253)+IF($K253=20,$D253,0)</f>
        <v/>
      </c>
      <c r="AN253">
        <f>MAX(0,AN252*(1+AN$6/Setup!$C$13)-CL253-EJ253)+IF($K253=21,$D253,0)</f>
        <v/>
      </c>
      <c r="AO253">
        <f>MAX(0,AO252*(1+AO$6/Setup!$C$13)-CM253-EK253)+IF($K253=22,$D253,0)</f>
        <v/>
      </c>
      <c r="AP253">
        <f>MAX(0,AP252*(1+AP$6/Setup!$C$13)-CN253-EL253)+IF($K253=23,$D253,0)</f>
        <v/>
      </c>
      <c r="AQ253">
        <f>MAX(0,AQ252*(1+AQ$6/Setup!$C$13)-CO253-EM253)+IF($K253=24,$D253,0)</f>
        <v/>
      </c>
      <c r="AR253">
        <f>MAX(0,AR252*(1+AR$6/Setup!$C$13)-CP253-EN253)+IF($K253=25,$D253,0)</f>
        <v/>
      </c>
      <c r="AS253">
        <f>MAX(0,AS252*(1+AS$6/Setup!$C$13)-CQ253-EO253)+IF($K253=26,$D253,0)</f>
        <v/>
      </c>
      <c r="AT253">
        <f>MAX(0,AT252*(1+AT$6/Setup!$C$13)-CR253-EP253)+IF($K253=27,$D253,0)</f>
        <v/>
      </c>
      <c r="AU253">
        <f>MAX(0,AU252*(1+AU$6/Setup!$C$13)-CS253-EQ253)+IF($K253=28,$D253,0)</f>
        <v/>
      </c>
      <c r="AV253">
        <f>MAX(0,AV252*(1+AV$6/Setup!$C$13)-CT253-ER253)+IF($K253=29,$D253,0)</f>
        <v/>
      </c>
      <c r="AW253">
        <f>MAX(0,AW252*(1+AW$6/Setup!$C$13)-CU253-ES253)+IF($K253=30,$D253,0)</f>
        <v/>
      </c>
      <c r="AX253">
        <f>MAX(0,AX252*(1+AX$6/Setup!$C$13)-CV253-ET253)+IF($K253=31,$D253,0)</f>
        <v/>
      </c>
      <c r="AY253">
        <f>MAX(0,AY252*(1+AY$6/Setup!$C$13)-CW253-EU253)+IF($K253=32,$D253,0)</f>
        <v/>
      </c>
      <c r="AZ253">
        <f>MAX(0,AZ252*(1+AZ$6/Setup!$C$13)-CX253-EV253)+IF($K253=33,$D253,0)</f>
        <v/>
      </c>
      <c r="BA253">
        <f>MAX(0,BA252*(1+BA$6/Setup!$C$13)-CY253-EW253)+IF($K253=34,$D253,0)</f>
        <v/>
      </c>
      <c r="BB253">
        <f>MAX(0,BB252*(1+BB$6/Setup!$C$13)-CZ253-EX253)+IF($K253=35,$D253,0)</f>
        <v/>
      </c>
      <c r="BC253">
        <f>MAX(0,BC252*(1+BC$6/Setup!$C$13)-DA253-EY253)+IF($K253=36,$D253,0)</f>
        <v/>
      </c>
      <c r="BD253">
        <f>MAX(0,BD252*(1+BD$6/Setup!$C$13)-DB253-EZ253)+IF($K253=37,$D253,0)</f>
        <v/>
      </c>
      <c r="BE253">
        <f>MAX(0,BE252*(1+BE$6/Setup!$C$13)-DC253-FA253)+IF($K253=38,$D253,0)</f>
        <v/>
      </c>
      <c r="BF253">
        <f>MAX(0,BF252*(1+BF$6/Setup!$C$13)-DD253-FB253)+IF($K253=39,$D253,0)</f>
        <v/>
      </c>
      <c r="BG253">
        <f>MAX(0,BG252*(1+BG$6/Setup!$C$13)-DE253-FC253)+IF($K253=40,$D253,0)</f>
        <v/>
      </c>
      <c r="BH253">
        <f>MAX(0,BH252*(1+BH$6/Setup!$C$13)-DF253-FD253)+IF($K253=41,$D253,0)</f>
        <v/>
      </c>
      <c r="BI253">
        <f>MAX(0,BI252*(1+BI$6/Setup!$C$13)-DG253-FE253)+IF($K253=42,$D253,0)</f>
        <v/>
      </c>
      <c r="BJ253">
        <f>MAX(0,BJ252*(1+BJ$6/Setup!$C$13)-DH253-FF253)+IF($K253=43,$D253,0)</f>
        <v/>
      </c>
      <c r="BK253">
        <f>MAX(0,BK252*(1+BK$6/Setup!$C$13)-DI253-FG253)+IF($K253=44,$D253,0)</f>
        <v/>
      </c>
      <c r="BL253">
        <f>MAX(0,BL252*(1+BL$6/Setup!$C$13)-DJ253-FH253)+IF($K253=45,$D253,0)</f>
        <v/>
      </c>
      <c r="BM253">
        <f>MAX(0,BM252*(1+BM$6/Setup!$C$13)-DK253-FI253)+IF($K253=46,$D253,0)</f>
        <v/>
      </c>
      <c r="BN253">
        <f>MAX(0,BN252*(1+BN$6/Setup!$C$13)-DL253-FJ253)+IF($K253=47,$D253,0)</f>
        <v/>
      </c>
      <c r="BO253">
        <f>MAX(0,BO252*(1+BO$6/Setup!$C$13)-DM253-FK253)+IF($K253=48,$D253,0)</f>
        <v/>
      </c>
      <c r="BP253">
        <f>MAX(0,BP252*(1+BP$6/Setup!$C$13)-DN253-FL253)+IF($K253=49,$D253,0)</f>
        <v/>
      </c>
      <c r="BQ253">
        <f>MAX(0,BQ252*(1+BQ$6/Setup!$C$13)-DO253-FM253)+IF($K253=50,$D253,0)</f>
        <v/>
      </c>
      <c r="BR253">
        <f>MIN(T252*(1+T$6/Setup!$C$13),T$7)</f>
        <v/>
      </c>
      <c r="BS253">
        <f>MIN(U252*(1+U$6/Setup!$C$13),U$7)</f>
        <v/>
      </c>
      <c r="BT253">
        <f>MIN(V252*(1+V$6/Setup!$C$13),V$7)</f>
        <v/>
      </c>
      <c r="BU253">
        <f>MIN(W252*(1+W$6/Setup!$C$13),W$7)</f>
        <v/>
      </c>
      <c r="BV253">
        <f>MIN(X252*(1+X$6/Setup!$C$13),X$7)</f>
        <v/>
      </c>
      <c r="BW253">
        <f>MIN(Y252*(1+Y$6/Setup!$C$13),Y$7)</f>
        <v/>
      </c>
      <c r="BX253">
        <f>MIN(Z252*(1+Z$6/Setup!$C$13),Z$7)</f>
        <v/>
      </c>
      <c r="BY253">
        <f>MIN(AA252*(1+AA$6/Setup!$C$13),AA$7)</f>
        <v/>
      </c>
      <c r="BZ253">
        <f>MIN(AB252*(1+AB$6/Setup!$C$13),AB$7)</f>
        <v/>
      </c>
      <c r="CA253">
        <f>MIN(AC252*(1+AC$6/Setup!$C$13),AC$7)</f>
        <v/>
      </c>
      <c r="CB253">
        <f>MIN(AD252*(1+AD$6/Setup!$C$13),AD$7)</f>
        <v/>
      </c>
      <c r="CC253">
        <f>MIN(AE252*(1+AE$6/Setup!$C$13),AE$7)</f>
        <v/>
      </c>
      <c r="CD253">
        <f>MIN(AF252*(1+AF$6/Setup!$C$13),AF$7)</f>
        <v/>
      </c>
      <c r="CE253">
        <f>MIN(AG252*(1+AG$6/Setup!$C$13),AG$7)</f>
        <v/>
      </c>
      <c r="CF253">
        <f>MIN(AH252*(1+AH$6/Setup!$C$13),AH$7)</f>
        <v/>
      </c>
      <c r="CG253">
        <f>MIN(AI252*(1+AI$6/Setup!$C$13),AI$7)</f>
        <v/>
      </c>
      <c r="CH253">
        <f>MIN(AJ252*(1+AJ$6/Setup!$C$13),AJ$7)</f>
        <v/>
      </c>
      <c r="CI253">
        <f>MIN(AK252*(1+AK$6/Setup!$C$13),AK$7)</f>
        <v/>
      </c>
      <c r="CJ253">
        <f>MIN(AL252*(1+AL$6/Setup!$C$13),AL$7)</f>
        <v/>
      </c>
      <c r="CK253">
        <f>MIN(AM252*(1+AM$6/Setup!$C$13),AM$7)</f>
        <v/>
      </c>
      <c r="CL253">
        <f>MIN(AN252*(1+AN$6/Setup!$C$13),AN$7)</f>
        <v/>
      </c>
      <c r="CM253">
        <f>MIN(AO252*(1+AO$6/Setup!$C$13),AO$7)</f>
        <v/>
      </c>
      <c r="CN253">
        <f>MIN(AP252*(1+AP$6/Setup!$C$13),AP$7)</f>
        <v/>
      </c>
      <c r="CO253">
        <f>MIN(AQ252*(1+AQ$6/Setup!$C$13),AQ$7)</f>
        <v/>
      </c>
      <c r="CP253">
        <f>MIN(AR252*(1+AR$6/Setup!$C$13),AR$7)</f>
        <v/>
      </c>
      <c r="CQ253">
        <f>MIN(AS252*(1+AS$6/Setup!$C$13),AS$7)</f>
        <v/>
      </c>
      <c r="CR253">
        <f>MIN(AT252*(1+AT$6/Setup!$C$13),AT$7)</f>
        <v/>
      </c>
      <c r="CS253">
        <f>MIN(AU252*(1+AU$6/Setup!$C$13),AU$7)</f>
        <v/>
      </c>
      <c r="CT253">
        <f>MIN(AV252*(1+AV$6/Setup!$C$13),AV$7)</f>
        <v/>
      </c>
      <c r="CU253">
        <f>MIN(AW252*(1+AW$6/Setup!$C$13),AW$7)</f>
        <v/>
      </c>
      <c r="CV253">
        <f>MIN(AX252*(1+AX$6/Setup!$C$13),AX$7)</f>
        <v/>
      </c>
      <c r="CW253">
        <f>MIN(AY252*(1+AY$6/Setup!$C$13),AY$7)</f>
        <v/>
      </c>
      <c r="CX253">
        <f>MIN(AZ252*(1+AZ$6/Setup!$C$13),AZ$7)</f>
        <v/>
      </c>
      <c r="CY253">
        <f>MIN(BA252*(1+BA$6/Setup!$C$13),BA$7)</f>
        <v/>
      </c>
      <c r="CZ253">
        <f>MIN(BB252*(1+BB$6/Setup!$C$13),BB$7)</f>
        <v/>
      </c>
      <c r="DA253">
        <f>MIN(BC252*(1+BC$6/Setup!$C$13),BC$7)</f>
        <v/>
      </c>
      <c r="DB253">
        <f>MIN(BD252*(1+BD$6/Setup!$C$13),BD$7)</f>
        <v/>
      </c>
      <c r="DC253">
        <f>MIN(BE252*(1+BE$6/Setup!$C$13),BE$7)</f>
        <v/>
      </c>
      <c r="DD253">
        <f>MIN(BF252*(1+BF$6/Setup!$C$13),BF$7)</f>
        <v/>
      </c>
      <c r="DE253">
        <f>MIN(BG252*(1+BG$6/Setup!$C$13),BG$7)</f>
        <v/>
      </c>
      <c r="DF253">
        <f>MIN(BH252*(1+BH$6/Setup!$C$13),BH$7)</f>
        <v/>
      </c>
      <c r="DG253">
        <f>MIN(BI252*(1+BI$6/Setup!$C$13),BI$7)</f>
        <v/>
      </c>
      <c r="DH253">
        <f>MIN(BJ252*(1+BJ$6/Setup!$C$13),BJ$7)</f>
        <v/>
      </c>
      <c r="DI253">
        <f>MIN(BK252*(1+BK$6/Setup!$C$13),BK$7)</f>
        <v/>
      </c>
      <c r="DJ253">
        <f>MIN(BL252*(1+BL$6/Setup!$C$13),BL$7)</f>
        <v/>
      </c>
      <c r="DK253">
        <f>MIN(BM252*(1+BM$6/Setup!$C$13),BM$7)</f>
        <v/>
      </c>
      <c r="DL253">
        <f>MIN(BN252*(1+BN$6/Setup!$C$13),BN$7)</f>
        <v/>
      </c>
      <c r="DM253">
        <f>MIN(BO252*(1+BO$6/Setup!$C$13),BO$7)</f>
        <v/>
      </c>
      <c r="DN253">
        <f>MIN(BP252*(1+BP$6/Setup!$C$13),BP$7)</f>
        <v/>
      </c>
      <c r="DO253">
        <f>MIN(BQ252*(1+BQ$6/Setup!$C$13),BQ$7)</f>
        <v/>
      </c>
      <c r="DP253">
        <f>MIN(T252*(1+T$6/Setup!$C$13)-BR253,$H253)</f>
        <v/>
      </c>
      <c r="DQ253">
        <f>MIN(U252*(1+U$6/Setup!$C$13)-BS253,MAX(0,$H253-SUM($DP253:DP253)))</f>
        <v/>
      </c>
      <c r="DR253">
        <f>MIN(V252*(1+V$6/Setup!$C$13)-BT253,MAX(0,$H253-SUM($DP253:DQ253)))</f>
        <v/>
      </c>
      <c r="DS253">
        <f>MIN(W252*(1+W$6/Setup!$C$13)-BU253,MAX(0,$H253-SUM($DP253:DR253)))</f>
        <v/>
      </c>
      <c r="DT253">
        <f>MIN(X252*(1+X$6/Setup!$C$13)-BV253,MAX(0,$H253-SUM($DP253:DS253)))</f>
        <v/>
      </c>
      <c r="DU253">
        <f>MIN(Y252*(1+Y$6/Setup!$C$13)-BW253,MAX(0,$H253-SUM($DP253:DT253)))</f>
        <v/>
      </c>
      <c r="DV253">
        <f>MIN(Z252*(1+Z$6/Setup!$C$13)-BX253,MAX(0,$H253-SUM($DP253:DU253)))</f>
        <v/>
      </c>
      <c r="DW253">
        <f>MIN(AA252*(1+AA$6/Setup!$C$13)-BY253,MAX(0,$H253-SUM($DP253:DV253)))</f>
        <v/>
      </c>
      <c r="DX253">
        <f>MIN(AB252*(1+AB$6/Setup!$C$13)-BZ253,MAX(0,$H253-SUM($DP253:DW253)))</f>
        <v/>
      </c>
      <c r="DY253">
        <f>MIN(AC252*(1+AC$6/Setup!$C$13)-CA253,MAX(0,$H253-SUM($DP253:DX253)))</f>
        <v/>
      </c>
      <c r="DZ253">
        <f>MIN(AD252*(1+AD$6/Setup!$C$13)-CB253,MAX(0,$H253-SUM($DP253:DY253)))</f>
        <v/>
      </c>
      <c r="EA253">
        <f>MIN(AE252*(1+AE$6/Setup!$C$13)-CC253,MAX(0,$H253-SUM($DP253:DZ253)))</f>
        <v/>
      </c>
      <c r="EB253">
        <f>MIN(AF252*(1+AF$6/Setup!$C$13)-CD253,MAX(0,$H253-SUM($DP253:EA253)))</f>
        <v/>
      </c>
      <c r="EC253">
        <f>MIN(AG252*(1+AG$6/Setup!$C$13)-CE253,MAX(0,$H253-SUM($DP253:EB253)))</f>
        <v/>
      </c>
      <c r="ED253">
        <f>MIN(AH252*(1+AH$6/Setup!$C$13)-CF253,MAX(0,$H253-SUM($DP253:EC253)))</f>
        <v/>
      </c>
      <c r="EE253">
        <f>MIN(AI252*(1+AI$6/Setup!$C$13)-CG253,MAX(0,$H253-SUM($DP253:ED253)))</f>
        <v/>
      </c>
      <c r="EF253">
        <f>MIN(AJ252*(1+AJ$6/Setup!$C$13)-CH253,MAX(0,$H253-SUM($DP253:EE253)))</f>
        <v/>
      </c>
      <c r="EG253">
        <f>MIN(AK252*(1+AK$6/Setup!$C$13)-CI253,MAX(0,$H253-SUM($DP253:EF253)))</f>
        <v/>
      </c>
      <c r="EH253">
        <f>MIN(AL252*(1+AL$6/Setup!$C$13)-CJ253,MAX(0,$H253-SUM($DP253:EG253)))</f>
        <v/>
      </c>
      <c r="EI253">
        <f>MIN(AM252*(1+AM$6/Setup!$C$13)-CK253,MAX(0,$H253-SUM($DP253:EH253)))</f>
        <v/>
      </c>
      <c r="EJ253">
        <f>MIN(AN252*(1+AN$6/Setup!$C$13)-CL253,MAX(0,$H253-SUM($DP253:EI253)))</f>
        <v/>
      </c>
      <c r="EK253">
        <f>MIN(AO252*(1+AO$6/Setup!$C$13)-CM253,MAX(0,$H253-SUM($DP253:EJ253)))</f>
        <v/>
      </c>
      <c r="EL253">
        <f>MIN(AP252*(1+AP$6/Setup!$C$13)-CN253,MAX(0,$H253-SUM($DP253:EK253)))</f>
        <v/>
      </c>
      <c r="EM253">
        <f>MIN(AQ252*(1+AQ$6/Setup!$C$13)-CO253,MAX(0,$H253-SUM($DP253:EL253)))</f>
        <v/>
      </c>
      <c r="EN253">
        <f>MIN(AR252*(1+AR$6/Setup!$C$13)-CP253,MAX(0,$H253-SUM($DP253:EM253)))</f>
        <v/>
      </c>
      <c r="EO253">
        <f>MIN(AS252*(1+AS$6/Setup!$C$13)-CQ253,MAX(0,$H253-SUM($DP253:EN253)))</f>
        <v/>
      </c>
      <c r="EP253">
        <f>MIN(AT252*(1+AT$6/Setup!$C$13)-CR253,MAX(0,$H253-SUM($DP253:EO253)))</f>
        <v/>
      </c>
      <c r="EQ253">
        <f>MIN(AU252*(1+AU$6/Setup!$C$13)-CS253,MAX(0,$H253-SUM($DP253:EP253)))</f>
        <v/>
      </c>
      <c r="ER253">
        <f>MIN(AV252*(1+AV$6/Setup!$C$13)-CT253,MAX(0,$H253-SUM($DP253:EQ253)))</f>
        <v/>
      </c>
      <c r="ES253">
        <f>MIN(AW252*(1+AW$6/Setup!$C$13)-CU253,MAX(0,$H253-SUM($DP253:ER253)))</f>
        <v/>
      </c>
      <c r="ET253">
        <f>MIN(AX252*(1+AX$6/Setup!$C$13)-CV253,MAX(0,$H253-SUM($DP253:ES253)))</f>
        <v/>
      </c>
      <c r="EU253">
        <f>MIN(AY252*(1+AY$6/Setup!$C$13)-CW253,MAX(0,$H253-SUM($DP253:ET253)))</f>
        <v/>
      </c>
      <c r="EV253">
        <f>MIN(AZ252*(1+AZ$6/Setup!$C$13)-CX253,MAX(0,$H253-SUM($DP253:EU253)))</f>
        <v/>
      </c>
      <c r="EW253">
        <f>MIN(BA252*(1+BA$6/Setup!$C$13)-CY253,MAX(0,$H253-SUM($DP253:EV253)))</f>
        <v/>
      </c>
      <c r="EX253">
        <f>MIN(BB252*(1+BB$6/Setup!$C$13)-CZ253,MAX(0,$H253-SUM($DP253:EW253)))</f>
        <v/>
      </c>
      <c r="EY253">
        <f>MIN(BC252*(1+BC$6/Setup!$C$13)-DA253,MAX(0,$H253-SUM($DP253:EX253)))</f>
        <v/>
      </c>
      <c r="EZ253">
        <f>MIN(BD252*(1+BD$6/Setup!$C$13)-DB253,MAX(0,$H253-SUM($DP253:EY253)))</f>
        <v/>
      </c>
      <c r="FA253">
        <f>MIN(BE252*(1+BE$6/Setup!$C$13)-DC253,MAX(0,$H253-SUM($DP253:EZ253)))</f>
        <v/>
      </c>
      <c r="FB253">
        <f>MIN(BF252*(1+BF$6/Setup!$C$13)-DD253,MAX(0,$H253-SUM($DP253:FA253)))</f>
        <v/>
      </c>
      <c r="FC253">
        <f>MIN(BG252*(1+BG$6/Setup!$C$13)-DE253,MAX(0,$H253-SUM($DP253:FB253)))</f>
        <v/>
      </c>
      <c r="FD253">
        <f>MIN(BH252*(1+BH$6/Setup!$C$13)-DF253,MAX(0,$H253-SUM($DP253:FC253)))</f>
        <v/>
      </c>
      <c r="FE253">
        <f>MIN(BI252*(1+BI$6/Setup!$C$13)-DG253,MAX(0,$H253-SUM($DP253:FD253)))</f>
        <v/>
      </c>
      <c r="FF253">
        <f>MIN(BJ252*(1+BJ$6/Setup!$C$13)-DH253,MAX(0,$H253-SUM($DP253:FE253)))</f>
        <v/>
      </c>
      <c r="FG253">
        <f>MIN(BK252*(1+BK$6/Setup!$C$13)-DI253,MAX(0,$H253-SUM($DP253:FF253)))</f>
        <v/>
      </c>
      <c r="FH253">
        <f>MIN(BL252*(1+BL$6/Setup!$C$13)-DJ253,MAX(0,$H253-SUM($DP253:FG253)))</f>
        <v/>
      </c>
      <c r="FI253">
        <f>MIN(BM252*(1+BM$6/Setup!$C$13)-DK253,MAX(0,$H253-SUM($DP253:FH253)))</f>
        <v/>
      </c>
      <c r="FJ253">
        <f>MIN(BN252*(1+BN$6/Setup!$C$13)-DL253,MAX(0,$H253-SUM($DP253:FI253)))</f>
        <v/>
      </c>
      <c r="FK253">
        <f>MIN(BO252*(1+BO$6/Setup!$C$13)-DM253,MAX(0,$H253-SUM($DP253:FJ253)))</f>
        <v/>
      </c>
      <c r="FL253">
        <f>MIN(BP252*(1+BP$6/Setup!$C$13)-DN253,MAX(0,$H253-SUM($DP253:FK253)))</f>
        <v/>
      </c>
      <c r="FM253">
        <f>MIN(BQ252*(1+BQ$6/Setup!$C$13)-DO253,MAX(0,$H253-SUM($DP253:FL253)))</f>
        <v/>
      </c>
    </row>
    <row r="254">
      <c r="A254">
        <f>A253+1</f>
        <v/>
      </c>
      <c r="B254">
        <f>IF(Setup!$C$6="Every week",Setup!$C$7+7*(A254-1),IF(Setup!$C$6="Every 2 weeks",Setup!$C$7+14*(A254-1),IF(Setup!$C$6="Every month",EDATE(Setup!$C$7,A254-1),EOMONTH(Setup!$C$7,INT((A254-1+Setup!$C$20)/2)-1)+MIN(IF(MOD(A254-1+Setup!$C$20,2)=0,Setup!$C$18,Setup!$C$19),DAY(EOMONTH(Setup!$C$7,INT((A254-1+Setup!$C$20)/2)))))))</f>
        <v/>
      </c>
      <c r="C254">
        <f>N('Paycheck Plan'!J250)</f>
        <v/>
      </c>
      <c r="D254">
        <f>N('Paycheck Plan'!K250)</f>
        <v/>
      </c>
      <c r="E254">
        <f>MIN(MAX(0,Setup!$C$10-F253),MAX(0,Setup!$C$8+C254-G254))</f>
        <v/>
      </c>
      <c r="F254">
        <f>F253+E254</f>
        <v/>
      </c>
      <c r="G254">
        <f>MIN(Setup!$C$14,MAX(0,Setup!$C$8+C254))</f>
        <v/>
      </c>
      <c r="H254">
        <f>MAX(0,Setup!$C$8+C254-G254-E254)+SUM($T$7:$BQ$7)-SUM(BR254:DO254)</f>
        <v/>
      </c>
      <c r="I254">
        <f>SUMPRODUCT(T253:BQ253,$T$6:$BQ$6)/Setup!$C$13</f>
        <v/>
      </c>
      <c r="J254">
        <f>SUM(T254:BQ254)</f>
        <v/>
      </c>
      <c r="K254">
        <f>IF(MAX(DP254:FM254)&gt;0,MATCH(MAX(DP254:FM254),DP254:FM254,0),1)</f>
        <v/>
      </c>
      <c r="T254">
        <f>MAX(0,T253*(1+T$6/Setup!$C$13)-BR254-DP254)+IF($K254=1,$D254,0)</f>
        <v/>
      </c>
      <c r="U254">
        <f>MAX(0,U253*(1+U$6/Setup!$C$13)-BS254-DQ254)+IF($K254=2,$D254,0)</f>
        <v/>
      </c>
      <c r="V254">
        <f>MAX(0,V253*(1+V$6/Setup!$C$13)-BT254-DR254)+IF($K254=3,$D254,0)</f>
        <v/>
      </c>
      <c r="W254">
        <f>MAX(0,W253*(1+W$6/Setup!$C$13)-BU254-DS254)+IF($K254=4,$D254,0)</f>
        <v/>
      </c>
      <c r="X254">
        <f>MAX(0,X253*(1+X$6/Setup!$C$13)-BV254-DT254)+IF($K254=5,$D254,0)</f>
        <v/>
      </c>
      <c r="Y254">
        <f>MAX(0,Y253*(1+Y$6/Setup!$C$13)-BW254-DU254)+IF($K254=6,$D254,0)</f>
        <v/>
      </c>
      <c r="Z254">
        <f>MAX(0,Z253*(1+Z$6/Setup!$C$13)-BX254-DV254)+IF($K254=7,$D254,0)</f>
        <v/>
      </c>
      <c r="AA254">
        <f>MAX(0,AA253*(1+AA$6/Setup!$C$13)-BY254-DW254)+IF($K254=8,$D254,0)</f>
        <v/>
      </c>
      <c r="AB254">
        <f>MAX(0,AB253*(1+AB$6/Setup!$C$13)-BZ254-DX254)+IF($K254=9,$D254,0)</f>
        <v/>
      </c>
      <c r="AC254">
        <f>MAX(0,AC253*(1+AC$6/Setup!$C$13)-CA254-DY254)+IF($K254=10,$D254,0)</f>
        <v/>
      </c>
      <c r="AD254">
        <f>MAX(0,AD253*(1+AD$6/Setup!$C$13)-CB254-DZ254)+IF($K254=11,$D254,0)</f>
        <v/>
      </c>
      <c r="AE254">
        <f>MAX(0,AE253*(1+AE$6/Setup!$C$13)-CC254-EA254)+IF($K254=12,$D254,0)</f>
        <v/>
      </c>
      <c r="AF254">
        <f>MAX(0,AF253*(1+AF$6/Setup!$C$13)-CD254-EB254)+IF($K254=13,$D254,0)</f>
        <v/>
      </c>
      <c r="AG254">
        <f>MAX(0,AG253*(1+AG$6/Setup!$C$13)-CE254-EC254)+IF($K254=14,$D254,0)</f>
        <v/>
      </c>
      <c r="AH254">
        <f>MAX(0,AH253*(1+AH$6/Setup!$C$13)-CF254-ED254)+IF($K254=15,$D254,0)</f>
        <v/>
      </c>
      <c r="AI254">
        <f>MAX(0,AI253*(1+AI$6/Setup!$C$13)-CG254-EE254)+IF($K254=16,$D254,0)</f>
        <v/>
      </c>
      <c r="AJ254">
        <f>MAX(0,AJ253*(1+AJ$6/Setup!$C$13)-CH254-EF254)+IF($K254=17,$D254,0)</f>
        <v/>
      </c>
      <c r="AK254">
        <f>MAX(0,AK253*(1+AK$6/Setup!$C$13)-CI254-EG254)+IF($K254=18,$D254,0)</f>
        <v/>
      </c>
      <c r="AL254">
        <f>MAX(0,AL253*(1+AL$6/Setup!$C$13)-CJ254-EH254)+IF($K254=19,$D254,0)</f>
        <v/>
      </c>
      <c r="AM254">
        <f>MAX(0,AM253*(1+AM$6/Setup!$C$13)-CK254-EI254)+IF($K254=20,$D254,0)</f>
        <v/>
      </c>
      <c r="AN254">
        <f>MAX(0,AN253*(1+AN$6/Setup!$C$13)-CL254-EJ254)+IF($K254=21,$D254,0)</f>
        <v/>
      </c>
      <c r="AO254">
        <f>MAX(0,AO253*(1+AO$6/Setup!$C$13)-CM254-EK254)+IF($K254=22,$D254,0)</f>
        <v/>
      </c>
      <c r="AP254">
        <f>MAX(0,AP253*(1+AP$6/Setup!$C$13)-CN254-EL254)+IF($K254=23,$D254,0)</f>
        <v/>
      </c>
      <c r="AQ254">
        <f>MAX(0,AQ253*(1+AQ$6/Setup!$C$13)-CO254-EM254)+IF($K254=24,$D254,0)</f>
        <v/>
      </c>
      <c r="AR254">
        <f>MAX(0,AR253*(1+AR$6/Setup!$C$13)-CP254-EN254)+IF($K254=25,$D254,0)</f>
        <v/>
      </c>
      <c r="AS254">
        <f>MAX(0,AS253*(1+AS$6/Setup!$C$13)-CQ254-EO254)+IF($K254=26,$D254,0)</f>
        <v/>
      </c>
      <c r="AT254">
        <f>MAX(0,AT253*(1+AT$6/Setup!$C$13)-CR254-EP254)+IF($K254=27,$D254,0)</f>
        <v/>
      </c>
      <c r="AU254">
        <f>MAX(0,AU253*(1+AU$6/Setup!$C$13)-CS254-EQ254)+IF($K254=28,$D254,0)</f>
        <v/>
      </c>
      <c r="AV254">
        <f>MAX(0,AV253*(1+AV$6/Setup!$C$13)-CT254-ER254)+IF($K254=29,$D254,0)</f>
        <v/>
      </c>
      <c r="AW254">
        <f>MAX(0,AW253*(1+AW$6/Setup!$C$13)-CU254-ES254)+IF($K254=30,$D254,0)</f>
        <v/>
      </c>
      <c r="AX254">
        <f>MAX(0,AX253*(1+AX$6/Setup!$C$13)-CV254-ET254)+IF($K254=31,$D254,0)</f>
        <v/>
      </c>
      <c r="AY254">
        <f>MAX(0,AY253*(1+AY$6/Setup!$C$13)-CW254-EU254)+IF($K254=32,$D254,0)</f>
        <v/>
      </c>
      <c r="AZ254">
        <f>MAX(0,AZ253*(1+AZ$6/Setup!$C$13)-CX254-EV254)+IF($K254=33,$D254,0)</f>
        <v/>
      </c>
      <c r="BA254">
        <f>MAX(0,BA253*(1+BA$6/Setup!$C$13)-CY254-EW254)+IF($K254=34,$D254,0)</f>
        <v/>
      </c>
      <c r="BB254">
        <f>MAX(0,BB253*(1+BB$6/Setup!$C$13)-CZ254-EX254)+IF($K254=35,$D254,0)</f>
        <v/>
      </c>
      <c r="BC254">
        <f>MAX(0,BC253*(1+BC$6/Setup!$C$13)-DA254-EY254)+IF($K254=36,$D254,0)</f>
        <v/>
      </c>
      <c r="BD254">
        <f>MAX(0,BD253*(1+BD$6/Setup!$C$13)-DB254-EZ254)+IF($K254=37,$D254,0)</f>
        <v/>
      </c>
      <c r="BE254">
        <f>MAX(0,BE253*(1+BE$6/Setup!$C$13)-DC254-FA254)+IF($K254=38,$D254,0)</f>
        <v/>
      </c>
      <c r="BF254">
        <f>MAX(0,BF253*(1+BF$6/Setup!$C$13)-DD254-FB254)+IF($K254=39,$D254,0)</f>
        <v/>
      </c>
      <c r="BG254">
        <f>MAX(0,BG253*(1+BG$6/Setup!$C$13)-DE254-FC254)+IF($K254=40,$D254,0)</f>
        <v/>
      </c>
      <c r="BH254">
        <f>MAX(0,BH253*(1+BH$6/Setup!$C$13)-DF254-FD254)+IF($K254=41,$D254,0)</f>
        <v/>
      </c>
      <c r="BI254">
        <f>MAX(0,BI253*(1+BI$6/Setup!$C$13)-DG254-FE254)+IF($K254=42,$D254,0)</f>
        <v/>
      </c>
      <c r="BJ254">
        <f>MAX(0,BJ253*(1+BJ$6/Setup!$C$13)-DH254-FF254)+IF($K254=43,$D254,0)</f>
        <v/>
      </c>
      <c r="BK254">
        <f>MAX(0,BK253*(1+BK$6/Setup!$C$13)-DI254-FG254)+IF($K254=44,$D254,0)</f>
        <v/>
      </c>
      <c r="BL254">
        <f>MAX(0,BL253*(1+BL$6/Setup!$C$13)-DJ254-FH254)+IF($K254=45,$D254,0)</f>
        <v/>
      </c>
      <c r="BM254">
        <f>MAX(0,BM253*(1+BM$6/Setup!$C$13)-DK254-FI254)+IF($K254=46,$D254,0)</f>
        <v/>
      </c>
      <c r="BN254">
        <f>MAX(0,BN253*(1+BN$6/Setup!$C$13)-DL254-FJ254)+IF($K254=47,$D254,0)</f>
        <v/>
      </c>
      <c r="BO254">
        <f>MAX(0,BO253*(1+BO$6/Setup!$C$13)-DM254-FK254)+IF($K254=48,$D254,0)</f>
        <v/>
      </c>
      <c r="BP254">
        <f>MAX(0,BP253*(1+BP$6/Setup!$C$13)-DN254-FL254)+IF($K254=49,$D254,0)</f>
        <v/>
      </c>
      <c r="BQ254">
        <f>MAX(0,BQ253*(1+BQ$6/Setup!$C$13)-DO254-FM254)+IF($K254=50,$D254,0)</f>
        <v/>
      </c>
      <c r="BR254">
        <f>MIN(T253*(1+T$6/Setup!$C$13),T$7)</f>
        <v/>
      </c>
      <c r="BS254">
        <f>MIN(U253*(1+U$6/Setup!$C$13),U$7)</f>
        <v/>
      </c>
      <c r="BT254">
        <f>MIN(V253*(1+V$6/Setup!$C$13),V$7)</f>
        <v/>
      </c>
      <c r="BU254">
        <f>MIN(W253*(1+W$6/Setup!$C$13),W$7)</f>
        <v/>
      </c>
      <c r="BV254">
        <f>MIN(X253*(1+X$6/Setup!$C$13),X$7)</f>
        <v/>
      </c>
      <c r="BW254">
        <f>MIN(Y253*(1+Y$6/Setup!$C$13),Y$7)</f>
        <v/>
      </c>
      <c r="BX254">
        <f>MIN(Z253*(1+Z$6/Setup!$C$13),Z$7)</f>
        <v/>
      </c>
      <c r="BY254">
        <f>MIN(AA253*(1+AA$6/Setup!$C$13),AA$7)</f>
        <v/>
      </c>
      <c r="BZ254">
        <f>MIN(AB253*(1+AB$6/Setup!$C$13),AB$7)</f>
        <v/>
      </c>
      <c r="CA254">
        <f>MIN(AC253*(1+AC$6/Setup!$C$13),AC$7)</f>
        <v/>
      </c>
      <c r="CB254">
        <f>MIN(AD253*(1+AD$6/Setup!$C$13),AD$7)</f>
        <v/>
      </c>
      <c r="CC254">
        <f>MIN(AE253*(1+AE$6/Setup!$C$13),AE$7)</f>
        <v/>
      </c>
      <c r="CD254">
        <f>MIN(AF253*(1+AF$6/Setup!$C$13),AF$7)</f>
        <v/>
      </c>
      <c r="CE254">
        <f>MIN(AG253*(1+AG$6/Setup!$C$13),AG$7)</f>
        <v/>
      </c>
      <c r="CF254">
        <f>MIN(AH253*(1+AH$6/Setup!$C$13),AH$7)</f>
        <v/>
      </c>
      <c r="CG254">
        <f>MIN(AI253*(1+AI$6/Setup!$C$13),AI$7)</f>
        <v/>
      </c>
      <c r="CH254">
        <f>MIN(AJ253*(1+AJ$6/Setup!$C$13),AJ$7)</f>
        <v/>
      </c>
      <c r="CI254">
        <f>MIN(AK253*(1+AK$6/Setup!$C$13),AK$7)</f>
        <v/>
      </c>
      <c r="CJ254">
        <f>MIN(AL253*(1+AL$6/Setup!$C$13),AL$7)</f>
        <v/>
      </c>
      <c r="CK254">
        <f>MIN(AM253*(1+AM$6/Setup!$C$13),AM$7)</f>
        <v/>
      </c>
      <c r="CL254">
        <f>MIN(AN253*(1+AN$6/Setup!$C$13),AN$7)</f>
        <v/>
      </c>
      <c r="CM254">
        <f>MIN(AO253*(1+AO$6/Setup!$C$13),AO$7)</f>
        <v/>
      </c>
      <c r="CN254">
        <f>MIN(AP253*(1+AP$6/Setup!$C$13),AP$7)</f>
        <v/>
      </c>
      <c r="CO254">
        <f>MIN(AQ253*(1+AQ$6/Setup!$C$13),AQ$7)</f>
        <v/>
      </c>
      <c r="CP254">
        <f>MIN(AR253*(1+AR$6/Setup!$C$13),AR$7)</f>
        <v/>
      </c>
      <c r="CQ254">
        <f>MIN(AS253*(1+AS$6/Setup!$C$13),AS$7)</f>
        <v/>
      </c>
      <c r="CR254">
        <f>MIN(AT253*(1+AT$6/Setup!$C$13),AT$7)</f>
        <v/>
      </c>
      <c r="CS254">
        <f>MIN(AU253*(1+AU$6/Setup!$C$13),AU$7)</f>
        <v/>
      </c>
      <c r="CT254">
        <f>MIN(AV253*(1+AV$6/Setup!$C$13),AV$7)</f>
        <v/>
      </c>
      <c r="CU254">
        <f>MIN(AW253*(1+AW$6/Setup!$C$13),AW$7)</f>
        <v/>
      </c>
      <c r="CV254">
        <f>MIN(AX253*(1+AX$6/Setup!$C$13),AX$7)</f>
        <v/>
      </c>
      <c r="CW254">
        <f>MIN(AY253*(1+AY$6/Setup!$C$13),AY$7)</f>
        <v/>
      </c>
      <c r="CX254">
        <f>MIN(AZ253*(1+AZ$6/Setup!$C$13),AZ$7)</f>
        <v/>
      </c>
      <c r="CY254">
        <f>MIN(BA253*(1+BA$6/Setup!$C$13),BA$7)</f>
        <v/>
      </c>
      <c r="CZ254">
        <f>MIN(BB253*(1+BB$6/Setup!$C$13),BB$7)</f>
        <v/>
      </c>
      <c r="DA254">
        <f>MIN(BC253*(1+BC$6/Setup!$C$13),BC$7)</f>
        <v/>
      </c>
      <c r="DB254">
        <f>MIN(BD253*(1+BD$6/Setup!$C$13),BD$7)</f>
        <v/>
      </c>
      <c r="DC254">
        <f>MIN(BE253*(1+BE$6/Setup!$C$13),BE$7)</f>
        <v/>
      </c>
      <c r="DD254">
        <f>MIN(BF253*(1+BF$6/Setup!$C$13),BF$7)</f>
        <v/>
      </c>
      <c r="DE254">
        <f>MIN(BG253*(1+BG$6/Setup!$C$13),BG$7)</f>
        <v/>
      </c>
      <c r="DF254">
        <f>MIN(BH253*(1+BH$6/Setup!$C$13),BH$7)</f>
        <v/>
      </c>
      <c r="DG254">
        <f>MIN(BI253*(1+BI$6/Setup!$C$13),BI$7)</f>
        <v/>
      </c>
      <c r="DH254">
        <f>MIN(BJ253*(1+BJ$6/Setup!$C$13),BJ$7)</f>
        <v/>
      </c>
      <c r="DI254">
        <f>MIN(BK253*(1+BK$6/Setup!$C$13),BK$7)</f>
        <v/>
      </c>
      <c r="DJ254">
        <f>MIN(BL253*(1+BL$6/Setup!$C$13),BL$7)</f>
        <v/>
      </c>
      <c r="DK254">
        <f>MIN(BM253*(1+BM$6/Setup!$C$13),BM$7)</f>
        <v/>
      </c>
      <c r="DL254">
        <f>MIN(BN253*(1+BN$6/Setup!$C$13),BN$7)</f>
        <v/>
      </c>
      <c r="DM254">
        <f>MIN(BO253*(1+BO$6/Setup!$C$13),BO$7)</f>
        <v/>
      </c>
      <c r="DN254">
        <f>MIN(BP253*(1+BP$6/Setup!$C$13),BP$7)</f>
        <v/>
      </c>
      <c r="DO254">
        <f>MIN(BQ253*(1+BQ$6/Setup!$C$13),BQ$7)</f>
        <v/>
      </c>
      <c r="DP254">
        <f>MIN(T253*(1+T$6/Setup!$C$13)-BR254,$H254)</f>
        <v/>
      </c>
      <c r="DQ254">
        <f>MIN(U253*(1+U$6/Setup!$C$13)-BS254,MAX(0,$H254-SUM($DP254:DP254)))</f>
        <v/>
      </c>
      <c r="DR254">
        <f>MIN(V253*(1+V$6/Setup!$C$13)-BT254,MAX(0,$H254-SUM($DP254:DQ254)))</f>
        <v/>
      </c>
      <c r="DS254">
        <f>MIN(W253*(1+W$6/Setup!$C$13)-BU254,MAX(0,$H254-SUM($DP254:DR254)))</f>
        <v/>
      </c>
      <c r="DT254">
        <f>MIN(X253*(1+X$6/Setup!$C$13)-BV254,MAX(0,$H254-SUM($DP254:DS254)))</f>
        <v/>
      </c>
      <c r="DU254">
        <f>MIN(Y253*(1+Y$6/Setup!$C$13)-BW254,MAX(0,$H254-SUM($DP254:DT254)))</f>
        <v/>
      </c>
      <c r="DV254">
        <f>MIN(Z253*(1+Z$6/Setup!$C$13)-BX254,MAX(0,$H254-SUM($DP254:DU254)))</f>
        <v/>
      </c>
      <c r="DW254">
        <f>MIN(AA253*(1+AA$6/Setup!$C$13)-BY254,MAX(0,$H254-SUM($DP254:DV254)))</f>
        <v/>
      </c>
      <c r="DX254">
        <f>MIN(AB253*(1+AB$6/Setup!$C$13)-BZ254,MAX(0,$H254-SUM($DP254:DW254)))</f>
        <v/>
      </c>
      <c r="DY254">
        <f>MIN(AC253*(1+AC$6/Setup!$C$13)-CA254,MAX(0,$H254-SUM($DP254:DX254)))</f>
        <v/>
      </c>
      <c r="DZ254">
        <f>MIN(AD253*(1+AD$6/Setup!$C$13)-CB254,MAX(0,$H254-SUM($DP254:DY254)))</f>
        <v/>
      </c>
      <c r="EA254">
        <f>MIN(AE253*(1+AE$6/Setup!$C$13)-CC254,MAX(0,$H254-SUM($DP254:DZ254)))</f>
        <v/>
      </c>
      <c r="EB254">
        <f>MIN(AF253*(1+AF$6/Setup!$C$13)-CD254,MAX(0,$H254-SUM($DP254:EA254)))</f>
        <v/>
      </c>
      <c r="EC254">
        <f>MIN(AG253*(1+AG$6/Setup!$C$13)-CE254,MAX(0,$H254-SUM($DP254:EB254)))</f>
        <v/>
      </c>
      <c r="ED254">
        <f>MIN(AH253*(1+AH$6/Setup!$C$13)-CF254,MAX(0,$H254-SUM($DP254:EC254)))</f>
        <v/>
      </c>
      <c r="EE254">
        <f>MIN(AI253*(1+AI$6/Setup!$C$13)-CG254,MAX(0,$H254-SUM($DP254:ED254)))</f>
        <v/>
      </c>
      <c r="EF254">
        <f>MIN(AJ253*(1+AJ$6/Setup!$C$13)-CH254,MAX(0,$H254-SUM($DP254:EE254)))</f>
        <v/>
      </c>
      <c r="EG254">
        <f>MIN(AK253*(1+AK$6/Setup!$C$13)-CI254,MAX(0,$H254-SUM($DP254:EF254)))</f>
        <v/>
      </c>
      <c r="EH254">
        <f>MIN(AL253*(1+AL$6/Setup!$C$13)-CJ254,MAX(0,$H254-SUM($DP254:EG254)))</f>
        <v/>
      </c>
      <c r="EI254">
        <f>MIN(AM253*(1+AM$6/Setup!$C$13)-CK254,MAX(0,$H254-SUM($DP254:EH254)))</f>
        <v/>
      </c>
      <c r="EJ254">
        <f>MIN(AN253*(1+AN$6/Setup!$C$13)-CL254,MAX(0,$H254-SUM($DP254:EI254)))</f>
        <v/>
      </c>
      <c r="EK254">
        <f>MIN(AO253*(1+AO$6/Setup!$C$13)-CM254,MAX(0,$H254-SUM($DP254:EJ254)))</f>
        <v/>
      </c>
      <c r="EL254">
        <f>MIN(AP253*(1+AP$6/Setup!$C$13)-CN254,MAX(0,$H254-SUM($DP254:EK254)))</f>
        <v/>
      </c>
      <c r="EM254">
        <f>MIN(AQ253*(1+AQ$6/Setup!$C$13)-CO254,MAX(0,$H254-SUM($DP254:EL254)))</f>
        <v/>
      </c>
      <c r="EN254">
        <f>MIN(AR253*(1+AR$6/Setup!$C$13)-CP254,MAX(0,$H254-SUM($DP254:EM254)))</f>
        <v/>
      </c>
      <c r="EO254">
        <f>MIN(AS253*(1+AS$6/Setup!$C$13)-CQ254,MAX(0,$H254-SUM($DP254:EN254)))</f>
        <v/>
      </c>
      <c r="EP254">
        <f>MIN(AT253*(1+AT$6/Setup!$C$13)-CR254,MAX(0,$H254-SUM($DP254:EO254)))</f>
        <v/>
      </c>
      <c r="EQ254">
        <f>MIN(AU253*(1+AU$6/Setup!$C$13)-CS254,MAX(0,$H254-SUM($DP254:EP254)))</f>
        <v/>
      </c>
      <c r="ER254">
        <f>MIN(AV253*(1+AV$6/Setup!$C$13)-CT254,MAX(0,$H254-SUM($DP254:EQ254)))</f>
        <v/>
      </c>
      <c r="ES254">
        <f>MIN(AW253*(1+AW$6/Setup!$C$13)-CU254,MAX(0,$H254-SUM($DP254:ER254)))</f>
        <v/>
      </c>
      <c r="ET254">
        <f>MIN(AX253*(1+AX$6/Setup!$C$13)-CV254,MAX(0,$H254-SUM($DP254:ES254)))</f>
        <v/>
      </c>
      <c r="EU254">
        <f>MIN(AY253*(1+AY$6/Setup!$C$13)-CW254,MAX(0,$H254-SUM($DP254:ET254)))</f>
        <v/>
      </c>
      <c r="EV254">
        <f>MIN(AZ253*(1+AZ$6/Setup!$C$13)-CX254,MAX(0,$H254-SUM($DP254:EU254)))</f>
        <v/>
      </c>
      <c r="EW254">
        <f>MIN(BA253*(1+BA$6/Setup!$C$13)-CY254,MAX(0,$H254-SUM($DP254:EV254)))</f>
        <v/>
      </c>
      <c r="EX254">
        <f>MIN(BB253*(1+BB$6/Setup!$C$13)-CZ254,MAX(0,$H254-SUM($DP254:EW254)))</f>
        <v/>
      </c>
      <c r="EY254">
        <f>MIN(BC253*(1+BC$6/Setup!$C$13)-DA254,MAX(0,$H254-SUM($DP254:EX254)))</f>
        <v/>
      </c>
      <c r="EZ254">
        <f>MIN(BD253*(1+BD$6/Setup!$C$13)-DB254,MAX(0,$H254-SUM($DP254:EY254)))</f>
        <v/>
      </c>
      <c r="FA254">
        <f>MIN(BE253*(1+BE$6/Setup!$C$13)-DC254,MAX(0,$H254-SUM($DP254:EZ254)))</f>
        <v/>
      </c>
      <c r="FB254">
        <f>MIN(BF253*(1+BF$6/Setup!$C$13)-DD254,MAX(0,$H254-SUM($DP254:FA254)))</f>
        <v/>
      </c>
      <c r="FC254">
        <f>MIN(BG253*(1+BG$6/Setup!$C$13)-DE254,MAX(0,$H254-SUM($DP254:FB254)))</f>
        <v/>
      </c>
      <c r="FD254">
        <f>MIN(BH253*(1+BH$6/Setup!$C$13)-DF254,MAX(0,$H254-SUM($DP254:FC254)))</f>
        <v/>
      </c>
      <c r="FE254">
        <f>MIN(BI253*(1+BI$6/Setup!$C$13)-DG254,MAX(0,$H254-SUM($DP254:FD254)))</f>
        <v/>
      </c>
      <c r="FF254">
        <f>MIN(BJ253*(1+BJ$6/Setup!$C$13)-DH254,MAX(0,$H254-SUM($DP254:FE254)))</f>
        <v/>
      </c>
      <c r="FG254">
        <f>MIN(BK253*(1+BK$6/Setup!$C$13)-DI254,MAX(0,$H254-SUM($DP254:FF254)))</f>
        <v/>
      </c>
      <c r="FH254">
        <f>MIN(BL253*(1+BL$6/Setup!$C$13)-DJ254,MAX(0,$H254-SUM($DP254:FG254)))</f>
        <v/>
      </c>
      <c r="FI254">
        <f>MIN(BM253*(1+BM$6/Setup!$C$13)-DK254,MAX(0,$H254-SUM($DP254:FH254)))</f>
        <v/>
      </c>
      <c r="FJ254">
        <f>MIN(BN253*(1+BN$6/Setup!$C$13)-DL254,MAX(0,$H254-SUM($DP254:FI254)))</f>
        <v/>
      </c>
      <c r="FK254">
        <f>MIN(BO253*(1+BO$6/Setup!$C$13)-DM254,MAX(0,$H254-SUM($DP254:FJ254)))</f>
        <v/>
      </c>
      <c r="FL254">
        <f>MIN(BP253*(1+BP$6/Setup!$C$13)-DN254,MAX(0,$H254-SUM($DP254:FK254)))</f>
        <v/>
      </c>
      <c r="FM254">
        <f>MIN(BQ253*(1+BQ$6/Setup!$C$13)-DO254,MAX(0,$H254-SUM($DP254:FL254)))</f>
        <v/>
      </c>
    </row>
    <row r="255">
      <c r="A255">
        <f>A254+1</f>
        <v/>
      </c>
      <c r="B255">
        <f>IF(Setup!$C$6="Every week",Setup!$C$7+7*(A255-1),IF(Setup!$C$6="Every 2 weeks",Setup!$C$7+14*(A255-1),IF(Setup!$C$6="Every month",EDATE(Setup!$C$7,A255-1),EOMONTH(Setup!$C$7,INT((A255-1+Setup!$C$20)/2)-1)+MIN(IF(MOD(A255-1+Setup!$C$20,2)=0,Setup!$C$18,Setup!$C$19),DAY(EOMONTH(Setup!$C$7,INT((A255-1+Setup!$C$20)/2)))))))</f>
        <v/>
      </c>
      <c r="C255">
        <f>N('Paycheck Plan'!J251)</f>
        <v/>
      </c>
      <c r="D255">
        <f>N('Paycheck Plan'!K251)</f>
        <v/>
      </c>
      <c r="E255">
        <f>MIN(MAX(0,Setup!$C$10-F254),MAX(0,Setup!$C$8+C255-G255))</f>
        <v/>
      </c>
      <c r="F255">
        <f>F254+E255</f>
        <v/>
      </c>
      <c r="G255">
        <f>MIN(Setup!$C$14,MAX(0,Setup!$C$8+C255))</f>
        <v/>
      </c>
      <c r="H255">
        <f>MAX(0,Setup!$C$8+C255-G255-E255)+SUM($T$7:$BQ$7)-SUM(BR255:DO255)</f>
        <v/>
      </c>
      <c r="I255">
        <f>SUMPRODUCT(T254:BQ254,$T$6:$BQ$6)/Setup!$C$13</f>
        <v/>
      </c>
      <c r="J255">
        <f>SUM(T255:BQ255)</f>
        <v/>
      </c>
      <c r="K255">
        <f>IF(MAX(DP255:FM255)&gt;0,MATCH(MAX(DP255:FM255),DP255:FM255,0),1)</f>
        <v/>
      </c>
      <c r="T255">
        <f>MAX(0,T254*(1+T$6/Setup!$C$13)-BR255-DP255)+IF($K255=1,$D255,0)</f>
        <v/>
      </c>
      <c r="U255">
        <f>MAX(0,U254*(1+U$6/Setup!$C$13)-BS255-DQ255)+IF($K255=2,$D255,0)</f>
        <v/>
      </c>
      <c r="V255">
        <f>MAX(0,V254*(1+V$6/Setup!$C$13)-BT255-DR255)+IF($K255=3,$D255,0)</f>
        <v/>
      </c>
      <c r="W255">
        <f>MAX(0,W254*(1+W$6/Setup!$C$13)-BU255-DS255)+IF($K255=4,$D255,0)</f>
        <v/>
      </c>
      <c r="X255">
        <f>MAX(0,X254*(1+X$6/Setup!$C$13)-BV255-DT255)+IF($K255=5,$D255,0)</f>
        <v/>
      </c>
      <c r="Y255">
        <f>MAX(0,Y254*(1+Y$6/Setup!$C$13)-BW255-DU255)+IF($K255=6,$D255,0)</f>
        <v/>
      </c>
      <c r="Z255">
        <f>MAX(0,Z254*(1+Z$6/Setup!$C$13)-BX255-DV255)+IF($K255=7,$D255,0)</f>
        <v/>
      </c>
      <c r="AA255">
        <f>MAX(0,AA254*(1+AA$6/Setup!$C$13)-BY255-DW255)+IF($K255=8,$D255,0)</f>
        <v/>
      </c>
      <c r="AB255">
        <f>MAX(0,AB254*(1+AB$6/Setup!$C$13)-BZ255-DX255)+IF($K255=9,$D255,0)</f>
        <v/>
      </c>
      <c r="AC255">
        <f>MAX(0,AC254*(1+AC$6/Setup!$C$13)-CA255-DY255)+IF($K255=10,$D255,0)</f>
        <v/>
      </c>
      <c r="AD255">
        <f>MAX(0,AD254*(1+AD$6/Setup!$C$13)-CB255-DZ255)+IF($K255=11,$D255,0)</f>
        <v/>
      </c>
      <c r="AE255">
        <f>MAX(0,AE254*(1+AE$6/Setup!$C$13)-CC255-EA255)+IF($K255=12,$D255,0)</f>
        <v/>
      </c>
      <c r="AF255">
        <f>MAX(0,AF254*(1+AF$6/Setup!$C$13)-CD255-EB255)+IF($K255=13,$D255,0)</f>
        <v/>
      </c>
      <c r="AG255">
        <f>MAX(0,AG254*(1+AG$6/Setup!$C$13)-CE255-EC255)+IF($K255=14,$D255,0)</f>
        <v/>
      </c>
      <c r="AH255">
        <f>MAX(0,AH254*(1+AH$6/Setup!$C$13)-CF255-ED255)+IF($K255=15,$D255,0)</f>
        <v/>
      </c>
      <c r="AI255">
        <f>MAX(0,AI254*(1+AI$6/Setup!$C$13)-CG255-EE255)+IF($K255=16,$D255,0)</f>
        <v/>
      </c>
      <c r="AJ255">
        <f>MAX(0,AJ254*(1+AJ$6/Setup!$C$13)-CH255-EF255)+IF($K255=17,$D255,0)</f>
        <v/>
      </c>
      <c r="AK255">
        <f>MAX(0,AK254*(1+AK$6/Setup!$C$13)-CI255-EG255)+IF($K255=18,$D255,0)</f>
        <v/>
      </c>
      <c r="AL255">
        <f>MAX(0,AL254*(1+AL$6/Setup!$C$13)-CJ255-EH255)+IF($K255=19,$D255,0)</f>
        <v/>
      </c>
      <c r="AM255">
        <f>MAX(0,AM254*(1+AM$6/Setup!$C$13)-CK255-EI255)+IF($K255=20,$D255,0)</f>
        <v/>
      </c>
      <c r="AN255">
        <f>MAX(0,AN254*(1+AN$6/Setup!$C$13)-CL255-EJ255)+IF($K255=21,$D255,0)</f>
        <v/>
      </c>
      <c r="AO255">
        <f>MAX(0,AO254*(1+AO$6/Setup!$C$13)-CM255-EK255)+IF($K255=22,$D255,0)</f>
        <v/>
      </c>
      <c r="AP255">
        <f>MAX(0,AP254*(1+AP$6/Setup!$C$13)-CN255-EL255)+IF($K255=23,$D255,0)</f>
        <v/>
      </c>
      <c r="AQ255">
        <f>MAX(0,AQ254*(1+AQ$6/Setup!$C$13)-CO255-EM255)+IF($K255=24,$D255,0)</f>
        <v/>
      </c>
      <c r="AR255">
        <f>MAX(0,AR254*(1+AR$6/Setup!$C$13)-CP255-EN255)+IF($K255=25,$D255,0)</f>
        <v/>
      </c>
      <c r="AS255">
        <f>MAX(0,AS254*(1+AS$6/Setup!$C$13)-CQ255-EO255)+IF($K255=26,$D255,0)</f>
        <v/>
      </c>
      <c r="AT255">
        <f>MAX(0,AT254*(1+AT$6/Setup!$C$13)-CR255-EP255)+IF($K255=27,$D255,0)</f>
        <v/>
      </c>
      <c r="AU255">
        <f>MAX(0,AU254*(1+AU$6/Setup!$C$13)-CS255-EQ255)+IF($K255=28,$D255,0)</f>
        <v/>
      </c>
      <c r="AV255">
        <f>MAX(0,AV254*(1+AV$6/Setup!$C$13)-CT255-ER255)+IF($K255=29,$D255,0)</f>
        <v/>
      </c>
      <c r="AW255">
        <f>MAX(0,AW254*(1+AW$6/Setup!$C$13)-CU255-ES255)+IF($K255=30,$D255,0)</f>
        <v/>
      </c>
      <c r="AX255">
        <f>MAX(0,AX254*(1+AX$6/Setup!$C$13)-CV255-ET255)+IF($K255=31,$D255,0)</f>
        <v/>
      </c>
      <c r="AY255">
        <f>MAX(0,AY254*(1+AY$6/Setup!$C$13)-CW255-EU255)+IF($K255=32,$D255,0)</f>
        <v/>
      </c>
      <c r="AZ255">
        <f>MAX(0,AZ254*(1+AZ$6/Setup!$C$13)-CX255-EV255)+IF($K255=33,$D255,0)</f>
        <v/>
      </c>
      <c r="BA255">
        <f>MAX(0,BA254*(1+BA$6/Setup!$C$13)-CY255-EW255)+IF($K255=34,$D255,0)</f>
        <v/>
      </c>
      <c r="BB255">
        <f>MAX(0,BB254*(1+BB$6/Setup!$C$13)-CZ255-EX255)+IF($K255=35,$D255,0)</f>
        <v/>
      </c>
      <c r="BC255">
        <f>MAX(0,BC254*(1+BC$6/Setup!$C$13)-DA255-EY255)+IF($K255=36,$D255,0)</f>
        <v/>
      </c>
      <c r="BD255">
        <f>MAX(0,BD254*(1+BD$6/Setup!$C$13)-DB255-EZ255)+IF($K255=37,$D255,0)</f>
        <v/>
      </c>
      <c r="BE255">
        <f>MAX(0,BE254*(1+BE$6/Setup!$C$13)-DC255-FA255)+IF($K255=38,$D255,0)</f>
        <v/>
      </c>
      <c r="BF255">
        <f>MAX(0,BF254*(1+BF$6/Setup!$C$13)-DD255-FB255)+IF($K255=39,$D255,0)</f>
        <v/>
      </c>
      <c r="BG255">
        <f>MAX(0,BG254*(1+BG$6/Setup!$C$13)-DE255-FC255)+IF($K255=40,$D255,0)</f>
        <v/>
      </c>
      <c r="BH255">
        <f>MAX(0,BH254*(1+BH$6/Setup!$C$13)-DF255-FD255)+IF($K255=41,$D255,0)</f>
        <v/>
      </c>
      <c r="BI255">
        <f>MAX(0,BI254*(1+BI$6/Setup!$C$13)-DG255-FE255)+IF($K255=42,$D255,0)</f>
        <v/>
      </c>
      <c r="BJ255">
        <f>MAX(0,BJ254*(1+BJ$6/Setup!$C$13)-DH255-FF255)+IF($K255=43,$D255,0)</f>
        <v/>
      </c>
      <c r="BK255">
        <f>MAX(0,BK254*(1+BK$6/Setup!$C$13)-DI255-FG255)+IF($K255=44,$D255,0)</f>
        <v/>
      </c>
      <c r="BL255">
        <f>MAX(0,BL254*(1+BL$6/Setup!$C$13)-DJ255-FH255)+IF($K255=45,$D255,0)</f>
        <v/>
      </c>
      <c r="BM255">
        <f>MAX(0,BM254*(1+BM$6/Setup!$C$13)-DK255-FI255)+IF($K255=46,$D255,0)</f>
        <v/>
      </c>
      <c r="BN255">
        <f>MAX(0,BN254*(1+BN$6/Setup!$C$13)-DL255-FJ255)+IF($K255=47,$D255,0)</f>
        <v/>
      </c>
      <c r="BO255">
        <f>MAX(0,BO254*(1+BO$6/Setup!$C$13)-DM255-FK255)+IF($K255=48,$D255,0)</f>
        <v/>
      </c>
      <c r="BP255">
        <f>MAX(0,BP254*(1+BP$6/Setup!$C$13)-DN255-FL255)+IF($K255=49,$D255,0)</f>
        <v/>
      </c>
      <c r="BQ255">
        <f>MAX(0,BQ254*(1+BQ$6/Setup!$C$13)-DO255-FM255)+IF($K255=50,$D255,0)</f>
        <v/>
      </c>
      <c r="BR255">
        <f>MIN(T254*(1+T$6/Setup!$C$13),T$7)</f>
        <v/>
      </c>
      <c r="BS255">
        <f>MIN(U254*(1+U$6/Setup!$C$13),U$7)</f>
        <v/>
      </c>
      <c r="BT255">
        <f>MIN(V254*(1+V$6/Setup!$C$13),V$7)</f>
        <v/>
      </c>
      <c r="BU255">
        <f>MIN(W254*(1+W$6/Setup!$C$13),W$7)</f>
        <v/>
      </c>
      <c r="BV255">
        <f>MIN(X254*(1+X$6/Setup!$C$13),X$7)</f>
        <v/>
      </c>
      <c r="BW255">
        <f>MIN(Y254*(1+Y$6/Setup!$C$13),Y$7)</f>
        <v/>
      </c>
      <c r="BX255">
        <f>MIN(Z254*(1+Z$6/Setup!$C$13),Z$7)</f>
        <v/>
      </c>
      <c r="BY255">
        <f>MIN(AA254*(1+AA$6/Setup!$C$13),AA$7)</f>
        <v/>
      </c>
      <c r="BZ255">
        <f>MIN(AB254*(1+AB$6/Setup!$C$13),AB$7)</f>
        <v/>
      </c>
      <c r="CA255">
        <f>MIN(AC254*(1+AC$6/Setup!$C$13),AC$7)</f>
        <v/>
      </c>
      <c r="CB255">
        <f>MIN(AD254*(1+AD$6/Setup!$C$13),AD$7)</f>
        <v/>
      </c>
      <c r="CC255">
        <f>MIN(AE254*(1+AE$6/Setup!$C$13),AE$7)</f>
        <v/>
      </c>
      <c r="CD255">
        <f>MIN(AF254*(1+AF$6/Setup!$C$13),AF$7)</f>
        <v/>
      </c>
      <c r="CE255">
        <f>MIN(AG254*(1+AG$6/Setup!$C$13),AG$7)</f>
        <v/>
      </c>
      <c r="CF255">
        <f>MIN(AH254*(1+AH$6/Setup!$C$13),AH$7)</f>
        <v/>
      </c>
      <c r="CG255">
        <f>MIN(AI254*(1+AI$6/Setup!$C$13),AI$7)</f>
        <v/>
      </c>
      <c r="CH255">
        <f>MIN(AJ254*(1+AJ$6/Setup!$C$13),AJ$7)</f>
        <v/>
      </c>
      <c r="CI255">
        <f>MIN(AK254*(1+AK$6/Setup!$C$13),AK$7)</f>
        <v/>
      </c>
      <c r="CJ255">
        <f>MIN(AL254*(1+AL$6/Setup!$C$13),AL$7)</f>
        <v/>
      </c>
      <c r="CK255">
        <f>MIN(AM254*(1+AM$6/Setup!$C$13),AM$7)</f>
        <v/>
      </c>
      <c r="CL255">
        <f>MIN(AN254*(1+AN$6/Setup!$C$13),AN$7)</f>
        <v/>
      </c>
      <c r="CM255">
        <f>MIN(AO254*(1+AO$6/Setup!$C$13),AO$7)</f>
        <v/>
      </c>
      <c r="CN255">
        <f>MIN(AP254*(1+AP$6/Setup!$C$13),AP$7)</f>
        <v/>
      </c>
      <c r="CO255">
        <f>MIN(AQ254*(1+AQ$6/Setup!$C$13),AQ$7)</f>
        <v/>
      </c>
      <c r="CP255">
        <f>MIN(AR254*(1+AR$6/Setup!$C$13),AR$7)</f>
        <v/>
      </c>
      <c r="CQ255">
        <f>MIN(AS254*(1+AS$6/Setup!$C$13),AS$7)</f>
        <v/>
      </c>
      <c r="CR255">
        <f>MIN(AT254*(1+AT$6/Setup!$C$13),AT$7)</f>
        <v/>
      </c>
      <c r="CS255">
        <f>MIN(AU254*(1+AU$6/Setup!$C$13),AU$7)</f>
        <v/>
      </c>
      <c r="CT255">
        <f>MIN(AV254*(1+AV$6/Setup!$C$13),AV$7)</f>
        <v/>
      </c>
      <c r="CU255">
        <f>MIN(AW254*(1+AW$6/Setup!$C$13),AW$7)</f>
        <v/>
      </c>
      <c r="CV255">
        <f>MIN(AX254*(1+AX$6/Setup!$C$13),AX$7)</f>
        <v/>
      </c>
      <c r="CW255">
        <f>MIN(AY254*(1+AY$6/Setup!$C$13),AY$7)</f>
        <v/>
      </c>
      <c r="CX255">
        <f>MIN(AZ254*(1+AZ$6/Setup!$C$13),AZ$7)</f>
        <v/>
      </c>
      <c r="CY255">
        <f>MIN(BA254*(1+BA$6/Setup!$C$13),BA$7)</f>
        <v/>
      </c>
      <c r="CZ255">
        <f>MIN(BB254*(1+BB$6/Setup!$C$13),BB$7)</f>
        <v/>
      </c>
      <c r="DA255">
        <f>MIN(BC254*(1+BC$6/Setup!$C$13),BC$7)</f>
        <v/>
      </c>
      <c r="DB255">
        <f>MIN(BD254*(1+BD$6/Setup!$C$13),BD$7)</f>
        <v/>
      </c>
      <c r="DC255">
        <f>MIN(BE254*(1+BE$6/Setup!$C$13),BE$7)</f>
        <v/>
      </c>
      <c r="DD255">
        <f>MIN(BF254*(1+BF$6/Setup!$C$13),BF$7)</f>
        <v/>
      </c>
      <c r="DE255">
        <f>MIN(BG254*(1+BG$6/Setup!$C$13),BG$7)</f>
        <v/>
      </c>
      <c r="DF255">
        <f>MIN(BH254*(1+BH$6/Setup!$C$13),BH$7)</f>
        <v/>
      </c>
      <c r="DG255">
        <f>MIN(BI254*(1+BI$6/Setup!$C$13),BI$7)</f>
        <v/>
      </c>
      <c r="DH255">
        <f>MIN(BJ254*(1+BJ$6/Setup!$C$13),BJ$7)</f>
        <v/>
      </c>
      <c r="DI255">
        <f>MIN(BK254*(1+BK$6/Setup!$C$13),BK$7)</f>
        <v/>
      </c>
      <c r="DJ255">
        <f>MIN(BL254*(1+BL$6/Setup!$C$13),BL$7)</f>
        <v/>
      </c>
      <c r="DK255">
        <f>MIN(BM254*(1+BM$6/Setup!$C$13),BM$7)</f>
        <v/>
      </c>
      <c r="DL255">
        <f>MIN(BN254*(1+BN$6/Setup!$C$13),BN$7)</f>
        <v/>
      </c>
      <c r="DM255">
        <f>MIN(BO254*(1+BO$6/Setup!$C$13),BO$7)</f>
        <v/>
      </c>
      <c r="DN255">
        <f>MIN(BP254*(1+BP$6/Setup!$C$13),BP$7)</f>
        <v/>
      </c>
      <c r="DO255">
        <f>MIN(BQ254*(1+BQ$6/Setup!$C$13),BQ$7)</f>
        <v/>
      </c>
      <c r="DP255">
        <f>MIN(T254*(1+T$6/Setup!$C$13)-BR255,$H255)</f>
        <v/>
      </c>
      <c r="DQ255">
        <f>MIN(U254*(1+U$6/Setup!$C$13)-BS255,MAX(0,$H255-SUM($DP255:DP255)))</f>
        <v/>
      </c>
      <c r="DR255">
        <f>MIN(V254*(1+V$6/Setup!$C$13)-BT255,MAX(0,$H255-SUM($DP255:DQ255)))</f>
        <v/>
      </c>
      <c r="DS255">
        <f>MIN(W254*(1+W$6/Setup!$C$13)-BU255,MAX(0,$H255-SUM($DP255:DR255)))</f>
        <v/>
      </c>
      <c r="DT255">
        <f>MIN(X254*(1+X$6/Setup!$C$13)-BV255,MAX(0,$H255-SUM($DP255:DS255)))</f>
        <v/>
      </c>
      <c r="DU255">
        <f>MIN(Y254*(1+Y$6/Setup!$C$13)-BW255,MAX(0,$H255-SUM($DP255:DT255)))</f>
        <v/>
      </c>
      <c r="DV255">
        <f>MIN(Z254*(1+Z$6/Setup!$C$13)-BX255,MAX(0,$H255-SUM($DP255:DU255)))</f>
        <v/>
      </c>
      <c r="DW255">
        <f>MIN(AA254*(1+AA$6/Setup!$C$13)-BY255,MAX(0,$H255-SUM($DP255:DV255)))</f>
        <v/>
      </c>
      <c r="DX255">
        <f>MIN(AB254*(1+AB$6/Setup!$C$13)-BZ255,MAX(0,$H255-SUM($DP255:DW255)))</f>
        <v/>
      </c>
      <c r="DY255">
        <f>MIN(AC254*(1+AC$6/Setup!$C$13)-CA255,MAX(0,$H255-SUM($DP255:DX255)))</f>
        <v/>
      </c>
      <c r="DZ255">
        <f>MIN(AD254*(1+AD$6/Setup!$C$13)-CB255,MAX(0,$H255-SUM($DP255:DY255)))</f>
        <v/>
      </c>
      <c r="EA255">
        <f>MIN(AE254*(1+AE$6/Setup!$C$13)-CC255,MAX(0,$H255-SUM($DP255:DZ255)))</f>
        <v/>
      </c>
      <c r="EB255">
        <f>MIN(AF254*(1+AF$6/Setup!$C$13)-CD255,MAX(0,$H255-SUM($DP255:EA255)))</f>
        <v/>
      </c>
      <c r="EC255">
        <f>MIN(AG254*(1+AG$6/Setup!$C$13)-CE255,MAX(0,$H255-SUM($DP255:EB255)))</f>
        <v/>
      </c>
      <c r="ED255">
        <f>MIN(AH254*(1+AH$6/Setup!$C$13)-CF255,MAX(0,$H255-SUM($DP255:EC255)))</f>
        <v/>
      </c>
      <c r="EE255">
        <f>MIN(AI254*(1+AI$6/Setup!$C$13)-CG255,MAX(0,$H255-SUM($DP255:ED255)))</f>
        <v/>
      </c>
      <c r="EF255">
        <f>MIN(AJ254*(1+AJ$6/Setup!$C$13)-CH255,MAX(0,$H255-SUM($DP255:EE255)))</f>
        <v/>
      </c>
      <c r="EG255">
        <f>MIN(AK254*(1+AK$6/Setup!$C$13)-CI255,MAX(0,$H255-SUM($DP255:EF255)))</f>
        <v/>
      </c>
      <c r="EH255">
        <f>MIN(AL254*(1+AL$6/Setup!$C$13)-CJ255,MAX(0,$H255-SUM($DP255:EG255)))</f>
        <v/>
      </c>
      <c r="EI255">
        <f>MIN(AM254*(1+AM$6/Setup!$C$13)-CK255,MAX(0,$H255-SUM($DP255:EH255)))</f>
        <v/>
      </c>
      <c r="EJ255">
        <f>MIN(AN254*(1+AN$6/Setup!$C$13)-CL255,MAX(0,$H255-SUM($DP255:EI255)))</f>
        <v/>
      </c>
      <c r="EK255">
        <f>MIN(AO254*(1+AO$6/Setup!$C$13)-CM255,MAX(0,$H255-SUM($DP255:EJ255)))</f>
        <v/>
      </c>
      <c r="EL255">
        <f>MIN(AP254*(1+AP$6/Setup!$C$13)-CN255,MAX(0,$H255-SUM($DP255:EK255)))</f>
        <v/>
      </c>
      <c r="EM255">
        <f>MIN(AQ254*(1+AQ$6/Setup!$C$13)-CO255,MAX(0,$H255-SUM($DP255:EL255)))</f>
        <v/>
      </c>
      <c r="EN255">
        <f>MIN(AR254*(1+AR$6/Setup!$C$13)-CP255,MAX(0,$H255-SUM($DP255:EM255)))</f>
        <v/>
      </c>
      <c r="EO255">
        <f>MIN(AS254*(1+AS$6/Setup!$C$13)-CQ255,MAX(0,$H255-SUM($DP255:EN255)))</f>
        <v/>
      </c>
      <c r="EP255">
        <f>MIN(AT254*(1+AT$6/Setup!$C$13)-CR255,MAX(0,$H255-SUM($DP255:EO255)))</f>
        <v/>
      </c>
      <c r="EQ255">
        <f>MIN(AU254*(1+AU$6/Setup!$C$13)-CS255,MAX(0,$H255-SUM($DP255:EP255)))</f>
        <v/>
      </c>
      <c r="ER255">
        <f>MIN(AV254*(1+AV$6/Setup!$C$13)-CT255,MAX(0,$H255-SUM($DP255:EQ255)))</f>
        <v/>
      </c>
      <c r="ES255">
        <f>MIN(AW254*(1+AW$6/Setup!$C$13)-CU255,MAX(0,$H255-SUM($DP255:ER255)))</f>
        <v/>
      </c>
      <c r="ET255">
        <f>MIN(AX254*(1+AX$6/Setup!$C$13)-CV255,MAX(0,$H255-SUM($DP255:ES255)))</f>
        <v/>
      </c>
      <c r="EU255">
        <f>MIN(AY254*(1+AY$6/Setup!$C$13)-CW255,MAX(0,$H255-SUM($DP255:ET255)))</f>
        <v/>
      </c>
      <c r="EV255">
        <f>MIN(AZ254*(1+AZ$6/Setup!$C$13)-CX255,MAX(0,$H255-SUM($DP255:EU255)))</f>
        <v/>
      </c>
      <c r="EW255">
        <f>MIN(BA254*(1+BA$6/Setup!$C$13)-CY255,MAX(0,$H255-SUM($DP255:EV255)))</f>
        <v/>
      </c>
      <c r="EX255">
        <f>MIN(BB254*(1+BB$6/Setup!$C$13)-CZ255,MAX(0,$H255-SUM($DP255:EW255)))</f>
        <v/>
      </c>
      <c r="EY255">
        <f>MIN(BC254*(1+BC$6/Setup!$C$13)-DA255,MAX(0,$H255-SUM($DP255:EX255)))</f>
        <v/>
      </c>
      <c r="EZ255">
        <f>MIN(BD254*(1+BD$6/Setup!$C$13)-DB255,MAX(0,$H255-SUM($DP255:EY255)))</f>
        <v/>
      </c>
      <c r="FA255">
        <f>MIN(BE254*(1+BE$6/Setup!$C$13)-DC255,MAX(0,$H255-SUM($DP255:EZ255)))</f>
        <v/>
      </c>
      <c r="FB255">
        <f>MIN(BF254*(1+BF$6/Setup!$C$13)-DD255,MAX(0,$H255-SUM($DP255:FA255)))</f>
        <v/>
      </c>
      <c r="FC255">
        <f>MIN(BG254*(1+BG$6/Setup!$C$13)-DE255,MAX(0,$H255-SUM($DP255:FB255)))</f>
        <v/>
      </c>
      <c r="FD255">
        <f>MIN(BH254*(1+BH$6/Setup!$C$13)-DF255,MAX(0,$H255-SUM($DP255:FC255)))</f>
        <v/>
      </c>
      <c r="FE255">
        <f>MIN(BI254*(1+BI$6/Setup!$C$13)-DG255,MAX(0,$H255-SUM($DP255:FD255)))</f>
        <v/>
      </c>
      <c r="FF255">
        <f>MIN(BJ254*(1+BJ$6/Setup!$C$13)-DH255,MAX(0,$H255-SUM($DP255:FE255)))</f>
        <v/>
      </c>
      <c r="FG255">
        <f>MIN(BK254*(1+BK$6/Setup!$C$13)-DI255,MAX(0,$H255-SUM($DP255:FF255)))</f>
        <v/>
      </c>
      <c r="FH255">
        <f>MIN(BL254*(1+BL$6/Setup!$C$13)-DJ255,MAX(0,$H255-SUM($DP255:FG255)))</f>
        <v/>
      </c>
      <c r="FI255">
        <f>MIN(BM254*(1+BM$6/Setup!$C$13)-DK255,MAX(0,$H255-SUM($DP255:FH255)))</f>
        <v/>
      </c>
      <c r="FJ255">
        <f>MIN(BN254*(1+BN$6/Setup!$C$13)-DL255,MAX(0,$H255-SUM($DP255:FI255)))</f>
        <v/>
      </c>
      <c r="FK255">
        <f>MIN(BO254*(1+BO$6/Setup!$C$13)-DM255,MAX(0,$H255-SUM($DP255:FJ255)))</f>
        <v/>
      </c>
      <c r="FL255">
        <f>MIN(BP254*(1+BP$6/Setup!$C$13)-DN255,MAX(0,$H255-SUM($DP255:FK255)))</f>
        <v/>
      </c>
      <c r="FM255">
        <f>MIN(BQ254*(1+BQ$6/Setup!$C$13)-DO255,MAX(0,$H255-SUM($DP255:FL255)))</f>
        <v/>
      </c>
    </row>
    <row r="256">
      <c r="A256">
        <f>A255+1</f>
        <v/>
      </c>
      <c r="B256">
        <f>IF(Setup!$C$6="Every week",Setup!$C$7+7*(A256-1),IF(Setup!$C$6="Every 2 weeks",Setup!$C$7+14*(A256-1),IF(Setup!$C$6="Every month",EDATE(Setup!$C$7,A256-1),EOMONTH(Setup!$C$7,INT((A256-1+Setup!$C$20)/2)-1)+MIN(IF(MOD(A256-1+Setup!$C$20,2)=0,Setup!$C$18,Setup!$C$19),DAY(EOMONTH(Setup!$C$7,INT((A256-1+Setup!$C$20)/2)))))))</f>
        <v/>
      </c>
      <c r="C256">
        <f>N('Paycheck Plan'!J252)</f>
        <v/>
      </c>
      <c r="D256">
        <f>N('Paycheck Plan'!K252)</f>
        <v/>
      </c>
      <c r="E256">
        <f>MIN(MAX(0,Setup!$C$10-F255),MAX(0,Setup!$C$8+C256-G256))</f>
        <v/>
      </c>
      <c r="F256">
        <f>F255+E256</f>
        <v/>
      </c>
      <c r="G256">
        <f>MIN(Setup!$C$14,MAX(0,Setup!$C$8+C256))</f>
        <v/>
      </c>
      <c r="H256">
        <f>MAX(0,Setup!$C$8+C256-G256-E256)+SUM($T$7:$BQ$7)-SUM(BR256:DO256)</f>
        <v/>
      </c>
      <c r="I256">
        <f>SUMPRODUCT(T255:BQ255,$T$6:$BQ$6)/Setup!$C$13</f>
        <v/>
      </c>
      <c r="J256">
        <f>SUM(T256:BQ256)</f>
        <v/>
      </c>
      <c r="K256">
        <f>IF(MAX(DP256:FM256)&gt;0,MATCH(MAX(DP256:FM256),DP256:FM256,0),1)</f>
        <v/>
      </c>
      <c r="T256">
        <f>MAX(0,T255*(1+T$6/Setup!$C$13)-BR256-DP256)+IF($K256=1,$D256,0)</f>
        <v/>
      </c>
      <c r="U256">
        <f>MAX(0,U255*(1+U$6/Setup!$C$13)-BS256-DQ256)+IF($K256=2,$D256,0)</f>
        <v/>
      </c>
      <c r="V256">
        <f>MAX(0,V255*(1+V$6/Setup!$C$13)-BT256-DR256)+IF($K256=3,$D256,0)</f>
        <v/>
      </c>
      <c r="W256">
        <f>MAX(0,W255*(1+W$6/Setup!$C$13)-BU256-DS256)+IF($K256=4,$D256,0)</f>
        <v/>
      </c>
      <c r="X256">
        <f>MAX(0,X255*(1+X$6/Setup!$C$13)-BV256-DT256)+IF($K256=5,$D256,0)</f>
        <v/>
      </c>
      <c r="Y256">
        <f>MAX(0,Y255*(1+Y$6/Setup!$C$13)-BW256-DU256)+IF($K256=6,$D256,0)</f>
        <v/>
      </c>
      <c r="Z256">
        <f>MAX(0,Z255*(1+Z$6/Setup!$C$13)-BX256-DV256)+IF($K256=7,$D256,0)</f>
        <v/>
      </c>
      <c r="AA256">
        <f>MAX(0,AA255*(1+AA$6/Setup!$C$13)-BY256-DW256)+IF($K256=8,$D256,0)</f>
        <v/>
      </c>
      <c r="AB256">
        <f>MAX(0,AB255*(1+AB$6/Setup!$C$13)-BZ256-DX256)+IF($K256=9,$D256,0)</f>
        <v/>
      </c>
      <c r="AC256">
        <f>MAX(0,AC255*(1+AC$6/Setup!$C$13)-CA256-DY256)+IF($K256=10,$D256,0)</f>
        <v/>
      </c>
      <c r="AD256">
        <f>MAX(0,AD255*(1+AD$6/Setup!$C$13)-CB256-DZ256)+IF($K256=11,$D256,0)</f>
        <v/>
      </c>
      <c r="AE256">
        <f>MAX(0,AE255*(1+AE$6/Setup!$C$13)-CC256-EA256)+IF($K256=12,$D256,0)</f>
        <v/>
      </c>
      <c r="AF256">
        <f>MAX(0,AF255*(1+AF$6/Setup!$C$13)-CD256-EB256)+IF($K256=13,$D256,0)</f>
        <v/>
      </c>
      <c r="AG256">
        <f>MAX(0,AG255*(1+AG$6/Setup!$C$13)-CE256-EC256)+IF($K256=14,$D256,0)</f>
        <v/>
      </c>
      <c r="AH256">
        <f>MAX(0,AH255*(1+AH$6/Setup!$C$13)-CF256-ED256)+IF($K256=15,$D256,0)</f>
        <v/>
      </c>
      <c r="AI256">
        <f>MAX(0,AI255*(1+AI$6/Setup!$C$13)-CG256-EE256)+IF($K256=16,$D256,0)</f>
        <v/>
      </c>
      <c r="AJ256">
        <f>MAX(0,AJ255*(1+AJ$6/Setup!$C$13)-CH256-EF256)+IF($K256=17,$D256,0)</f>
        <v/>
      </c>
      <c r="AK256">
        <f>MAX(0,AK255*(1+AK$6/Setup!$C$13)-CI256-EG256)+IF($K256=18,$D256,0)</f>
        <v/>
      </c>
      <c r="AL256">
        <f>MAX(0,AL255*(1+AL$6/Setup!$C$13)-CJ256-EH256)+IF($K256=19,$D256,0)</f>
        <v/>
      </c>
      <c r="AM256">
        <f>MAX(0,AM255*(1+AM$6/Setup!$C$13)-CK256-EI256)+IF($K256=20,$D256,0)</f>
        <v/>
      </c>
      <c r="AN256">
        <f>MAX(0,AN255*(1+AN$6/Setup!$C$13)-CL256-EJ256)+IF($K256=21,$D256,0)</f>
        <v/>
      </c>
      <c r="AO256">
        <f>MAX(0,AO255*(1+AO$6/Setup!$C$13)-CM256-EK256)+IF($K256=22,$D256,0)</f>
        <v/>
      </c>
      <c r="AP256">
        <f>MAX(0,AP255*(1+AP$6/Setup!$C$13)-CN256-EL256)+IF($K256=23,$D256,0)</f>
        <v/>
      </c>
      <c r="AQ256">
        <f>MAX(0,AQ255*(1+AQ$6/Setup!$C$13)-CO256-EM256)+IF($K256=24,$D256,0)</f>
        <v/>
      </c>
      <c r="AR256">
        <f>MAX(0,AR255*(1+AR$6/Setup!$C$13)-CP256-EN256)+IF($K256=25,$D256,0)</f>
        <v/>
      </c>
      <c r="AS256">
        <f>MAX(0,AS255*(1+AS$6/Setup!$C$13)-CQ256-EO256)+IF($K256=26,$D256,0)</f>
        <v/>
      </c>
      <c r="AT256">
        <f>MAX(0,AT255*(1+AT$6/Setup!$C$13)-CR256-EP256)+IF($K256=27,$D256,0)</f>
        <v/>
      </c>
      <c r="AU256">
        <f>MAX(0,AU255*(1+AU$6/Setup!$C$13)-CS256-EQ256)+IF($K256=28,$D256,0)</f>
        <v/>
      </c>
      <c r="AV256">
        <f>MAX(0,AV255*(1+AV$6/Setup!$C$13)-CT256-ER256)+IF($K256=29,$D256,0)</f>
        <v/>
      </c>
      <c r="AW256">
        <f>MAX(0,AW255*(1+AW$6/Setup!$C$13)-CU256-ES256)+IF($K256=30,$D256,0)</f>
        <v/>
      </c>
      <c r="AX256">
        <f>MAX(0,AX255*(1+AX$6/Setup!$C$13)-CV256-ET256)+IF($K256=31,$D256,0)</f>
        <v/>
      </c>
      <c r="AY256">
        <f>MAX(0,AY255*(1+AY$6/Setup!$C$13)-CW256-EU256)+IF($K256=32,$D256,0)</f>
        <v/>
      </c>
      <c r="AZ256">
        <f>MAX(0,AZ255*(1+AZ$6/Setup!$C$13)-CX256-EV256)+IF($K256=33,$D256,0)</f>
        <v/>
      </c>
      <c r="BA256">
        <f>MAX(0,BA255*(1+BA$6/Setup!$C$13)-CY256-EW256)+IF($K256=34,$D256,0)</f>
        <v/>
      </c>
      <c r="BB256">
        <f>MAX(0,BB255*(1+BB$6/Setup!$C$13)-CZ256-EX256)+IF($K256=35,$D256,0)</f>
        <v/>
      </c>
      <c r="BC256">
        <f>MAX(0,BC255*(1+BC$6/Setup!$C$13)-DA256-EY256)+IF($K256=36,$D256,0)</f>
        <v/>
      </c>
      <c r="BD256">
        <f>MAX(0,BD255*(1+BD$6/Setup!$C$13)-DB256-EZ256)+IF($K256=37,$D256,0)</f>
        <v/>
      </c>
      <c r="BE256">
        <f>MAX(0,BE255*(1+BE$6/Setup!$C$13)-DC256-FA256)+IF($K256=38,$D256,0)</f>
        <v/>
      </c>
      <c r="BF256">
        <f>MAX(0,BF255*(1+BF$6/Setup!$C$13)-DD256-FB256)+IF($K256=39,$D256,0)</f>
        <v/>
      </c>
      <c r="BG256">
        <f>MAX(0,BG255*(1+BG$6/Setup!$C$13)-DE256-FC256)+IF($K256=40,$D256,0)</f>
        <v/>
      </c>
      <c r="BH256">
        <f>MAX(0,BH255*(1+BH$6/Setup!$C$13)-DF256-FD256)+IF($K256=41,$D256,0)</f>
        <v/>
      </c>
      <c r="BI256">
        <f>MAX(0,BI255*(1+BI$6/Setup!$C$13)-DG256-FE256)+IF($K256=42,$D256,0)</f>
        <v/>
      </c>
      <c r="BJ256">
        <f>MAX(0,BJ255*(1+BJ$6/Setup!$C$13)-DH256-FF256)+IF($K256=43,$D256,0)</f>
        <v/>
      </c>
      <c r="BK256">
        <f>MAX(0,BK255*(1+BK$6/Setup!$C$13)-DI256-FG256)+IF($K256=44,$D256,0)</f>
        <v/>
      </c>
      <c r="BL256">
        <f>MAX(0,BL255*(1+BL$6/Setup!$C$13)-DJ256-FH256)+IF($K256=45,$D256,0)</f>
        <v/>
      </c>
      <c r="BM256">
        <f>MAX(0,BM255*(1+BM$6/Setup!$C$13)-DK256-FI256)+IF($K256=46,$D256,0)</f>
        <v/>
      </c>
      <c r="BN256">
        <f>MAX(0,BN255*(1+BN$6/Setup!$C$13)-DL256-FJ256)+IF($K256=47,$D256,0)</f>
        <v/>
      </c>
      <c r="BO256">
        <f>MAX(0,BO255*(1+BO$6/Setup!$C$13)-DM256-FK256)+IF($K256=48,$D256,0)</f>
        <v/>
      </c>
      <c r="BP256">
        <f>MAX(0,BP255*(1+BP$6/Setup!$C$13)-DN256-FL256)+IF($K256=49,$D256,0)</f>
        <v/>
      </c>
      <c r="BQ256">
        <f>MAX(0,BQ255*(1+BQ$6/Setup!$C$13)-DO256-FM256)+IF($K256=50,$D256,0)</f>
        <v/>
      </c>
      <c r="BR256">
        <f>MIN(T255*(1+T$6/Setup!$C$13),T$7)</f>
        <v/>
      </c>
      <c r="BS256">
        <f>MIN(U255*(1+U$6/Setup!$C$13),U$7)</f>
        <v/>
      </c>
      <c r="BT256">
        <f>MIN(V255*(1+V$6/Setup!$C$13),V$7)</f>
        <v/>
      </c>
      <c r="BU256">
        <f>MIN(W255*(1+W$6/Setup!$C$13),W$7)</f>
        <v/>
      </c>
      <c r="BV256">
        <f>MIN(X255*(1+X$6/Setup!$C$13),X$7)</f>
        <v/>
      </c>
      <c r="BW256">
        <f>MIN(Y255*(1+Y$6/Setup!$C$13),Y$7)</f>
        <v/>
      </c>
      <c r="BX256">
        <f>MIN(Z255*(1+Z$6/Setup!$C$13),Z$7)</f>
        <v/>
      </c>
      <c r="BY256">
        <f>MIN(AA255*(1+AA$6/Setup!$C$13),AA$7)</f>
        <v/>
      </c>
      <c r="BZ256">
        <f>MIN(AB255*(1+AB$6/Setup!$C$13),AB$7)</f>
        <v/>
      </c>
      <c r="CA256">
        <f>MIN(AC255*(1+AC$6/Setup!$C$13),AC$7)</f>
        <v/>
      </c>
      <c r="CB256">
        <f>MIN(AD255*(1+AD$6/Setup!$C$13),AD$7)</f>
        <v/>
      </c>
      <c r="CC256">
        <f>MIN(AE255*(1+AE$6/Setup!$C$13),AE$7)</f>
        <v/>
      </c>
      <c r="CD256">
        <f>MIN(AF255*(1+AF$6/Setup!$C$13),AF$7)</f>
        <v/>
      </c>
      <c r="CE256">
        <f>MIN(AG255*(1+AG$6/Setup!$C$13),AG$7)</f>
        <v/>
      </c>
      <c r="CF256">
        <f>MIN(AH255*(1+AH$6/Setup!$C$13),AH$7)</f>
        <v/>
      </c>
      <c r="CG256">
        <f>MIN(AI255*(1+AI$6/Setup!$C$13),AI$7)</f>
        <v/>
      </c>
      <c r="CH256">
        <f>MIN(AJ255*(1+AJ$6/Setup!$C$13),AJ$7)</f>
        <v/>
      </c>
      <c r="CI256">
        <f>MIN(AK255*(1+AK$6/Setup!$C$13),AK$7)</f>
        <v/>
      </c>
      <c r="CJ256">
        <f>MIN(AL255*(1+AL$6/Setup!$C$13),AL$7)</f>
        <v/>
      </c>
      <c r="CK256">
        <f>MIN(AM255*(1+AM$6/Setup!$C$13),AM$7)</f>
        <v/>
      </c>
      <c r="CL256">
        <f>MIN(AN255*(1+AN$6/Setup!$C$13),AN$7)</f>
        <v/>
      </c>
      <c r="CM256">
        <f>MIN(AO255*(1+AO$6/Setup!$C$13),AO$7)</f>
        <v/>
      </c>
      <c r="CN256">
        <f>MIN(AP255*(1+AP$6/Setup!$C$13),AP$7)</f>
        <v/>
      </c>
      <c r="CO256">
        <f>MIN(AQ255*(1+AQ$6/Setup!$C$13),AQ$7)</f>
        <v/>
      </c>
      <c r="CP256">
        <f>MIN(AR255*(1+AR$6/Setup!$C$13),AR$7)</f>
        <v/>
      </c>
      <c r="CQ256">
        <f>MIN(AS255*(1+AS$6/Setup!$C$13),AS$7)</f>
        <v/>
      </c>
      <c r="CR256">
        <f>MIN(AT255*(1+AT$6/Setup!$C$13),AT$7)</f>
        <v/>
      </c>
      <c r="CS256">
        <f>MIN(AU255*(1+AU$6/Setup!$C$13),AU$7)</f>
        <v/>
      </c>
      <c r="CT256">
        <f>MIN(AV255*(1+AV$6/Setup!$C$13),AV$7)</f>
        <v/>
      </c>
      <c r="CU256">
        <f>MIN(AW255*(1+AW$6/Setup!$C$13),AW$7)</f>
        <v/>
      </c>
      <c r="CV256">
        <f>MIN(AX255*(1+AX$6/Setup!$C$13),AX$7)</f>
        <v/>
      </c>
      <c r="CW256">
        <f>MIN(AY255*(1+AY$6/Setup!$C$13),AY$7)</f>
        <v/>
      </c>
      <c r="CX256">
        <f>MIN(AZ255*(1+AZ$6/Setup!$C$13),AZ$7)</f>
        <v/>
      </c>
      <c r="CY256">
        <f>MIN(BA255*(1+BA$6/Setup!$C$13),BA$7)</f>
        <v/>
      </c>
      <c r="CZ256">
        <f>MIN(BB255*(1+BB$6/Setup!$C$13),BB$7)</f>
        <v/>
      </c>
      <c r="DA256">
        <f>MIN(BC255*(1+BC$6/Setup!$C$13),BC$7)</f>
        <v/>
      </c>
      <c r="DB256">
        <f>MIN(BD255*(1+BD$6/Setup!$C$13),BD$7)</f>
        <v/>
      </c>
      <c r="DC256">
        <f>MIN(BE255*(1+BE$6/Setup!$C$13),BE$7)</f>
        <v/>
      </c>
      <c r="DD256">
        <f>MIN(BF255*(1+BF$6/Setup!$C$13),BF$7)</f>
        <v/>
      </c>
      <c r="DE256">
        <f>MIN(BG255*(1+BG$6/Setup!$C$13),BG$7)</f>
        <v/>
      </c>
      <c r="DF256">
        <f>MIN(BH255*(1+BH$6/Setup!$C$13),BH$7)</f>
        <v/>
      </c>
      <c r="DG256">
        <f>MIN(BI255*(1+BI$6/Setup!$C$13),BI$7)</f>
        <v/>
      </c>
      <c r="DH256">
        <f>MIN(BJ255*(1+BJ$6/Setup!$C$13),BJ$7)</f>
        <v/>
      </c>
      <c r="DI256">
        <f>MIN(BK255*(1+BK$6/Setup!$C$13),BK$7)</f>
        <v/>
      </c>
      <c r="DJ256">
        <f>MIN(BL255*(1+BL$6/Setup!$C$13),BL$7)</f>
        <v/>
      </c>
      <c r="DK256">
        <f>MIN(BM255*(1+BM$6/Setup!$C$13),BM$7)</f>
        <v/>
      </c>
      <c r="DL256">
        <f>MIN(BN255*(1+BN$6/Setup!$C$13),BN$7)</f>
        <v/>
      </c>
      <c r="DM256">
        <f>MIN(BO255*(1+BO$6/Setup!$C$13),BO$7)</f>
        <v/>
      </c>
      <c r="DN256">
        <f>MIN(BP255*(1+BP$6/Setup!$C$13),BP$7)</f>
        <v/>
      </c>
      <c r="DO256">
        <f>MIN(BQ255*(1+BQ$6/Setup!$C$13),BQ$7)</f>
        <v/>
      </c>
      <c r="DP256">
        <f>MIN(T255*(1+T$6/Setup!$C$13)-BR256,$H256)</f>
        <v/>
      </c>
      <c r="DQ256">
        <f>MIN(U255*(1+U$6/Setup!$C$13)-BS256,MAX(0,$H256-SUM($DP256:DP256)))</f>
        <v/>
      </c>
      <c r="DR256">
        <f>MIN(V255*(1+V$6/Setup!$C$13)-BT256,MAX(0,$H256-SUM($DP256:DQ256)))</f>
        <v/>
      </c>
      <c r="DS256">
        <f>MIN(W255*(1+W$6/Setup!$C$13)-BU256,MAX(0,$H256-SUM($DP256:DR256)))</f>
        <v/>
      </c>
      <c r="DT256">
        <f>MIN(X255*(1+X$6/Setup!$C$13)-BV256,MAX(0,$H256-SUM($DP256:DS256)))</f>
        <v/>
      </c>
      <c r="DU256">
        <f>MIN(Y255*(1+Y$6/Setup!$C$13)-BW256,MAX(0,$H256-SUM($DP256:DT256)))</f>
        <v/>
      </c>
      <c r="DV256">
        <f>MIN(Z255*(1+Z$6/Setup!$C$13)-BX256,MAX(0,$H256-SUM($DP256:DU256)))</f>
        <v/>
      </c>
      <c r="DW256">
        <f>MIN(AA255*(1+AA$6/Setup!$C$13)-BY256,MAX(0,$H256-SUM($DP256:DV256)))</f>
        <v/>
      </c>
      <c r="DX256">
        <f>MIN(AB255*(1+AB$6/Setup!$C$13)-BZ256,MAX(0,$H256-SUM($DP256:DW256)))</f>
        <v/>
      </c>
      <c r="DY256">
        <f>MIN(AC255*(1+AC$6/Setup!$C$13)-CA256,MAX(0,$H256-SUM($DP256:DX256)))</f>
        <v/>
      </c>
      <c r="DZ256">
        <f>MIN(AD255*(1+AD$6/Setup!$C$13)-CB256,MAX(0,$H256-SUM($DP256:DY256)))</f>
        <v/>
      </c>
      <c r="EA256">
        <f>MIN(AE255*(1+AE$6/Setup!$C$13)-CC256,MAX(0,$H256-SUM($DP256:DZ256)))</f>
        <v/>
      </c>
      <c r="EB256">
        <f>MIN(AF255*(1+AF$6/Setup!$C$13)-CD256,MAX(0,$H256-SUM($DP256:EA256)))</f>
        <v/>
      </c>
      <c r="EC256">
        <f>MIN(AG255*(1+AG$6/Setup!$C$13)-CE256,MAX(0,$H256-SUM($DP256:EB256)))</f>
        <v/>
      </c>
      <c r="ED256">
        <f>MIN(AH255*(1+AH$6/Setup!$C$13)-CF256,MAX(0,$H256-SUM($DP256:EC256)))</f>
        <v/>
      </c>
      <c r="EE256">
        <f>MIN(AI255*(1+AI$6/Setup!$C$13)-CG256,MAX(0,$H256-SUM($DP256:ED256)))</f>
        <v/>
      </c>
      <c r="EF256">
        <f>MIN(AJ255*(1+AJ$6/Setup!$C$13)-CH256,MAX(0,$H256-SUM($DP256:EE256)))</f>
        <v/>
      </c>
      <c r="EG256">
        <f>MIN(AK255*(1+AK$6/Setup!$C$13)-CI256,MAX(0,$H256-SUM($DP256:EF256)))</f>
        <v/>
      </c>
      <c r="EH256">
        <f>MIN(AL255*(1+AL$6/Setup!$C$13)-CJ256,MAX(0,$H256-SUM($DP256:EG256)))</f>
        <v/>
      </c>
      <c r="EI256">
        <f>MIN(AM255*(1+AM$6/Setup!$C$13)-CK256,MAX(0,$H256-SUM($DP256:EH256)))</f>
        <v/>
      </c>
      <c r="EJ256">
        <f>MIN(AN255*(1+AN$6/Setup!$C$13)-CL256,MAX(0,$H256-SUM($DP256:EI256)))</f>
        <v/>
      </c>
      <c r="EK256">
        <f>MIN(AO255*(1+AO$6/Setup!$C$13)-CM256,MAX(0,$H256-SUM($DP256:EJ256)))</f>
        <v/>
      </c>
      <c r="EL256">
        <f>MIN(AP255*(1+AP$6/Setup!$C$13)-CN256,MAX(0,$H256-SUM($DP256:EK256)))</f>
        <v/>
      </c>
      <c r="EM256">
        <f>MIN(AQ255*(1+AQ$6/Setup!$C$13)-CO256,MAX(0,$H256-SUM($DP256:EL256)))</f>
        <v/>
      </c>
      <c r="EN256">
        <f>MIN(AR255*(1+AR$6/Setup!$C$13)-CP256,MAX(0,$H256-SUM($DP256:EM256)))</f>
        <v/>
      </c>
      <c r="EO256">
        <f>MIN(AS255*(1+AS$6/Setup!$C$13)-CQ256,MAX(0,$H256-SUM($DP256:EN256)))</f>
        <v/>
      </c>
      <c r="EP256">
        <f>MIN(AT255*(1+AT$6/Setup!$C$13)-CR256,MAX(0,$H256-SUM($DP256:EO256)))</f>
        <v/>
      </c>
      <c r="EQ256">
        <f>MIN(AU255*(1+AU$6/Setup!$C$13)-CS256,MAX(0,$H256-SUM($DP256:EP256)))</f>
        <v/>
      </c>
      <c r="ER256">
        <f>MIN(AV255*(1+AV$6/Setup!$C$13)-CT256,MAX(0,$H256-SUM($DP256:EQ256)))</f>
        <v/>
      </c>
      <c r="ES256">
        <f>MIN(AW255*(1+AW$6/Setup!$C$13)-CU256,MAX(0,$H256-SUM($DP256:ER256)))</f>
        <v/>
      </c>
      <c r="ET256">
        <f>MIN(AX255*(1+AX$6/Setup!$C$13)-CV256,MAX(0,$H256-SUM($DP256:ES256)))</f>
        <v/>
      </c>
      <c r="EU256">
        <f>MIN(AY255*(1+AY$6/Setup!$C$13)-CW256,MAX(0,$H256-SUM($DP256:ET256)))</f>
        <v/>
      </c>
      <c r="EV256">
        <f>MIN(AZ255*(1+AZ$6/Setup!$C$13)-CX256,MAX(0,$H256-SUM($DP256:EU256)))</f>
        <v/>
      </c>
      <c r="EW256">
        <f>MIN(BA255*(1+BA$6/Setup!$C$13)-CY256,MAX(0,$H256-SUM($DP256:EV256)))</f>
        <v/>
      </c>
      <c r="EX256">
        <f>MIN(BB255*(1+BB$6/Setup!$C$13)-CZ256,MAX(0,$H256-SUM($DP256:EW256)))</f>
        <v/>
      </c>
      <c r="EY256">
        <f>MIN(BC255*(1+BC$6/Setup!$C$13)-DA256,MAX(0,$H256-SUM($DP256:EX256)))</f>
        <v/>
      </c>
      <c r="EZ256">
        <f>MIN(BD255*(1+BD$6/Setup!$C$13)-DB256,MAX(0,$H256-SUM($DP256:EY256)))</f>
        <v/>
      </c>
      <c r="FA256">
        <f>MIN(BE255*(1+BE$6/Setup!$C$13)-DC256,MAX(0,$H256-SUM($DP256:EZ256)))</f>
        <v/>
      </c>
      <c r="FB256">
        <f>MIN(BF255*(1+BF$6/Setup!$C$13)-DD256,MAX(0,$H256-SUM($DP256:FA256)))</f>
        <v/>
      </c>
      <c r="FC256">
        <f>MIN(BG255*(1+BG$6/Setup!$C$13)-DE256,MAX(0,$H256-SUM($DP256:FB256)))</f>
        <v/>
      </c>
      <c r="FD256">
        <f>MIN(BH255*(1+BH$6/Setup!$C$13)-DF256,MAX(0,$H256-SUM($DP256:FC256)))</f>
        <v/>
      </c>
      <c r="FE256">
        <f>MIN(BI255*(1+BI$6/Setup!$C$13)-DG256,MAX(0,$H256-SUM($DP256:FD256)))</f>
        <v/>
      </c>
      <c r="FF256">
        <f>MIN(BJ255*(1+BJ$6/Setup!$C$13)-DH256,MAX(0,$H256-SUM($DP256:FE256)))</f>
        <v/>
      </c>
      <c r="FG256">
        <f>MIN(BK255*(1+BK$6/Setup!$C$13)-DI256,MAX(0,$H256-SUM($DP256:FF256)))</f>
        <v/>
      </c>
      <c r="FH256">
        <f>MIN(BL255*(1+BL$6/Setup!$C$13)-DJ256,MAX(0,$H256-SUM($DP256:FG256)))</f>
        <v/>
      </c>
      <c r="FI256">
        <f>MIN(BM255*(1+BM$6/Setup!$C$13)-DK256,MAX(0,$H256-SUM($DP256:FH256)))</f>
        <v/>
      </c>
      <c r="FJ256">
        <f>MIN(BN255*(1+BN$6/Setup!$C$13)-DL256,MAX(0,$H256-SUM($DP256:FI256)))</f>
        <v/>
      </c>
      <c r="FK256">
        <f>MIN(BO255*(1+BO$6/Setup!$C$13)-DM256,MAX(0,$H256-SUM($DP256:FJ256)))</f>
        <v/>
      </c>
      <c r="FL256">
        <f>MIN(BP255*(1+BP$6/Setup!$C$13)-DN256,MAX(0,$H256-SUM($DP256:FK256)))</f>
        <v/>
      </c>
      <c r="FM256">
        <f>MIN(BQ255*(1+BQ$6/Setup!$C$13)-DO256,MAX(0,$H256-SUM($DP256:FL256)))</f>
        <v/>
      </c>
    </row>
    <row r="257">
      <c r="A257">
        <f>A256+1</f>
        <v/>
      </c>
      <c r="B257">
        <f>IF(Setup!$C$6="Every week",Setup!$C$7+7*(A257-1),IF(Setup!$C$6="Every 2 weeks",Setup!$C$7+14*(A257-1),IF(Setup!$C$6="Every month",EDATE(Setup!$C$7,A257-1),EOMONTH(Setup!$C$7,INT((A257-1+Setup!$C$20)/2)-1)+MIN(IF(MOD(A257-1+Setup!$C$20,2)=0,Setup!$C$18,Setup!$C$19),DAY(EOMONTH(Setup!$C$7,INT((A257-1+Setup!$C$20)/2)))))))</f>
        <v/>
      </c>
      <c r="C257">
        <f>N('Paycheck Plan'!J253)</f>
        <v/>
      </c>
      <c r="D257">
        <f>N('Paycheck Plan'!K253)</f>
        <v/>
      </c>
      <c r="E257">
        <f>MIN(MAX(0,Setup!$C$10-F256),MAX(0,Setup!$C$8+C257-G257))</f>
        <v/>
      </c>
      <c r="F257">
        <f>F256+E257</f>
        <v/>
      </c>
      <c r="G257">
        <f>MIN(Setup!$C$14,MAX(0,Setup!$C$8+C257))</f>
        <v/>
      </c>
      <c r="H257">
        <f>MAX(0,Setup!$C$8+C257-G257-E257)+SUM($T$7:$BQ$7)-SUM(BR257:DO257)</f>
        <v/>
      </c>
      <c r="I257">
        <f>SUMPRODUCT(T256:BQ256,$T$6:$BQ$6)/Setup!$C$13</f>
        <v/>
      </c>
      <c r="J257">
        <f>SUM(T257:BQ257)</f>
        <v/>
      </c>
      <c r="K257">
        <f>IF(MAX(DP257:FM257)&gt;0,MATCH(MAX(DP257:FM257),DP257:FM257,0),1)</f>
        <v/>
      </c>
      <c r="T257">
        <f>MAX(0,T256*(1+T$6/Setup!$C$13)-BR257-DP257)+IF($K257=1,$D257,0)</f>
        <v/>
      </c>
      <c r="U257">
        <f>MAX(0,U256*(1+U$6/Setup!$C$13)-BS257-DQ257)+IF($K257=2,$D257,0)</f>
        <v/>
      </c>
      <c r="V257">
        <f>MAX(0,V256*(1+V$6/Setup!$C$13)-BT257-DR257)+IF($K257=3,$D257,0)</f>
        <v/>
      </c>
      <c r="W257">
        <f>MAX(0,W256*(1+W$6/Setup!$C$13)-BU257-DS257)+IF($K257=4,$D257,0)</f>
        <v/>
      </c>
      <c r="X257">
        <f>MAX(0,X256*(1+X$6/Setup!$C$13)-BV257-DT257)+IF($K257=5,$D257,0)</f>
        <v/>
      </c>
      <c r="Y257">
        <f>MAX(0,Y256*(1+Y$6/Setup!$C$13)-BW257-DU257)+IF($K257=6,$D257,0)</f>
        <v/>
      </c>
      <c r="Z257">
        <f>MAX(0,Z256*(1+Z$6/Setup!$C$13)-BX257-DV257)+IF($K257=7,$D257,0)</f>
        <v/>
      </c>
      <c r="AA257">
        <f>MAX(0,AA256*(1+AA$6/Setup!$C$13)-BY257-DW257)+IF($K257=8,$D257,0)</f>
        <v/>
      </c>
      <c r="AB257">
        <f>MAX(0,AB256*(1+AB$6/Setup!$C$13)-BZ257-DX257)+IF($K257=9,$D257,0)</f>
        <v/>
      </c>
      <c r="AC257">
        <f>MAX(0,AC256*(1+AC$6/Setup!$C$13)-CA257-DY257)+IF($K257=10,$D257,0)</f>
        <v/>
      </c>
      <c r="AD257">
        <f>MAX(0,AD256*(1+AD$6/Setup!$C$13)-CB257-DZ257)+IF($K257=11,$D257,0)</f>
        <v/>
      </c>
      <c r="AE257">
        <f>MAX(0,AE256*(1+AE$6/Setup!$C$13)-CC257-EA257)+IF($K257=12,$D257,0)</f>
        <v/>
      </c>
      <c r="AF257">
        <f>MAX(0,AF256*(1+AF$6/Setup!$C$13)-CD257-EB257)+IF($K257=13,$D257,0)</f>
        <v/>
      </c>
      <c r="AG257">
        <f>MAX(0,AG256*(1+AG$6/Setup!$C$13)-CE257-EC257)+IF($K257=14,$D257,0)</f>
        <v/>
      </c>
      <c r="AH257">
        <f>MAX(0,AH256*(1+AH$6/Setup!$C$13)-CF257-ED257)+IF($K257=15,$D257,0)</f>
        <v/>
      </c>
      <c r="AI257">
        <f>MAX(0,AI256*(1+AI$6/Setup!$C$13)-CG257-EE257)+IF($K257=16,$D257,0)</f>
        <v/>
      </c>
      <c r="AJ257">
        <f>MAX(0,AJ256*(1+AJ$6/Setup!$C$13)-CH257-EF257)+IF($K257=17,$D257,0)</f>
        <v/>
      </c>
      <c r="AK257">
        <f>MAX(0,AK256*(1+AK$6/Setup!$C$13)-CI257-EG257)+IF($K257=18,$D257,0)</f>
        <v/>
      </c>
      <c r="AL257">
        <f>MAX(0,AL256*(1+AL$6/Setup!$C$13)-CJ257-EH257)+IF($K257=19,$D257,0)</f>
        <v/>
      </c>
      <c r="AM257">
        <f>MAX(0,AM256*(1+AM$6/Setup!$C$13)-CK257-EI257)+IF($K257=20,$D257,0)</f>
        <v/>
      </c>
      <c r="AN257">
        <f>MAX(0,AN256*(1+AN$6/Setup!$C$13)-CL257-EJ257)+IF($K257=21,$D257,0)</f>
        <v/>
      </c>
      <c r="AO257">
        <f>MAX(0,AO256*(1+AO$6/Setup!$C$13)-CM257-EK257)+IF($K257=22,$D257,0)</f>
        <v/>
      </c>
      <c r="AP257">
        <f>MAX(0,AP256*(1+AP$6/Setup!$C$13)-CN257-EL257)+IF($K257=23,$D257,0)</f>
        <v/>
      </c>
      <c r="AQ257">
        <f>MAX(0,AQ256*(1+AQ$6/Setup!$C$13)-CO257-EM257)+IF($K257=24,$D257,0)</f>
        <v/>
      </c>
      <c r="AR257">
        <f>MAX(0,AR256*(1+AR$6/Setup!$C$13)-CP257-EN257)+IF($K257=25,$D257,0)</f>
        <v/>
      </c>
      <c r="AS257">
        <f>MAX(0,AS256*(1+AS$6/Setup!$C$13)-CQ257-EO257)+IF($K257=26,$D257,0)</f>
        <v/>
      </c>
      <c r="AT257">
        <f>MAX(0,AT256*(1+AT$6/Setup!$C$13)-CR257-EP257)+IF($K257=27,$D257,0)</f>
        <v/>
      </c>
      <c r="AU257">
        <f>MAX(0,AU256*(1+AU$6/Setup!$C$13)-CS257-EQ257)+IF($K257=28,$D257,0)</f>
        <v/>
      </c>
      <c r="AV257">
        <f>MAX(0,AV256*(1+AV$6/Setup!$C$13)-CT257-ER257)+IF($K257=29,$D257,0)</f>
        <v/>
      </c>
      <c r="AW257">
        <f>MAX(0,AW256*(1+AW$6/Setup!$C$13)-CU257-ES257)+IF($K257=30,$D257,0)</f>
        <v/>
      </c>
      <c r="AX257">
        <f>MAX(0,AX256*(1+AX$6/Setup!$C$13)-CV257-ET257)+IF($K257=31,$D257,0)</f>
        <v/>
      </c>
      <c r="AY257">
        <f>MAX(0,AY256*(1+AY$6/Setup!$C$13)-CW257-EU257)+IF($K257=32,$D257,0)</f>
        <v/>
      </c>
      <c r="AZ257">
        <f>MAX(0,AZ256*(1+AZ$6/Setup!$C$13)-CX257-EV257)+IF($K257=33,$D257,0)</f>
        <v/>
      </c>
      <c r="BA257">
        <f>MAX(0,BA256*(1+BA$6/Setup!$C$13)-CY257-EW257)+IF($K257=34,$D257,0)</f>
        <v/>
      </c>
      <c r="BB257">
        <f>MAX(0,BB256*(1+BB$6/Setup!$C$13)-CZ257-EX257)+IF($K257=35,$D257,0)</f>
        <v/>
      </c>
      <c r="BC257">
        <f>MAX(0,BC256*(1+BC$6/Setup!$C$13)-DA257-EY257)+IF($K257=36,$D257,0)</f>
        <v/>
      </c>
      <c r="BD257">
        <f>MAX(0,BD256*(1+BD$6/Setup!$C$13)-DB257-EZ257)+IF($K257=37,$D257,0)</f>
        <v/>
      </c>
      <c r="BE257">
        <f>MAX(0,BE256*(1+BE$6/Setup!$C$13)-DC257-FA257)+IF($K257=38,$D257,0)</f>
        <v/>
      </c>
      <c r="BF257">
        <f>MAX(0,BF256*(1+BF$6/Setup!$C$13)-DD257-FB257)+IF($K257=39,$D257,0)</f>
        <v/>
      </c>
      <c r="BG257">
        <f>MAX(0,BG256*(1+BG$6/Setup!$C$13)-DE257-FC257)+IF($K257=40,$D257,0)</f>
        <v/>
      </c>
      <c r="BH257">
        <f>MAX(0,BH256*(1+BH$6/Setup!$C$13)-DF257-FD257)+IF($K257=41,$D257,0)</f>
        <v/>
      </c>
      <c r="BI257">
        <f>MAX(0,BI256*(1+BI$6/Setup!$C$13)-DG257-FE257)+IF($K257=42,$D257,0)</f>
        <v/>
      </c>
      <c r="BJ257">
        <f>MAX(0,BJ256*(1+BJ$6/Setup!$C$13)-DH257-FF257)+IF($K257=43,$D257,0)</f>
        <v/>
      </c>
      <c r="BK257">
        <f>MAX(0,BK256*(1+BK$6/Setup!$C$13)-DI257-FG257)+IF($K257=44,$D257,0)</f>
        <v/>
      </c>
      <c r="BL257">
        <f>MAX(0,BL256*(1+BL$6/Setup!$C$13)-DJ257-FH257)+IF($K257=45,$D257,0)</f>
        <v/>
      </c>
      <c r="BM257">
        <f>MAX(0,BM256*(1+BM$6/Setup!$C$13)-DK257-FI257)+IF($K257=46,$D257,0)</f>
        <v/>
      </c>
      <c r="BN257">
        <f>MAX(0,BN256*(1+BN$6/Setup!$C$13)-DL257-FJ257)+IF($K257=47,$D257,0)</f>
        <v/>
      </c>
      <c r="BO257">
        <f>MAX(0,BO256*(1+BO$6/Setup!$C$13)-DM257-FK257)+IF($K257=48,$D257,0)</f>
        <v/>
      </c>
      <c r="BP257">
        <f>MAX(0,BP256*(1+BP$6/Setup!$C$13)-DN257-FL257)+IF($K257=49,$D257,0)</f>
        <v/>
      </c>
      <c r="BQ257">
        <f>MAX(0,BQ256*(1+BQ$6/Setup!$C$13)-DO257-FM257)+IF($K257=50,$D257,0)</f>
        <v/>
      </c>
      <c r="BR257">
        <f>MIN(T256*(1+T$6/Setup!$C$13),T$7)</f>
        <v/>
      </c>
      <c r="BS257">
        <f>MIN(U256*(1+U$6/Setup!$C$13),U$7)</f>
        <v/>
      </c>
      <c r="BT257">
        <f>MIN(V256*(1+V$6/Setup!$C$13),V$7)</f>
        <v/>
      </c>
      <c r="BU257">
        <f>MIN(W256*(1+W$6/Setup!$C$13),W$7)</f>
        <v/>
      </c>
      <c r="BV257">
        <f>MIN(X256*(1+X$6/Setup!$C$13),X$7)</f>
        <v/>
      </c>
      <c r="BW257">
        <f>MIN(Y256*(1+Y$6/Setup!$C$13),Y$7)</f>
        <v/>
      </c>
      <c r="BX257">
        <f>MIN(Z256*(1+Z$6/Setup!$C$13),Z$7)</f>
        <v/>
      </c>
      <c r="BY257">
        <f>MIN(AA256*(1+AA$6/Setup!$C$13),AA$7)</f>
        <v/>
      </c>
      <c r="BZ257">
        <f>MIN(AB256*(1+AB$6/Setup!$C$13),AB$7)</f>
        <v/>
      </c>
      <c r="CA257">
        <f>MIN(AC256*(1+AC$6/Setup!$C$13),AC$7)</f>
        <v/>
      </c>
      <c r="CB257">
        <f>MIN(AD256*(1+AD$6/Setup!$C$13),AD$7)</f>
        <v/>
      </c>
      <c r="CC257">
        <f>MIN(AE256*(1+AE$6/Setup!$C$13),AE$7)</f>
        <v/>
      </c>
      <c r="CD257">
        <f>MIN(AF256*(1+AF$6/Setup!$C$13),AF$7)</f>
        <v/>
      </c>
      <c r="CE257">
        <f>MIN(AG256*(1+AG$6/Setup!$C$13),AG$7)</f>
        <v/>
      </c>
      <c r="CF257">
        <f>MIN(AH256*(1+AH$6/Setup!$C$13),AH$7)</f>
        <v/>
      </c>
      <c r="CG257">
        <f>MIN(AI256*(1+AI$6/Setup!$C$13),AI$7)</f>
        <v/>
      </c>
      <c r="CH257">
        <f>MIN(AJ256*(1+AJ$6/Setup!$C$13),AJ$7)</f>
        <v/>
      </c>
      <c r="CI257">
        <f>MIN(AK256*(1+AK$6/Setup!$C$13),AK$7)</f>
        <v/>
      </c>
      <c r="CJ257">
        <f>MIN(AL256*(1+AL$6/Setup!$C$13),AL$7)</f>
        <v/>
      </c>
      <c r="CK257">
        <f>MIN(AM256*(1+AM$6/Setup!$C$13),AM$7)</f>
        <v/>
      </c>
      <c r="CL257">
        <f>MIN(AN256*(1+AN$6/Setup!$C$13),AN$7)</f>
        <v/>
      </c>
      <c r="CM257">
        <f>MIN(AO256*(1+AO$6/Setup!$C$13),AO$7)</f>
        <v/>
      </c>
      <c r="CN257">
        <f>MIN(AP256*(1+AP$6/Setup!$C$13),AP$7)</f>
        <v/>
      </c>
      <c r="CO257">
        <f>MIN(AQ256*(1+AQ$6/Setup!$C$13),AQ$7)</f>
        <v/>
      </c>
      <c r="CP257">
        <f>MIN(AR256*(1+AR$6/Setup!$C$13),AR$7)</f>
        <v/>
      </c>
      <c r="CQ257">
        <f>MIN(AS256*(1+AS$6/Setup!$C$13),AS$7)</f>
        <v/>
      </c>
      <c r="CR257">
        <f>MIN(AT256*(1+AT$6/Setup!$C$13),AT$7)</f>
        <v/>
      </c>
      <c r="CS257">
        <f>MIN(AU256*(1+AU$6/Setup!$C$13),AU$7)</f>
        <v/>
      </c>
      <c r="CT257">
        <f>MIN(AV256*(1+AV$6/Setup!$C$13),AV$7)</f>
        <v/>
      </c>
      <c r="CU257">
        <f>MIN(AW256*(1+AW$6/Setup!$C$13),AW$7)</f>
        <v/>
      </c>
      <c r="CV257">
        <f>MIN(AX256*(1+AX$6/Setup!$C$13),AX$7)</f>
        <v/>
      </c>
      <c r="CW257">
        <f>MIN(AY256*(1+AY$6/Setup!$C$13),AY$7)</f>
        <v/>
      </c>
      <c r="CX257">
        <f>MIN(AZ256*(1+AZ$6/Setup!$C$13),AZ$7)</f>
        <v/>
      </c>
      <c r="CY257">
        <f>MIN(BA256*(1+BA$6/Setup!$C$13),BA$7)</f>
        <v/>
      </c>
      <c r="CZ257">
        <f>MIN(BB256*(1+BB$6/Setup!$C$13),BB$7)</f>
        <v/>
      </c>
      <c r="DA257">
        <f>MIN(BC256*(1+BC$6/Setup!$C$13),BC$7)</f>
        <v/>
      </c>
      <c r="DB257">
        <f>MIN(BD256*(1+BD$6/Setup!$C$13),BD$7)</f>
        <v/>
      </c>
      <c r="DC257">
        <f>MIN(BE256*(1+BE$6/Setup!$C$13),BE$7)</f>
        <v/>
      </c>
      <c r="DD257">
        <f>MIN(BF256*(1+BF$6/Setup!$C$13),BF$7)</f>
        <v/>
      </c>
      <c r="DE257">
        <f>MIN(BG256*(1+BG$6/Setup!$C$13),BG$7)</f>
        <v/>
      </c>
      <c r="DF257">
        <f>MIN(BH256*(1+BH$6/Setup!$C$13),BH$7)</f>
        <v/>
      </c>
      <c r="DG257">
        <f>MIN(BI256*(1+BI$6/Setup!$C$13),BI$7)</f>
        <v/>
      </c>
      <c r="DH257">
        <f>MIN(BJ256*(1+BJ$6/Setup!$C$13),BJ$7)</f>
        <v/>
      </c>
      <c r="DI257">
        <f>MIN(BK256*(1+BK$6/Setup!$C$13),BK$7)</f>
        <v/>
      </c>
      <c r="DJ257">
        <f>MIN(BL256*(1+BL$6/Setup!$C$13),BL$7)</f>
        <v/>
      </c>
      <c r="DK257">
        <f>MIN(BM256*(1+BM$6/Setup!$C$13),BM$7)</f>
        <v/>
      </c>
      <c r="DL257">
        <f>MIN(BN256*(1+BN$6/Setup!$C$13),BN$7)</f>
        <v/>
      </c>
      <c r="DM257">
        <f>MIN(BO256*(1+BO$6/Setup!$C$13),BO$7)</f>
        <v/>
      </c>
      <c r="DN257">
        <f>MIN(BP256*(1+BP$6/Setup!$C$13),BP$7)</f>
        <v/>
      </c>
      <c r="DO257">
        <f>MIN(BQ256*(1+BQ$6/Setup!$C$13),BQ$7)</f>
        <v/>
      </c>
      <c r="DP257">
        <f>MIN(T256*(1+T$6/Setup!$C$13)-BR257,$H257)</f>
        <v/>
      </c>
      <c r="DQ257">
        <f>MIN(U256*(1+U$6/Setup!$C$13)-BS257,MAX(0,$H257-SUM($DP257:DP257)))</f>
        <v/>
      </c>
      <c r="DR257">
        <f>MIN(V256*(1+V$6/Setup!$C$13)-BT257,MAX(0,$H257-SUM($DP257:DQ257)))</f>
        <v/>
      </c>
      <c r="DS257">
        <f>MIN(W256*(1+W$6/Setup!$C$13)-BU257,MAX(0,$H257-SUM($DP257:DR257)))</f>
        <v/>
      </c>
      <c r="DT257">
        <f>MIN(X256*(1+X$6/Setup!$C$13)-BV257,MAX(0,$H257-SUM($DP257:DS257)))</f>
        <v/>
      </c>
      <c r="DU257">
        <f>MIN(Y256*(1+Y$6/Setup!$C$13)-BW257,MAX(0,$H257-SUM($DP257:DT257)))</f>
        <v/>
      </c>
      <c r="DV257">
        <f>MIN(Z256*(1+Z$6/Setup!$C$13)-BX257,MAX(0,$H257-SUM($DP257:DU257)))</f>
        <v/>
      </c>
      <c r="DW257">
        <f>MIN(AA256*(1+AA$6/Setup!$C$13)-BY257,MAX(0,$H257-SUM($DP257:DV257)))</f>
        <v/>
      </c>
      <c r="DX257">
        <f>MIN(AB256*(1+AB$6/Setup!$C$13)-BZ257,MAX(0,$H257-SUM($DP257:DW257)))</f>
        <v/>
      </c>
      <c r="DY257">
        <f>MIN(AC256*(1+AC$6/Setup!$C$13)-CA257,MAX(0,$H257-SUM($DP257:DX257)))</f>
        <v/>
      </c>
      <c r="DZ257">
        <f>MIN(AD256*(1+AD$6/Setup!$C$13)-CB257,MAX(0,$H257-SUM($DP257:DY257)))</f>
        <v/>
      </c>
      <c r="EA257">
        <f>MIN(AE256*(1+AE$6/Setup!$C$13)-CC257,MAX(0,$H257-SUM($DP257:DZ257)))</f>
        <v/>
      </c>
      <c r="EB257">
        <f>MIN(AF256*(1+AF$6/Setup!$C$13)-CD257,MAX(0,$H257-SUM($DP257:EA257)))</f>
        <v/>
      </c>
      <c r="EC257">
        <f>MIN(AG256*(1+AG$6/Setup!$C$13)-CE257,MAX(0,$H257-SUM($DP257:EB257)))</f>
        <v/>
      </c>
      <c r="ED257">
        <f>MIN(AH256*(1+AH$6/Setup!$C$13)-CF257,MAX(0,$H257-SUM($DP257:EC257)))</f>
        <v/>
      </c>
      <c r="EE257">
        <f>MIN(AI256*(1+AI$6/Setup!$C$13)-CG257,MAX(0,$H257-SUM($DP257:ED257)))</f>
        <v/>
      </c>
      <c r="EF257">
        <f>MIN(AJ256*(1+AJ$6/Setup!$C$13)-CH257,MAX(0,$H257-SUM($DP257:EE257)))</f>
        <v/>
      </c>
      <c r="EG257">
        <f>MIN(AK256*(1+AK$6/Setup!$C$13)-CI257,MAX(0,$H257-SUM($DP257:EF257)))</f>
        <v/>
      </c>
      <c r="EH257">
        <f>MIN(AL256*(1+AL$6/Setup!$C$13)-CJ257,MAX(0,$H257-SUM($DP257:EG257)))</f>
        <v/>
      </c>
      <c r="EI257">
        <f>MIN(AM256*(1+AM$6/Setup!$C$13)-CK257,MAX(0,$H257-SUM($DP257:EH257)))</f>
        <v/>
      </c>
      <c r="EJ257">
        <f>MIN(AN256*(1+AN$6/Setup!$C$13)-CL257,MAX(0,$H257-SUM($DP257:EI257)))</f>
        <v/>
      </c>
      <c r="EK257">
        <f>MIN(AO256*(1+AO$6/Setup!$C$13)-CM257,MAX(0,$H257-SUM($DP257:EJ257)))</f>
        <v/>
      </c>
      <c r="EL257">
        <f>MIN(AP256*(1+AP$6/Setup!$C$13)-CN257,MAX(0,$H257-SUM($DP257:EK257)))</f>
        <v/>
      </c>
      <c r="EM257">
        <f>MIN(AQ256*(1+AQ$6/Setup!$C$13)-CO257,MAX(0,$H257-SUM($DP257:EL257)))</f>
        <v/>
      </c>
      <c r="EN257">
        <f>MIN(AR256*(1+AR$6/Setup!$C$13)-CP257,MAX(0,$H257-SUM($DP257:EM257)))</f>
        <v/>
      </c>
      <c r="EO257">
        <f>MIN(AS256*(1+AS$6/Setup!$C$13)-CQ257,MAX(0,$H257-SUM($DP257:EN257)))</f>
        <v/>
      </c>
      <c r="EP257">
        <f>MIN(AT256*(1+AT$6/Setup!$C$13)-CR257,MAX(0,$H257-SUM($DP257:EO257)))</f>
        <v/>
      </c>
      <c r="EQ257">
        <f>MIN(AU256*(1+AU$6/Setup!$C$13)-CS257,MAX(0,$H257-SUM($DP257:EP257)))</f>
        <v/>
      </c>
      <c r="ER257">
        <f>MIN(AV256*(1+AV$6/Setup!$C$13)-CT257,MAX(0,$H257-SUM($DP257:EQ257)))</f>
        <v/>
      </c>
      <c r="ES257">
        <f>MIN(AW256*(1+AW$6/Setup!$C$13)-CU257,MAX(0,$H257-SUM($DP257:ER257)))</f>
        <v/>
      </c>
      <c r="ET257">
        <f>MIN(AX256*(1+AX$6/Setup!$C$13)-CV257,MAX(0,$H257-SUM($DP257:ES257)))</f>
        <v/>
      </c>
      <c r="EU257">
        <f>MIN(AY256*(1+AY$6/Setup!$C$13)-CW257,MAX(0,$H257-SUM($DP257:ET257)))</f>
        <v/>
      </c>
      <c r="EV257">
        <f>MIN(AZ256*(1+AZ$6/Setup!$C$13)-CX257,MAX(0,$H257-SUM($DP257:EU257)))</f>
        <v/>
      </c>
      <c r="EW257">
        <f>MIN(BA256*(1+BA$6/Setup!$C$13)-CY257,MAX(0,$H257-SUM($DP257:EV257)))</f>
        <v/>
      </c>
      <c r="EX257">
        <f>MIN(BB256*(1+BB$6/Setup!$C$13)-CZ257,MAX(0,$H257-SUM($DP257:EW257)))</f>
        <v/>
      </c>
      <c r="EY257">
        <f>MIN(BC256*(1+BC$6/Setup!$C$13)-DA257,MAX(0,$H257-SUM($DP257:EX257)))</f>
        <v/>
      </c>
      <c r="EZ257">
        <f>MIN(BD256*(1+BD$6/Setup!$C$13)-DB257,MAX(0,$H257-SUM($DP257:EY257)))</f>
        <v/>
      </c>
      <c r="FA257">
        <f>MIN(BE256*(1+BE$6/Setup!$C$13)-DC257,MAX(0,$H257-SUM($DP257:EZ257)))</f>
        <v/>
      </c>
      <c r="FB257">
        <f>MIN(BF256*(1+BF$6/Setup!$C$13)-DD257,MAX(0,$H257-SUM($DP257:FA257)))</f>
        <v/>
      </c>
      <c r="FC257">
        <f>MIN(BG256*(1+BG$6/Setup!$C$13)-DE257,MAX(0,$H257-SUM($DP257:FB257)))</f>
        <v/>
      </c>
      <c r="FD257">
        <f>MIN(BH256*(1+BH$6/Setup!$C$13)-DF257,MAX(0,$H257-SUM($DP257:FC257)))</f>
        <v/>
      </c>
      <c r="FE257">
        <f>MIN(BI256*(1+BI$6/Setup!$C$13)-DG257,MAX(0,$H257-SUM($DP257:FD257)))</f>
        <v/>
      </c>
      <c r="FF257">
        <f>MIN(BJ256*(1+BJ$6/Setup!$C$13)-DH257,MAX(0,$H257-SUM($DP257:FE257)))</f>
        <v/>
      </c>
      <c r="FG257">
        <f>MIN(BK256*(1+BK$6/Setup!$C$13)-DI257,MAX(0,$H257-SUM($DP257:FF257)))</f>
        <v/>
      </c>
      <c r="FH257">
        <f>MIN(BL256*(1+BL$6/Setup!$C$13)-DJ257,MAX(0,$H257-SUM($DP257:FG257)))</f>
        <v/>
      </c>
      <c r="FI257">
        <f>MIN(BM256*(1+BM$6/Setup!$C$13)-DK257,MAX(0,$H257-SUM($DP257:FH257)))</f>
        <v/>
      </c>
      <c r="FJ257">
        <f>MIN(BN256*(1+BN$6/Setup!$C$13)-DL257,MAX(0,$H257-SUM($DP257:FI257)))</f>
        <v/>
      </c>
      <c r="FK257">
        <f>MIN(BO256*(1+BO$6/Setup!$C$13)-DM257,MAX(0,$H257-SUM($DP257:FJ257)))</f>
        <v/>
      </c>
      <c r="FL257">
        <f>MIN(BP256*(1+BP$6/Setup!$C$13)-DN257,MAX(0,$H257-SUM($DP257:FK257)))</f>
        <v/>
      </c>
      <c r="FM257">
        <f>MIN(BQ256*(1+BQ$6/Setup!$C$13)-DO257,MAX(0,$H257-SUM($DP257:FL257)))</f>
        <v/>
      </c>
    </row>
    <row r="258">
      <c r="A258">
        <f>A257+1</f>
        <v/>
      </c>
      <c r="B258">
        <f>IF(Setup!$C$6="Every week",Setup!$C$7+7*(A258-1),IF(Setup!$C$6="Every 2 weeks",Setup!$C$7+14*(A258-1),IF(Setup!$C$6="Every month",EDATE(Setup!$C$7,A258-1),EOMONTH(Setup!$C$7,INT((A258-1+Setup!$C$20)/2)-1)+MIN(IF(MOD(A258-1+Setup!$C$20,2)=0,Setup!$C$18,Setup!$C$19),DAY(EOMONTH(Setup!$C$7,INT((A258-1+Setup!$C$20)/2)))))))</f>
        <v/>
      </c>
      <c r="C258">
        <f>N('Paycheck Plan'!J254)</f>
        <v/>
      </c>
      <c r="D258">
        <f>N('Paycheck Plan'!K254)</f>
        <v/>
      </c>
      <c r="E258">
        <f>MIN(MAX(0,Setup!$C$10-F257),MAX(0,Setup!$C$8+C258-G258))</f>
        <v/>
      </c>
      <c r="F258">
        <f>F257+E258</f>
        <v/>
      </c>
      <c r="G258">
        <f>MIN(Setup!$C$14,MAX(0,Setup!$C$8+C258))</f>
        <v/>
      </c>
      <c r="H258">
        <f>MAX(0,Setup!$C$8+C258-G258-E258)+SUM($T$7:$BQ$7)-SUM(BR258:DO258)</f>
        <v/>
      </c>
      <c r="I258">
        <f>SUMPRODUCT(T257:BQ257,$T$6:$BQ$6)/Setup!$C$13</f>
        <v/>
      </c>
      <c r="J258">
        <f>SUM(T258:BQ258)</f>
        <v/>
      </c>
      <c r="K258">
        <f>IF(MAX(DP258:FM258)&gt;0,MATCH(MAX(DP258:FM258),DP258:FM258,0),1)</f>
        <v/>
      </c>
      <c r="T258">
        <f>MAX(0,T257*(1+T$6/Setup!$C$13)-BR258-DP258)+IF($K258=1,$D258,0)</f>
        <v/>
      </c>
      <c r="U258">
        <f>MAX(0,U257*(1+U$6/Setup!$C$13)-BS258-DQ258)+IF($K258=2,$D258,0)</f>
        <v/>
      </c>
      <c r="V258">
        <f>MAX(0,V257*(1+V$6/Setup!$C$13)-BT258-DR258)+IF($K258=3,$D258,0)</f>
        <v/>
      </c>
      <c r="W258">
        <f>MAX(0,W257*(1+W$6/Setup!$C$13)-BU258-DS258)+IF($K258=4,$D258,0)</f>
        <v/>
      </c>
      <c r="X258">
        <f>MAX(0,X257*(1+X$6/Setup!$C$13)-BV258-DT258)+IF($K258=5,$D258,0)</f>
        <v/>
      </c>
      <c r="Y258">
        <f>MAX(0,Y257*(1+Y$6/Setup!$C$13)-BW258-DU258)+IF($K258=6,$D258,0)</f>
        <v/>
      </c>
      <c r="Z258">
        <f>MAX(0,Z257*(1+Z$6/Setup!$C$13)-BX258-DV258)+IF($K258=7,$D258,0)</f>
        <v/>
      </c>
      <c r="AA258">
        <f>MAX(0,AA257*(1+AA$6/Setup!$C$13)-BY258-DW258)+IF($K258=8,$D258,0)</f>
        <v/>
      </c>
      <c r="AB258">
        <f>MAX(0,AB257*(1+AB$6/Setup!$C$13)-BZ258-DX258)+IF($K258=9,$D258,0)</f>
        <v/>
      </c>
      <c r="AC258">
        <f>MAX(0,AC257*(1+AC$6/Setup!$C$13)-CA258-DY258)+IF($K258=10,$D258,0)</f>
        <v/>
      </c>
      <c r="AD258">
        <f>MAX(0,AD257*(1+AD$6/Setup!$C$13)-CB258-DZ258)+IF($K258=11,$D258,0)</f>
        <v/>
      </c>
      <c r="AE258">
        <f>MAX(0,AE257*(1+AE$6/Setup!$C$13)-CC258-EA258)+IF($K258=12,$D258,0)</f>
        <v/>
      </c>
      <c r="AF258">
        <f>MAX(0,AF257*(1+AF$6/Setup!$C$13)-CD258-EB258)+IF($K258=13,$D258,0)</f>
        <v/>
      </c>
      <c r="AG258">
        <f>MAX(0,AG257*(1+AG$6/Setup!$C$13)-CE258-EC258)+IF($K258=14,$D258,0)</f>
        <v/>
      </c>
      <c r="AH258">
        <f>MAX(0,AH257*(1+AH$6/Setup!$C$13)-CF258-ED258)+IF($K258=15,$D258,0)</f>
        <v/>
      </c>
      <c r="AI258">
        <f>MAX(0,AI257*(1+AI$6/Setup!$C$13)-CG258-EE258)+IF($K258=16,$D258,0)</f>
        <v/>
      </c>
      <c r="AJ258">
        <f>MAX(0,AJ257*(1+AJ$6/Setup!$C$13)-CH258-EF258)+IF($K258=17,$D258,0)</f>
        <v/>
      </c>
      <c r="AK258">
        <f>MAX(0,AK257*(1+AK$6/Setup!$C$13)-CI258-EG258)+IF($K258=18,$D258,0)</f>
        <v/>
      </c>
      <c r="AL258">
        <f>MAX(0,AL257*(1+AL$6/Setup!$C$13)-CJ258-EH258)+IF($K258=19,$D258,0)</f>
        <v/>
      </c>
      <c r="AM258">
        <f>MAX(0,AM257*(1+AM$6/Setup!$C$13)-CK258-EI258)+IF($K258=20,$D258,0)</f>
        <v/>
      </c>
      <c r="AN258">
        <f>MAX(0,AN257*(1+AN$6/Setup!$C$13)-CL258-EJ258)+IF($K258=21,$D258,0)</f>
        <v/>
      </c>
      <c r="AO258">
        <f>MAX(0,AO257*(1+AO$6/Setup!$C$13)-CM258-EK258)+IF($K258=22,$D258,0)</f>
        <v/>
      </c>
      <c r="AP258">
        <f>MAX(0,AP257*(1+AP$6/Setup!$C$13)-CN258-EL258)+IF($K258=23,$D258,0)</f>
        <v/>
      </c>
      <c r="AQ258">
        <f>MAX(0,AQ257*(1+AQ$6/Setup!$C$13)-CO258-EM258)+IF($K258=24,$D258,0)</f>
        <v/>
      </c>
      <c r="AR258">
        <f>MAX(0,AR257*(1+AR$6/Setup!$C$13)-CP258-EN258)+IF($K258=25,$D258,0)</f>
        <v/>
      </c>
      <c r="AS258">
        <f>MAX(0,AS257*(1+AS$6/Setup!$C$13)-CQ258-EO258)+IF($K258=26,$D258,0)</f>
        <v/>
      </c>
      <c r="AT258">
        <f>MAX(0,AT257*(1+AT$6/Setup!$C$13)-CR258-EP258)+IF($K258=27,$D258,0)</f>
        <v/>
      </c>
      <c r="AU258">
        <f>MAX(0,AU257*(1+AU$6/Setup!$C$13)-CS258-EQ258)+IF($K258=28,$D258,0)</f>
        <v/>
      </c>
      <c r="AV258">
        <f>MAX(0,AV257*(1+AV$6/Setup!$C$13)-CT258-ER258)+IF($K258=29,$D258,0)</f>
        <v/>
      </c>
      <c r="AW258">
        <f>MAX(0,AW257*(1+AW$6/Setup!$C$13)-CU258-ES258)+IF($K258=30,$D258,0)</f>
        <v/>
      </c>
      <c r="AX258">
        <f>MAX(0,AX257*(1+AX$6/Setup!$C$13)-CV258-ET258)+IF($K258=31,$D258,0)</f>
        <v/>
      </c>
      <c r="AY258">
        <f>MAX(0,AY257*(1+AY$6/Setup!$C$13)-CW258-EU258)+IF($K258=32,$D258,0)</f>
        <v/>
      </c>
      <c r="AZ258">
        <f>MAX(0,AZ257*(1+AZ$6/Setup!$C$13)-CX258-EV258)+IF($K258=33,$D258,0)</f>
        <v/>
      </c>
      <c r="BA258">
        <f>MAX(0,BA257*(1+BA$6/Setup!$C$13)-CY258-EW258)+IF($K258=34,$D258,0)</f>
        <v/>
      </c>
      <c r="BB258">
        <f>MAX(0,BB257*(1+BB$6/Setup!$C$13)-CZ258-EX258)+IF($K258=35,$D258,0)</f>
        <v/>
      </c>
      <c r="BC258">
        <f>MAX(0,BC257*(1+BC$6/Setup!$C$13)-DA258-EY258)+IF($K258=36,$D258,0)</f>
        <v/>
      </c>
      <c r="BD258">
        <f>MAX(0,BD257*(1+BD$6/Setup!$C$13)-DB258-EZ258)+IF($K258=37,$D258,0)</f>
        <v/>
      </c>
      <c r="BE258">
        <f>MAX(0,BE257*(1+BE$6/Setup!$C$13)-DC258-FA258)+IF($K258=38,$D258,0)</f>
        <v/>
      </c>
      <c r="BF258">
        <f>MAX(0,BF257*(1+BF$6/Setup!$C$13)-DD258-FB258)+IF($K258=39,$D258,0)</f>
        <v/>
      </c>
      <c r="BG258">
        <f>MAX(0,BG257*(1+BG$6/Setup!$C$13)-DE258-FC258)+IF($K258=40,$D258,0)</f>
        <v/>
      </c>
      <c r="BH258">
        <f>MAX(0,BH257*(1+BH$6/Setup!$C$13)-DF258-FD258)+IF($K258=41,$D258,0)</f>
        <v/>
      </c>
      <c r="BI258">
        <f>MAX(0,BI257*(1+BI$6/Setup!$C$13)-DG258-FE258)+IF($K258=42,$D258,0)</f>
        <v/>
      </c>
      <c r="BJ258">
        <f>MAX(0,BJ257*(1+BJ$6/Setup!$C$13)-DH258-FF258)+IF($K258=43,$D258,0)</f>
        <v/>
      </c>
      <c r="BK258">
        <f>MAX(0,BK257*(1+BK$6/Setup!$C$13)-DI258-FG258)+IF($K258=44,$D258,0)</f>
        <v/>
      </c>
      <c r="BL258">
        <f>MAX(0,BL257*(1+BL$6/Setup!$C$13)-DJ258-FH258)+IF($K258=45,$D258,0)</f>
        <v/>
      </c>
      <c r="BM258">
        <f>MAX(0,BM257*(1+BM$6/Setup!$C$13)-DK258-FI258)+IF($K258=46,$D258,0)</f>
        <v/>
      </c>
      <c r="BN258">
        <f>MAX(0,BN257*(1+BN$6/Setup!$C$13)-DL258-FJ258)+IF($K258=47,$D258,0)</f>
        <v/>
      </c>
      <c r="BO258">
        <f>MAX(0,BO257*(1+BO$6/Setup!$C$13)-DM258-FK258)+IF($K258=48,$D258,0)</f>
        <v/>
      </c>
      <c r="BP258">
        <f>MAX(0,BP257*(1+BP$6/Setup!$C$13)-DN258-FL258)+IF($K258=49,$D258,0)</f>
        <v/>
      </c>
      <c r="BQ258">
        <f>MAX(0,BQ257*(1+BQ$6/Setup!$C$13)-DO258-FM258)+IF($K258=50,$D258,0)</f>
        <v/>
      </c>
      <c r="BR258">
        <f>MIN(T257*(1+T$6/Setup!$C$13),T$7)</f>
        <v/>
      </c>
      <c r="BS258">
        <f>MIN(U257*(1+U$6/Setup!$C$13),U$7)</f>
        <v/>
      </c>
      <c r="BT258">
        <f>MIN(V257*(1+V$6/Setup!$C$13),V$7)</f>
        <v/>
      </c>
      <c r="BU258">
        <f>MIN(W257*(1+W$6/Setup!$C$13),W$7)</f>
        <v/>
      </c>
      <c r="BV258">
        <f>MIN(X257*(1+X$6/Setup!$C$13),X$7)</f>
        <v/>
      </c>
      <c r="BW258">
        <f>MIN(Y257*(1+Y$6/Setup!$C$13),Y$7)</f>
        <v/>
      </c>
      <c r="BX258">
        <f>MIN(Z257*(1+Z$6/Setup!$C$13),Z$7)</f>
        <v/>
      </c>
      <c r="BY258">
        <f>MIN(AA257*(1+AA$6/Setup!$C$13),AA$7)</f>
        <v/>
      </c>
      <c r="BZ258">
        <f>MIN(AB257*(1+AB$6/Setup!$C$13),AB$7)</f>
        <v/>
      </c>
      <c r="CA258">
        <f>MIN(AC257*(1+AC$6/Setup!$C$13),AC$7)</f>
        <v/>
      </c>
      <c r="CB258">
        <f>MIN(AD257*(1+AD$6/Setup!$C$13),AD$7)</f>
        <v/>
      </c>
      <c r="CC258">
        <f>MIN(AE257*(1+AE$6/Setup!$C$13),AE$7)</f>
        <v/>
      </c>
      <c r="CD258">
        <f>MIN(AF257*(1+AF$6/Setup!$C$13),AF$7)</f>
        <v/>
      </c>
      <c r="CE258">
        <f>MIN(AG257*(1+AG$6/Setup!$C$13),AG$7)</f>
        <v/>
      </c>
      <c r="CF258">
        <f>MIN(AH257*(1+AH$6/Setup!$C$13),AH$7)</f>
        <v/>
      </c>
      <c r="CG258">
        <f>MIN(AI257*(1+AI$6/Setup!$C$13),AI$7)</f>
        <v/>
      </c>
      <c r="CH258">
        <f>MIN(AJ257*(1+AJ$6/Setup!$C$13),AJ$7)</f>
        <v/>
      </c>
      <c r="CI258">
        <f>MIN(AK257*(1+AK$6/Setup!$C$13),AK$7)</f>
        <v/>
      </c>
      <c r="CJ258">
        <f>MIN(AL257*(1+AL$6/Setup!$C$13),AL$7)</f>
        <v/>
      </c>
      <c r="CK258">
        <f>MIN(AM257*(1+AM$6/Setup!$C$13),AM$7)</f>
        <v/>
      </c>
      <c r="CL258">
        <f>MIN(AN257*(1+AN$6/Setup!$C$13),AN$7)</f>
        <v/>
      </c>
      <c r="CM258">
        <f>MIN(AO257*(1+AO$6/Setup!$C$13),AO$7)</f>
        <v/>
      </c>
      <c r="CN258">
        <f>MIN(AP257*(1+AP$6/Setup!$C$13),AP$7)</f>
        <v/>
      </c>
      <c r="CO258">
        <f>MIN(AQ257*(1+AQ$6/Setup!$C$13),AQ$7)</f>
        <v/>
      </c>
      <c r="CP258">
        <f>MIN(AR257*(1+AR$6/Setup!$C$13),AR$7)</f>
        <v/>
      </c>
      <c r="CQ258">
        <f>MIN(AS257*(1+AS$6/Setup!$C$13),AS$7)</f>
        <v/>
      </c>
      <c r="CR258">
        <f>MIN(AT257*(1+AT$6/Setup!$C$13),AT$7)</f>
        <v/>
      </c>
      <c r="CS258">
        <f>MIN(AU257*(1+AU$6/Setup!$C$13),AU$7)</f>
        <v/>
      </c>
      <c r="CT258">
        <f>MIN(AV257*(1+AV$6/Setup!$C$13),AV$7)</f>
        <v/>
      </c>
      <c r="CU258">
        <f>MIN(AW257*(1+AW$6/Setup!$C$13),AW$7)</f>
        <v/>
      </c>
      <c r="CV258">
        <f>MIN(AX257*(1+AX$6/Setup!$C$13),AX$7)</f>
        <v/>
      </c>
      <c r="CW258">
        <f>MIN(AY257*(1+AY$6/Setup!$C$13),AY$7)</f>
        <v/>
      </c>
      <c r="CX258">
        <f>MIN(AZ257*(1+AZ$6/Setup!$C$13),AZ$7)</f>
        <v/>
      </c>
      <c r="CY258">
        <f>MIN(BA257*(1+BA$6/Setup!$C$13),BA$7)</f>
        <v/>
      </c>
      <c r="CZ258">
        <f>MIN(BB257*(1+BB$6/Setup!$C$13),BB$7)</f>
        <v/>
      </c>
      <c r="DA258">
        <f>MIN(BC257*(1+BC$6/Setup!$C$13),BC$7)</f>
        <v/>
      </c>
      <c r="DB258">
        <f>MIN(BD257*(1+BD$6/Setup!$C$13),BD$7)</f>
        <v/>
      </c>
      <c r="DC258">
        <f>MIN(BE257*(1+BE$6/Setup!$C$13),BE$7)</f>
        <v/>
      </c>
      <c r="DD258">
        <f>MIN(BF257*(1+BF$6/Setup!$C$13),BF$7)</f>
        <v/>
      </c>
      <c r="DE258">
        <f>MIN(BG257*(1+BG$6/Setup!$C$13),BG$7)</f>
        <v/>
      </c>
      <c r="DF258">
        <f>MIN(BH257*(1+BH$6/Setup!$C$13),BH$7)</f>
        <v/>
      </c>
      <c r="DG258">
        <f>MIN(BI257*(1+BI$6/Setup!$C$13),BI$7)</f>
        <v/>
      </c>
      <c r="DH258">
        <f>MIN(BJ257*(1+BJ$6/Setup!$C$13),BJ$7)</f>
        <v/>
      </c>
      <c r="DI258">
        <f>MIN(BK257*(1+BK$6/Setup!$C$13),BK$7)</f>
        <v/>
      </c>
      <c r="DJ258">
        <f>MIN(BL257*(1+BL$6/Setup!$C$13),BL$7)</f>
        <v/>
      </c>
      <c r="DK258">
        <f>MIN(BM257*(1+BM$6/Setup!$C$13),BM$7)</f>
        <v/>
      </c>
      <c r="DL258">
        <f>MIN(BN257*(1+BN$6/Setup!$C$13),BN$7)</f>
        <v/>
      </c>
      <c r="DM258">
        <f>MIN(BO257*(1+BO$6/Setup!$C$13),BO$7)</f>
        <v/>
      </c>
      <c r="DN258">
        <f>MIN(BP257*(1+BP$6/Setup!$C$13),BP$7)</f>
        <v/>
      </c>
      <c r="DO258">
        <f>MIN(BQ257*(1+BQ$6/Setup!$C$13),BQ$7)</f>
        <v/>
      </c>
      <c r="DP258">
        <f>MIN(T257*(1+T$6/Setup!$C$13)-BR258,$H258)</f>
        <v/>
      </c>
      <c r="DQ258">
        <f>MIN(U257*(1+U$6/Setup!$C$13)-BS258,MAX(0,$H258-SUM($DP258:DP258)))</f>
        <v/>
      </c>
      <c r="DR258">
        <f>MIN(V257*(1+V$6/Setup!$C$13)-BT258,MAX(0,$H258-SUM($DP258:DQ258)))</f>
        <v/>
      </c>
      <c r="DS258">
        <f>MIN(W257*(1+W$6/Setup!$C$13)-BU258,MAX(0,$H258-SUM($DP258:DR258)))</f>
        <v/>
      </c>
      <c r="DT258">
        <f>MIN(X257*(1+X$6/Setup!$C$13)-BV258,MAX(0,$H258-SUM($DP258:DS258)))</f>
        <v/>
      </c>
      <c r="DU258">
        <f>MIN(Y257*(1+Y$6/Setup!$C$13)-BW258,MAX(0,$H258-SUM($DP258:DT258)))</f>
        <v/>
      </c>
      <c r="DV258">
        <f>MIN(Z257*(1+Z$6/Setup!$C$13)-BX258,MAX(0,$H258-SUM($DP258:DU258)))</f>
        <v/>
      </c>
      <c r="DW258">
        <f>MIN(AA257*(1+AA$6/Setup!$C$13)-BY258,MAX(0,$H258-SUM($DP258:DV258)))</f>
        <v/>
      </c>
      <c r="DX258">
        <f>MIN(AB257*(1+AB$6/Setup!$C$13)-BZ258,MAX(0,$H258-SUM($DP258:DW258)))</f>
        <v/>
      </c>
      <c r="DY258">
        <f>MIN(AC257*(1+AC$6/Setup!$C$13)-CA258,MAX(0,$H258-SUM($DP258:DX258)))</f>
        <v/>
      </c>
      <c r="DZ258">
        <f>MIN(AD257*(1+AD$6/Setup!$C$13)-CB258,MAX(0,$H258-SUM($DP258:DY258)))</f>
        <v/>
      </c>
      <c r="EA258">
        <f>MIN(AE257*(1+AE$6/Setup!$C$13)-CC258,MAX(0,$H258-SUM($DP258:DZ258)))</f>
        <v/>
      </c>
      <c r="EB258">
        <f>MIN(AF257*(1+AF$6/Setup!$C$13)-CD258,MAX(0,$H258-SUM($DP258:EA258)))</f>
        <v/>
      </c>
      <c r="EC258">
        <f>MIN(AG257*(1+AG$6/Setup!$C$13)-CE258,MAX(0,$H258-SUM($DP258:EB258)))</f>
        <v/>
      </c>
      <c r="ED258">
        <f>MIN(AH257*(1+AH$6/Setup!$C$13)-CF258,MAX(0,$H258-SUM($DP258:EC258)))</f>
        <v/>
      </c>
      <c r="EE258">
        <f>MIN(AI257*(1+AI$6/Setup!$C$13)-CG258,MAX(0,$H258-SUM($DP258:ED258)))</f>
        <v/>
      </c>
      <c r="EF258">
        <f>MIN(AJ257*(1+AJ$6/Setup!$C$13)-CH258,MAX(0,$H258-SUM($DP258:EE258)))</f>
        <v/>
      </c>
      <c r="EG258">
        <f>MIN(AK257*(1+AK$6/Setup!$C$13)-CI258,MAX(0,$H258-SUM($DP258:EF258)))</f>
        <v/>
      </c>
      <c r="EH258">
        <f>MIN(AL257*(1+AL$6/Setup!$C$13)-CJ258,MAX(0,$H258-SUM($DP258:EG258)))</f>
        <v/>
      </c>
      <c r="EI258">
        <f>MIN(AM257*(1+AM$6/Setup!$C$13)-CK258,MAX(0,$H258-SUM($DP258:EH258)))</f>
        <v/>
      </c>
      <c r="EJ258">
        <f>MIN(AN257*(1+AN$6/Setup!$C$13)-CL258,MAX(0,$H258-SUM($DP258:EI258)))</f>
        <v/>
      </c>
      <c r="EK258">
        <f>MIN(AO257*(1+AO$6/Setup!$C$13)-CM258,MAX(0,$H258-SUM($DP258:EJ258)))</f>
        <v/>
      </c>
      <c r="EL258">
        <f>MIN(AP257*(1+AP$6/Setup!$C$13)-CN258,MAX(0,$H258-SUM($DP258:EK258)))</f>
        <v/>
      </c>
      <c r="EM258">
        <f>MIN(AQ257*(1+AQ$6/Setup!$C$13)-CO258,MAX(0,$H258-SUM($DP258:EL258)))</f>
        <v/>
      </c>
      <c r="EN258">
        <f>MIN(AR257*(1+AR$6/Setup!$C$13)-CP258,MAX(0,$H258-SUM($DP258:EM258)))</f>
        <v/>
      </c>
      <c r="EO258">
        <f>MIN(AS257*(1+AS$6/Setup!$C$13)-CQ258,MAX(0,$H258-SUM($DP258:EN258)))</f>
        <v/>
      </c>
      <c r="EP258">
        <f>MIN(AT257*(1+AT$6/Setup!$C$13)-CR258,MAX(0,$H258-SUM($DP258:EO258)))</f>
        <v/>
      </c>
      <c r="EQ258">
        <f>MIN(AU257*(1+AU$6/Setup!$C$13)-CS258,MAX(0,$H258-SUM($DP258:EP258)))</f>
        <v/>
      </c>
      <c r="ER258">
        <f>MIN(AV257*(1+AV$6/Setup!$C$13)-CT258,MAX(0,$H258-SUM($DP258:EQ258)))</f>
        <v/>
      </c>
      <c r="ES258">
        <f>MIN(AW257*(1+AW$6/Setup!$C$13)-CU258,MAX(0,$H258-SUM($DP258:ER258)))</f>
        <v/>
      </c>
      <c r="ET258">
        <f>MIN(AX257*(1+AX$6/Setup!$C$13)-CV258,MAX(0,$H258-SUM($DP258:ES258)))</f>
        <v/>
      </c>
      <c r="EU258">
        <f>MIN(AY257*(1+AY$6/Setup!$C$13)-CW258,MAX(0,$H258-SUM($DP258:ET258)))</f>
        <v/>
      </c>
      <c r="EV258">
        <f>MIN(AZ257*(1+AZ$6/Setup!$C$13)-CX258,MAX(0,$H258-SUM($DP258:EU258)))</f>
        <v/>
      </c>
      <c r="EW258">
        <f>MIN(BA257*(1+BA$6/Setup!$C$13)-CY258,MAX(0,$H258-SUM($DP258:EV258)))</f>
        <v/>
      </c>
      <c r="EX258">
        <f>MIN(BB257*(1+BB$6/Setup!$C$13)-CZ258,MAX(0,$H258-SUM($DP258:EW258)))</f>
        <v/>
      </c>
      <c r="EY258">
        <f>MIN(BC257*(1+BC$6/Setup!$C$13)-DA258,MAX(0,$H258-SUM($DP258:EX258)))</f>
        <v/>
      </c>
      <c r="EZ258">
        <f>MIN(BD257*(1+BD$6/Setup!$C$13)-DB258,MAX(0,$H258-SUM($DP258:EY258)))</f>
        <v/>
      </c>
      <c r="FA258">
        <f>MIN(BE257*(1+BE$6/Setup!$C$13)-DC258,MAX(0,$H258-SUM($DP258:EZ258)))</f>
        <v/>
      </c>
      <c r="FB258">
        <f>MIN(BF257*(1+BF$6/Setup!$C$13)-DD258,MAX(0,$H258-SUM($DP258:FA258)))</f>
        <v/>
      </c>
      <c r="FC258">
        <f>MIN(BG257*(1+BG$6/Setup!$C$13)-DE258,MAX(0,$H258-SUM($DP258:FB258)))</f>
        <v/>
      </c>
      <c r="FD258">
        <f>MIN(BH257*(1+BH$6/Setup!$C$13)-DF258,MAX(0,$H258-SUM($DP258:FC258)))</f>
        <v/>
      </c>
      <c r="FE258">
        <f>MIN(BI257*(1+BI$6/Setup!$C$13)-DG258,MAX(0,$H258-SUM($DP258:FD258)))</f>
        <v/>
      </c>
      <c r="FF258">
        <f>MIN(BJ257*(1+BJ$6/Setup!$C$13)-DH258,MAX(0,$H258-SUM($DP258:FE258)))</f>
        <v/>
      </c>
      <c r="FG258">
        <f>MIN(BK257*(1+BK$6/Setup!$C$13)-DI258,MAX(0,$H258-SUM($DP258:FF258)))</f>
        <v/>
      </c>
      <c r="FH258">
        <f>MIN(BL257*(1+BL$6/Setup!$C$13)-DJ258,MAX(0,$H258-SUM($DP258:FG258)))</f>
        <v/>
      </c>
      <c r="FI258">
        <f>MIN(BM257*(1+BM$6/Setup!$C$13)-DK258,MAX(0,$H258-SUM($DP258:FH258)))</f>
        <v/>
      </c>
      <c r="FJ258">
        <f>MIN(BN257*(1+BN$6/Setup!$C$13)-DL258,MAX(0,$H258-SUM($DP258:FI258)))</f>
        <v/>
      </c>
      <c r="FK258">
        <f>MIN(BO257*(1+BO$6/Setup!$C$13)-DM258,MAX(0,$H258-SUM($DP258:FJ258)))</f>
        <v/>
      </c>
      <c r="FL258">
        <f>MIN(BP257*(1+BP$6/Setup!$C$13)-DN258,MAX(0,$H258-SUM($DP258:FK258)))</f>
        <v/>
      </c>
      <c r="FM258">
        <f>MIN(BQ257*(1+BQ$6/Setup!$C$13)-DO258,MAX(0,$H258-SUM($DP258:FL258)))</f>
        <v/>
      </c>
    </row>
    <row r="259">
      <c r="A259">
        <f>A258+1</f>
        <v/>
      </c>
      <c r="B259">
        <f>IF(Setup!$C$6="Every week",Setup!$C$7+7*(A259-1),IF(Setup!$C$6="Every 2 weeks",Setup!$C$7+14*(A259-1),IF(Setup!$C$6="Every month",EDATE(Setup!$C$7,A259-1),EOMONTH(Setup!$C$7,INT((A259-1+Setup!$C$20)/2)-1)+MIN(IF(MOD(A259-1+Setup!$C$20,2)=0,Setup!$C$18,Setup!$C$19),DAY(EOMONTH(Setup!$C$7,INT((A259-1+Setup!$C$20)/2)))))))</f>
        <v/>
      </c>
      <c r="C259">
        <f>N('Paycheck Plan'!J255)</f>
        <v/>
      </c>
      <c r="D259">
        <f>N('Paycheck Plan'!K255)</f>
        <v/>
      </c>
      <c r="E259">
        <f>MIN(MAX(0,Setup!$C$10-F258),MAX(0,Setup!$C$8+C259-G259))</f>
        <v/>
      </c>
      <c r="F259">
        <f>F258+E259</f>
        <v/>
      </c>
      <c r="G259">
        <f>MIN(Setup!$C$14,MAX(0,Setup!$C$8+C259))</f>
        <v/>
      </c>
      <c r="H259">
        <f>MAX(0,Setup!$C$8+C259-G259-E259)+SUM($T$7:$BQ$7)-SUM(BR259:DO259)</f>
        <v/>
      </c>
      <c r="I259">
        <f>SUMPRODUCT(T258:BQ258,$T$6:$BQ$6)/Setup!$C$13</f>
        <v/>
      </c>
      <c r="J259">
        <f>SUM(T259:BQ259)</f>
        <v/>
      </c>
      <c r="K259">
        <f>IF(MAX(DP259:FM259)&gt;0,MATCH(MAX(DP259:FM259),DP259:FM259,0),1)</f>
        <v/>
      </c>
      <c r="T259">
        <f>MAX(0,T258*(1+T$6/Setup!$C$13)-BR259-DP259)+IF($K259=1,$D259,0)</f>
        <v/>
      </c>
      <c r="U259">
        <f>MAX(0,U258*(1+U$6/Setup!$C$13)-BS259-DQ259)+IF($K259=2,$D259,0)</f>
        <v/>
      </c>
      <c r="V259">
        <f>MAX(0,V258*(1+V$6/Setup!$C$13)-BT259-DR259)+IF($K259=3,$D259,0)</f>
        <v/>
      </c>
      <c r="W259">
        <f>MAX(0,W258*(1+W$6/Setup!$C$13)-BU259-DS259)+IF($K259=4,$D259,0)</f>
        <v/>
      </c>
      <c r="X259">
        <f>MAX(0,X258*(1+X$6/Setup!$C$13)-BV259-DT259)+IF($K259=5,$D259,0)</f>
        <v/>
      </c>
      <c r="Y259">
        <f>MAX(0,Y258*(1+Y$6/Setup!$C$13)-BW259-DU259)+IF($K259=6,$D259,0)</f>
        <v/>
      </c>
      <c r="Z259">
        <f>MAX(0,Z258*(1+Z$6/Setup!$C$13)-BX259-DV259)+IF($K259=7,$D259,0)</f>
        <v/>
      </c>
      <c r="AA259">
        <f>MAX(0,AA258*(1+AA$6/Setup!$C$13)-BY259-DW259)+IF($K259=8,$D259,0)</f>
        <v/>
      </c>
      <c r="AB259">
        <f>MAX(0,AB258*(1+AB$6/Setup!$C$13)-BZ259-DX259)+IF($K259=9,$D259,0)</f>
        <v/>
      </c>
      <c r="AC259">
        <f>MAX(0,AC258*(1+AC$6/Setup!$C$13)-CA259-DY259)+IF($K259=10,$D259,0)</f>
        <v/>
      </c>
      <c r="AD259">
        <f>MAX(0,AD258*(1+AD$6/Setup!$C$13)-CB259-DZ259)+IF($K259=11,$D259,0)</f>
        <v/>
      </c>
      <c r="AE259">
        <f>MAX(0,AE258*(1+AE$6/Setup!$C$13)-CC259-EA259)+IF($K259=12,$D259,0)</f>
        <v/>
      </c>
      <c r="AF259">
        <f>MAX(0,AF258*(1+AF$6/Setup!$C$13)-CD259-EB259)+IF($K259=13,$D259,0)</f>
        <v/>
      </c>
      <c r="AG259">
        <f>MAX(0,AG258*(1+AG$6/Setup!$C$13)-CE259-EC259)+IF($K259=14,$D259,0)</f>
        <v/>
      </c>
      <c r="AH259">
        <f>MAX(0,AH258*(1+AH$6/Setup!$C$13)-CF259-ED259)+IF($K259=15,$D259,0)</f>
        <v/>
      </c>
      <c r="AI259">
        <f>MAX(0,AI258*(1+AI$6/Setup!$C$13)-CG259-EE259)+IF($K259=16,$D259,0)</f>
        <v/>
      </c>
      <c r="AJ259">
        <f>MAX(0,AJ258*(1+AJ$6/Setup!$C$13)-CH259-EF259)+IF($K259=17,$D259,0)</f>
        <v/>
      </c>
      <c r="AK259">
        <f>MAX(0,AK258*(1+AK$6/Setup!$C$13)-CI259-EG259)+IF($K259=18,$D259,0)</f>
        <v/>
      </c>
      <c r="AL259">
        <f>MAX(0,AL258*(1+AL$6/Setup!$C$13)-CJ259-EH259)+IF($K259=19,$D259,0)</f>
        <v/>
      </c>
      <c r="AM259">
        <f>MAX(0,AM258*(1+AM$6/Setup!$C$13)-CK259-EI259)+IF($K259=20,$D259,0)</f>
        <v/>
      </c>
      <c r="AN259">
        <f>MAX(0,AN258*(1+AN$6/Setup!$C$13)-CL259-EJ259)+IF($K259=21,$D259,0)</f>
        <v/>
      </c>
      <c r="AO259">
        <f>MAX(0,AO258*(1+AO$6/Setup!$C$13)-CM259-EK259)+IF($K259=22,$D259,0)</f>
        <v/>
      </c>
      <c r="AP259">
        <f>MAX(0,AP258*(1+AP$6/Setup!$C$13)-CN259-EL259)+IF($K259=23,$D259,0)</f>
        <v/>
      </c>
      <c r="AQ259">
        <f>MAX(0,AQ258*(1+AQ$6/Setup!$C$13)-CO259-EM259)+IF($K259=24,$D259,0)</f>
        <v/>
      </c>
      <c r="AR259">
        <f>MAX(0,AR258*(1+AR$6/Setup!$C$13)-CP259-EN259)+IF($K259=25,$D259,0)</f>
        <v/>
      </c>
      <c r="AS259">
        <f>MAX(0,AS258*(1+AS$6/Setup!$C$13)-CQ259-EO259)+IF($K259=26,$D259,0)</f>
        <v/>
      </c>
      <c r="AT259">
        <f>MAX(0,AT258*(1+AT$6/Setup!$C$13)-CR259-EP259)+IF($K259=27,$D259,0)</f>
        <v/>
      </c>
      <c r="AU259">
        <f>MAX(0,AU258*(1+AU$6/Setup!$C$13)-CS259-EQ259)+IF($K259=28,$D259,0)</f>
        <v/>
      </c>
      <c r="AV259">
        <f>MAX(0,AV258*(1+AV$6/Setup!$C$13)-CT259-ER259)+IF($K259=29,$D259,0)</f>
        <v/>
      </c>
      <c r="AW259">
        <f>MAX(0,AW258*(1+AW$6/Setup!$C$13)-CU259-ES259)+IF($K259=30,$D259,0)</f>
        <v/>
      </c>
      <c r="AX259">
        <f>MAX(0,AX258*(1+AX$6/Setup!$C$13)-CV259-ET259)+IF($K259=31,$D259,0)</f>
        <v/>
      </c>
      <c r="AY259">
        <f>MAX(0,AY258*(1+AY$6/Setup!$C$13)-CW259-EU259)+IF($K259=32,$D259,0)</f>
        <v/>
      </c>
      <c r="AZ259">
        <f>MAX(0,AZ258*(1+AZ$6/Setup!$C$13)-CX259-EV259)+IF($K259=33,$D259,0)</f>
        <v/>
      </c>
      <c r="BA259">
        <f>MAX(0,BA258*(1+BA$6/Setup!$C$13)-CY259-EW259)+IF($K259=34,$D259,0)</f>
        <v/>
      </c>
      <c r="BB259">
        <f>MAX(0,BB258*(1+BB$6/Setup!$C$13)-CZ259-EX259)+IF($K259=35,$D259,0)</f>
        <v/>
      </c>
      <c r="BC259">
        <f>MAX(0,BC258*(1+BC$6/Setup!$C$13)-DA259-EY259)+IF($K259=36,$D259,0)</f>
        <v/>
      </c>
      <c r="BD259">
        <f>MAX(0,BD258*(1+BD$6/Setup!$C$13)-DB259-EZ259)+IF($K259=37,$D259,0)</f>
        <v/>
      </c>
      <c r="BE259">
        <f>MAX(0,BE258*(1+BE$6/Setup!$C$13)-DC259-FA259)+IF($K259=38,$D259,0)</f>
        <v/>
      </c>
      <c r="BF259">
        <f>MAX(0,BF258*(1+BF$6/Setup!$C$13)-DD259-FB259)+IF($K259=39,$D259,0)</f>
        <v/>
      </c>
      <c r="BG259">
        <f>MAX(0,BG258*(1+BG$6/Setup!$C$13)-DE259-FC259)+IF($K259=40,$D259,0)</f>
        <v/>
      </c>
      <c r="BH259">
        <f>MAX(0,BH258*(1+BH$6/Setup!$C$13)-DF259-FD259)+IF($K259=41,$D259,0)</f>
        <v/>
      </c>
      <c r="BI259">
        <f>MAX(0,BI258*(1+BI$6/Setup!$C$13)-DG259-FE259)+IF($K259=42,$D259,0)</f>
        <v/>
      </c>
      <c r="BJ259">
        <f>MAX(0,BJ258*(1+BJ$6/Setup!$C$13)-DH259-FF259)+IF($K259=43,$D259,0)</f>
        <v/>
      </c>
      <c r="BK259">
        <f>MAX(0,BK258*(1+BK$6/Setup!$C$13)-DI259-FG259)+IF($K259=44,$D259,0)</f>
        <v/>
      </c>
      <c r="BL259">
        <f>MAX(0,BL258*(1+BL$6/Setup!$C$13)-DJ259-FH259)+IF($K259=45,$D259,0)</f>
        <v/>
      </c>
      <c r="BM259">
        <f>MAX(0,BM258*(1+BM$6/Setup!$C$13)-DK259-FI259)+IF($K259=46,$D259,0)</f>
        <v/>
      </c>
      <c r="BN259">
        <f>MAX(0,BN258*(1+BN$6/Setup!$C$13)-DL259-FJ259)+IF($K259=47,$D259,0)</f>
        <v/>
      </c>
      <c r="BO259">
        <f>MAX(0,BO258*(1+BO$6/Setup!$C$13)-DM259-FK259)+IF($K259=48,$D259,0)</f>
        <v/>
      </c>
      <c r="BP259">
        <f>MAX(0,BP258*(1+BP$6/Setup!$C$13)-DN259-FL259)+IF($K259=49,$D259,0)</f>
        <v/>
      </c>
      <c r="BQ259">
        <f>MAX(0,BQ258*(1+BQ$6/Setup!$C$13)-DO259-FM259)+IF($K259=50,$D259,0)</f>
        <v/>
      </c>
      <c r="BR259">
        <f>MIN(T258*(1+T$6/Setup!$C$13),T$7)</f>
        <v/>
      </c>
      <c r="BS259">
        <f>MIN(U258*(1+U$6/Setup!$C$13),U$7)</f>
        <v/>
      </c>
      <c r="BT259">
        <f>MIN(V258*(1+V$6/Setup!$C$13),V$7)</f>
        <v/>
      </c>
      <c r="BU259">
        <f>MIN(W258*(1+W$6/Setup!$C$13),W$7)</f>
        <v/>
      </c>
      <c r="BV259">
        <f>MIN(X258*(1+X$6/Setup!$C$13),X$7)</f>
        <v/>
      </c>
      <c r="BW259">
        <f>MIN(Y258*(1+Y$6/Setup!$C$13),Y$7)</f>
        <v/>
      </c>
      <c r="BX259">
        <f>MIN(Z258*(1+Z$6/Setup!$C$13),Z$7)</f>
        <v/>
      </c>
      <c r="BY259">
        <f>MIN(AA258*(1+AA$6/Setup!$C$13),AA$7)</f>
        <v/>
      </c>
      <c r="BZ259">
        <f>MIN(AB258*(1+AB$6/Setup!$C$13),AB$7)</f>
        <v/>
      </c>
      <c r="CA259">
        <f>MIN(AC258*(1+AC$6/Setup!$C$13),AC$7)</f>
        <v/>
      </c>
      <c r="CB259">
        <f>MIN(AD258*(1+AD$6/Setup!$C$13),AD$7)</f>
        <v/>
      </c>
      <c r="CC259">
        <f>MIN(AE258*(1+AE$6/Setup!$C$13),AE$7)</f>
        <v/>
      </c>
      <c r="CD259">
        <f>MIN(AF258*(1+AF$6/Setup!$C$13),AF$7)</f>
        <v/>
      </c>
      <c r="CE259">
        <f>MIN(AG258*(1+AG$6/Setup!$C$13),AG$7)</f>
        <v/>
      </c>
      <c r="CF259">
        <f>MIN(AH258*(1+AH$6/Setup!$C$13),AH$7)</f>
        <v/>
      </c>
      <c r="CG259">
        <f>MIN(AI258*(1+AI$6/Setup!$C$13),AI$7)</f>
        <v/>
      </c>
      <c r="CH259">
        <f>MIN(AJ258*(1+AJ$6/Setup!$C$13),AJ$7)</f>
        <v/>
      </c>
      <c r="CI259">
        <f>MIN(AK258*(1+AK$6/Setup!$C$13),AK$7)</f>
        <v/>
      </c>
      <c r="CJ259">
        <f>MIN(AL258*(1+AL$6/Setup!$C$13),AL$7)</f>
        <v/>
      </c>
      <c r="CK259">
        <f>MIN(AM258*(1+AM$6/Setup!$C$13),AM$7)</f>
        <v/>
      </c>
      <c r="CL259">
        <f>MIN(AN258*(1+AN$6/Setup!$C$13),AN$7)</f>
        <v/>
      </c>
      <c r="CM259">
        <f>MIN(AO258*(1+AO$6/Setup!$C$13),AO$7)</f>
        <v/>
      </c>
      <c r="CN259">
        <f>MIN(AP258*(1+AP$6/Setup!$C$13),AP$7)</f>
        <v/>
      </c>
      <c r="CO259">
        <f>MIN(AQ258*(1+AQ$6/Setup!$C$13),AQ$7)</f>
        <v/>
      </c>
      <c r="CP259">
        <f>MIN(AR258*(1+AR$6/Setup!$C$13),AR$7)</f>
        <v/>
      </c>
      <c r="CQ259">
        <f>MIN(AS258*(1+AS$6/Setup!$C$13),AS$7)</f>
        <v/>
      </c>
      <c r="CR259">
        <f>MIN(AT258*(1+AT$6/Setup!$C$13),AT$7)</f>
        <v/>
      </c>
      <c r="CS259">
        <f>MIN(AU258*(1+AU$6/Setup!$C$13),AU$7)</f>
        <v/>
      </c>
      <c r="CT259">
        <f>MIN(AV258*(1+AV$6/Setup!$C$13),AV$7)</f>
        <v/>
      </c>
      <c r="CU259">
        <f>MIN(AW258*(1+AW$6/Setup!$C$13),AW$7)</f>
        <v/>
      </c>
      <c r="CV259">
        <f>MIN(AX258*(1+AX$6/Setup!$C$13),AX$7)</f>
        <v/>
      </c>
      <c r="CW259">
        <f>MIN(AY258*(1+AY$6/Setup!$C$13),AY$7)</f>
        <v/>
      </c>
      <c r="CX259">
        <f>MIN(AZ258*(1+AZ$6/Setup!$C$13),AZ$7)</f>
        <v/>
      </c>
      <c r="CY259">
        <f>MIN(BA258*(1+BA$6/Setup!$C$13),BA$7)</f>
        <v/>
      </c>
      <c r="CZ259">
        <f>MIN(BB258*(1+BB$6/Setup!$C$13),BB$7)</f>
        <v/>
      </c>
      <c r="DA259">
        <f>MIN(BC258*(1+BC$6/Setup!$C$13),BC$7)</f>
        <v/>
      </c>
      <c r="DB259">
        <f>MIN(BD258*(1+BD$6/Setup!$C$13),BD$7)</f>
        <v/>
      </c>
      <c r="DC259">
        <f>MIN(BE258*(1+BE$6/Setup!$C$13),BE$7)</f>
        <v/>
      </c>
      <c r="DD259">
        <f>MIN(BF258*(1+BF$6/Setup!$C$13),BF$7)</f>
        <v/>
      </c>
      <c r="DE259">
        <f>MIN(BG258*(1+BG$6/Setup!$C$13),BG$7)</f>
        <v/>
      </c>
      <c r="DF259">
        <f>MIN(BH258*(1+BH$6/Setup!$C$13),BH$7)</f>
        <v/>
      </c>
      <c r="DG259">
        <f>MIN(BI258*(1+BI$6/Setup!$C$13),BI$7)</f>
        <v/>
      </c>
      <c r="DH259">
        <f>MIN(BJ258*(1+BJ$6/Setup!$C$13),BJ$7)</f>
        <v/>
      </c>
      <c r="DI259">
        <f>MIN(BK258*(1+BK$6/Setup!$C$13),BK$7)</f>
        <v/>
      </c>
      <c r="DJ259">
        <f>MIN(BL258*(1+BL$6/Setup!$C$13),BL$7)</f>
        <v/>
      </c>
      <c r="DK259">
        <f>MIN(BM258*(1+BM$6/Setup!$C$13),BM$7)</f>
        <v/>
      </c>
      <c r="DL259">
        <f>MIN(BN258*(1+BN$6/Setup!$C$13),BN$7)</f>
        <v/>
      </c>
      <c r="DM259">
        <f>MIN(BO258*(1+BO$6/Setup!$C$13),BO$7)</f>
        <v/>
      </c>
      <c r="DN259">
        <f>MIN(BP258*(1+BP$6/Setup!$C$13),BP$7)</f>
        <v/>
      </c>
      <c r="DO259">
        <f>MIN(BQ258*(1+BQ$6/Setup!$C$13),BQ$7)</f>
        <v/>
      </c>
      <c r="DP259">
        <f>MIN(T258*(1+T$6/Setup!$C$13)-BR259,$H259)</f>
        <v/>
      </c>
      <c r="DQ259">
        <f>MIN(U258*(1+U$6/Setup!$C$13)-BS259,MAX(0,$H259-SUM($DP259:DP259)))</f>
        <v/>
      </c>
      <c r="DR259">
        <f>MIN(V258*(1+V$6/Setup!$C$13)-BT259,MAX(0,$H259-SUM($DP259:DQ259)))</f>
        <v/>
      </c>
      <c r="DS259">
        <f>MIN(W258*(1+W$6/Setup!$C$13)-BU259,MAX(0,$H259-SUM($DP259:DR259)))</f>
        <v/>
      </c>
      <c r="DT259">
        <f>MIN(X258*(1+X$6/Setup!$C$13)-BV259,MAX(0,$H259-SUM($DP259:DS259)))</f>
        <v/>
      </c>
      <c r="DU259">
        <f>MIN(Y258*(1+Y$6/Setup!$C$13)-BW259,MAX(0,$H259-SUM($DP259:DT259)))</f>
        <v/>
      </c>
      <c r="DV259">
        <f>MIN(Z258*(1+Z$6/Setup!$C$13)-BX259,MAX(0,$H259-SUM($DP259:DU259)))</f>
        <v/>
      </c>
      <c r="DW259">
        <f>MIN(AA258*(1+AA$6/Setup!$C$13)-BY259,MAX(0,$H259-SUM($DP259:DV259)))</f>
        <v/>
      </c>
      <c r="DX259">
        <f>MIN(AB258*(1+AB$6/Setup!$C$13)-BZ259,MAX(0,$H259-SUM($DP259:DW259)))</f>
        <v/>
      </c>
      <c r="DY259">
        <f>MIN(AC258*(1+AC$6/Setup!$C$13)-CA259,MAX(0,$H259-SUM($DP259:DX259)))</f>
        <v/>
      </c>
      <c r="DZ259">
        <f>MIN(AD258*(1+AD$6/Setup!$C$13)-CB259,MAX(0,$H259-SUM($DP259:DY259)))</f>
        <v/>
      </c>
      <c r="EA259">
        <f>MIN(AE258*(1+AE$6/Setup!$C$13)-CC259,MAX(0,$H259-SUM($DP259:DZ259)))</f>
        <v/>
      </c>
      <c r="EB259">
        <f>MIN(AF258*(1+AF$6/Setup!$C$13)-CD259,MAX(0,$H259-SUM($DP259:EA259)))</f>
        <v/>
      </c>
      <c r="EC259">
        <f>MIN(AG258*(1+AG$6/Setup!$C$13)-CE259,MAX(0,$H259-SUM($DP259:EB259)))</f>
        <v/>
      </c>
      <c r="ED259">
        <f>MIN(AH258*(1+AH$6/Setup!$C$13)-CF259,MAX(0,$H259-SUM($DP259:EC259)))</f>
        <v/>
      </c>
      <c r="EE259">
        <f>MIN(AI258*(1+AI$6/Setup!$C$13)-CG259,MAX(0,$H259-SUM($DP259:ED259)))</f>
        <v/>
      </c>
      <c r="EF259">
        <f>MIN(AJ258*(1+AJ$6/Setup!$C$13)-CH259,MAX(0,$H259-SUM($DP259:EE259)))</f>
        <v/>
      </c>
      <c r="EG259">
        <f>MIN(AK258*(1+AK$6/Setup!$C$13)-CI259,MAX(0,$H259-SUM($DP259:EF259)))</f>
        <v/>
      </c>
      <c r="EH259">
        <f>MIN(AL258*(1+AL$6/Setup!$C$13)-CJ259,MAX(0,$H259-SUM($DP259:EG259)))</f>
        <v/>
      </c>
      <c r="EI259">
        <f>MIN(AM258*(1+AM$6/Setup!$C$13)-CK259,MAX(0,$H259-SUM($DP259:EH259)))</f>
        <v/>
      </c>
      <c r="EJ259">
        <f>MIN(AN258*(1+AN$6/Setup!$C$13)-CL259,MAX(0,$H259-SUM($DP259:EI259)))</f>
        <v/>
      </c>
      <c r="EK259">
        <f>MIN(AO258*(1+AO$6/Setup!$C$13)-CM259,MAX(0,$H259-SUM($DP259:EJ259)))</f>
        <v/>
      </c>
      <c r="EL259">
        <f>MIN(AP258*(1+AP$6/Setup!$C$13)-CN259,MAX(0,$H259-SUM($DP259:EK259)))</f>
        <v/>
      </c>
      <c r="EM259">
        <f>MIN(AQ258*(1+AQ$6/Setup!$C$13)-CO259,MAX(0,$H259-SUM($DP259:EL259)))</f>
        <v/>
      </c>
      <c r="EN259">
        <f>MIN(AR258*(1+AR$6/Setup!$C$13)-CP259,MAX(0,$H259-SUM($DP259:EM259)))</f>
        <v/>
      </c>
      <c r="EO259">
        <f>MIN(AS258*(1+AS$6/Setup!$C$13)-CQ259,MAX(0,$H259-SUM($DP259:EN259)))</f>
        <v/>
      </c>
      <c r="EP259">
        <f>MIN(AT258*(1+AT$6/Setup!$C$13)-CR259,MAX(0,$H259-SUM($DP259:EO259)))</f>
        <v/>
      </c>
      <c r="EQ259">
        <f>MIN(AU258*(1+AU$6/Setup!$C$13)-CS259,MAX(0,$H259-SUM($DP259:EP259)))</f>
        <v/>
      </c>
      <c r="ER259">
        <f>MIN(AV258*(1+AV$6/Setup!$C$13)-CT259,MAX(0,$H259-SUM($DP259:EQ259)))</f>
        <v/>
      </c>
      <c r="ES259">
        <f>MIN(AW258*(1+AW$6/Setup!$C$13)-CU259,MAX(0,$H259-SUM($DP259:ER259)))</f>
        <v/>
      </c>
      <c r="ET259">
        <f>MIN(AX258*(1+AX$6/Setup!$C$13)-CV259,MAX(0,$H259-SUM($DP259:ES259)))</f>
        <v/>
      </c>
      <c r="EU259">
        <f>MIN(AY258*(1+AY$6/Setup!$C$13)-CW259,MAX(0,$H259-SUM($DP259:ET259)))</f>
        <v/>
      </c>
      <c r="EV259">
        <f>MIN(AZ258*(1+AZ$6/Setup!$C$13)-CX259,MAX(0,$H259-SUM($DP259:EU259)))</f>
        <v/>
      </c>
      <c r="EW259">
        <f>MIN(BA258*(1+BA$6/Setup!$C$13)-CY259,MAX(0,$H259-SUM($DP259:EV259)))</f>
        <v/>
      </c>
      <c r="EX259">
        <f>MIN(BB258*(1+BB$6/Setup!$C$13)-CZ259,MAX(0,$H259-SUM($DP259:EW259)))</f>
        <v/>
      </c>
      <c r="EY259">
        <f>MIN(BC258*(1+BC$6/Setup!$C$13)-DA259,MAX(0,$H259-SUM($DP259:EX259)))</f>
        <v/>
      </c>
      <c r="EZ259">
        <f>MIN(BD258*(1+BD$6/Setup!$C$13)-DB259,MAX(0,$H259-SUM($DP259:EY259)))</f>
        <v/>
      </c>
      <c r="FA259">
        <f>MIN(BE258*(1+BE$6/Setup!$C$13)-DC259,MAX(0,$H259-SUM($DP259:EZ259)))</f>
        <v/>
      </c>
      <c r="FB259">
        <f>MIN(BF258*(1+BF$6/Setup!$C$13)-DD259,MAX(0,$H259-SUM($DP259:FA259)))</f>
        <v/>
      </c>
      <c r="FC259">
        <f>MIN(BG258*(1+BG$6/Setup!$C$13)-DE259,MAX(0,$H259-SUM($DP259:FB259)))</f>
        <v/>
      </c>
      <c r="FD259">
        <f>MIN(BH258*(1+BH$6/Setup!$C$13)-DF259,MAX(0,$H259-SUM($DP259:FC259)))</f>
        <v/>
      </c>
      <c r="FE259">
        <f>MIN(BI258*(1+BI$6/Setup!$C$13)-DG259,MAX(0,$H259-SUM($DP259:FD259)))</f>
        <v/>
      </c>
      <c r="FF259">
        <f>MIN(BJ258*(1+BJ$6/Setup!$C$13)-DH259,MAX(0,$H259-SUM($DP259:FE259)))</f>
        <v/>
      </c>
      <c r="FG259">
        <f>MIN(BK258*(1+BK$6/Setup!$C$13)-DI259,MAX(0,$H259-SUM($DP259:FF259)))</f>
        <v/>
      </c>
      <c r="FH259">
        <f>MIN(BL258*(1+BL$6/Setup!$C$13)-DJ259,MAX(0,$H259-SUM($DP259:FG259)))</f>
        <v/>
      </c>
      <c r="FI259">
        <f>MIN(BM258*(1+BM$6/Setup!$C$13)-DK259,MAX(0,$H259-SUM($DP259:FH259)))</f>
        <v/>
      </c>
      <c r="FJ259">
        <f>MIN(BN258*(1+BN$6/Setup!$C$13)-DL259,MAX(0,$H259-SUM($DP259:FI259)))</f>
        <v/>
      </c>
      <c r="FK259">
        <f>MIN(BO258*(1+BO$6/Setup!$C$13)-DM259,MAX(0,$H259-SUM($DP259:FJ259)))</f>
        <v/>
      </c>
      <c r="FL259">
        <f>MIN(BP258*(1+BP$6/Setup!$C$13)-DN259,MAX(0,$H259-SUM($DP259:FK259)))</f>
        <v/>
      </c>
      <c r="FM259">
        <f>MIN(BQ258*(1+BQ$6/Setup!$C$13)-DO259,MAX(0,$H259-SUM($DP259:FL259)))</f>
        <v/>
      </c>
    </row>
    <row r="260">
      <c r="A260">
        <f>A259+1</f>
        <v/>
      </c>
      <c r="B260">
        <f>IF(Setup!$C$6="Every week",Setup!$C$7+7*(A260-1),IF(Setup!$C$6="Every 2 weeks",Setup!$C$7+14*(A260-1),IF(Setup!$C$6="Every month",EDATE(Setup!$C$7,A260-1),EOMONTH(Setup!$C$7,INT((A260-1+Setup!$C$20)/2)-1)+MIN(IF(MOD(A260-1+Setup!$C$20,2)=0,Setup!$C$18,Setup!$C$19),DAY(EOMONTH(Setup!$C$7,INT((A260-1+Setup!$C$20)/2)))))))</f>
        <v/>
      </c>
      <c r="C260">
        <f>N('Paycheck Plan'!J256)</f>
        <v/>
      </c>
      <c r="D260">
        <f>N('Paycheck Plan'!K256)</f>
        <v/>
      </c>
      <c r="E260">
        <f>MIN(MAX(0,Setup!$C$10-F259),MAX(0,Setup!$C$8+C260-G260))</f>
        <v/>
      </c>
      <c r="F260">
        <f>F259+E260</f>
        <v/>
      </c>
      <c r="G260">
        <f>MIN(Setup!$C$14,MAX(0,Setup!$C$8+C260))</f>
        <v/>
      </c>
      <c r="H260">
        <f>MAX(0,Setup!$C$8+C260-G260-E260)+SUM($T$7:$BQ$7)-SUM(BR260:DO260)</f>
        <v/>
      </c>
      <c r="I260">
        <f>SUMPRODUCT(T259:BQ259,$T$6:$BQ$6)/Setup!$C$13</f>
        <v/>
      </c>
      <c r="J260">
        <f>SUM(T260:BQ260)</f>
        <v/>
      </c>
      <c r="K260">
        <f>IF(MAX(DP260:FM260)&gt;0,MATCH(MAX(DP260:FM260),DP260:FM260,0),1)</f>
        <v/>
      </c>
      <c r="T260">
        <f>MAX(0,T259*(1+T$6/Setup!$C$13)-BR260-DP260)+IF($K260=1,$D260,0)</f>
        <v/>
      </c>
      <c r="U260">
        <f>MAX(0,U259*(1+U$6/Setup!$C$13)-BS260-DQ260)+IF($K260=2,$D260,0)</f>
        <v/>
      </c>
      <c r="V260">
        <f>MAX(0,V259*(1+V$6/Setup!$C$13)-BT260-DR260)+IF($K260=3,$D260,0)</f>
        <v/>
      </c>
      <c r="W260">
        <f>MAX(0,W259*(1+W$6/Setup!$C$13)-BU260-DS260)+IF($K260=4,$D260,0)</f>
        <v/>
      </c>
      <c r="X260">
        <f>MAX(0,X259*(1+X$6/Setup!$C$13)-BV260-DT260)+IF($K260=5,$D260,0)</f>
        <v/>
      </c>
      <c r="Y260">
        <f>MAX(0,Y259*(1+Y$6/Setup!$C$13)-BW260-DU260)+IF($K260=6,$D260,0)</f>
        <v/>
      </c>
      <c r="Z260">
        <f>MAX(0,Z259*(1+Z$6/Setup!$C$13)-BX260-DV260)+IF($K260=7,$D260,0)</f>
        <v/>
      </c>
      <c r="AA260">
        <f>MAX(0,AA259*(1+AA$6/Setup!$C$13)-BY260-DW260)+IF($K260=8,$D260,0)</f>
        <v/>
      </c>
      <c r="AB260">
        <f>MAX(0,AB259*(1+AB$6/Setup!$C$13)-BZ260-DX260)+IF($K260=9,$D260,0)</f>
        <v/>
      </c>
      <c r="AC260">
        <f>MAX(0,AC259*(1+AC$6/Setup!$C$13)-CA260-DY260)+IF($K260=10,$D260,0)</f>
        <v/>
      </c>
      <c r="AD260">
        <f>MAX(0,AD259*(1+AD$6/Setup!$C$13)-CB260-DZ260)+IF($K260=11,$D260,0)</f>
        <v/>
      </c>
      <c r="AE260">
        <f>MAX(0,AE259*(1+AE$6/Setup!$C$13)-CC260-EA260)+IF($K260=12,$D260,0)</f>
        <v/>
      </c>
      <c r="AF260">
        <f>MAX(0,AF259*(1+AF$6/Setup!$C$13)-CD260-EB260)+IF($K260=13,$D260,0)</f>
        <v/>
      </c>
      <c r="AG260">
        <f>MAX(0,AG259*(1+AG$6/Setup!$C$13)-CE260-EC260)+IF($K260=14,$D260,0)</f>
        <v/>
      </c>
      <c r="AH260">
        <f>MAX(0,AH259*(1+AH$6/Setup!$C$13)-CF260-ED260)+IF($K260=15,$D260,0)</f>
        <v/>
      </c>
      <c r="AI260">
        <f>MAX(0,AI259*(1+AI$6/Setup!$C$13)-CG260-EE260)+IF($K260=16,$D260,0)</f>
        <v/>
      </c>
      <c r="AJ260">
        <f>MAX(0,AJ259*(1+AJ$6/Setup!$C$13)-CH260-EF260)+IF($K260=17,$D260,0)</f>
        <v/>
      </c>
      <c r="AK260">
        <f>MAX(0,AK259*(1+AK$6/Setup!$C$13)-CI260-EG260)+IF($K260=18,$D260,0)</f>
        <v/>
      </c>
      <c r="AL260">
        <f>MAX(0,AL259*(1+AL$6/Setup!$C$13)-CJ260-EH260)+IF($K260=19,$D260,0)</f>
        <v/>
      </c>
      <c r="AM260">
        <f>MAX(0,AM259*(1+AM$6/Setup!$C$13)-CK260-EI260)+IF($K260=20,$D260,0)</f>
        <v/>
      </c>
      <c r="AN260">
        <f>MAX(0,AN259*(1+AN$6/Setup!$C$13)-CL260-EJ260)+IF($K260=21,$D260,0)</f>
        <v/>
      </c>
      <c r="AO260">
        <f>MAX(0,AO259*(1+AO$6/Setup!$C$13)-CM260-EK260)+IF($K260=22,$D260,0)</f>
        <v/>
      </c>
      <c r="AP260">
        <f>MAX(0,AP259*(1+AP$6/Setup!$C$13)-CN260-EL260)+IF($K260=23,$D260,0)</f>
        <v/>
      </c>
      <c r="AQ260">
        <f>MAX(0,AQ259*(1+AQ$6/Setup!$C$13)-CO260-EM260)+IF($K260=24,$D260,0)</f>
        <v/>
      </c>
      <c r="AR260">
        <f>MAX(0,AR259*(1+AR$6/Setup!$C$13)-CP260-EN260)+IF($K260=25,$D260,0)</f>
        <v/>
      </c>
      <c r="AS260">
        <f>MAX(0,AS259*(1+AS$6/Setup!$C$13)-CQ260-EO260)+IF($K260=26,$D260,0)</f>
        <v/>
      </c>
      <c r="AT260">
        <f>MAX(0,AT259*(1+AT$6/Setup!$C$13)-CR260-EP260)+IF($K260=27,$D260,0)</f>
        <v/>
      </c>
      <c r="AU260">
        <f>MAX(0,AU259*(1+AU$6/Setup!$C$13)-CS260-EQ260)+IF($K260=28,$D260,0)</f>
        <v/>
      </c>
      <c r="AV260">
        <f>MAX(0,AV259*(1+AV$6/Setup!$C$13)-CT260-ER260)+IF($K260=29,$D260,0)</f>
        <v/>
      </c>
      <c r="AW260">
        <f>MAX(0,AW259*(1+AW$6/Setup!$C$13)-CU260-ES260)+IF($K260=30,$D260,0)</f>
        <v/>
      </c>
      <c r="AX260">
        <f>MAX(0,AX259*(1+AX$6/Setup!$C$13)-CV260-ET260)+IF($K260=31,$D260,0)</f>
        <v/>
      </c>
      <c r="AY260">
        <f>MAX(0,AY259*(1+AY$6/Setup!$C$13)-CW260-EU260)+IF($K260=32,$D260,0)</f>
        <v/>
      </c>
      <c r="AZ260">
        <f>MAX(0,AZ259*(1+AZ$6/Setup!$C$13)-CX260-EV260)+IF($K260=33,$D260,0)</f>
        <v/>
      </c>
      <c r="BA260">
        <f>MAX(0,BA259*(1+BA$6/Setup!$C$13)-CY260-EW260)+IF($K260=34,$D260,0)</f>
        <v/>
      </c>
      <c r="BB260">
        <f>MAX(0,BB259*(1+BB$6/Setup!$C$13)-CZ260-EX260)+IF($K260=35,$D260,0)</f>
        <v/>
      </c>
      <c r="BC260">
        <f>MAX(0,BC259*(1+BC$6/Setup!$C$13)-DA260-EY260)+IF($K260=36,$D260,0)</f>
        <v/>
      </c>
      <c r="BD260">
        <f>MAX(0,BD259*(1+BD$6/Setup!$C$13)-DB260-EZ260)+IF($K260=37,$D260,0)</f>
        <v/>
      </c>
      <c r="BE260">
        <f>MAX(0,BE259*(1+BE$6/Setup!$C$13)-DC260-FA260)+IF($K260=38,$D260,0)</f>
        <v/>
      </c>
      <c r="BF260">
        <f>MAX(0,BF259*(1+BF$6/Setup!$C$13)-DD260-FB260)+IF($K260=39,$D260,0)</f>
        <v/>
      </c>
      <c r="BG260">
        <f>MAX(0,BG259*(1+BG$6/Setup!$C$13)-DE260-FC260)+IF($K260=40,$D260,0)</f>
        <v/>
      </c>
      <c r="BH260">
        <f>MAX(0,BH259*(1+BH$6/Setup!$C$13)-DF260-FD260)+IF($K260=41,$D260,0)</f>
        <v/>
      </c>
      <c r="BI260">
        <f>MAX(0,BI259*(1+BI$6/Setup!$C$13)-DG260-FE260)+IF($K260=42,$D260,0)</f>
        <v/>
      </c>
      <c r="BJ260">
        <f>MAX(0,BJ259*(1+BJ$6/Setup!$C$13)-DH260-FF260)+IF($K260=43,$D260,0)</f>
        <v/>
      </c>
      <c r="BK260">
        <f>MAX(0,BK259*(1+BK$6/Setup!$C$13)-DI260-FG260)+IF($K260=44,$D260,0)</f>
        <v/>
      </c>
      <c r="BL260">
        <f>MAX(0,BL259*(1+BL$6/Setup!$C$13)-DJ260-FH260)+IF($K260=45,$D260,0)</f>
        <v/>
      </c>
      <c r="BM260">
        <f>MAX(0,BM259*(1+BM$6/Setup!$C$13)-DK260-FI260)+IF($K260=46,$D260,0)</f>
        <v/>
      </c>
      <c r="BN260">
        <f>MAX(0,BN259*(1+BN$6/Setup!$C$13)-DL260-FJ260)+IF($K260=47,$D260,0)</f>
        <v/>
      </c>
      <c r="BO260">
        <f>MAX(0,BO259*(1+BO$6/Setup!$C$13)-DM260-FK260)+IF($K260=48,$D260,0)</f>
        <v/>
      </c>
      <c r="BP260">
        <f>MAX(0,BP259*(1+BP$6/Setup!$C$13)-DN260-FL260)+IF($K260=49,$D260,0)</f>
        <v/>
      </c>
      <c r="BQ260">
        <f>MAX(0,BQ259*(1+BQ$6/Setup!$C$13)-DO260-FM260)+IF($K260=50,$D260,0)</f>
        <v/>
      </c>
      <c r="BR260">
        <f>MIN(T259*(1+T$6/Setup!$C$13),T$7)</f>
        <v/>
      </c>
      <c r="BS260">
        <f>MIN(U259*(1+U$6/Setup!$C$13),U$7)</f>
        <v/>
      </c>
      <c r="BT260">
        <f>MIN(V259*(1+V$6/Setup!$C$13),V$7)</f>
        <v/>
      </c>
      <c r="BU260">
        <f>MIN(W259*(1+W$6/Setup!$C$13),W$7)</f>
        <v/>
      </c>
      <c r="BV260">
        <f>MIN(X259*(1+X$6/Setup!$C$13),X$7)</f>
        <v/>
      </c>
      <c r="BW260">
        <f>MIN(Y259*(1+Y$6/Setup!$C$13),Y$7)</f>
        <v/>
      </c>
      <c r="BX260">
        <f>MIN(Z259*(1+Z$6/Setup!$C$13),Z$7)</f>
        <v/>
      </c>
      <c r="BY260">
        <f>MIN(AA259*(1+AA$6/Setup!$C$13),AA$7)</f>
        <v/>
      </c>
      <c r="BZ260">
        <f>MIN(AB259*(1+AB$6/Setup!$C$13),AB$7)</f>
        <v/>
      </c>
      <c r="CA260">
        <f>MIN(AC259*(1+AC$6/Setup!$C$13),AC$7)</f>
        <v/>
      </c>
      <c r="CB260">
        <f>MIN(AD259*(1+AD$6/Setup!$C$13),AD$7)</f>
        <v/>
      </c>
      <c r="CC260">
        <f>MIN(AE259*(1+AE$6/Setup!$C$13),AE$7)</f>
        <v/>
      </c>
      <c r="CD260">
        <f>MIN(AF259*(1+AF$6/Setup!$C$13),AF$7)</f>
        <v/>
      </c>
      <c r="CE260">
        <f>MIN(AG259*(1+AG$6/Setup!$C$13),AG$7)</f>
        <v/>
      </c>
      <c r="CF260">
        <f>MIN(AH259*(1+AH$6/Setup!$C$13),AH$7)</f>
        <v/>
      </c>
      <c r="CG260">
        <f>MIN(AI259*(1+AI$6/Setup!$C$13),AI$7)</f>
        <v/>
      </c>
      <c r="CH260">
        <f>MIN(AJ259*(1+AJ$6/Setup!$C$13),AJ$7)</f>
        <v/>
      </c>
      <c r="CI260">
        <f>MIN(AK259*(1+AK$6/Setup!$C$13),AK$7)</f>
        <v/>
      </c>
      <c r="CJ260">
        <f>MIN(AL259*(1+AL$6/Setup!$C$13),AL$7)</f>
        <v/>
      </c>
      <c r="CK260">
        <f>MIN(AM259*(1+AM$6/Setup!$C$13),AM$7)</f>
        <v/>
      </c>
      <c r="CL260">
        <f>MIN(AN259*(1+AN$6/Setup!$C$13),AN$7)</f>
        <v/>
      </c>
      <c r="CM260">
        <f>MIN(AO259*(1+AO$6/Setup!$C$13),AO$7)</f>
        <v/>
      </c>
      <c r="CN260">
        <f>MIN(AP259*(1+AP$6/Setup!$C$13),AP$7)</f>
        <v/>
      </c>
      <c r="CO260">
        <f>MIN(AQ259*(1+AQ$6/Setup!$C$13),AQ$7)</f>
        <v/>
      </c>
      <c r="CP260">
        <f>MIN(AR259*(1+AR$6/Setup!$C$13),AR$7)</f>
        <v/>
      </c>
      <c r="CQ260">
        <f>MIN(AS259*(1+AS$6/Setup!$C$13),AS$7)</f>
        <v/>
      </c>
      <c r="CR260">
        <f>MIN(AT259*(1+AT$6/Setup!$C$13),AT$7)</f>
        <v/>
      </c>
      <c r="CS260">
        <f>MIN(AU259*(1+AU$6/Setup!$C$13),AU$7)</f>
        <v/>
      </c>
      <c r="CT260">
        <f>MIN(AV259*(1+AV$6/Setup!$C$13),AV$7)</f>
        <v/>
      </c>
      <c r="CU260">
        <f>MIN(AW259*(1+AW$6/Setup!$C$13),AW$7)</f>
        <v/>
      </c>
      <c r="CV260">
        <f>MIN(AX259*(1+AX$6/Setup!$C$13),AX$7)</f>
        <v/>
      </c>
      <c r="CW260">
        <f>MIN(AY259*(1+AY$6/Setup!$C$13),AY$7)</f>
        <v/>
      </c>
      <c r="CX260">
        <f>MIN(AZ259*(1+AZ$6/Setup!$C$13),AZ$7)</f>
        <v/>
      </c>
      <c r="CY260">
        <f>MIN(BA259*(1+BA$6/Setup!$C$13),BA$7)</f>
        <v/>
      </c>
      <c r="CZ260">
        <f>MIN(BB259*(1+BB$6/Setup!$C$13),BB$7)</f>
        <v/>
      </c>
      <c r="DA260">
        <f>MIN(BC259*(1+BC$6/Setup!$C$13),BC$7)</f>
        <v/>
      </c>
      <c r="DB260">
        <f>MIN(BD259*(1+BD$6/Setup!$C$13),BD$7)</f>
        <v/>
      </c>
      <c r="DC260">
        <f>MIN(BE259*(1+BE$6/Setup!$C$13),BE$7)</f>
        <v/>
      </c>
      <c r="DD260">
        <f>MIN(BF259*(1+BF$6/Setup!$C$13),BF$7)</f>
        <v/>
      </c>
      <c r="DE260">
        <f>MIN(BG259*(1+BG$6/Setup!$C$13),BG$7)</f>
        <v/>
      </c>
      <c r="DF260">
        <f>MIN(BH259*(1+BH$6/Setup!$C$13),BH$7)</f>
        <v/>
      </c>
      <c r="DG260">
        <f>MIN(BI259*(1+BI$6/Setup!$C$13),BI$7)</f>
        <v/>
      </c>
      <c r="DH260">
        <f>MIN(BJ259*(1+BJ$6/Setup!$C$13),BJ$7)</f>
        <v/>
      </c>
      <c r="DI260">
        <f>MIN(BK259*(1+BK$6/Setup!$C$13),BK$7)</f>
        <v/>
      </c>
      <c r="DJ260">
        <f>MIN(BL259*(1+BL$6/Setup!$C$13),BL$7)</f>
        <v/>
      </c>
      <c r="DK260">
        <f>MIN(BM259*(1+BM$6/Setup!$C$13),BM$7)</f>
        <v/>
      </c>
      <c r="DL260">
        <f>MIN(BN259*(1+BN$6/Setup!$C$13),BN$7)</f>
        <v/>
      </c>
      <c r="DM260">
        <f>MIN(BO259*(1+BO$6/Setup!$C$13),BO$7)</f>
        <v/>
      </c>
      <c r="DN260">
        <f>MIN(BP259*(1+BP$6/Setup!$C$13),BP$7)</f>
        <v/>
      </c>
      <c r="DO260">
        <f>MIN(BQ259*(1+BQ$6/Setup!$C$13),BQ$7)</f>
        <v/>
      </c>
      <c r="DP260">
        <f>MIN(T259*(1+T$6/Setup!$C$13)-BR260,$H260)</f>
        <v/>
      </c>
      <c r="DQ260">
        <f>MIN(U259*(1+U$6/Setup!$C$13)-BS260,MAX(0,$H260-SUM($DP260:DP260)))</f>
        <v/>
      </c>
      <c r="DR260">
        <f>MIN(V259*(1+V$6/Setup!$C$13)-BT260,MAX(0,$H260-SUM($DP260:DQ260)))</f>
        <v/>
      </c>
      <c r="DS260">
        <f>MIN(W259*(1+W$6/Setup!$C$13)-BU260,MAX(0,$H260-SUM($DP260:DR260)))</f>
        <v/>
      </c>
      <c r="DT260">
        <f>MIN(X259*(1+X$6/Setup!$C$13)-BV260,MAX(0,$H260-SUM($DP260:DS260)))</f>
        <v/>
      </c>
      <c r="DU260">
        <f>MIN(Y259*(1+Y$6/Setup!$C$13)-BW260,MAX(0,$H260-SUM($DP260:DT260)))</f>
        <v/>
      </c>
      <c r="DV260">
        <f>MIN(Z259*(1+Z$6/Setup!$C$13)-BX260,MAX(0,$H260-SUM($DP260:DU260)))</f>
        <v/>
      </c>
      <c r="DW260">
        <f>MIN(AA259*(1+AA$6/Setup!$C$13)-BY260,MAX(0,$H260-SUM($DP260:DV260)))</f>
        <v/>
      </c>
      <c r="DX260">
        <f>MIN(AB259*(1+AB$6/Setup!$C$13)-BZ260,MAX(0,$H260-SUM($DP260:DW260)))</f>
        <v/>
      </c>
      <c r="DY260">
        <f>MIN(AC259*(1+AC$6/Setup!$C$13)-CA260,MAX(0,$H260-SUM($DP260:DX260)))</f>
        <v/>
      </c>
      <c r="DZ260">
        <f>MIN(AD259*(1+AD$6/Setup!$C$13)-CB260,MAX(0,$H260-SUM($DP260:DY260)))</f>
        <v/>
      </c>
      <c r="EA260">
        <f>MIN(AE259*(1+AE$6/Setup!$C$13)-CC260,MAX(0,$H260-SUM($DP260:DZ260)))</f>
        <v/>
      </c>
      <c r="EB260">
        <f>MIN(AF259*(1+AF$6/Setup!$C$13)-CD260,MAX(0,$H260-SUM($DP260:EA260)))</f>
        <v/>
      </c>
      <c r="EC260">
        <f>MIN(AG259*(1+AG$6/Setup!$C$13)-CE260,MAX(0,$H260-SUM($DP260:EB260)))</f>
        <v/>
      </c>
      <c r="ED260">
        <f>MIN(AH259*(1+AH$6/Setup!$C$13)-CF260,MAX(0,$H260-SUM($DP260:EC260)))</f>
        <v/>
      </c>
      <c r="EE260">
        <f>MIN(AI259*(1+AI$6/Setup!$C$13)-CG260,MAX(0,$H260-SUM($DP260:ED260)))</f>
        <v/>
      </c>
      <c r="EF260">
        <f>MIN(AJ259*(1+AJ$6/Setup!$C$13)-CH260,MAX(0,$H260-SUM($DP260:EE260)))</f>
        <v/>
      </c>
      <c r="EG260">
        <f>MIN(AK259*(1+AK$6/Setup!$C$13)-CI260,MAX(0,$H260-SUM($DP260:EF260)))</f>
        <v/>
      </c>
      <c r="EH260">
        <f>MIN(AL259*(1+AL$6/Setup!$C$13)-CJ260,MAX(0,$H260-SUM($DP260:EG260)))</f>
        <v/>
      </c>
      <c r="EI260">
        <f>MIN(AM259*(1+AM$6/Setup!$C$13)-CK260,MAX(0,$H260-SUM($DP260:EH260)))</f>
        <v/>
      </c>
      <c r="EJ260">
        <f>MIN(AN259*(1+AN$6/Setup!$C$13)-CL260,MAX(0,$H260-SUM($DP260:EI260)))</f>
        <v/>
      </c>
      <c r="EK260">
        <f>MIN(AO259*(1+AO$6/Setup!$C$13)-CM260,MAX(0,$H260-SUM($DP260:EJ260)))</f>
        <v/>
      </c>
      <c r="EL260">
        <f>MIN(AP259*(1+AP$6/Setup!$C$13)-CN260,MAX(0,$H260-SUM($DP260:EK260)))</f>
        <v/>
      </c>
      <c r="EM260">
        <f>MIN(AQ259*(1+AQ$6/Setup!$C$13)-CO260,MAX(0,$H260-SUM($DP260:EL260)))</f>
        <v/>
      </c>
      <c r="EN260">
        <f>MIN(AR259*(1+AR$6/Setup!$C$13)-CP260,MAX(0,$H260-SUM($DP260:EM260)))</f>
        <v/>
      </c>
      <c r="EO260">
        <f>MIN(AS259*(1+AS$6/Setup!$C$13)-CQ260,MAX(0,$H260-SUM($DP260:EN260)))</f>
        <v/>
      </c>
      <c r="EP260">
        <f>MIN(AT259*(1+AT$6/Setup!$C$13)-CR260,MAX(0,$H260-SUM($DP260:EO260)))</f>
        <v/>
      </c>
      <c r="EQ260">
        <f>MIN(AU259*(1+AU$6/Setup!$C$13)-CS260,MAX(0,$H260-SUM($DP260:EP260)))</f>
        <v/>
      </c>
      <c r="ER260">
        <f>MIN(AV259*(1+AV$6/Setup!$C$13)-CT260,MAX(0,$H260-SUM($DP260:EQ260)))</f>
        <v/>
      </c>
      <c r="ES260">
        <f>MIN(AW259*(1+AW$6/Setup!$C$13)-CU260,MAX(0,$H260-SUM($DP260:ER260)))</f>
        <v/>
      </c>
      <c r="ET260">
        <f>MIN(AX259*(1+AX$6/Setup!$C$13)-CV260,MAX(0,$H260-SUM($DP260:ES260)))</f>
        <v/>
      </c>
      <c r="EU260">
        <f>MIN(AY259*(1+AY$6/Setup!$C$13)-CW260,MAX(0,$H260-SUM($DP260:ET260)))</f>
        <v/>
      </c>
      <c r="EV260">
        <f>MIN(AZ259*(1+AZ$6/Setup!$C$13)-CX260,MAX(0,$H260-SUM($DP260:EU260)))</f>
        <v/>
      </c>
      <c r="EW260">
        <f>MIN(BA259*(1+BA$6/Setup!$C$13)-CY260,MAX(0,$H260-SUM($DP260:EV260)))</f>
        <v/>
      </c>
      <c r="EX260">
        <f>MIN(BB259*(1+BB$6/Setup!$C$13)-CZ260,MAX(0,$H260-SUM($DP260:EW260)))</f>
        <v/>
      </c>
      <c r="EY260">
        <f>MIN(BC259*(1+BC$6/Setup!$C$13)-DA260,MAX(0,$H260-SUM($DP260:EX260)))</f>
        <v/>
      </c>
      <c r="EZ260">
        <f>MIN(BD259*(1+BD$6/Setup!$C$13)-DB260,MAX(0,$H260-SUM($DP260:EY260)))</f>
        <v/>
      </c>
      <c r="FA260">
        <f>MIN(BE259*(1+BE$6/Setup!$C$13)-DC260,MAX(0,$H260-SUM($DP260:EZ260)))</f>
        <v/>
      </c>
      <c r="FB260">
        <f>MIN(BF259*(1+BF$6/Setup!$C$13)-DD260,MAX(0,$H260-SUM($DP260:FA260)))</f>
        <v/>
      </c>
      <c r="FC260">
        <f>MIN(BG259*(1+BG$6/Setup!$C$13)-DE260,MAX(0,$H260-SUM($DP260:FB260)))</f>
        <v/>
      </c>
      <c r="FD260">
        <f>MIN(BH259*(1+BH$6/Setup!$C$13)-DF260,MAX(0,$H260-SUM($DP260:FC260)))</f>
        <v/>
      </c>
      <c r="FE260">
        <f>MIN(BI259*(1+BI$6/Setup!$C$13)-DG260,MAX(0,$H260-SUM($DP260:FD260)))</f>
        <v/>
      </c>
      <c r="FF260">
        <f>MIN(BJ259*(1+BJ$6/Setup!$C$13)-DH260,MAX(0,$H260-SUM($DP260:FE260)))</f>
        <v/>
      </c>
      <c r="FG260">
        <f>MIN(BK259*(1+BK$6/Setup!$C$13)-DI260,MAX(0,$H260-SUM($DP260:FF260)))</f>
        <v/>
      </c>
      <c r="FH260">
        <f>MIN(BL259*(1+BL$6/Setup!$C$13)-DJ260,MAX(0,$H260-SUM($DP260:FG260)))</f>
        <v/>
      </c>
      <c r="FI260">
        <f>MIN(BM259*(1+BM$6/Setup!$C$13)-DK260,MAX(0,$H260-SUM($DP260:FH260)))</f>
        <v/>
      </c>
      <c r="FJ260">
        <f>MIN(BN259*(1+BN$6/Setup!$C$13)-DL260,MAX(0,$H260-SUM($DP260:FI260)))</f>
        <v/>
      </c>
      <c r="FK260">
        <f>MIN(BO259*(1+BO$6/Setup!$C$13)-DM260,MAX(0,$H260-SUM($DP260:FJ260)))</f>
        <v/>
      </c>
      <c r="FL260">
        <f>MIN(BP259*(1+BP$6/Setup!$C$13)-DN260,MAX(0,$H260-SUM($DP260:FK260)))</f>
        <v/>
      </c>
      <c r="FM260">
        <f>MIN(BQ259*(1+BQ$6/Setup!$C$13)-DO260,MAX(0,$H260-SUM($DP260:FL260)))</f>
        <v/>
      </c>
    </row>
    <row r="261">
      <c r="A261">
        <f>A260+1</f>
        <v/>
      </c>
      <c r="B261">
        <f>IF(Setup!$C$6="Every week",Setup!$C$7+7*(A261-1),IF(Setup!$C$6="Every 2 weeks",Setup!$C$7+14*(A261-1),IF(Setup!$C$6="Every month",EDATE(Setup!$C$7,A261-1),EOMONTH(Setup!$C$7,INT((A261-1+Setup!$C$20)/2)-1)+MIN(IF(MOD(A261-1+Setup!$C$20,2)=0,Setup!$C$18,Setup!$C$19),DAY(EOMONTH(Setup!$C$7,INT((A261-1+Setup!$C$20)/2)))))))</f>
        <v/>
      </c>
      <c r="C261">
        <f>N('Paycheck Plan'!J257)</f>
        <v/>
      </c>
      <c r="D261">
        <f>N('Paycheck Plan'!K257)</f>
        <v/>
      </c>
      <c r="E261">
        <f>MIN(MAX(0,Setup!$C$10-F260),MAX(0,Setup!$C$8+C261-G261))</f>
        <v/>
      </c>
      <c r="F261">
        <f>F260+E261</f>
        <v/>
      </c>
      <c r="G261">
        <f>MIN(Setup!$C$14,MAX(0,Setup!$C$8+C261))</f>
        <v/>
      </c>
      <c r="H261">
        <f>MAX(0,Setup!$C$8+C261-G261-E261)+SUM($T$7:$BQ$7)-SUM(BR261:DO261)</f>
        <v/>
      </c>
      <c r="I261">
        <f>SUMPRODUCT(T260:BQ260,$T$6:$BQ$6)/Setup!$C$13</f>
        <v/>
      </c>
      <c r="J261">
        <f>SUM(T261:BQ261)</f>
        <v/>
      </c>
      <c r="K261">
        <f>IF(MAX(DP261:FM261)&gt;0,MATCH(MAX(DP261:FM261),DP261:FM261,0),1)</f>
        <v/>
      </c>
      <c r="T261">
        <f>MAX(0,T260*(1+T$6/Setup!$C$13)-BR261-DP261)+IF($K261=1,$D261,0)</f>
        <v/>
      </c>
      <c r="U261">
        <f>MAX(0,U260*(1+U$6/Setup!$C$13)-BS261-DQ261)+IF($K261=2,$D261,0)</f>
        <v/>
      </c>
      <c r="V261">
        <f>MAX(0,V260*(1+V$6/Setup!$C$13)-BT261-DR261)+IF($K261=3,$D261,0)</f>
        <v/>
      </c>
      <c r="W261">
        <f>MAX(0,W260*(1+W$6/Setup!$C$13)-BU261-DS261)+IF($K261=4,$D261,0)</f>
        <v/>
      </c>
      <c r="X261">
        <f>MAX(0,X260*(1+X$6/Setup!$C$13)-BV261-DT261)+IF($K261=5,$D261,0)</f>
        <v/>
      </c>
      <c r="Y261">
        <f>MAX(0,Y260*(1+Y$6/Setup!$C$13)-BW261-DU261)+IF($K261=6,$D261,0)</f>
        <v/>
      </c>
      <c r="Z261">
        <f>MAX(0,Z260*(1+Z$6/Setup!$C$13)-BX261-DV261)+IF($K261=7,$D261,0)</f>
        <v/>
      </c>
      <c r="AA261">
        <f>MAX(0,AA260*(1+AA$6/Setup!$C$13)-BY261-DW261)+IF($K261=8,$D261,0)</f>
        <v/>
      </c>
      <c r="AB261">
        <f>MAX(0,AB260*(1+AB$6/Setup!$C$13)-BZ261-DX261)+IF($K261=9,$D261,0)</f>
        <v/>
      </c>
      <c r="AC261">
        <f>MAX(0,AC260*(1+AC$6/Setup!$C$13)-CA261-DY261)+IF($K261=10,$D261,0)</f>
        <v/>
      </c>
      <c r="AD261">
        <f>MAX(0,AD260*(1+AD$6/Setup!$C$13)-CB261-DZ261)+IF($K261=11,$D261,0)</f>
        <v/>
      </c>
      <c r="AE261">
        <f>MAX(0,AE260*(1+AE$6/Setup!$C$13)-CC261-EA261)+IF($K261=12,$D261,0)</f>
        <v/>
      </c>
      <c r="AF261">
        <f>MAX(0,AF260*(1+AF$6/Setup!$C$13)-CD261-EB261)+IF($K261=13,$D261,0)</f>
        <v/>
      </c>
      <c r="AG261">
        <f>MAX(0,AG260*(1+AG$6/Setup!$C$13)-CE261-EC261)+IF($K261=14,$D261,0)</f>
        <v/>
      </c>
      <c r="AH261">
        <f>MAX(0,AH260*(1+AH$6/Setup!$C$13)-CF261-ED261)+IF($K261=15,$D261,0)</f>
        <v/>
      </c>
      <c r="AI261">
        <f>MAX(0,AI260*(1+AI$6/Setup!$C$13)-CG261-EE261)+IF($K261=16,$D261,0)</f>
        <v/>
      </c>
      <c r="AJ261">
        <f>MAX(0,AJ260*(1+AJ$6/Setup!$C$13)-CH261-EF261)+IF($K261=17,$D261,0)</f>
        <v/>
      </c>
      <c r="AK261">
        <f>MAX(0,AK260*(1+AK$6/Setup!$C$13)-CI261-EG261)+IF($K261=18,$D261,0)</f>
        <v/>
      </c>
      <c r="AL261">
        <f>MAX(0,AL260*(1+AL$6/Setup!$C$13)-CJ261-EH261)+IF($K261=19,$D261,0)</f>
        <v/>
      </c>
      <c r="AM261">
        <f>MAX(0,AM260*(1+AM$6/Setup!$C$13)-CK261-EI261)+IF($K261=20,$D261,0)</f>
        <v/>
      </c>
      <c r="AN261">
        <f>MAX(0,AN260*(1+AN$6/Setup!$C$13)-CL261-EJ261)+IF($K261=21,$D261,0)</f>
        <v/>
      </c>
      <c r="AO261">
        <f>MAX(0,AO260*(1+AO$6/Setup!$C$13)-CM261-EK261)+IF($K261=22,$D261,0)</f>
        <v/>
      </c>
      <c r="AP261">
        <f>MAX(0,AP260*(1+AP$6/Setup!$C$13)-CN261-EL261)+IF($K261=23,$D261,0)</f>
        <v/>
      </c>
      <c r="AQ261">
        <f>MAX(0,AQ260*(1+AQ$6/Setup!$C$13)-CO261-EM261)+IF($K261=24,$D261,0)</f>
        <v/>
      </c>
      <c r="AR261">
        <f>MAX(0,AR260*(1+AR$6/Setup!$C$13)-CP261-EN261)+IF($K261=25,$D261,0)</f>
        <v/>
      </c>
      <c r="AS261">
        <f>MAX(0,AS260*(1+AS$6/Setup!$C$13)-CQ261-EO261)+IF($K261=26,$D261,0)</f>
        <v/>
      </c>
      <c r="AT261">
        <f>MAX(0,AT260*(1+AT$6/Setup!$C$13)-CR261-EP261)+IF($K261=27,$D261,0)</f>
        <v/>
      </c>
      <c r="AU261">
        <f>MAX(0,AU260*(1+AU$6/Setup!$C$13)-CS261-EQ261)+IF($K261=28,$D261,0)</f>
        <v/>
      </c>
      <c r="AV261">
        <f>MAX(0,AV260*(1+AV$6/Setup!$C$13)-CT261-ER261)+IF($K261=29,$D261,0)</f>
        <v/>
      </c>
      <c r="AW261">
        <f>MAX(0,AW260*(1+AW$6/Setup!$C$13)-CU261-ES261)+IF($K261=30,$D261,0)</f>
        <v/>
      </c>
      <c r="AX261">
        <f>MAX(0,AX260*(1+AX$6/Setup!$C$13)-CV261-ET261)+IF($K261=31,$D261,0)</f>
        <v/>
      </c>
      <c r="AY261">
        <f>MAX(0,AY260*(1+AY$6/Setup!$C$13)-CW261-EU261)+IF($K261=32,$D261,0)</f>
        <v/>
      </c>
      <c r="AZ261">
        <f>MAX(0,AZ260*(1+AZ$6/Setup!$C$13)-CX261-EV261)+IF($K261=33,$D261,0)</f>
        <v/>
      </c>
      <c r="BA261">
        <f>MAX(0,BA260*(1+BA$6/Setup!$C$13)-CY261-EW261)+IF($K261=34,$D261,0)</f>
        <v/>
      </c>
      <c r="BB261">
        <f>MAX(0,BB260*(1+BB$6/Setup!$C$13)-CZ261-EX261)+IF($K261=35,$D261,0)</f>
        <v/>
      </c>
      <c r="BC261">
        <f>MAX(0,BC260*(1+BC$6/Setup!$C$13)-DA261-EY261)+IF($K261=36,$D261,0)</f>
        <v/>
      </c>
      <c r="BD261">
        <f>MAX(0,BD260*(1+BD$6/Setup!$C$13)-DB261-EZ261)+IF($K261=37,$D261,0)</f>
        <v/>
      </c>
      <c r="BE261">
        <f>MAX(0,BE260*(1+BE$6/Setup!$C$13)-DC261-FA261)+IF($K261=38,$D261,0)</f>
        <v/>
      </c>
      <c r="BF261">
        <f>MAX(0,BF260*(1+BF$6/Setup!$C$13)-DD261-FB261)+IF($K261=39,$D261,0)</f>
        <v/>
      </c>
      <c r="BG261">
        <f>MAX(0,BG260*(1+BG$6/Setup!$C$13)-DE261-FC261)+IF($K261=40,$D261,0)</f>
        <v/>
      </c>
      <c r="BH261">
        <f>MAX(0,BH260*(1+BH$6/Setup!$C$13)-DF261-FD261)+IF($K261=41,$D261,0)</f>
        <v/>
      </c>
      <c r="BI261">
        <f>MAX(0,BI260*(1+BI$6/Setup!$C$13)-DG261-FE261)+IF($K261=42,$D261,0)</f>
        <v/>
      </c>
      <c r="BJ261">
        <f>MAX(0,BJ260*(1+BJ$6/Setup!$C$13)-DH261-FF261)+IF($K261=43,$D261,0)</f>
        <v/>
      </c>
      <c r="BK261">
        <f>MAX(0,BK260*(1+BK$6/Setup!$C$13)-DI261-FG261)+IF($K261=44,$D261,0)</f>
        <v/>
      </c>
      <c r="BL261">
        <f>MAX(0,BL260*(1+BL$6/Setup!$C$13)-DJ261-FH261)+IF($K261=45,$D261,0)</f>
        <v/>
      </c>
      <c r="BM261">
        <f>MAX(0,BM260*(1+BM$6/Setup!$C$13)-DK261-FI261)+IF($K261=46,$D261,0)</f>
        <v/>
      </c>
      <c r="BN261">
        <f>MAX(0,BN260*(1+BN$6/Setup!$C$13)-DL261-FJ261)+IF($K261=47,$D261,0)</f>
        <v/>
      </c>
      <c r="BO261">
        <f>MAX(0,BO260*(1+BO$6/Setup!$C$13)-DM261-FK261)+IF($K261=48,$D261,0)</f>
        <v/>
      </c>
      <c r="BP261">
        <f>MAX(0,BP260*(1+BP$6/Setup!$C$13)-DN261-FL261)+IF($K261=49,$D261,0)</f>
        <v/>
      </c>
      <c r="BQ261">
        <f>MAX(0,BQ260*(1+BQ$6/Setup!$C$13)-DO261-FM261)+IF($K261=50,$D261,0)</f>
        <v/>
      </c>
      <c r="BR261">
        <f>MIN(T260*(1+T$6/Setup!$C$13),T$7)</f>
        <v/>
      </c>
      <c r="BS261">
        <f>MIN(U260*(1+U$6/Setup!$C$13),U$7)</f>
        <v/>
      </c>
      <c r="BT261">
        <f>MIN(V260*(1+V$6/Setup!$C$13),V$7)</f>
        <v/>
      </c>
      <c r="BU261">
        <f>MIN(W260*(1+W$6/Setup!$C$13),W$7)</f>
        <v/>
      </c>
      <c r="BV261">
        <f>MIN(X260*(1+X$6/Setup!$C$13),X$7)</f>
        <v/>
      </c>
      <c r="BW261">
        <f>MIN(Y260*(1+Y$6/Setup!$C$13),Y$7)</f>
        <v/>
      </c>
      <c r="BX261">
        <f>MIN(Z260*(1+Z$6/Setup!$C$13),Z$7)</f>
        <v/>
      </c>
      <c r="BY261">
        <f>MIN(AA260*(1+AA$6/Setup!$C$13),AA$7)</f>
        <v/>
      </c>
      <c r="BZ261">
        <f>MIN(AB260*(1+AB$6/Setup!$C$13),AB$7)</f>
        <v/>
      </c>
      <c r="CA261">
        <f>MIN(AC260*(1+AC$6/Setup!$C$13),AC$7)</f>
        <v/>
      </c>
      <c r="CB261">
        <f>MIN(AD260*(1+AD$6/Setup!$C$13),AD$7)</f>
        <v/>
      </c>
      <c r="CC261">
        <f>MIN(AE260*(1+AE$6/Setup!$C$13),AE$7)</f>
        <v/>
      </c>
      <c r="CD261">
        <f>MIN(AF260*(1+AF$6/Setup!$C$13),AF$7)</f>
        <v/>
      </c>
      <c r="CE261">
        <f>MIN(AG260*(1+AG$6/Setup!$C$13),AG$7)</f>
        <v/>
      </c>
      <c r="CF261">
        <f>MIN(AH260*(1+AH$6/Setup!$C$13),AH$7)</f>
        <v/>
      </c>
      <c r="CG261">
        <f>MIN(AI260*(1+AI$6/Setup!$C$13),AI$7)</f>
        <v/>
      </c>
      <c r="CH261">
        <f>MIN(AJ260*(1+AJ$6/Setup!$C$13),AJ$7)</f>
        <v/>
      </c>
      <c r="CI261">
        <f>MIN(AK260*(1+AK$6/Setup!$C$13),AK$7)</f>
        <v/>
      </c>
      <c r="CJ261">
        <f>MIN(AL260*(1+AL$6/Setup!$C$13),AL$7)</f>
        <v/>
      </c>
      <c r="CK261">
        <f>MIN(AM260*(1+AM$6/Setup!$C$13),AM$7)</f>
        <v/>
      </c>
      <c r="CL261">
        <f>MIN(AN260*(1+AN$6/Setup!$C$13),AN$7)</f>
        <v/>
      </c>
      <c r="CM261">
        <f>MIN(AO260*(1+AO$6/Setup!$C$13),AO$7)</f>
        <v/>
      </c>
      <c r="CN261">
        <f>MIN(AP260*(1+AP$6/Setup!$C$13),AP$7)</f>
        <v/>
      </c>
      <c r="CO261">
        <f>MIN(AQ260*(1+AQ$6/Setup!$C$13),AQ$7)</f>
        <v/>
      </c>
      <c r="CP261">
        <f>MIN(AR260*(1+AR$6/Setup!$C$13),AR$7)</f>
        <v/>
      </c>
      <c r="CQ261">
        <f>MIN(AS260*(1+AS$6/Setup!$C$13),AS$7)</f>
        <v/>
      </c>
      <c r="CR261">
        <f>MIN(AT260*(1+AT$6/Setup!$C$13),AT$7)</f>
        <v/>
      </c>
      <c r="CS261">
        <f>MIN(AU260*(1+AU$6/Setup!$C$13),AU$7)</f>
        <v/>
      </c>
      <c r="CT261">
        <f>MIN(AV260*(1+AV$6/Setup!$C$13),AV$7)</f>
        <v/>
      </c>
      <c r="CU261">
        <f>MIN(AW260*(1+AW$6/Setup!$C$13),AW$7)</f>
        <v/>
      </c>
      <c r="CV261">
        <f>MIN(AX260*(1+AX$6/Setup!$C$13),AX$7)</f>
        <v/>
      </c>
      <c r="CW261">
        <f>MIN(AY260*(1+AY$6/Setup!$C$13),AY$7)</f>
        <v/>
      </c>
      <c r="CX261">
        <f>MIN(AZ260*(1+AZ$6/Setup!$C$13),AZ$7)</f>
        <v/>
      </c>
      <c r="CY261">
        <f>MIN(BA260*(1+BA$6/Setup!$C$13),BA$7)</f>
        <v/>
      </c>
      <c r="CZ261">
        <f>MIN(BB260*(1+BB$6/Setup!$C$13),BB$7)</f>
        <v/>
      </c>
      <c r="DA261">
        <f>MIN(BC260*(1+BC$6/Setup!$C$13),BC$7)</f>
        <v/>
      </c>
      <c r="DB261">
        <f>MIN(BD260*(1+BD$6/Setup!$C$13),BD$7)</f>
        <v/>
      </c>
      <c r="DC261">
        <f>MIN(BE260*(1+BE$6/Setup!$C$13),BE$7)</f>
        <v/>
      </c>
      <c r="DD261">
        <f>MIN(BF260*(1+BF$6/Setup!$C$13),BF$7)</f>
        <v/>
      </c>
      <c r="DE261">
        <f>MIN(BG260*(1+BG$6/Setup!$C$13),BG$7)</f>
        <v/>
      </c>
      <c r="DF261">
        <f>MIN(BH260*(1+BH$6/Setup!$C$13),BH$7)</f>
        <v/>
      </c>
      <c r="DG261">
        <f>MIN(BI260*(1+BI$6/Setup!$C$13),BI$7)</f>
        <v/>
      </c>
      <c r="DH261">
        <f>MIN(BJ260*(1+BJ$6/Setup!$C$13),BJ$7)</f>
        <v/>
      </c>
      <c r="DI261">
        <f>MIN(BK260*(1+BK$6/Setup!$C$13),BK$7)</f>
        <v/>
      </c>
      <c r="DJ261">
        <f>MIN(BL260*(1+BL$6/Setup!$C$13),BL$7)</f>
        <v/>
      </c>
      <c r="DK261">
        <f>MIN(BM260*(1+BM$6/Setup!$C$13),BM$7)</f>
        <v/>
      </c>
      <c r="DL261">
        <f>MIN(BN260*(1+BN$6/Setup!$C$13),BN$7)</f>
        <v/>
      </c>
      <c r="DM261">
        <f>MIN(BO260*(1+BO$6/Setup!$C$13),BO$7)</f>
        <v/>
      </c>
      <c r="DN261">
        <f>MIN(BP260*(1+BP$6/Setup!$C$13),BP$7)</f>
        <v/>
      </c>
      <c r="DO261">
        <f>MIN(BQ260*(1+BQ$6/Setup!$C$13),BQ$7)</f>
        <v/>
      </c>
      <c r="DP261">
        <f>MIN(T260*(1+T$6/Setup!$C$13)-BR261,$H261)</f>
        <v/>
      </c>
      <c r="DQ261">
        <f>MIN(U260*(1+U$6/Setup!$C$13)-BS261,MAX(0,$H261-SUM($DP261:DP261)))</f>
        <v/>
      </c>
      <c r="DR261">
        <f>MIN(V260*(1+V$6/Setup!$C$13)-BT261,MAX(0,$H261-SUM($DP261:DQ261)))</f>
        <v/>
      </c>
      <c r="DS261">
        <f>MIN(W260*(1+W$6/Setup!$C$13)-BU261,MAX(0,$H261-SUM($DP261:DR261)))</f>
        <v/>
      </c>
      <c r="DT261">
        <f>MIN(X260*(1+X$6/Setup!$C$13)-BV261,MAX(0,$H261-SUM($DP261:DS261)))</f>
        <v/>
      </c>
      <c r="DU261">
        <f>MIN(Y260*(1+Y$6/Setup!$C$13)-BW261,MAX(0,$H261-SUM($DP261:DT261)))</f>
        <v/>
      </c>
      <c r="DV261">
        <f>MIN(Z260*(1+Z$6/Setup!$C$13)-BX261,MAX(0,$H261-SUM($DP261:DU261)))</f>
        <v/>
      </c>
      <c r="DW261">
        <f>MIN(AA260*(1+AA$6/Setup!$C$13)-BY261,MAX(0,$H261-SUM($DP261:DV261)))</f>
        <v/>
      </c>
      <c r="DX261">
        <f>MIN(AB260*(1+AB$6/Setup!$C$13)-BZ261,MAX(0,$H261-SUM($DP261:DW261)))</f>
        <v/>
      </c>
      <c r="DY261">
        <f>MIN(AC260*(1+AC$6/Setup!$C$13)-CA261,MAX(0,$H261-SUM($DP261:DX261)))</f>
        <v/>
      </c>
      <c r="DZ261">
        <f>MIN(AD260*(1+AD$6/Setup!$C$13)-CB261,MAX(0,$H261-SUM($DP261:DY261)))</f>
        <v/>
      </c>
      <c r="EA261">
        <f>MIN(AE260*(1+AE$6/Setup!$C$13)-CC261,MAX(0,$H261-SUM($DP261:DZ261)))</f>
        <v/>
      </c>
      <c r="EB261">
        <f>MIN(AF260*(1+AF$6/Setup!$C$13)-CD261,MAX(0,$H261-SUM($DP261:EA261)))</f>
        <v/>
      </c>
      <c r="EC261">
        <f>MIN(AG260*(1+AG$6/Setup!$C$13)-CE261,MAX(0,$H261-SUM($DP261:EB261)))</f>
        <v/>
      </c>
      <c r="ED261">
        <f>MIN(AH260*(1+AH$6/Setup!$C$13)-CF261,MAX(0,$H261-SUM($DP261:EC261)))</f>
        <v/>
      </c>
      <c r="EE261">
        <f>MIN(AI260*(1+AI$6/Setup!$C$13)-CG261,MAX(0,$H261-SUM($DP261:ED261)))</f>
        <v/>
      </c>
      <c r="EF261">
        <f>MIN(AJ260*(1+AJ$6/Setup!$C$13)-CH261,MAX(0,$H261-SUM($DP261:EE261)))</f>
        <v/>
      </c>
      <c r="EG261">
        <f>MIN(AK260*(1+AK$6/Setup!$C$13)-CI261,MAX(0,$H261-SUM($DP261:EF261)))</f>
        <v/>
      </c>
      <c r="EH261">
        <f>MIN(AL260*(1+AL$6/Setup!$C$13)-CJ261,MAX(0,$H261-SUM($DP261:EG261)))</f>
        <v/>
      </c>
      <c r="EI261">
        <f>MIN(AM260*(1+AM$6/Setup!$C$13)-CK261,MAX(0,$H261-SUM($DP261:EH261)))</f>
        <v/>
      </c>
      <c r="EJ261">
        <f>MIN(AN260*(1+AN$6/Setup!$C$13)-CL261,MAX(0,$H261-SUM($DP261:EI261)))</f>
        <v/>
      </c>
      <c r="EK261">
        <f>MIN(AO260*(1+AO$6/Setup!$C$13)-CM261,MAX(0,$H261-SUM($DP261:EJ261)))</f>
        <v/>
      </c>
      <c r="EL261">
        <f>MIN(AP260*(1+AP$6/Setup!$C$13)-CN261,MAX(0,$H261-SUM($DP261:EK261)))</f>
        <v/>
      </c>
      <c r="EM261">
        <f>MIN(AQ260*(1+AQ$6/Setup!$C$13)-CO261,MAX(0,$H261-SUM($DP261:EL261)))</f>
        <v/>
      </c>
      <c r="EN261">
        <f>MIN(AR260*(1+AR$6/Setup!$C$13)-CP261,MAX(0,$H261-SUM($DP261:EM261)))</f>
        <v/>
      </c>
      <c r="EO261">
        <f>MIN(AS260*(1+AS$6/Setup!$C$13)-CQ261,MAX(0,$H261-SUM($DP261:EN261)))</f>
        <v/>
      </c>
      <c r="EP261">
        <f>MIN(AT260*(1+AT$6/Setup!$C$13)-CR261,MAX(0,$H261-SUM($DP261:EO261)))</f>
        <v/>
      </c>
      <c r="EQ261">
        <f>MIN(AU260*(1+AU$6/Setup!$C$13)-CS261,MAX(0,$H261-SUM($DP261:EP261)))</f>
        <v/>
      </c>
      <c r="ER261">
        <f>MIN(AV260*(1+AV$6/Setup!$C$13)-CT261,MAX(0,$H261-SUM($DP261:EQ261)))</f>
        <v/>
      </c>
      <c r="ES261">
        <f>MIN(AW260*(1+AW$6/Setup!$C$13)-CU261,MAX(0,$H261-SUM($DP261:ER261)))</f>
        <v/>
      </c>
      <c r="ET261">
        <f>MIN(AX260*(1+AX$6/Setup!$C$13)-CV261,MAX(0,$H261-SUM($DP261:ES261)))</f>
        <v/>
      </c>
      <c r="EU261">
        <f>MIN(AY260*(1+AY$6/Setup!$C$13)-CW261,MAX(0,$H261-SUM($DP261:ET261)))</f>
        <v/>
      </c>
      <c r="EV261">
        <f>MIN(AZ260*(1+AZ$6/Setup!$C$13)-CX261,MAX(0,$H261-SUM($DP261:EU261)))</f>
        <v/>
      </c>
      <c r="EW261">
        <f>MIN(BA260*(1+BA$6/Setup!$C$13)-CY261,MAX(0,$H261-SUM($DP261:EV261)))</f>
        <v/>
      </c>
      <c r="EX261">
        <f>MIN(BB260*(1+BB$6/Setup!$C$13)-CZ261,MAX(0,$H261-SUM($DP261:EW261)))</f>
        <v/>
      </c>
      <c r="EY261">
        <f>MIN(BC260*(1+BC$6/Setup!$C$13)-DA261,MAX(0,$H261-SUM($DP261:EX261)))</f>
        <v/>
      </c>
      <c r="EZ261">
        <f>MIN(BD260*(1+BD$6/Setup!$C$13)-DB261,MAX(0,$H261-SUM($DP261:EY261)))</f>
        <v/>
      </c>
      <c r="FA261">
        <f>MIN(BE260*(1+BE$6/Setup!$C$13)-DC261,MAX(0,$H261-SUM($DP261:EZ261)))</f>
        <v/>
      </c>
      <c r="FB261">
        <f>MIN(BF260*(1+BF$6/Setup!$C$13)-DD261,MAX(0,$H261-SUM($DP261:FA261)))</f>
        <v/>
      </c>
      <c r="FC261">
        <f>MIN(BG260*(1+BG$6/Setup!$C$13)-DE261,MAX(0,$H261-SUM($DP261:FB261)))</f>
        <v/>
      </c>
      <c r="FD261">
        <f>MIN(BH260*(1+BH$6/Setup!$C$13)-DF261,MAX(0,$H261-SUM($DP261:FC261)))</f>
        <v/>
      </c>
      <c r="FE261">
        <f>MIN(BI260*(1+BI$6/Setup!$C$13)-DG261,MAX(0,$H261-SUM($DP261:FD261)))</f>
        <v/>
      </c>
      <c r="FF261">
        <f>MIN(BJ260*(1+BJ$6/Setup!$C$13)-DH261,MAX(0,$H261-SUM($DP261:FE261)))</f>
        <v/>
      </c>
      <c r="FG261">
        <f>MIN(BK260*(1+BK$6/Setup!$C$13)-DI261,MAX(0,$H261-SUM($DP261:FF261)))</f>
        <v/>
      </c>
      <c r="FH261">
        <f>MIN(BL260*(1+BL$6/Setup!$C$13)-DJ261,MAX(0,$H261-SUM($DP261:FG261)))</f>
        <v/>
      </c>
      <c r="FI261">
        <f>MIN(BM260*(1+BM$6/Setup!$C$13)-DK261,MAX(0,$H261-SUM($DP261:FH261)))</f>
        <v/>
      </c>
      <c r="FJ261">
        <f>MIN(BN260*(1+BN$6/Setup!$C$13)-DL261,MAX(0,$H261-SUM($DP261:FI261)))</f>
        <v/>
      </c>
      <c r="FK261">
        <f>MIN(BO260*(1+BO$6/Setup!$C$13)-DM261,MAX(0,$H261-SUM($DP261:FJ261)))</f>
        <v/>
      </c>
      <c r="FL261">
        <f>MIN(BP260*(1+BP$6/Setup!$C$13)-DN261,MAX(0,$H261-SUM($DP261:FK261)))</f>
        <v/>
      </c>
      <c r="FM261">
        <f>MIN(BQ260*(1+BQ$6/Setup!$C$13)-DO261,MAX(0,$H261-SUM($DP261:FL261)))</f>
        <v/>
      </c>
    </row>
    <row r="262">
      <c r="A262">
        <f>A261+1</f>
        <v/>
      </c>
      <c r="B262">
        <f>IF(Setup!$C$6="Every week",Setup!$C$7+7*(A262-1),IF(Setup!$C$6="Every 2 weeks",Setup!$C$7+14*(A262-1),IF(Setup!$C$6="Every month",EDATE(Setup!$C$7,A262-1),EOMONTH(Setup!$C$7,INT((A262-1+Setup!$C$20)/2)-1)+MIN(IF(MOD(A262-1+Setup!$C$20,2)=0,Setup!$C$18,Setup!$C$19),DAY(EOMONTH(Setup!$C$7,INT((A262-1+Setup!$C$20)/2)))))))</f>
        <v/>
      </c>
      <c r="C262">
        <f>N('Paycheck Plan'!J258)</f>
        <v/>
      </c>
      <c r="D262">
        <f>N('Paycheck Plan'!K258)</f>
        <v/>
      </c>
      <c r="E262">
        <f>MIN(MAX(0,Setup!$C$10-F261),MAX(0,Setup!$C$8+C262-G262))</f>
        <v/>
      </c>
      <c r="F262">
        <f>F261+E262</f>
        <v/>
      </c>
      <c r="G262">
        <f>MIN(Setup!$C$14,MAX(0,Setup!$C$8+C262))</f>
        <v/>
      </c>
      <c r="H262">
        <f>MAX(0,Setup!$C$8+C262-G262-E262)+SUM($T$7:$BQ$7)-SUM(BR262:DO262)</f>
        <v/>
      </c>
      <c r="I262">
        <f>SUMPRODUCT(T261:BQ261,$T$6:$BQ$6)/Setup!$C$13</f>
        <v/>
      </c>
      <c r="J262">
        <f>SUM(T262:BQ262)</f>
        <v/>
      </c>
      <c r="K262">
        <f>IF(MAX(DP262:FM262)&gt;0,MATCH(MAX(DP262:FM262),DP262:FM262,0),1)</f>
        <v/>
      </c>
      <c r="T262">
        <f>MAX(0,T261*(1+T$6/Setup!$C$13)-BR262-DP262)+IF($K262=1,$D262,0)</f>
        <v/>
      </c>
      <c r="U262">
        <f>MAX(0,U261*(1+U$6/Setup!$C$13)-BS262-DQ262)+IF($K262=2,$D262,0)</f>
        <v/>
      </c>
      <c r="V262">
        <f>MAX(0,V261*(1+V$6/Setup!$C$13)-BT262-DR262)+IF($K262=3,$D262,0)</f>
        <v/>
      </c>
      <c r="W262">
        <f>MAX(0,W261*(1+W$6/Setup!$C$13)-BU262-DS262)+IF($K262=4,$D262,0)</f>
        <v/>
      </c>
      <c r="X262">
        <f>MAX(0,X261*(1+X$6/Setup!$C$13)-BV262-DT262)+IF($K262=5,$D262,0)</f>
        <v/>
      </c>
      <c r="Y262">
        <f>MAX(0,Y261*(1+Y$6/Setup!$C$13)-BW262-DU262)+IF($K262=6,$D262,0)</f>
        <v/>
      </c>
      <c r="Z262">
        <f>MAX(0,Z261*(1+Z$6/Setup!$C$13)-BX262-DV262)+IF($K262=7,$D262,0)</f>
        <v/>
      </c>
      <c r="AA262">
        <f>MAX(0,AA261*(1+AA$6/Setup!$C$13)-BY262-DW262)+IF($K262=8,$D262,0)</f>
        <v/>
      </c>
      <c r="AB262">
        <f>MAX(0,AB261*(1+AB$6/Setup!$C$13)-BZ262-DX262)+IF($K262=9,$D262,0)</f>
        <v/>
      </c>
      <c r="AC262">
        <f>MAX(0,AC261*(1+AC$6/Setup!$C$13)-CA262-DY262)+IF($K262=10,$D262,0)</f>
        <v/>
      </c>
      <c r="AD262">
        <f>MAX(0,AD261*(1+AD$6/Setup!$C$13)-CB262-DZ262)+IF($K262=11,$D262,0)</f>
        <v/>
      </c>
      <c r="AE262">
        <f>MAX(0,AE261*(1+AE$6/Setup!$C$13)-CC262-EA262)+IF($K262=12,$D262,0)</f>
        <v/>
      </c>
      <c r="AF262">
        <f>MAX(0,AF261*(1+AF$6/Setup!$C$13)-CD262-EB262)+IF($K262=13,$D262,0)</f>
        <v/>
      </c>
      <c r="AG262">
        <f>MAX(0,AG261*(1+AG$6/Setup!$C$13)-CE262-EC262)+IF($K262=14,$D262,0)</f>
        <v/>
      </c>
      <c r="AH262">
        <f>MAX(0,AH261*(1+AH$6/Setup!$C$13)-CF262-ED262)+IF($K262=15,$D262,0)</f>
        <v/>
      </c>
      <c r="AI262">
        <f>MAX(0,AI261*(1+AI$6/Setup!$C$13)-CG262-EE262)+IF($K262=16,$D262,0)</f>
        <v/>
      </c>
      <c r="AJ262">
        <f>MAX(0,AJ261*(1+AJ$6/Setup!$C$13)-CH262-EF262)+IF($K262=17,$D262,0)</f>
        <v/>
      </c>
      <c r="AK262">
        <f>MAX(0,AK261*(1+AK$6/Setup!$C$13)-CI262-EG262)+IF($K262=18,$D262,0)</f>
        <v/>
      </c>
      <c r="AL262">
        <f>MAX(0,AL261*(1+AL$6/Setup!$C$13)-CJ262-EH262)+IF($K262=19,$D262,0)</f>
        <v/>
      </c>
      <c r="AM262">
        <f>MAX(0,AM261*(1+AM$6/Setup!$C$13)-CK262-EI262)+IF($K262=20,$D262,0)</f>
        <v/>
      </c>
      <c r="AN262">
        <f>MAX(0,AN261*(1+AN$6/Setup!$C$13)-CL262-EJ262)+IF($K262=21,$D262,0)</f>
        <v/>
      </c>
      <c r="AO262">
        <f>MAX(0,AO261*(1+AO$6/Setup!$C$13)-CM262-EK262)+IF($K262=22,$D262,0)</f>
        <v/>
      </c>
      <c r="AP262">
        <f>MAX(0,AP261*(1+AP$6/Setup!$C$13)-CN262-EL262)+IF($K262=23,$D262,0)</f>
        <v/>
      </c>
      <c r="AQ262">
        <f>MAX(0,AQ261*(1+AQ$6/Setup!$C$13)-CO262-EM262)+IF($K262=24,$D262,0)</f>
        <v/>
      </c>
      <c r="AR262">
        <f>MAX(0,AR261*(1+AR$6/Setup!$C$13)-CP262-EN262)+IF($K262=25,$D262,0)</f>
        <v/>
      </c>
      <c r="AS262">
        <f>MAX(0,AS261*(1+AS$6/Setup!$C$13)-CQ262-EO262)+IF($K262=26,$D262,0)</f>
        <v/>
      </c>
      <c r="AT262">
        <f>MAX(0,AT261*(1+AT$6/Setup!$C$13)-CR262-EP262)+IF($K262=27,$D262,0)</f>
        <v/>
      </c>
      <c r="AU262">
        <f>MAX(0,AU261*(1+AU$6/Setup!$C$13)-CS262-EQ262)+IF($K262=28,$D262,0)</f>
        <v/>
      </c>
      <c r="AV262">
        <f>MAX(0,AV261*(1+AV$6/Setup!$C$13)-CT262-ER262)+IF($K262=29,$D262,0)</f>
        <v/>
      </c>
      <c r="AW262">
        <f>MAX(0,AW261*(1+AW$6/Setup!$C$13)-CU262-ES262)+IF($K262=30,$D262,0)</f>
        <v/>
      </c>
      <c r="AX262">
        <f>MAX(0,AX261*(1+AX$6/Setup!$C$13)-CV262-ET262)+IF($K262=31,$D262,0)</f>
        <v/>
      </c>
      <c r="AY262">
        <f>MAX(0,AY261*(1+AY$6/Setup!$C$13)-CW262-EU262)+IF($K262=32,$D262,0)</f>
        <v/>
      </c>
      <c r="AZ262">
        <f>MAX(0,AZ261*(1+AZ$6/Setup!$C$13)-CX262-EV262)+IF($K262=33,$D262,0)</f>
        <v/>
      </c>
      <c r="BA262">
        <f>MAX(0,BA261*(1+BA$6/Setup!$C$13)-CY262-EW262)+IF($K262=34,$D262,0)</f>
        <v/>
      </c>
      <c r="BB262">
        <f>MAX(0,BB261*(1+BB$6/Setup!$C$13)-CZ262-EX262)+IF($K262=35,$D262,0)</f>
        <v/>
      </c>
      <c r="BC262">
        <f>MAX(0,BC261*(1+BC$6/Setup!$C$13)-DA262-EY262)+IF($K262=36,$D262,0)</f>
        <v/>
      </c>
      <c r="BD262">
        <f>MAX(0,BD261*(1+BD$6/Setup!$C$13)-DB262-EZ262)+IF($K262=37,$D262,0)</f>
        <v/>
      </c>
      <c r="BE262">
        <f>MAX(0,BE261*(1+BE$6/Setup!$C$13)-DC262-FA262)+IF($K262=38,$D262,0)</f>
        <v/>
      </c>
      <c r="BF262">
        <f>MAX(0,BF261*(1+BF$6/Setup!$C$13)-DD262-FB262)+IF($K262=39,$D262,0)</f>
        <v/>
      </c>
      <c r="BG262">
        <f>MAX(0,BG261*(1+BG$6/Setup!$C$13)-DE262-FC262)+IF($K262=40,$D262,0)</f>
        <v/>
      </c>
      <c r="BH262">
        <f>MAX(0,BH261*(1+BH$6/Setup!$C$13)-DF262-FD262)+IF($K262=41,$D262,0)</f>
        <v/>
      </c>
      <c r="BI262">
        <f>MAX(0,BI261*(1+BI$6/Setup!$C$13)-DG262-FE262)+IF($K262=42,$D262,0)</f>
        <v/>
      </c>
      <c r="BJ262">
        <f>MAX(0,BJ261*(1+BJ$6/Setup!$C$13)-DH262-FF262)+IF($K262=43,$D262,0)</f>
        <v/>
      </c>
      <c r="BK262">
        <f>MAX(0,BK261*(1+BK$6/Setup!$C$13)-DI262-FG262)+IF($K262=44,$D262,0)</f>
        <v/>
      </c>
      <c r="BL262">
        <f>MAX(0,BL261*(1+BL$6/Setup!$C$13)-DJ262-FH262)+IF($K262=45,$D262,0)</f>
        <v/>
      </c>
      <c r="BM262">
        <f>MAX(0,BM261*(1+BM$6/Setup!$C$13)-DK262-FI262)+IF($K262=46,$D262,0)</f>
        <v/>
      </c>
      <c r="BN262">
        <f>MAX(0,BN261*(1+BN$6/Setup!$C$13)-DL262-FJ262)+IF($K262=47,$D262,0)</f>
        <v/>
      </c>
      <c r="BO262">
        <f>MAX(0,BO261*(1+BO$6/Setup!$C$13)-DM262-FK262)+IF($K262=48,$D262,0)</f>
        <v/>
      </c>
      <c r="BP262">
        <f>MAX(0,BP261*(1+BP$6/Setup!$C$13)-DN262-FL262)+IF($K262=49,$D262,0)</f>
        <v/>
      </c>
      <c r="BQ262">
        <f>MAX(0,BQ261*(1+BQ$6/Setup!$C$13)-DO262-FM262)+IF($K262=50,$D262,0)</f>
        <v/>
      </c>
      <c r="BR262">
        <f>MIN(T261*(1+T$6/Setup!$C$13),T$7)</f>
        <v/>
      </c>
      <c r="BS262">
        <f>MIN(U261*(1+U$6/Setup!$C$13),U$7)</f>
        <v/>
      </c>
      <c r="BT262">
        <f>MIN(V261*(1+V$6/Setup!$C$13),V$7)</f>
        <v/>
      </c>
      <c r="BU262">
        <f>MIN(W261*(1+W$6/Setup!$C$13),W$7)</f>
        <v/>
      </c>
      <c r="BV262">
        <f>MIN(X261*(1+X$6/Setup!$C$13),X$7)</f>
        <v/>
      </c>
      <c r="BW262">
        <f>MIN(Y261*(1+Y$6/Setup!$C$13),Y$7)</f>
        <v/>
      </c>
      <c r="BX262">
        <f>MIN(Z261*(1+Z$6/Setup!$C$13),Z$7)</f>
        <v/>
      </c>
      <c r="BY262">
        <f>MIN(AA261*(1+AA$6/Setup!$C$13),AA$7)</f>
        <v/>
      </c>
      <c r="BZ262">
        <f>MIN(AB261*(1+AB$6/Setup!$C$13),AB$7)</f>
        <v/>
      </c>
      <c r="CA262">
        <f>MIN(AC261*(1+AC$6/Setup!$C$13),AC$7)</f>
        <v/>
      </c>
      <c r="CB262">
        <f>MIN(AD261*(1+AD$6/Setup!$C$13),AD$7)</f>
        <v/>
      </c>
      <c r="CC262">
        <f>MIN(AE261*(1+AE$6/Setup!$C$13),AE$7)</f>
        <v/>
      </c>
      <c r="CD262">
        <f>MIN(AF261*(1+AF$6/Setup!$C$13),AF$7)</f>
        <v/>
      </c>
      <c r="CE262">
        <f>MIN(AG261*(1+AG$6/Setup!$C$13),AG$7)</f>
        <v/>
      </c>
      <c r="CF262">
        <f>MIN(AH261*(1+AH$6/Setup!$C$13),AH$7)</f>
        <v/>
      </c>
      <c r="CG262">
        <f>MIN(AI261*(1+AI$6/Setup!$C$13),AI$7)</f>
        <v/>
      </c>
      <c r="CH262">
        <f>MIN(AJ261*(1+AJ$6/Setup!$C$13),AJ$7)</f>
        <v/>
      </c>
      <c r="CI262">
        <f>MIN(AK261*(1+AK$6/Setup!$C$13),AK$7)</f>
        <v/>
      </c>
      <c r="CJ262">
        <f>MIN(AL261*(1+AL$6/Setup!$C$13),AL$7)</f>
        <v/>
      </c>
      <c r="CK262">
        <f>MIN(AM261*(1+AM$6/Setup!$C$13),AM$7)</f>
        <v/>
      </c>
      <c r="CL262">
        <f>MIN(AN261*(1+AN$6/Setup!$C$13),AN$7)</f>
        <v/>
      </c>
      <c r="CM262">
        <f>MIN(AO261*(1+AO$6/Setup!$C$13),AO$7)</f>
        <v/>
      </c>
      <c r="CN262">
        <f>MIN(AP261*(1+AP$6/Setup!$C$13),AP$7)</f>
        <v/>
      </c>
      <c r="CO262">
        <f>MIN(AQ261*(1+AQ$6/Setup!$C$13),AQ$7)</f>
        <v/>
      </c>
      <c r="CP262">
        <f>MIN(AR261*(1+AR$6/Setup!$C$13),AR$7)</f>
        <v/>
      </c>
      <c r="CQ262">
        <f>MIN(AS261*(1+AS$6/Setup!$C$13),AS$7)</f>
        <v/>
      </c>
      <c r="CR262">
        <f>MIN(AT261*(1+AT$6/Setup!$C$13),AT$7)</f>
        <v/>
      </c>
      <c r="CS262">
        <f>MIN(AU261*(1+AU$6/Setup!$C$13),AU$7)</f>
        <v/>
      </c>
      <c r="CT262">
        <f>MIN(AV261*(1+AV$6/Setup!$C$13),AV$7)</f>
        <v/>
      </c>
      <c r="CU262">
        <f>MIN(AW261*(1+AW$6/Setup!$C$13),AW$7)</f>
        <v/>
      </c>
      <c r="CV262">
        <f>MIN(AX261*(1+AX$6/Setup!$C$13),AX$7)</f>
        <v/>
      </c>
      <c r="CW262">
        <f>MIN(AY261*(1+AY$6/Setup!$C$13),AY$7)</f>
        <v/>
      </c>
      <c r="CX262">
        <f>MIN(AZ261*(1+AZ$6/Setup!$C$13),AZ$7)</f>
        <v/>
      </c>
      <c r="CY262">
        <f>MIN(BA261*(1+BA$6/Setup!$C$13),BA$7)</f>
        <v/>
      </c>
      <c r="CZ262">
        <f>MIN(BB261*(1+BB$6/Setup!$C$13),BB$7)</f>
        <v/>
      </c>
      <c r="DA262">
        <f>MIN(BC261*(1+BC$6/Setup!$C$13),BC$7)</f>
        <v/>
      </c>
      <c r="DB262">
        <f>MIN(BD261*(1+BD$6/Setup!$C$13),BD$7)</f>
        <v/>
      </c>
      <c r="DC262">
        <f>MIN(BE261*(1+BE$6/Setup!$C$13),BE$7)</f>
        <v/>
      </c>
      <c r="DD262">
        <f>MIN(BF261*(1+BF$6/Setup!$C$13),BF$7)</f>
        <v/>
      </c>
      <c r="DE262">
        <f>MIN(BG261*(1+BG$6/Setup!$C$13),BG$7)</f>
        <v/>
      </c>
      <c r="DF262">
        <f>MIN(BH261*(1+BH$6/Setup!$C$13),BH$7)</f>
        <v/>
      </c>
      <c r="DG262">
        <f>MIN(BI261*(1+BI$6/Setup!$C$13),BI$7)</f>
        <v/>
      </c>
      <c r="DH262">
        <f>MIN(BJ261*(1+BJ$6/Setup!$C$13),BJ$7)</f>
        <v/>
      </c>
      <c r="DI262">
        <f>MIN(BK261*(1+BK$6/Setup!$C$13),BK$7)</f>
        <v/>
      </c>
      <c r="DJ262">
        <f>MIN(BL261*(1+BL$6/Setup!$C$13),BL$7)</f>
        <v/>
      </c>
      <c r="DK262">
        <f>MIN(BM261*(1+BM$6/Setup!$C$13),BM$7)</f>
        <v/>
      </c>
      <c r="DL262">
        <f>MIN(BN261*(1+BN$6/Setup!$C$13),BN$7)</f>
        <v/>
      </c>
      <c r="DM262">
        <f>MIN(BO261*(1+BO$6/Setup!$C$13),BO$7)</f>
        <v/>
      </c>
      <c r="DN262">
        <f>MIN(BP261*(1+BP$6/Setup!$C$13),BP$7)</f>
        <v/>
      </c>
      <c r="DO262">
        <f>MIN(BQ261*(1+BQ$6/Setup!$C$13),BQ$7)</f>
        <v/>
      </c>
      <c r="DP262">
        <f>MIN(T261*(1+T$6/Setup!$C$13)-BR262,$H262)</f>
        <v/>
      </c>
      <c r="DQ262">
        <f>MIN(U261*(1+U$6/Setup!$C$13)-BS262,MAX(0,$H262-SUM($DP262:DP262)))</f>
        <v/>
      </c>
      <c r="DR262">
        <f>MIN(V261*(1+V$6/Setup!$C$13)-BT262,MAX(0,$H262-SUM($DP262:DQ262)))</f>
        <v/>
      </c>
      <c r="DS262">
        <f>MIN(W261*(1+W$6/Setup!$C$13)-BU262,MAX(0,$H262-SUM($DP262:DR262)))</f>
        <v/>
      </c>
      <c r="DT262">
        <f>MIN(X261*(1+X$6/Setup!$C$13)-BV262,MAX(0,$H262-SUM($DP262:DS262)))</f>
        <v/>
      </c>
      <c r="DU262">
        <f>MIN(Y261*(1+Y$6/Setup!$C$13)-BW262,MAX(0,$H262-SUM($DP262:DT262)))</f>
        <v/>
      </c>
      <c r="DV262">
        <f>MIN(Z261*(1+Z$6/Setup!$C$13)-BX262,MAX(0,$H262-SUM($DP262:DU262)))</f>
        <v/>
      </c>
      <c r="DW262">
        <f>MIN(AA261*(1+AA$6/Setup!$C$13)-BY262,MAX(0,$H262-SUM($DP262:DV262)))</f>
        <v/>
      </c>
      <c r="DX262">
        <f>MIN(AB261*(1+AB$6/Setup!$C$13)-BZ262,MAX(0,$H262-SUM($DP262:DW262)))</f>
        <v/>
      </c>
      <c r="DY262">
        <f>MIN(AC261*(1+AC$6/Setup!$C$13)-CA262,MAX(0,$H262-SUM($DP262:DX262)))</f>
        <v/>
      </c>
      <c r="DZ262">
        <f>MIN(AD261*(1+AD$6/Setup!$C$13)-CB262,MAX(0,$H262-SUM($DP262:DY262)))</f>
        <v/>
      </c>
      <c r="EA262">
        <f>MIN(AE261*(1+AE$6/Setup!$C$13)-CC262,MAX(0,$H262-SUM($DP262:DZ262)))</f>
        <v/>
      </c>
      <c r="EB262">
        <f>MIN(AF261*(1+AF$6/Setup!$C$13)-CD262,MAX(0,$H262-SUM($DP262:EA262)))</f>
        <v/>
      </c>
      <c r="EC262">
        <f>MIN(AG261*(1+AG$6/Setup!$C$13)-CE262,MAX(0,$H262-SUM($DP262:EB262)))</f>
        <v/>
      </c>
      <c r="ED262">
        <f>MIN(AH261*(1+AH$6/Setup!$C$13)-CF262,MAX(0,$H262-SUM($DP262:EC262)))</f>
        <v/>
      </c>
      <c r="EE262">
        <f>MIN(AI261*(1+AI$6/Setup!$C$13)-CG262,MAX(0,$H262-SUM($DP262:ED262)))</f>
        <v/>
      </c>
      <c r="EF262">
        <f>MIN(AJ261*(1+AJ$6/Setup!$C$13)-CH262,MAX(0,$H262-SUM($DP262:EE262)))</f>
        <v/>
      </c>
      <c r="EG262">
        <f>MIN(AK261*(1+AK$6/Setup!$C$13)-CI262,MAX(0,$H262-SUM($DP262:EF262)))</f>
        <v/>
      </c>
      <c r="EH262">
        <f>MIN(AL261*(1+AL$6/Setup!$C$13)-CJ262,MAX(0,$H262-SUM($DP262:EG262)))</f>
        <v/>
      </c>
      <c r="EI262">
        <f>MIN(AM261*(1+AM$6/Setup!$C$13)-CK262,MAX(0,$H262-SUM($DP262:EH262)))</f>
        <v/>
      </c>
      <c r="EJ262">
        <f>MIN(AN261*(1+AN$6/Setup!$C$13)-CL262,MAX(0,$H262-SUM($DP262:EI262)))</f>
        <v/>
      </c>
      <c r="EK262">
        <f>MIN(AO261*(1+AO$6/Setup!$C$13)-CM262,MAX(0,$H262-SUM($DP262:EJ262)))</f>
        <v/>
      </c>
      <c r="EL262">
        <f>MIN(AP261*(1+AP$6/Setup!$C$13)-CN262,MAX(0,$H262-SUM($DP262:EK262)))</f>
        <v/>
      </c>
      <c r="EM262">
        <f>MIN(AQ261*(1+AQ$6/Setup!$C$13)-CO262,MAX(0,$H262-SUM($DP262:EL262)))</f>
        <v/>
      </c>
      <c r="EN262">
        <f>MIN(AR261*(1+AR$6/Setup!$C$13)-CP262,MAX(0,$H262-SUM($DP262:EM262)))</f>
        <v/>
      </c>
      <c r="EO262">
        <f>MIN(AS261*(1+AS$6/Setup!$C$13)-CQ262,MAX(0,$H262-SUM($DP262:EN262)))</f>
        <v/>
      </c>
      <c r="EP262">
        <f>MIN(AT261*(1+AT$6/Setup!$C$13)-CR262,MAX(0,$H262-SUM($DP262:EO262)))</f>
        <v/>
      </c>
      <c r="EQ262">
        <f>MIN(AU261*(1+AU$6/Setup!$C$13)-CS262,MAX(0,$H262-SUM($DP262:EP262)))</f>
        <v/>
      </c>
      <c r="ER262">
        <f>MIN(AV261*(1+AV$6/Setup!$C$13)-CT262,MAX(0,$H262-SUM($DP262:EQ262)))</f>
        <v/>
      </c>
      <c r="ES262">
        <f>MIN(AW261*(1+AW$6/Setup!$C$13)-CU262,MAX(0,$H262-SUM($DP262:ER262)))</f>
        <v/>
      </c>
      <c r="ET262">
        <f>MIN(AX261*(1+AX$6/Setup!$C$13)-CV262,MAX(0,$H262-SUM($DP262:ES262)))</f>
        <v/>
      </c>
      <c r="EU262">
        <f>MIN(AY261*(1+AY$6/Setup!$C$13)-CW262,MAX(0,$H262-SUM($DP262:ET262)))</f>
        <v/>
      </c>
      <c r="EV262">
        <f>MIN(AZ261*(1+AZ$6/Setup!$C$13)-CX262,MAX(0,$H262-SUM($DP262:EU262)))</f>
        <v/>
      </c>
      <c r="EW262">
        <f>MIN(BA261*(1+BA$6/Setup!$C$13)-CY262,MAX(0,$H262-SUM($DP262:EV262)))</f>
        <v/>
      </c>
      <c r="EX262">
        <f>MIN(BB261*(1+BB$6/Setup!$C$13)-CZ262,MAX(0,$H262-SUM($DP262:EW262)))</f>
        <v/>
      </c>
      <c r="EY262">
        <f>MIN(BC261*(1+BC$6/Setup!$C$13)-DA262,MAX(0,$H262-SUM($DP262:EX262)))</f>
        <v/>
      </c>
      <c r="EZ262">
        <f>MIN(BD261*(1+BD$6/Setup!$C$13)-DB262,MAX(0,$H262-SUM($DP262:EY262)))</f>
        <v/>
      </c>
      <c r="FA262">
        <f>MIN(BE261*(1+BE$6/Setup!$C$13)-DC262,MAX(0,$H262-SUM($DP262:EZ262)))</f>
        <v/>
      </c>
      <c r="FB262">
        <f>MIN(BF261*(1+BF$6/Setup!$C$13)-DD262,MAX(0,$H262-SUM($DP262:FA262)))</f>
        <v/>
      </c>
      <c r="FC262">
        <f>MIN(BG261*(1+BG$6/Setup!$C$13)-DE262,MAX(0,$H262-SUM($DP262:FB262)))</f>
        <v/>
      </c>
      <c r="FD262">
        <f>MIN(BH261*(1+BH$6/Setup!$C$13)-DF262,MAX(0,$H262-SUM($DP262:FC262)))</f>
        <v/>
      </c>
      <c r="FE262">
        <f>MIN(BI261*(1+BI$6/Setup!$C$13)-DG262,MAX(0,$H262-SUM($DP262:FD262)))</f>
        <v/>
      </c>
      <c r="FF262">
        <f>MIN(BJ261*(1+BJ$6/Setup!$C$13)-DH262,MAX(0,$H262-SUM($DP262:FE262)))</f>
        <v/>
      </c>
      <c r="FG262">
        <f>MIN(BK261*(1+BK$6/Setup!$C$13)-DI262,MAX(0,$H262-SUM($DP262:FF262)))</f>
        <v/>
      </c>
      <c r="FH262">
        <f>MIN(BL261*(1+BL$6/Setup!$C$13)-DJ262,MAX(0,$H262-SUM($DP262:FG262)))</f>
        <v/>
      </c>
      <c r="FI262">
        <f>MIN(BM261*(1+BM$6/Setup!$C$13)-DK262,MAX(0,$H262-SUM($DP262:FH262)))</f>
        <v/>
      </c>
      <c r="FJ262">
        <f>MIN(BN261*(1+BN$6/Setup!$C$13)-DL262,MAX(0,$H262-SUM($DP262:FI262)))</f>
        <v/>
      </c>
      <c r="FK262">
        <f>MIN(BO261*(1+BO$6/Setup!$C$13)-DM262,MAX(0,$H262-SUM($DP262:FJ262)))</f>
        <v/>
      </c>
      <c r="FL262">
        <f>MIN(BP261*(1+BP$6/Setup!$C$13)-DN262,MAX(0,$H262-SUM($DP262:FK262)))</f>
        <v/>
      </c>
      <c r="FM262">
        <f>MIN(BQ261*(1+BQ$6/Setup!$C$13)-DO262,MAX(0,$H262-SUM($DP262:FL262)))</f>
        <v/>
      </c>
    </row>
    <row r="263">
      <c r="A263">
        <f>A262+1</f>
        <v/>
      </c>
      <c r="B263">
        <f>IF(Setup!$C$6="Every week",Setup!$C$7+7*(A263-1),IF(Setup!$C$6="Every 2 weeks",Setup!$C$7+14*(A263-1),IF(Setup!$C$6="Every month",EDATE(Setup!$C$7,A263-1),EOMONTH(Setup!$C$7,INT((A263-1+Setup!$C$20)/2)-1)+MIN(IF(MOD(A263-1+Setup!$C$20,2)=0,Setup!$C$18,Setup!$C$19),DAY(EOMONTH(Setup!$C$7,INT((A263-1+Setup!$C$20)/2)))))))</f>
        <v/>
      </c>
      <c r="C263">
        <f>N('Paycheck Plan'!J259)</f>
        <v/>
      </c>
      <c r="D263">
        <f>N('Paycheck Plan'!K259)</f>
        <v/>
      </c>
      <c r="E263">
        <f>MIN(MAX(0,Setup!$C$10-F262),MAX(0,Setup!$C$8+C263-G263))</f>
        <v/>
      </c>
      <c r="F263">
        <f>F262+E263</f>
        <v/>
      </c>
      <c r="G263">
        <f>MIN(Setup!$C$14,MAX(0,Setup!$C$8+C263))</f>
        <v/>
      </c>
      <c r="H263">
        <f>MAX(0,Setup!$C$8+C263-G263-E263)+SUM($T$7:$BQ$7)-SUM(BR263:DO263)</f>
        <v/>
      </c>
      <c r="I263">
        <f>SUMPRODUCT(T262:BQ262,$T$6:$BQ$6)/Setup!$C$13</f>
        <v/>
      </c>
      <c r="J263">
        <f>SUM(T263:BQ263)</f>
        <v/>
      </c>
      <c r="K263">
        <f>IF(MAX(DP263:FM263)&gt;0,MATCH(MAX(DP263:FM263),DP263:FM263,0),1)</f>
        <v/>
      </c>
      <c r="T263">
        <f>MAX(0,T262*(1+T$6/Setup!$C$13)-BR263-DP263)+IF($K263=1,$D263,0)</f>
        <v/>
      </c>
      <c r="U263">
        <f>MAX(0,U262*(1+U$6/Setup!$C$13)-BS263-DQ263)+IF($K263=2,$D263,0)</f>
        <v/>
      </c>
      <c r="V263">
        <f>MAX(0,V262*(1+V$6/Setup!$C$13)-BT263-DR263)+IF($K263=3,$D263,0)</f>
        <v/>
      </c>
      <c r="W263">
        <f>MAX(0,W262*(1+W$6/Setup!$C$13)-BU263-DS263)+IF($K263=4,$D263,0)</f>
        <v/>
      </c>
      <c r="X263">
        <f>MAX(0,X262*(1+X$6/Setup!$C$13)-BV263-DT263)+IF($K263=5,$D263,0)</f>
        <v/>
      </c>
      <c r="Y263">
        <f>MAX(0,Y262*(1+Y$6/Setup!$C$13)-BW263-DU263)+IF($K263=6,$D263,0)</f>
        <v/>
      </c>
      <c r="Z263">
        <f>MAX(0,Z262*(1+Z$6/Setup!$C$13)-BX263-DV263)+IF($K263=7,$D263,0)</f>
        <v/>
      </c>
      <c r="AA263">
        <f>MAX(0,AA262*(1+AA$6/Setup!$C$13)-BY263-DW263)+IF($K263=8,$D263,0)</f>
        <v/>
      </c>
      <c r="AB263">
        <f>MAX(0,AB262*(1+AB$6/Setup!$C$13)-BZ263-DX263)+IF($K263=9,$D263,0)</f>
        <v/>
      </c>
      <c r="AC263">
        <f>MAX(0,AC262*(1+AC$6/Setup!$C$13)-CA263-DY263)+IF($K263=10,$D263,0)</f>
        <v/>
      </c>
      <c r="AD263">
        <f>MAX(0,AD262*(1+AD$6/Setup!$C$13)-CB263-DZ263)+IF($K263=11,$D263,0)</f>
        <v/>
      </c>
      <c r="AE263">
        <f>MAX(0,AE262*(1+AE$6/Setup!$C$13)-CC263-EA263)+IF($K263=12,$D263,0)</f>
        <v/>
      </c>
      <c r="AF263">
        <f>MAX(0,AF262*(1+AF$6/Setup!$C$13)-CD263-EB263)+IF($K263=13,$D263,0)</f>
        <v/>
      </c>
      <c r="AG263">
        <f>MAX(0,AG262*(1+AG$6/Setup!$C$13)-CE263-EC263)+IF($K263=14,$D263,0)</f>
        <v/>
      </c>
      <c r="AH263">
        <f>MAX(0,AH262*(1+AH$6/Setup!$C$13)-CF263-ED263)+IF($K263=15,$D263,0)</f>
        <v/>
      </c>
      <c r="AI263">
        <f>MAX(0,AI262*(1+AI$6/Setup!$C$13)-CG263-EE263)+IF($K263=16,$D263,0)</f>
        <v/>
      </c>
      <c r="AJ263">
        <f>MAX(0,AJ262*(1+AJ$6/Setup!$C$13)-CH263-EF263)+IF($K263=17,$D263,0)</f>
        <v/>
      </c>
      <c r="AK263">
        <f>MAX(0,AK262*(1+AK$6/Setup!$C$13)-CI263-EG263)+IF($K263=18,$D263,0)</f>
        <v/>
      </c>
      <c r="AL263">
        <f>MAX(0,AL262*(1+AL$6/Setup!$C$13)-CJ263-EH263)+IF($K263=19,$D263,0)</f>
        <v/>
      </c>
      <c r="AM263">
        <f>MAX(0,AM262*(1+AM$6/Setup!$C$13)-CK263-EI263)+IF($K263=20,$D263,0)</f>
        <v/>
      </c>
      <c r="AN263">
        <f>MAX(0,AN262*(1+AN$6/Setup!$C$13)-CL263-EJ263)+IF($K263=21,$D263,0)</f>
        <v/>
      </c>
      <c r="AO263">
        <f>MAX(0,AO262*(1+AO$6/Setup!$C$13)-CM263-EK263)+IF($K263=22,$D263,0)</f>
        <v/>
      </c>
      <c r="AP263">
        <f>MAX(0,AP262*(1+AP$6/Setup!$C$13)-CN263-EL263)+IF($K263=23,$D263,0)</f>
        <v/>
      </c>
      <c r="AQ263">
        <f>MAX(0,AQ262*(1+AQ$6/Setup!$C$13)-CO263-EM263)+IF($K263=24,$D263,0)</f>
        <v/>
      </c>
      <c r="AR263">
        <f>MAX(0,AR262*(1+AR$6/Setup!$C$13)-CP263-EN263)+IF($K263=25,$D263,0)</f>
        <v/>
      </c>
      <c r="AS263">
        <f>MAX(0,AS262*(1+AS$6/Setup!$C$13)-CQ263-EO263)+IF($K263=26,$D263,0)</f>
        <v/>
      </c>
      <c r="AT263">
        <f>MAX(0,AT262*(1+AT$6/Setup!$C$13)-CR263-EP263)+IF($K263=27,$D263,0)</f>
        <v/>
      </c>
      <c r="AU263">
        <f>MAX(0,AU262*(1+AU$6/Setup!$C$13)-CS263-EQ263)+IF($K263=28,$D263,0)</f>
        <v/>
      </c>
      <c r="AV263">
        <f>MAX(0,AV262*(1+AV$6/Setup!$C$13)-CT263-ER263)+IF($K263=29,$D263,0)</f>
        <v/>
      </c>
      <c r="AW263">
        <f>MAX(0,AW262*(1+AW$6/Setup!$C$13)-CU263-ES263)+IF($K263=30,$D263,0)</f>
        <v/>
      </c>
      <c r="AX263">
        <f>MAX(0,AX262*(1+AX$6/Setup!$C$13)-CV263-ET263)+IF($K263=31,$D263,0)</f>
        <v/>
      </c>
      <c r="AY263">
        <f>MAX(0,AY262*(1+AY$6/Setup!$C$13)-CW263-EU263)+IF($K263=32,$D263,0)</f>
        <v/>
      </c>
      <c r="AZ263">
        <f>MAX(0,AZ262*(1+AZ$6/Setup!$C$13)-CX263-EV263)+IF($K263=33,$D263,0)</f>
        <v/>
      </c>
      <c r="BA263">
        <f>MAX(0,BA262*(1+BA$6/Setup!$C$13)-CY263-EW263)+IF($K263=34,$D263,0)</f>
        <v/>
      </c>
      <c r="BB263">
        <f>MAX(0,BB262*(1+BB$6/Setup!$C$13)-CZ263-EX263)+IF($K263=35,$D263,0)</f>
        <v/>
      </c>
      <c r="BC263">
        <f>MAX(0,BC262*(1+BC$6/Setup!$C$13)-DA263-EY263)+IF($K263=36,$D263,0)</f>
        <v/>
      </c>
      <c r="BD263">
        <f>MAX(0,BD262*(1+BD$6/Setup!$C$13)-DB263-EZ263)+IF($K263=37,$D263,0)</f>
        <v/>
      </c>
      <c r="BE263">
        <f>MAX(0,BE262*(1+BE$6/Setup!$C$13)-DC263-FA263)+IF($K263=38,$D263,0)</f>
        <v/>
      </c>
      <c r="BF263">
        <f>MAX(0,BF262*(1+BF$6/Setup!$C$13)-DD263-FB263)+IF($K263=39,$D263,0)</f>
        <v/>
      </c>
      <c r="BG263">
        <f>MAX(0,BG262*(1+BG$6/Setup!$C$13)-DE263-FC263)+IF($K263=40,$D263,0)</f>
        <v/>
      </c>
      <c r="BH263">
        <f>MAX(0,BH262*(1+BH$6/Setup!$C$13)-DF263-FD263)+IF($K263=41,$D263,0)</f>
        <v/>
      </c>
      <c r="BI263">
        <f>MAX(0,BI262*(1+BI$6/Setup!$C$13)-DG263-FE263)+IF($K263=42,$D263,0)</f>
        <v/>
      </c>
      <c r="BJ263">
        <f>MAX(0,BJ262*(1+BJ$6/Setup!$C$13)-DH263-FF263)+IF($K263=43,$D263,0)</f>
        <v/>
      </c>
      <c r="BK263">
        <f>MAX(0,BK262*(1+BK$6/Setup!$C$13)-DI263-FG263)+IF($K263=44,$D263,0)</f>
        <v/>
      </c>
      <c r="BL263">
        <f>MAX(0,BL262*(1+BL$6/Setup!$C$13)-DJ263-FH263)+IF($K263=45,$D263,0)</f>
        <v/>
      </c>
      <c r="BM263">
        <f>MAX(0,BM262*(1+BM$6/Setup!$C$13)-DK263-FI263)+IF($K263=46,$D263,0)</f>
        <v/>
      </c>
      <c r="BN263">
        <f>MAX(0,BN262*(1+BN$6/Setup!$C$13)-DL263-FJ263)+IF($K263=47,$D263,0)</f>
        <v/>
      </c>
      <c r="BO263">
        <f>MAX(0,BO262*(1+BO$6/Setup!$C$13)-DM263-FK263)+IF($K263=48,$D263,0)</f>
        <v/>
      </c>
      <c r="BP263">
        <f>MAX(0,BP262*(1+BP$6/Setup!$C$13)-DN263-FL263)+IF($K263=49,$D263,0)</f>
        <v/>
      </c>
      <c r="BQ263">
        <f>MAX(0,BQ262*(1+BQ$6/Setup!$C$13)-DO263-FM263)+IF($K263=50,$D263,0)</f>
        <v/>
      </c>
      <c r="BR263">
        <f>MIN(T262*(1+T$6/Setup!$C$13),T$7)</f>
        <v/>
      </c>
      <c r="BS263">
        <f>MIN(U262*(1+U$6/Setup!$C$13),U$7)</f>
        <v/>
      </c>
      <c r="BT263">
        <f>MIN(V262*(1+V$6/Setup!$C$13),V$7)</f>
        <v/>
      </c>
      <c r="BU263">
        <f>MIN(W262*(1+W$6/Setup!$C$13),W$7)</f>
        <v/>
      </c>
      <c r="BV263">
        <f>MIN(X262*(1+X$6/Setup!$C$13),X$7)</f>
        <v/>
      </c>
      <c r="BW263">
        <f>MIN(Y262*(1+Y$6/Setup!$C$13),Y$7)</f>
        <v/>
      </c>
      <c r="BX263">
        <f>MIN(Z262*(1+Z$6/Setup!$C$13),Z$7)</f>
        <v/>
      </c>
      <c r="BY263">
        <f>MIN(AA262*(1+AA$6/Setup!$C$13),AA$7)</f>
        <v/>
      </c>
      <c r="BZ263">
        <f>MIN(AB262*(1+AB$6/Setup!$C$13),AB$7)</f>
        <v/>
      </c>
      <c r="CA263">
        <f>MIN(AC262*(1+AC$6/Setup!$C$13),AC$7)</f>
        <v/>
      </c>
      <c r="CB263">
        <f>MIN(AD262*(1+AD$6/Setup!$C$13),AD$7)</f>
        <v/>
      </c>
      <c r="CC263">
        <f>MIN(AE262*(1+AE$6/Setup!$C$13),AE$7)</f>
        <v/>
      </c>
      <c r="CD263">
        <f>MIN(AF262*(1+AF$6/Setup!$C$13),AF$7)</f>
        <v/>
      </c>
      <c r="CE263">
        <f>MIN(AG262*(1+AG$6/Setup!$C$13),AG$7)</f>
        <v/>
      </c>
      <c r="CF263">
        <f>MIN(AH262*(1+AH$6/Setup!$C$13),AH$7)</f>
        <v/>
      </c>
      <c r="CG263">
        <f>MIN(AI262*(1+AI$6/Setup!$C$13),AI$7)</f>
        <v/>
      </c>
      <c r="CH263">
        <f>MIN(AJ262*(1+AJ$6/Setup!$C$13),AJ$7)</f>
        <v/>
      </c>
      <c r="CI263">
        <f>MIN(AK262*(1+AK$6/Setup!$C$13),AK$7)</f>
        <v/>
      </c>
      <c r="CJ263">
        <f>MIN(AL262*(1+AL$6/Setup!$C$13),AL$7)</f>
        <v/>
      </c>
      <c r="CK263">
        <f>MIN(AM262*(1+AM$6/Setup!$C$13),AM$7)</f>
        <v/>
      </c>
      <c r="CL263">
        <f>MIN(AN262*(1+AN$6/Setup!$C$13),AN$7)</f>
        <v/>
      </c>
      <c r="CM263">
        <f>MIN(AO262*(1+AO$6/Setup!$C$13),AO$7)</f>
        <v/>
      </c>
      <c r="CN263">
        <f>MIN(AP262*(1+AP$6/Setup!$C$13),AP$7)</f>
        <v/>
      </c>
      <c r="CO263">
        <f>MIN(AQ262*(1+AQ$6/Setup!$C$13),AQ$7)</f>
        <v/>
      </c>
      <c r="CP263">
        <f>MIN(AR262*(1+AR$6/Setup!$C$13),AR$7)</f>
        <v/>
      </c>
      <c r="CQ263">
        <f>MIN(AS262*(1+AS$6/Setup!$C$13),AS$7)</f>
        <v/>
      </c>
      <c r="CR263">
        <f>MIN(AT262*(1+AT$6/Setup!$C$13),AT$7)</f>
        <v/>
      </c>
      <c r="CS263">
        <f>MIN(AU262*(1+AU$6/Setup!$C$13),AU$7)</f>
        <v/>
      </c>
      <c r="CT263">
        <f>MIN(AV262*(1+AV$6/Setup!$C$13),AV$7)</f>
        <v/>
      </c>
      <c r="CU263">
        <f>MIN(AW262*(1+AW$6/Setup!$C$13),AW$7)</f>
        <v/>
      </c>
      <c r="CV263">
        <f>MIN(AX262*(1+AX$6/Setup!$C$13),AX$7)</f>
        <v/>
      </c>
      <c r="CW263">
        <f>MIN(AY262*(1+AY$6/Setup!$C$13),AY$7)</f>
        <v/>
      </c>
      <c r="CX263">
        <f>MIN(AZ262*(1+AZ$6/Setup!$C$13),AZ$7)</f>
        <v/>
      </c>
      <c r="CY263">
        <f>MIN(BA262*(1+BA$6/Setup!$C$13),BA$7)</f>
        <v/>
      </c>
      <c r="CZ263">
        <f>MIN(BB262*(1+BB$6/Setup!$C$13),BB$7)</f>
        <v/>
      </c>
      <c r="DA263">
        <f>MIN(BC262*(1+BC$6/Setup!$C$13),BC$7)</f>
        <v/>
      </c>
      <c r="DB263">
        <f>MIN(BD262*(1+BD$6/Setup!$C$13),BD$7)</f>
        <v/>
      </c>
      <c r="DC263">
        <f>MIN(BE262*(1+BE$6/Setup!$C$13),BE$7)</f>
        <v/>
      </c>
      <c r="DD263">
        <f>MIN(BF262*(1+BF$6/Setup!$C$13),BF$7)</f>
        <v/>
      </c>
      <c r="DE263">
        <f>MIN(BG262*(1+BG$6/Setup!$C$13),BG$7)</f>
        <v/>
      </c>
      <c r="DF263">
        <f>MIN(BH262*(1+BH$6/Setup!$C$13),BH$7)</f>
        <v/>
      </c>
      <c r="DG263">
        <f>MIN(BI262*(1+BI$6/Setup!$C$13),BI$7)</f>
        <v/>
      </c>
      <c r="DH263">
        <f>MIN(BJ262*(1+BJ$6/Setup!$C$13),BJ$7)</f>
        <v/>
      </c>
      <c r="DI263">
        <f>MIN(BK262*(1+BK$6/Setup!$C$13),BK$7)</f>
        <v/>
      </c>
      <c r="DJ263">
        <f>MIN(BL262*(1+BL$6/Setup!$C$13),BL$7)</f>
        <v/>
      </c>
      <c r="DK263">
        <f>MIN(BM262*(1+BM$6/Setup!$C$13),BM$7)</f>
        <v/>
      </c>
      <c r="DL263">
        <f>MIN(BN262*(1+BN$6/Setup!$C$13),BN$7)</f>
        <v/>
      </c>
      <c r="DM263">
        <f>MIN(BO262*(1+BO$6/Setup!$C$13),BO$7)</f>
        <v/>
      </c>
      <c r="DN263">
        <f>MIN(BP262*(1+BP$6/Setup!$C$13),BP$7)</f>
        <v/>
      </c>
      <c r="DO263">
        <f>MIN(BQ262*(1+BQ$6/Setup!$C$13),BQ$7)</f>
        <v/>
      </c>
      <c r="DP263">
        <f>MIN(T262*(1+T$6/Setup!$C$13)-BR263,$H263)</f>
        <v/>
      </c>
      <c r="DQ263">
        <f>MIN(U262*(1+U$6/Setup!$C$13)-BS263,MAX(0,$H263-SUM($DP263:DP263)))</f>
        <v/>
      </c>
      <c r="DR263">
        <f>MIN(V262*(1+V$6/Setup!$C$13)-BT263,MAX(0,$H263-SUM($DP263:DQ263)))</f>
        <v/>
      </c>
      <c r="DS263">
        <f>MIN(W262*(1+W$6/Setup!$C$13)-BU263,MAX(0,$H263-SUM($DP263:DR263)))</f>
        <v/>
      </c>
      <c r="DT263">
        <f>MIN(X262*(1+X$6/Setup!$C$13)-BV263,MAX(0,$H263-SUM($DP263:DS263)))</f>
        <v/>
      </c>
      <c r="DU263">
        <f>MIN(Y262*(1+Y$6/Setup!$C$13)-BW263,MAX(0,$H263-SUM($DP263:DT263)))</f>
        <v/>
      </c>
      <c r="DV263">
        <f>MIN(Z262*(1+Z$6/Setup!$C$13)-BX263,MAX(0,$H263-SUM($DP263:DU263)))</f>
        <v/>
      </c>
      <c r="DW263">
        <f>MIN(AA262*(1+AA$6/Setup!$C$13)-BY263,MAX(0,$H263-SUM($DP263:DV263)))</f>
        <v/>
      </c>
      <c r="DX263">
        <f>MIN(AB262*(1+AB$6/Setup!$C$13)-BZ263,MAX(0,$H263-SUM($DP263:DW263)))</f>
        <v/>
      </c>
      <c r="DY263">
        <f>MIN(AC262*(1+AC$6/Setup!$C$13)-CA263,MAX(0,$H263-SUM($DP263:DX263)))</f>
        <v/>
      </c>
      <c r="DZ263">
        <f>MIN(AD262*(1+AD$6/Setup!$C$13)-CB263,MAX(0,$H263-SUM($DP263:DY263)))</f>
        <v/>
      </c>
      <c r="EA263">
        <f>MIN(AE262*(1+AE$6/Setup!$C$13)-CC263,MAX(0,$H263-SUM($DP263:DZ263)))</f>
        <v/>
      </c>
      <c r="EB263">
        <f>MIN(AF262*(1+AF$6/Setup!$C$13)-CD263,MAX(0,$H263-SUM($DP263:EA263)))</f>
        <v/>
      </c>
      <c r="EC263">
        <f>MIN(AG262*(1+AG$6/Setup!$C$13)-CE263,MAX(0,$H263-SUM($DP263:EB263)))</f>
        <v/>
      </c>
      <c r="ED263">
        <f>MIN(AH262*(1+AH$6/Setup!$C$13)-CF263,MAX(0,$H263-SUM($DP263:EC263)))</f>
        <v/>
      </c>
      <c r="EE263">
        <f>MIN(AI262*(1+AI$6/Setup!$C$13)-CG263,MAX(0,$H263-SUM($DP263:ED263)))</f>
        <v/>
      </c>
      <c r="EF263">
        <f>MIN(AJ262*(1+AJ$6/Setup!$C$13)-CH263,MAX(0,$H263-SUM($DP263:EE263)))</f>
        <v/>
      </c>
      <c r="EG263">
        <f>MIN(AK262*(1+AK$6/Setup!$C$13)-CI263,MAX(0,$H263-SUM($DP263:EF263)))</f>
        <v/>
      </c>
      <c r="EH263">
        <f>MIN(AL262*(1+AL$6/Setup!$C$13)-CJ263,MAX(0,$H263-SUM($DP263:EG263)))</f>
        <v/>
      </c>
      <c r="EI263">
        <f>MIN(AM262*(1+AM$6/Setup!$C$13)-CK263,MAX(0,$H263-SUM($DP263:EH263)))</f>
        <v/>
      </c>
      <c r="EJ263">
        <f>MIN(AN262*(1+AN$6/Setup!$C$13)-CL263,MAX(0,$H263-SUM($DP263:EI263)))</f>
        <v/>
      </c>
      <c r="EK263">
        <f>MIN(AO262*(1+AO$6/Setup!$C$13)-CM263,MAX(0,$H263-SUM($DP263:EJ263)))</f>
        <v/>
      </c>
      <c r="EL263">
        <f>MIN(AP262*(1+AP$6/Setup!$C$13)-CN263,MAX(0,$H263-SUM($DP263:EK263)))</f>
        <v/>
      </c>
      <c r="EM263">
        <f>MIN(AQ262*(1+AQ$6/Setup!$C$13)-CO263,MAX(0,$H263-SUM($DP263:EL263)))</f>
        <v/>
      </c>
      <c r="EN263">
        <f>MIN(AR262*(1+AR$6/Setup!$C$13)-CP263,MAX(0,$H263-SUM($DP263:EM263)))</f>
        <v/>
      </c>
      <c r="EO263">
        <f>MIN(AS262*(1+AS$6/Setup!$C$13)-CQ263,MAX(0,$H263-SUM($DP263:EN263)))</f>
        <v/>
      </c>
      <c r="EP263">
        <f>MIN(AT262*(1+AT$6/Setup!$C$13)-CR263,MAX(0,$H263-SUM($DP263:EO263)))</f>
        <v/>
      </c>
      <c r="EQ263">
        <f>MIN(AU262*(1+AU$6/Setup!$C$13)-CS263,MAX(0,$H263-SUM($DP263:EP263)))</f>
        <v/>
      </c>
      <c r="ER263">
        <f>MIN(AV262*(1+AV$6/Setup!$C$13)-CT263,MAX(0,$H263-SUM($DP263:EQ263)))</f>
        <v/>
      </c>
      <c r="ES263">
        <f>MIN(AW262*(1+AW$6/Setup!$C$13)-CU263,MAX(0,$H263-SUM($DP263:ER263)))</f>
        <v/>
      </c>
      <c r="ET263">
        <f>MIN(AX262*(1+AX$6/Setup!$C$13)-CV263,MAX(0,$H263-SUM($DP263:ES263)))</f>
        <v/>
      </c>
      <c r="EU263">
        <f>MIN(AY262*(1+AY$6/Setup!$C$13)-CW263,MAX(0,$H263-SUM($DP263:ET263)))</f>
        <v/>
      </c>
      <c r="EV263">
        <f>MIN(AZ262*(1+AZ$6/Setup!$C$13)-CX263,MAX(0,$H263-SUM($DP263:EU263)))</f>
        <v/>
      </c>
      <c r="EW263">
        <f>MIN(BA262*(1+BA$6/Setup!$C$13)-CY263,MAX(0,$H263-SUM($DP263:EV263)))</f>
        <v/>
      </c>
      <c r="EX263">
        <f>MIN(BB262*(1+BB$6/Setup!$C$13)-CZ263,MAX(0,$H263-SUM($DP263:EW263)))</f>
        <v/>
      </c>
      <c r="EY263">
        <f>MIN(BC262*(1+BC$6/Setup!$C$13)-DA263,MAX(0,$H263-SUM($DP263:EX263)))</f>
        <v/>
      </c>
      <c r="EZ263">
        <f>MIN(BD262*(1+BD$6/Setup!$C$13)-DB263,MAX(0,$H263-SUM($DP263:EY263)))</f>
        <v/>
      </c>
      <c r="FA263">
        <f>MIN(BE262*(1+BE$6/Setup!$C$13)-DC263,MAX(0,$H263-SUM($DP263:EZ263)))</f>
        <v/>
      </c>
      <c r="FB263">
        <f>MIN(BF262*(1+BF$6/Setup!$C$13)-DD263,MAX(0,$H263-SUM($DP263:FA263)))</f>
        <v/>
      </c>
      <c r="FC263">
        <f>MIN(BG262*(1+BG$6/Setup!$C$13)-DE263,MAX(0,$H263-SUM($DP263:FB263)))</f>
        <v/>
      </c>
      <c r="FD263">
        <f>MIN(BH262*(1+BH$6/Setup!$C$13)-DF263,MAX(0,$H263-SUM($DP263:FC263)))</f>
        <v/>
      </c>
      <c r="FE263">
        <f>MIN(BI262*(1+BI$6/Setup!$C$13)-DG263,MAX(0,$H263-SUM($DP263:FD263)))</f>
        <v/>
      </c>
      <c r="FF263">
        <f>MIN(BJ262*(1+BJ$6/Setup!$C$13)-DH263,MAX(0,$H263-SUM($DP263:FE263)))</f>
        <v/>
      </c>
      <c r="FG263">
        <f>MIN(BK262*(1+BK$6/Setup!$C$13)-DI263,MAX(0,$H263-SUM($DP263:FF263)))</f>
        <v/>
      </c>
      <c r="FH263">
        <f>MIN(BL262*(1+BL$6/Setup!$C$13)-DJ263,MAX(0,$H263-SUM($DP263:FG263)))</f>
        <v/>
      </c>
      <c r="FI263">
        <f>MIN(BM262*(1+BM$6/Setup!$C$13)-DK263,MAX(0,$H263-SUM($DP263:FH263)))</f>
        <v/>
      </c>
      <c r="FJ263">
        <f>MIN(BN262*(1+BN$6/Setup!$C$13)-DL263,MAX(0,$H263-SUM($DP263:FI263)))</f>
        <v/>
      </c>
      <c r="FK263">
        <f>MIN(BO262*(1+BO$6/Setup!$C$13)-DM263,MAX(0,$H263-SUM($DP263:FJ263)))</f>
        <v/>
      </c>
      <c r="FL263">
        <f>MIN(BP262*(1+BP$6/Setup!$C$13)-DN263,MAX(0,$H263-SUM($DP263:FK263)))</f>
        <v/>
      </c>
      <c r="FM263">
        <f>MIN(BQ262*(1+BQ$6/Setup!$C$13)-DO263,MAX(0,$H263-SUM($DP263:FL263)))</f>
        <v/>
      </c>
    </row>
    <row r="264">
      <c r="A264">
        <f>A263+1</f>
        <v/>
      </c>
      <c r="B264">
        <f>IF(Setup!$C$6="Every week",Setup!$C$7+7*(A264-1),IF(Setup!$C$6="Every 2 weeks",Setup!$C$7+14*(A264-1),IF(Setup!$C$6="Every month",EDATE(Setup!$C$7,A264-1),EOMONTH(Setup!$C$7,INT((A264-1+Setup!$C$20)/2)-1)+MIN(IF(MOD(A264-1+Setup!$C$20,2)=0,Setup!$C$18,Setup!$C$19),DAY(EOMONTH(Setup!$C$7,INT((A264-1+Setup!$C$20)/2)))))))</f>
        <v/>
      </c>
      <c r="C264">
        <f>N('Paycheck Plan'!J260)</f>
        <v/>
      </c>
      <c r="D264">
        <f>N('Paycheck Plan'!K260)</f>
        <v/>
      </c>
      <c r="E264">
        <f>MIN(MAX(0,Setup!$C$10-F263),MAX(0,Setup!$C$8+C264-G264))</f>
        <v/>
      </c>
      <c r="F264">
        <f>F263+E264</f>
        <v/>
      </c>
      <c r="G264">
        <f>MIN(Setup!$C$14,MAX(0,Setup!$C$8+C264))</f>
        <v/>
      </c>
      <c r="H264">
        <f>MAX(0,Setup!$C$8+C264-G264-E264)+SUM($T$7:$BQ$7)-SUM(BR264:DO264)</f>
        <v/>
      </c>
      <c r="I264">
        <f>SUMPRODUCT(T263:BQ263,$T$6:$BQ$6)/Setup!$C$13</f>
        <v/>
      </c>
      <c r="J264">
        <f>SUM(T264:BQ264)</f>
        <v/>
      </c>
      <c r="K264">
        <f>IF(MAX(DP264:FM264)&gt;0,MATCH(MAX(DP264:FM264),DP264:FM264,0),1)</f>
        <v/>
      </c>
      <c r="T264">
        <f>MAX(0,T263*(1+T$6/Setup!$C$13)-BR264-DP264)+IF($K264=1,$D264,0)</f>
        <v/>
      </c>
      <c r="U264">
        <f>MAX(0,U263*(1+U$6/Setup!$C$13)-BS264-DQ264)+IF($K264=2,$D264,0)</f>
        <v/>
      </c>
      <c r="V264">
        <f>MAX(0,V263*(1+V$6/Setup!$C$13)-BT264-DR264)+IF($K264=3,$D264,0)</f>
        <v/>
      </c>
      <c r="W264">
        <f>MAX(0,W263*(1+W$6/Setup!$C$13)-BU264-DS264)+IF($K264=4,$D264,0)</f>
        <v/>
      </c>
      <c r="X264">
        <f>MAX(0,X263*(1+X$6/Setup!$C$13)-BV264-DT264)+IF($K264=5,$D264,0)</f>
        <v/>
      </c>
      <c r="Y264">
        <f>MAX(0,Y263*(1+Y$6/Setup!$C$13)-BW264-DU264)+IF($K264=6,$D264,0)</f>
        <v/>
      </c>
      <c r="Z264">
        <f>MAX(0,Z263*(1+Z$6/Setup!$C$13)-BX264-DV264)+IF($K264=7,$D264,0)</f>
        <v/>
      </c>
      <c r="AA264">
        <f>MAX(0,AA263*(1+AA$6/Setup!$C$13)-BY264-DW264)+IF($K264=8,$D264,0)</f>
        <v/>
      </c>
      <c r="AB264">
        <f>MAX(0,AB263*(1+AB$6/Setup!$C$13)-BZ264-DX264)+IF($K264=9,$D264,0)</f>
        <v/>
      </c>
      <c r="AC264">
        <f>MAX(0,AC263*(1+AC$6/Setup!$C$13)-CA264-DY264)+IF($K264=10,$D264,0)</f>
        <v/>
      </c>
      <c r="AD264">
        <f>MAX(0,AD263*(1+AD$6/Setup!$C$13)-CB264-DZ264)+IF($K264=11,$D264,0)</f>
        <v/>
      </c>
      <c r="AE264">
        <f>MAX(0,AE263*(1+AE$6/Setup!$C$13)-CC264-EA264)+IF($K264=12,$D264,0)</f>
        <v/>
      </c>
      <c r="AF264">
        <f>MAX(0,AF263*(1+AF$6/Setup!$C$13)-CD264-EB264)+IF($K264=13,$D264,0)</f>
        <v/>
      </c>
      <c r="AG264">
        <f>MAX(0,AG263*(1+AG$6/Setup!$C$13)-CE264-EC264)+IF($K264=14,$D264,0)</f>
        <v/>
      </c>
      <c r="AH264">
        <f>MAX(0,AH263*(1+AH$6/Setup!$C$13)-CF264-ED264)+IF($K264=15,$D264,0)</f>
        <v/>
      </c>
      <c r="AI264">
        <f>MAX(0,AI263*(1+AI$6/Setup!$C$13)-CG264-EE264)+IF($K264=16,$D264,0)</f>
        <v/>
      </c>
      <c r="AJ264">
        <f>MAX(0,AJ263*(1+AJ$6/Setup!$C$13)-CH264-EF264)+IF($K264=17,$D264,0)</f>
        <v/>
      </c>
      <c r="AK264">
        <f>MAX(0,AK263*(1+AK$6/Setup!$C$13)-CI264-EG264)+IF($K264=18,$D264,0)</f>
        <v/>
      </c>
      <c r="AL264">
        <f>MAX(0,AL263*(1+AL$6/Setup!$C$13)-CJ264-EH264)+IF($K264=19,$D264,0)</f>
        <v/>
      </c>
      <c r="AM264">
        <f>MAX(0,AM263*(1+AM$6/Setup!$C$13)-CK264-EI264)+IF($K264=20,$D264,0)</f>
        <v/>
      </c>
      <c r="AN264">
        <f>MAX(0,AN263*(1+AN$6/Setup!$C$13)-CL264-EJ264)+IF($K264=21,$D264,0)</f>
        <v/>
      </c>
      <c r="AO264">
        <f>MAX(0,AO263*(1+AO$6/Setup!$C$13)-CM264-EK264)+IF($K264=22,$D264,0)</f>
        <v/>
      </c>
      <c r="AP264">
        <f>MAX(0,AP263*(1+AP$6/Setup!$C$13)-CN264-EL264)+IF($K264=23,$D264,0)</f>
        <v/>
      </c>
      <c r="AQ264">
        <f>MAX(0,AQ263*(1+AQ$6/Setup!$C$13)-CO264-EM264)+IF($K264=24,$D264,0)</f>
        <v/>
      </c>
      <c r="AR264">
        <f>MAX(0,AR263*(1+AR$6/Setup!$C$13)-CP264-EN264)+IF($K264=25,$D264,0)</f>
        <v/>
      </c>
      <c r="AS264">
        <f>MAX(0,AS263*(1+AS$6/Setup!$C$13)-CQ264-EO264)+IF($K264=26,$D264,0)</f>
        <v/>
      </c>
      <c r="AT264">
        <f>MAX(0,AT263*(1+AT$6/Setup!$C$13)-CR264-EP264)+IF($K264=27,$D264,0)</f>
        <v/>
      </c>
      <c r="AU264">
        <f>MAX(0,AU263*(1+AU$6/Setup!$C$13)-CS264-EQ264)+IF($K264=28,$D264,0)</f>
        <v/>
      </c>
      <c r="AV264">
        <f>MAX(0,AV263*(1+AV$6/Setup!$C$13)-CT264-ER264)+IF($K264=29,$D264,0)</f>
        <v/>
      </c>
      <c r="AW264">
        <f>MAX(0,AW263*(1+AW$6/Setup!$C$13)-CU264-ES264)+IF($K264=30,$D264,0)</f>
        <v/>
      </c>
      <c r="AX264">
        <f>MAX(0,AX263*(1+AX$6/Setup!$C$13)-CV264-ET264)+IF($K264=31,$D264,0)</f>
        <v/>
      </c>
      <c r="AY264">
        <f>MAX(0,AY263*(1+AY$6/Setup!$C$13)-CW264-EU264)+IF($K264=32,$D264,0)</f>
        <v/>
      </c>
      <c r="AZ264">
        <f>MAX(0,AZ263*(1+AZ$6/Setup!$C$13)-CX264-EV264)+IF($K264=33,$D264,0)</f>
        <v/>
      </c>
      <c r="BA264">
        <f>MAX(0,BA263*(1+BA$6/Setup!$C$13)-CY264-EW264)+IF($K264=34,$D264,0)</f>
        <v/>
      </c>
      <c r="BB264">
        <f>MAX(0,BB263*(1+BB$6/Setup!$C$13)-CZ264-EX264)+IF($K264=35,$D264,0)</f>
        <v/>
      </c>
      <c r="BC264">
        <f>MAX(0,BC263*(1+BC$6/Setup!$C$13)-DA264-EY264)+IF($K264=36,$D264,0)</f>
        <v/>
      </c>
      <c r="BD264">
        <f>MAX(0,BD263*(1+BD$6/Setup!$C$13)-DB264-EZ264)+IF($K264=37,$D264,0)</f>
        <v/>
      </c>
      <c r="BE264">
        <f>MAX(0,BE263*(1+BE$6/Setup!$C$13)-DC264-FA264)+IF($K264=38,$D264,0)</f>
        <v/>
      </c>
      <c r="BF264">
        <f>MAX(0,BF263*(1+BF$6/Setup!$C$13)-DD264-FB264)+IF($K264=39,$D264,0)</f>
        <v/>
      </c>
      <c r="BG264">
        <f>MAX(0,BG263*(1+BG$6/Setup!$C$13)-DE264-FC264)+IF($K264=40,$D264,0)</f>
        <v/>
      </c>
      <c r="BH264">
        <f>MAX(0,BH263*(1+BH$6/Setup!$C$13)-DF264-FD264)+IF($K264=41,$D264,0)</f>
        <v/>
      </c>
      <c r="BI264">
        <f>MAX(0,BI263*(1+BI$6/Setup!$C$13)-DG264-FE264)+IF($K264=42,$D264,0)</f>
        <v/>
      </c>
      <c r="BJ264">
        <f>MAX(0,BJ263*(1+BJ$6/Setup!$C$13)-DH264-FF264)+IF($K264=43,$D264,0)</f>
        <v/>
      </c>
      <c r="BK264">
        <f>MAX(0,BK263*(1+BK$6/Setup!$C$13)-DI264-FG264)+IF($K264=44,$D264,0)</f>
        <v/>
      </c>
      <c r="BL264">
        <f>MAX(0,BL263*(1+BL$6/Setup!$C$13)-DJ264-FH264)+IF($K264=45,$D264,0)</f>
        <v/>
      </c>
      <c r="BM264">
        <f>MAX(0,BM263*(1+BM$6/Setup!$C$13)-DK264-FI264)+IF($K264=46,$D264,0)</f>
        <v/>
      </c>
      <c r="BN264">
        <f>MAX(0,BN263*(1+BN$6/Setup!$C$13)-DL264-FJ264)+IF($K264=47,$D264,0)</f>
        <v/>
      </c>
      <c r="BO264">
        <f>MAX(0,BO263*(1+BO$6/Setup!$C$13)-DM264-FK264)+IF($K264=48,$D264,0)</f>
        <v/>
      </c>
      <c r="BP264">
        <f>MAX(0,BP263*(1+BP$6/Setup!$C$13)-DN264-FL264)+IF($K264=49,$D264,0)</f>
        <v/>
      </c>
      <c r="BQ264">
        <f>MAX(0,BQ263*(1+BQ$6/Setup!$C$13)-DO264-FM264)+IF($K264=50,$D264,0)</f>
        <v/>
      </c>
      <c r="BR264">
        <f>MIN(T263*(1+T$6/Setup!$C$13),T$7)</f>
        <v/>
      </c>
      <c r="BS264">
        <f>MIN(U263*(1+U$6/Setup!$C$13),U$7)</f>
        <v/>
      </c>
      <c r="BT264">
        <f>MIN(V263*(1+V$6/Setup!$C$13),V$7)</f>
        <v/>
      </c>
      <c r="BU264">
        <f>MIN(W263*(1+W$6/Setup!$C$13),W$7)</f>
        <v/>
      </c>
      <c r="BV264">
        <f>MIN(X263*(1+X$6/Setup!$C$13),X$7)</f>
        <v/>
      </c>
      <c r="BW264">
        <f>MIN(Y263*(1+Y$6/Setup!$C$13),Y$7)</f>
        <v/>
      </c>
      <c r="BX264">
        <f>MIN(Z263*(1+Z$6/Setup!$C$13),Z$7)</f>
        <v/>
      </c>
      <c r="BY264">
        <f>MIN(AA263*(1+AA$6/Setup!$C$13),AA$7)</f>
        <v/>
      </c>
      <c r="BZ264">
        <f>MIN(AB263*(1+AB$6/Setup!$C$13),AB$7)</f>
        <v/>
      </c>
      <c r="CA264">
        <f>MIN(AC263*(1+AC$6/Setup!$C$13),AC$7)</f>
        <v/>
      </c>
      <c r="CB264">
        <f>MIN(AD263*(1+AD$6/Setup!$C$13),AD$7)</f>
        <v/>
      </c>
      <c r="CC264">
        <f>MIN(AE263*(1+AE$6/Setup!$C$13),AE$7)</f>
        <v/>
      </c>
      <c r="CD264">
        <f>MIN(AF263*(1+AF$6/Setup!$C$13),AF$7)</f>
        <v/>
      </c>
      <c r="CE264">
        <f>MIN(AG263*(1+AG$6/Setup!$C$13),AG$7)</f>
        <v/>
      </c>
      <c r="CF264">
        <f>MIN(AH263*(1+AH$6/Setup!$C$13),AH$7)</f>
        <v/>
      </c>
      <c r="CG264">
        <f>MIN(AI263*(1+AI$6/Setup!$C$13),AI$7)</f>
        <v/>
      </c>
      <c r="CH264">
        <f>MIN(AJ263*(1+AJ$6/Setup!$C$13),AJ$7)</f>
        <v/>
      </c>
      <c r="CI264">
        <f>MIN(AK263*(1+AK$6/Setup!$C$13),AK$7)</f>
        <v/>
      </c>
      <c r="CJ264">
        <f>MIN(AL263*(1+AL$6/Setup!$C$13),AL$7)</f>
        <v/>
      </c>
      <c r="CK264">
        <f>MIN(AM263*(1+AM$6/Setup!$C$13),AM$7)</f>
        <v/>
      </c>
      <c r="CL264">
        <f>MIN(AN263*(1+AN$6/Setup!$C$13),AN$7)</f>
        <v/>
      </c>
      <c r="CM264">
        <f>MIN(AO263*(1+AO$6/Setup!$C$13),AO$7)</f>
        <v/>
      </c>
      <c r="CN264">
        <f>MIN(AP263*(1+AP$6/Setup!$C$13),AP$7)</f>
        <v/>
      </c>
      <c r="CO264">
        <f>MIN(AQ263*(1+AQ$6/Setup!$C$13),AQ$7)</f>
        <v/>
      </c>
      <c r="CP264">
        <f>MIN(AR263*(1+AR$6/Setup!$C$13),AR$7)</f>
        <v/>
      </c>
      <c r="CQ264">
        <f>MIN(AS263*(1+AS$6/Setup!$C$13),AS$7)</f>
        <v/>
      </c>
      <c r="CR264">
        <f>MIN(AT263*(1+AT$6/Setup!$C$13),AT$7)</f>
        <v/>
      </c>
      <c r="CS264">
        <f>MIN(AU263*(1+AU$6/Setup!$C$13),AU$7)</f>
        <v/>
      </c>
      <c r="CT264">
        <f>MIN(AV263*(1+AV$6/Setup!$C$13),AV$7)</f>
        <v/>
      </c>
      <c r="CU264">
        <f>MIN(AW263*(1+AW$6/Setup!$C$13),AW$7)</f>
        <v/>
      </c>
      <c r="CV264">
        <f>MIN(AX263*(1+AX$6/Setup!$C$13),AX$7)</f>
        <v/>
      </c>
      <c r="CW264">
        <f>MIN(AY263*(1+AY$6/Setup!$C$13),AY$7)</f>
        <v/>
      </c>
      <c r="CX264">
        <f>MIN(AZ263*(1+AZ$6/Setup!$C$13),AZ$7)</f>
        <v/>
      </c>
      <c r="CY264">
        <f>MIN(BA263*(1+BA$6/Setup!$C$13),BA$7)</f>
        <v/>
      </c>
      <c r="CZ264">
        <f>MIN(BB263*(1+BB$6/Setup!$C$13),BB$7)</f>
        <v/>
      </c>
      <c r="DA264">
        <f>MIN(BC263*(1+BC$6/Setup!$C$13),BC$7)</f>
        <v/>
      </c>
      <c r="DB264">
        <f>MIN(BD263*(1+BD$6/Setup!$C$13),BD$7)</f>
        <v/>
      </c>
      <c r="DC264">
        <f>MIN(BE263*(1+BE$6/Setup!$C$13),BE$7)</f>
        <v/>
      </c>
      <c r="DD264">
        <f>MIN(BF263*(1+BF$6/Setup!$C$13),BF$7)</f>
        <v/>
      </c>
      <c r="DE264">
        <f>MIN(BG263*(1+BG$6/Setup!$C$13),BG$7)</f>
        <v/>
      </c>
      <c r="DF264">
        <f>MIN(BH263*(1+BH$6/Setup!$C$13),BH$7)</f>
        <v/>
      </c>
      <c r="DG264">
        <f>MIN(BI263*(1+BI$6/Setup!$C$13),BI$7)</f>
        <v/>
      </c>
      <c r="DH264">
        <f>MIN(BJ263*(1+BJ$6/Setup!$C$13),BJ$7)</f>
        <v/>
      </c>
      <c r="DI264">
        <f>MIN(BK263*(1+BK$6/Setup!$C$13),BK$7)</f>
        <v/>
      </c>
      <c r="DJ264">
        <f>MIN(BL263*(1+BL$6/Setup!$C$13),BL$7)</f>
        <v/>
      </c>
      <c r="DK264">
        <f>MIN(BM263*(1+BM$6/Setup!$C$13),BM$7)</f>
        <v/>
      </c>
      <c r="DL264">
        <f>MIN(BN263*(1+BN$6/Setup!$C$13),BN$7)</f>
        <v/>
      </c>
      <c r="DM264">
        <f>MIN(BO263*(1+BO$6/Setup!$C$13),BO$7)</f>
        <v/>
      </c>
      <c r="DN264">
        <f>MIN(BP263*(1+BP$6/Setup!$C$13),BP$7)</f>
        <v/>
      </c>
      <c r="DO264">
        <f>MIN(BQ263*(1+BQ$6/Setup!$C$13),BQ$7)</f>
        <v/>
      </c>
      <c r="DP264">
        <f>MIN(T263*(1+T$6/Setup!$C$13)-BR264,$H264)</f>
        <v/>
      </c>
      <c r="DQ264">
        <f>MIN(U263*(1+U$6/Setup!$C$13)-BS264,MAX(0,$H264-SUM($DP264:DP264)))</f>
        <v/>
      </c>
      <c r="DR264">
        <f>MIN(V263*(1+V$6/Setup!$C$13)-BT264,MAX(0,$H264-SUM($DP264:DQ264)))</f>
        <v/>
      </c>
      <c r="DS264">
        <f>MIN(W263*(1+W$6/Setup!$C$13)-BU264,MAX(0,$H264-SUM($DP264:DR264)))</f>
        <v/>
      </c>
      <c r="DT264">
        <f>MIN(X263*(1+X$6/Setup!$C$13)-BV264,MAX(0,$H264-SUM($DP264:DS264)))</f>
        <v/>
      </c>
      <c r="DU264">
        <f>MIN(Y263*(1+Y$6/Setup!$C$13)-BW264,MAX(0,$H264-SUM($DP264:DT264)))</f>
        <v/>
      </c>
      <c r="DV264">
        <f>MIN(Z263*(1+Z$6/Setup!$C$13)-BX264,MAX(0,$H264-SUM($DP264:DU264)))</f>
        <v/>
      </c>
      <c r="DW264">
        <f>MIN(AA263*(1+AA$6/Setup!$C$13)-BY264,MAX(0,$H264-SUM($DP264:DV264)))</f>
        <v/>
      </c>
      <c r="DX264">
        <f>MIN(AB263*(1+AB$6/Setup!$C$13)-BZ264,MAX(0,$H264-SUM($DP264:DW264)))</f>
        <v/>
      </c>
      <c r="DY264">
        <f>MIN(AC263*(1+AC$6/Setup!$C$13)-CA264,MAX(0,$H264-SUM($DP264:DX264)))</f>
        <v/>
      </c>
      <c r="DZ264">
        <f>MIN(AD263*(1+AD$6/Setup!$C$13)-CB264,MAX(0,$H264-SUM($DP264:DY264)))</f>
        <v/>
      </c>
      <c r="EA264">
        <f>MIN(AE263*(1+AE$6/Setup!$C$13)-CC264,MAX(0,$H264-SUM($DP264:DZ264)))</f>
        <v/>
      </c>
      <c r="EB264">
        <f>MIN(AF263*(1+AF$6/Setup!$C$13)-CD264,MAX(0,$H264-SUM($DP264:EA264)))</f>
        <v/>
      </c>
      <c r="EC264">
        <f>MIN(AG263*(1+AG$6/Setup!$C$13)-CE264,MAX(0,$H264-SUM($DP264:EB264)))</f>
        <v/>
      </c>
      <c r="ED264">
        <f>MIN(AH263*(1+AH$6/Setup!$C$13)-CF264,MAX(0,$H264-SUM($DP264:EC264)))</f>
        <v/>
      </c>
      <c r="EE264">
        <f>MIN(AI263*(1+AI$6/Setup!$C$13)-CG264,MAX(0,$H264-SUM($DP264:ED264)))</f>
        <v/>
      </c>
      <c r="EF264">
        <f>MIN(AJ263*(1+AJ$6/Setup!$C$13)-CH264,MAX(0,$H264-SUM($DP264:EE264)))</f>
        <v/>
      </c>
      <c r="EG264">
        <f>MIN(AK263*(1+AK$6/Setup!$C$13)-CI264,MAX(0,$H264-SUM($DP264:EF264)))</f>
        <v/>
      </c>
      <c r="EH264">
        <f>MIN(AL263*(1+AL$6/Setup!$C$13)-CJ264,MAX(0,$H264-SUM($DP264:EG264)))</f>
        <v/>
      </c>
      <c r="EI264">
        <f>MIN(AM263*(1+AM$6/Setup!$C$13)-CK264,MAX(0,$H264-SUM($DP264:EH264)))</f>
        <v/>
      </c>
      <c r="EJ264">
        <f>MIN(AN263*(1+AN$6/Setup!$C$13)-CL264,MAX(0,$H264-SUM($DP264:EI264)))</f>
        <v/>
      </c>
      <c r="EK264">
        <f>MIN(AO263*(1+AO$6/Setup!$C$13)-CM264,MAX(0,$H264-SUM($DP264:EJ264)))</f>
        <v/>
      </c>
      <c r="EL264">
        <f>MIN(AP263*(1+AP$6/Setup!$C$13)-CN264,MAX(0,$H264-SUM($DP264:EK264)))</f>
        <v/>
      </c>
      <c r="EM264">
        <f>MIN(AQ263*(1+AQ$6/Setup!$C$13)-CO264,MAX(0,$H264-SUM($DP264:EL264)))</f>
        <v/>
      </c>
      <c r="EN264">
        <f>MIN(AR263*(1+AR$6/Setup!$C$13)-CP264,MAX(0,$H264-SUM($DP264:EM264)))</f>
        <v/>
      </c>
      <c r="EO264">
        <f>MIN(AS263*(1+AS$6/Setup!$C$13)-CQ264,MAX(0,$H264-SUM($DP264:EN264)))</f>
        <v/>
      </c>
      <c r="EP264">
        <f>MIN(AT263*(1+AT$6/Setup!$C$13)-CR264,MAX(0,$H264-SUM($DP264:EO264)))</f>
        <v/>
      </c>
      <c r="EQ264">
        <f>MIN(AU263*(1+AU$6/Setup!$C$13)-CS264,MAX(0,$H264-SUM($DP264:EP264)))</f>
        <v/>
      </c>
      <c r="ER264">
        <f>MIN(AV263*(1+AV$6/Setup!$C$13)-CT264,MAX(0,$H264-SUM($DP264:EQ264)))</f>
        <v/>
      </c>
      <c r="ES264">
        <f>MIN(AW263*(1+AW$6/Setup!$C$13)-CU264,MAX(0,$H264-SUM($DP264:ER264)))</f>
        <v/>
      </c>
      <c r="ET264">
        <f>MIN(AX263*(1+AX$6/Setup!$C$13)-CV264,MAX(0,$H264-SUM($DP264:ES264)))</f>
        <v/>
      </c>
      <c r="EU264">
        <f>MIN(AY263*(1+AY$6/Setup!$C$13)-CW264,MAX(0,$H264-SUM($DP264:ET264)))</f>
        <v/>
      </c>
      <c r="EV264">
        <f>MIN(AZ263*(1+AZ$6/Setup!$C$13)-CX264,MAX(0,$H264-SUM($DP264:EU264)))</f>
        <v/>
      </c>
      <c r="EW264">
        <f>MIN(BA263*(1+BA$6/Setup!$C$13)-CY264,MAX(0,$H264-SUM($DP264:EV264)))</f>
        <v/>
      </c>
      <c r="EX264">
        <f>MIN(BB263*(1+BB$6/Setup!$C$13)-CZ264,MAX(0,$H264-SUM($DP264:EW264)))</f>
        <v/>
      </c>
      <c r="EY264">
        <f>MIN(BC263*(1+BC$6/Setup!$C$13)-DA264,MAX(0,$H264-SUM($DP264:EX264)))</f>
        <v/>
      </c>
      <c r="EZ264">
        <f>MIN(BD263*(1+BD$6/Setup!$C$13)-DB264,MAX(0,$H264-SUM($DP264:EY264)))</f>
        <v/>
      </c>
      <c r="FA264">
        <f>MIN(BE263*(1+BE$6/Setup!$C$13)-DC264,MAX(0,$H264-SUM($DP264:EZ264)))</f>
        <v/>
      </c>
      <c r="FB264">
        <f>MIN(BF263*(1+BF$6/Setup!$C$13)-DD264,MAX(0,$H264-SUM($DP264:FA264)))</f>
        <v/>
      </c>
      <c r="FC264">
        <f>MIN(BG263*(1+BG$6/Setup!$C$13)-DE264,MAX(0,$H264-SUM($DP264:FB264)))</f>
        <v/>
      </c>
      <c r="FD264">
        <f>MIN(BH263*(1+BH$6/Setup!$C$13)-DF264,MAX(0,$H264-SUM($DP264:FC264)))</f>
        <v/>
      </c>
      <c r="FE264">
        <f>MIN(BI263*(1+BI$6/Setup!$C$13)-DG264,MAX(0,$H264-SUM($DP264:FD264)))</f>
        <v/>
      </c>
      <c r="FF264">
        <f>MIN(BJ263*(1+BJ$6/Setup!$C$13)-DH264,MAX(0,$H264-SUM($DP264:FE264)))</f>
        <v/>
      </c>
      <c r="FG264">
        <f>MIN(BK263*(1+BK$6/Setup!$C$13)-DI264,MAX(0,$H264-SUM($DP264:FF264)))</f>
        <v/>
      </c>
      <c r="FH264">
        <f>MIN(BL263*(1+BL$6/Setup!$C$13)-DJ264,MAX(0,$H264-SUM($DP264:FG264)))</f>
        <v/>
      </c>
      <c r="FI264">
        <f>MIN(BM263*(1+BM$6/Setup!$C$13)-DK264,MAX(0,$H264-SUM($DP264:FH264)))</f>
        <v/>
      </c>
      <c r="FJ264">
        <f>MIN(BN263*(1+BN$6/Setup!$C$13)-DL264,MAX(0,$H264-SUM($DP264:FI264)))</f>
        <v/>
      </c>
      <c r="FK264">
        <f>MIN(BO263*(1+BO$6/Setup!$C$13)-DM264,MAX(0,$H264-SUM($DP264:FJ264)))</f>
        <v/>
      </c>
      <c r="FL264">
        <f>MIN(BP263*(1+BP$6/Setup!$C$13)-DN264,MAX(0,$H264-SUM($DP264:FK264)))</f>
        <v/>
      </c>
      <c r="FM264">
        <f>MIN(BQ263*(1+BQ$6/Setup!$C$13)-DO264,MAX(0,$H264-SUM($DP264:FL264)))</f>
        <v/>
      </c>
    </row>
    <row r="265">
      <c r="A265">
        <f>A264+1</f>
        <v/>
      </c>
      <c r="B265">
        <f>IF(Setup!$C$6="Every week",Setup!$C$7+7*(A265-1),IF(Setup!$C$6="Every 2 weeks",Setup!$C$7+14*(A265-1),IF(Setup!$C$6="Every month",EDATE(Setup!$C$7,A265-1),EOMONTH(Setup!$C$7,INT((A265-1+Setup!$C$20)/2)-1)+MIN(IF(MOD(A265-1+Setup!$C$20,2)=0,Setup!$C$18,Setup!$C$19),DAY(EOMONTH(Setup!$C$7,INT((A265-1+Setup!$C$20)/2)))))))</f>
        <v/>
      </c>
      <c r="C265">
        <f>N('Paycheck Plan'!J261)</f>
        <v/>
      </c>
      <c r="D265">
        <f>N('Paycheck Plan'!K261)</f>
        <v/>
      </c>
      <c r="E265">
        <f>MIN(MAX(0,Setup!$C$10-F264),MAX(0,Setup!$C$8+C265-G265))</f>
        <v/>
      </c>
      <c r="F265">
        <f>F264+E265</f>
        <v/>
      </c>
      <c r="G265">
        <f>MIN(Setup!$C$14,MAX(0,Setup!$C$8+C265))</f>
        <v/>
      </c>
      <c r="H265">
        <f>MAX(0,Setup!$C$8+C265-G265-E265)+SUM($T$7:$BQ$7)-SUM(BR265:DO265)</f>
        <v/>
      </c>
      <c r="I265">
        <f>SUMPRODUCT(T264:BQ264,$T$6:$BQ$6)/Setup!$C$13</f>
        <v/>
      </c>
      <c r="J265">
        <f>SUM(T265:BQ265)</f>
        <v/>
      </c>
      <c r="K265">
        <f>IF(MAX(DP265:FM265)&gt;0,MATCH(MAX(DP265:FM265),DP265:FM265,0),1)</f>
        <v/>
      </c>
      <c r="T265">
        <f>MAX(0,T264*(1+T$6/Setup!$C$13)-BR265-DP265)+IF($K265=1,$D265,0)</f>
        <v/>
      </c>
      <c r="U265">
        <f>MAX(0,U264*(1+U$6/Setup!$C$13)-BS265-DQ265)+IF($K265=2,$D265,0)</f>
        <v/>
      </c>
      <c r="V265">
        <f>MAX(0,V264*(1+V$6/Setup!$C$13)-BT265-DR265)+IF($K265=3,$D265,0)</f>
        <v/>
      </c>
      <c r="W265">
        <f>MAX(0,W264*(1+W$6/Setup!$C$13)-BU265-DS265)+IF($K265=4,$D265,0)</f>
        <v/>
      </c>
      <c r="X265">
        <f>MAX(0,X264*(1+X$6/Setup!$C$13)-BV265-DT265)+IF($K265=5,$D265,0)</f>
        <v/>
      </c>
      <c r="Y265">
        <f>MAX(0,Y264*(1+Y$6/Setup!$C$13)-BW265-DU265)+IF($K265=6,$D265,0)</f>
        <v/>
      </c>
      <c r="Z265">
        <f>MAX(0,Z264*(1+Z$6/Setup!$C$13)-BX265-DV265)+IF($K265=7,$D265,0)</f>
        <v/>
      </c>
      <c r="AA265">
        <f>MAX(0,AA264*(1+AA$6/Setup!$C$13)-BY265-DW265)+IF($K265=8,$D265,0)</f>
        <v/>
      </c>
      <c r="AB265">
        <f>MAX(0,AB264*(1+AB$6/Setup!$C$13)-BZ265-DX265)+IF($K265=9,$D265,0)</f>
        <v/>
      </c>
      <c r="AC265">
        <f>MAX(0,AC264*(1+AC$6/Setup!$C$13)-CA265-DY265)+IF($K265=10,$D265,0)</f>
        <v/>
      </c>
      <c r="AD265">
        <f>MAX(0,AD264*(1+AD$6/Setup!$C$13)-CB265-DZ265)+IF($K265=11,$D265,0)</f>
        <v/>
      </c>
      <c r="AE265">
        <f>MAX(0,AE264*(1+AE$6/Setup!$C$13)-CC265-EA265)+IF($K265=12,$D265,0)</f>
        <v/>
      </c>
      <c r="AF265">
        <f>MAX(0,AF264*(1+AF$6/Setup!$C$13)-CD265-EB265)+IF($K265=13,$D265,0)</f>
        <v/>
      </c>
      <c r="AG265">
        <f>MAX(0,AG264*(1+AG$6/Setup!$C$13)-CE265-EC265)+IF($K265=14,$D265,0)</f>
        <v/>
      </c>
      <c r="AH265">
        <f>MAX(0,AH264*(1+AH$6/Setup!$C$13)-CF265-ED265)+IF($K265=15,$D265,0)</f>
        <v/>
      </c>
      <c r="AI265">
        <f>MAX(0,AI264*(1+AI$6/Setup!$C$13)-CG265-EE265)+IF($K265=16,$D265,0)</f>
        <v/>
      </c>
      <c r="AJ265">
        <f>MAX(0,AJ264*(1+AJ$6/Setup!$C$13)-CH265-EF265)+IF($K265=17,$D265,0)</f>
        <v/>
      </c>
      <c r="AK265">
        <f>MAX(0,AK264*(1+AK$6/Setup!$C$13)-CI265-EG265)+IF($K265=18,$D265,0)</f>
        <v/>
      </c>
      <c r="AL265">
        <f>MAX(0,AL264*(1+AL$6/Setup!$C$13)-CJ265-EH265)+IF($K265=19,$D265,0)</f>
        <v/>
      </c>
      <c r="AM265">
        <f>MAX(0,AM264*(1+AM$6/Setup!$C$13)-CK265-EI265)+IF($K265=20,$D265,0)</f>
        <v/>
      </c>
      <c r="AN265">
        <f>MAX(0,AN264*(1+AN$6/Setup!$C$13)-CL265-EJ265)+IF($K265=21,$D265,0)</f>
        <v/>
      </c>
      <c r="AO265">
        <f>MAX(0,AO264*(1+AO$6/Setup!$C$13)-CM265-EK265)+IF($K265=22,$D265,0)</f>
        <v/>
      </c>
      <c r="AP265">
        <f>MAX(0,AP264*(1+AP$6/Setup!$C$13)-CN265-EL265)+IF($K265=23,$D265,0)</f>
        <v/>
      </c>
      <c r="AQ265">
        <f>MAX(0,AQ264*(1+AQ$6/Setup!$C$13)-CO265-EM265)+IF($K265=24,$D265,0)</f>
        <v/>
      </c>
      <c r="AR265">
        <f>MAX(0,AR264*(1+AR$6/Setup!$C$13)-CP265-EN265)+IF($K265=25,$D265,0)</f>
        <v/>
      </c>
      <c r="AS265">
        <f>MAX(0,AS264*(1+AS$6/Setup!$C$13)-CQ265-EO265)+IF($K265=26,$D265,0)</f>
        <v/>
      </c>
      <c r="AT265">
        <f>MAX(0,AT264*(1+AT$6/Setup!$C$13)-CR265-EP265)+IF($K265=27,$D265,0)</f>
        <v/>
      </c>
      <c r="AU265">
        <f>MAX(0,AU264*(1+AU$6/Setup!$C$13)-CS265-EQ265)+IF($K265=28,$D265,0)</f>
        <v/>
      </c>
      <c r="AV265">
        <f>MAX(0,AV264*(1+AV$6/Setup!$C$13)-CT265-ER265)+IF($K265=29,$D265,0)</f>
        <v/>
      </c>
      <c r="AW265">
        <f>MAX(0,AW264*(1+AW$6/Setup!$C$13)-CU265-ES265)+IF($K265=30,$D265,0)</f>
        <v/>
      </c>
      <c r="AX265">
        <f>MAX(0,AX264*(1+AX$6/Setup!$C$13)-CV265-ET265)+IF($K265=31,$D265,0)</f>
        <v/>
      </c>
      <c r="AY265">
        <f>MAX(0,AY264*(1+AY$6/Setup!$C$13)-CW265-EU265)+IF($K265=32,$D265,0)</f>
        <v/>
      </c>
      <c r="AZ265">
        <f>MAX(0,AZ264*(1+AZ$6/Setup!$C$13)-CX265-EV265)+IF($K265=33,$D265,0)</f>
        <v/>
      </c>
      <c r="BA265">
        <f>MAX(0,BA264*(1+BA$6/Setup!$C$13)-CY265-EW265)+IF($K265=34,$D265,0)</f>
        <v/>
      </c>
      <c r="BB265">
        <f>MAX(0,BB264*(1+BB$6/Setup!$C$13)-CZ265-EX265)+IF($K265=35,$D265,0)</f>
        <v/>
      </c>
      <c r="BC265">
        <f>MAX(0,BC264*(1+BC$6/Setup!$C$13)-DA265-EY265)+IF($K265=36,$D265,0)</f>
        <v/>
      </c>
      <c r="BD265">
        <f>MAX(0,BD264*(1+BD$6/Setup!$C$13)-DB265-EZ265)+IF($K265=37,$D265,0)</f>
        <v/>
      </c>
      <c r="BE265">
        <f>MAX(0,BE264*(1+BE$6/Setup!$C$13)-DC265-FA265)+IF($K265=38,$D265,0)</f>
        <v/>
      </c>
      <c r="BF265">
        <f>MAX(0,BF264*(1+BF$6/Setup!$C$13)-DD265-FB265)+IF($K265=39,$D265,0)</f>
        <v/>
      </c>
      <c r="BG265">
        <f>MAX(0,BG264*(1+BG$6/Setup!$C$13)-DE265-FC265)+IF($K265=40,$D265,0)</f>
        <v/>
      </c>
      <c r="BH265">
        <f>MAX(0,BH264*(1+BH$6/Setup!$C$13)-DF265-FD265)+IF($K265=41,$D265,0)</f>
        <v/>
      </c>
      <c r="BI265">
        <f>MAX(0,BI264*(1+BI$6/Setup!$C$13)-DG265-FE265)+IF($K265=42,$D265,0)</f>
        <v/>
      </c>
      <c r="BJ265">
        <f>MAX(0,BJ264*(1+BJ$6/Setup!$C$13)-DH265-FF265)+IF($K265=43,$D265,0)</f>
        <v/>
      </c>
      <c r="BK265">
        <f>MAX(0,BK264*(1+BK$6/Setup!$C$13)-DI265-FG265)+IF($K265=44,$D265,0)</f>
        <v/>
      </c>
      <c r="BL265">
        <f>MAX(0,BL264*(1+BL$6/Setup!$C$13)-DJ265-FH265)+IF($K265=45,$D265,0)</f>
        <v/>
      </c>
      <c r="BM265">
        <f>MAX(0,BM264*(1+BM$6/Setup!$C$13)-DK265-FI265)+IF($K265=46,$D265,0)</f>
        <v/>
      </c>
      <c r="BN265">
        <f>MAX(0,BN264*(1+BN$6/Setup!$C$13)-DL265-FJ265)+IF($K265=47,$D265,0)</f>
        <v/>
      </c>
      <c r="BO265">
        <f>MAX(0,BO264*(1+BO$6/Setup!$C$13)-DM265-FK265)+IF($K265=48,$D265,0)</f>
        <v/>
      </c>
      <c r="BP265">
        <f>MAX(0,BP264*(1+BP$6/Setup!$C$13)-DN265-FL265)+IF($K265=49,$D265,0)</f>
        <v/>
      </c>
      <c r="BQ265">
        <f>MAX(0,BQ264*(1+BQ$6/Setup!$C$13)-DO265-FM265)+IF($K265=50,$D265,0)</f>
        <v/>
      </c>
      <c r="BR265">
        <f>MIN(T264*(1+T$6/Setup!$C$13),T$7)</f>
        <v/>
      </c>
      <c r="BS265">
        <f>MIN(U264*(1+U$6/Setup!$C$13),U$7)</f>
        <v/>
      </c>
      <c r="BT265">
        <f>MIN(V264*(1+V$6/Setup!$C$13),V$7)</f>
        <v/>
      </c>
      <c r="BU265">
        <f>MIN(W264*(1+W$6/Setup!$C$13),W$7)</f>
        <v/>
      </c>
      <c r="BV265">
        <f>MIN(X264*(1+X$6/Setup!$C$13),X$7)</f>
        <v/>
      </c>
      <c r="BW265">
        <f>MIN(Y264*(1+Y$6/Setup!$C$13),Y$7)</f>
        <v/>
      </c>
      <c r="BX265">
        <f>MIN(Z264*(1+Z$6/Setup!$C$13),Z$7)</f>
        <v/>
      </c>
      <c r="BY265">
        <f>MIN(AA264*(1+AA$6/Setup!$C$13),AA$7)</f>
        <v/>
      </c>
      <c r="BZ265">
        <f>MIN(AB264*(1+AB$6/Setup!$C$13),AB$7)</f>
        <v/>
      </c>
      <c r="CA265">
        <f>MIN(AC264*(1+AC$6/Setup!$C$13),AC$7)</f>
        <v/>
      </c>
      <c r="CB265">
        <f>MIN(AD264*(1+AD$6/Setup!$C$13),AD$7)</f>
        <v/>
      </c>
      <c r="CC265">
        <f>MIN(AE264*(1+AE$6/Setup!$C$13),AE$7)</f>
        <v/>
      </c>
      <c r="CD265">
        <f>MIN(AF264*(1+AF$6/Setup!$C$13),AF$7)</f>
        <v/>
      </c>
      <c r="CE265">
        <f>MIN(AG264*(1+AG$6/Setup!$C$13),AG$7)</f>
        <v/>
      </c>
      <c r="CF265">
        <f>MIN(AH264*(1+AH$6/Setup!$C$13),AH$7)</f>
        <v/>
      </c>
      <c r="CG265">
        <f>MIN(AI264*(1+AI$6/Setup!$C$13),AI$7)</f>
        <v/>
      </c>
      <c r="CH265">
        <f>MIN(AJ264*(1+AJ$6/Setup!$C$13),AJ$7)</f>
        <v/>
      </c>
      <c r="CI265">
        <f>MIN(AK264*(1+AK$6/Setup!$C$13),AK$7)</f>
        <v/>
      </c>
      <c r="CJ265">
        <f>MIN(AL264*(1+AL$6/Setup!$C$13),AL$7)</f>
        <v/>
      </c>
      <c r="CK265">
        <f>MIN(AM264*(1+AM$6/Setup!$C$13),AM$7)</f>
        <v/>
      </c>
      <c r="CL265">
        <f>MIN(AN264*(1+AN$6/Setup!$C$13),AN$7)</f>
        <v/>
      </c>
      <c r="CM265">
        <f>MIN(AO264*(1+AO$6/Setup!$C$13),AO$7)</f>
        <v/>
      </c>
      <c r="CN265">
        <f>MIN(AP264*(1+AP$6/Setup!$C$13),AP$7)</f>
        <v/>
      </c>
      <c r="CO265">
        <f>MIN(AQ264*(1+AQ$6/Setup!$C$13),AQ$7)</f>
        <v/>
      </c>
      <c r="CP265">
        <f>MIN(AR264*(1+AR$6/Setup!$C$13),AR$7)</f>
        <v/>
      </c>
      <c r="CQ265">
        <f>MIN(AS264*(1+AS$6/Setup!$C$13),AS$7)</f>
        <v/>
      </c>
      <c r="CR265">
        <f>MIN(AT264*(1+AT$6/Setup!$C$13),AT$7)</f>
        <v/>
      </c>
      <c r="CS265">
        <f>MIN(AU264*(1+AU$6/Setup!$C$13),AU$7)</f>
        <v/>
      </c>
      <c r="CT265">
        <f>MIN(AV264*(1+AV$6/Setup!$C$13),AV$7)</f>
        <v/>
      </c>
      <c r="CU265">
        <f>MIN(AW264*(1+AW$6/Setup!$C$13),AW$7)</f>
        <v/>
      </c>
      <c r="CV265">
        <f>MIN(AX264*(1+AX$6/Setup!$C$13),AX$7)</f>
        <v/>
      </c>
      <c r="CW265">
        <f>MIN(AY264*(1+AY$6/Setup!$C$13),AY$7)</f>
        <v/>
      </c>
      <c r="CX265">
        <f>MIN(AZ264*(1+AZ$6/Setup!$C$13),AZ$7)</f>
        <v/>
      </c>
      <c r="CY265">
        <f>MIN(BA264*(1+BA$6/Setup!$C$13),BA$7)</f>
        <v/>
      </c>
      <c r="CZ265">
        <f>MIN(BB264*(1+BB$6/Setup!$C$13),BB$7)</f>
        <v/>
      </c>
      <c r="DA265">
        <f>MIN(BC264*(1+BC$6/Setup!$C$13),BC$7)</f>
        <v/>
      </c>
      <c r="DB265">
        <f>MIN(BD264*(1+BD$6/Setup!$C$13),BD$7)</f>
        <v/>
      </c>
      <c r="DC265">
        <f>MIN(BE264*(1+BE$6/Setup!$C$13),BE$7)</f>
        <v/>
      </c>
      <c r="DD265">
        <f>MIN(BF264*(1+BF$6/Setup!$C$13),BF$7)</f>
        <v/>
      </c>
      <c r="DE265">
        <f>MIN(BG264*(1+BG$6/Setup!$C$13),BG$7)</f>
        <v/>
      </c>
      <c r="DF265">
        <f>MIN(BH264*(1+BH$6/Setup!$C$13),BH$7)</f>
        <v/>
      </c>
      <c r="DG265">
        <f>MIN(BI264*(1+BI$6/Setup!$C$13),BI$7)</f>
        <v/>
      </c>
      <c r="DH265">
        <f>MIN(BJ264*(1+BJ$6/Setup!$C$13),BJ$7)</f>
        <v/>
      </c>
      <c r="DI265">
        <f>MIN(BK264*(1+BK$6/Setup!$C$13),BK$7)</f>
        <v/>
      </c>
      <c r="DJ265">
        <f>MIN(BL264*(1+BL$6/Setup!$C$13),BL$7)</f>
        <v/>
      </c>
      <c r="DK265">
        <f>MIN(BM264*(1+BM$6/Setup!$C$13),BM$7)</f>
        <v/>
      </c>
      <c r="DL265">
        <f>MIN(BN264*(1+BN$6/Setup!$C$13),BN$7)</f>
        <v/>
      </c>
      <c r="DM265">
        <f>MIN(BO264*(1+BO$6/Setup!$C$13),BO$7)</f>
        <v/>
      </c>
      <c r="DN265">
        <f>MIN(BP264*(1+BP$6/Setup!$C$13),BP$7)</f>
        <v/>
      </c>
      <c r="DO265">
        <f>MIN(BQ264*(1+BQ$6/Setup!$C$13),BQ$7)</f>
        <v/>
      </c>
      <c r="DP265">
        <f>MIN(T264*(1+T$6/Setup!$C$13)-BR265,$H265)</f>
        <v/>
      </c>
      <c r="DQ265">
        <f>MIN(U264*(1+U$6/Setup!$C$13)-BS265,MAX(0,$H265-SUM($DP265:DP265)))</f>
        <v/>
      </c>
      <c r="DR265">
        <f>MIN(V264*(1+V$6/Setup!$C$13)-BT265,MAX(0,$H265-SUM($DP265:DQ265)))</f>
        <v/>
      </c>
      <c r="DS265">
        <f>MIN(W264*(1+W$6/Setup!$C$13)-BU265,MAX(0,$H265-SUM($DP265:DR265)))</f>
        <v/>
      </c>
      <c r="DT265">
        <f>MIN(X264*(1+X$6/Setup!$C$13)-BV265,MAX(0,$H265-SUM($DP265:DS265)))</f>
        <v/>
      </c>
      <c r="DU265">
        <f>MIN(Y264*(1+Y$6/Setup!$C$13)-BW265,MAX(0,$H265-SUM($DP265:DT265)))</f>
        <v/>
      </c>
      <c r="DV265">
        <f>MIN(Z264*(1+Z$6/Setup!$C$13)-BX265,MAX(0,$H265-SUM($DP265:DU265)))</f>
        <v/>
      </c>
      <c r="DW265">
        <f>MIN(AA264*(1+AA$6/Setup!$C$13)-BY265,MAX(0,$H265-SUM($DP265:DV265)))</f>
        <v/>
      </c>
      <c r="DX265">
        <f>MIN(AB264*(1+AB$6/Setup!$C$13)-BZ265,MAX(0,$H265-SUM($DP265:DW265)))</f>
        <v/>
      </c>
      <c r="DY265">
        <f>MIN(AC264*(1+AC$6/Setup!$C$13)-CA265,MAX(0,$H265-SUM($DP265:DX265)))</f>
        <v/>
      </c>
      <c r="DZ265">
        <f>MIN(AD264*(1+AD$6/Setup!$C$13)-CB265,MAX(0,$H265-SUM($DP265:DY265)))</f>
        <v/>
      </c>
      <c r="EA265">
        <f>MIN(AE264*(1+AE$6/Setup!$C$13)-CC265,MAX(0,$H265-SUM($DP265:DZ265)))</f>
        <v/>
      </c>
      <c r="EB265">
        <f>MIN(AF264*(1+AF$6/Setup!$C$13)-CD265,MAX(0,$H265-SUM($DP265:EA265)))</f>
        <v/>
      </c>
      <c r="EC265">
        <f>MIN(AG264*(1+AG$6/Setup!$C$13)-CE265,MAX(0,$H265-SUM($DP265:EB265)))</f>
        <v/>
      </c>
      <c r="ED265">
        <f>MIN(AH264*(1+AH$6/Setup!$C$13)-CF265,MAX(0,$H265-SUM($DP265:EC265)))</f>
        <v/>
      </c>
      <c r="EE265">
        <f>MIN(AI264*(1+AI$6/Setup!$C$13)-CG265,MAX(0,$H265-SUM($DP265:ED265)))</f>
        <v/>
      </c>
      <c r="EF265">
        <f>MIN(AJ264*(1+AJ$6/Setup!$C$13)-CH265,MAX(0,$H265-SUM($DP265:EE265)))</f>
        <v/>
      </c>
      <c r="EG265">
        <f>MIN(AK264*(1+AK$6/Setup!$C$13)-CI265,MAX(0,$H265-SUM($DP265:EF265)))</f>
        <v/>
      </c>
      <c r="EH265">
        <f>MIN(AL264*(1+AL$6/Setup!$C$13)-CJ265,MAX(0,$H265-SUM($DP265:EG265)))</f>
        <v/>
      </c>
      <c r="EI265">
        <f>MIN(AM264*(1+AM$6/Setup!$C$13)-CK265,MAX(0,$H265-SUM($DP265:EH265)))</f>
        <v/>
      </c>
      <c r="EJ265">
        <f>MIN(AN264*(1+AN$6/Setup!$C$13)-CL265,MAX(0,$H265-SUM($DP265:EI265)))</f>
        <v/>
      </c>
      <c r="EK265">
        <f>MIN(AO264*(1+AO$6/Setup!$C$13)-CM265,MAX(0,$H265-SUM($DP265:EJ265)))</f>
        <v/>
      </c>
      <c r="EL265">
        <f>MIN(AP264*(1+AP$6/Setup!$C$13)-CN265,MAX(0,$H265-SUM($DP265:EK265)))</f>
        <v/>
      </c>
      <c r="EM265">
        <f>MIN(AQ264*(1+AQ$6/Setup!$C$13)-CO265,MAX(0,$H265-SUM($DP265:EL265)))</f>
        <v/>
      </c>
      <c r="EN265">
        <f>MIN(AR264*(1+AR$6/Setup!$C$13)-CP265,MAX(0,$H265-SUM($DP265:EM265)))</f>
        <v/>
      </c>
      <c r="EO265">
        <f>MIN(AS264*(1+AS$6/Setup!$C$13)-CQ265,MAX(0,$H265-SUM($DP265:EN265)))</f>
        <v/>
      </c>
      <c r="EP265">
        <f>MIN(AT264*(1+AT$6/Setup!$C$13)-CR265,MAX(0,$H265-SUM($DP265:EO265)))</f>
        <v/>
      </c>
      <c r="EQ265">
        <f>MIN(AU264*(1+AU$6/Setup!$C$13)-CS265,MAX(0,$H265-SUM($DP265:EP265)))</f>
        <v/>
      </c>
      <c r="ER265">
        <f>MIN(AV264*(1+AV$6/Setup!$C$13)-CT265,MAX(0,$H265-SUM($DP265:EQ265)))</f>
        <v/>
      </c>
      <c r="ES265">
        <f>MIN(AW264*(1+AW$6/Setup!$C$13)-CU265,MAX(0,$H265-SUM($DP265:ER265)))</f>
        <v/>
      </c>
      <c r="ET265">
        <f>MIN(AX264*(1+AX$6/Setup!$C$13)-CV265,MAX(0,$H265-SUM($DP265:ES265)))</f>
        <v/>
      </c>
      <c r="EU265">
        <f>MIN(AY264*(1+AY$6/Setup!$C$13)-CW265,MAX(0,$H265-SUM($DP265:ET265)))</f>
        <v/>
      </c>
      <c r="EV265">
        <f>MIN(AZ264*(1+AZ$6/Setup!$C$13)-CX265,MAX(0,$H265-SUM($DP265:EU265)))</f>
        <v/>
      </c>
      <c r="EW265">
        <f>MIN(BA264*(1+BA$6/Setup!$C$13)-CY265,MAX(0,$H265-SUM($DP265:EV265)))</f>
        <v/>
      </c>
      <c r="EX265">
        <f>MIN(BB264*(1+BB$6/Setup!$C$13)-CZ265,MAX(0,$H265-SUM($DP265:EW265)))</f>
        <v/>
      </c>
      <c r="EY265">
        <f>MIN(BC264*(1+BC$6/Setup!$C$13)-DA265,MAX(0,$H265-SUM($DP265:EX265)))</f>
        <v/>
      </c>
      <c r="EZ265">
        <f>MIN(BD264*(1+BD$6/Setup!$C$13)-DB265,MAX(0,$H265-SUM($DP265:EY265)))</f>
        <v/>
      </c>
      <c r="FA265">
        <f>MIN(BE264*(1+BE$6/Setup!$C$13)-DC265,MAX(0,$H265-SUM($DP265:EZ265)))</f>
        <v/>
      </c>
      <c r="FB265">
        <f>MIN(BF264*(1+BF$6/Setup!$C$13)-DD265,MAX(0,$H265-SUM($DP265:FA265)))</f>
        <v/>
      </c>
      <c r="FC265">
        <f>MIN(BG264*(1+BG$6/Setup!$C$13)-DE265,MAX(0,$H265-SUM($DP265:FB265)))</f>
        <v/>
      </c>
      <c r="FD265">
        <f>MIN(BH264*(1+BH$6/Setup!$C$13)-DF265,MAX(0,$H265-SUM($DP265:FC265)))</f>
        <v/>
      </c>
      <c r="FE265">
        <f>MIN(BI264*(1+BI$6/Setup!$C$13)-DG265,MAX(0,$H265-SUM($DP265:FD265)))</f>
        <v/>
      </c>
      <c r="FF265">
        <f>MIN(BJ264*(1+BJ$6/Setup!$C$13)-DH265,MAX(0,$H265-SUM($DP265:FE265)))</f>
        <v/>
      </c>
      <c r="FG265">
        <f>MIN(BK264*(1+BK$6/Setup!$C$13)-DI265,MAX(0,$H265-SUM($DP265:FF265)))</f>
        <v/>
      </c>
      <c r="FH265">
        <f>MIN(BL264*(1+BL$6/Setup!$C$13)-DJ265,MAX(0,$H265-SUM($DP265:FG265)))</f>
        <v/>
      </c>
      <c r="FI265">
        <f>MIN(BM264*(1+BM$6/Setup!$C$13)-DK265,MAX(0,$H265-SUM($DP265:FH265)))</f>
        <v/>
      </c>
      <c r="FJ265">
        <f>MIN(BN264*(1+BN$6/Setup!$C$13)-DL265,MAX(0,$H265-SUM($DP265:FI265)))</f>
        <v/>
      </c>
      <c r="FK265">
        <f>MIN(BO264*(1+BO$6/Setup!$C$13)-DM265,MAX(0,$H265-SUM($DP265:FJ265)))</f>
        <v/>
      </c>
      <c r="FL265">
        <f>MIN(BP264*(1+BP$6/Setup!$C$13)-DN265,MAX(0,$H265-SUM($DP265:FK265)))</f>
        <v/>
      </c>
      <c r="FM265">
        <f>MIN(BQ264*(1+BQ$6/Setup!$C$13)-DO265,MAX(0,$H265-SUM($DP265:FL265)))</f>
        <v/>
      </c>
    </row>
    <row r="266">
      <c r="A266">
        <f>A265+1</f>
        <v/>
      </c>
      <c r="B266">
        <f>IF(Setup!$C$6="Every week",Setup!$C$7+7*(A266-1),IF(Setup!$C$6="Every 2 weeks",Setup!$C$7+14*(A266-1),IF(Setup!$C$6="Every month",EDATE(Setup!$C$7,A266-1),EOMONTH(Setup!$C$7,INT((A266-1+Setup!$C$20)/2)-1)+MIN(IF(MOD(A266-1+Setup!$C$20,2)=0,Setup!$C$18,Setup!$C$19),DAY(EOMONTH(Setup!$C$7,INT((A266-1+Setup!$C$20)/2)))))))</f>
        <v/>
      </c>
      <c r="C266">
        <f>N('Paycheck Plan'!J262)</f>
        <v/>
      </c>
      <c r="D266">
        <f>N('Paycheck Plan'!K262)</f>
        <v/>
      </c>
      <c r="E266">
        <f>MIN(MAX(0,Setup!$C$10-F265),MAX(0,Setup!$C$8+C266-G266))</f>
        <v/>
      </c>
      <c r="F266">
        <f>F265+E266</f>
        <v/>
      </c>
      <c r="G266">
        <f>MIN(Setup!$C$14,MAX(0,Setup!$C$8+C266))</f>
        <v/>
      </c>
      <c r="H266">
        <f>MAX(0,Setup!$C$8+C266-G266-E266)+SUM($T$7:$BQ$7)-SUM(BR266:DO266)</f>
        <v/>
      </c>
      <c r="I266">
        <f>SUMPRODUCT(T265:BQ265,$T$6:$BQ$6)/Setup!$C$13</f>
        <v/>
      </c>
      <c r="J266">
        <f>SUM(T266:BQ266)</f>
        <v/>
      </c>
      <c r="K266">
        <f>IF(MAX(DP266:FM266)&gt;0,MATCH(MAX(DP266:FM266),DP266:FM266,0),1)</f>
        <v/>
      </c>
      <c r="T266">
        <f>MAX(0,T265*(1+T$6/Setup!$C$13)-BR266-DP266)+IF($K266=1,$D266,0)</f>
        <v/>
      </c>
      <c r="U266">
        <f>MAX(0,U265*(1+U$6/Setup!$C$13)-BS266-DQ266)+IF($K266=2,$D266,0)</f>
        <v/>
      </c>
      <c r="V266">
        <f>MAX(0,V265*(1+V$6/Setup!$C$13)-BT266-DR266)+IF($K266=3,$D266,0)</f>
        <v/>
      </c>
      <c r="W266">
        <f>MAX(0,W265*(1+W$6/Setup!$C$13)-BU266-DS266)+IF($K266=4,$D266,0)</f>
        <v/>
      </c>
      <c r="X266">
        <f>MAX(0,X265*(1+X$6/Setup!$C$13)-BV266-DT266)+IF($K266=5,$D266,0)</f>
        <v/>
      </c>
      <c r="Y266">
        <f>MAX(0,Y265*(1+Y$6/Setup!$C$13)-BW266-DU266)+IF($K266=6,$D266,0)</f>
        <v/>
      </c>
      <c r="Z266">
        <f>MAX(0,Z265*(1+Z$6/Setup!$C$13)-BX266-DV266)+IF($K266=7,$D266,0)</f>
        <v/>
      </c>
      <c r="AA266">
        <f>MAX(0,AA265*(1+AA$6/Setup!$C$13)-BY266-DW266)+IF($K266=8,$D266,0)</f>
        <v/>
      </c>
      <c r="AB266">
        <f>MAX(0,AB265*(1+AB$6/Setup!$C$13)-BZ266-DX266)+IF($K266=9,$D266,0)</f>
        <v/>
      </c>
      <c r="AC266">
        <f>MAX(0,AC265*(1+AC$6/Setup!$C$13)-CA266-DY266)+IF($K266=10,$D266,0)</f>
        <v/>
      </c>
      <c r="AD266">
        <f>MAX(0,AD265*(1+AD$6/Setup!$C$13)-CB266-DZ266)+IF($K266=11,$D266,0)</f>
        <v/>
      </c>
      <c r="AE266">
        <f>MAX(0,AE265*(1+AE$6/Setup!$C$13)-CC266-EA266)+IF($K266=12,$D266,0)</f>
        <v/>
      </c>
      <c r="AF266">
        <f>MAX(0,AF265*(1+AF$6/Setup!$C$13)-CD266-EB266)+IF($K266=13,$D266,0)</f>
        <v/>
      </c>
      <c r="AG266">
        <f>MAX(0,AG265*(1+AG$6/Setup!$C$13)-CE266-EC266)+IF($K266=14,$D266,0)</f>
        <v/>
      </c>
      <c r="AH266">
        <f>MAX(0,AH265*(1+AH$6/Setup!$C$13)-CF266-ED266)+IF($K266=15,$D266,0)</f>
        <v/>
      </c>
      <c r="AI266">
        <f>MAX(0,AI265*(1+AI$6/Setup!$C$13)-CG266-EE266)+IF($K266=16,$D266,0)</f>
        <v/>
      </c>
      <c r="AJ266">
        <f>MAX(0,AJ265*(1+AJ$6/Setup!$C$13)-CH266-EF266)+IF($K266=17,$D266,0)</f>
        <v/>
      </c>
      <c r="AK266">
        <f>MAX(0,AK265*(1+AK$6/Setup!$C$13)-CI266-EG266)+IF($K266=18,$D266,0)</f>
        <v/>
      </c>
      <c r="AL266">
        <f>MAX(0,AL265*(1+AL$6/Setup!$C$13)-CJ266-EH266)+IF($K266=19,$D266,0)</f>
        <v/>
      </c>
      <c r="AM266">
        <f>MAX(0,AM265*(1+AM$6/Setup!$C$13)-CK266-EI266)+IF($K266=20,$D266,0)</f>
        <v/>
      </c>
      <c r="AN266">
        <f>MAX(0,AN265*(1+AN$6/Setup!$C$13)-CL266-EJ266)+IF($K266=21,$D266,0)</f>
        <v/>
      </c>
      <c r="AO266">
        <f>MAX(0,AO265*(1+AO$6/Setup!$C$13)-CM266-EK266)+IF($K266=22,$D266,0)</f>
        <v/>
      </c>
      <c r="AP266">
        <f>MAX(0,AP265*(1+AP$6/Setup!$C$13)-CN266-EL266)+IF($K266=23,$D266,0)</f>
        <v/>
      </c>
      <c r="AQ266">
        <f>MAX(0,AQ265*(1+AQ$6/Setup!$C$13)-CO266-EM266)+IF($K266=24,$D266,0)</f>
        <v/>
      </c>
      <c r="AR266">
        <f>MAX(0,AR265*(1+AR$6/Setup!$C$13)-CP266-EN266)+IF($K266=25,$D266,0)</f>
        <v/>
      </c>
      <c r="AS266">
        <f>MAX(0,AS265*(1+AS$6/Setup!$C$13)-CQ266-EO266)+IF($K266=26,$D266,0)</f>
        <v/>
      </c>
      <c r="AT266">
        <f>MAX(0,AT265*(1+AT$6/Setup!$C$13)-CR266-EP266)+IF($K266=27,$D266,0)</f>
        <v/>
      </c>
      <c r="AU266">
        <f>MAX(0,AU265*(1+AU$6/Setup!$C$13)-CS266-EQ266)+IF($K266=28,$D266,0)</f>
        <v/>
      </c>
      <c r="AV266">
        <f>MAX(0,AV265*(1+AV$6/Setup!$C$13)-CT266-ER266)+IF($K266=29,$D266,0)</f>
        <v/>
      </c>
      <c r="AW266">
        <f>MAX(0,AW265*(1+AW$6/Setup!$C$13)-CU266-ES266)+IF($K266=30,$D266,0)</f>
        <v/>
      </c>
      <c r="AX266">
        <f>MAX(0,AX265*(1+AX$6/Setup!$C$13)-CV266-ET266)+IF($K266=31,$D266,0)</f>
        <v/>
      </c>
      <c r="AY266">
        <f>MAX(0,AY265*(1+AY$6/Setup!$C$13)-CW266-EU266)+IF($K266=32,$D266,0)</f>
        <v/>
      </c>
      <c r="AZ266">
        <f>MAX(0,AZ265*(1+AZ$6/Setup!$C$13)-CX266-EV266)+IF($K266=33,$D266,0)</f>
        <v/>
      </c>
      <c r="BA266">
        <f>MAX(0,BA265*(1+BA$6/Setup!$C$13)-CY266-EW266)+IF($K266=34,$D266,0)</f>
        <v/>
      </c>
      <c r="BB266">
        <f>MAX(0,BB265*(1+BB$6/Setup!$C$13)-CZ266-EX266)+IF($K266=35,$D266,0)</f>
        <v/>
      </c>
      <c r="BC266">
        <f>MAX(0,BC265*(1+BC$6/Setup!$C$13)-DA266-EY266)+IF($K266=36,$D266,0)</f>
        <v/>
      </c>
      <c r="BD266">
        <f>MAX(0,BD265*(1+BD$6/Setup!$C$13)-DB266-EZ266)+IF($K266=37,$D266,0)</f>
        <v/>
      </c>
      <c r="BE266">
        <f>MAX(0,BE265*(1+BE$6/Setup!$C$13)-DC266-FA266)+IF($K266=38,$D266,0)</f>
        <v/>
      </c>
      <c r="BF266">
        <f>MAX(0,BF265*(1+BF$6/Setup!$C$13)-DD266-FB266)+IF($K266=39,$D266,0)</f>
        <v/>
      </c>
      <c r="BG266">
        <f>MAX(0,BG265*(1+BG$6/Setup!$C$13)-DE266-FC266)+IF($K266=40,$D266,0)</f>
        <v/>
      </c>
      <c r="BH266">
        <f>MAX(0,BH265*(1+BH$6/Setup!$C$13)-DF266-FD266)+IF($K266=41,$D266,0)</f>
        <v/>
      </c>
      <c r="BI266">
        <f>MAX(0,BI265*(1+BI$6/Setup!$C$13)-DG266-FE266)+IF($K266=42,$D266,0)</f>
        <v/>
      </c>
      <c r="BJ266">
        <f>MAX(0,BJ265*(1+BJ$6/Setup!$C$13)-DH266-FF266)+IF($K266=43,$D266,0)</f>
        <v/>
      </c>
      <c r="BK266">
        <f>MAX(0,BK265*(1+BK$6/Setup!$C$13)-DI266-FG266)+IF($K266=44,$D266,0)</f>
        <v/>
      </c>
      <c r="BL266">
        <f>MAX(0,BL265*(1+BL$6/Setup!$C$13)-DJ266-FH266)+IF($K266=45,$D266,0)</f>
        <v/>
      </c>
      <c r="BM266">
        <f>MAX(0,BM265*(1+BM$6/Setup!$C$13)-DK266-FI266)+IF($K266=46,$D266,0)</f>
        <v/>
      </c>
      <c r="BN266">
        <f>MAX(0,BN265*(1+BN$6/Setup!$C$13)-DL266-FJ266)+IF($K266=47,$D266,0)</f>
        <v/>
      </c>
      <c r="BO266">
        <f>MAX(0,BO265*(1+BO$6/Setup!$C$13)-DM266-FK266)+IF($K266=48,$D266,0)</f>
        <v/>
      </c>
      <c r="BP266">
        <f>MAX(0,BP265*(1+BP$6/Setup!$C$13)-DN266-FL266)+IF($K266=49,$D266,0)</f>
        <v/>
      </c>
      <c r="BQ266">
        <f>MAX(0,BQ265*(1+BQ$6/Setup!$C$13)-DO266-FM266)+IF($K266=50,$D266,0)</f>
        <v/>
      </c>
      <c r="BR266">
        <f>MIN(T265*(1+T$6/Setup!$C$13),T$7)</f>
        <v/>
      </c>
      <c r="BS266">
        <f>MIN(U265*(1+U$6/Setup!$C$13),U$7)</f>
        <v/>
      </c>
      <c r="BT266">
        <f>MIN(V265*(1+V$6/Setup!$C$13),V$7)</f>
        <v/>
      </c>
      <c r="BU266">
        <f>MIN(W265*(1+W$6/Setup!$C$13),W$7)</f>
        <v/>
      </c>
      <c r="BV266">
        <f>MIN(X265*(1+X$6/Setup!$C$13),X$7)</f>
        <v/>
      </c>
      <c r="BW266">
        <f>MIN(Y265*(1+Y$6/Setup!$C$13),Y$7)</f>
        <v/>
      </c>
      <c r="BX266">
        <f>MIN(Z265*(1+Z$6/Setup!$C$13),Z$7)</f>
        <v/>
      </c>
      <c r="BY266">
        <f>MIN(AA265*(1+AA$6/Setup!$C$13),AA$7)</f>
        <v/>
      </c>
      <c r="BZ266">
        <f>MIN(AB265*(1+AB$6/Setup!$C$13),AB$7)</f>
        <v/>
      </c>
      <c r="CA266">
        <f>MIN(AC265*(1+AC$6/Setup!$C$13),AC$7)</f>
        <v/>
      </c>
      <c r="CB266">
        <f>MIN(AD265*(1+AD$6/Setup!$C$13),AD$7)</f>
        <v/>
      </c>
      <c r="CC266">
        <f>MIN(AE265*(1+AE$6/Setup!$C$13),AE$7)</f>
        <v/>
      </c>
      <c r="CD266">
        <f>MIN(AF265*(1+AF$6/Setup!$C$13),AF$7)</f>
        <v/>
      </c>
      <c r="CE266">
        <f>MIN(AG265*(1+AG$6/Setup!$C$13),AG$7)</f>
        <v/>
      </c>
      <c r="CF266">
        <f>MIN(AH265*(1+AH$6/Setup!$C$13),AH$7)</f>
        <v/>
      </c>
      <c r="CG266">
        <f>MIN(AI265*(1+AI$6/Setup!$C$13),AI$7)</f>
        <v/>
      </c>
      <c r="CH266">
        <f>MIN(AJ265*(1+AJ$6/Setup!$C$13),AJ$7)</f>
        <v/>
      </c>
      <c r="CI266">
        <f>MIN(AK265*(1+AK$6/Setup!$C$13),AK$7)</f>
        <v/>
      </c>
      <c r="CJ266">
        <f>MIN(AL265*(1+AL$6/Setup!$C$13),AL$7)</f>
        <v/>
      </c>
      <c r="CK266">
        <f>MIN(AM265*(1+AM$6/Setup!$C$13),AM$7)</f>
        <v/>
      </c>
      <c r="CL266">
        <f>MIN(AN265*(1+AN$6/Setup!$C$13),AN$7)</f>
        <v/>
      </c>
      <c r="CM266">
        <f>MIN(AO265*(1+AO$6/Setup!$C$13),AO$7)</f>
        <v/>
      </c>
      <c r="CN266">
        <f>MIN(AP265*(1+AP$6/Setup!$C$13),AP$7)</f>
        <v/>
      </c>
      <c r="CO266">
        <f>MIN(AQ265*(1+AQ$6/Setup!$C$13),AQ$7)</f>
        <v/>
      </c>
      <c r="CP266">
        <f>MIN(AR265*(1+AR$6/Setup!$C$13),AR$7)</f>
        <v/>
      </c>
      <c r="CQ266">
        <f>MIN(AS265*(1+AS$6/Setup!$C$13),AS$7)</f>
        <v/>
      </c>
      <c r="CR266">
        <f>MIN(AT265*(1+AT$6/Setup!$C$13),AT$7)</f>
        <v/>
      </c>
      <c r="CS266">
        <f>MIN(AU265*(1+AU$6/Setup!$C$13),AU$7)</f>
        <v/>
      </c>
      <c r="CT266">
        <f>MIN(AV265*(1+AV$6/Setup!$C$13),AV$7)</f>
        <v/>
      </c>
      <c r="CU266">
        <f>MIN(AW265*(1+AW$6/Setup!$C$13),AW$7)</f>
        <v/>
      </c>
      <c r="CV266">
        <f>MIN(AX265*(1+AX$6/Setup!$C$13),AX$7)</f>
        <v/>
      </c>
      <c r="CW266">
        <f>MIN(AY265*(1+AY$6/Setup!$C$13),AY$7)</f>
        <v/>
      </c>
      <c r="CX266">
        <f>MIN(AZ265*(1+AZ$6/Setup!$C$13),AZ$7)</f>
        <v/>
      </c>
      <c r="CY266">
        <f>MIN(BA265*(1+BA$6/Setup!$C$13),BA$7)</f>
        <v/>
      </c>
      <c r="CZ266">
        <f>MIN(BB265*(1+BB$6/Setup!$C$13),BB$7)</f>
        <v/>
      </c>
      <c r="DA266">
        <f>MIN(BC265*(1+BC$6/Setup!$C$13),BC$7)</f>
        <v/>
      </c>
      <c r="DB266">
        <f>MIN(BD265*(1+BD$6/Setup!$C$13),BD$7)</f>
        <v/>
      </c>
      <c r="DC266">
        <f>MIN(BE265*(1+BE$6/Setup!$C$13),BE$7)</f>
        <v/>
      </c>
      <c r="DD266">
        <f>MIN(BF265*(1+BF$6/Setup!$C$13),BF$7)</f>
        <v/>
      </c>
      <c r="DE266">
        <f>MIN(BG265*(1+BG$6/Setup!$C$13),BG$7)</f>
        <v/>
      </c>
      <c r="DF266">
        <f>MIN(BH265*(1+BH$6/Setup!$C$13),BH$7)</f>
        <v/>
      </c>
      <c r="DG266">
        <f>MIN(BI265*(1+BI$6/Setup!$C$13),BI$7)</f>
        <v/>
      </c>
      <c r="DH266">
        <f>MIN(BJ265*(1+BJ$6/Setup!$C$13),BJ$7)</f>
        <v/>
      </c>
      <c r="DI266">
        <f>MIN(BK265*(1+BK$6/Setup!$C$13),BK$7)</f>
        <v/>
      </c>
      <c r="DJ266">
        <f>MIN(BL265*(1+BL$6/Setup!$C$13),BL$7)</f>
        <v/>
      </c>
      <c r="DK266">
        <f>MIN(BM265*(1+BM$6/Setup!$C$13),BM$7)</f>
        <v/>
      </c>
      <c r="DL266">
        <f>MIN(BN265*(1+BN$6/Setup!$C$13),BN$7)</f>
        <v/>
      </c>
      <c r="DM266">
        <f>MIN(BO265*(1+BO$6/Setup!$C$13),BO$7)</f>
        <v/>
      </c>
      <c r="DN266">
        <f>MIN(BP265*(1+BP$6/Setup!$C$13),BP$7)</f>
        <v/>
      </c>
      <c r="DO266">
        <f>MIN(BQ265*(1+BQ$6/Setup!$C$13),BQ$7)</f>
        <v/>
      </c>
      <c r="DP266">
        <f>MIN(T265*(1+T$6/Setup!$C$13)-BR266,$H266)</f>
        <v/>
      </c>
      <c r="DQ266">
        <f>MIN(U265*(1+U$6/Setup!$C$13)-BS266,MAX(0,$H266-SUM($DP266:DP266)))</f>
        <v/>
      </c>
      <c r="DR266">
        <f>MIN(V265*(1+V$6/Setup!$C$13)-BT266,MAX(0,$H266-SUM($DP266:DQ266)))</f>
        <v/>
      </c>
      <c r="DS266">
        <f>MIN(W265*(1+W$6/Setup!$C$13)-BU266,MAX(0,$H266-SUM($DP266:DR266)))</f>
        <v/>
      </c>
      <c r="DT266">
        <f>MIN(X265*(1+X$6/Setup!$C$13)-BV266,MAX(0,$H266-SUM($DP266:DS266)))</f>
        <v/>
      </c>
      <c r="DU266">
        <f>MIN(Y265*(1+Y$6/Setup!$C$13)-BW266,MAX(0,$H266-SUM($DP266:DT266)))</f>
        <v/>
      </c>
      <c r="DV266">
        <f>MIN(Z265*(1+Z$6/Setup!$C$13)-BX266,MAX(0,$H266-SUM($DP266:DU266)))</f>
        <v/>
      </c>
      <c r="DW266">
        <f>MIN(AA265*(1+AA$6/Setup!$C$13)-BY266,MAX(0,$H266-SUM($DP266:DV266)))</f>
        <v/>
      </c>
      <c r="DX266">
        <f>MIN(AB265*(1+AB$6/Setup!$C$13)-BZ266,MAX(0,$H266-SUM($DP266:DW266)))</f>
        <v/>
      </c>
      <c r="DY266">
        <f>MIN(AC265*(1+AC$6/Setup!$C$13)-CA266,MAX(0,$H266-SUM($DP266:DX266)))</f>
        <v/>
      </c>
      <c r="DZ266">
        <f>MIN(AD265*(1+AD$6/Setup!$C$13)-CB266,MAX(0,$H266-SUM($DP266:DY266)))</f>
        <v/>
      </c>
      <c r="EA266">
        <f>MIN(AE265*(1+AE$6/Setup!$C$13)-CC266,MAX(0,$H266-SUM($DP266:DZ266)))</f>
        <v/>
      </c>
      <c r="EB266">
        <f>MIN(AF265*(1+AF$6/Setup!$C$13)-CD266,MAX(0,$H266-SUM($DP266:EA266)))</f>
        <v/>
      </c>
      <c r="EC266">
        <f>MIN(AG265*(1+AG$6/Setup!$C$13)-CE266,MAX(0,$H266-SUM($DP266:EB266)))</f>
        <v/>
      </c>
      <c r="ED266">
        <f>MIN(AH265*(1+AH$6/Setup!$C$13)-CF266,MAX(0,$H266-SUM($DP266:EC266)))</f>
        <v/>
      </c>
      <c r="EE266">
        <f>MIN(AI265*(1+AI$6/Setup!$C$13)-CG266,MAX(0,$H266-SUM($DP266:ED266)))</f>
        <v/>
      </c>
      <c r="EF266">
        <f>MIN(AJ265*(1+AJ$6/Setup!$C$13)-CH266,MAX(0,$H266-SUM($DP266:EE266)))</f>
        <v/>
      </c>
      <c r="EG266">
        <f>MIN(AK265*(1+AK$6/Setup!$C$13)-CI266,MAX(0,$H266-SUM($DP266:EF266)))</f>
        <v/>
      </c>
      <c r="EH266">
        <f>MIN(AL265*(1+AL$6/Setup!$C$13)-CJ266,MAX(0,$H266-SUM($DP266:EG266)))</f>
        <v/>
      </c>
      <c r="EI266">
        <f>MIN(AM265*(1+AM$6/Setup!$C$13)-CK266,MAX(0,$H266-SUM($DP266:EH266)))</f>
        <v/>
      </c>
      <c r="EJ266">
        <f>MIN(AN265*(1+AN$6/Setup!$C$13)-CL266,MAX(0,$H266-SUM($DP266:EI266)))</f>
        <v/>
      </c>
      <c r="EK266">
        <f>MIN(AO265*(1+AO$6/Setup!$C$13)-CM266,MAX(0,$H266-SUM($DP266:EJ266)))</f>
        <v/>
      </c>
      <c r="EL266">
        <f>MIN(AP265*(1+AP$6/Setup!$C$13)-CN266,MAX(0,$H266-SUM($DP266:EK266)))</f>
        <v/>
      </c>
      <c r="EM266">
        <f>MIN(AQ265*(1+AQ$6/Setup!$C$13)-CO266,MAX(0,$H266-SUM($DP266:EL266)))</f>
        <v/>
      </c>
      <c r="EN266">
        <f>MIN(AR265*(1+AR$6/Setup!$C$13)-CP266,MAX(0,$H266-SUM($DP266:EM266)))</f>
        <v/>
      </c>
      <c r="EO266">
        <f>MIN(AS265*(1+AS$6/Setup!$C$13)-CQ266,MAX(0,$H266-SUM($DP266:EN266)))</f>
        <v/>
      </c>
      <c r="EP266">
        <f>MIN(AT265*(1+AT$6/Setup!$C$13)-CR266,MAX(0,$H266-SUM($DP266:EO266)))</f>
        <v/>
      </c>
      <c r="EQ266">
        <f>MIN(AU265*(1+AU$6/Setup!$C$13)-CS266,MAX(0,$H266-SUM($DP266:EP266)))</f>
        <v/>
      </c>
      <c r="ER266">
        <f>MIN(AV265*(1+AV$6/Setup!$C$13)-CT266,MAX(0,$H266-SUM($DP266:EQ266)))</f>
        <v/>
      </c>
      <c r="ES266">
        <f>MIN(AW265*(1+AW$6/Setup!$C$13)-CU266,MAX(0,$H266-SUM($DP266:ER266)))</f>
        <v/>
      </c>
      <c r="ET266">
        <f>MIN(AX265*(1+AX$6/Setup!$C$13)-CV266,MAX(0,$H266-SUM($DP266:ES266)))</f>
        <v/>
      </c>
      <c r="EU266">
        <f>MIN(AY265*(1+AY$6/Setup!$C$13)-CW266,MAX(0,$H266-SUM($DP266:ET266)))</f>
        <v/>
      </c>
      <c r="EV266">
        <f>MIN(AZ265*(1+AZ$6/Setup!$C$13)-CX266,MAX(0,$H266-SUM($DP266:EU266)))</f>
        <v/>
      </c>
      <c r="EW266">
        <f>MIN(BA265*(1+BA$6/Setup!$C$13)-CY266,MAX(0,$H266-SUM($DP266:EV266)))</f>
        <v/>
      </c>
      <c r="EX266">
        <f>MIN(BB265*(1+BB$6/Setup!$C$13)-CZ266,MAX(0,$H266-SUM($DP266:EW266)))</f>
        <v/>
      </c>
      <c r="EY266">
        <f>MIN(BC265*(1+BC$6/Setup!$C$13)-DA266,MAX(0,$H266-SUM($DP266:EX266)))</f>
        <v/>
      </c>
      <c r="EZ266">
        <f>MIN(BD265*(1+BD$6/Setup!$C$13)-DB266,MAX(0,$H266-SUM($DP266:EY266)))</f>
        <v/>
      </c>
      <c r="FA266">
        <f>MIN(BE265*(1+BE$6/Setup!$C$13)-DC266,MAX(0,$H266-SUM($DP266:EZ266)))</f>
        <v/>
      </c>
      <c r="FB266">
        <f>MIN(BF265*(1+BF$6/Setup!$C$13)-DD266,MAX(0,$H266-SUM($DP266:FA266)))</f>
        <v/>
      </c>
      <c r="FC266">
        <f>MIN(BG265*(1+BG$6/Setup!$C$13)-DE266,MAX(0,$H266-SUM($DP266:FB266)))</f>
        <v/>
      </c>
      <c r="FD266">
        <f>MIN(BH265*(1+BH$6/Setup!$C$13)-DF266,MAX(0,$H266-SUM($DP266:FC266)))</f>
        <v/>
      </c>
      <c r="FE266">
        <f>MIN(BI265*(1+BI$6/Setup!$C$13)-DG266,MAX(0,$H266-SUM($DP266:FD266)))</f>
        <v/>
      </c>
      <c r="FF266">
        <f>MIN(BJ265*(1+BJ$6/Setup!$C$13)-DH266,MAX(0,$H266-SUM($DP266:FE266)))</f>
        <v/>
      </c>
      <c r="FG266">
        <f>MIN(BK265*(1+BK$6/Setup!$C$13)-DI266,MAX(0,$H266-SUM($DP266:FF266)))</f>
        <v/>
      </c>
      <c r="FH266">
        <f>MIN(BL265*(1+BL$6/Setup!$C$13)-DJ266,MAX(0,$H266-SUM($DP266:FG266)))</f>
        <v/>
      </c>
      <c r="FI266">
        <f>MIN(BM265*(1+BM$6/Setup!$C$13)-DK266,MAX(0,$H266-SUM($DP266:FH266)))</f>
        <v/>
      </c>
      <c r="FJ266">
        <f>MIN(BN265*(1+BN$6/Setup!$C$13)-DL266,MAX(0,$H266-SUM($DP266:FI266)))</f>
        <v/>
      </c>
      <c r="FK266">
        <f>MIN(BO265*(1+BO$6/Setup!$C$13)-DM266,MAX(0,$H266-SUM($DP266:FJ266)))</f>
        <v/>
      </c>
      <c r="FL266">
        <f>MIN(BP265*(1+BP$6/Setup!$C$13)-DN266,MAX(0,$H266-SUM($DP266:FK266)))</f>
        <v/>
      </c>
      <c r="FM266">
        <f>MIN(BQ265*(1+BQ$6/Setup!$C$13)-DO266,MAX(0,$H266-SUM($DP266:FL266)))</f>
        <v/>
      </c>
    </row>
    <row r="267">
      <c r="A267">
        <f>A266+1</f>
        <v/>
      </c>
      <c r="B267">
        <f>IF(Setup!$C$6="Every week",Setup!$C$7+7*(A267-1),IF(Setup!$C$6="Every 2 weeks",Setup!$C$7+14*(A267-1),IF(Setup!$C$6="Every month",EDATE(Setup!$C$7,A267-1),EOMONTH(Setup!$C$7,INT((A267-1+Setup!$C$20)/2)-1)+MIN(IF(MOD(A267-1+Setup!$C$20,2)=0,Setup!$C$18,Setup!$C$19),DAY(EOMONTH(Setup!$C$7,INT((A267-1+Setup!$C$20)/2)))))))</f>
        <v/>
      </c>
      <c r="C267">
        <f>N('Paycheck Plan'!J263)</f>
        <v/>
      </c>
      <c r="D267">
        <f>N('Paycheck Plan'!K263)</f>
        <v/>
      </c>
      <c r="E267">
        <f>MIN(MAX(0,Setup!$C$10-F266),MAX(0,Setup!$C$8+C267-G267))</f>
        <v/>
      </c>
      <c r="F267">
        <f>F266+E267</f>
        <v/>
      </c>
      <c r="G267">
        <f>MIN(Setup!$C$14,MAX(0,Setup!$C$8+C267))</f>
        <v/>
      </c>
      <c r="H267">
        <f>MAX(0,Setup!$C$8+C267-G267-E267)+SUM($T$7:$BQ$7)-SUM(BR267:DO267)</f>
        <v/>
      </c>
      <c r="I267">
        <f>SUMPRODUCT(T266:BQ266,$T$6:$BQ$6)/Setup!$C$13</f>
        <v/>
      </c>
      <c r="J267">
        <f>SUM(T267:BQ267)</f>
        <v/>
      </c>
      <c r="K267">
        <f>IF(MAX(DP267:FM267)&gt;0,MATCH(MAX(DP267:FM267),DP267:FM267,0),1)</f>
        <v/>
      </c>
      <c r="T267">
        <f>MAX(0,T266*(1+T$6/Setup!$C$13)-BR267-DP267)+IF($K267=1,$D267,0)</f>
        <v/>
      </c>
      <c r="U267">
        <f>MAX(0,U266*(1+U$6/Setup!$C$13)-BS267-DQ267)+IF($K267=2,$D267,0)</f>
        <v/>
      </c>
      <c r="V267">
        <f>MAX(0,V266*(1+V$6/Setup!$C$13)-BT267-DR267)+IF($K267=3,$D267,0)</f>
        <v/>
      </c>
      <c r="W267">
        <f>MAX(0,W266*(1+W$6/Setup!$C$13)-BU267-DS267)+IF($K267=4,$D267,0)</f>
        <v/>
      </c>
      <c r="X267">
        <f>MAX(0,X266*(1+X$6/Setup!$C$13)-BV267-DT267)+IF($K267=5,$D267,0)</f>
        <v/>
      </c>
      <c r="Y267">
        <f>MAX(0,Y266*(1+Y$6/Setup!$C$13)-BW267-DU267)+IF($K267=6,$D267,0)</f>
        <v/>
      </c>
      <c r="Z267">
        <f>MAX(0,Z266*(1+Z$6/Setup!$C$13)-BX267-DV267)+IF($K267=7,$D267,0)</f>
        <v/>
      </c>
      <c r="AA267">
        <f>MAX(0,AA266*(1+AA$6/Setup!$C$13)-BY267-DW267)+IF($K267=8,$D267,0)</f>
        <v/>
      </c>
      <c r="AB267">
        <f>MAX(0,AB266*(1+AB$6/Setup!$C$13)-BZ267-DX267)+IF($K267=9,$D267,0)</f>
        <v/>
      </c>
      <c r="AC267">
        <f>MAX(0,AC266*(1+AC$6/Setup!$C$13)-CA267-DY267)+IF($K267=10,$D267,0)</f>
        <v/>
      </c>
      <c r="AD267">
        <f>MAX(0,AD266*(1+AD$6/Setup!$C$13)-CB267-DZ267)+IF($K267=11,$D267,0)</f>
        <v/>
      </c>
      <c r="AE267">
        <f>MAX(0,AE266*(1+AE$6/Setup!$C$13)-CC267-EA267)+IF($K267=12,$D267,0)</f>
        <v/>
      </c>
      <c r="AF267">
        <f>MAX(0,AF266*(1+AF$6/Setup!$C$13)-CD267-EB267)+IF($K267=13,$D267,0)</f>
        <v/>
      </c>
      <c r="AG267">
        <f>MAX(0,AG266*(1+AG$6/Setup!$C$13)-CE267-EC267)+IF($K267=14,$D267,0)</f>
        <v/>
      </c>
      <c r="AH267">
        <f>MAX(0,AH266*(1+AH$6/Setup!$C$13)-CF267-ED267)+IF($K267=15,$D267,0)</f>
        <v/>
      </c>
      <c r="AI267">
        <f>MAX(0,AI266*(1+AI$6/Setup!$C$13)-CG267-EE267)+IF($K267=16,$D267,0)</f>
        <v/>
      </c>
      <c r="AJ267">
        <f>MAX(0,AJ266*(1+AJ$6/Setup!$C$13)-CH267-EF267)+IF($K267=17,$D267,0)</f>
        <v/>
      </c>
      <c r="AK267">
        <f>MAX(0,AK266*(1+AK$6/Setup!$C$13)-CI267-EG267)+IF($K267=18,$D267,0)</f>
        <v/>
      </c>
      <c r="AL267">
        <f>MAX(0,AL266*(1+AL$6/Setup!$C$13)-CJ267-EH267)+IF($K267=19,$D267,0)</f>
        <v/>
      </c>
      <c r="AM267">
        <f>MAX(0,AM266*(1+AM$6/Setup!$C$13)-CK267-EI267)+IF($K267=20,$D267,0)</f>
        <v/>
      </c>
      <c r="AN267">
        <f>MAX(0,AN266*(1+AN$6/Setup!$C$13)-CL267-EJ267)+IF($K267=21,$D267,0)</f>
        <v/>
      </c>
      <c r="AO267">
        <f>MAX(0,AO266*(1+AO$6/Setup!$C$13)-CM267-EK267)+IF($K267=22,$D267,0)</f>
        <v/>
      </c>
      <c r="AP267">
        <f>MAX(0,AP266*(1+AP$6/Setup!$C$13)-CN267-EL267)+IF($K267=23,$D267,0)</f>
        <v/>
      </c>
      <c r="AQ267">
        <f>MAX(0,AQ266*(1+AQ$6/Setup!$C$13)-CO267-EM267)+IF($K267=24,$D267,0)</f>
        <v/>
      </c>
      <c r="AR267">
        <f>MAX(0,AR266*(1+AR$6/Setup!$C$13)-CP267-EN267)+IF($K267=25,$D267,0)</f>
        <v/>
      </c>
      <c r="AS267">
        <f>MAX(0,AS266*(1+AS$6/Setup!$C$13)-CQ267-EO267)+IF($K267=26,$D267,0)</f>
        <v/>
      </c>
      <c r="AT267">
        <f>MAX(0,AT266*(1+AT$6/Setup!$C$13)-CR267-EP267)+IF($K267=27,$D267,0)</f>
        <v/>
      </c>
      <c r="AU267">
        <f>MAX(0,AU266*(1+AU$6/Setup!$C$13)-CS267-EQ267)+IF($K267=28,$D267,0)</f>
        <v/>
      </c>
      <c r="AV267">
        <f>MAX(0,AV266*(1+AV$6/Setup!$C$13)-CT267-ER267)+IF($K267=29,$D267,0)</f>
        <v/>
      </c>
      <c r="AW267">
        <f>MAX(0,AW266*(1+AW$6/Setup!$C$13)-CU267-ES267)+IF($K267=30,$D267,0)</f>
        <v/>
      </c>
      <c r="AX267">
        <f>MAX(0,AX266*(1+AX$6/Setup!$C$13)-CV267-ET267)+IF($K267=31,$D267,0)</f>
        <v/>
      </c>
      <c r="AY267">
        <f>MAX(0,AY266*(1+AY$6/Setup!$C$13)-CW267-EU267)+IF($K267=32,$D267,0)</f>
        <v/>
      </c>
      <c r="AZ267">
        <f>MAX(0,AZ266*(1+AZ$6/Setup!$C$13)-CX267-EV267)+IF($K267=33,$D267,0)</f>
        <v/>
      </c>
      <c r="BA267">
        <f>MAX(0,BA266*(1+BA$6/Setup!$C$13)-CY267-EW267)+IF($K267=34,$D267,0)</f>
        <v/>
      </c>
      <c r="BB267">
        <f>MAX(0,BB266*(1+BB$6/Setup!$C$13)-CZ267-EX267)+IF($K267=35,$D267,0)</f>
        <v/>
      </c>
      <c r="BC267">
        <f>MAX(0,BC266*(1+BC$6/Setup!$C$13)-DA267-EY267)+IF($K267=36,$D267,0)</f>
        <v/>
      </c>
      <c r="BD267">
        <f>MAX(0,BD266*(1+BD$6/Setup!$C$13)-DB267-EZ267)+IF($K267=37,$D267,0)</f>
        <v/>
      </c>
      <c r="BE267">
        <f>MAX(0,BE266*(1+BE$6/Setup!$C$13)-DC267-FA267)+IF($K267=38,$D267,0)</f>
        <v/>
      </c>
      <c r="BF267">
        <f>MAX(0,BF266*(1+BF$6/Setup!$C$13)-DD267-FB267)+IF($K267=39,$D267,0)</f>
        <v/>
      </c>
      <c r="BG267">
        <f>MAX(0,BG266*(1+BG$6/Setup!$C$13)-DE267-FC267)+IF($K267=40,$D267,0)</f>
        <v/>
      </c>
      <c r="BH267">
        <f>MAX(0,BH266*(1+BH$6/Setup!$C$13)-DF267-FD267)+IF($K267=41,$D267,0)</f>
        <v/>
      </c>
      <c r="BI267">
        <f>MAX(0,BI266*(1+BI$6/Setup!$C$13)-DG267-FE267)+IF($K267=42,$D267,0)</f>
        <v/>
      </c>
      <c r="BJ267">
        <f>MAX(0,BJ266*(1+BJ$6/Setup!$C$13)-DH267-FF267)+IF($K267=43,$D267,0)</f>
        <v/>
      </c>
      <c r="BK267">
        <f>MAX(0,BK266*(1+BK$6/Setup!$C$13)-DI267-FG267)+IF($K267=44,$D267,0)</f>
        <v/>
      </c>
      <c r="BL267">
        <f>MAX(0,BL266*(1+BL$6/Setup!$C$13)-DJ267-FH267)+IF($K267=45,$D267,0)</f>
        <v/>
      </c>
      <c r="BM267">
        <f>MAX(0,BM266*(1+BM$6/Setup!$C$13)-DK267-FI267)+IF($K267=46,$D267,0)</f>
        <v/>
      </c>
      <c r="BN267">
        <f>MAX(0,BN266*(1+BN$6/Setup!$C$13)-DL267-FJ267)+IF($K267=47,$D267,0)</f>
        <v/>
      </c>
      <c r="BO267">
        <f>MAX(0,BO266*(1+BO$6/Setup!$C$13)-DM267-FK267)+IF($K267=48,$D267,0)</f>
        <v/>
      </c>
      <c r="BP267">
        <f>MAX(0,BP266*(1+BP$6/Setup!$C$13)-DN267-FL267)+IF($K267=49,$D267,0)</f>
        <v/>
      </c>
      <c r="BQ267">
        <f>MAX(0,BQ266*(1+BQ$6/Setup!$C$13)-DO267-FM267)+IF($K267=50,$D267,0)</f>
        <v/>
      </c>
      <c r="BR267">
        <f>MIN(T266*(1+T$6/Setup!$C$13),T$7)</f>
        <v/>
      </c>
      <c r="BS267">
        <f>MIN(U266*(1+U$6/Setup!$C$13),U$7)</f>
        <v/>
      </c>
      <c r="BT267">
        <f>MIN(V266*(1+V$6/Setup!$C$13),V$7)</f>
        <v/>
      </c>
      <c r="BU267">
        <f>MIN(W266*(1+W$6/Setup!$C$13),W$7)</f>
        <v/>
      </c>
      <c r="BV267">
        <f>MIN(X266*(1+X$6/Setup!$C$13),X$7)</f>
        <v/>
      </c>
      <c r="BW267">
        <f>MIN(Y266*(1+Y$6/Setup!$C$13),Y$7)</f>
        <v/>
      </c>
      <c r="BX267">
        <f>MIN(Z266*(1+Z$6/Setup!$C$13),Z$7)</f>
        <v/>
      </c>
      <c r="BY267">
        <f>MIN(AA266*(1+AA$6/Setup!$C$13),AA$7)</f>
        <v/>
      </c>
      <c r="BZ267">
        <f>MIN(AB266*(1+AB$6/Setup!$C$13),AB$7)</f>
        <v/>
      </c>
      <c r="CA267">
        <f>MIN(AC266*(1+AC$6/Setup!$C$13),AC$7)</f>
        <v/>
      </c>
      <c r="CB267">
        <f>MIN(AD266*(1+AD$6/Setup!$C$13),AD$7)</f>
        <v/>
      </c>
      <c r="CC267">
        <f>MIN(AE266*(1+AE$6/Setup!$C$13),AE$7)</f>
        <v/>
      </c>
      <c r="CD267">
        <f>MIN(AF266*(1+AF$6/Setup!$C$13),AF$7)</f>
        <v/>
      </c>
      <c r="CE267">
        <f>MIN(AG266*(1+AG$6/Setup!$C$13),AG$7)</f>
        <v/>
      </c>
      <c r="CF267">
        <f>MIN(AH266*(1+AH$6/Setup!$C$13),AH$7)</f>
        <v/>
      </c>
      <c r="CG267">
        <f>MIN(AI266*(1+AI$6/Setup!$C$13),AI$7)</f>
        <v/>
      </c>
      <c r="CH267">
        <f>MIN(AJ266*(1+AJ$6/Setup!$C$13),AJ$7)</f>
        <v/>
      </c>
      <c r="CI267">
        <f>MIN(AK266*(1+AK$6/Setup!$C$13),AK$7)</f>
        <v/>
      </c>
      <c r="CJ267">
        <f>MIN(AL266*(1+AL$6/Setup!$C$13),AL$7)</f>
        <v/>
      </c>
      <c r="CK267">
        <f>MIN(AM266*(1+AM$6/Setup!$C$13),AM$7)</f>
        <v/>
      </c>
      <c r="CL267">
        <f>MIN(AN266*(1+AN$6/Setup!$C$13),AN$7)</f>
        <v/>
      </c>
      <c r="CM267">
        <f>MIN(AO266*(1+AO$6/Setup!$C$13),AO$7)</f>
        <v/>
      </c>
      <c r="CN267">
        <f>MIN(AP266*(1+AP$6/Setup!$C$13),AP$7)</f>
        <v/>
      </c>
      <c r="CO267">
        <f>MIN(AQ266*(1+AQ$6/Setup!$C$13),AQ$7)</f>
        <v/>
      </c>
      <c r="CP267">
        <f>MIN(AR266*(1+AR$6/Setup!$C$13),AR$7)</f>
        <v/>
      </c>
      <c r="CQ267">
        <f>MIN(AS266*(1+AS$6/Setup!$C$13),AS$7)</f>
        <v/>
      </c>
      <c r="CR267">
        <f>MIN(AT266*(1+AT$6/Setup!$C$13),AT$7)</f>
        <v/>
      </c>
      <c r="CS267">
        <f>MIN(AU266*(1+AU$6/Setup!$C$13),AU$7)</f>
        <v/>
      </c>
      <c r="CT267">
        <f>MIN(AV266*(1+AV$6/Setup!$C$13),AV$7)</f>
        <v/>
      </c>
      <c r="CU267">
        <f>MIN(AW266*(1+AW$6/Setup!$C$13),AW$7)</f>
        <v/>
      </c>
      <c r="CV267">
        <f>MIN(AX266*(1+AX$6/Setup!$C$13),AX$7)</f>
        <v/>
      </c>
      <c r="CW267">
        <f>MIN(AY266*(1+AY$6/Setup!$C$13),AY$7)</f>
        <v/>
      </c>
      <c r="CX267">
        <f>MIN(AZ266*(1+AZ$6/Setup!$C$13),AZ$7)</f>
        <v/>
      </c>
      <c r="CY267">
        <f>MIN(BA266*(1+BA$6/Setup!$C$13),BA$7)</f>
        <v/>
      </c>
      <c r="CZ267">
        <f>MIN(BB266*(1+BB$6/Setup!$C$13),BB$7)</f>
        <v/>
      </c>
      <c r="DA267">
        <f>MIN(BC266*(1+BC$6/Setup!$C$13),BC$7)</f>
        <v/>
      </c>
      <c r="DB267">
        <f>MIN(BD266*(1+BD$6/Setup!$C$13),BD$7)</f>
        <v/>
      </c>
      <c r="DC267">
        <f>MIN(BE266*(1+BE$6/Setup!$C$13),BE$7)</f>
        <v/>
      </c>
      <c r="DD267">
        <f>MIN(BF266*(1+BF$6/Setup!$C$13),BF$7)</f>
        <v/>
      </c>
      <c r="DE267">
        <f>MIN(BG266*(1+BG$6/Setup!$C$13),BG$7)</f>
        <v/>
      </c>
      <c r="DF267">
        <f>MIN(BH266*(1+BH$6/Setup!$C$13),BH$7)</f>
        <v/>
      </c>
      <c r="DG267">
        <f>MIN(BI266*(1+BI$6/Setup!$C$13),BI$7)</f>
        <v/>
      </c>
      <c r="DH267">
        <f>MIN(BJ266*(1+BJ$6/Setup!$C$13),BJ$7)</f>
        <v/>
      </c>
      <c r="DI267">
        <f>MIN(BK266*(1+BK$6/Setup!$C$13),BK$7)</f>
        <v/>
      </c>
      <c r="DJ267">
        <f>MIN(BL266*(1+BL$6/Setup!$C$13),BL$7)</f>
        <v/>
      </c>
      <c r="DK267">
        <f>MIN(BM266*(1+BM$6/Setup!$C$13),BM$7)</f>
        <v/>
      </c>
      <c r="DL267">
        <f>MIN(BN266*(1+BN$6/Setup!$C$13),BN$7)</f>
        <v/>
      </c>
      <c r="DM267">
        <f>MIN(BO266*(1+BO$6/Setup!$C$13),BO$7)</f>
        <v/>
      </c>
      <c r="DN267">
        <f>MIN(BP266*(1+BP$6/Setup!$C$13),BP$7)</f>
        <v/>
      </c>
      <c r="DO267">
        <f>MIN(BQ266*(1+BQ$6/Setup!$C$13),BQ$7)</f>
        <v/>
      </c>
      <c r="DP267">
        <f>MIN(T266*(1+T$6/Setup!$C$13)-BR267,$H267)</f>
        <v/>
      </c>
      <c r="DQ267">
        <f>MIN(U266*(1+U$6/Setup!$C$13)-BS267,MAX(0,$H267-SUM($DP267:DP267)))</f>
        <v/>
      </c>
      <c r="DR267">
        <f>MIN(V266*(1+V$6/Setup!$C$13)-BT267,MAX(0,$H267-SUM($DP267:DQ267)))</f>
        <v/>
      </c>
      <c r="DS267">
        <f>MIN(W266*(1+W$6/Setup!$C$13)-BU267,MAX(0,$H267-SUM($DP267:DR267)))</f>
        <v/>
      </c>
      <c r="DT267">
        <f>MIN(X266*(1+X$6/Setup!$C$13)-BV267,MAX(0,$H267-SUM($DP267:DS267)))</f>
        <v/>
      </c>
      <c r="DU267">
        <f>MIN(Y266*(1+Y$6/Setup!$C$13)-BW267,MAX(0,$H267-SUM($DP267:DT267)))</f>
        <v/>
      </c>
      <c r="DV267">
        <f>MIN(Z266*(1+Z$6/Setup!$C$13)-BX267,MAX(0,$H267-SUM($DP267:DU267)))</f>
        <v/>
      </c>
      <c r="DW267">
        <f>MIN(AA266*(1+AA$6/Setup!$C$13)-BY267,MAX(0,$H267-SUM($DP267:DV267)))</f>
        <v/>
      </c>
      <c r="DX267">
        <f>MIN(AB266*(1+AB$6/Setup!$C$13)-BZ267,MAX(0,$H267-SUM($DP267:DW267)))</f>
        <v/>
      </c>
      <c r="DY267">
        <f>MIN(AC266*(1+AC$6/Setup!$C$13)-CA267,MAX(0,$H267-SUM($DP267:DX267)))</f>
        <v/>
      </c>
      <c r="DZ267">
        <f>MIN(AD266*(1+AD$6/Setup!$C$13)-CB267,MAX(0,$H267-SUM($DP267:DY267)))</f>
        <v/>
      </c>
      <c r="EA267">
        <f>MIN(AE266*(1+AE$6/Setup!$C$13)-CC267,MAX(0,$H267-SUM($DP267:DZ267)))</f>
        <v/>
      </c>
      <c r="EB267">
        <f>MIN(AF266*(1+AF$6/Setup!$C$13)-CD267,MAX(0,$H267-SUM($DP267:EA267)))</f>
        <v/>
      </c>
      <c r="EC267">
        <f>MIN(AG266*(1+AG$6/Setup!$C$13)-CE267,MAX(0,$H267-SUM($DP267:EB267)))</f>
        <v/>
      </c>
      <c r="ED267">
        <f>MIN(AH266*(1+AH$6/Setup!$C$13)-CF267,MAX(0,$H267-SUM($DP267:EC267)))</f>
        <v/>
      </c>
      <c r="EE267">
        <f>MIN(AI266*(1+AI$6/Setup!$C$13)-CG267,MAX(0,$H267-SUM($DP267:ED267)))</f>
        <v/>
      </c>
      <c r="EF267">
        <f>MIN(AJ266*(1+AJ$6/Setup!$C$13)-CH267,MAX(0,$H267-SUM($DP267:EE267)))</f>
        <v/>
      </c>
      <c r="EG267">
        <f>MIN(AK266*(1+AK$6/Setup!$C$13)-CI267,MAX(0,$H267-SUM($DP267:EF267)))</f>
        <v/>
      </c>
      <c r="EH267">
        <f>MIN(AL266*(1+AL$6/Setup!$C$13)-CJ267,MAX(0,$H267-SUM($DP267:EG267)))</f>
        <v/>
      </c>
      <c r="EI267">
        <f>MIN(AM266*(1+AM$6/Setup!$C$13)-CK267,MAX(0,$H267-SUM($DP267:EH267)))</f>
        <v/>
      </c>
      <c r="EJ267">
        <f>MIN(AN266*(1+AN$6/Setup!$C$13)-CL267,MAX(0,$H267-SUM($DP267:EI267)))</f>
        <v/>
      </c>
      <c r="EK267">
        <f>MIN(AO266*(1+AO$6/Setup!$C$13)-CM267,MAX(0,$H267-SUM($DP267:EJ267)))</f>
        <v/>
      </c>
      <c r="EL267">
        <f>MIN(AP266*(1+AP$6/Setup!$C$13)-CN267,MAX(0,$H267-SUM($DP267:EK267)))</f>
        <v/>
      </c>
      <c r="EM267">
        <f>MIN(AQ266*(1+AQ$6/Setup!$C$13)-CO267,MAX(0,$H267-SUM($DP267:EL267)))</f>
        <v/>
      </c>
      <c r="EN267">
        <f>MIN(AR266*(1+AR$6/Setup!$C$13)-CP267,MAX(0,$H267-SUM($DP267:EM267)))</f>
        <v/>
      </c>
      <c r="EO267">
        <f>MIN(AS266*(1+AS$6/Setup!$C$13)-CQ267,MAX(0,$H267-SUM($DP267:EN267)))</f>
        <v/>
      </c>
      <c r="EP267">
        <f>MIN(AT266*(1+AT$6/Setup!$C$13)-CR267,MAX(0,$H267-SUM($DP267:EO267)))</f>
        <v/>
      </c>
      <c r="EQ267">
        <f>MIN(AU266*(1+AU$6/Setup!$C$13)-CS267,MAX(0,$H267-SUM($DP267:EP267)))</f>
        <v/>
      </c>
      <c r="ER267">
        <f>MIN(AV266*(1+AV$6/Setup!$C$13)-CT267,MAX(0,$H267-SUM($DP267:EQ267)))</f>
        <v/>
      </c>
      <c r="ES267">
        <f>MIN(AW266*(1+AW$6/Setup!$C$13)-CU267,MAX(0,$H267-SUM($DP267:ER267)))</f>
        <v/>
      </c>
      <c r="ET267">
        <f>MIN(AX266*(1+AX$6/Setup!$C$13)-CV267,MAX(0,$H267-SUM($DP267:ES267)))</f>
        <v/>
      </c>
      <c r="EU267">
        <f>MIN(AY266*(1+AY$6/Setup!$C$13)-CW267,MAX(0,$H267-SUM($DP267:ET267)))</f>
        <v/>
      </c>
      <c r="EV267">
        <f>MIN(AZ266*(1+AZ$6/Setup!$C$13)-CX267,MAX(0,$H267-SUM($DP267:EU267)))</f>
        <v/>
      </c>
      <c r="EW267">
        <f>MIN(BA266*(1+BA$6/Setup!$C$13)-CY267,MAX(0,$H267-SUM($DP267:EV267)))</f>
        <v/>
      </c>
      <c r="EX267">
        <f>MIN(BB266*(1+BB$6/Setup!$C$13)-CZ267,MAX(0,$H267-SUM($DP267:EW267)))</f>
        <v/>
      </c>
      <c r="EY267">
        <f>MIN(BC266*(1+BC$6/Setup!$C$13)-DA267,MAX(0,$H267-SUM($DP267:EX267)))</f>
        <v/>
      </c>
      <c r="EZ267">
        <f>MIN(BD266*(1+BD$6/Setup!$C$13)-DB267,MAX(0,$H267-SUM($DP267:EY267)))</f>
        <v/>
      </c>
      <c r="FA267">
        <f>MIN(BE266*(1+BE$6/Setup!$C$13)-DC267,MAX(0,$H267-SUM($DP267:EZ267)))</f>
        <v/>
      </c>
      <c r="FB267">
        <f>MIN(BF266*(1+BF$6/Setup!$C$13)-DD267,MAX(0,$H267-SUM($DP267:FA267)))</f>
        <v/>
      </c>
      <c r="FC267">
        <f>MIN(BG266*(1+BG$6/Setup!$C$13)-DE267,MAX(0,$H267-SUM($DP267:FB267)))</f>
        <v/>
      </c>
      <c r="FD267">
        <f>MIN(BH266*(1+BH$6/Setup!$C$13)-DF267,MAX(0,$H267-SUM($DP267:FC267)))</f>
        <v/>
      </c>
      <c r="FE267">
        <f>MIN(BI266*(1+BI$6/Setup!$C$13)-DG267,MAX(0,$H267-SUM($DP267:FD267)))</f>
        <v/>
      </c>
      <c r="FF267">
        <f>MIN(BJ266*(1+BJ$6/Setup!$C$13)-DH267,MAX(0,$H267-SUM($DP267:FE267)))</f>
        <v/>
      </c>
      <c r="FG267">
        <f>MIN(BK266*(1+BK$6/Setup!$C$13)-DI267,MAX(0,$H267-SUM($DP267:FF267)))</f>
        <v/>
      </c>
      <c r="FH267">
        <f>MIN(BL266*(1+BL$6/Setup!$C$13)-DJ267,MAX(0,$H267-SUM($DP267:FG267)))</f>
        <v/>
      </c>
      <c r="FI267">
        <f>MIN(BM266*(1+BM$6/Setup!$C$13)-DK267,MAX(0,$H267-SUM($DP267:FH267)))</f>
        <v/>
      </c>
      <c r="FJ267">
        <f>MIN(BN266*(1+BN$6/Setup!$C$13)-DL267,MAX(0,$H267-SUM($DP267:FI267)))</f>
        <v/>
      </c>
      <c r="FK267">
        <f>MIN(BO266*(1+BO$6/Setup!$C$13)-DM267,MAX(0,$H267-SUM($DP267:FJ267)))</f>
        <v/>
      </c>
      <c r="FL267">
        <f>MIN(BP266*(1+BP$6/Setup!$C$13)-DN267,MAX(0,$H267-SUM($DP267:FK267)))</f>
        <v/>
      </c>
      <c r="FM267">
        <f>MIN(BQ266*(1+BQ$6/Setup!$C$13)-DO267,MAX(0,$H267-SUM($DP267:FL267)))</f>
        <v/>
      </c>
    </row>
    <row r="268">
      <c r="A268">
        <f>A267+1</f>
        <v/>
      </c>
      <c r="B268">
        <f>IF(Setup!$C$6="Every week",Setup!$C$7+7*(A268-1),IF(Setup!$C$6="Every 2 weeks",Setup!$C$7+14*(A268-1),IF(Setup!$C$6="Every month",EDATE(Setup!$C$7,A268-1),EOMONTH(Setup!$C$7,INT((A268-1+Setup!$C$20)/2)-1)+MIN(IF(MOD(A268-1+Setup!$C$20,2)=0,Setup!$C$18,Setup!$C$19),DAY(EOMONTH(Setup!$C$7,INT((A268-1+Setup!$C$20)/2)))))))</f>
        <v/>
      </c>
      <c r="C268">
        <f>N('Paycheck Plan'!J264)</f>
        <v/>
      </c>
      <c r="D268">
        <f>N('Paycheck Plan'!K264)</f>
        <v/>
      </c>
      <c r="E268">
        <f>MIN(MAX(0,Setup!$C$10-F267),MAX(0,Setup!$C$8+C268-G268))</f>
        <v/>
      </c>
      <c r="F268">
        <f>F267+E268</f>
        <v/>
      </c>
      <c r="G268">
        <f>MIN(Setup!$C$14,MAX(0,Setup!$C$8+C268))</f>
        <v/>
      </c>
      <c r="H268">
        <f>MAX(0,Setup!$C$8+C268-G268-E268)+SUM($T$7:$BQ$7)-SUM(BR268:DO268)</f>
        <v/>
      </c>
      <c r="I268">
        <f>SUMPRODUCT(T267:BQ267,$T$6:$BQ$6)/Setup!$C$13</f>
        <v/>
      </c>
      <c r="J268">
        <f>SUM(T268:BQ268)</f>
        <v/>
      </c>
      <c r="K268">
        <f>IF(MAX(DP268:FM268)&gt;0,MATCH(MAX(DP268:FM268),DP268:FM268,0),1)</f>
        <v/>
      </c>
      <c r="T268">
        <f>MAX(0,T267*(1+T$6/Setup!$C$13)-BR268-DP268)+IF($K268=1,$D268,0)</f>
        <v/>
      </c>
      <c r="U268">
        <f>MAX(0,U267*(1+U$6/Setup!$C$13)-BS268-DQ268)+IF($K268=2,$D268,0)</f>
        <v/>
      </c>
      <c r="V268">
        <f>MAX(0,V267*(1+V$6/Setup!$C$13)-BT268-DR268)+IF($K268=3,$D268,0)</f>
        <v/>
      </c>
      <c r="W268">
        <f>MAX(0,W267*(1+W$6/Setup!$C$13)-BU268-DS268)+IF($K268=4,$D268,0)</f>
        <v/>
      </c>
      <c r="X268">
        <f>MAX(0,X267*(1+X$6/Setup!$C$13)-BV268-DT268)+IF($K268=5,$D268,0)</f>
        <v/>
      </c>
      <c r="Y268">
        <f>MAX(0,Y267*(1+Y$6/Setup!$C$13)-BW268-DU268)+IF($K268=6,$D268,0)</f>
        <v/>
      </c>
      <c r="Z268">
        <f>MAX(0,Z267*(1+Z$6/Setup!$C$13)-BX268-DV268)+IF($K268=7,$D268,0)</f>
        <v/>
      </c>
      <c r="AA268">
        <f>MAX(0,AA267*(1+AA$6/Setup!$C$13)-BY268-DW268)+IF($K268=8,$D268,0)</f>
        <v/>
      </c>
      <c r="AB268">
        <f>MAX(0,AB267*(1+AB$6/Setup!$C$13)-BZ268-DX268)+IF($K268=9,$D268,0)</f>
        <v/>
      </c>
      <c r="AC268">
        <f>MAX(0,AC267*(1+AC$6/Setup!$C$13)-CA268-DY268)+IF($K268=10,$D268,0)</f>
        <v/>
      </c>
      <c r="AD268">
        <f>MAX(0,AD267*(1+AD$6/Setup!$C$13)-CB268-DZ268)+IF($K268=11,$D268,0)</f>
        <v/>
      </c>
      <c r="AE268">
        <f>MAX(0,AE267*(1+AE$6/Setup!$C$13)-CC268-EA268)+IF($K268=12,$D268,0)</f>
        <v/>
      </c>
      <c r="AF268">
        <f>MAX(0,AF267*(1+AF$6/Setup!$C$13)-CD268-EB268)+IF($K268=13,$D268,0)</f>
        <v/>
      </c>
      <c r="AG268">
        <f>MAX(0,AG267*(1+AG$6/Setup!$C$13)-CE268-EC268)+IF($K268=14,$D268,0)</f>
        <v/>
      </c>
      <c r="AH268">
        <f>MAX(0,AH267*(1+AH$6/Setup!$C$13)-CF268-ED268)+IF($K268=15,$D268,0)</f>
        <v/>
      </c>
      <c r="AI268">
        <f>MAX(0,AI267*(1+AI$6/Setup!$C$13)-CG268-EE268)+IF($K268=16,$D268,0)</f>
        <v/>
      </c>
      <c r="AJ268">
        <f>MAX(0,AJ267*(1+AJ$6/Setup!$C$13)-CH268-EF268)+IF($K268=17,$D268,0)</f>
        <v/>
      </c>
      <c r="AK268">
        <f>MAX(0,AK267*(1+AK$6/Setup!$C$13)-CI268-EG268)+IF($K268=18,$D268,0)</f>
        <v/>
      </c>
      <c r="AL268">
        <f>MAX(0,AL267*(1+AL$6/Setup!$C$13)-CJ268-EH268)+IF($K268=19,$D268,0)</f>
        <v/>
      </c>
      <c r="AM268">
        <f>MAX(0,AM267*(1+AM$6/Setup!$C$13)-CK268-EI268)+IF($K268=20,$D268,0)</f>
        <v/>
      </c>
      <c r="AN268">
        <f>MAX(0,AN267*(1+AN$6/Setup!$C$13)-CL268-EJ268)+IF($K268=21,$D268,0)</f>
        <v/>
      </c>
      <c r="AO268">
        <f>MAX(0,AO267*(1+AO$6/Setup!$C$13)-CM268-EK268)+IF($K268=22,$D268,0)</f>
        <v/>
      </c>
      <c r="AP268">
        <f>MAX(0,AP267*(1+AP$6/Setup!$C$13)-CN268-EL268)+IF($K268=23,$D268,0)</f>
        <v/>
      </c>
      <c r="AQ268">
        <f>MAX(0,AQ267*(1+AQ$6/Setup!$C$13)-CO268-EM268)+IF($K268=24,$D268,0)</f>
        <v/>
      </c>
      <c r="AR268">
        <f>MAX(0,AR267*(1+AR$6/Setup!$C$13)-CP268-EN268)+IF($K268=25,$D268,0)</f>
        <v/>
      </c>
      <c r="AS268">
        <f>MAX(0,AS267*(1+AS$6/Setup!$C$13)-CQ268-EO268)+IF($K268=26,$D268,0)</f>
        <v/>
      </c>
      <c r="AT268">
        <f>MAX(0,AT267*(1+AT$6/Setup!$C$13)-CR268-EP268)+IF($K268=27,$D268,0)</f>
        <v/>
      </c>
      <c r="AU268">
        <f>MAX(0,AU267*(1+AU$6/Setup!$C$13)-CS268-EQ268)+IF($K268=28,$D268,0)</f>
        <v/>
      </c>
      <c r="AV268">
        <f>MAX(0,AV267*(1+AV$6/Setup!$C$13)-CT268-ER268)+IF($K268=29,$D268,0)</f>
        <v/>
      </c>
      <c r="AW268">
        <f>MAX(0,AW267*(1+AW$6/Setup!$C$13)-CU268-ES268)+IF($K268=30,$D268,0)</f>
        <v/>
      </c>
      <c r="AX268">
        <f>MAX(0,AX267*(1+AX$6/Setup!$C$13)-CV268-ET268)+IF($K268=31,$D268,0)</f>
        <v/>
      </c>
      <c r="AY268">
        <f>MAX(0,AY267*(1+AY$6/Setup!$C$13)-CW268-EU268)+IF($K268=32,$D268,0)</f>
        <v/>
      </c>
      <c r="AZ268">
        <f>MAX(0,AZ267*(1+AZ$6/Setup!$C$13)-CX268-EV268)+IF($K268=33,$D268,0)</f>
        <v/>
      </c>
      <c r="BA268">
        <f>MAX(0,BA267*(1+BA$6/Setup!$C$13)-CY268-EW268)+IF($K268=34,$D268,0)</f>
        <v/>
      </c>
      <c r="BB268">
        <f>MAX(0,BB267*(1+BB$6/Setup!$C$13)-CZ268-EX268)+IF($K268=35,$D268,0)</f>
        <v/>
      </c>
      <c r="BC268">
        <f>MAX(0,BC267*(1+BC$6/Setup!$C$13)-DA268-EY268)+IF($K268=36,$D268,0)</f>
        <v/>
      </c>
      <c r="BD268">
        <f>MAX(0,BD267*(1+BD$6/Setup!$C$13)-DB268-EZ268)+IF($K268=37,$D268,0)</f>
        <v/>
      </c>
      <c r="BE268">
        <f>MAX(0,BE267*(1+BE$6/Setup!$C$13)-DC268-FA268)+IF($K268=38,$D268,0)</f>
        <v/>
      </c>
      <c r="BF268">
        <f>MAX(0,BF267*(1+BF$6/Setup!$C$13)-DD268-FB268)+IF($K268=39,$D268,0)</f>
        <v/>
      </c>
      <c r="BG268">
        <f>MAX(0,BG267*(1+BG$6/Setup!$C$13)-DE268-FC268)+IF($K268=40,$D268,0)</f>
        <v/>
      </c>
      <c r="BH268">
        <f>MAX(0,BH267*(1+BH$6/Setup!$C$13)-DF268-FD268)+IF($K268=41,$D268,0)</f>
        <v/>
      </c>
      <c r="BI268">
        <f>MAX(0,BI267*(1+BI$6/Setup!$C$13)-DG268-FE268)+IF($K268=42,$D268,0)</f>
        <v/>
      </c>
      <c r="BJ268">
        <f>MAX(0,BJ267*(1+BJ$6/Setup!$C$13)-DH268-FF268)+IF($K268=43,$D268,0)</f>
        <v/>
      </c>
      <c r="BK268">
        <f>MAX(0,BK267*(1+BK$6/Setup!$C$13)-DI268-FG268)+IF($K268=44,$D268,0)</f>
        <v/>
      </c>
      <c r="BL268">
        <f>MAX(0,BL267*(1+BL$6/Setup!$C$13)-DJ268-FH268)+IF($K268=45,$D268,0)</f>
        <v/>
      </c>
      <c r="BM268">
        <f>MAX(0,BM267*(1+BM$6/Setup!$C$13)-DK268-FI268)+IF($K268=46,$D268,0)</f>
        <v/>
      </c>
      <c r="BN268">
        <f>MAX(0,BN267*(1+BN$6/Setup!$C$13)-DL268-FJ268)+IF($K268=47,$D268,0)</f>
        <v/>
      </c>
      <c r="BO268">
        <f>MAX(0,BO267*(1+BO$6/Setup!$C$13)-DM268-FK268)+IF($K268=48,$D268,0)</f>
        <v/>
      </c>
      <c r="BP268">
        <f>MAX(0,BP267*(1+BP$6/Setup!$C$13)-DN268-FL268)+IF($K268=49,$D268,0)</f>
        <v/>
      </c>
      <c r="BQ268">
        <f>MAX(0,BQ267*(1+BQ$6/Setup!$C$13)-DO268-FM268)+IF($K268=50,$D268,0)</f>
        <v/>
      </c>
      <c r="BR268">
        <f>MIN(T267*(1+T$6/Setup!$C$13),T$7)</f>
        <v/>
      </c>
      <c r="BS268">
        <f>MIN(U267*(1+U$6/Setup!$C$13),U$7)</f>
        <v/>
      </c>
      <c r="BT268">
        <f>MIN(V267*(1+V$6/Setup!$C$13),V$7)</f>
        <v/>
      </c>
      <c r="BU268">
        <f>MIN(W267*(1+W$6/Setup!$C$13),W$7)</f>
        <v/>
      </c>
      <c r="BV268">
        <f>MIN(X267*(1+X$6/Setup!$C$13),X$7)</f>
        <v/>
      </c>
      <c r="BW268">
        <f>MIN(Y267*(1+Y$6/Setup!$C$13),Y$7)</f>
        <v/>
      </c>
      <c r="BX268">
        <f>MIN(Z267*(1+Z$6/Setup!$C$13),Z$7)</f>
        <v/>
      </c>
      <c r="BY268">
        <f>MIN(AA267*(1+AA$6/Setup!$C$13),AA$7)</f>
        <v/>
      </c>
      <c r="BZ268">
        <f>MIN(AB267*(1+AB$6/Setup!$C$13),AB$7)</f>
        <v/>
      </c>
      <c r="CA268">
        <f>MIN(AC267*(1+AC$6/Setup!$C$13),AC$7)</f>
        <v/>
      </c>
      <c r="CB268">
        <f>MIN(AD267*(1+AD$6/Setup!$C$13),AD$7)</f>
        <v/>
      </c>
      <c r="CC268">
        <f>MIN(AE267*(1+AE$6/Setup!$C$13),AE$7)</f>
        <v/>
      </c>
      <c r="CD268">
        <f>MIN(AF267*(1+AF$6/Setup!$C$13),AF$7)</f>
        <v/>
      </c>
      <c r="CE268">
        <f>MIN(AG267*(1+AG$6/Setup!$C$13),AG$7)</f>
        <v/>
      </c>
      <c r="CF268">
        <f>MIN(AH267*(1+AH$6/Setup!$C$13),AH$7)</f>
        <v/>
      </c>
      <c r="CG268">
        <f>MIN(AI267*(1+AI$6/Setup!$C$13),AI$7)</f>
        <v/>
      </c>
      <c r="CH268">
        <f>MIN(AJ267*(1+AJ$6/Setup!$C$13),AJ$7)</f>
        <v/>
      </c>
      <c r="CI268">
        <f>MIN(AK267*(1+AK$6/Setup!$C$13),AK$7)</f>
        <v/>
      </c>
      <c r="CJ268">
        <f>MIN(AL267*(1+AL$6/Setup!$C$13),AL$7)</f>
        <v/>
      </c>
      <c r="CK268">
        <f>MIN(AM267*(1+AM$6/Setup!$C$13),AM$7)</f>
        <v/>
      </c>
      <c r="CL268">
        <f>MIN(AN267*(1+AN$6/Setup!$C$13),AN$7)</f>
        <v/>
      </c>
      <c r="CM268">
        <f>MIN(AO267*(1+AO$6/Setup!$C$13),AO$7)</f>
        <v/>
      </c>
      <c r="CN268">
        <f>MIN(AP267*(1+AP$6/Setup!$C$13),AP$7)</f>
        <v/>
      </c>
      <c r="CO268">
        <f>MIN(AQ267*(1+AQ$6/Setup!$C$13),AQ$7)</f>
        <v/>
      </c>
      <c r="CP268">
        <f>MIN(AR267*(1+AR$6/Setup!$C$13),AR$7)</f>
        <v/>
      </c>
      <c r="CQ268">
        <f>MIN(AS267*(1+AS$6/Setup!$C$13),AS$7)</f>
        <v/>
      </c>
      <c r="CR268">
        <f>MIN(AT267*(1+AT$6/Setup!$C$13),AT$7)</f>
        <v/>
      </c>
      <c r="CS268">
        <f>MIN(AU267*(1+AU$6/Setup!$C$13),AU$7)</f>
        <v/>
      </c>
      <c r="CT268">
        <f>MIN(AV267*(1+AV$6/Setup!$C$13),AV$7)</f>
        <v/>
      </c>
      <c r="CU268">
        <f>MIN(AW267*(1+AW$6/Setup!$C$13),AW$7)</f>
        <v/>
      </c>
      <c r="CV268">
        <f>MIN(AX267*(1+AX$6/Setup!$C$13),AX$7)</f>
        <v/>
      </c>
      <c r="CW268">
        <f>MIN(AY267*(1+AY$6/Setup!$C$13),AY$7)</f>
        <v/>
      </c>
      <c r="CX268">
        <f>MIN(AZ267*(1+AZ$6/Setup!$C$13),AZ$7)</f>
        <v/>
      </c>
      <c r="CY268">
        <f>MIN(BA267*(1+BA$6/Setup!$C$13),BA$7)</f>
        <v/>
      </c>
      <c r="CZ268">
        <f>MIN(BB267*(1+BB$6/Setup!$C$13),BB$7)</f>
        <v/>
      </c>
      <c r="DA268">
        <f>MIN(BC267*(1+BC$6/Setup!$C$13),BC$7)</f>
        <v/>
      </c>
      <c r="DB268">
        <f>MIN(BD267*(1+BD$6/Setup!$C$13),BD$7)</f>
        <v/>
      </c>
      <c r="DC268">
        <f>MIN(BE267*(1+BE$6/Setup!$C$13),BE$7)</f>
        <v/>
      </c>
      <c r="DD268">
        <f>MIN(BF267*(1+BF$6/Setup!$C$13),BF$7)</f>
        <v/>
      </c>
      <c r="DE268">
        <f>MIN(BG267*(1+BG$6/Setup!$C$13),BG$7)</f>
        <v/>
      </c>
      <c r="DF268">
        <f>MIN(BH267*(1+BH$6/Setup!$C$13),BH$7)</f>
        <v/>
      </c>
      <c r="DG268">
        <f>MIN(BI267*(1+BI$6/Setup!$C$13),BI$7)</f>
        <v/>
      </c>
      <c r="DH268">
        <f>MIN(BJ267*(1+BJ$6/Setup!$C$13),BJ$7)</f>
        <v/>
      </c>
      <c r="DI268">
        <f>MIN(BK267*(1+BK$6/Setup!$C$13),BK$7)</f>
        <v/>
      </c>
      <c r="DJ268">
        <f>MIN(BL267*(1+BL$6/Setup!$C$13),BL$7)</f>
        <v/>
      </c>
      <c r="DK268">
        <f>MIN(BM267*(1+BM$6/Setup!$C$13),BM$7)</f>
        <v/>
      </c>
      <c r="DL268">
        <f>MIN(BN267*(1+BN$6/Setup!$C$13),BN$7)</f>
        <v/>
      </c>
      <c r="DM268">
        <f>MIN(BO267*(1+BO$6/Setup!$C$13),BO$7)</f>
        <v/>
      </c>
      <c r="DN268">
        <f>MIN(BP267*(1+BP$6/Setup!$C$13),BP$7)</f>
        <v/>
      </c>
      <c r="DO268">
        <f>MIN(BQ267*(1+BQ$6/Setup!$C$13),BQ$7)</f>
        <v/>
      </c>
      <c r="DP268">
        <f>MIN(T267*(1+T$6/Setup!$C$13)-BR268,$H268)</f>
        <v/>
      </c>
      <c r="DQ268">
        <f>MIN(U267*(1+U$6/Setup!$C$13)-BS268,MAX(0,$H268-SUM($DP268:DP268)))</f>
        <v/>
      </c>
      <c r="DR268">
        <f>MIN(V267*(1+V$6/Setup!$C$13)-BT268,MAX(0,$H268-SUM($DP268:DQ268)))</f>
        <v/>
      </c>
      <c r="DS268">
        <f>MIN(W267*(1+W$6/Setup!$C$13)-BU268,MAX(0,$H268-SUM($DP268:DR268)))</f>
        <v/>
      </c>
      <c r="DT268">
        <f>MIN(X267*(1+X$6/Setup!$C$13)-BV268,MAX(0,$H268-SUM($DP268:DS268)))</f>
        <v/>
      </c>
      <c r="DU268">
        <f>MIN(Y267*(1+Y$6/Setup!$C$13)-BW268,MAX(0,$H268-SUM($DP268:DT268)))</f>
        <v/>
      </c>
      <c r="DV268">
        <f>MIN(Z267*(1+Z$6/Setup!$C$13)-BX268,MAX(0,$H268-SUM($DP268:DU268)))</f>
        <v/>
      </c>
      <c r="DW268">
        <f>MIN(AA267*(1+AA$6/Setup!$C$13)-BY268,MAX(0,$H268-SUM($DP268:DV268)))</f>
        <v/>
      </c>
      <c r="DX268">
        <f>MIN(AB267*(1+AB$6/Setup!$C$13)-BZ268,MAX(0,$H268-SUM($DP268:DW268)))</f>
        <v/>
      </c>
      <c r="DY268">
        <f>MIN(AC267*(1+AC$6/Setup!$C$13)-CA268,MAX(0,$H268-SUM($DP268:DX268)))</f>
        <v/>
      </c>
      <c r="DZ268">
        <f>MIN(AD267*(1+AD$6/Setup!$C$13)-CB268,MAX(0,$H268-SUM($DP268:DY268)))</f>
        <v/>
      </c>
      <c r="EA268">
        <f>MIN(AE267*(1+AE$6/Setup!$C$13)-CC268,MAX(0,$H268-SUM($DP268:DZ268)))</f>
        <v/>
      </c>
      <c r="EB268">
        <f>MIN(AF267*(1+AF$6/Setup!$C$13)-CD268,MAX(0,$H268-SUM($DP268:EA268)))</f>
        <v/>
      </c>
      <c r="EC268">
        <f>MIN(AG267*(1+AG$6/Setup!$C$13)-CE268,MAX(0,$H268-SUM($DP268:EB268)))</f>
        <v/>
      </c>
      <c r="ED268">
        <f>MIN(AH267*(1+AH$6/Setup!$C$13)-CF268,MAX(0,$H268-SUM($DP268:EC268)))</f>
        <v/>
      </c>
      <c r="EE268">
        <f>MIN(AI267*(1+AI$6/Setup!$C$13)-CG268,MAX(0,$H268-SUM($DP268:ED268)))</f>
        <v/>
      </c>
      <c r="EF268">
        <f>MIN(AJ267*(1+AJ$6/Setup!$C$13)-CH268,MAX(0,$H268-SUM($DP268:EE268)))</f>
        <v/>
      </c>
      <c r="EG268">
        <f>MIN(AK267*(1+AK$6/Setup!$C$13)-CI268,MAX(0,$H268-SUM($DP268:EF268)))</f>
        <v/>
      </c>
      <c r="EH268">
        <f>MIN(AL267*(1+AL$6/Setup!$C$13)-CJ268,MAX(0,$H268-SUM($DP268:EG268)))</f>
        <v/>
      </c>
      <c r="EI268">
        <f>MIN(AM267*(1+AM$6/Setup!$C$13)-CK268,MAX(0,$H268-SUM($DP268:EH268)))</f>
        <v/>
      </c>
      <c r="EJ268">
        <f>MIN(AN267*(1+AN$6/Setup!$C$13)-CL268,MAX(0,$H268-SUM($DP268:EI268)))</f>
        <v/>
      </c>
      <c r="EK268">
        <f>MIN(AO267*(1+AO$6/Setup!$C$13)-CM268,MAX(0,$H268-SUM($DP268:EJ268)))</f>
        <v/>
      </c>
      <c r="EL268">
        <f>MIN(AP267*(1+AP$6/Setup!$C$13)-CN268,MAX(0,$H268-SUM($DP268:EK268)))</f>
        <v/>
      </c>
      <c r="EM268">
        <f>MIN(AQ267*(1+AQ$6/Setup!$C$13)-CO268,MAX(0,$H268-SUM($DP268:EL268)))</f>
        <v/>
      </c>
      <c r="EN268">
        <f>MIN(AR267*(1+AR$6/Setup!$C$13)-CP268,MAX(0,$H268-SUM($DP268:EM268)))</f>
        <v/>
      </c>
      <c r="EO268">
        <f>MIN(AS267*(1+AS$6/Setup!$C$13)-CQ268,MAX(0,$H268-SUM($DP268:EN268)))</f>
        <v/>
      </c>
      <c r="EP268">
        <f>MIN(AT267*(1+AT$6/Setup!$C$13)-CR268,MAX(0,$H268-SUM($DP268:EO268)))</f>
        <v/>
      </c>
      <c r="EQ268">
        <f>MIN(AU267*(1+AU$6/Setup!$C$13)-CS268,MAX(0,$H268-SUM($DP268:EP268)))</f>
        <v/>
      </c>
      <c r="ER268">
        <f>MIN(AV267*(1+AV$6/Setup!$C$13)-CT268,MAX(0,$H268-SUM($DP268:EQ268)))</f>
        <v/>
      </c>
      <c r="ES268">
        <f>MIN(AW267*(1+AW$6/Setup!$C$13)-CU268,MAX(0,$H268-SUM($DP268:ER268)))</f>
        <v/>
      </c>
      <c r="ET268">
        <f>MIN(AX267*(1+AX$6/Setup!$C$13)-CV268,MAX(0,$H268-SUM($DP268:ES268)))</f>
        <v/>
      </c>
      <c r="EU268">
        <f>MIN(AY267*(1+AY$6/Setup!$C$13)-CW268,MAX(0,$H268-SUM($DP268:ET268)))</f>
        <v/>
      </c>
      <c r="EV268">
        <f>MIN(AZ267*(1+AZ$6/Setup!$C$13)-CX268,MAX(0,$H268-SUM($DP268:EU268)))</f>
        <v/>
      </c>
      <c r="EW268">
        <f>MIN(BA267*(1+BA$6/Setup!$C$13)-CY268,MAX(0,$H268-SUM($DP268:EV268)))</f>
        <v/>
      </c>
      <c r="EX268">
        <f>MIN(BB267*(1+BB$6/Setup!$C$13)-CZ268,MAX(0,$H268-SUM($DP268:EW268)))</f>
        <v/>
      </c>
      <c r="EY268">
        <f>MIN(BC267*(1+BC$6/Setup!$C$13)-DA268,MAX(0,$H268-SUM($DP268:EX268)))</f>
        <v/>
      </c>
      <c r="EZ268">
        <f>MIN(BD267*(1+BD$6/Setup!$C$13)-DB268,MAX(0,$H268-SUM($DP268:EY268)))</f>
        <v/>
      </c>
      <c r="FA268">
        <f>MIN(BE267*(1+BE$6/Setup!$C$13)-DC268,MAX(0,$H268-SUM($DP268:EZ268)))</f>
        <v/>
      </c>
      <c r="FB268">
        <f>MIN(BF267*(1+BF$6/Setup!$C$13)-DD268,MAX(0,$H268-SUM($DP268:FA268)))</f>
        <v/>
      </c>
      <c r="FC268">
        <f>MIN(BG267*(1+BG$6/Setup!$C$13)-DE268,MAX(0,$H268-SUM($DP268:FB268)))</f>
        <v/>
      </c>
      <c r="FD268">
        <f>MIN(BH267*(1+BH$6/Setup!$C$13)-DF268,MAX(0,$H268-SUM($DP268:FC268)))</f>
        <v/>
      </c>
      <c r="FE268">
        <f>MIN(BI267*(1+BI$6/Setup!$C$13)-DG268,MAX(0,$H268-SUM($DP268:FD268)))</f>
        <v/>
      </c>
      <c r="FF268">
        <f>MIN(BJ267*(1+BJ$6/Setup!$C$13)-DH268,MAX(0,$H268-SUM($DP268:FE268)))</f>
        <v/>
      </c>
      <c r="FG268">
        <f>MIN(BK267*(1+BK$6/Setup!$C$13)-DI268,MAX(0,$H268-SUM($DP268:FF268)))</f>
        <v/>
      </c>
      <c r="FH268">
        <f>MIN(BL267*(1+BL$6/Setup!$C$13)-DJ268,MAX(0,$H268-SUM($DP268:FG268)))</f>
        <v/>
      </c>
      <c r="FI268">
        <f>MIN(BM267*(1+BM$6/Setup!$C$13)-DK268,MAX(0,$H268-SUM($DP268:FH268)))</f>
        <v/>
      </c>
      <c r="FJ268">
        <f>MIN(BN267*(1+BN$6/Setup!$C$13)-DL268,MAX(0,$H268-SUM($DP268:FI268)))</f>
        <v/>
      </c>
      <c r="FK268">
        <f>MIN(BO267*(1+BO$6/Setup!$C$13)-DM268,MAX(0,$H268-SUM($DP268:FJ268)))</f>
        <v/>
      </c>
      <c r="FL268">
        <f>MIN(BP267*(1+BP$6/Setup!$C$13)-DN268,MAX(0,$H268-SUM($DP268:FK268)))</f>
        <v/>
      </c>
      <c r="FM268">
        <f>MIN(BQ267*(1+BQ$6/Setup!$C$13)-DO268,MAX(0,$H268-SUM($DP268:FL268)))</f>
        <v/>
      </c>
    </row>
    <row r="269">
      <c r="A269">
        <f>A268+1</f>
        <v/>
      </c>
      <c r="B269">
        <f>IF(Setup!$C$6="Every week",Setup!$C$7+7*(A269-1),IF(Setup!$C$6="Every 2 weeks",Setup!$C$7+14*(A269-1),IF(Setup!$C$6="Every month",EDATE(Setup!$C$7,A269-1),EOMONTH(Setup!$C$7,INT((A269-1+Setup!$C$20)/2)-1)+MIN(IF(MOD(A269-1+Setup!$C$20,2)=0,Setup!$C$18,Setup!$C$19),DAY(EOMONTH(Setup!$C$7,INT((A269-1+Setup!$C$20)/2)))))))</f>
        <v/>
      </c>
      <c r="C269">
        <f>N('Paycheck Plan'!J265)</f>
        <v/>
      </c>
      <c r="D269">
        <f>N('Paycheck Plan'!K265)</f>
        <v/>
      </c>
      <c r="E269">
        <f>MIN(MAX(0,Setup!$C$10-F268),MAX(0,Setup!$C$8+C269-G269))</f>
        <v/>
      </c>
      <c r="F269">
        <f>F268+E269</f>
        <v/>
      </c>
      <c r="G269">
        <f>MIN(Setup!$C$14,MAX(0,Setup!$C$8+C269))</f>
        <v/>
      </c>
      <c r="H269">
        <f>MAX(0,Setup!$C$8+C269-G269-E269)+SUM($T$7:$BQ$7)-SUM(BR269:DO269)</f>
        <v/>
      </c>
      <c r="I269">
        <f>SUMPRODUCT(T268:BQ268,$T$6:$BQ$6)/Setup!$C$13</f>
        <v/>
      </c>
      <c r="J269">
        <f>SUM(T269:BQ269)</f>
        <v/>
      </c>
      <c r="K269">
        <f>IF(MAX(DP269:FM269)&gt;0,MATCH(MAX(DP269:FM269),DP269:FM269,0),1)</f>
        <v/>
      </c>
      <c r="T269">
        <f>MAX(0,T268*(1+T$6/Setup!$C$13)-BR269-DP269)+IF($K269=1,$D269,0)</f>
        <v/>
      </c>
      <c r="U269">
        <f>MAX(0,U268*(1+U$6/Setup!$C$13)-BS269-DQ269)+IF($K269=2,$D269,0)</f>
        <v/>
      </c>
      <c r="V269">
        <f>MAX(0,V268*(1+V$6/Setup!$C$13)-BT269-DR269)+IF($K269=3,$D269,0)</f>
        <v/>
      </c>
      <c r="W269">
        <f>MAX(0,W268*(1+W$6/Setup!$C$13)-BU269-DS269)+IF($K269=4,$D269,0)</f>
        <v/>
      </c>
      <c r="X269">
        <f>MAX(0,X268*(1+X$6/Setup!$C$13)-BV269-DT269)+IF($K269=5,$D269,0)</f>
        <v/>
      </c>
      <c r="Y269">
        <f>MAX(0,Y268*(1+Y$6/Setup!$C$13)-BW269-DU269)+IF($K269=6,$D269,0)</f>
        <v/>
      </c>
      <c r="Z269">
        <f>MAX(0,Z268*(1+Z$6/Setup!$C$13)-BX269-DV269)+IF($K269=7,$D269,0)</f>
        <v/>
      </c>
      <c r="AA269">
        <f>MAX(0,AA268*(1+AA$6/Setup!$C$13)-BY269-DW269)+IF($K269=8,$D269,0)</f>
        <v/>
      </c>
      <c r="AB269">
        <f>MAX(0,AB268*(1+AB$6/Setup!$C$13)-BZ269-DX269)+IF($K269=9,$D269,0)</f>
        <v/>
      </c>
      <c r="AC269">
        <f>MAX(0,AC268*(1+AC$6/Setup!$C$13)-CA269-DY269)+IF($K269=10,$D269,0)</f>
        <v/>
      </c>
      <c r="AD269">
        <f>MAX(0,AD268*(1+AD$6/Setup!$C$13)-CB269-DZ269)+IF($K269=11,$D269,0)</f>
        <v/>
      </c>
      <c r="AE269">
        <f>MAX(0,AE268*(1+AE$6/Setup!$C$13)-CC269-EA269)+IF($K269=12,$D269,0)</f>
        <v/>
      </c>
      <c r="AF269">
        <f>MAX(0,AF268*(1+AF$6/Setup!$C$13)-CD269-EB269)+IF($K269=13,$D269,0)</f>
        <v/>
      </c>
      <c r="AG269">
        <f>MAX(0,AG268*(1+AG$6/Setup!$C$13)-CE269-EC269)+IF($K269=14,$D269,0)</f>
        <v/>
      </c>
      <c r="AH269">
        <f>MAX(0,AH268*(1+AH$6/Setup!$C$13)-CF269-ED269)+IF($K269=15,$D269,0)</f>
        <v/>
      </c>
      <c r="AI269">
        <f>MAX(0,AI268*(1+AI$6/Setup!$C$13)-CG269-EE269)+IF($K269=16,$D269,0)</f>
        <v/>
      </c>
      <c r="AJ269">
        <f>MAX(0,AJ268*(1+AJ$6/Setup!$C$13)-CH269-EF269)+IF($K269=17,$D269,0)</f>
        <v/>
      </c>
      <c r="AK269">
        <f>MAX(0,AK268*(1+AK$6/Setup!$C$13)-CI269-EG269)+IF($K269=18,$D269,0)</f>
        <v/>
      </c>
      <c r="AL269">
        <f>MAX(0,AL268*(1+AL$6/Setup!$C$13)-CJ269-EH269)+IF($K269=19,$D269,0)</f>
        <v/>
      </c>
      <c r="AM269">
        <f>MAX(0,AM268*(1+AM$6/Setup!$C$13)-CK269-EI269)+IF($K269=20,$D269,0)</f>
        <v/>
      </c>
      <c r="AN269">
        <f>MAX(0,AN268*(1+AN$6/Setup!$C$13)-CL269-EJ269)+IF($K269=21,$D269,0)</f>
        <v/>
      </c>
      <c r="AO269">
        <f>MAX(0,AO268*(1+AO$6/Setup!$C$13)-CM269-EK269)+IF($K269=22,$D269,0)</f>
        <v/>
      </c>
      <c r="AP269">
        <f>MAX(0,AP268*(1+AP$6/Setup!$C$13)-CN269-EL269)+IF($K269=23,$D269,0)</f>
        <v/>
      </c>
      <c r="AQ269">
        <f>MAX(0,AQ268*(1+AQ$6/Setup!$C$13)-CO269-EM269)+IF($K269=24,$D269,0)</f>
        <v/>
      </c>
      <c r="AR269">
        <f>MAX(0,AR268*(1+AR$6/Setup!$C$13)-CP269-EN269)+IF($K269=25,$D269,0)</f>
        <v/>
      </c>
      <c r="AS269">
        <f>MAX(0,AS268*(1+AS$6/Setup!$C$13)-CQ269-EO269)+IF($K269=26,$D269,0)</f>
        <v/>
      </c>
      <c r="AT269">
        <f>MAX(0,AT268*(1+AT$6/Setup!$C$13)-CR269-EP269)+IF($K269=27,$D269,0)</f>
        <v/>
      </c>
      <c r="AU269">
        <f>MAX(0,AU268*(1+AU$6/Setup!$C$13)-CS269-EQ269)+IF($K269=28,$D269,0)</f>
        <v/>
      </c>
      <c r="AV269">
        <f>MAX(0,AV268*(1+AV$6/Setup!$C$13)-CT269-ER269)+IF($K269=29,$D269,0)</f>
        <v/>
      </c>
      <c r="AW269">
        <f>MAX(0,AW268*(1+AW$6/Setup!$C$13)-CU269-ES269)+IF($K269=30,$D269,0)</f>
        <v/>
      </c>
      <c r="AX269">
        <f>MAX(0,AX268*(1+AX$6/Setup!$C$13)-CV269-ET269)+IF($K269=31,$D269,0)</f>
        <v/>
      </c>
      <c r="AY269">
        <f>MAX(0,AY268*(1+AY$6/Setup!$C$13)-CW269-EU269)+IF($K269=32,$D269,0)</f>
        <v/>
      </c>
      <c r="AZ269">
        <f>MAX(0,AZ268*(1+AZ$6/Setup!$C$13)-CX269-EV269)+IF($K269=33,$D269,0)</f>
        <v/>
      </c>
      <c r="BA269">
        <f>MAX(0,BA268*(1+BA$6/Setup!$C$13)-CY269-EW269)+IF($K269=34,$D269,0)</f>
        <v/>
      </c>
      <c r="BB269">
        <f>MAX(0,BB268*(1+BB$6/Setup!$C$13)-CZ269-EX269)+IF($K269=35,$D269,0)</f>
        <v/>
      </c>
      <c r="BC269">
        <f>MAX(0,BC268*(1+BC$6/Setup!$C$13)-DA269-EY269)+IF($K269=36,$D269,0)</f>
        <v/>
      </c>
      <c r="BD269">
        <f>MAX(0,BD268*(1+BD$6/Setup!$C$13)-DB269-EZ269)+IF($K269=37,$D269,0)</f>
        <v/>
      </c>
      <c r="BE269">
        <f>MAX(0,BE268*(1+BE$6/Setup!$C$13)-DC269-FA269)+IF($K269=38,$D269,0)</f>
        <v/>
      </c>
      <c r="BF269">
        <f>MAX(0,BF268*(1+BF$6/Setup!$C$13)-DD269-FB269)+IF($K269=39,$D269,0)</f>
        <v/>
      </c>
      <c r="BG269">
        <f>MAX(0,BG268*(1+BG$6/Setup!$C$13)-DE269-FC269)+IF($K269=40,$D269,0)</f>
        <v/>
      </c>
      <c r="BH269">
        <f>MAX(0,BH268*(1+BH$6/Setup!$C$13)-DF269-FD269)+IF($K269=41,$D269,0)</f>
        <v/>
      </c>
      <c r="BI269">
        <f>MAX(0,BI268*(1+BI$6/Setup!$C$13)-DG269-FE269)+IF($K269=42,$D269,0)</f>
        <v/>
      </c>
      <c r="BJ269">
        <f>MAX(0,BJ268*(1+BJ$6/Setup!$C$13)-DH269-FF269)+IF($K269=43,$D269,0)</f>
        <v/>
      </c>
      <c r="BK269">
        <f>MAX(0,BK268*(1+BK$6/Setup!$C$13)-DI269-FG269)+IF($K269=44,$D269,0)</f>
        <v/>
      </c>
      <c r="BL269">
        <f>MAX(0,BL268*(1+BL$6/Setup!$C$13)-DJ269-FH269)+IF($K269=45,$D269,0)</f>
        <v/>
      </c>
      <c r="BM269">
        <f>MAX(0,BM268*(1+BM$6/Setup!$C$13)-DK269-FI269)+IF($K269=46,$D269,0)</f>
        <v/>
      </c>
      <c r="BN269">
        <f>MAX(0,BN268*(1+BN$6/Setup!$C$13)-DL269-FJ269)+IF($K269=47,$D269,0)</f>
        <v/>
      </c>
      <c r="BO269">
        <f>MAX(0,BO268*(1+BO$6/Setup!$C$13)-DM269-FK269)+IF($K269=48,$D269,0)</f>
        <v/>
      </c>
      <c r="BP269">
        <f>MAX(0,BP268*(1+BP$6/Setup!$C$13)-DN269-FL269)+IF($K269=49,$D269,0)</f>
        <v/>
      </c>
      <c r="BQ269">
        <f>MAX(0,BQ268*(1+BQ$6/Setup!$C$13)-DO269-FM269)+IF($K269=50,$D269,0)</f>
        <v/>
      </c>
      <c r="BR269">
        <f>MIN(T268*(1+T$6/Setup!$C$13),T$7)</f>
        <v/>
      </c>
      <c r="BS269">
        <f>MIN(U268*(1+U$6/Setup!$C$13),U$7)</f>
        <v/>
      </c>
      <c r="BT269">
        <f>MIN(V268*(1+V$6/Setup!$C$13),V$7)</f>
        <v/>
      </c>
      <c r="BU269">
        <f>MIN(W268*(1+W$6/Setup!$C$13),W$7)</f>
        <v/>
      </c>
      <c r="BV269">
        <f>MIN(X268*(1+X$6/Setup!$C$13),X$7)</f>
        <v/>
      </c>
      <c r="BW269">
        <f>MIN(Y268*(1+Y$6/Setup!$C$13),Y$7)</f>
        <v/>
      </c>
      <c r="BX269">
        <f>MIN(Z268*(1+Z$6/Setup!$C$13),Z$7)</f>
        <v/>
      </c>
      <c r="BY269">
        <f>MIN(AA268*(1+AA$6/Setup!$C$13),AA$7)</f>
        <v/>
      </c>
      <c r="BZ269">
        <f>MIN(AB268*(1+AB$6/Setup!$C$13),AB$7)</f>
        <v/>
      </c>
      <c r="CA269">
        <f>MIN(AC268*(1+AC$6/Setup!$C$13),AC$7)</f>
        <v/>
      </c>
      <c r="CB269">
        <f>MIN(AD268*(1+AD$6/Setup!$C$13),AD$7)</f>
        <v/>
      </c>
      <c r="CC269">
        <f>MIN(AE268*(1+AE$6/Setup!$C$13),AE$7)</f>
        <v/>
      </c>
      <c r="CD269">
        <f>MIN(AF268*(1+AF$6/Setup!$C$13),AF$7)</f>
        <v/>
      </c>
      <c r="CE269">
        <f>MIN(AG268*(1+AG$6/Setup!$C$13),AG$7)</f>
        <v/>
      </c>
      <c r="CF269">
        <f>MIN(AH268*(1+AH$6/Setup!$C$13),AH$7)</f>
        <v/>
      </c>
      <c r="CG269">
        <f>MIN(AI268*(1+AI$6/Setup!$C$13),AI$7)</f>
        <v/>
      </c>
      <c r="CH269">
        <f>MIN(AJ268*(1+AJ$6/Setup!$C$13),AJ$7)</f>
        <v/>
      </c>
      <c r="CI269">
        <f>MIN(AK268*(1+AK$6/Setup!$C$13),AK$7)</f>
        <v/>
      </c>
      <c r="CJ269">
        <f>MIN(AL268*(1+AL$6/Setup!$C$13),AL$7)</f>
        <v/>
      </c>
      <c r="CK269">
        <f>MIN(AM268*(1+AM$6/Setup!$C$13),AM$7)</f>
        <v/>
      </c>
      <c r="CL269">
        <f>MIN(AN268*(1+AN$6/Setup!$C$13),AN$7)</f>
        <v/>
      </c>
      <c r="CM269">
        <f>MIN(AO268*(1+AO$6/Setup!$C$13),AO$7)</f>
        <v/>
      </c>
      <c r="CN269">
        <f>MIN(AP268*(1+AP$6/Setup!$C$13),AP$7)</f>
        <v/>
      </c>
      <c r="CO269">
        <f>MIN(AQ268*(1+AQ$6/Setup!$C$13),AQ$7)</f>
        <v/>
      </c>
      <c r="CP269">
        <f>MIN(AR268*(1+AR$6/Setup!$C$13),AR$7)</f>
        <v/>
      </c>
      <c r="CQ269">
        <f>MIN(AS268*(1+AS$6/Setup!$C$13),AS$7)</f>
        <v/>
      </c>
      <c r="CR269">
        <f>MIN(AT268*(1+AT$6/Setup!$C$13),AT$7)</f>
        <v/>
      </c>
      <c r="CS269">
        <f>MIN(AU268*(1+AU$6/Setup!$C$13),AU$7)</f>
        <v/>
      </c>
      <c r="CT269">
        <f>MIN(AV268*(1+AV$6/Setup!$C$13),AV$7)</f>
        <v/>
      </c>
      <c r="CU269">
        <f>MIN(AW268*(1+AW$6/Setup!$C$13),AW$7)</f>
        <v/>
      </c>
      <c r="CV269">
        <f>MIN(AX268*(1+AX$6/Setup!$C$13),AX$7)</f>
        <v/>
      </c>
      <c r="CW269">
        <f>MIN(AY268*(1+AY$6/Setup!$C$13),AY$7)</f>
        <v/>
      </c>
      <c r="CX269">
        <f>MIN(AZ268*(1+AZ$6/Setup!$C$13),AZ$7)</f>
        <v/>
      </c>
      <c r="CY269">
        <f>MIN(BA268*(1+BA$6/Setup!$C$13),BA$7)</f>
        <v/>
      </c>
      <c r="CZ269">
        <f>MIN(BB268*(1+BB$6/Setup!$C$13),BB$7)</f>
        <v/>
      </c>
      <c r="DA269">
        <f>MIN(BC268*(1+BC$6/Setup!$C$13),BC$7)</f>
        <v/>
      </c>
      <c r="DB269">
        <f>MIN(BD268*(1+BD$6/Setup!$C$13),BD$7)</f>
        <v/>
      </c>
      <c r="DC269">
        <f>MIN(BE268*(1+BE$6/Setup!$C$13),BE$7)</f>
        <v/>
      </c>
      <c r="DD269">
        <f>MIN(BF268*(1+BF$6/Setup!$C$13),BF$7)</f>
        <v/>
      </c>
      <c r="DE269">
        <f>MIN(BG268*(1+BG$6/Setup!$C$13),BG$7)</f>
        <v/>
      </c>
      <c r="DF269">
        <f>MIN(BH268*(1+BH$6/Setup!$C$13),BH$7)</f>
        <v/>
      </c>
      <c r="DG269">
        <f>MIN(BI268*(1+BI$6/Setup!$C$13),BI$7)</f>
        <v/>
      </c>
      <c r="DH269">
        <f>MIN(BJ268*(1+BJ$6/Setup!$C$13),BJ$7)</f>
        <v/>
      </c>
      <c r="DI269">
        <f>MIN(BK268*(1+BK$6/Setup!$C$13),BK$7)</f>
        <v/>
      </c>
      <c r="DJ269">
        <f>MIN(BL268*(1+BL$6/Setup!$C$13),BL$7)</f>
        <v/>
      </c>
      <c r="DK269">
        <f>MIN(BM268*(1+BM$6/Setup!$C$13),BM$7)</f>
        <v/>
      </c>
      <c r="DL269">
        <f>MIN(BN268*(1+BN$6/Setup!$C$13),BN$7)</f>
        <v/>
      </c>
      <c r="DM269">
        <f>MIN(BO268*(1+BO$6/Setup!$C$13),BO$7)</f>
        <v/>
      </c>
      <c r="DN269">
        <f>MIN(BP268*(1+BP$6/Setup!$C$13),BP$7)</f>
        <v/>
      </c>
      <c r="DO269">
        <f>MIN(BQ268*(1+BQ$6/Setup!$C$13),BQ$7)</f>
        <v/>
      </c>
      <c r="DP269">
        <f>MIN(T268*(1+T$6/Setup!$C$13)-BR269,$H269)</f>
        <v/>
      </c>
      <c r="DQ269">
        <f>MIN(U268*(1+U$6/Setup!$C$13)-BS269,MAX(0,$H269-SUM($DP269:DP269)))</f>
        <v/>
      </c>
      <c r="DR269">
        <f>MIN(V268*(1+V$6/Setup!$C$13)-BT269,MAX(0,$H269-SUM($DP269:DQ269)))</f>
        <v/>
      </c>
      <c r="DS269">
        <f>MIN(W268*(1+W$6/Setup!$C$13)-BU269,MAX(0,$H269-SUM($DP269:DR269)))</f>
        <v/>
      </c>
      <c r="DT269">
        <f>MIN(X268*(1+X$6/Setup!$C$13)-BV269,MAX(0,$H269-SUM($DP269:DS269)))</f>
        <v/>
      </c>
      <c r="DU269">
        <f>MIN(Y268*(1+Y$6/Setup!$C$13)-BW269,MAX(0,$H269-SUM($DP269:DT269)))</f>
        <v/>
      </c>
      <c r="DV269">
        <f>MIN(Z268*(1+Z$6/Setup!$C$13)-BX269,MAX(0,$H269-SUM($DP269:DU269)))</f>
        <v/>
      </c>
      <c r="DW269">
        <f>MIN(AA268*(1+AA$6/Setup!$C$13)-BY269,MAX(0,$H269-SUM($DP269:DV269)))</f>
        <v/>
      </c>
      <c r="DX269">
        <f>MIN(AB268*(1+AB$6/Setup!$C$13)-BZ269,MAX(0,$H269-SUM($DP269:DW269)))</f>
        <v/>
      </c>
      <c r="DY269">
        <f>MIN(AC268*(1+AC$6/Setup!$C$13)-CA269,MAX(0,$H269-SUM($DP269:DX269)))</f>
        <v/>
      </c>
      <c r="DZ269">
        <f>MIN(AD268*(1+AD$6/Setup!$C$13)-CB269,MAX(0,$H269-SUM($DP269:DY269)))</f>
        <v/>
      </c>
      <c r="EA269">
        <f>MIN(AE268*(1+AE$6/Setup!$C$13)-CC269,MAX(0,$H269-SUM($DP269:DZ269)))</f>
        <v/>
      </c>
      <c r="EB269">
        <f>MIN(AF268*(1+AF$6/Setup!$C$13)-CD269,MAX(0,$H269-SUM($DP269:EA269)))</f>
        <v/>
      </c>
      <c r="EC269">
        <f>MIN(AG268*(1+AG$6/Setup!$C$13)-CE269,MAX(0,$H269-SUM($DP269:EB269)))</f>
        <v/>
      </c>
      <c r="ED269">
        <f>MIN(AH268*(1+AH$6/Setup!$C$13)-CF269,MAX(0,$H269-SUM($DP269:EC269)))</f>
        <v/>
      </c>
      <c r="EE269">
        <f>MIN(AI268*(1+AI$6/Setup!$C$13)-CG269,MAX(0,$H269-SUM($DP269:ED269)))</f>
        <v/>
      </c>
      <c r="EF269">
        <f>MIN(AJ268*(1+AJ$6/Setup!$C$13)-CH269,MAX(0,$H269-SUM($DP269:EE269)))</f>
        <v/>
      </c>
      <c r="EG269">
        <f>MIN(AK268*(1+AK$6/Setup!$C$13)-CI269,MAX(0,$H269-SUM($DP269:EF269)))</f>
        <v/>
      </c>
      <c r="EH269">
        <f>MIN(AL268*(1+AL$6/Setup!$C$13)-CJ269,MAX(0,$H269-SUM($DP269:EG269)))</f>
        <v/>
      </c>
      <c r="EI269">
        <f>MIN(AM268*(1+AM$6/Setup!$C$13)-CK269,MAX(0,$H269-SUM($DP269:EH269)))</f>
        <v/>
      </c>
      <c r="EJ269">
        <f>MIN(AN268*(1+AN$6/Setup!$C$13)-CL269,MAX(0,$H269-SUM($DP269:EI269)))</f>
        <v/>
      </c>
      <c r="EK269">
        <f>MIN(AO268*(1+AO$6/Setup!$C$13)-CM269,MAX(0,$H269-SUM($DP269:EJ269)))</f>
        <v/>
      </c>
      <c r="EL269">
        <f>MIN(AP268*(1+AP$6/Setup!$C$13)-CN269,MAX(0,$H269-SUM($DP269:EK269)))</f>
        <v/>
      </c>
      <c r="EM269">
        <f>MIN(AQ268*(1+AQ$6/Setup!$C$13)-CO269,MAX(0,$H269-SUM($DP269:EL269)))</f>
        <v/>
      </c>
      <c r="EN269">
        <f>MIN(AR268*(1+AR$6/Setup!$C$13)-CP269,MAX(0,$H269-SUM($DP269:EM269)))</f>
        <v/>
      </c>
      <c r="EO269">
        <f>MIN(AS268*(1+AS$6/Setup!$C$13)-CQ269,MAX(0,$H269-SUM($DP269:EN269)))</f>
        <v/>
      </c>
      <c r="EP269">
        <f>MIN(AT268*(1+AT$6/Setup!$C$13)-CR269,MAX(0,$H269-SUM($DP269:EO269)))</f>
        <v/>
      </c>
      <c r="EQ269">
        <f>MIN(AU268*(1+AU$6/Setup!$C$13)-CS269,MAX(0,$H269-SUM($DP269:EP269)))</f>
        <v/>
      </c>
      <c r="ER269">
        <f>MIN(AV268*(1+AV$6/Setup!$C$13)-CT269,MAX(0,$H269-SUM($DP269:EQ269)))</f>
        <v/>
      </c>
      <c r="ES269">
        <f>MIN(AW268*(1+AW$6/Setup!$C$13)-CU269,MAX(0,$H269-SUM($DP269:ER269)))</f>
        <v/>
      </c>
      <c r="ET269">
        <f>MIN(AX268*(1+AX$6/Setup!$C$13)-CV269,MAX(0,$H269-SUM($DP269:ES269)))</f>
        <v/>
      </c>
      <c r="EU269">
        <f>MIN(AY268*(1+AY$6/Setup!$C$13)-CW269,MAX(0,$H269-SUM($DP269:ET269)))</f>
        <v/>
      </c>
      <c r="EV269">
        <f>MIN(AZ268*(1+AZ$6/Setup!$C$13)-CX269,MAX(0,$H269-SUM($DP269:EU269)))</f>
        <v/>
      </c>
      <c r="EW269">
        <f>MIN(BA268*(1+BA$6/Setup!$C$13)-CY269,MAX(0,$H269-SUM($DP269:EV269)))</f>
        <v/>
      </c>
      <c r="EX269">
        <f>MIN(BB268*(1+BB$6/Setup!$C$13)-CZ269,MAX(0,$H269-SUM($DP269:EW269)))</f>
        <v/>
      </c>
      <c r="EY269">
        <f>MIN(BC268*(1+BC$6/Setup!$C$13)-DA269,MAX(0,$H269-SUM($DP269:EX269)))</f>
        <v/>
      </c>
      <c r="EZ269">
        <f>MIN(BD268*(1+BD$6/Setup!$C$13)-DB269,MAX(0,$H269-SUM($DP269:EY269)))</f>
        <v/>
      </c>
      <c r="FA269">
        <f>MIN(BE268*(1+BE$6/Setup!$C$13)-DC269,MAX(0,$H269-SUM($DP269:EZ269)))</f>
        <v/>
      </c>
      <c r="FB269">
        <f>MIN(BF268*(1+BF$6/Setup!$C$13)-DD269,MAX(0,$H269-SUM($DP269:FA269)))</f>
        <v/>
      </c>
      <c r="FC269">
        <f>MIN(BG268*(1+BG$6/Setup!$C$13)-DE269,MAX(0,$H269-SUM($DP269:FB269)))</f>
        <v/>
      </c>
      <c r="FD269">
        <f>MIN(BH268*(1+BH$6/Setup!$C$13)-DF269,MAX(0,$H269-SUM($DP269:FC269)))</f>
        <v/>
      </c>
      <c r="FE269">
        <f>MIN(BI268*(1+BI$6/Setup!$C$13)-DG269,MAX(0,$H269-SUM($DP269:FD269)))</f>
        <v/>
      </c>
      <c r="FF269">
        <f>MIN(BJ268*(1+BJ$6/Setup!$C$13)-DH269,MAX(0,$H269-SUM($DP269:FE269)))</f>
        <v/>
      </c>
      <c r="FG269">
        <f>MIN(BK268*(1+BK$6/Setup!$C$13)-DI269,MAX(0,$H269-SUM($DP269:FF269)))</f>
        <v/>
      </c>
      <c r="FH269">
        <f>MIN(BL268*(1+BL$6/Setup!$C$13)-DJ269,MAX(0,$H269-SUM($DP269:FG269)))</f>
        <v/>
      </c>
      <c r="FI269">
        <f>MIN(BM268*(1+BM$6/Setup!$C$13)-DK269,MAX(0,$H269-SUM($DP269:FH269)))</f>
        <v/>
      </c>
      <c r="FJ269">
        <f>MIN(BN268*(1+BN$6/Setup!$C$13)-DL269,MAX(0,$H269-SUM($DP269:FI269)))</f>
        <v/>
      </c>
      <c r="FK269">
        <f>MIN(BO268*(1+BO$6/Setup!$C$13)-DM269,MAX(0,$H269-SUM($DP269:FJ269)))</f>
        <v/>
      </c>
      <c r="FL269">
        <f>MIN(BP268*(1+BP$6/Setup!$C$13)-DN269,MAX(0,$H269-SUM($DP269:FK269)))</f>
        <v/>
      </c>
      <c r="FM269">
        <f>MIN(BQ268*(1+BQ$6/Setup!$C$13)-DO269,MAX(0,$H269-SUM($DP269:FL269)))</f>
        <v/>
      </c>
    </row>
    <row r="270">
      <c r="A270">
        <f>A269+1</f>
        <v/>
      </c>
      <c r="B270">
        <f>IF(Setup!$C$6="Every week",Setup!$C$7+7*(A270-1),IF(Setup!$C$6="Every 2 weeks",Setup!$C$7+14*(A270-1),IF(Setup!$C$6="Every month",EDATE(Setup!$C$7,A270-1),EOMONTH(Setup!$C$7,INT((A270-1+Setup!$C$20)/2)-1)+MIN(IF(MOD(A270-1+Setup!$C$20,2)=0,Setup!$C$18,Setup!$C$19),DAY(EOMONTH(Setup!$C$7,INT((A270-1+Setup!$C$20)/2)))))))</f>
        <v/>
      </c>
      <c r="C270">
        <f>N('Paycheck Plan'!J266)</f>
        <v/>
      </c>
      <c r="D270">
        <f>N('Paycheck Plan'!K266)</f>
        <v/>
      </c>
      <c r="E270">
        <f>MIN(MAX(0,Setup!$C$10-F269),MAX(0,Setup!$C$8+C270-G270))</f>
        <v/>
      </c>
      <c r="F270">
        <f>F269+E270</f>
        <v/>
      </c>
      <c r="G270">
        <f>MIN(Setup!$C$14,MAX(0,Setup!$C$8+C270))</f>
        <v/>
      </c>
      <c r="H270">
        <f>MAX(0,Setup!$C$8+C270-G270-E270)+SUM($T$7:$BQ$7)-SUM(BR270:DO270)</f>
        <v/>
      </c>
      <c r="I270">
        <f>SUMPRODUCT(T269:BQ269,$T$6:$BQ$6)/Setup!$C$13</f>
        <v/>
      </c>
      <c r="J270">
        <f>SUM(T270:BQ270)</f>
        <v/>
      </c>
      <c r="K270">
        <f>IF(MAX(DP270:FM270)&gt;0,MATCH(MAX(DP270:FM270),DP270:FM270,0),1)</f>
        <v/>
      </c>
      <c r="T270">
        <f>MAX(0,T269*(1+T$6/Setup!$C$13)-BR270-DP270)+IF($K270=1,$D270,0)</f>
        <v/>
      </c>
      <c r="U270">
        <f>MAX(0,U269*(1+U$6/Setup!$C$13)-BS270-DQ270)+IF($K270=2,$D270,0)</f>
        <v/>
      </c>
      <c r="V270">
        <f>MAX(0,V269*(1+V$6/Setup!$C$13)-BT270-DR270)+IF($K270=3,$D270,0)</f>
        <v/>
      </c>
      <c r="W270">
        <f>MAX(0,W269*(1+W$6/Setup!$C$13)-BU270-DS270)+IF($K270=4,$D270,0)</f>
        <v/>
      </c>
      <c r="X270">
        <f>MAX(0,X269*(1+X$6/Setup!$C$13)-BV270-DT270)+IF($K270=5,$D270,0)</f>
        <v/>
      </c>
      <c r="Y270">
        <f>MAX(0,Y269*(1+Y$6/Setup!$C$13)-BW270-DU270)+IF($K270=6,$D270,0)</f>
        <v/>
      </c>
      <c r="Z270">
        <f>MAX(0,Z269*(1+Z$6/Setup!$C$13)-BX270-DV270)+IF($K270=7,$D270,0)</f>
        <v/>
      </c>
      <c r="AA270">
        <f>MAX(0,AA269*(1+AA$6/Setup!$C$13)-BY270-DW270)+IF($K270=8,$D270,0)</f>
        <v/>
      </c>
      <c r="AB270">
        <f>MAX(0,AB269*(1+AB$6/Setup!$C$13)-BZ270-DX270)+IF($K270=9,$D270,0)</f>
        <v/>
      </c>
      <c r="AC270">
        <f>MAX(0,AC269*(1+AC$6/Setup!$C$13)-CA270-DY270)+IF($K270=10,$D270,0)</f>
        <v/>
      </c>
      <c r="AD270">
        <f>MAX(0,AD269*(1+AD$6/Setup!$C$13)-CB270-DZ270)+IF($K270=11,$D270,0)</f>
        <v/>
      </c>
      <c r="AE270">
        <f>MAX(0,AE269*(1+AE$6/Setup!$C$13)-CC270-EA270)+IF($K270=12,$D270,0)</f>
        <v/>
      </c>
      <c r="AF270">
        <f>MAX(0,AF269*(1+AF$6/Setup!$C$13)-CD270-EB270)+IF($K270=13,$D270,0)</f>
        <v/>
      </c>
      <c r="AG270">
        <f>MAX(0,AG269*(1+AG$6/Setup!$C$13)-CE270-EC270)+IF($K270=14,$D270,0)</f>
        <v/>
      </c>
      <c r="AH270">
        <f>MAX(0,AH269*(1+AH$6/Setup!$C$13)-CF270-ED270)+IF($K270=15,$D270,0)</f>
        <v/>
      </c>
      <c r="AI270">
        <f>MAX(0,AI269*(1+AI$6/Setup!$C$13)-CG270-EE270)+IF($K270=16,$D270,0)</f>
        <v/>
      </c>
      <c r="AJ270">
        <f>MAX(0,AJ269*(1+AJ$6/Setup!$C$13)-CH270-EF270)+IF($K270=17,$D270,0)</f>
        <v/>
      </c>
      <c r="AK270">
        <f>MAX(0,AK269*(1+AK$6/Setup!$C$13)-CI270-EG270)+IF($K270=18,$D270,0)</f>
        <v/>
      </c>
      <c r="AL270">
        <f>MAX(0,AL269*(1+AL$6/Setup!$C$13)-CJ270-EH270)+IF($K270=19,$D270,0)</f>
        <v/>
      </c>
      <c r="AM270">
        <f>MAX(0,AM269*(1+AM$6/Setup!$C$13)-CK270-EI270)+IF($K270=20,$D270,0)</f>
        <v/>
      </c>
      <c r="AN270">
        <f>MAX(0,AN269*(1+AN$6/Setup!$C$13)-CL270-EJ270)+IF($K270=21,$D270,0)</f>
        <v/>
      </c>
      <c r="AO270">
        <f>MAX(0,AO269*(1+AO$6/Setup!$C$13)-CM270-EK270)+IF($K270=22,$D270,0)</f>
        <v/>
      </c>
      <c r="AP270">
        <f>MAX(0,AP269*(1+AP$6/Setup!$C$13)-CN270-EL270)+IF($K270=23,$D270,0)</f>
        <v/>
      </c>
      <c r="AQ270">
        <f>MAX(0,AQ269*(1+AQ$6/Setup!$C$13)-CO270-EM270)+IF($K270=24,$D270,0)</f>
        <v/>
      </c>
      <c r="AR270">
        <f>MAX(0,AR269*(1+AR$6/Setup!$C$13)-CP270-EN270)+IF($K270=25,$D270,0)</f>
        <v/>
      </c>
      <c r="AS270">
        <f>MAX(0,AS269*(1+AS$6/Setup!$C$13)-CQ270-EO270)+IF($K270=26,$D270,0)</f>
        <v/>
      </c>
      <c r="AT270">
        <f>MAX(0,AT269*(1+AT$6/Setup!$C$13)-CR270-EP270)+IF($K270=27,$D270,0)</f>
        <v/>
      </c>
      <c r="AU270">
        <f>MAX(0,AU269*(1+AU$6/Setup!$C$13)-CS270-EQ270)+IF($K270=28,$D270,0)</f>
        <v/>
      </c>
      <c r="AV270">
        <f>MAX(0,AV269*(1+AV$6/Setup!$C$13)-CT270-ER270)+IF($K270=29,$D270,0)</f>
        <v/>
      </c>
      <c r="AW270">
        <f>MAX(0,AW269*(1+AW$6/Setup!$C$13)-CU270-ES270)+IF($K270=30,$D270,0)</f>
        <v/>
      </c>
      <c r="AX270">
        <f>MAX(0,AX269*(1+AX$6/Setup!$C$13)-CV270-ET270)+IF($K270=31,$D270,0)</f>
        <v/>
      </c>
      <c r="AY270">
        <f>MAX(0,AY269*(1+AY$6/Setup!$C$13)-CW270-EU270)+IF($K270=32,$D270,0)</f>
        <v/>
      </c>
      <c r="AZ270">
        <f>MAX(0,AZ269*(1+AZ$6/Setup!$C$13)-CX270-EV270)+IF($K270=33,$D270,0)</f>
        <v/>
      </c>
      <c r="BA270">
        <f>MAX(0,BA269*(1+BA$6/Setup!$C$13)-CY270-EW270)+IF($K270=34,$D270,0)</f>
        <v/>
      </c>
      <c r="BB270">
        <f>MAX(0,BB269*(1+BB$6/Setup!$C$13)-CZ270-EX270)+IF($K270=35,$D270,0)</f>
        <v/>
      </c>
      <c r="BC270">
        <f>MAX(0,BC269*(1+BC$6/Setup!$C$13)-DA270-EY270)+IF($K270=36,$D270,0)</f>
        <v/>
      </c>
      <c r="BD270">
        <f>MAX(0,BD269*(1+BD$6/Setup!$C$13)-DB270-EZ270)+IF($K270=37,$D270,0)</f>
        <v/>
      </c>
      <c r="BE270">
        <f>MAX(0,BE269*(1+BE$6/Setup!$C$13)-DC270-FA270)+IF($K270=38,$D270,0)</f>
        <v/>
      </c>
      <c r="BF270">
        <f>MAX(0,BF269*(1+BF$6/Setup!$C$13)-DD270-FB270)+IF($K270=39,$D270,0)</f>
        <v/>
      </c>
      <c r="BG270">
        <f>MAX(0,BG269*(1+BG$6/Setup!$C$13)-DE270-FC270)+IF($K270=40,$D270,0)</f>
        <v/>
      </c>
      <c r="BH270">
        <f>MAX(0,BH269*(1+BH$6/Setup!$C$13)-DF270-FD270)+IF($K270=41,$D270,0)</f>
        <v/>
      </c>
      <c r="BI270">
        <f>MAX(0,BI269*(1+BI$6/Setup!$C$13)-DG270-FE270)+IF($K270=42,$D270,0)</f>
        <v/>
      </c>
      <c r="BJ270">
        <f>MAX(0,BJ269*(1+BJ$6/Setup!$C$13)-DH270-FF270)+IF($K270=43,$D270,0)</f>
        <v/>
      </c>
      <c r="BK270">
        <f>MAX(0,BK269*(1+BK$6/Setup!$C$13)-DI270-FG270)+IF($K270=44,$D270,0)</f>
        <v/>
      </c>
      <c r="BL270">
        <f>MAX(0,BL269*(1+BL$6/Setup!$C$13)-DJ270-FH270)+IF($K270=45,$D270,0)</f>
        <v/>
      </c>
      <c r="BM270">
        <f>MAX(0,BM269*(1+BM$6/Setup!$C$13)-DK270-FI270)+IF($K270=46,$D270,0)</f>
        <v/>
      </c>
      <c r="BN270">
        <f>MAX(0,BN269*(1+BN$6/Setup!$C$13)-DL270-FJ270)+IF($K270=47,$D270,0)</f>
        <v/>
      </c>
      <c r="BO270">
        <f>MAX(0,BO269*(1+BO$6/Setup!$C$13)-DM270-FK270)+IF($K270=48,$D270,0)</f>
        <v/>
      </c>
      <c r="BP270">
        <f>MAX(0,BP269*(1+BP$6/Setup!$C$13)-DN270-FL270)+IF($K270=49,$D270,0)</f>
        <v/>
      </c>
      <c r="BQ270">
        <f>MAX(0,BQ269*(1+BQ$6/Setup!$C$13)-DO270-FM270)+IF($K270=50,$D270,0)</f>
        <v/>
      </c>
      <c r="BR270">
        <f>MIN(T269*(1+T$6/Setup!$C$13),T$7)</f>
        <v/>
      </c>
      <c r="BS270">
        <f>MIN(U269*(1+U$6/Setup!$C$13),U$7)</f>
        <v/>
      </c>
      <c r="BT270">
        <f>MIN(V269*(1+V$6/Setup!$C$13),V$7)</f>
        <v/>
      </c>
      <c r="BU270">
        <f>MIN(W269*(1+W$6/Setup!$C$13),W$7)</f>
        <v/>
      </c>
      <c r="BV270">
        <f>MIN(X269*(1+X$6/Setup!$C$13),X$7)</f>
        <v/>
      </c>
      <c r="BW270">
        <f>MIN(Y269*(1+Y$6/Setup!$C$13),Y$7)</f>
        <v/>
      </c>
      <c r="BX270">
        <f>MIN(Z269*(1+Z$6/Setup!$C$13),Z$7)</f>
        <v/>
      </c>
      <c r="BY270">
        <f>MIN(AA269*(1+AA$6/Setup!$C$13),AA$7)</f>
        <v/>
      </c>
      <c r="BZ270">
        <f>MIN(AB269*(1+AB$6/Setup!$C$13),AB$7)</f>
        <v/>
      </c>
      <c r="CA270">
        <f>MIN(AC269*(1+AC$6/Setup!$C$13),AC$7)</f>
        <v/>
      </c>
      <c r="CB270">
        <f>MIN(AD269*(1+AD$6/Setup!$C$13),AD$7)</f>
        <v/>
      </c>
      <c r="CC270">
        <f>MIN(AE269*(1+AE$6/Setup!$C$13),AE$7)</f>
        <v/>
      </c>
      <c r="CD270">
        <f>MIN(AF269*(1+AF$6/Setup!$C$13),AF$7)</f>
        <v/>
      </c>
      <c r="CE270">
        <f>MIN(AG269*(1+AG$6/Setup!$C$13),AG$7)</f>
        <v/>
      </c>
      <c r="CF270">
        <f>MIN(AH269*(1+AH$6/Setup!$C$13),AH$7)</f>
        <v/>
      </c>
      <c r="CG270">
        <f>MIN(AI269*(1+AI$6/Setup!$C$13),AI$7)</f>
        <v/>
      </c>
      <c r="CH270">
        <f>MIN(AJ269*(1+AJ$6/Setup!$C$13),AJ$7)</f>
        <v/>
      </c>
      <c r="CI270">
        <f>MIN(AK269*(1+AK$6/Setup!$C$13),AK$7)</f>
        <v/>
      </c>
      <c r="CJ270">
        <f>MIN(AL269*(1+AL$6/Setup!$C$13),AL$7)</f>
        <v/>
      </c>
      <c r="CK270">
        <f>MIN(AM269*(1+AM$6/Setup!$C$13),AM$7)</f>
        <v/>
      </c>
      <c r="CL270">
        <f>MIN(AN269*(1+AN$6/Setup!$C$13),AN$7)</f>
        <v/>
      </c>
      <c r="CM270">
        <f>MIN(AO269*(1+AO$6/Setup!$C$13),AO$7)</f>
        <v/>
      </c>
      <c r="CN270">
        <f>MIN(AP269*(1+AP$6/Setup!$C$13),AP$7)</f>
        <v/>
      </c>
      <c r="CO270">
        <f>MIN(AQ269*(1+AQ$6/Setup!$C$13),AQ$7)</f>
        <v/>
      </c>
      <c r="CP270">
        <f>MIN(AR269*(1+AR$6/Setup!$C$13),AR$7)</f>
        <v/>
      </c>
      <c r="CQ270">
        <f>MIN(AS269*(1+AS$6/Setup!$C$13),AS$7)</f>
        <v/>
      </c>
      <c r="CR270">
        <f>MIN(AT269*(1+AT$6/Setup!$C$13),AT$7)</f>
        <v/>
      </c>
      <c r="CS270">
        <f>MIN(AU269*(1+AU$6/Setup!$C$13),AU$7)</f>
        <v/>
      </c>
      <c r="CT270">
        <f>MIN(AV269*(1+AV$6/Setup!$C$13),AV$7)</f>
        <v/>
      </c>
      <c r="CU270">
        <f>MIN(AW269*(1+AW$6/Setup!$C$13),AW$7)</f>
        <v/>
      </c>
      <c r="CV270">
        <f>MIN(AX269*(1+AX$6/Setup!$C$13),AX$7)</f>
        <v/>
      </c>
      <c r="CW270">
        <f>MIN(AY269*(1+AY$6/Setup!$C$13),AY$7)</f>
        <v/>
      </c>
      <c r="CX270">
        <f>MIN(AZ269*(1+AZ$6/Setup!$C$13),AZ$7)</f>
        <v/>
      </c>
      <c r="CY270">
        <f>MIN(BA269*(1+BA$6/Setup!$C$13),BA$7)</f>
        <v/>
      </c>
      <c r="CZ270">
        <f>MIN(BB269*(1+BB$6/Setup!$C$13),BB$7)</f>
        <v/>
      </c>
      <c r="DA270">
        <f>MIN(BC269*(1+BC$6/Setup!$C$13),BC$7)</f>
        <v/>
      </c>
      <c r="DB270">
        <f>MIN(BD269*(1+BD$6/Setup!$C$13),BD$7)</f>
        <v/>
      </c>
      <c r="DC270">
        <f>MIN(BE269*(1+BE$6/Setup!$C$13),BE$7)</f>
        <v/>
      </c>
      <c r="DD270">
        <f>MIN(BF269*(1+BF$6/Setup!$C$13),BF$7)</f>
        <v/>
      </c>
      <c r="DE270">
        <f>MIN(BG269*(1+BG$6/Setup!$C$13),BG$7)</f>
        <v/>
      </c>
      <c r="DF270">
        <f>MIN(BH269*(1+BH$6/Setup!$C$13),BH$7)</f>
        <v/>
      </c>
      <c r="DG270">
        <f>MIN(BI269*(1+BI$6/Setup!$C$13),BI$7)</f>
        <v/>
      </c>
      <c r="DH270">
        <f>MIN(BJ269*(1+BJ$6/Setup!$C$13),BJ$7)</f>
        <v/>
      </c>
      <c r="DI270">
        <f>MIN(BK269*(1+BK$6/Setup!$C$13),BK$7)</f>
        <v/>
      </c>
      <c r="DJ270">
        <f>MIN(BL269*(1+BL$6/Setup!$C$13),BL$7)</f>
        <v/>
      </c>
      <c r="DK270">
        <f>MIN(BM269*(1+BM$6/Setup!$C$13),BM$7)</f>
        <v/>
      </c>
      <c r="DL270">
        <f>MIN(BN269*(1+BN$6/Setup!$C$13),BN$7)</f>
        <v/>
      </c>
      <c r="DM270">
        <f>MIN(BO269*(1+BO$6/Setup!$C$13),BO$7)</f>
        <v/>
      </c>
      <c r="DN270">
        <f>MIN(BP269*(1+BP$6/Setup!$C$13),BP$7)</f>
        <v/>
      </c>
      <c r="DO270">
        <f>MIN(BQ269*(1+BQ$6/Setup!$C$13),BQ$7)</f>
        <v/>
      </c>
      <c r="DP270">
        <f>MIN(T269*(1+T$6/Setup!$C$13)-BR270,$H270)</f>
        <v/>
      </c>
      <c r="DQ270">
        <f>MIN(U269*(1+U$6/Setup!$C$13)-BS270,MAX(0,$H270-SUM($DP270:DP270)))</f>
        <v/>
      </c>
      <c r="DR270">
        <f>MIN(V269*(1+V$6/Setup!$C$13)-BT270,MAX(0,$H270-SUM($DP270:DQ270)))</f>
        <v/>
      </c>
      <c r="DS270">
        <f>MIN(W269*(1+W$6/Setup!$C$13)-BU270,MAX(0,$H270-SUM($DP270:DR270)))</f>
        <v/>
      </c>
      <c r="DT270">
        <f>MIN(X269*(1+X$6/Setup!$C$13)-BV270,MAX(0,$H270-SUM($DP270:DS270)))</f>
        <v/>
      </c>
      <c r="DU270">
        <f>MIN(Y269*(1+Y$6/Setup!$C$13)-BW270,MAX(0,$H270-SUM($DP270:DT270)))</f>
        <v/>
      </c>
      <c r="DV270">
        <f>MIN(Z269*(1+Z$6/Setup!$C$13)-BX270,MAX(0,$H270-SUM($DP270:DU270)))</f>
        <v/>
      </c>
      <c r="DW270">
        <f>MIN(AA269*(1+AA$6/Setup!$C$13)-BY270,MAX(0,$H270-SUM($DP270:DV270)))</f>
        <v/>
      </c>
      <c r="DX270">
        <f>MIN(AB269*(1+AB$6/Setup!$C$13)-BZ270,MAX(0,$H270-SUM($DP270:DW270)))</f>
        <v/>
      </c>
      <c r="DY270">
        <f>MIN(AC269*(1+AC$6/Setup!$C$13)-CA270,MAX(0,$H270-SUM($DP270:DX270)))</f>
        <v/>
      </c>
      <c r="DZ270">
        <f>MIN(AD269*(1+AD$6/Setup!$C$13)-CB270,MAX(0,$H270-SUM($DP270:DY270)))</f>
        <v/>
      </c>
      <c r="EA270">
        <f>MIN(AE269*(1+AE$6/Setup!$C$13)-CC270,MAX(0,$H270-SUM($DP270:DZ270)))</f>
        <v/>
      </c>
      <c r="EB270">
        <f>MIN(AF269*(1+AF$6/Setup!$C$13)-CD270,MAX(0,$H270-SUM($DP270:EA270)))</f>
        <v/>
      </c>
      <c r="EC270">
        <f>MIN(AG269*(1+AG$6/Setup!$C$13)-CE270,MAX(0,$H270-SUM($DP270:EB270)))</f>
        <v/>
      </c>
      <c r="ED270">
        <f>MIN(AH269*(1+AH$6/Setup!$C$13)-CF270,MAX(0,$H270-SUM($DP270:EC270)))</f>
        <v/>
      </c>
      <c r="EE270">
        <f>MIN(AI269*(1+AI$6/Setup!$C$13)-CG270,MAX(0,$H270-SUM($DP270:ED270)))</f>
        <v/>
      </c>
      <c r="EF270">
        <f>MIN(AJ269*(1+AJ$6/Setup!$C$13)-CH270,MAX(0,$H270-SUM($DP270:EE270)))</f>
        <v/>
      </c>
      <c r="EG270">
        <f>MIN(AK269*(1+AK$6/Setup!$C$13)-CI270,MAX(0,$H270-SUM($DP270:EF270)))</f>
        <v/>
      </c>
      <c r="EH270">
        <f>MIN(AL269*(1+AL$6/Setup!$C$13)-CJ270,MAX(0,$H270-SUM($DP270:EG270)))</f>
        <v/>
      </c>
      <c r="EI270">
        <f>MIN(AM269*(1+AM$6/Setup!$C$13)-CK270,MAX(0,$H270-SUM($DP270:EH270)))</f>
        <v/>
      </c>
      <c r="EJ270">
        <f>MIN(AN269*(1+AN$6/Setup!$C$13)-CL270,MAX(0,$H270-SUM($DP270:EI270)))</f>
        <v/>
      </c>
      <c r="EK270">
        <f>MIN(AO269*(1+AO$6/Setup!$C$13)-CM270,MAX(0,$H270-SUM($DP270:EJ270)))</f>
        <v/>
      </c>
      <c r="EL270">
        <f>MIN(AP269*(1+AP$6/Setup!$C$13)-CN270,MAX(0,$H270-SUM($DP270:EK270)))</f>
        <v/>
      </c>
      <c r="EM270">
        <f>MIN(AQ269*(1+AQ$6/Setup!$C$13)-CO270,MAX(0,$H270-SUM($DP270:EL270)))</f>
        <v/>
      </c>
      <c r="EN270">
        <f>MIN(AR269*(1+AR$6/Setup!$C$13)-CP270,MAX(0,$H270-SUM($DP270:EM270)))</f>
        <v/>
      </c>
      <c r="EO270">
        <f>MIN(AS269*(1+AS$6/Setup!$C$13)-CQ270,MAX(0,$H270-SUM($DP270:EN270)))</f>
        <v/>
      </c>
      <c r="EP270">
        <f>MIN(AT269*(1+AT$6/Setup!$C$13)-CR270,MAX(0,$H270-SUM($DP270:EO270)))</f>
        <v/>
      </c>
      <c r="EQ270">
        <f>MIN(AU269*(1+AU$6/Setup!$C$13)-CS270,MAX(0,$H270-SUM($DP270:EP270)))</f>
        <v/>
      </c>
      <c r="ER270">
        <f>MIN(AV269*(1+AV$6/Setup!$C$13)-CT270,MAX(0,$H270-SUM($DP270:EQ270)))</f>
        <v/>
      </c>
      <c r="ES270">
        <f>MIN(AW269*(1+AW$6/Setup!$C$13)-CU270,MAX(0,$H270-SUM($DP270:ER270)))</f>
        <v/>
      </c>
      <c r="ET270">
        <f>MIN(AX269*(1+AX$6/Setup!$C$13)-CV270,MAX(0,$H270-SUM($DP270:ES270)))</f>
        <v/>
      </c>
      <c r="EU270">
        <f>MIN(AY269*(1+AY$6/Setup!$C$13)-CW270,MAX(0,$H270-SUM($DP270:ET270)))</f>
        <v/>
      </c>
      <c r="EV270">
        <f>MIN(AZ269*(1+AZ$6/Setup!$C$13)-CX270,MAX(0,$H270-SUM($DP270:EU270)))</f>
        <v/>
      </c>
      <c r="EW270">
        <f>MIN(BA269*(1+BA$6/Setup!$C$13)-CY270,MAX(0,$H270-SUM($DP270:EV270)))</f>
        <v/>
      </c>
      <c r="EX270">
        <f>MIN(BB269*(1+BB$6/Setup!$C$13)-CZ270,MAX(0,$H270-SUM($DP270:EW270)))</f>
        <v/>
      </c>
      <c r="EY270">
        <f>MIN(BC269*(1+BC$6/Setup!$C$13)-DA270,MAX(0,$H270-SUM($DP270:EX270)))</f>
        <v/>
      </c>
      <c r="EZ270">
        <f>MIN(BD269*(1+BD$6/Setup!$C$13)-DB270,MAX(0,$H270-SUM($DP270:EY270)))</f>
        <v/>
      </c>
      <c r="FA270">
        <f>MIN(BE269*(1+BE$6/Setup!$C$13)-DC270,MAX(0,$H270-SUM($DP270:EZ270)))</f>
        <v/>
      </c>
      <c r="FB270">
        <f>MIN(BF269*(1+BF$6/Setup!$C$13)-DD270,MAX(0,$H270-SUM($DP270:FA270)))</f>
        <v/>
      </c>
      <c r="FC270">
        <f>MIN(BG269*(1+BG$6/Setup!$C$13)-DE270,MAX(0,$H270-SUM($DP270:FB270)))</f>
        <v/>
      </c>
      <c r="FD270">
        <f>MIN(BH269*(1+BH$6/Setup!$C$13)-DF270,MAX(0,$H270-SUM($DP270:FC270)))</f>
        <v/>
      </c>
      <c r="FE270">
        <f>MIN(BI269*(1+BI$6/Setup!$C$13)-DG270,MAX(0,$H270-SUM($DP270:FD270)))</f>
        <v/>
      </c>
      <c r="FF270">
        <f>MIN(BJ269*(1+BJ$6/Setup!$C$13)-DH270,MAX(0,$H270-SUM($DP270:FE270)))</f>
        <v/>
      </c>
      <c r="FG270">
        <f>MIN(BK269*(1+BK$6/Setup!$C$13)-DI270,MAX(0,$H270-SUM($DP270:FF270)))</f>
        <v/>
      </c>
      <c r="FH270">
        <f>MIN(BL269*(1+BL$6/Setup!$C$13)-DJ270,MAX(0,$H270-SUM($DP270:FG270)))</f>
        <v/>
      </c>
      <c r="FI270">
        <f>MIN(BM269*(1+BM$6/Setup!$C$13)-DK270,MAX(0,$H270-SUM($DP270:FH270)))</f>
        <v/>
      </c>
      <c r="FJ270">
        <f>MIN(BN269*(1+BN$6/Setup!$C$13)-DL270,MAX(0,$H270-SUM($DP270:FI270)))</f>
        <v/>
      </c>
      <c r="FK270">
        <f>MIN(BO269*(1+BO$6/Setup!$C$13)-DM270,MAX(0,$H270-SUM($DP270:FJ270)))</f>
        <v/>
      </c>
      <c r="FL270">
        <f>MIN(BP269*(1+BP$6/Setup!$C$13)-DN270,MAX(0,$H270-SUM($DP270:FK270)))</f>
        <v/>
      </c>
      <c r="FM270">
        <f>MIN(BQ269*(1+BQ$6/Setup!$C$13)-DO270,MAX(0,$H270-SUM($DP270:FL270)))</f>
        <v/>
      </c>
    </row>
    <row r="271">
      <c r="A271">
        <f>A270+1</f>
        <v/>
      </c>
      <c r="B271">
        <f>IF(Setup!$C$6="Every week",Setup!$C$7+7*(A271-1),IF(Setup!$C$6="Every 2 weeks",Setup!$C$7+14*(A271-1),IF(Setup!$C$6="Every month",EDATE(Setup!$C$7,A271-1),EOMONTH(Setup!$C$7,INT((A271-1+Setup!$C$20)/2)-1)+MIN(IF(MOD(A271-1+Setup!$C$20,2)=0,Setup!$C$18,Setup!$C$19),DAY(EOMONTH(Setup!$C$7,INT((A271-1+Setup!$C$20)/2)))))))</f>
        <v/>
      </c>
      <c r="C271">
        <f>N('Paycheck Plan'!J267)</f>
        <v/>
      </c>
      <c r="D271">
        <f>N('Paycheck Plan'!K267)</f>
        <v/>
      </c>
      <c r="E271">
        <f>MIN(MAX(0,Setup!$C$10-F270),MAX(0,Setup!$C$8+C271-G271))</f>
        <v/>
      </c>
      <c r="F271">
        <f>F270+E271</f>
        <v/>
      </c>
      <c r="G271">
        <f>MIN(Setup!$C$14,MAX(0,Setup!$C$8+C271))</f>
        <v/>
      </c>
      <c r="H271">
        <f>MAX(0,Setup!$C$8+C271-G271-E271)+SUM($T$7:$BQ$7)-SUM(BR271:DO271)</f>
        <v/>
      </c>
      <c r="I271">
        <f>SUMPRODUCT(T270:BQ270,$T$6:$BQ$6)/Setup!$C$13</f>
        <v/>
      </c>
      <c r="J271">
        <f>SUM(T271:BQ271)</f>
        <v/>
      </c>
      <c r="K271">
        <f>IF(MAX(DP271:FM271)&gt;0,MATCH(MAX(DP271:FM271),DP271:FM271,0),1)</f>
        <v/>
      </c>
      <c r="T271">
        <f>MAX(0,T270*(1+T$6/Setup!$C$13)-BR271-DP271)+IF($K271=1,$D271,0)</f>
        <v/>
      </c>
      <c r="U271">
        <f>MAX(0,U270*(1+U$6/Setup!$C$13)-BS271-DQ271)+IF($K271=2,$D271,0)</f>
        <v/>
      </c>
      <c r="V271">
        <f>MAX(0,V270*(1+V$6/Setup!$C$13)-BT271-DR271)+IF($K271=3,$D271,0)</f>
        <v/>
      </c>
      <c r="W271">
        <f>MAX(0,W270*(1+W$6/Setup!$C$13)-BU271-DS271)+IF($K271=4,$D271,0)</f>
        <v/>
      </c>
      <c r="X271">
        <f>MAX(0,X270*(1+X$6/Setup!$C$13)-BV271-DT271)+IF($K271=5,$D271,0)</f>
        <v/>
      </c>
      <c r="Y271">
        <f>MAX(0,Y270*(1+Y$6/Setup!$C$13)-BW271-DU271)+IF($K271=6,$D271,0)</f>
        <v/>
      </c>
      <c r="Z271">
        <f>MAX(0,Z270*(1+Z$6/Setup!$C$13)-BX271-DV271)+IF($K271=7,$D271,0)</f>
        <v/>
      </c>
      <c r="AA271">
        <f>MAX(0,AA270*(1+AA$6/Setup!$C$13)-BY271-DW271)+IF($K271=8,$D271,0)</f>
        <v/>
      </c>
      <c r="AB271">
        <f>MAX(0,AB270*(1+AB$6/Setup!$C$13)-BZ271-DX271)+IF($K271=9,$D271,0)</f>
        <v/>
      </c>
      <c r="AC271">
        <f>MAX(0,AC270*(1+AC$6/Setup!$C$13)-CA271-DY271)+IF($K271=10,$D271,0)</f>
        <v/>
      </c>
      <c r="AD271">
        <f>MAX(0,AD270*(1+AD$6/Setup!$C$13)-CB271-DZ271)+IF($K271=11,$D271,0)</f>
        <v/>
      </c>
      <c r="AE271">
        <f>MAX(0,AE270*(1+AE$6/Setup!$C$13)-CC271-EA271)+IF($K271=12,$D271,0)</f>
        <v/>
      </c>
      <c r="AF271">
        <f>MAX(0,AF270*(1+AF$6/Setup!$C$13)-CD271-EB271)+IF($K271=13,$D271,0)</f>
        <v/>
      </c>
      <c r="AG271">
        <f>MAX(0,AG270*(1+AG$6/Setup!$C$13)-CE271-EC271)+IF($K271=14,$D271,0)</f>
        <v/>
      </c>
      <c r="AH271">
        <f>MAX(0,AH270*(1+AH$6/Setup!$C$13)-CF271-ED271)+IF($K271=15,$D271,0)</f>
        <v/>
      </c>
      <c r="AI271">
        <f>MAX(0,AI270*(1+AI$6/Setup!$C$13)-CG271-EE271)+IF($K271=16,$D271,0)</f>
        <v/>
      </c>
      <c r="AJ271">
        <f>MAX(0,AJ270*(1+AJ$6/Setup!$C$13)-CH271-EF271)+IF($K271=17,$D271,0)</f>
        <v/>
      </c>
      <c r="AK271">
        <f>MAX(0,AK270*(1+AK$6/Setup!$C$13)-CI271-EG271)+IF($K271=18,$D271,0)</f>
        <v/>
      </c>
      <c r="AL271">
        <f>MAX(0,AL270*(1+AL$6/Setup!$C$13)-CJ271-EH271)+IF($K271=19,$D271,0)</f>
        <v/>
      </c>
      <c r="AM271">
        <f>MAX(0,AM270*(1+AM$6/Setup!$C$13)-CK271-EI271)+IF($K271=20,$D271,0)</f>
        <v/>
      </c>
      <c r="AN271">
        <f>MAX(0,AN270*(1+AN$6/Setup!$C$13)-CL271-EJ271)+IF($K271=21,$D271,0)</f>
        <v/>
      </c>
      <c r="AO271">
        <f>MAX(0,AO270*(1+AO$6/Setup!$C$13)-CM271-EK271)+IF($K271=22,$D271,0)</f>
        <v/>
      </c>
      <c r="AP271">
        <f>MAX(0,AP270*(1+AP$6/Setup!$C$13)-CN271-EL271)+IF($K271=23,$D271,0)</f>
        <v/>
      </c>
      <c r="AQ271">
        <f>MAX(0,AQ270*(1+AQ$6/Setup!$C$13)-CO271-EM271)+IF($K271=24,$D271,0)</f>
        <v/>
      </c>
      <c r="AR271">
        <f>MAX(0,AR270*(1+AR$6/Setup!$C$13)-CP271-EN271)+IF($K271=25,$D271,0)</f>
        <v/>
      </c>
      <c r="AS271">
        <f>MAX(0,AS270*(1+AS$6/Setup!$C$13)-CQ271-EO271)+IF($K271=26,$D271,0)</f>
        <v/>
      </c>
      <c r="AT271">
        <f>MAX(0,AT270*(1+AT$6/Setup!$C$13)-CR271-EP271)+IF($K271=27,$D271,0)</f>
        <v/>
      </c>
      <c r="AU271">
        <f>MAX(0,AU270*(1+AU$6/Setup!$C$13)-CS271-EQ271)+IF($K271=28,$D271,0)</f>
        <v/>
      </c>
      <c r="AV271">
        <f>MAX(0,AV270*(1+AV$6/Setup!$C$13)-CT271-ER271)+IF($K271=29,$D271,0)</f>
        <v/>
      </c>
      <c r="AW271">
        <f>MAX(0,AW270*(1+AW$6/Setup!$C$13)-CU271-ES271)+IF($K271=30,$D271,0)</f>
        <v/>
      </c>
      <c r="AX271">
        <f>MAX(0,AX270*(1+AX$6/Setup!$C$13)-CV271-ET271)+IF($K271=31,$D271,0)</f>
        <v/>
      </c>
      <c r="AY271">
        <f>MAX(0,AY270*(1+AY$6/Setup!$C$13)-CW271-EU271)+IF($K271=32,$D271,0)</f>
        <v/>
      </c>
      <c r="AZ271">
        <f>MAX(0,AZ270*(1+AZ$6/Setup!$C$13)-CX271-EV271)+IF($K271=33,$D271,0)</f>
        <v/>
      </c>
      <c r="BA271">
        <f>MAX(0,BA270*(1+BA$6/Setup!$C$13)-CY271-EW271)+IF($K271=34,$D271,0)</f>
        <v/>
      </c>
      <c r="BB271">
        <f>MAX(0,BB270*(1+BB$6/Setup!$C$13)-CZ271-EX271)+IF($K271=35,$D271,0)</f>
        <v/>
      </c>
      <c r="BC271">
        <f>MAX(0,BC270*(1+BC$6/Setup!$C$13)-DA271-EY271)+IF($K271=36,$D271,0)</f>
        <v/>
      </c>
      <c r="BD271">
        <f>MAX(0,BD270*(1+BD$6/Setup!$C$13)-DB271-EZ271)+IF($K271=37,$D271,0)</f>
        <v/>
      </c>
      <c r="BE271">
        <f>MAX(0,BE270*(1+BE$6/Setup!$C$13)-DC271-FA271)+IF($K271=38,$D271,0)</f>
        <v/>
      </c>
      <c r="BF271">
        <f>MAX(0,BF270*(1+BF$6/Setup!$C$13)-DD271-FB271)+IF($K271=39,$D271,0)</f>
        <v/>
      </c>
      <c r="BG271">
        <f>MAX(0,BG270*(1+BG$6/Setup!$C$13)-DE271-FC271)+IF($K271=40,$D271,0)</f>
        <v/>
      </c>
      <c r="BH271">
        <f>MAX(0,BH270*(1+BH$6/Setup!$C$13)-DF271-FD271)+IF($K271=41,$D271,0)</f>
        <v/>
      </c>
      <c r="BI271">
        <f>MAX(0,BI270*(1+BI$6/Setup!$C$13)-DG271-FE271)+IF($K271=42,$D271,0)</f>
        <v/>
      </c>
      <c r="BJ271">
        <f>MAX(0,BJ270*(1+BJ$6/Setup!$C$13)-DH271-FF271)+IF($K271=43,$D271,0)</f>
        <v/>
      </c>
      <c r="BK271">
        <f>MAX(0,BK270*(1+BK$6/Setup!$C$13)-DI271-FG271)+IF($K271=44,$D271,0)</f>
        <v/>
      </c>
      <c r="BL271">
        <f>MAX(0,BL270*(1+BL$6/Setup!$C$13)-DJ271-FH271)+IF($K271=45,$D271,0)</f>
        <v/>
      </c>
      <c r="BM271">
        <f>MAX(0,BM270*(1+BM$6/Setup!$C$13)-DK271-FI271)+IF($K271=46,$D271,0)</f>
        <v/>
      </c>
      <c r="BN271">
        <f>MAX(0,BN270*(1+BN$6/Setup!$C$13)-DL271-FJ271)+IF($K271=47,$D271,0)</f>
        <v/>
      </c>
      <c r="BO271">
        <f>MAX(0,BO270*(1+BO$6/Setup!$C$13)-DM271-FK271)+IF($K271=48,$D271,0)</f>
        <v/>
      </c>
      <c r="BP271">
        <f>MAX(0,BP270*(1+BP$6/Setup!$C$13)-DN271-FL271)+IF($K271=49,$D271,0)</f>
        <v/>
      </c>
      <c r="BQ271">
        <f>MAX(0,BQ270*(1+BQ$6/Setup!$C$13)-DO271-FM271)+IF($K271=50,$D271,0)</f>
        <v/>
      </c>
      <c r="BR271">
        <f>MIN(T270*(1+T$6/Setup!$C$13),T$7)</f>
        <v/>
      </c>
      <c r="BS271">
        <f>MIN(U270*(1+U$6/Setup!$C$13),U$7)</f>
        <v/>
      </c>
      <c r="BT271">
        <f>MIN(V270*(1+V$6/Setup!$C$13),V$7)</f>
        <v/>
      </c>
      <c r="BU271">
        <f>MIN(W270*(1+W$6/Setup!$C$13),W$7)</f>
        <v/>
      </c>
      <c r="BV271">
        <f>MIN(X270*(1+X$6/Setup!$C$13),X$7)</f>
        <v/>
      </c>
      <c r="BW271">
        <f>MIN(Y270*(1+Y$6/Setup!$C$13),Y$7)</f>
        <v/>
      </c>
      <c r="BX271">
        <f>MIN(Z270*(1+Z$6/Setup!$C$13),Z$7)</f>
        <v/>
      </c>
      <c r="BY271">
        <f>MIN(AA270*(1+AA$6/Setup!$C$13),AA$7)</f>
        <v/>
      </c>
      <c r="BZ271">
        <f>MIN(AB270*(1+AB$6/Setup!$C$13),AB$7)</f>
        <v/>
      </c>
      <c r="CA271">
        <f>MIN(AC270*(1+AC$6/Setup!$C$13),AC$7)</f>
        <v/>
      </c>
      <c r="CB271">
        <f>MIN(AD270*(1+AD$6/Setup!$C$13),AD$7)</f>
        <v/>
      </c>
      <c r="CC271">
        <f>MIN(AE270*(1+AE$6/Setup!$C$13),AE$7)</f>
        <v/>
      </c>
      <c r="CD271">
        <f>MIN(AF270*(1+AF$6/Setup!$C$13),AF$7)</f>
        <v/>
      </c>
      <c r="CE271">
        <f>MIN(AG270*(1+AG$6/Setup!$C$13),AG$7)</f>
        <v/>
      </c>
      <c r="CF271">
        <f>MIN(AH270*(1+AH$6/Setup!$C$13),AH$7)</f>
        <v/>
      </c>
      <c r="CG271">
        <f>MIN(AI270*(1+AI$6/Setup!$C$13),AI$7)</f>
        <v/>
      </c>
      <c r="CH271">
        <f>MIN(AJ270*(1+AJ$6/Setup!$C$13),AJ$7)</f>
        <v/>
      </c>
      <c r="CI271">
        <f>MIN(AK270*(1+AK$6/Setup!$C$13),AK$7)</f>
        <v/>
      </c>
      <c r="CJ271">
        <f>MIN(AL270*(1+AL$6/Setup!$C$13),AL$7)</f>
        <v/>
      </c>
      <c r="CK271">
        <f>MIN(AM270*(1+AM$6/Setup!$C$13),AM$7)</f>
        <v/>
      </c>
      <c r="CL271">
        <f>MIN(AN270*(1+AN$6/Setup!$C$13),AN$7)</f>
        <v/>
      </c>
      <c r="CM271">
        <f>MIN(AO270*(1+AO$6/Setup!$C$13),AO$7)</f>
        <v/>
      </c>
      <c r="CN271">
        <f>MIN(AP270*(1+AP$6/Setup!$C$13),AP$7)</f>
        <v/>
      </c>
      <c r="CO271">
        <f>MIN(AQ270*(1+AQ$6/Setup!$C$13),AQ$7)</f>
        <v/>
      </c>
      <c r="CP271">
        <f>MIN(AR270*(1+AR$6/Setup!$C$13),AR$7)</f>
        <v/>
      </c>
      <c r="CQ271">
        <f>MIN(AS270*(1+AS$6/Setup!$C$13),AS$7)</f>
        <v/>
      </c>
      <c r="CR271">
        <f>MIN(AT270*(1+AT$6/Setup!$C$13),AT$7)</f>
        <v/>
      </c>
      <c r="CS271">
        <f>MIN(AU270*(1+AU$6/Setup!$C$13),AU$7)</f>
        <v/>
      </c>
      <c r="CT271">
        <f>MIN(AV270*(1+AV$6/Setup!$C$13),AV$7)</f>
        <v/>
      </c>
      <c r="CU271">
        <f>MIN(AW270*(1+AW$6/Setup!$C$13),AW$7)</f>
        <v/>
      </c>
      <c r="CV271">
        <f>MIN(AX270*(1+AX$6/Setup!$C$13),AX$7)</f>
        <v/>
      </c>
      <c r="CW271">
        <f>MIN(AY270*(1+AY$6/Setup!$C$13),AY$7)</f>
        <v/>
      </c>
      <c r="CX271">
        <f>MIN(AZ270*(1+AZ$6/Setup!$C$13),AZ$7)</f>
        <v/>
      </c>
      <c r="CY271">
        <f>MIN(BA270*(1+BA$6/Setup!$C$13),BA$7)</f>
        <v/>
      </c>
      <c r="CZ271">
        <f>MIN(BB270*(1+BB$6/Setup!$C$13),BB$7)</f>
        <v/>
      </c>
      <c r="DA271">
        <f>MIN(BC270*(1+BC$6/Setup!$C$13),BC$7)</f>
        <v/>
      </c>
      <c r="DB271">
        <f>MIN(BD270*(1+BD$6/Setup!$C$13),BD$7)</f>
        <v/>
      </c>
      <c r="DC271">
        <f>MIN(BE270*(1+BE$6/Setup!$C$13),BE$7)</f>
        <v/>
      </c>
      <c r="DD271">
        <f>MIN(BF270*(1+BF$6/Setup!$C$13),BF$7)</f>
        <v/>
      </c>
      <c r="DE271">
        <f>MIN(BG270*(1+BG$6/Setup!$C$13),BG$7)</f>
        <v/>
      </c>
      <c r="DF271">
        <f>MIN(BH270*(1+BH$6/Setup!$C$13),BH$7)</f>
        <v/>
      </c>
      <c r="DG271">
        <f>MIN(BI270*(1+BI$6/Setup!$C$13),BI$7)</f>
        <v/>
      </c>
      <c r="DH271">
        <f>MIN(BJ270*(1+BJ$6/Setup!$C$13),BJ$7)</f>
        <v/>
      </c>
      <c r="DI271">
        <f>MIN(BK270*(1+BK$6/Setup!$C$13),BK$7)</f>
        <v/>
      </c>
      <c r="DJ271">
        <f>MIN(BL270*(1+BL$6/Setup!$C$13),BL$7)</f>
        <v/>
      </c>
      <c r="DK271">
        <f>MIN(BM270*(1+BM$6/Setup!$C$13),BM$7)</f>
        <v/>
      </c>
      <c r="DL271">
        <f>MIN(BN270*(1+BN$6/Setup!$C$13),BN$7)</f>
        <v/>
      </c>
      <c r="DM271">
        <f>MIN(BO270*(1+BO$6/Setup!$C$13),BO$7)</f>
        <v/>
      </c>
      <c r="DN271">
        <f>MIN(BP270*(1+BP$6/Setup!$C$13),BP$7)</f>
        <v/>
      </c>
      <c r="DO271">
        <f>MIN(BQ270*(1+BQ$6/Setup!$C$13),BQ$7)</f>
        <v/>
      </c>
      <c r="DP271">
        <f>MIN(T270*(1+T$6/Setup!$C$13)-BR271,$H271)</f>
        <v/>
      </c>
      <c r="DQ271">
        <f>MIN(U270*(1+U$6/Setup!$C$13)-BS271,MAX(0,$H271-SUM($DP271:DP271)))</f>
        <v/>
      </c>
      <c r="DR271">
        <f>MIN(V270*(1+V$6/Setup!$C$13)-BT271,MAX(0,$H271-SUM($DP271:DQ271)))</f>
        <v/>
      </c>
      <c r="DS271">
        <f>MIN(W270*(1+W$6/Setup!$C$13)-BU271,MAX(0,$H271-SUM($DP271:DR271)))</f>
        <v/>
      </c>
      <c r="DT271">
        <f>MIN(X270*(1+X$6/Setup!$C$13)-BV271,MAX(0,$H271-SUM($DP271:DS271)))</f>
        <v/>
      </c>
      <c r="DU271">
        <f>MIN(Y270*(1+Y$6/Setup!$C$13)-BW271,MAX(0,$H271-SUM($DP271:DT271)))</f>
        <v/>
      </c>
      <c r="DV271">
        <f>MIN(Z270*(1+Z$6/Setup!$C$13)-BX271,MAX(0,$H271-SUM($DP271:DU271)))</f>
        <v/>
      </c>
      <c r="DW271">
        <f>MIN(AA270*(1+AA$6/Setup!$C$13)-BY271,MAX(0,$H271-SUM($DP271:DV271)))</f>
        <v/>
      </c>
      <c r="DX271">
        <f>MIN(AB270*(1+AB$6/Setup!$C$13)-BZ271,MAX(0,$H271-SUM($DP271:DW271)))</f>
        <v/>
      </c>
      <c r="DY271">
        <f>MIN(AC270*(1+AC$6/Setup!$C$13)-CA271,MAX(0,$H271-SUM($DP271:DX271)))</f>
        <v/>
      </c>
      <c r="DZ271">
        <f>MIN(AD270*(1+AD$6/Setup!$C$13)-CB271,MAX(0,$H271-SUM($DP271:DY271)))</f>
        <v/>
      </c>
      <c r="EA271">
        <f>MIN(AE270*(1+AE$6/Setup!$C$13)-CC271,MAX(0,$H271-SUM($DP271:DZ271)))</f>
        <v/>
      </c>
      <c r="EB271">
        <f>MIN(AF270*(1+AF$6/Setup!$C$13)-CD271,MAX(0,$H271-SUM($DP271:EA271)))</f>
        <v/>
      </c>
      <c r="EC271">
        <f>MIN(AG270*(1+AG$6/Setup!$C$13)-CE271,MAX(0,$H271-SUM($DP271:EB271)))</f>
        <v/>
      </c>
      <c r="ED271">
        <f>MIN(AH270*(1+AH$6/Setup!$C$13)-CF271,MAX(0,$H271-SUM($DP271:EC271)))</f>
        <v/>
      </c>
      <c r="EE271">
        <f>MIN(AI270*(1+AI$6/Setup!$C$13)-CG271,MAX(0,$H271-SUM($DP271:ED271)))</f>
        <v/>
      </c>
      <c r="EF271">
        <f>MIN(AJ270*(1+AJ$6/Setup!$C$13)-CH271,MAX(0,$H271-SUM($DP271:EE271)))</f>
        <v/>
      </c>
      <c r="EG271">
        <f>MIN(AK270*(1+AK$6/Setup!$C$13)-CI271,MAX(0,$H271-SUM($DP271:EF271)))</f>
        <v/>
      </c>
      <c r="EH271">
        <f>MIN(AL270*(1+AL$6/Setup!$C$13)-CJ271,MAX(0,$H271-SUM($DP271:EG271)))</f>
        <v/>
      </c>
      <c r="EI271">
        <f>MIN(AM270*(1+AM$6/Setup!$C$13)-CK271,MAX(0,$H271-SUM($DP271:EH271)))</f>
        <v/>
      </c>
      <c r="EJ271">
        <f>MIN(AN270*(1+AN$6/Setup!$C$13)-CL271,MAX(0,$H271-SUM($DP271:EI271)))</f>
        <v/>
      </c>
      <c r="EK271">
        <f>MIN(AO270*(1+AO$6/Setup!$C$13)-CM271,MAX(0,$H271-SUM($DP271:EJ271)))</f>
        <v/>
      </c>
      <c r="EL271">
        <f>MIN(AP270*(1+AP$6/Setup!$C$13)-CN271,MAX(0,$H271-SUM($DP271:EK271)))</f>
        <v/>
      </c>
      <c r="EM271">
        <f>MIN(AQ270*(1+AQ$6/Setup!$C$13)-CO271,MAX(0,$H271-SUM($DP271:EL271)))</f>
        <v/>
      </c>
      <c r="EN271">
        <f>MIN(AR270*(1+AR$6/Setup!$C$13)-CP271,MAX(0,$H271-SUM($DP271:EM271)))</f>
        <v/>
      </c>
      <c r="EO271">
        <f>MIN(AS270*(1+AS$6/Setup!$C$13)-CQ271,MAX(0,$H271-SUM($DP271:EN271)))</f>
        <v/>
      </c>
      <c r="EP271">
        <f>MIN(AT270*(1+AT$6/Setup!$C$13)-CR271,MAX(0,$H271-SUM($DP271:EO271)))</f>
        <v/>
      </c>
      <c r="EQ271">
        <f>MIN(AU270*(1+AU$6/Setup!$C$13)-CS271,MAX(0,$H271-SUM($DP271:EP271)))</f>
        <v/>
      </c>
      <c r="ER271">
        <f>MIN(AV270*(1+AV$6/Setup!$C$13)-CT271,MAX(0,$H271-SUM($DP271:EQ271)))</f>
        <v/>
      </c>
      <c r="ES271">
        <f>MIN(AW270*(1+AW$6/Setup!$C$13)-CU271,MAX(0,$H271-SUM($DP271:ER271)))</f>
        <v/>
      </c>
      <c r="ET271">
        <f>MIN(AX270*(1+AX$6/Setup!$C$13)-CV271,MAX(0,$H271-SUM($DP271:ES271)))</f>
        <v/>
      </c>
      <c r="EU271">
        <f>MIN(AY270*(1+AY$6/Setup!$C$13)-CW271,MAX(0,$H271-SUM($DP271:ET271)))</f>
        <v/>
      </c>
      <c r="EV271">
        <f>MIN(AZ270*(1+AZ$6/Setup!$C$13)-CX271,MAX(0,$H271-SUM($DP271:EU271)))</f>
        <v/>
      </c>
      <c r="EW271">
        <f>MIN(BA270*(1+BA$6/Setup!$C$13)-CY271,MAX(0,$H271-SUM($DP271:EV271)))</f>
        <v/>
      </c>
      <c r="EX271">
        <f>MIN(BB270*(1+BB$6/Setup!$C$13)-CZ271,MAX(0,$H271-SUM($DP271:EW271)))</f>
        <v/>
      </c>
      <c r="EY271">
        <f>MIN(BC270*(1+BC$6/Setup!$C$13)-DA271,MAX(0,$H271-SUM($DP271:EX271)))</f>
        <v/>
      </c>
      <c r="EZ271">
        <f>MIN(BD270*(1+BD$6/Setup!$C$13)-DB271,MAX(0,$H271-SUM($DP271:EY271)))</f>
        <v/>
      </c>
      <c r="FA271">
        <f>MIN(BE270*(1+BE$6/Setup!$C$13)-DC271,MAX(0,$H271-SUM($DP271:EZ271)))</f>
        <v/>
      </c>
      <c r="FB271">
        <f>MIN(BF270*(1+BF$6/Setup!$C$13)-DD271,MAX(0,$H271-SUM($DP271:FA271)))</f>
        <v/>
      </c>
      <c r="FC271">
        <f>MIN(BG270*(1+BG$6/Setup!$C$13)-DE271,MAX(0,$H271-SUM($DP271:FB271)))</f>
        <v/>
      </c>
      <c r="FD271">
        <f>MIN(BH270*(1+BH$6/Setup!$C$13)-DF271,MAX(0,$H271-SUM($DP271:FC271)))</f>
        <v/>
      </c>
      <c r="FE271">
        <f>MIN(BI270*(1+BI$6/Setup!$C$13)-DG271,MAX(0,$H271-SUM($DP271:FD271)))</f>
        <v/>
      </c>
      <c r="FF271">
        <f>MIN(BJ270*(1+BJ$6/Setup!$C$13)-DH271,MAX(0,$H271-SUM($DP271:FE271)))</f>
        <v/>
      </c>
      <c r="FG271">
        <f>MIN(BK270*(1+BK$6/Setup!$C$13)-DI271,MAX(0,$H271-SUM($DP271:FF271)))</f>
        <v/>
      </c>
      <c r="FH271">
        <f>MIN(BL270*(1+BL$6/Setup!$C$13)-DJ271,MAX(0,$H271-SUM($DP271:FG271)))</f>
        <v/>
      </c>
      <c r="FI271">
        <f>MIN(BM270*(1+BM$6/Setup!$C$13)-DK271,MAX(0,$H271-SUM($DP271:FH271)))</f>
        <v/>
      </c>
      <c r="FJ271">
        <f>MIN(BN270*(1+BN$6/Setup!$C$13)-DL271,MAX(0,$H271-SUM($DP271:FI271)))</f>
        <v/>
      </c>
      <c r="FK271">
        <f>MIN(BO270*(1+BO$6/Setup!$C$13)-DM271,MAX(0,$H271-SUM($DP271:FJ271)))</f>
        <v/>
      </c>
      <c r="FL271">
        <f>MIN(BP270*(1+BP$6/Setup!$C$13)-DN271,MAX(0,$H271-SUM($DP271:FK271)))</f>
        <v/>
      </c>
      <c r="FM271">
        <f>MIN(BQ270*(1+BQ$6/Setup!$C$13)-DO271,MAX(0,$H271-SUM($DP271:FL271)))</f>
        <v/>
      </c>
    </row>
    <row r="272">
      <c r="A272">
        <f>A271+1</f>
        <v/>
      </c>
      <c r="B272">
        <f>IF(Setup!$C$6="Every week",Setup!$C$7+7*(A272-1),IF(Setup!$C$6="Every 2 weeks",Setup!$C$7+14*(A272-1),IF(Setup!$C$6="Every month",EDATE(Setup!$C$7,A272-1),EOMONTH(Setup!$C$7,INT((A272-1+Setup!$C$20)/2)-1)+MIN(IF(MOD(A272-1+Setup!$C$20,2)=0,Setup!$C$18,Setup!$C$19),DAY(EOMONTH(Setup!$C$7,INT((A272-1+Setup!$C$20)/2)))))))</f>
        <v/>
      </c>
      <c r="C272">
        <f>N('Paycheck Plan'!J268)</f>
        <v/>
      </c>
      <c r="D272">
        <f>N('Paycheck Plan'!K268)</f>
        <v/>
      </c>
      <c r="E272">
        <f>MIN(MAX(0,Setup!$C$10-F271),MAX(0,Setup!$C$8+C272-G272))</f>
        <v/>
      </c>
      <c r="F272">
        <f>F271+E272</f>
        <v/>
      </c>
      <c r="G272">
        <f>MIN(Setup!$C$14,MAX(0,Setup!$C$8+C272))</f>
        <v/>
      </c>
      <c r="H272">
        <f>MAX(0,Setup!$C$8+C272-G272-E272)+SUM($T$7:$BQ$7)-SUM(BR272:DO272)</f>
        <v/>
      </c>
      <c r="I272">
        <f>SUMPRODUCT(T271:BQ271,$T$6:$BQ$6)/Setup!$C$13</f>
        <v/>
      </c>
      <c r="J272">
        <f>SUM(T272:BQ272)</f>
        <v/>
      </c>
      <c r="K272">
        <f>IF(MAX(DP272:FM272)&gt;0,MATCH(MAX(DP272:FM272),DP272:FM272,0),1)</f>
        <v/>
      </c>
      <c r="T272">
        <f>MAX(0,T271*(1+T$6/Setup!$C$13)-BR272-DP272)+IF($K272=1,$D272,0)</f>
        <v/>
      </c>
      <c r="U272">
        <f>MAX(0,U271*(1+U$6/Setup!$C$13)-BS272-DQ272)+IF($K272=2,$D272,0)</f>
        <v/>
      </c>
      <c r="V272">
        <f>MAX(0,V271*(1+V$6/Setup!$C$13)-BT272-DR272)+IF($K272=3,$D272,0)</f>
        <v/>
      </c>
      <c r="W272">
        <f>MAX(0,W271*(1+W$6/Setup!$C$13)-BU272-DS272)+IF($K272=4,$D272,0)</f>
        <v/>
      </c>
      <c r="X272">
        <f>MAX(0,X271*(1+X$6/Setup!$C$13)-BV272-DT272)+IF($K272=5,$D272,0)</f>
        <v/>
      </c>
      <c r="Y272">
        <f>MAX(0,Y271*(1+Y$6/Setup!$C$13)-BW272-DU272)+IF($K272=6,$D272,0)</f>
        <v/>
      </c>
      <c r="Z272">
        <f>MAX(0,Z271*(1+Z$6/Setup!$C$13)-BX272-DV272)+IF($K272=7,$D272,0)</f>
        <v/>
      </c>
      <c r="AA272">
        <f>MAX(0,AA271*(1+AA$6/Setup!$C$13)-BY272-DW272)+IF($K272=8,$D272,0)</f>
        <v/>
      </c>
      <c r="AB272">
        <f>MAX(0,AB271*(1+AB$6/Setup!$C$13)-BZ272-DX272)+IF($K272=9,$D272,0)</f>
        <v/>
      </c>
      <c r="AC272">
        <f>MAX(0,AC271*(1+AC$6/Setup!$C$13)-CA272-DY272)+IF($K272=10,$D272,0)</f>
        <v/>
      </c>
      <c r="AD272">
        <f>MAX(0,AD271*(1+AD$6/Setup!$C$13)-CB272-DZ272)+IF($K272=11,$D272,0)</f>
        <v/>
      </c>
      <c r="AE272">
        <f>MAX(0,AE271*(1+AE$6/Setup!$C$13)-CC272-EA272)+IF($K272=12,$D272,0)</f>
        <v/>
      </c>
      <c r="AF272">
        <f>MAX(0,AF271*(1+AF$6/Setup!$C$13)-CD272-EB272)+IF($K272=13,$D272,0)</f>
        <v/>
      </c>
      <c r="AG272">
        <f>MAX(0,AG271*(1+AG$6/Setup!$C$13)-CE272-EC272)+IF($K272=14,$D272,0)</f>
        <v/>
      </c>
      <c r="AH272">
        <f>MAX(0,AH271*(1+AH$6/Setup!$C$13)-CF272-ED272)+IF($K272=15,$D272,0)</f>
        <v/>
      </c>
      <c r="AI272">
        <f>MAX(0,AI271*(1+AI$6/Setup!$C$13)-CG272-EE272)+IF($K272=16,$D272,0)</f>
        <v/>
      </c>
      <c r="AJ272">
        <f>MAX(0,AJ271*(1+AJ$6/Setup!$C$13)-CH272-EF272)+IF($K272=17,$D272,0)</f>
        <v/>
      </c>
      <c r="AK272">
        <f>MAX(0,AK271*(1+AK$6/Setup!$C$13)-CI272-EG272)+IF($K272=18,$D272,0)</f>
        <v/>
      </c>
      <c r="AL272">
        <f>MAX(0,AL271*(1+AL$6/Setup!$C$13)-CJ272-EH272)+IF($K272=19,$D272,0)</f>
        <v/>
      </c>
      <c r="AM272">
        <f>MAX(0,AM271*(1+AM$6/Setup!$C$13)-CK272-EI272)+IF($K272=20,$D272,0)</f>
        <v/>
      </c>
      <c r="AN272">
        <f>MAX(0,AN271*(1+AN$6/Setup!$C$13)-CL272-EJ272)+IF($K272=21,$D272,0)</f>
        <v/>
      </c>
      <c r="AO272">
        <f>MAX(0,AO271*(1+AO$6/Setup!$C$13)-CM272-EK272)+IF($K272=22,$D272,0)</f>
        <v/>
      </c>
      <c r="AP272">
        <f>MAX(0,AP271*(1+AP$6/Setup!$C$13)-CN272-EL272)+IF($K272=23,$D272,0)</f>
        <v/>
      </c>
      <c r="AQ272">
        <f>MAX(0,AQ271*(1+AQ$6/Setup!$C$13)-CO272-EM272)+IF($K272=24,$D272,0)</f>
        <v/>
      </c>
      <c r="AR272">
        <f>MAX(0,AR271*(1+AR$6/Setup!$C$13)-CP272-EN272)+IF($K272=25,$D272,0)</f>
        <v/>
      </c>
      <c r="AS272">
        <f>MAX(0,AS271*(1+AS$6/Setup!$C$13)-CQ272-EO272)+IF($K272=26,$D272,0)</f>
        <v/>
      </c>
      <c r="AT272">
        <f>MAX(0,AT271*(1+AT$6/Setup!$C$13)-CR272-EP272)+IF($K272=27,$D272,0)</f>
        <v/>
      </c>
      <c r="AU272">
        <f>MAX(0,AU271*(1+AU$6/Setup!$C$13)-CS272-EQ272)+IF($K272=28,$D272,0)</f>
        <v/>
      </c>
      <c r="AV272">
        <f>MAX(0,AV271*(1+AV$6/Setup!$C$13)-CT272-ER272)+IF($K272=29,$D272,0)</f>
        <v/>
      </c>
      <c r="AW272">
        <f>MAX(0,AW271*(1+AW$6/Setup!$C$13)-CU272-ES272)+IF($K272=30,$D272,0)</f>
        <v/>
      </c>
      <c r="AX272">
        <f>MAX(0,AX271*(1+AX$6/Setup!$C$13)-CV272-ET272)+IF($K272=31,$D272,0)</f>
        <v/>
      </c>
      <c r="AY272">
        <f>MAX(0,AY271*(1+AY$6/Setup!$C$13)-CW272-EU272)+IF($K272=32,$D272,0)</f>
        <v/>
      </c>
      <c r="AZ272">
        <f>MAX(0,AZ271*(1+AZ$6/Setup!$C$13)-CX272-EV272)+IF($K272=33,$D272,0)</f>
        <v/>
      </c>
      <c r="BA272">
        <f>MAX(0,BA271*(1+BA$6/Setup!$C$13)-CY272-EW272)+IF($K272=34,$D272,0)</f>
        <v/>
      </c>
      <c r="BB272">
        <f>MAX(0,BB271*(1+BB$6/Setup!$C$13)-CZ272-EX272)+IF($K272=35,$D272,0)</f>
        <v/>
      </c>
      <c r="BC272">
        <f>MAX(0,BC271*(1+BC$6/Setup!$C$13)-DA272-EY272)+IF($K272=36,$D272,0)</f>
        <v/>
      </c>
      <c r="BD272">
        <f>MAX(0,BD271*(1+BD$6/Setup!$C$13)-DB272-EZ272)+IF($K272=37,$D272,0)</f>
        <v/>
      </c>
      <c r="BE272">
        <f>MAX(0,BE271*(1+BE$6/Setup!$C$13)-DC272-FA272)+IF($K272=38,$D272,0)</f>
        <v/>
      </c>
      <c r="BF272">
        <f>MAX(0,BF271*(1+BF$6/Setup!$C$13)-DD272-FB272)+IF($K272=39,$D272,0)</f>
        <v/>
      </c>
      <c r="BG272">
        <f>MAX(0,BG271*(1+BG$6/Setup!$C$13)-DE272-FC272)+IF($K272=40,$D272,0)</f>
        <v/>
      </c>
      <c r="BH272">
        <f>MAX(0,BH271*(1+BH$6/Setup!$C$13)-DF272-FD272)+IF($K272=41,$D272,0)</f>
        <v/>
      </c>
      <c r="BI272">
        <f>MAX(0,BI271*(1+BI$6/Setup!$C$13)-DG272-FE272)+IF($K272=42,$D272,0)</f>
        <v/>
      </c>
      <c r="BJ272">
        <f>MAX(0,BJ271*(1+BJ$6/Setup!$C$13)-DH272-FF272)+IF($K272=43,$D272,0)</f>
        <v/>
      </c>
      <c r="BK272">
        <f>MAX(0,BK271*(1+BK$6/Setup!$C$13)-DI272-FG272)+IF($K272=44,$D272,0)</f>
        <v/>
      </c>
      <c r="BL272">
        <f>MAX(0,BL271*(1+BL$6/Setup!$C$13)-DJ272-FH272)+IF($K272=45,$D272,0)</f>
        <v/>
      </c>
      <c r="BM272">
        <f>MAX(0,BM271*(1+BM$6/Setup!$C$13)-DK272-FI272)+IF($K272=46,$D272,0)</f>
        <v/>
      </c>
      <c r="BN272">
        <f>MAX(0,BN271*(1+BN$6/Setup!$C$13)-DL272-FJ272)+IF($K272=47,$D272,0)</f>
        <v/>
      </c>
      <c r="BO272">
        <f>MAX(0,BO271*(1+BO$6/Setup!$C$13)-DM272-FK272)+IF($K272=48,$D272,0)</f>
        <v/>
      </c>
      <c r="BP272">
        <f>MAX(0,BP271*(1+BP$6/Setup!$C$13)-DN272-FL272)+IF($K272=49,$D272,0)</f>
        <v/>
      </c>
      <c r="BQ272">
        <f>MAX(0,BQ271*(1+BQ$6/Setup!$C$13)-DO272-FM272)+IF($K272=50,$D272,0)</f>
        <v/>
      </c>
      <c r="BR272">
        <f>MIN(T271*(1+T$6/Setup!$C$13),T$7)</f>
        <v/>
      </c>
      <c r="BS272">
        <f>MIN(U271*(1+U$6/Setup!$C$13),U$7)</f>
        <v/>
      </c>
      <c r="BT272">
        <f>MIN(V271*(1+V$6/Setup!$C$13),V$7)</f>
        <v/>
      </c>
      <c r="BU272">
        <f>MIN(W271*(1+W$6/Setup!$C$13),W$7)</f>
        <v/>
      </c>
      <c r="BV272">
        <f>MIN(X271*(1+X$6/Setup!$C$13),X$7)</f>
        <v/>
      </c>
      <c r="BW272">
        <f>MIN(Y271*(1+Y$6/Setup!$C$13),Y$7)</f>
        <v/>
      </c>
      <c r="BX272">
        <f>MIN(Z271*(1+Z$6/Setup!$C$13),Z$7)</f>
        <v/>
      </c>
      <c r="BY272">
        <f>MIN(AA271*(1+AA$6/Setup!$C$13),AA$7)</f>
        <v/>
      </c>
      <c r="BZ272">
        <f>MIN(AB271*(1+AB$6/Setup!$C$13),AB$7)</f>
        <v/>
      </c>
      <c r="CA272">
        <f>MIN(AC271*(1+AC$6/Setup!$C$13),AC$7)</f>
        <v/>
      </c>
      <c r="CB272">
        <f>MIN(AD271*(1+AD$6/Setup!$C$13),AD$7)</f>
        <v/>
      </c>
      <c r="CC272">
        <f>MIN(AE271*(1+AE$6/Setup!$C$13),AE$7)</f>
        <v/>
      </c>
      <c r="CD272">
        <f>MIN(AF271*(1+AF$6/Setup!$C$13),AF$7)</f>
        <v/>
      </c>
      <c r="CE272">
        <f>MIN(AG271*(1+AG$6/Setup!$C$13),AG$7)</f>
        <v/>
      </c>
      <c r="CF272">
        <f>MIN(AH271*(1+AH$6/Setup!$C$13),AH$7)</f>
        <v/>
      </c>
      <c r="CG272">
        <f>MIN(AI271*(1+AI$6/Setup!$C$13),AI$7)</f>
        <v/>
      </c>
      <c r="CH272">
        <f>MIN(AJ271*(1+AJ$6/Setup!$C$13),AJ$7)</f>
        <v/>
      </c>
      <c r="CI272">
        <f>MIN(AK271*(1+AK$6/Setup!$C$13),AK$7)</f>
        <v/>
      </c>
      <c r="CJ272">
        <f>MIN(AL271*(1+AL$6/Setup!$C$13),AL$7)</f>
        <v/>
      </c>
      <c r="CK272">
        <f>MIN(AM271*(1+AM$6/Setup!$C$13),AM$7)</f>
        <v/>
      </c>
      <c r="CL272">
        <f>MIN(AN271*(1+AN$6/Setup!$C$13),AN$7)</f>
        <v/>
      </c>
      <c r="CM272">
        <f>MIN(AO271*(1+AO$6/Setup!$C$13),AO$7)</f>
        <v/>
      </c>
      <c r="CN272">
        <f>MIN(AP271*(1+AP$6/Setup!$C$13),AP$7)</f>
        <v/>
      </c>
      <c r="CO272">
        <f>MIN(AQ271*(1+AQ$6/Setup!$C$13),AQ$7)</f>
        <v/>
      </c>
      <c r="CP272">
        <f>MIN(AR271*(1+AR$6/Setup!$C$13),AR$7)</f>
        <v/>
      </c>
      <c r="CQ272">
        <f>MIN(AS271*(1+AS$6/Setup!$C$13),AS$7)</f>
        <v/>
      </c>
      <c r="CR272">
        <f>MIN(AT271*(1+AT$6/Setup!$C$13),AT$7)</f>
        <v/>
      </c>
      <c r="CS272">
        <f>MIN(AU271*(1+AU$6/Setup!$C$13),AU$7)</f>
        <v/>
      </c>
      <c r="CT272">
        <f>MIN(AV271*(1+AV$6/Setup!$C$13),AV$7)</f>
        <v/>
      </c>
      <c r="CU272">
        <f>MIN(AW271*(1+AW$6/Setup!$C$13),AW$7)</f>
        <v/>
      </c>
      <c r="CV272">
        <f>MIN(AX271*(1+AX$6/Setup!$C$13),AX$7)</f>
        <v/>
      </c>
      <c r="CW272">
        <f>MIN(AY271*(1+AY$6/Setup!$C$13),AY$7)</f>
        <v/>
      </c>
      <c r="CX272">
        <f>MIN(AZ271*(1+AZ$6/Setup!$C$13),AZ$7)</f>
        <v/>
      </c>
      <c r="CY272">
        <f>MIN(BA271*(1+BA$6/Setup!$C$13),BA$7)</f>
        <v/>
      </c>
      <c r="CZ272">
        <f>MIN(BB271*(1+BB$6/Setup!$C$13),BB$7)</f>
        <v/>
      </c>
      <c r="DA272">
        <f>MIN(BC271*(1+BC$6/Setup!$C$13),BC$7)</f>
        <v/>
      </c>
      <c r="DB272">
        <f>MIN(BD271*(1+BD$6/Setup!$C$13),BD$7)</f>
        <v/>
      </c>
      <c r="DC272">
        <f>MIN(BE271*(1+BE$6/Setup!$C$13),BE$7)</f>
        <v/>
      </c>
      <c r="DD272">
        <f>MIN(BF271*(1+BF$6/Setup!$C$13),BF$7)</f>
        <v/>
      </c>
      <c r="DE272">
        <f>MIN(BG271*(1+BG$6/Setup!$C$13),BG$7)</f>
        <v/>
      </c>
      <c r="DF272">
        <f>MIN(BH271*(1+BH$6/Setup!$C$13),BH$7)</f>
        <v/>
      </c>
      <c r="DG272">
        <f>MIN(BI271*(1+BI$6/Setup!$C$13),BI$7)</f>
        <v/>
      </c>
      <c r="DH272">
        <f>MIN(BJ271*(1+BJ$6/Setup!$C$13),BJ$7)</f>
        <v/>
      </c>
      <c r="DI272">
        <f>MIN(BK271*(1+BK$6/Setup!$C$13),BK$7)</f>
        <v/>
      </c>
      <c r="DJ272">
        <f>MIN(BL271*(1+BL$6/Setup!$C$13),BL$7)</f>
        <v/>
      </c>
      <c r="DK272">
        <f>MIN(BM271*(1+BM$6/Setup!$C$13),BM$7)</f>
        <v/>
      </c>
      <c r="DL272">
        <f>MIN(BN271*(1+BN$6/Setup!$C$13),BN$7)</f>
        <v/>
      </c>
      <c r="DM272">
        <f>MIN(BO271*(1+BO$6/Setup!$C$13),BO$7)</f>
        <v/>
      </c>
      <c r="DN272">
        <f>MIN(BP271*(1+BP$6/Setup!$C$13),BP$7)</f>
        <v/>
      </c>
      <c r="DO272">
        <f>MIN(BQ271*(1+BQ$6/Setup!$C$13),BQ$7)</f>
        <v/>
      </c>
      <c r="DP272">
        <f>MIN(T271*(1+T$6/Setup!$C$13)-BR272,$H272)</f>
        <v/>
      </c>
      <c r="DQ272">
        <f>MIN(U271*(1+U$6/Setup!$C$13)-BS272,MAX(0,$H272-SUM($DP272:DP272)))</f>
        <v/>
      </c>
      <c r="DR272">
        <f>MIN(V271*(1+V$6/Setup!$C$13)-BT272,MAX(0,$H272-SUM($DP272:DQ272)))</f>
        <v/>
      </c>
      <c r="DS272">
        <f>MIN(W271*(1+W$6/Setup!$C$13)-BU272,MAX(0,$H272-SUM($DP272:DR272)))</f>
        <v/>
      </c>
      <c r="DT272">
        <f>MIN(X271*(1+X$6/Setup!$C$13)-BV272,MAX(0,$H272-SUM($DP272:DS272)))</f>
        <v/>
      </c>
      <c r="DU272">
        <f>MIN(Y271*(1+Y$6/Setup!$C$13)-BW272,MAX(0,$H272-SUM($DP272:DT272)))</f>
        <v/>
      </c>
      <c r="DV272">
        <f>MIN(Z271*(1+Z$6/Setup!$C$13)-BX272,MAX(0,$H272-SUM($DP272:DU272)))</f>
        <v/>
      </c>
      <c r="DW272">
        <f>MIN(AA271*(1+AA$6/Setup!$C$13)-BY272,MAX(0,$H272-SUM($DP272:DV272)))</f>
        <v/>
      </c>
      <c r="DX272">
        <f>MIN(AB271*(1+AB$6/Setup!$C$13)-BZ272,MAX(0,$H272-SUM($DP272:DW272)))</f>
        <v/>
      </c>
      <c r="DY272">
        <f>MIN(AC271*(1+AC$6/Setup!$C$13)-CA272,MAX(0,$H272-SUM($DP272:DX272)))</f>
        <v/>
      </c>
      <c r="DZ272">
        <f>MIN(AD271*(1+AD$6/Setup!$C$13)-CB272,MAX(0,$H272-SUM($DP272:DY272)))</f>
        <v/>
      </c>
      <c r="EA272">
        <f>MIN(AE271*(1+AE$6/Setup!$C$13)-CC272,MAX(0,$H272-SUM($DP272:DZ272)))</f>
        <v/>
      </c>
      <c r="EB272">
        <f>MIN(AF271*(1+AF$6/Setup!$C$13)-CD272,MAX(0,$H272-SUM($DP272:EA272)))</f>
        <v/>
      </c>
      <c r="EC272">
        <f>MIN(AG271*(1+AG$6/Setup!$C$13)-CE272,MAX(0,$H272-SUM($DP272:EB272)))</f>
        <v/>
      </c>
      <c r="ED272">
        <f>MIN(AH271*(1+AH$6/Setup!$C$13)-CF272,MAX(0,$H272-SUM($DP272:EC272)))</f>
        <v/>
      </c>
      <c r="EE272">
        <f>MIN(AI271*(1+AI$6/Setup!$C$13)-CG272,MAX(0,$H272-SUM($DP272:ED272)))</f>
        <v/>
      </c>
      <c r="EF272">
        <f>MIN(AJ271*(1+AJ$6/Setup!$C$13)-CH272,MAX(0,$H272-SUM($DP272:EE272)))</f>
        <v/>
      </c>
      <c r="EG272">
        <f>MIN(AK271*(1+AK$6/Setup!$C$13)-CI272,MAX(0,$H272-SUM($DP272:EF272)))</f>
        <v/>
      </c>
      <c r="EH272">
        <f>MIN(AL271*(1+AL$6/Setup!$C$13)-CJ272,MAX(0,$H272-SUM($DP272:EG272)))</f>
        <v/>
      </c>
      <c r="EI272">
        <f>MIN(AM271*(1+AM$6/Setup!$C$13)-CK272,MAX(0,$H272-SUM($DP272:EH272)))</f>
        <v/>
      </c>
      <c r="EJ272">
        <f>MIN(AN271*(1+AN$6/Setup!$C$13)-CL272,MAX(0,$H272-SUM($DP272:EI272)))</f>
        <v/>
      </c>
      <c r="EK272">
        <f>MIN(AO271*(1+AO$6/Setup!$C$13)-CM272,MAX(0,$H272-SUM($DP272:EJ272)))</f>
        <v/>
      </c>
      <c r="EL272">
        <f>MIN(AP271*(1+AP$6/Setup!$C$13)-CN272,MAX(0,$H272-SUM($DP272:EK272)))</f>
        <v/>
      </c>
      <c r="EM272">
        <f>MIN(AQ271*(1+AQ$6/Setup!$C$13)-CO272,MAX(0,$H272-SUM($DP272:EL272)))</f>
        <v/>
      </c>
      <c r="EN272">
        <f>MIN(AR271*(1+AR$6/Setup!$C$13)-CP272,MAX(0,$H272-SUM($DP272:EM272)))</f>
        <v/>
      </c>
      <c r="EO272">
        <f>MIN(AS271*(1+AS$6/Setup!$C$13)-CQ272,MAX(0,$H272-SUM($DP272:EN272)))</f>
        <v/>
      </c>
      <c r="EP272">
        <f>MIN(AT271*(1+AT$6/Setup!$C$13)-CR272,MAX(0,$H272-SUM($DP272:EO272)))</f>
        <v/>
      </c>
      <c r="EQ272">
        <f>MIN(AU271*(1+AU$6/Setup!$C$13)-CS272,MAX(0,$H272-SUM($DP272:EP272)))</f>
        <v/>
      </c>
      <c r="ER272">
        <f>MIN(AV271*(1+AV$6/Setup!$C$13)-CT272,MAX(0,$H272-SUM($DP272:EQ272)))</f>
        <v/>
      </c>
      <c r="ES272">
        <f>MIN(AW271*(1+AW$6/Setup!$C$13)-CU272,MAX(0,$H272-SUM($DP272:ER272)))</f>
        <v/>
      </c>
      <c r="ET272">
        <f>MIN(AX271*(1+AX$6/Setup!$C$13)-CV272,MAX(0,$H272-SUM($DP272:ES272)))</f>
        <v/>
      </c>
      <c r="EU272">
        <f>MIN(AY271*(1+AY$6/Setup!$C$13)-CW272,MAX(0,$H272-SUM($DP272:ET272)))</f>
        <v/>
      </c>
      <c r="EV272">
        <f>MIN(AZ271*(1+AZ$6/Setup!$C$13)-CX272,MAX(0,$H272-SUM($DP272:EU272)))</f>
        <v/>
      </c>
      <c r="EW272">
        <f>MIN(BA271*(1+BA$6/Setup!$C$13)-CY272,MAX(0,$H272-SUM($DP272:EV272)))</f>
        <v/>
      </c>
      <c r="EX272">
        <f>MIN(BB271*(1+BB$6/Setup!$C$13)-CZ272,MAX(0,$H272-SUM($DP272:EW272)))</f>
        <v/>
      </c>
      <c r="EY272">
        <f>MIN(BC271*(1+BC$6/Setup!$C$13)-DA272,MAX(0,$H272-SUM($DP272:EX272)))</f>
        <v/>
      </c>
      <c r="EZ272">
        <f>MIN(BD271*(1+BD$6/Setup!$C$13)-DB272,MAX(0,$H272-SUM($DP272:EY272)))</f>
        <v/>
      </c>
      <c r="FA272">
        <f>MIN(BE271*(1+BE$6/Setup!$C$13)-DC272,MAX(0,$H272-SUM($DP272:EZ272)))</f>
        <v/>
      </c>
      <c r="FB272">
        <f>MIN(BF271*(1+BF$6/Setup!$C$13)-DD272,MAX(0,$H272-SUM($DP272:FA272)))</f>
        <v/>
      </c>
      <c r="FC272">
        <f>MIN(BG271*(1+BG$6/Setup!$C$13)-DE272,MAX(0,$H272-SUM($DP272:FB272)))</f>
        <v/>
      </c>
      <c r="FD272">
        <f>MIN(BH271*(1+BH$6/Setup!$C$13)-DF272,MAX(0,$H272-SUM($DP272:FC272)))</f>
        <v/>
      </c>
      <c r="FE272">
        <f>MIN(BI271*(1+BI$6/Setup!$C$13)-DG272,MAX(0,$H272-SUM($DP272:FD272)))</f>
        <v/>
      </c>
      <c r="FF272">
        <f>MIN(BJ271*(1+BJ$6/Setup!$C$13)-DH272,MAX(0,$H272-SUM($DP272:FE272)))</f>
        <v/>
      </c>
      <c r="FG272">
        <f>MIN(BK271*(1+BK$6/Setup!$C$13)-DI272,MAX(0,$H272-SUM($DP272:FF272)))</f>
        <v/>
      </c>
      <c r="FH272">
        <f>MIN(BL271*(1+BL$6/Setup!$C$13)-DJ272,MAX(0,$H272-SUM($DP272:FG272)))</f>
        <v/>
      </c>
      <c r="FI272">
        <f>MIN(BM271*(1+BM$6/Setup!$C$13)-DK272,MAX(0,$H272-SUM($DP272:FH272)))</f>
        <v/>
      </c>
      <c r="FJ272">
        <f>MIN(BN271*(1+BN$6/Setup!$C$13)-DL272,MAX(0,$H272-SUM($DP272:FI272)))</f>
        <v/>
      </c>
      <c r="FK272">
        <f>MIN(BO271*(1+BO$6/Setup!$C$13)-DM272,MAX(0,$H272-SUM($DP272:FJ272)))</f>
        <v/>
      </c>
      <c r="FL272">
        <f>MIN(BP271*(1+BP$6/Setup!$C$13)-DN272,MAX(0,$H272-SUM($DP272:FK272)))</f>
        <v/>
      </c>
      <c r="FM272">
        <f>MIN(BQ271*(1+BQ$6/Setup!$C$13)-DO272,MAX(0,$H272-SUM($DP272:FL272)))</f>
        <v/>
      </c>
    </row>
    <row r="273">
      <c r="A273">
        <f>A272+1</f>
        <v/>
      </c>
      <c r="B273">
        <f>IF(Setup!$C$6="Every week",Setup!$C$7+7*(A273-1),IF(Setup!$C$6="Every 2 weeks",Setup!$C$7+14*(A273-1),IF(Setup!$C$6="Every month",EDATE(Setup!$C$7,A273-1),EOMONTH(Setup!$C$7,INT((A273-1+Setup!$C$20)/2)-1)+MIN(IF(MOD(A273-1+Setup!$C$20,2)=0,Setup!$C$18,Setup!$C$19),DAY(EOMONTH(Setup!$C$7,INT((A273-1+Setup!$C$20)/2)))))))</f>
        <v/>
      </c>
      <c r="C273">
        <f>N('Paycheck Plan'!J269)</f>
        <v/>
      </c>
      <c r="D273">
        <f>N('Paycheck Plan'!K269)</f>
        <v/>
      </c>
      <c r="E273">
        <f>MIN(MAX(0,Setup!$C$10-F272),MAX(0,Setup!$C$8+C273-G273))</f>
        <v/>
      </c>
      <c r="F273">
        <f>F272+E273</f>
        <v/>
      </c>
      <c r="G273">
        <f>MIN(Setup!$C$14,MAX(0,Setup!$C$8+C273))</f>
        <v/>
      </c>
      <c r="H273">
        <f>MAX(0,Setup!$C$8+C273-G273-E273)+SUM($T$7:$BQ$7)-SUM(BR273:DO273)</f>
        <v/>
      </c>
      <c r="I273">
        <f>SUMPRODUCT(T272:BQ272,$T$6:$BQ$6)/Setup!$C$13</f>
        <v/>
      </c>
      <c r="J273">
        <f>SUM(T273:BQ273)</f>
        <v/>
      </c>
      <c r="K273">
        <f>IF(MAX(DP273:FM273)&gt;0,MATCH(MAX(DP273:FM273),DP273:FM273,0),1)</f>
        <v/>
      </c>
      <c r="T273">
        <f>MAX(0,T272*(1+T$6/Setup!$C$13)-BR273-DP273)+IF($K273=1,$D273,0)</f>
        <v/>
      </c>
      <c r="U273">
        <f>MAX(0,U272*(1+U$6/Setup!$C$13)-BS273-DQ273)+IF($K273=2,$D273,0)</f>
        <v/>
      </c>
      <c r="V273">
        <f>MAX(0,V272*(1+V$6/Setup!$C$13)-BT273-DR273)+IF($K273=3,$D273,0)</f>
        <v/>
      </c>
      <c r="W273">
        <f>MAX(0,W272*(1+W$6/Setup!$C$13)-BU273-DS273)+IF($K273=4,$D273,0)</f>
        <v/>
      </c>
      <c r="X273">
        <f>MAX(0,X272*(1+X$6/Setup!$C$13)-BV273-DT273)+IF($K273=5,$D273,0)</f>
        <v/>
      </c>
      <c r="Y273">
        <f>MAX(0,Y272*(1+Y$6/Setup!$C$13)-BW273-DU273)+IF($K273=6,$D273,0)</f>
        <v/>
      </c>
      <c r="Z273">
        <f>MAX(0,Z272*(1+Z$6/Setup!$C$13)-BX273-DV273)+IF($K273=7,$D273,0)</f>
        <v/>
      </c>
      <c r="AA273">
        <f>MAX(0,AA272*(1+AA$6/Setup!$C$13)-BY273-DW273)+IF($K273=8,$D273,0)</f>
        <v/>
      </c>
      <c r="AB273">
        <f>MAX(0,AB272*(1+AB$6/Setup!$C$13)-BZ273-DX273)+IF($K273=9,$D273,0)</f>
        <v/>
      </c>
      <c r="AC273">
        <f>MAX(0,AC272*(1+AC$6/Setup!$C$13)-CA273-DY273)+IF($K273=10,$D273,0)</f>
        <v/>
      </c>
      <c r="AD273">
        <f>MAX(0,AD272*(1+AD$6/Setup!$C$13)-CB273-DZ273)+IF($K273=11,$D273,0)</f>
        <v/>
      </c>
      <c r="AE273">
        <f>MAX(0,AE272*(1+AE$6/Setup!$C$13)-CC273-EA273)+IF($K273=12,$D273,0)</f>
        <v/>
      </c>
      <c r="AF273">
        <f>MAX(0,AF272*(1+AF$6/Setup!$C$13)-CD273-EB273)+IF($K273=13,$D273,0)</f>
        <v/>
      </c>
      <c r="AG273">
        <f>MAX(0,AG272*(1+AG$6/Setup!$C$13)-CE273-EC273)+IF($K273=14,$D273,0)</f>
        <v/>
      </c>
      <c r="AH273">
        <f>MAX(0,AH272*(1+AH$6/Setup!$C$13)-CF273-ED273)+IF($K273=15,$D273,0)</f>
        <v/>
      </c>
      <c r="AI273">
        <f>MAX(0,AI272*(1+AI$6/Setup!$C$13)-CG273-EE273)+IF($K273=16,$D273,0)</f>
        <v/>
      </c>
      <c r="AJ273">
        <f>MAX(0,AJ272*(1+AJ$6/Setup!$C$13)-CH273-EF273)+IF($K273=17,$D273,0)</f>
        <v/>
      </c>
      <c r="AK273">
        <f>MAX(0,AK272*(1+AK$6/Setup!$C$13)-CI273-EG273)+IF($K273=18,$D273,0)</f>
        <v/>
      </c>
      <c r="AL273">
        <f>MAX(0,AL272*(1+AL$6/Setup!$C$13)-CJ273-EH273)+IF($K273=19,$D273,0)</f>
        <v/>
      </c>
      <c r="AM273">
        <f>MAX(0,AM272*(1+AM$6/Setup!$C$13)-CK273-EI273)+IF($K273=20,$D273,0)</f>
        <v/>
      </c>
      <c r="AN273">
        <f>MAX(0,AN272*(1+AN$6/Setup!$C$13)-CL273-EJ273)+IF($K273=21,$D273,0)</f>
        <v/>
      </c>
      <c r="AO273">
        <f>MAX(0,AO272*(1+AO$6/Setup!$C$13)-CM273-EK273)+IF($K273=22,$D273,0)</f>
        <v/>
      </c>
      <c r="AP273">
        <f>MAX(0,AP272*(1+AP$6/Setup!$C$13)-CN273-EL273)+IF($K273=23,$D273,0)</f>
        <v/>
      </c>
      <c r="AQ273">
        <f>MAX(0,AQ272*(1+AQ$6/Setup!$C$13)-CO273-EM273)+IF($K273=24,$D273,0)</f>
        <v/>
      </c>
      <c r="AR273">
        <f>MAX(0,AR272*(1+AR$6/Setup!$C$13)-CP273-EN273)+IF($K273=25,$D273,0)</f>
        <v/>
      </c>
      <c r="AS273">
        <f>MAX(0,AS272*(1+AS$6/Setup!$C$13)-CQ273-EO273)+IF($K273=26,$D273,0)</f>
        <v/>
      </c>
      <c r="AT273">
        <f>MAX(0,AT272*(1+AT$6/Setup!$C$13)-CR273-EP273)+IF($K273=27,$D273,0)</f>
        <v/>
      </c>
      <c r="AU273">
        <f>MAX(0,AU272*(1+AU$6/Setup!$C$13)-CS273-EQ273)+IF($K273=28,$D273,0)</f>
        <v/>
      </c>
      <c r="AV273">
        <f>MAX(0,AV272*(1+AV$6/Setup!$C$13)-CT273-ER273)+IF($K273=29,$D273,0)</f>
        <v/>
      </c>
      <c r="AW273">
        <f>MAX(0,AW272*(1+AW$6/Setup!$C$13)-CU273-ES273)+IF($K273=30,$D273,0)</f>
        <v/>
      </c>
      <c r="AX273">
        <f>MAX(0,AX272*(1+AX$6/Setup!$C$13)-CV273-ET273)+IF($K273=31,$D273,0)</f>
        <v/>
      </c>
      <c r="AY273">
        <f>MAX(0,AY272*(1+AY$6/Setup!$C$13)-CW273-EU273)+IF($K273=32,$D273,0)</f>
        <v/>
      </c>
      <c r="AZ273">
        <f>MAX(0,AZ272*(1+AZ$6/Setup!$C$13)-CX273-EV273)+IF($K273=33,$D273,0)</f>
        <v/>
      </c>
      <c r="BA273">
        <f>MAX(0,BA272*(1+BA$6/Setup!$C$13)-CY273-EW273)+IF($K273=34,$D273,0)</f>
        <v/>
      </c>
      <c r="BB273">
        <f>MAX(0,BB272*(1+BB$6/Setup!$C$13)-CZ273-EX273)+IF($K273=35,$D273,0)</f>
        <v/>
      </c>
      <c r="BC273">
        <f>MAX(0,BC272*(1+BC$6/Setup!$C$13)-DA273-EY273)+IF($K273=36,$D273,0)</f>
        <v/>
      </c>
      <c r="BD273">
        <f>MAX(0,BD272*(1+BD$6/Setup!$C$13)-DB273-EZ273)+IF($K273=37,$D273,0)</f>
        <v/>
      </c>
      <c r="BE273">
        <f>MAX(0,BE272*(1+BE$6/Setup!$C$13)-DC273-FA273)+IF($K273=38,$D273,0)</f>
        <v/>
      </c>
      <c r="BF273">
        <f>MAX(0,BF272*(1+BF$6/Setup!$C$13)-DD273-FB273)+IF($K273=39,$D273,0)</f>
        <v/>
      </c>
      <c r="BG273">
        <f>MAX(0,BG272*(1+BG$6/Setup!$C$13)-DE273-FC273)+IF($K273=40,$D273,0)</f>
        <v/>
      </c>
      <c r="BH273">
        <f>MAX(0,BH272*(1+BH$6/Setup!$C$13)-DF273-FD273)+IF($K273=41,$D273,0)</f>
        <v/>
      </c>
      <c r="BI273">
        <f>MAX(0,BI272*(1+BI$6/Setup!$C$13)-DG273-FE273)+IF($K273=42,$D273,0)</f>
        <v/>
      </c>
      <c r="BJ273">
        <f>MAX(0,BJ272*(1+BJ$6/Setup!$C$13)-DH273-FF273)+IF($K273=43,$D273,0)</f>
        <v/>
      </c>
      <c r="BK273">
        <f>MAX(0,BK272*(1+BK$6/Setup!$C$13)-DI273-FG273)+IF($K273=44,$D273,0)</f>
        <v/>
      </c>
      <c r="BL273">
        <f>MAX(0,BL272*(1+BL$6/Setup!$C$13)-DJ273-FH273)+IF($K273=45,$D273,0)</f>
        <v/>
      </c>
      <c r="BM273">
        <f>MAX(0,BM272*(1+BM$6/Setup!$C$13)-DK273-FI273)+IF($K273=46,$D273,0)</f>
        <v/>
      </c>
      <c r="BN273">
        <f>MAX(0,BN272*(1+BN$6/Setup!$C$13)-DL273-FJ273)+IF($K273=47,$D273,0)</f>
        <v/>
      </c>
      <c r="BO273">
        <f>MAX(0,BO272*(1+BO$6/Setup!$C$13)-DM273-FK273)+IF($K273=48,$D273,0)</f>
        <v/>
      </c>
      <c r="BP273">
        <f>MAX(0,BP272*(1+BP$6/Setup!$C$13)-DN273-FL273)+IF($K273=49,$D273,0)</f>
        <v/>
      </c>
      <c r="BQ273">
        <f>MAX(0,BQ272*(1+BQ$6/Setup!$C$13)-DO273-FM273)+IF($K273=50,$D273,0)</f>
        <v/>
      </c>
      <c r="BR273">
        <f>MIN(T272*(1+T$6/Setup!$C$13),T$7)</f>
        <v/>
      </c>
      <c r="BS273">
        <f>MIN(U272*(1+U$6/Setup!$C$13),U$7)</f>
        <v/>
      </c>
      <c r="BT273">
        <f>MIN(V272*(1+V$6/Setup!$C$13),V$7)</f>
        <v/>
      </c>
      <c r="BU273">
        <f>MIN(W272*(1+W$6/Setup!$C$13),W$7)</f>
        <v/>
      </c>
      <c r="BV273">
        <f>MIN(X272*(1+X$6/Setup!$C$13),X$7)</f>
        <v/>
      </c>
      <c r="BW273">
        <f>MIN(Y272*(1+Y$6/Setup!$C$13),Y$7)</f>
        <v/>
      </c>
      <c r="BX273">
        <f>MIN(Z272*(1+Z$6/Setup!$C$13),Z$7)</f>
        <v/>
      </c>
      <c r="BY273">
        <f>MIN(AA272*(1+AA$6/Setup!$C$13),AA$7)</f>
        <v/>
      </c>
      <c r="BZ273">
        <f>MIN(AB272*(1+AB$6/Setup!$C$13),AB$7)</f>
        <v/>
      </c>
      <c r="CA273">
        <f>MIN(AC272*(1+AC$6/Setup!$C$13),AC$7)</f>
        <v/>
      </c>
      <c r="CB273">
        <f>MIN(AD272*(1+AD$6/Setup!$C$13),AD$7)</f>
        <v/>
      </c>
      <c r="CC273">
        <f>MIN(AE272*(1+AE$6/Setup!$C$13),AE$7)</f>
        <v/>
      </c>
      <c r="CD273">
        <f>MIN(AF272*(1+AF$6/Setup!$C$13),AF$7)</f>
        <v/>
      </c>
      <c r="CE273">
        <f>MIN(AG272*(1+AG$6/Setup!$C$13),AG$7)</f>
        <v/>
      </c>
      <c r="CF273">
        <f>MIN(AH272*(1+AH$6/Setup!$C$13),AH$7)</f>
        <v/>
      </c>
      <c r="CG273">
        <f>MIN(AI272*(1+AI$6/Setup!$C$13),AI$7)</f>
        <v/>
      </c>
      <c r="CH273">
        <f>MIN(AJ272*(1+AJ$6/Setup!$C$13),AJ$7)</f>
        <v/>
      </c>
      <c r="CI273">
        <f>MIN(AK272*(1+AK$6/Setup!$C$13),AK$7)</f>
        <v/>
      </c>
      <c r="CJ273">
        <f>MIN(AL272*(1+AL$6/Setup!$C$13),AL$7)</f>
        <v/>
      </c>
      <c r="CK273">
        <f>MIN(AM272*(1+AM$6/Setup!$C$13),AM$7)</f>
        <v/>
      </c>
      <c r="CL273">
        <f>MIN(AN272*(1+AN$6/Setup!$C$13),AN$7)</f>
        <v/>
      </c>
      <c r="CM273">
        <f>MIN(AO272*(1+AO$6/Setup!$C$13),AO$7)</f>
        <v/>
      </c>
      <c r="CN273">
        <f>MIN(AP272*(1+AP$6/Setup!$C$13),AP$7)</f>
        <v/>
      </c>
      <c r="CO273">
        <f>MIN(AQ272*(1+AQ$6/Setup!$C$13),AQ$7)</f>
        <v/>
      </c>
      <c r="CP273">
        <f>MIN(AR272*(1+AR$6/Setup!$C$13),AR$7)</f>
        <v/>
      </c>
      <c r="CQ273">
        <f>MIN(AS272*(1+AS$6/Setup!$C$13),AS$7)</f>
        <v/>
      </c>
      <c r="CR273">
        <f>MIN(AT272*(1+AT$6/Setup!$C$13),AT$7)</f>
        <v/>
      </c>
      <c r="CS273">
        <f>MIN(AU272*(1+AU$6/Setup!$C$13),AU$7)</f>
        <v/>
      </c>
      <c r="CT273">
        <f>MIN(AV272*(1+AV$6/Setup!$C$13),AV$7)</f>
        <v/>
      </c>
      <c r="CU273">
        <f>MIN(AW272*(1+AW$6/Setup!$C$13),AW$7)</f>
        <v/>
      </c>
      <c r="CV273">
        <f>MIN(AX272*(1+AX$6/Setup!$C$13),AX$7)</f>
        <v/>
      </c>
      <c r="CW273">
        <f>MIN(AY272*(1+AY$6/Setup!$C$13),AY$7)</f>
        <v/>
      </c>
      <c r="CX273">
        <f>MIN(AZ272*(1+AZ$6/Setup!$C$13),AZ$7)</f>
        <v/>
      </c>
      <c r="CY273">
        <f>MIN(BA272*(1+BA$6/Setup!$C$13),BA$7)</f>
        <v/>
      </c>
      <c r="CZ273">
        <f>MIN(BB272*(1+BB$6/Setup!$C$13),BB$7)</f>
        <v/>
      </c>
      <c r="DA273">
        <f>MIN(BC272*(1+BC$6/Setup!$C$13),BC$7)</f>
        <v/>
      </c>
      <c r="DB273">
        <f>MIN(BD272*(1+BD$6/Setup!$C$13),BD$7)</f>
        <v/>
      </c>
      <c r="DC273">
        <f>MIN(BE272*(1+BE$6/Setup!$C$13),BE$7)</f>
        <v/>
      </c>
      <c r="DD273">
        <f>MIN(BF272*(1+BF$6/Setup!$C$13),BF$7)</f>
        <v/>
      </c>
      <c r="DE273">
        <f>MIN(BG272*(1+BG$6/Setup!$C$13),BG$7)</f>
        <v/>
      </c>
      <c r="DF273">
        <f>MIN(BH272*(1+BH$6/Setup!$C$13),BH$7)</f>
        <v/>
      </c>
      <c r="DG273">
        <f>MIN(BI272*(1+BI$6/Setup!$C$13),BI$7)</f>
        <v/>
      </c>
      <c r="DH273">
        <f>MIN(BJ272*(1+BJ$6/Setup!$C$13),BJ$7)</f>
        <v/>
      </c>
      <c r="DI273">
        <f>MIN(BK272*(1+BK$6/Setup!$C$13),BK$7)</f>
        <v/>
      </c>
      <c r="DJ273">
        <f>MIN(BL272*(1+BL$6/Setup!$C$13),BL$7)</f>
        <v/>
      </c>
      <c r="DK273">
        <f>MIN(BM272*(1+BM$6/Setup!$C$13),BM$7)</f>
        <v/>
      </c>
      <c r="DL273">
        <f>MIN(BN272*(1+BN$6/Setup!$C$13),BN$7)</f>
        <v/>
      </c>
      <c r="DM273">
        <f>MIN(BO272*(1+BO$6/Setup!$C$13),BO$7)</f>
        <v/>
      </c>
      <c r="DN273">
        <f>MIN(BP272*(1+BP$6/Setup!$C$13),BP$7)</f>
        <v/>
      </c>
      <c r="DO273">
        <f>MIN(BQ272*(1+BQ$6/Setup!$C$13),BQ$7)</f>
        <v/>
      </c>
      <c r="DP273">
        <f>MIN(T272*(1+T$6/Setup!$C$13)-BR273,$H273)</f>
        <v/>
      </c>
      <c r="DQ273">
        <f>MIN(U272*(1+U$6/Setup!$C$13)-BS273,MAX(0,$H273-SUM($DP273:DP273)))</f>
        <v/>
      </c>
      <c r="DR273">
        <f>MIN(V272*(1+V$6/Setup!$C$13)-BT273,MAX(0,$H273-SUM($DP273:DQ273)))</f>
        <v/>
      </c>
      <c r="DS273">
        <f>MIN(W272*(1+W$6/Setup!$C$13)-BU273,MAX(0,$H273-SUM($DP273:DR273)))</f>
        <v/>
      </c>
      <c r="DT273">
        <f>MIN(X272*(1+X$6/Setup!$C$13)-BV273,MAX(0,$H273-SUM($DP273:DS273)))</f>
        <v/>
      </c>
      <c r="DU273">
        <f>MIN(Y272*(1+Y$6/Setup!$C$13)-BW273,MAX(0,$H273-SUM($DP273:DT273)))</f>
        <v/>
      </c>
      <c r="DV273">
        <f>MIN(Z272*(1+Z$6/Setup!$C$13)-BX273,MAX(0,$H273-SUM($DP273:DU273)))</f>
        <v/>
      </c>
      <c r="DW273">
        <f>MIN(AA272*(1+AA$6/Setup!$C$13)-BY273,MAX(0,$H273-SUM($DP273:DV273)))</f>
        <v/>
      </c>
      <c r="DX273">
        <f>MIN(AB272*(1+AB$6/Setup!$C$13)-BZ273,MAX(0,$H273-SUM($DP273:DW273)))</f>
        <v/>
      </c>
      <c r="DY273">
        <f>MIN(AC272*(1+AC$6/Setup!$C$13)-CA273,MAX(0,$H273-SUM($DP273:DX273)))</f>
        <v/>
      </c>
      <c r="DZ273">
        <f>MIN(AD272*(1+AD$6/Setup!$C$13)-CB273,MAX(0,$H273-SUM($DP273:DY273)))</f>
        <v/>
      </c>
      <c r="EA273">
        <f>MIN(AE272*(1+AE$6/Setup!$C$13)-CC273,MAX(0,$H273-SUM($DP273:DZ273)))</f>
        <v/>
      </c>
      <c r="EB273">
        <f>MIN(AF272*(1+AF$6/Setup!$C$13)-CD273,MAX(0,$H273-SUM($DP273:EA273)))</f>
        <v/>
      </c>
      <c r="EC273">
        <f>MIN(AG272*(1+AG$6/Setup!$C$13)-CE273,MAX(0,$H273-SUM($DP273:EB273)))</f>
        <v/>
      </c>
      <c r="ED273">
        <f>MIN(AH272*(1+AH$6/Setup!$C$13)-CF273,MAX(0,$H273-SUM($DP273:EC273)))</f>
        <v/>
      </c>
      <c r="EE273">
        <f>MIN(AI272*(1+AI$6/Setup!$C$13)-CG273,MAX(0,$H273-SUM($DP273:ED273)))</f>
        <v/>
      </c>
      <c r="EF273">
        <f>MIN(AJ272*(1+AJ$6/Setup!$C$13)-CH273,MAX(0,$H273-SUM($DP273:EE273)))</f>
        <v/>
      </c>
      <c r="EG273">
        <f>MIN(AK272*(1+AK$6/Setup!$C$13)-CI273,MAX(0,$H273-SUM($DP273:EF273)))</f>
        <v/>
      </c>
      <c r="EH273">
        <f>MIN(AL272*(1+AL$6/Setup!$C$13)-CJ273,MAX(0,$H273-SUM($DP273:EG273)))</f>
        <v/>
      </c>
      <c r="EI273">
        <f>MIN(AM272*(1+AM$6/Setup!$C$13)-CK273,MAX(0,$H273-SUM($DP273:EH273)))</f>
        <v/>
      </c>
      <c r="EJ273">
        <f>MIN(AN272*(1+AN$6/Setup!$C$13)-CL273,MAX(0,$H273-SUM($DP273:EI273)))</f>
        <v/>
      </c>
      <c r="EK273">
        <f>MIN(AO272*(1+AO$6/Setup!$C$13)-CM273,MAX(0,$H273-SUM($DP273:EJ273)))</f>
        <v/>
      </c>
      <c r="EL273">
        <f>MIN(AP272*(1+AP$6/Setup!$C$13)-CN273,MAX(0,$H273-SUM($DP273:EK273)))</f>
        <v/>
      </c>
      <c r="EM273">
        <f>MIN(AQ272*(1+AQ$6/Setup!$C$13)-CO273,MAX(0,$H273-SUM($DP273:EL273)))</f>
        <v/>
      </c>
      <c r="EN273">
        <f>MIN(AR272*(1+AR$6/Setup!$C$13)-CP273,MAX(0,$H273-SUM($DP273:EM273)))</f>
        <v/>
      </c>
      <c r="EO273">
        <f>MIN(AS272*(1+AS$6/Setup!$C$13)-CQ273,MAX(0,$H273-SUM($DP273:EN273)))</f>
        <v/>
      </c>
      <c r="EP273">
        <f>MIN(AT272*(1+AT$6/Setup!$C$13)-CR273,MAX(0,$H273-SUM($DP273:EO273)))</f>
        <v/>
      </c>
      <c r="EQ273">
        <f>MIN(AU272*(1+AU$6/Setup!$C$13)-CS273,MAX(0,$H273-SUM($DP273:EP273)))</f>
        <v/>
      </c>
      <c r="ER273">
        <f>MIN(AV272*(1+AV$6/Setup!$C$13)-CT273,MAX(0,$H273-SUM($DP273:EQ273)))</f>
        <v/>
      </c>
      <c r="ES273">
        <f>MIN(AW272*(1+AW$6/Setup!$C$13)-CU273,MAX(0,$H273-SUM($DP273:ER273)))</f>
        <v/>
      </c>
      <c r="ET273">
        <f>MIN(AX272*(1+AX$6/Setup!$C$13)-CV273,MAX(0,$H273-SUM($DP273:ES273)))</f>
        <v/>
      </c>
      <c r="EU273">
        <f>MIN(AY272*(1+AY$6/Setup!$C$13)-CW273,MAX(0,$H273-SUM($DP273:ET273)))</f>
        <v/>
      </c>
      <c r="EV273">
        <f>MIN(AZ272*(1+AZ$6/Setup!$C$13)-CX273,MAX(0,$H273-SUM($DP273:EU273)))</f>
        <v/>
      </c>
      <c r="EW273">
        <f>MIN(BA272*(1+BA$6/Setup!$C$13)-CY273,MAX(0,$H273-SUM($DP273:EV273)))</f>
        <v/>
      </c>
      <c r="EX273">
        <f>MIN(BB272*(1+BB$6/Setup!$C$13)-CZ273,MAX(0,$H273-SUM($DP273:EW273)))</f>
        <v/>
      </c>
      <c r="EY273">
        <f>MIN(BC272*(1+BC$6/Setup!$C$13)-DA273,MAX(0,$H273-SUM($DP273:EX273)))</f>
        <v/>
      </c>
      <c r="EZ273">
        <f>MIN(BD272*(1+BD$6/Setup!$C$13)-DB273,MAX(0,$H273-SUM($DP273:EY273)))</f>
        <v/>
      </c>
      <c r="FA273">
        <f>MIN(BE272*(1+BE$6/Setup!$C$13)-DC273,MAX(0,$H273-SUM($DP273:EZ273)))</f>
        <v/>
      </c>
      <c r="FB273">
        <f>MIN(BF272*(1+BF$6/Setup!$C$13)-DD273,MAX(0,$H273-SUM($DP273:FA273)))</f>
        <v/>
      </c>
      <c r="FC273">
        <f>MIN(BG272*(1+BG$6/Setup!$C$13)-DE273,MAX(0,$H273-SUM($DP273:FB273)))</f>
        <v/>
      </c>
      <c r="FD273">
        <f>MIN(BH272*(1+BH$6/Setup!$C$13)-DF273,MAX(0,$H273-SUM($DP273:FC273)))</f>
        <v/>
      </c>
      <c r="FE273">
        <f>MIN(BI272*(1+BI$6/Setup!$C$13)-DG273,MAX(0,$H273-SUM($DP273:FD273)))</f>
        <v/>
      </c>
      <c r="FF273">
        <f>MIN(BJ272*(1+BJ$6/Setup!$C$13)-DH273,MAX(0,$H273-SUM($DP273:FE273)))</f>
        <v/>
      </c>
      <c r="FG273">
        <f>MIN(BK272*(1+BK$6/Setup!$C$13)-DI273,MAX(0,$H273-SUM($DP273:FF273)))</f>
        <v/>
      </c>
      <c r="FH273">
        <f>MIN(BL272*(1+BL$6/Setup!$C$13)-DJ273,MAX(0,$H273-SUM($DP273:FG273)))</f>
        <v/>
      </c>
      <c r="FI273">
        <f>MIN(BM272*(1+BM$6/Setup!$C$13)-DK273,MAX(0,$H273-SUM($DP273:FH273)))</f>
        <v/>
      </c>
      <c r="FJ273">
        <f>MIN(BN272*(1+BN$6/Setup!$C$13)-DL273,MAX(0,$H273-SUM($DP273:FI273)))</f>
        <v/>
      </c>
      <c r="FK273">
        <f>MIN(BO272*(1+BO$6/Setup!$C$13)-DM273,MAX(0,$H273-SUM($DP273:FJ273)))</f>
        <v/>
      </c>
      <c r="FL273">
        <f>MIN(BP272*(1+BP$6/Setup!$C$13)-DN273,MAX(0,$H273-SUM($DP273:FK273)))</f>
        <v/>
      </c>
      <c r="FM273">
        <f>MIN(BQ272*(1+BQ$6/Setup!$C$13)-DO273,MAX(0,$H273-SUM($DP273:FL273)))</f>
        <v/>
      </c>
    </row>
    <row r="274">
      <c r="A274">
        <f>A273+1</f>
        <v/>
      </c>
      <c r="B274">
        <f>IF(Setup!$C$6="Every week",Setup!$C$7+7*(A274-1),IF(Setup!$C$6="Every 2 weeks",Setup!$C$7+14*(A274-1),IF(Setup!$C$6="Every month",EDATE(Setup!$C$7,A274-1),EOMONTH(Setup!$C$7,INT((A274-1+Setup!$C$20)/2)-1)+MIN(IF(MOD(A274-1+Setup!$C$20,2)=0,Setup!$C$18,Setup!$C$19),DAY(EOMONTH(Setup!$C$7,INT((A274-1+Setup!$C$20)/2)))))))</f>
        <v/>
      </c>
      <c r="C274">
        <f>N('Paycheck Plan'!J270)</f>
        <v/>
      </c>
      <c r="D274">
        <f>N('Paycheck Plan'!K270)</f>
        <v/>
      </c>
      <c r="E274">
        <f>MIN(MAX(0,Setup!$C$10-F273),MAX(0,Setup!$C$8+C274-G274))</f>
        <v/>
      </c>
      <c r="F274">
        <f>F273+E274</f>
        <v/>
      </c>
      <c r="G274">
        <f>MIN(Setup!$C$14,MAX(0,Setup!$C$8+C274))</f>
        <v/>
      </c>
      <c r="H274">
        <f>MAX(0,Setup!$C$8+C274-G274-E274)+SUM($T$7:$BQ$7)-SUM(BR274:DO274)</f>
        <v/>
      </c>
      <c r="I274">
        <f>SUMPRODUCT(T273:BQ273,$T$6:$BQ$6)/Setup!$C$13</f>
        <v/>
      </c>
      <c r="J274">
        <f>SUM(T274:BQ274)</f>
        <v/>
      </c>
      <c r="K274">
        <f>IF(MAX(DP274:FM274)&gt;0,MATCH(MAX(DP274:FM274),DP274:FM274,0),1)</f>
        <v/>
      </c>
      <c r="T274">
        <f>MAX(0,T273*(1+T$6/Setup!$C$13)-BR274-DP274)+IF($K274=1,$D274,0)</f>
        <v/>
      </c>
      <c r="U274">
        <f>MAX(0,U273*(1+U$6/Setup!$C$13)-BS274-DQ274)+IF($K274=2,$D274,0)</f>
        <v/>
      </c>
      <c r="V274">
        <f>MAX(0,V273*(1+V$6/Setup!$C$13)-BT274-DR274)+IF($K274=3,$D274,0)</f>
        <v/>
      </c>
      <c r="W274">
        <f>MAX(0,W273*(1+W$6/Setup!$C$13)-BU274-DS274)+IF($K274=4,$D274,0)</f>
        <v/>
      </c>
      <c r="X274">
        <f>MAX(0,X273*(1+X$6/Setup!$C$13)-BV274-DT274)+IF($K274=5,$D274,0)</f>
        <v/>
      </c>
      <c r="Y274">
        <f>MAX(0,Y273*(1+Y$6/Setup!$C$13)-BW274-DU274)+IF($K274=6,$D274,0)</f>
        <v/>
      </c>
      <c r="Z274">
        <f>MAX(0,Z273*(1+Z$6/Setup!$C$13)-BX274-DV274)+IF($K274=7,$D274,0)</f>
        <v/>
      </c>
      <c r="AA274">
        <f>MAX(0,AA273*(1+AA$6/Setup!$C$13)-BY274-DW274)+IF($K274=8,$D274,0)</f>
        <v/>
      </c>
      <c r="AB274">
        <f>MAX(0,AB273*(1+AB$6/Setup!$C$13)-BZ274-DX274)+IF($K274=9,$D274,0)</f>
        <v/>
      </c>
      <c r="AC274">
        <f>MAX(0,AC273*(1+AC$6/Setup!$C$13)-CA274-DY274)+IF($K274=10,$D274,0)</f>
        <v/>
      </c>
      <c r="AD274">
        <f>MAX(0,AD273*(1+AD$6/Setup!$C$13)-CB274-DZ274)+IF($K274=11,$D274,0)</f>
        <v/>
      </c>
      <c r="AE274">
        <f>MAX(0,AE273*(1+AE$6/Setup!$C$13)-CC274-EA274)+IF($K274=12,$D274,0)</f>
        <v/>
      </c>
      <c r="AF274">
        <f>MAX(0,AF273*(1+AF$6/Setup!$C$13)-CD274-EB274)+IF($K274=13,$D274,0)</f>
        <v/>
      </c>
      <c r="AG274">
        <f>MAX(0,AG273*(1+AG$6/Setup!$C$13)-CE274-EC274)+IF($K274=14,$D274,0)</f>
        <v/>
      </c>
      <c r="AH274">
        <f>MAX(0,AH273*(1+AH$6/Setup!$C$13)-CF274-ED274)+IF($K274=15,$D274,0)</f>
        <v/>
      </c>
      <c r="AI274">
        <f>MAX(0,AI273*(1+AI$6/Setup!$C$13)-CG274-EE274)+IF($K274=16,$D274,0)</f>
        <v/>
      </c>
      <c r="AJ274">
        <f>MAX(0,AJ273*(1+AJ$6/Setup!$C$13)-CH274-EF274)+IF($K274=17,$D274,0)</f>
        <v/>
      </c>
      <c r="AK274">
        <f>MAX(0,AK273*(1+AK$6/Setup!$C$13)-CI274-EG274)+IF($K274=18,$D274,0)</f>
        <v/>
      </c>
      <c r="AL274">
        <f>MAX(0,AL273*(1+AL$6/Setup!$C$13)-CJ274-EH274)+IF($K274=19,$D274,0)</f>
        <v/>
      </c>
      <c r="AM274">
        <f>MAX(0,AM273*(1+AM$6/Setup!$C$13)-CK274-EI274)+IF($K274=20,$D274,0)</f>
        <v/>
      </c>
      <c r="AN274">
        <f>MAX(0,AN273*(1+AN$6/Setup!$C$13)-CL274-EJ274)+IF($K274=21,$D274,0)</f>
        <v/>
      </c>
      <c r="AO274">
        <f>MAX(0,AO273*(1+AO$6/Setup!$C$13)-CM274-EK274)+IF($K274=22,$D274,0)</f>
        <v/>
      </c>
      <c r="AP274">
        <f>MAX(0,AP273*(1+AP$6/Setup!$C$13)-CN274-EL274)+IF($K274=23,$D274,0)</f>
        <v/>
      </c>
      <c r="AQ274">
        <f>MAX(0,AQ273*(1+AQ$6/Setup!$C$13)-CO274-EM274)+IF($K274=24,$D274,0)</f>
        <v/>
      </c>
      <c r="AR274">
        <f>MAX(0,AR273*(1+AR$6/Setup!$C$13)-CP274-EN274)+IF($K274=25,$D274,0)</f>
        <v/>
      </c>
      <c r="AS274">
        <f>MAX(0,AS273*(1+AS$6/Setup!$C$13)-CQ274-EO274)+IF($K274=26,$D274,0)</f>
        <v/>
      </c>
      <c r="AT274">
        <f>MAX(0,AT273*(1+AT$6/Setup!$C$13)-CR274-EP274)+IF($K274=27,$D274,0)</f>
        <v/>
      </c>
      <c r="AU274">
        <f>MAX(0,AU273*(1+AU$6/Setup!$C$13)-CS274-EQ274)+IF($K274=28,$D274,0)</f>
        <v/>
      </c>
      <c r="AV274">
        <f>MAX(0,AV273*(1+AV$6/Setup!$C$13)-CT274-ER274)+IF($K274=29,$D274,0)</f>
        <v/>
      </c>
      <c r="AW274">
        <f>MAX(0,AW273*(1+AW$6/Setup!$C$13)-CU274-ES274)+IF($K274=30,$D274,0)</f>
        <v/>
      </c>
      <c r="AX274">
        <f>MAX(0,AX273*(1+AX$6/Setup!$C$13)-CV274-ET274)+IF($K274=31,$D274,0)</f>
        <v/>
      </c>
      <c r="AY274">
        <f>MAX(0,AY273*(1+AY$6/Setup!$C$13)-CW274-EU274)+IF($K274=32,$D274,0)</f>
        <v/>
      </c>
      <c r="AZ274">
        <f>MAX(0,AZ273*(1+AZ$6/Setup!$C$13)-CX274-EV274)+IF($K274=33,$D274,0)</f>
        <v/>
      </c>
      <c r="BA274">
        <f>MAX(0,BA273*(1+BA$6/Setup!$C$13)-CY274-EW274)+IF($K274=34,$D274,0)</f>
        <v/>
      </c>
      <c r="BB274">
        <f>MAX(0,BB273*(1+BB$6/Setup!$C$13)-CZ274-EX274)+IF($K274=35,$D274,0)</f>
        <v/>
      </c>
      <c r="BC274">
        <f>MAX(0,BC273*(1+BC$6/Setup!$C$13)-DA274-EY274)+IF($K274=36,$D274,0)</f>
        <v/>
      </c>
      <c r="BD274">
        <f>MAX(0,BD273*(1+BD$6/Setup!$C$13)-DB274-EZ274)+IF($K274=37,$D274,0)</f>
        <v/>
      </c>
      <c r="BE274">
        <f>MAX(0,BE273*(1+BE$6/Setup!$C$13)-DC274-FA274)+IF($K274=38,$D274,0)</f>
        <v/>
      </c>
      <c r="BF274">
        <f>MAX(0,BF273*(1+BF$6/Setup!$C$13)-DD274-FB274)+IF($K274=39,$D274,0)</f>
        <v/>
      </c>
      <c r="BG274">
        <f>MAX(0,BG273*(1+BG$6/Setup!$C$13)-DE274-FC274)+IF($K274=40,$D274,0)</f>
        <v/>
      </c>
      <c r="BH274">
        <f>MAX(0,BH273*(1+BH$6/Setup!$C$13)-DF274-FD274)+IF($K274=41,$D274,0)</f>
        <v/>
      </c>
      <c r="BI274">
        <f>MAX(0,BI273*(1+BI$6/Setup!$C$13)-DG274-FE274)+IF($K274=42,$D274,0)</f>
        <v/>
      </c>
      <c r="BJ274">
        <f>MAX(0,BJ273*(1+BJ$6/Setup!$C$13)-DH274-FF274)+IF($K274=43,$D274,0)</f>
        <v/>
      </c>
      <c r="BK274">
        <f>MAX(0,BK273*(1+BK$6/Setup!$C$13)-DI274-FG274)+IF($K274=44,$D274,0)</f>
        <v/>
      </c>
      <c r="BL274">
        <f>MAX(0,BL273*(1+BL$6/Setup!$C$13)-DJ274-FH274)+IF($K274=45,$D274,0)</f>
        <v/>
      </c>
      <c r="BM274">
        <f>MAX(0,BM273*(1+BM$6/Setup!$C$13)-DK274-FI274)+IF($K274=46,$D274,0)</f>
        <v/>
      </c>
      <c r="BN274">
        <f>MAX(0,BN273*(1+BN$6/Setup!$C$13)-DL274-FJ274)+IF($K274=47,$D274,0)</f>
        <v/>
      </c>
      <c r="BO274">
        <f>MAX(0,BO273*(1+BO$6/Setup!$C$13)-DM274-FK274)+IF($K274=48,$D274,0)</f>
        <v/>
      </c>
      <c r="BP274">
        <f>MAX(0,BP273*(1+BP$6/Setup!$C$13)-DN274-FL274)+IF($K274=49,$D274,0)</f>
        <v/>
      </c>
      <c r="BQ274">
        <f>MAX(0,BQ273*(1+BQ$6/Setup!$C$13)-DO274-FM274)+IF($K274=50,$D274,0)</f>
        <v/>
      </c>
      <c r="BR274">
        <f>MIN(T273*(1+T$6/Setup!$C$13),T$7)</f>
        <v/>
      </c>
      <c r="BS274">
        <f>MIN(U273*(1+U$6/Setup!$C$13),U$7)</f>
        <v/>
      </c>
      <c r="BT274">
        <f>MIN(V273*(1+V$6/Setup!$C$13),V$7)</f>
        <v/>
      </c>
      <c r="BU274">
        <f>MIN(W273*(1+W$6/Setup!$C$13),W$7)</f>
        <v/>
      </c>
      <c r="BV274">
        <f>MIN(X273*(1+X$6/Setup!$C$13),X$7)</f>
        <v/>
      </c>
      <c r="BW274">
        <f>MIN(Y273*(1+Y$6/Setup!$C$13),Y$7)</f>
        <v/>
      </c>
      <c r="BX274">
        <f>MIN(Z273*(1+Z$6/Setup!$C$13),Z$7)</f>
        <v/>
      </c>
      <c r="BY274">
        <f>MIN(AA273*(1+AA$6/Setup!$C$13),AA$7)</f>
        <v/>
      </c>
      <c r="BZ274">
        <f>MIN(AB273*(1+AB$6/Setup!$C$13),AB$7)</f>
        <v/>
      </c>
      <c r="CA274">
        <f>MIN(AC273*(1+AC$6/Setup!$C$13),AC$7)</f>
        <v/>
      </c>
      <c r="CB274">
        <f>MIN(AD273*(1+AD$6/Setup!$C$13),AD$7)</f>
        <v/>
      </c>
      <c r="CC274">
        <f>MIN(AE273*(1+AE$6/Setup!$C$13),AE$7)</f>
        <v/>
      </c>
      <c r="CD274">
        <f>MIN(AF273*(1+AF$6/Setup!$C$13),AF$7)</f>
        <v/>
      </c>
      <c r="CE274">
        <f>MIN(AG273*(1+AG$6/Setup!$C$13),AG$7)</f>
        <v/>
      </c>
      <c r="CF274">
        <f>MIN(AH273*(1+AH$6/Setup!$C$13),AH$7)</f>
        <v/>
      </c>
      <c r="CG274">
        <f>MIN(AI273*(1+AI$6/Setup!$C$13),AI$7)</f>
        <v/>
      </c>
      <c r="CH274">
        <f>MIN(AJ273*(1+AJ$6/Setup!$C$13),AJ$7)</f>
        <v/>
      </c>
      <c r="CI274">
        <f>MIN(AK273*(1+AK$6/Setup!$C$13),AK$7)</f>
        <v/>
      </c>
      <c r="CJ274">
        <f>MIN(AL273*(1+AL$6/Setup!$C$13),AL$7)</f>
        <v/>
      </c>
      <c r="CK274">
        <f>MIN(AM273*(1+AM$6/Setup!$C$13),AM$7)</f>
        <v/>
      </c>
      <c r="CL274">
        <f>MIN(AN273*(1+AN$6/Setup!$C$13),AN$7)</f>
        <v/>
      </c>
      <c r="CM274">
        <f>MIN(AO273*(1+AO$6/Setup!$C$13),AO$7)</f>
        <v/>
      </c>
      <c r="CN274">
        <f>MIN(AP273*(1+AP$6/Setup!$C$13),AP$7)</f>
        <v/>
      </c>
      <c r="CO274">
        <f>MIN(AQ273*(1+AQ$6/Setup!$C$13),AQ$7)</f>
        <v/>
      </c>
      <c r="CP274">
        <f>MIN(AR273*(1+AR$6/Setup!$C$13),AR$7)</f>
        <v/>
      </c>
      <c r="CQ274">
        <f>MIN(AS273*(1+AS$6/Setup!$C$13),AS$7)</f>
        <v/>
      </c>
      <c r="CR274">
        <f>MIN(AT273*(1+AT$6/Setup!$C$13),AT$7)</f>
        <v/>
      </c>
      <c r="CS274">
        <f>MIN(AU273*(1+AU$6/Setup!$C$13),AU$7)</f>
        <v/>
      </c>
      <c r="CT274">
        <f>MIN(AV273*(1+AV$6/Setup!$C$13),AV$7)</f>
        <v/>
      </c>
      <c r="CU274">
        <f>MIN(AW273*(1+AW$6/Setup!$C$13),AW$7)</f>
        <v/>
      </c>
      <c r="CV274">
        <f>MIN(AX273*(1+AX$6/Setup!$C$13),AX$7)</f>
        <v/>
      </c>
      <c r="CW274">
        <f>MIN(AY273*(1+AY$6/Setup!$C$13),AY$7)</f>
        <v/>
      </c>
      <c r="CX274">
        <f>MIN(AZ273*(1+AZ$6/Setup!$C$13),AZ$7)</f>
        <v/>
      </c>
      <c r="CY274">
        <f>MIN(BA273*(1+BA$6/Setup!$C$13),BA$7)</f>
        <v/>
      </c>
      <c r="CZ274">
        <f>MIN(BB273*(1+BB$6/Setup!$C$13),BB$7)</f>
        <v/>
      </c>
      <c r="DA274">
        <f>MIN(BC273*(1+BC$6/Setup!$C$13),BC$7)</f>
        <v/>
      </c>
      <c r="DB274">
        <f>MIN(BD273*(1+BD$6/Setup!$C$13),BD$7)</f>
        <v/>
      </c>
      <c r="DC274">
        <f>MIN(BE273*(1+BE$6/Setup!$C$13),BE$7)</f>
        <v/>
      </c>
      <c r="DD274">
        <f>MIN(BF273*(1+BF$6/Setup!$C$13),BF$7)</f>
        <v/>
      </c>
      <c r="DE274">
        <f>MIN(BG273*(1+BG$6/Setup!$C$13),BG$7)</f>
        <v/>
      </c>
      <c r="DF274">
        <f>MIN(BH273*(1+BH$6/Setup!$C$13),BH$7)</f>
        <v/>
      </c>
      <c r="DG274">
        <f>MIN(BI273*(1+BI$6/Setup!$C$13),BI$7)</f>
        <v/>
      </c>
      <c r="DH274">
        <f>MIN(BJ273*(1+BJ$6/Setup!$C$13),BJ$7)</f>
        <v/>
      </c>
      <c r="DI274">
        <f>MIN(BK273*(1+BK$6/Setup!$C$13),BK$7)</f>
        <v/>
      </c>
      <c r="DJ274">
        <f>MIN(BL273*(1+BL$6/Setup!$C$13),BL$7)</f>
        <v/>
      </c>
      <c r="DK274">
        <f>MIN(BM273*(1+BM$6/Setup!$C$13),BM$7)</f>
        <v/>
      </c>
      <c r="DL274">
        <f>MIN(BN273*(1+BN$6/Setup!$C$13),BN$7)</f>
        <v/>
      </c>
      <c r="DM274">
        <f>MIN(BO273*(1+BO$6/Setup!$C$13),BO$7)</f>
        <v/>
      </c>
      <c r="DN274">
        <f>MIN(BP273*(1+BP$6/Setup!$C$13),BP$7)</f>
        <v/>
      </c>
      <c r="DO274">
        <f>MIN(BQ273*(1+BQ$6/Setup!$C$13),BQ$7)</f>
        <v/>
      </c>
      <c r="DP274">
        <f>MIN(T273*(1+T$6/Setup!$C$13)-BR274,$H274)</f>
        <v/>
      </c>
      <c r="DQ274">
        <f>MIN(U273*(1+U$6/Setup!$C$13)-BS274,MAX(0,$H274-SUM($DP274:DP274)))</f>
        <v/>
      </c>
      <c r="DR274">
        <f>MIN(V273*(1+V$6/Setup!$C$13)-BT274,MAX(0,$H274-SUM($DP274:DQ274)))</f>
        <v/>
      </c>
      <c r="DS274">
        <f>MIN(W273*(1+W$6/Setup!$C$13)-BU274,MAX(0,$H274-SUM($DP274:DR274)))</f>
        <v/>
      </c>
      <c r="DT274">
        <f>MIN(X273*(1+X$6/Setup!$C$13)-BV274,MAX(0,$H274-SUM($DP274:DS274)))</f>
        <v/>
      </c>
      <c r="DU274">
        <f>MIN(Y273*(1+Y$6/Setup!$C$13)-BW274,MAX(0,$H274-SUM($DP274:DT274)))</f>
        <v/>
      </c>
      <c r="DV274">
        <f>MIN(Z273*(1+Z$6/Setup!$C$13)-BX274,MAX(0,$H274-SUM($DP274:DU274)))</f>
        <v/>
      </c>
      <c r="DW274">
        <f>MIN(AA273*(1+AA$6/Setup!$C$13)-BY274,MAX(0,$H274-SUM($DP274:DV274)))</f>
        <v/>
      </c>
      <c r="DX274">
        <f>MIN(AB273*(1+AB$6/Setup!$C$13)-BZ274,MAX(0,$H274-SUM($DP274:DW274)))</f>
        <v/>
      </c>
      <c r="DY274">
        <f>MIN(AC273*(1+AC$6/Setup!$C$13)-CA274,MAX(0,$H274-SUM($DP274:DX274)))</f>
        <v/>
      </c>
      <c r="DZ274">
        <f>MIN(AD273*(1+AD$6/Setup!$C$13)-CB274,MAX(0,$H274-SUM($DP274:DY274)))</f>
        <v/>
      </c>
      <c r="EA274">
        <f>MIN(AE273*(1+AE$6/Setup!$C$13)-CC274,MAX(0,$H274-SUM($DP274:DZ274)))</f>
        <v/>
      </c>
      <c r="EB274">
        <f>MIN(AF273*(1+AF$6/Setup!$C$13)-CD274,MAX(0,$H274-SUM($DP274:EA274)))</f>
        <v/>
      </c>
      <c r="EC274">
        <f>MIN(AG273*(1+AG$6/Setup!$C$13)-CE274,MAX(0,$H274-SUM($DP274:EB274)))</f>
        <v/>
      </c>
      <c r="ED274">
        <f>MIN(AH273*(1+AH$6/Setup!$C$13)-CF274,MAX(0,$H274-SUM($DP274:EC274)))</f>
        <v/>
      </c>
      <c r="EE274">
        <f>MIN(AI273*(1+AI$6/Setup!$C$13)-CG274,MAX(0,$H274-SUM($DP274:ED274)))</f>
        <v/>
      </c>
      <c r="EF274">
        <f>MIN(AJ273*(1+AJ$6/Setup!$C$13)-CH274,MAX(0,$H274-SUM($DP274:EE274)))</f>
        <v/>
      </c>
      <c r="EG274">
        <f>MIN(AK273*(1+AK$6/Setup!$C$13)-CI274,MAX(0,$H274-SUM($DP274:EF274)))</f>
        <v/>
      </c>
      <c r="EH274">
        <f>MIN(AL273*(1+AL$6/Setup!$C$13)-CJ274,MAX(0,$H274-SUM($DP274:EG274)))</f>
        <v/>
      </c>
      <c r="EI274">
        <f>MIN(AM273*(1+AM$6/Setup!$C$13)-CK274,MAX(0,$H274-SUM($DP274:EH274)))</f>
        <v/>
      </c>
      <c r="EJ274">
        <f>MIN(AN273*(1+AN$6/Setup!$C$13)-CL274,MAX(0,$H274-SUM($DP274:EI274)))</f>
        <v/>
      </c>
      <c r="EK274">
        <f>MIN(AO273*(1+AO$6/Setup!$C$13)-CM274,MAX(0,$H274-SUM($DP274:EJ274)))</f>
        <v/>
      </c>
      <c r="EL274">
        <f>MIN(AP273*(1+AP$6/Setup!$C$13)-CN274,MAX(0,$H274-SUM($DP274:EK274)))</f>
        <v/>
      </c>
      <c r="EM274">
        <f>MIN(AQ273*(1+AQ$6/Setup!$C$13)-CO274,MAX(0,$H274-SUM($DP274:EL274)))</f>
        <v/>
      </c>
      <c r="EN274">
        <f>MIN(AR273*(1+AR$6/Setup!$C$13)-CP274,MAX(0,$H274-SUM($DP274:EM274)))</f>
        <v/>
      </c>
      <c r="EO274">
        <f>MIN(AS273*(1+AS$6/Setup!$C$13)-CQ274,MAX(0,$H274-SUM($DP274:EN274)))</f>
        <v/>
      </c>
      <c r="EP274">
        <f>MIN(AT273*(1+AT$6/Setup!$C$13)-CR274,MAX(0,$H274-SUM($DP274:EO274)))</f>
        <v/>
      </c>
      <c r="EQ274">
        <f>MIN(AU273*(1+AU$6/Setup!$C$13)-CS274,MAX(0,$H274-SUM($DP274:EP274)))</f>
        <v/>
      </c>
      <c r="ER274">
        <f>MIN(AV273*(1+AV$6/Setup!$C$13)-CT274,MAX(0,$H274-SUM($DP274:EQ274)))</f>
        <v/>
      </c>
      <c r="ES274">
        <f>MIN(AW273*(1+AW$6/Setup!$C$13)-CU274,MAX(0,$H274-SUM($DP274:ER274)))</f>
        <v/>
      </c>
      <c r="ET274">
        <f>MIN(AX273*(1+AX$6/Setup!$C$13)-CV274,MAX(0,$H274-SUM($DP274:ES274)))</f>
        <v/>
      </c>
      <c r="EU274">
        <f>MIN(AY273*(1+AY$6/Setup!$C$13)-CW274,MAX(0,$H274-SUM($DP274:ET274)))</f>
        <v/>
      </c>
      <c r="EV274">
        <f>MIN(AZ273*(1+AZ$6/Setup!$C$13)-CX274,MAX(0,$H274-SUM($DP274:EU274)))</f>
        <v/>
      </c>
      <c r="EW274">
        <f>MIN(BA273*(1+BA$6/Setup!$C$13)-CY274,MAX(0,$H274-SUM($DP274:EV274)))</f>
        <v/>
      </c>
      <c r="EX274">
        <f>MIN(BB273*(1+BB$6/Setup!$C$13)-CZ274,MAX(0,$H274-SUM($DP274:EW274)))</f>
        <v/>
      </c>
      <c r="EY274">
        <f>MIN(BC273*(1+BC$6/Setup!$C$13)-DA274,MAX(0,$H274-SUM($DP274:EX274)))</f>
        <v/>
      </c>
      <c r="EZ274">
        <f>MIN(BD273*(1+BD$6/Setup!$C$13)-DB274,MAX(0,$H274-SUM($DP274:EY274)))</f>
        <v/>
      </c>
      <c r="FA274">
        <f>MIN(BE273*(1+BE$6/Setup!$C$13)-DC274,MAX(0,$H274-SUM($DP274:EZ274)))</f>
        <v/>
      </c>
      <c r="FB274">
        <f>MIN(BF273*(1+BF$6/Setup!$C$13)-DD274,MAX(0,$H274-SUM($DP274:FA274)))</f>
        <v/>
      </c>
      <c r="FC274">
        <f>MIN(BG273*(1+BG$6/Setup!$C$13)-DE274,MAX(0,$H274-SUM($DP274:FB274)))</f>
        <v/>
      </c>
      <c r="FD274">
        <f>MIN(BH273*(1+BH$6/Setup!$C$13)-DF274,MAX(0,$H274-SUM($DP274:FC274)))</f>
        <v/>
      </c>
      <c r="FE274">
        <f>MIN(BI273*(1+BI$6/Setup!$C$13)-DG274,MAX(0,$H274-SUM($DP274:FD274)))</f>
        <v/>
      </c>
      <c r="FF274">
        <f>MIN(BJ273*(1+BJ$6/Setup!$C$13)-DH274,MAX(0,$H274-SUM($DP274:FE274)))</f>
        <v/>
      </c>
      <c r="FG274">
        <f>MIN(BK273*(1+BK$6/Setup!$C$13)-DI274,MAX(0,$H274-SUM($DP274:FF274)))</f>
        <v/>
      </c>
      <c r="FH274">
        <f>MIN(BL273*(1+BL$6/Setup!$C$13)-DJ274,MAX(0,$H274-SUM($DP274:FG274)))</f>
        <v/>
      </c>
      <c r="FI274">
        <f>MIN(BM273*(1+BM$6/Setup!$C$13)-DK274,MAX(0,$H274-SUM($DP274:FH274)))</f>
        <v/>
      </c>
      <c r="FJ274">
        <f>MIN(BN273*(1+BN$6/Setup!$C$13)-DL274,MAX(0,$H274-SUM($DP274:FI274)))</f>
        <v/>
      </c>
      <c r="FK274">
        <f>MIN(BO273*(1+BO$6/Setup!$C$13)-DM274,MAX(0,$H274-SUM($DP274:FJ274)))</f>
        <v/>
      </c>
      <c r="FL274">
        <f>MIN(BP273*(1+BP$6/Setup!$C$13)-DN274,MAX(0,$H274-SUM($DP274:FK274)))</f>
        <v/>
      </c>
      <c r="FM274">
        <f>MIN(BQ273*(1+BQ$6/Setup!$C$13)-DO274,MAX(0,$H274-SUM($DP274:FL274)))</f>
        <v/>
      </c>
    </row>
    <row r="275">
      <c r="A275">
        <f>A274+1</f>
        <v/>
      </c>
      <c r="B275">
        <f>IF(Setup!$C$6="Every week",Setup!$C$7+7*(A275-1),IF(Setup!$C$6="Every 2 weeks",Setup!$C$7+14*(A275-1),IF(Setup!$C$6="Every month",EDATE(Setup!$C$7,A275-1),EOMONTH(Setup!$C$7,INT((A275-1+Setup!$C$20)/2)-1)+MIN(IF(MOD(A275-1+Setup!$C$20,2)=0,Setup!$C$18,Setup!$C$19),DAY(EOMONTH(Setup!$C$7,INT((A275-1+Setup!$C$20)/2)))))))</f>
        <v/>
      </c>
      <c r="C275">
        <f>N('Paycheck Plan'!J271)</f>
        <v/>
      </c>
      <c r="D275">
        <f>N('Paycheck Plan'!K271)</f>
        <v/>
      </c>
      <c r="E275">
        <f>MIN(MAX(0,Setup!$C$10-F274),MAX(0,Setup!$C$8+C275-G275))</f>
        <v/>
      </c>
      <c r="F275">
        <f>F274+E275</f>
        <v/>
      </c>
      <c r="G275">
        <f>MIN(Setup!$C$14,MAX(0,Setup!$C$8+C275))</f>
        <v/>
      </c>
      <c r="H275">
        <f>MAX(0,Setup!$C$8+C275-G275-E275)+SUM($T$7:$BQ$7)-SUM(BR275:DO275)</f>
        <v/>
      </c>
      <c r="I275">
        <f>SUMPRODUCT(T274:BQ274,$T$6:$BQ$6)/Setup!$C$13</f>
        <v/>
      </c>
      <c r="J275">
        <f>SUM(T275:BQ275)</f>
        <v/>
      </c>
      <c r="K275">
        <f>IF(MAX(DP275:FM275)&gt;0,MATCH(MAX(DP275:FM275),DP275:FM275,0),1)</f>
        <v/>
      </c>
      <c r="T275">
        <f>MAX(0,T274*(1+T$6/Setup!$C$13)-BR275-DP275)+IF($K275=1,$D275,0)</f>
        <v/>
      </c>
      <c r="U275">
        <f>MAX(0,U274*(1+U$6/Setup!$C$13)-BS275-DQ275)+IF($K275=2,$D275,0)</f>
        <v/>
      </c>
      <c r="V275">
        <f>MAX(0,V274*(1+V$6/Setup!$C$13)-BT275-DR275)+IF($K275=3,$D275,0)</f>
        <v/>
      </c>
      <c r="W275">
        <f>MAX(0,W274*(1+W$6/Setup!$C$13)-BU275-DS275)+IF($K275=4,$D275,0)</f>
        <v/>
      </c>
      <c r="X275">
        <f>MAX(0,X274*(1+X$6/Setup!$C$13)-BV275-DT275)+IF($K275=5,$D275,0)</f>
        <v/>
      </c>
      <c r="Y275">
        <f>MAX(0,Y274*(1+Y$6/Setup!$C$13)-BW275-DU275)+IF($K275=6,$D275,0)</f>
        <v/>
      </c>
      <c r="Z275">
        <f>MAX(0,Z274*(1+Z$6/Setup!$C$13)-BX275-DV275)+IF($K275=7,$D275,0)</f>
        <v/>
      </c>
      <c r="AA275">
        <f>MAX(0,AA274*(1+AA$6/Setup!$C$13)-BY275-DW275)+IF($K275=8,$D275,0)</f>
        <v/>
      </c>
      <c r="AB275">
        <f>MAX(0,AB274*(1+AB$6/Setup!$C$13)-BZ275-DX275)+IF($K275=9,$D275,0)</f>
        <v/>
      </c>
      <c r="AC275">
        <f>MAX(0,AC274*(1+AC$6/Setup!$C$13)-CA275-DY275)+IF($K275=10,$D275,0)</f>
        <v/>
      </c>
      <c r="AD275">
        <f>MAX(0,AD274*(1+AD$6/Setup!$C$13)-CB275-DZ275)+IF($K275=11,$D275,0)</f>
        <v/>
      </c>
      <c r="AE275">
        <f>MAX(0,AE274*(1+AE$6/Setup!$C$13)-CC275-EA275)+IF($K275=12,$D275,0)</f>
        <v/>
      </c>
      <c r="AF275">
        <f>MAX(0,AF274*(1+AF$6/Setup!$C$13)-CD275-EB275)+IF($K275=13,$D275,0)</f>
        <v/>
      </c>
      <c r="AG275">
        <f>MAX(0,AG274*(1+AG$6/Setup!$C$13)-CE275-EC275)+IF($K275=14,$D275,0)</f>
        <v/>
      </c>
      <c r="AH275">
        <f>MAX(0,AH274*(1+AH$6/Setup!$C$13)-CF275-ED275)+IF($K275=15,$D275,0)</f>
        <v/>
      </c>
      <c r="AI275">
        <f>MAX(0,AI274*(1+AI$6/Setup!$C$13)-CG275-EE275)+IF($K275=16,$D275,0)</f>
        <v/>
      </c>
      <c r="AJ275">
        <f>MAX(0,AJ274*(1+AJ$6/Setup!$C$13)-CH275-EF275)+IF($K275=17,$D275,0)</f>
        <v/>
      </c>
      <c r="AK275">
        <f>MAX(0,AK274*(1+AK$6/Setup!$C$13)-CI275-EG275)+IF($K275=18,$D275,0)</f>
        <v/>
      </c>
      <c r="AL275">
        <f>MAX(0,AL274*(1+AL$6/Setup!$C$13)-CJ275-EH275)+IF($K275=19,$D275,0)</f>
        <v/>
      </c>
      <c r="AM275">
        <f>MAX(0,AM274*(1+AM$6/Setup!$C$13)-CK275-EI275)+IF($K275=20,$D275,0)</f>
        <v/>
      </c>
      <c r="AN275">
        <f>MAX(0,AN274*(1+AN$6/Setup!$C$13)-CL275-EJ275)+IF($K275=21,$D275,0)</f>
        <v/>
      </c>
      <c r="AO275">
        <f>MAX(0,AO274*(1+AO$6/Setup!$C$13)-CM275-EK275)+IF($K275=22,$D275,0)</f>
        <v/>
      </c>
      <c r="AP275">
        <f>MAX(0,AP274*(1+AP$6/Setup!$C$13)-CN275-EL275)+IF($K275=23,$D275,0)</f>
        <v/>
      </c>
      <c r="AQ275">
        <f>MAX(0,AQ274*(1+AQ$6/Setup!$C$13)-CO275-EM275)+IF($K275=24,$D275,0)</f>
        <v/>
      </c>
      <c r="AR275">
        <f>MAX(0,AR274*(1+AR$6/Setup!$C$13)-CP275-EN275)+IF($K275=25,$D275,0)</f>
        <v/>
      </c>
      <c r="AS275">
        <f>MAX(0,AS274*(1+AS$6/Setup!$C$13)-CQ275-EO275)+IF($K275=26,$D275,0)</f>
        <v/>
      </c>
      <c r="AT275">
        <f>MAX(0,AT274*(1+AT$6/Setup!$C$13)-CR275-EP275)+IF($K275=27,$D275,0)</f>
        <v/>
      </c>
      <c r="AU275">
        <f>MAX(0,AU274*(1+AU$6/Setup!$C$13)-CS275-EQ275)+IF($K275=28,$D275,0)</f>
        <v/>
      </c>
      <c r="AV275">
        <f>MAX(0,AV274*(1+AV$6/Setup!$C$13)-CT275-ER275)+IF($K275=29,$D275,0)</f>
        <v/>
      </c>
      <c r="AW275">
        <f>MAX(0,AW274*(1+AW$6/Setup!$C$13)-CU275-ES275)+IF($K275=30,$D275,0)</f>
        <v/>
      </c>
      <c r="AX275">
        <f>MAX(0,AX274*(1+AX$6/Setup!$C$13)-CV275-ET275)+IF($K275=31,$D275,0)</f>
        <v/>
      </c>
      <c r="AY275">
        <f>MAX(0,AY274*(1+AY$6/Setup!$C$13)-CW275-EU275)+IF($K275=32,$D275,0)</f>
        <v/>
      </c>
      <c r="AZ275">
        <f>MAX(0,AZ274*(1+AZ$6/Setup!$C$13)-CX275-EV275)+IF($K275=33,$D275,0)</f>
        <v/>
      </c>
      <c r="BA275">
        <f>MAX(0,BA274*(1+BA$6/Setup!$C$13)-CY275-EW275)+IF($K275=34,$D275,0)</f>
        <v/>
      </c>
      <c r="BB275">
        <f>MAX(0,BB274*(1+BB$6/Setup!$C$13)-CZ275-EX275)+IF($K275=35,$D275,0)</f>
        <v/>
      </c>
      <c r="BC275">
        <f>MAX(0,BC274*(1+BC$6/Setup!$C$13)-DA275-EY275)+IF($K275=36,$D275,0)</f>
        <v/>
      </c>
      <c r="BD275">
        <f>MAX(0,BD274*(1+BD$6/Setup!$C$13)-DB275-EZ275)+IF($K275=37,$D275,0)</f>
        <v/>
      </c>
      <c r="BE275">
        <f>MAX(0,BE274*(1+BE$6/Setup!$C$13)-DC275-FA275)+IF($K275=38,$D275,0)</f>
        <v/>
      </c>
      <c r="BF275">
        <f>MAX(0,BF274*(1+BF$6/Setup!$C$13)-DD275-FB275)+IF($K275=39,$D275,0)</f>
        <v/>
      </c>
      <c r="BG275">
        <f>MAX(0,BG274*(1+BG$6/Setup!$C$13)-DE275-FC275)+IF($K275=40,$D275,0)</f>
        <v/>
      </c>
      <c r="BH275">
        <f>MAX(0,BH274*(1+BH$6/Setup!$C$13)-DF275-FD275)+IF($K275=41,$D275,0)</f>
        <v/>
      </c>
      <c r="BI275">
        <f>MAX(0,BI274*(1+BI$6/Setup!$C$13)-DG275-FE275)+IF($K275=42,$D275,0)</f>
        <v/>
      </c>
      <c r="BJ275">
        <f>MAX(0,BJ274*(1+BJ$6/Setup!$C$13)-DH275-FF275)+IF($K275=43,$D275,0)</f>
        <v/>
      </c>
      <c r="BK275">
        <f>MAX(0,BK274*(1+BK$6/Setup!$C$13)-DI275-FG275)+IF($K275=44,$D275,0)</f>
        <v/>
      </c>
      <c r="BL275">
        <f>MAX(0,BL274*(1+BL$6/Setup!$C$13)-DJ275-FH275)+IF($K275=45,$D275,0)</f>
        <v/>
      </c>
      <c r="BM275">
        <f>MAX(0,BM274*(1+BM$6/Setup!$C$13)-DK275-FI275)+IF($K275=46,$D275,0)</f>
        <v/>
      </c>
      <c r="BN275">
        <f>MAX(0,BN274*(1+BN$6/Setup!$C$13)-DL275-FJ275)+IF($K275=47,$D275,0)</f>
        <v/>
      </c>
      <c r="BO275">
        <f>MAX(0,BO274*(1+BO$6/Setup!$C$13)-DM275-FK275)+IF($K275=48,$D275,0)</f>
        <v/>
      </c>
      <c r="BP275">
        <f>MAX(0,BP274*(1+BP$6/Setup!$C$13)-DN275-FL275)+IF($K275=49,$D275,0)</f>
        <v/>
      </c>
      <c r="BQ275">
        <f>MAX(0,BQ274*(1+BQ$6/Setup!$C$13)-DO275-FM275)+IF($K275=50,$D275,0)</f>
        <v/>
      </c>
      <c r="BR275">
        <f>MIN(T274*(1+T$6/Setup!$C$13),T$7)</f>
        <v/>
      </c>
      <c r="BS275">
        <f>MIN(U274*(1+U$6/Setup!$C$13),U$7)</f>
        <v/>
      </c>
      <c r="BT275">
        <f>MIN(V274*(1+V$6/Setup!$C$13),V$7)</f>
        <v/>
      </c>
      <c r="BU275">
        <f>MIN(W274*(1+W$6/Setup!$C$13),W$7)</f>
        <v/>
      </c>
      <c r="BV275">
        <f>MIN(X274*(1+X$6/Setup!$C$13),X$7)</f>
        <v/>
      </c>
      <c r="BW275">
        <f>MIN(Y274*(1+Y$6/Setup!$C$13),Y$7)</f>
        <v/>
      </c>
      <c r="BX275">
        <f>MIN(Z274*(1+Z$6/Setup!$C$13),Z$7)</f>
        <v/>
      </c>
      <c r="BY275">
        <f>MIN(AA274*(1+AA$6/Setup!$C$13),AA$7)</f>
        <v/>
      </c>
      <c r="BZ275">
        <f>MIN(AB274*(1+AB$6/Setup!$C$13),AB$7)</f>
        <v/>
      </c>
      <c r="CA275">
        <f>MIN(AC274*(1+AC$6/Setup!$C$13),AC$7)</f>
        <v/>
      </c>
      <c r="CB275">
        <f>MIN(AD274*(1+AD$6/Setup!$C$13),AD$7)</f>
        <v/>
      </c>
      <c r="CC275">
        <f>MIN(AE274*(1+AE$6/Setup!$C$13),AE$7)</f>
        <v/>
      </c>
      <c r="CD275">
        <f>MIN(AF274*(1+AF$6/Setup!$C$13),AF$7)</f>
        <v/>
      </c>
      <c r="CE275">
        <f>MIN(AG274*(1+AG$6/Setup!$C$13),AG$7)</f>
        <v/>
      </c>
      <c r="CF275">
        <f>MIN(AH274*(1+AH$6/Setup!$C$13),AH$7)</f>
        <v/>
      </c>
      <c r="CG275">
        <f>MIN(AI274*(1+AI$6/Setup!$C$13),AI$7)</f>
        <v/>
      </c>
      <c r="CH275">
        <f>MIN(AJ274*(1+AJ$6/Setup!$C$13),AJ$7)</f>
        <v/>
      </c>
      <c r="CI275">
        <f>MIN(AK274*(1+AK$6/Setup!$C$13),AK$7)</f>
        <v/>
      </c>
      <c r="CJ275">
        <f>MIN(AL274*(1+AL$6/Setup!$C$13),AL$7)</f>
        <v/>
      </c>
      <c r="CK275">
        <f>MIN(AM274*(1+AM$6/Setup!$C$13),AM$7)</f>
        <v/>
      </c>
      <c r="CL275">
        <f>MIN(AN274*(1+AN$6/Setup!$C$13),AN$7)</f>
        <v/>
      </c>
      <c r="CM275">
        <f>MIN(AO274*(1+AO$6/Setup!$C$13),AO$7)</f>
        <v/>
      </c>
      <c r="CN275">
        <f>MIN(AP274*(1+AP$6/Setup!$C$13),AP$7)</f>
        <v/>
      </c>
      <c r="CO275">
        <f>MIN(AQ274*(1+AQ$6/Setup!$C$13),AQ$7)</f>
        <v/>
      </c>
      <c r="CP275">
        <f>MIN(AR274*(1+AR$6/Setup!$C$13),AR$7)</f>
        <v/>
      </c>
      <c r="CQ275">
        <f>MIN(AS274*(1+AS$6/Setup!$C$13),AS$7)</f>
        <v/>
      </c>
      <c r="CR275">
        <f>MIN(AT274*(1+AT$6/Setup!$C$13),AT$7)</f>
        <v/>
      </c>
      <c r="CS275">
        <f>MIN(AU274*(1+AU$6/Setup!$C$13),AU$7)</f>
        <v/>
      </c>
      <c r="CT275">
        <f>MIN(AV274*(1+AV$6/Setup!$C$13),AV$7)</f>
        <v/>
      </c>
      <c r="CU275">
        <f>MIN(AW274*(1+AW$6/Setup!$C$13),AW$7)</f>
        <v/>
      </c>
      <c r="CV275">
        <f>MIN(AX274*(1+AX$6/Setup!$C$13),AX$7)</f>
        <v/>
      </c>
      <c r="CW275">
        <f>MIN(AY274*(1+AY$6/Setup!$C$13),AY$7)</f>
        <v/>
      </c>
      <c r="CX275">
        <f>MIN(AZ274*(1+AZ$6/Setup!$C$13),AZ$7)</f>
        <v/>
      </c>
      <c r="CY275">
        <f>MIN(BA274*(1+BA$6/Setup!$C$13),BA$7)</f>
        <v/>
      </c>
      <c r="CZ275">
        <f>MIN(BB274*(1+BB$6/Setup!$C$13),BB$7)</f>
        <v/>
      </c>
      <c r="DA275">
        <f>MIN(BC274*(1+BC$6/Setup!$C$13),BC$7)</f>
        <v/>
      </c>
      <c r="DB275">
        <f>MIN(BD274*(1+BD$6/Setup!$C$13),BD$7)</f>
        <v/>
      </c>
      <c r="DC275">
        <f>MIN(BE274*(1+BE$6/Setup!$C$13),BE$7)</f>
        <v/>
      </c>
      <c r="DD275">
        <f>MIN(BF274*(1+BF$6/Setup!$C$13),BF$7)</f>
        <v/>
      </c>
      <c r="DE275">
        <f>MIN(BG274*(1+BG$6/Setup!$C$13),BG$7)</f>
        <v/>
      </c>
      <c r="DF275">
        <f>MIN(BH274*(1+BH$6/Setup!$C$13),BH$7)</f>
        <v/>
      </c>
      <c r="DG275">
        <f>MIN(BI274*(1+BI$6/Setup!$C$13),BI$7)</f>
        <v/>
      </c>
      <c r="DH275">
        <f>MIN(BJ274*(1+BJ$6/Setup!$C$13),BJ$7)</f>
        <v/>
      </c>
      <c r="DI275">
        <f>MIN(BK274*(1+BK$6/Setup!$C$13),BK$7)</f>
        <v/>
      </c>
      <c r="DJ275">
        <f>MIN(BL274*(1+BL$6/Setup!$C$13),BL$7)</f>
        <v/>
      </c>
      <c r="DK275">
        <f>MIN(BM274*(1+BM$6/Setup!$C$13),BM$7)</f>
        <v/>
      </c>
      <c r="DL275">
        <f>MIN(BN274*(1+BN$6/Setup!$C$13),BN$7)</f>
        <v/>
      </c>
      <c r="DM275">
        <f>MIN(BO274*(1+BO$6/Setup!$C$13),BO$7)</f>
        <v/>
      </c>
      <c r="DN275">
        <f>MIN(BP274*(1+BP$6/Setup!$C$13),BP$7)</f>
        <v/>
      </c>
      <c r="DO275">
        <f>MIN(BQ274*(1+BQ$6/Setup!$C$13),BQ$7)</f>
        <v/>
      </c>
      <c r="DP275">
        <f>MIN(T274*(1+T$6/Setup!$C$13)-BR275,$H275)</f>
        <v/>
      </c>
      <c r="DQ275">
        <f>MIN(U274*(1+U$6/Setup!$C$13)-BS275,MAX(0,$H275-SUM($DP275:DP275)))</f>
        <v/>
      </c>
      <c r="DR275">
        <f>MIN(V274*(1+V$6/Setup!$C$13)-BT275,MAX(0,$H275-SUM($DP275:DQ275)))</f>
        <v/>
      </c>
      <c r="DS275">
        <f>MIN(W274*(1+W$6/Setup!$C$13)-BU275,MAX(0,$H275-SUM($DP275:DR275)))</f>
        <v/>
      </c>
      <c r="DT275">
        <f>MIN(X274*(1+X$6/Setup!$C$13)-BV275,MAX(0,$H275-SUM($DP275:DS275)))</f>
        <v/>
      </c>
      <c r="DU275">
        <f>MIN(Y274*(1+Y$6/Setup!$C$13)-BW275,MAX(0,$H275-SUM($DP275:DT275)))</f>
        <v/>
      </c>
      <c r="DV275">
        <f>MIN(Z274*(1+Z$6/Setup!$C$13)-BX275,MAX(0,$H275-SUM($DP275:DU275)))</f>
        <v/>
      </c>
      <c r="DW275">
        <f>MIN(AA274*(1+AA$6/Setup!$C$13)-BY275,MAX(0,$H275-SUM($DP275:DV275)))</f>
        <v/>
      </c>
      <c r="DX275">
        <f>MIN(AB274*(1+AB$6/Setup!$C$13)-BZ275,MAX(0,$H275-SUM($DP275:DW275)))</f>
        <v/>
      </c>
      <c r="DY275">
        <f>MIN(AC274*(1+AC$6/Setup!$C$13)-CA275,MAX(0,$H275-SUM($DP275:DX275)))</f>
        <v/>
      </c>
      <c r="DZ275">
        <f>MIN(AD274*(1+AD$6/Setup!$C$13)-CB275,MAX(0,$H275-SUM($DP275:DY275)))</f>
        <v/>
      </c>
      <c r="EA275">
        <f>MIN(AE274*(1+AE$6/Setup!$C$13)-CC275,MAX(0,$H275-SUM($DP275:DZ275)))</f>
        <v/>
      </c>
      <c r="EB275">
        <f>MIN(AF274*(1+AF$6/Setup!$C$13)-CD275,MAX(0,$H275-SUM($DP275:EA275)))</f>
        <v/>
      </c>
      <c r="EC275">
        <f>MIN(AG274*(1+AG$6/Setup!$C$13)-CE275,MAX(0,$H275-SUM($DP275:EB275)))</f>
        <v/>
      </c>
      <c r="ED275">
        <f>MIN(AH274*(1+AH$6/Setup!$C$13)-CF275,MAX(0,$H275-SUM($DP275:EC275)))</f>
        <v/>
      </c>
      <c r="EE275">
        <f>MIN(AI274*(1+AI$6/Setup!$C$13)-CG275,MAX(0,$H275-SUM($DP275:ED275)))</f>
        <v/>
      </c>
      <c r="EF275">
        <f>MIN(AJ274*(1+AJ$6/Setup!$C$13)-CH275,MAX(0,$H275-SUM($DP275:EE275)))</f>
        <v/>
      </c>
      <c r="EG275">
        <f>MIN(AK274*(1+AK$6/Setup!$C$13)-CI275,MAX(0,$H275-SUM($DP275:EF275)))</f>
        <v/>
      </c>
      <c r="EH275">
        <f>MIN(AL274*(1+AL$6/Setup!$C$13)-CJ275,MAX(0,$H275-SUM($DP275:EG275)))</f>
        <v/>
      </c>
      <c r="EI275">
        <f>MIN(AM274*(1+AM$6/Setup!$C$13)-CK275,MAX(0,$H275-SUM($DP275:EH275)))</f>
        <v/>
      </c>
      <c r="EJ275">
        <f>MIN(AN274*(1+AN$6/Setup!$C$13)-CL275,MAX(0,$H275-SUM($DP275:EI275)))</f>
        <v/>
      </c>
      <c r="EK275">
        <f>MIN(AO274*(1+AO$6/Setup!$C$13)-CM275,MAX(0,$H275-SUM($DP275:EJ275)))</f>
        <v/>
      </c>
      <c r="EL275">
        <f>MIN(AP274*(1+AP$6/Setup!$C$13)-CN275,MAX(0,$H275-SUM($DP275:EK275)))</f>
        <v/>
      </c>
      <c r="EM275">
        <f>MIN(AQ274*(1+AQ$6/Setup!$C$13)-CO275,MAX(0,$H275-SUM($DP275:EL275)))</f>
        <v/>
      </c>
      <c r="EN275">
        <f>MIN(AR274*(1+AR$6/Setup!$C$13)-CP275,MAX(0,$H275-SUM($DP275:EM275)))</f>
        <v/>
      </c>
      <c r="EO275">
        <f>MIN(AS274*(1+AS$6/Setup!$C$13)-CQ275,MAX(0,$H275-SUM($DP275:EN275)))</f>
        <v/>
      </c>
      <c r="EP275">
        <f>MIN(AT274*(1+AT$6/Setup!$C$13)-CR275,MAX(0,$H275-SUM($DP275:EO275)))</f>
        <v/>
      </c>
      <c r="EQ275">
        <f>MIN(AU274*(1+AU$6/Setup!$C$13)-CS275,MAX(0,$H275-SUM($DP275:EP275)))</f>
        <v/>
      </c>
      <c r="ER275">
        <f>MIN(AV274*(1+AV$6/Setup!$C$13)-CT275,MAX(0,$H275-SUM($DP275:EQ275)))</f>
        <v/>
      </c>
      <c r="ES275">
        <f>MIN(AW274*(1+AW$6/Setup!$C$13)-CU275,MAX(0,$H275-SUM($DP275:ER275)))</f>
        <v/>
      </c>
      <c r="ET275">
        <f>MIN(AX274*(1+AX$6/Setup!$C$13)-CV275,MAX(0,$H275-SUM($DP275:ES275)))</f>
        <v/>
      </c>
      <c r="EU275">
        <f>MIN(AY274*(1+AY$6/Setup!$C$13)-CW275,MAX(0,$H275-SUM($DP275:ET275)))</f>
        <v/>
      </c>
      <c r="EV275">
        <f>MIN(AZ274*(1+AZ$6/Setup!$C$13)-CX275,MAX(0,$H275-SUM($DP275:EU275)))</f>
        <v/>
      </c>
      <c r="EW275">
        <f>MIN(BA274*(1+BA$6/Setup!$C$13)-CY275,MAX(0,$H275-SUM($DP275:EV275)))</f>
        <v/>
      </c>
      <c r="EX275">
        <f>MIN(BB274*(1+BB$6/Setup!$C$13)-CZ275,MAX(0,$H275-SUM($DP275:EW275)))</f>
        <v/>
      </c>
      <c r="EY275">
        <f>MIN(BC274*(1+BC$6/Setup!$C$13)-DA275,MAX(0,$H275-SUM($DP275:EX275)))</f>
        <v/>
      </c>
      <c r="EZ275">
        <f>MIN(BD274*(1+BD$6/Setup!$C$13)-DB275,MAX(0,$H275-SUM($DP275:EY275)))</f>
        <v/>
      </c>
      <c r="FA275">
        <f>MIN(BE274*(1+BE$6/Setup!$C$13)-DC275,MAX(0,$H275-SUM($DP275:EZ275)))</f>
        <v/>
      </c>
      <c r="FB275">
        <f>MIN(BF274*(1+BF$6/Setup!$C$13)-DD275,MAX(0,$H275-SUM($DP275:FA275)))</f>
        <v/>
      </c>
      <c r="FC275">
        <f>MIN(BG274*(1+BG$6/Setup!$C$13)-DE275,MAX(0,$H275-SUM($DP275:FB275)))</f>
        <v/>
      </c>
      <c r="FD275">
        <f>MIN(BH274*(1+BH$6/Setup!$C$13)-DF275,MAX(0,$H275-SUM($DP275:FC275)))</f>
        <v/>
      </c>
      <c r="FE275">
        <f>MIN(BI274*(1+BI$6/Setup!$C$13)-DG275,MAX(0,$H275-SUM($DP275:FD275)))</f>
        <v/>
      </c>
      <c r="FF275">
        <f>MIN(BJ274*(1+BJ$6/Setup!$C$13)-DH275,MAX(0,$H275-SUM($DP275:FE275)))</f>
        <v/>
      </c>
      <c r="FG275">
        <f>MIN(BK274*(1+BK$6/Setup!$C$13)-DI275,MAX(0,$H275-SUM($DP275:FF275)))</f>
        <v/>
      </c>
      <c r="FH275">
        <f>MIN(BL274*(1+BL$6/Setup!$C$13)-DJ275,MAX(0,$H275-SUM($DP275:FG275)))</f>
        <v/>
      </c>
      <c r="FI275">
        <f>MIN(BM274*(1+BM$6/Setup!$C$13)-DK275,MAX(0,$H275-SUM($DP275:FH275)))</f>
        <v/>
      </c>
      <c r="FJ275">
        <f>MIN(BN274*(1+BN$6/Setup!$C$13)-DL275,MAX(0,$H275-SUM($DP275:FI275)))</f>
        <v/>
      </c>
      <c r="FK275">
        <f>MIN(BO274*(1+BO$6/Setup!$C$13)-DM275,MAX(0,$H275-SUM($DP275:FJ275)))</f>
        <v/>
      </c>
      <c r="FL275">
        <f>MIN(BP274*(1+BP$6/Setup!$C$13)-DN275,MAX(0,$H275-SUM($DP275:FK275)))</f>
        <v/>
      </c>
      <c r="FM275">
        <f>MIN(BQ274*(1+BQ$6/Setup!$C$13)-DO275,MAX(0,$H275-SUM($DP275:FL275)))</f>
        <v/>
      </c>
    </row>
    <row r="276">
      <c r="A276">
        <f>A275+1</f>
        <v/>
      </c>
      <c r="B276">
        <f>IF(Setup!$C$6="Every week",Setup!$C$7+7*(A276-1),IF(Setup!$C$6="Every 2 weeks",Setup!$C$7+14*(A276-1),IF(Setup!$C$6="Every month",EDATE(Setup!$C$7,A276-1),EOMONTH(Setup!$C$7,INT((A276-1+Setup!$C$20)/2)-1)+MIN(IF(MOD(A276-1+Setup!$C$20,2)=0,Setup!$C$18,Setup!$C$19),DAY(EOMONTH(Setup!$C$7,INT((A276-1+Setup!$C$20)/2)))))))</f>
        <v/>
      </c>
      <c r="C276">
        <f>N('Paycheck Plan'!J272)</f>
        <v/>
      </c>
      <c r="D276">
        <f>N('Paycheck Plan'!K272)</f>
        <v/>
      </c>
      <c r="E276">
        <f>MIN(MAX(0,Setup!$C$10-F275),MAX(0,Setup!$C$8+C276-G276))</f>
        <v/>
      </c>
      <c r="F276">
        <f>F275+E276</f>
        <v/>
      </c>
      <c r="G276">
        <f>MIN(Setup!$C$14,MAX(0,Setup!$C$8+C276))</f>
        <v/>
      </c>
      <c r="H276">
        <f>MAX(0,Setup!$C$8+C276-G276-E276)+SUM($T$7:$BQ$7)-SUM(BR276:DO276)</f>
        <v/>
      </c>
      <c r="I276">
        <f>SUMPRODUCT(T275:BQ275,$T$6:$BQ$6)/Setup!$C$13</f>
        <v/>
      </c>
      <c r="J276">
        <f>SUM(T276:BQ276)</f>
        <v/>
      </c>
      <c r="K276">
        <f>IF(MAX(DP276:FM276)&gt;0,MATCH(MAX(DP276:FM276),DP276:FM276,0),1)</f>
        <v/>
      </c>
      <c r="T276">
        <f>MAX(0,T275*(1+T$6/Setup!$C$13)-BR276-DP276)+IF($K276=1,$D276,0)</f>
        <v/>
      </c>
      <c r="U276">
        <f>MAX(0,U275*(1+U$6/Setup!$C$13)-BS276-DQ276)+IF($K276=2,$D276,0)</f>
        <v/>
      </c>
      <c r="V276">
        <f>MAX(0,V275*(1+V$6/Setup!$C$13)-BT276-DR276)+IF($K276=3,$D276,0)</f>
        <v/>
      </c>
      <c r="W276">
        <f>MAX(0,W275*(1+W$6/Setup!$C$13)-BU276-DS276)+IF($K276=4,$D276,0)</f>
        <v/>
      </c>
      <c r="X276">
        <f>MAX(0,X275*(1+X$6/Setup!$C$13)-BV276-DT276)+IF($K276=5,$D276,0)</f>
        <v/>
      </c>
      <c r="Y276">
        <f>MAX(0,Y275*(1+Y$6/Setup!$C$13)-BW276-DU276)+IF($K276=6,$D276,0)</f>
        <v/>
      </c>
      <c r="Z276">
        <f>MAX(0,Z275*(1+Z$6/Setup!$C$13)-BX276-DV276)+IF($K276=7,$D276,0)</f>
        <v/>
      </c>
      <c r="AA276">
        <f>MAX(0,AA275*(1+AA$6/Setup!$C$13)-BY276-DW276)+IF($K276=8,$D276,0)</f>
        <v/>
      </c>
      <c r="AB276">
        <f>MAX(0,AB275*(1+AB$6/Setup!$C$13)-BZ276-DX276)+IF($K276=9,$D276,0)</f>
        <v/>
      </c>
      <c r="AC276">
        <f>MAX(0,AC275*(1+AC$6/Setup!$C$13)-CA276-DY276)+IF($K276=10,$D276,0)</f>
        <v/>
      </c>
      <c r="AD276">
        <f>MAX(0,AD275*(1+AD$6/Setup!$C$13)-CB276-DZ276)+IF($K276=11,$D276,0)</f>
        <v/>
      </c>
      <c r="AE276">
        <f>MAX(0,AE275*(1+AE$6/Setup!$C$13)-CC276-EA276)+IF($K276=12,$D276,0)</f>
        <v/>
      </c>
      <c r="AF276">
        <f>MAX(0,AF275*(1+AF$6/Setup!$C$13)-CD276-EB276)+IF($K276=13,$D276,0)</f>
        <v/>
      </c>
      <c r="AG276">
        <f>MAX(0,AG275*(1+AG$6/Setup!$C$13)-CE276-EC276)+IF($K276=14,$D276,0)</f>
        <v/>
      </c>
      <c r="AH276">
        <f>MAX(0,AH275*(1+AH$6/Setup!$C$13)-CF276-ED276)+IF($K276=15,$D276,0)</f>
        <v/>
      </c>
      <c r="AI276">
        <f>MAX(0,AI275*(1+AI$6/Setup!$C$13)-CG276-EE276)+IF($K276=16,$D276,0)</f>
        <v/>
      </c>
      <c r="AJ276">
        <f>MAX(0,AJ275*(1+AJ$6/Setup!$C$13)-CH276-EF276)+IF($K276=17,$D276,0)</f>
        <v/>
      </c>
      <c r="AK276">
        <f>MAX(0,AK275*(1+AK$6/Setup!$C$13)-CI276-EG276)+IF($K276=18,$D276,0)</f>
        <v/>
      </c>
      <c r="AL276">
        <f>MAX(0,AL275*(1+AL$6/Setup!$C$13)-CJ276-EH276)+IF($K276=19,$D276,0)</f>
        <v/>
      </c>
      <c r="AM276">
        <f>MAX(0,AM275*(1+AM$6/Setup!$C$13)-CK276-EI276)+IF($K276=20,$D276,0)</f>
        <v/>
      </c>
      <c r="AN276">
        <f>MAX(0,AN275*(1+AN$6/Setup!$C$13)-CL276-EJ276)+IF($K276=21,$D276,0)</f>
        <v/>
      </c>
      <c r="AO276">
        <f>MAX(0,AO275*(1+AO$6/Setup!$C$13)-CM276-EK276)+IF($K276=22,$D276,0)</f>
        <v/>
      </c>
      <c r="AP276">
        <f>MAX(0,AP275*(1+AP$6/Setup!$C$13)-CN276-EL276)+IF($K276=23,$D276,0)</f>
        <v/>
      </c>
      <c r="AQ276">
        <f>MAX(0,AQ275*(1+AQ$6/Setup!$C$13)-CO276-EM276)+IF($K276=24,$D276,0)</f>
        <v/>
      </c>
      <c r="AR276">
        <f>MAX(0,AR275*(1+AR$6/Setup!$C$13)-CP276-EN276)+IF($K276=25,$D276,0)</f>
        <v/>
      </c>
      <c r="AS276">
        <f>MAX(0,AS275*(1+AS$6/Setup!$C$13)-CQ276-EO276)+IF($K276=26,$D276,0)</f>
        <v/>
      </c>
      <c r="AT276">
        <f>MAX(0,AT275*(1+AT$6/Setup!$C$13)-CR276-EP276)+IF($K276=27,$D276,0)</f>
        <v/>
      </c>
      <c r="AU276">
        <f>MAX(0,AU275*(1+AU$6/Setup!$C$13)-CS276-EQ276)+IF($K276=28,$D276,0)</f>
        <v/>
      </c>
      <c r="AV276">
        <f>MAX(0,AV275*(1+AV$6/Setup!$C$13)-CT276-ER276)+IF($K276=29,$D276,0)</f>
        <v/>
      </c>
      <c r="AW276">
        <f>MAX(0,AW275*(1+AW$6/Setup!$C$13)-CU276-ES276)+IF($K276=30,$D276,0)</f>
        <v/>
      </c>
      <c r="AX276">
        <f>MAX(0,AX275*(1+AX$6/Setup!$C$13)-CV276-ET276)+IF($K276=31,$D276,0)</f>
        <v/>
      </c>
      <c r="AY276">
        <f>MAX(0,AY275*(1+AY$6/Setup!$C$13)-CW276-EU276)+IF($K276=32,$D276,0)</f>
        <v/>
      </c>
      <c r="AZ276">
        <f>MAX(0,AZ275*(1+AZ$6/Setup!$C$13)-CX276-EV276)+IF($K276=33,$D276,0)</f>
        <v/>
      </c>
      <c r="BA276">
        <f>MAX(0,BA275*(1+BA$6/Setup!$C$13)-CY276-EW276)+IF($K276=34,$D276,0)</f>
        <v/>
      </c>
      <c r="BB276">
        <f>MAX(0,BB275*(1+BB$6/Setup!$C$13)-CZ276-EX276)+IF($K276=35,$D276,0)</f>
        <v/>
      </c>
      <c r="BC276">
        <f>MAX(0,BC275*(1+BC$6/Setup!$C$13)-DA276-EY276)+IF($K276=36,$D276,0)</f>
        <v/>
      </c>
      <c r="BD276">
        <f>MAX(0,BD275*(1+BD$6/Setup!$C$13)-DB276-EZ276)+IF($K276=37,$D276,0)</f>
        <v/>
      </c>
      <c r="BE276">
        <f>MAX(0,BE275*(1+BE$6/Setup!$C$13)-DC276-FA276)+IF($K276=38,$D276,0)</f>
        <v/>
      </c>
      <c r="BF276">
        <f>MAX(0,BF275*(1+BF$6/Setup!$C$13)-DD276-FB276)+IF($K276=39,$D276,0)</f>
        <v/>
      </c>
      <c r="BG276">
        <f>MAX(0,BG275*(1+BG$6/Setup!$C$13)-DE276-FC276)+IF($K276=40,$D276,0)</f>
        <v/>
      </c>
      <c r="BH276">
        <f>MAX(0,BH275*(1+BH$6/Setup!$C$13)-DF276-FD276)+IF($K276=41,$D276,0)</f>
        <v/>
      </c>
      <c r="BI276">
        <f>MAX(0,BI275*(1+BI$6/Setup!$C$13)-DG276-FE276)+IF($K276=42,$D276,0)</f>
        <v/>
      </c>
      <c r="BJ276">
        <f>MAX(0,BJ275*(1+BJ$6/Setup!$C$13)-DH276-FF276)+IF($K276=43,$D276,0)</f>
        <v/>
      </c>
      <c r="BK276">
        <f>MAX(0,BK275*(1+BK$6/Setup!$C$13)-DI276-FG276)+IF($K276=44,$D276,0)</f>
        <v/>
      </c>
      <c r="BL276">
        <f>MAX(0,BL275*(1+BL$6/Setup!$C$13)-DJ276-FH276)+IF($K276=45,$D276,0)</f>
        <v/>
      </c>
      <c r="BM276">
        <f>MAX(0,BM275*(1+BM$6/Setup!$C$13)-DK276-FI276)+IF($K276=46,$D276,0)</f>
        <v/>
      </c>
      <c r="BN276">
        <f>MAX(0,BN275*(1+BN$6/Setup!$C$13)-DL276-FJ276)+IF($K276=47,$D276,0)</f>
        <v/>
      </c>
      <c r="BO276">
        <f>MAX(0,BO275*(1+BO$6/Setup!$C$13)-DM276-FK276)+IF($K276=48,$D276,0)</f>
        <v/>
      </c>
      <c r="BP276">
        <f>MAX(0,BP275*(1+BP$6/Setup!$C$13)-DN276-FL276)+IF($K276=49,$D276,0)</f>
        <v/>
      </c>
      <c r="BQ276">
        <f>MAX(0,BQ275*(1+BQ$6/Setup!$C$13)-DO276-FM276)+IF($K276=50,$D276,0)</f>
        <v/>
      </c>
      <c r="BR276">
        <f>MIN(T275*(1+T$6/Setup!$C$13),T$7)</f>
        <v/>
      </c>
      <c r="BS276">
        <f>MIN(U275*(1+U$6/Setup!$C$13),U$7)</f>
        <v/>
      </c>
      <c r="BT276">
        <f>MIN(V275*(1+V$6/Setup!$C$13),V$7)</f>
        <v/>
      </c>
      <c r="BU276">
        <f>MIN(W275*(1+W$6/Setup!$C$13),W$7)</f>
        <v/>
      </c>
      <c r="BV276">
        <f>MIN(X275*(1+X$6/Setup!$C$13),X$7)</f>
        <v/>
      </c>
      <c r="BW276">
        <f>MIN(Y275*(1+Y$6/Setup!$C$13),Y$7)</f>
        <v/>
      </c>
      <c r="BX276">
        <f>MIN(Z275*(1+Z$6/Setup!$C$13),Z$7)</f>
        <v/>
      </c>
      <c r="BY276">
        <f>MIN(AA275*(1+AA$6/Setup!$C$13),AA$7)</f>
        <v/>
      </c>
      <c r="BZ276">
        <f>MIN(AB275*(1+AB$6/Setup!$C$13),AB$7)</f>
        <v/>
      </c>
      <c r="CA276">
        <f>MIN(AC275*(1+AC$6/Setup!$C$13),AC$7)</f>
        <v/>
      </c>
      <c r="CB276">
        <f>MIN(AD275*(1+AD$6/Setup!$C$13),AD$7)</f>
        <v/>
      </c>
      <c r="CC276">
        <f>MIN(AE275*(1+AE$6/Setup!$C$13),AE$7)</f>
        <v/>
      </c>
      <c r="CD276">
        <f>MIN(AF275*(1+AF$6/Setup!$C$13),AF$7)</f>
        <v/>
      </c>
      <c r="CE276">
        <f>MIN(AG275*(1+AG$6/Setup!$C$13),AG$7)</f>
        <v/>
      </c>
      <c r="CF276">
        <f>MIN(AH275*(1+AH$6/Setup!$C$13),AH$7)</f>
        <v/>
      </c>
      <c r="CG276">
        <f>MIN(AI275*(1+AI$6/Setup!$C$13),AI$7)</f>
        <v/>
      </c>
      <c r="CH276">
        <f>MIN(AJ275*(1+AJ$6/Setup!$C$13),AJ$7)</f>
        <v/>
      </c>
      <c r="CI276">
        <f>MIN(AK275*(1+AK$6/Setup!$C$13),AK$7)</f>
        <v/>
      </c>
      <c r="CJ276">
        <f>MIN(AL275*(1+AL$6/Setup!$C$13),AL$7)</f>
        <v/>
      </c>
      <c r="CK276">
        <f>MIN(AM275*(1+AM$6/Setup!$C$13),AM$7)</f>
        <v/>
      </c>
      <c r="CL276">
        <f>MIN(AN275*(1+AN$6/Setup!$C$13),AN$7)</f>
        <v/>
      </c>
      <c r="CM276">
        <f>MIN(AO275*(1+AO$6/Setup!$C$13),AO$7)</f>
        <v/>
      </c>
      <c r="CN276">
        <f>MIN(AP275*(1+AP$6/Setup!$C$13),AP$7)</f>
        <v/>
      </c>
      <c r="CO276">
        <f>MIN(AQ275*(1+AQ$6/Setup!$C$13),AQ$7)</f>
        <v/>
      </c>
      <c r="CP276">
        <f>MIN(AR275*(1+AR$6/Setup!$C$13),AR$7)</f>
        <v/>
      </c>
      <c r="CQ276">
        <f>MIN(AS275*(1+AS$6/Setup!$C$13),AS$7)</f>
        <v/>
      </c>
      <c r="CR276">
        <f>MIN(AT275*(1+AT$6/Setup!$C$13),AT$7)</f>
        <v/>
      </c>
      <c r="CS276">
        <f>MIN(AU275*(1+AU$6/Setup!$C$13),AU$7)</f>
        <v/>
      </c>
      <c r="CT276">
        <f>MIN(AV275*(1+AV$6/Setup!$C$13),AV$7)</f>
        <v/>
      </c>
      <c r="CU276">
        <f>MIN(AW275*(1+AW$6/Setup!$C$13),AW$7)</f>
        <v/>
      </c>
      <c r="CV276">
        <f>MIN(AX275*(1+AX$6/Setup!$C$13),AX$7)</f>
        <v/>
      </c>
      <c r="CW276">
        <f>MIN(AY275*(1+AY$6/Setup!$C$13),AY$7)</f>
        <v/>
      </c>
      <c r="CX276">
        <f>MIN(AZ275*(1+AZ$6/Setup!$C$13),AZ$7)</f>
        <v/>
      </c>
      <c r="CY276">
        <f>MIN(BA275*(1+BA$6/Setup!$C$13),BA$7)</f>
        <v/>
      </c>
      <c r="CZ276">
        <f>MIN(BB275*(1+BB$6/Setup!$C$13),BB$7)</f>
        <v/>
      </c>
      <c r="DA276">
        <f>MIN(BC275*(1+BC$6/Setup!$C$13),BC$7)</f>
        <v/>
      </c>
      <c r="DB276">
        <f>MIN(BD275*(1+BD$6/Setup!$C$13),BD$7)</f>
        <v/>
      </c>
      <c r="DC276">
        <f>MIN(BE275*(1+BE$6/Setup!$C$13),BE$7)</f>
        <v/>
      </c>
      <c r="DD276">
        <f>MIN(BF275*(1+BF$6/Setup!$C$13),BF$7)</f>
        <v/>
      </c>
      <c r="DE276">
        <f>MIN(BG275*(1+BG$6/Setup!$C$13),BG$7)</f>
        <v/>
      </c>
      <c r="DF276">
        <f>MIN(BH275*(1+BH$6/Setup!$C$13),BH$7)</f>
        <v/>
      </c>
      <c r="DG276">
        <f>MIN(BI275*(1+BI$6/Setup!$C$13),BI$7)</f>
        <v/>
      </c>
      <c r="DH276">
        <f>MIN(BJ275*(1+BJ$6/Setup!$C$13),BJ$7)</f>
        <v/>
      </c>
      <c r="DI276">
        <f>MIN(BK275*(1+BK$6/Setup!$C$13),BK$7)</f>
        <v/>
      </c>
      <c r="DJ276">
        <f>MIN(BL275*(1+BL$6/Setup!$C$13),BL$7)</f>
        <v/>
      </c>
      <c r="DK276">
        <f>MIN(BM275*(1+BM$6/Setup!$C$13),BM$7)</f>
        <v/>
      </c>
      <c r="DL276">
        <f>MIN(BN275*(1+BN$6/Setup!$C$13),BN$7)</f>
        <v/>
      </c>
      <c r="DM276">
        <f>MIN(BO275*(1+BO$6/Setup!$C$13),BO$7)</f>
        <v/>
      </c>
      <c r="DN276">
        <f>MIN(BP275*(1+BP$6/Setup!$C$13),BP$7)</f>
        <v/>
      </c>
      <c r="DO276">
        <f>MIN(BQ275*(1+BQ$6/Setup!$C$13),BQ$7)</f>
        <v/>
      </c>
      <c r="DP276">
        <f>MIN(T275*(1+T$6/Setup!$C$13)-BR276,$H276)</f>
        <v/>
      </c>
      <c r="DQ276">
        <f>MIN(U275*(1+U$6/Setup!$C$13)-BS276,MAX(0,$H276-SUM($DP276:DP276)))</f>
        <v/>
      </c>
      <c r="DR276">
        <f>MIN(V275*(1+V$6/Setup!$C$13)-BT276,MAX(0,$H276-SUM($DP276:DQ276)))</f>
        <v/>
      </c>
      <c r="DS276">
        <f>MIN(W275*(1+W$6/Setup!$C$13)-BU276,MAX(0,$H276-SUM($DP276:DR276)))</f>
        <v/>
      </c>
      <c r="DT276">
        <f>MIN(X275*(1+X$6/Setup!$C$13)-BV276,MAX(0,$H276-SUM($DP276:DS276)))</f>
        <v/>
      </c>
      <c r="DU276">
        <f>MIN(Y275*(1+Y$6/Setup!$C$13)-BW276,MAX(0,$H276-SUM($DP276:DT276)))</f>
        <v/>
      </c>
      <c r="DV276">
        <f>MIN(Z275*(1+Z$6/Setup!$C$13)-BX276,MAX(0,$H276-SUM($DP276:DU276)))</f>
        <v/>
      </c>
      <c r="DW276">
        <f>MIN(AA275*(1+AA$6/Setup!$C$13)-BY276,MAX(0,$H276-SUM($DP276:DV276)))</f>
        <v/>
      </c>
      <c r="DX276">
        <f>MIN(AB275*(1+AB$6/Setup!$C$13)-BZ276,MAX(0,$H276-SUM($DP276:DW276)))</f>
        <v/>
      </c>
      <c r="DY276">
        <f>MIN(AC275*(1+AC$6/Setup!$C$13)-CA276,MAX(0,$H276-SUM($DP276:DX276)))</f>
        <v/>
      </c>
      <c r="DZ276">
        <f>MIN(AD275*(1+AD$6/Setup!$C$13)-CB276,MAX(0,$H276-SUM($DP276:DY276)))</f>
        <v/>
      </c>
      <c r="EA276">
        <f>MIN(AE275*(1+AE$6/Setup!$C$13)-CC276,MAX(0,$H276-SUM($DP276:DZ276)))</f>
        <v/>
      </c>
      <c r="EB276">
        <f>MIN(AF275*(1+AF$6/Setup!$C$13)-CD276,MAX(0,$H276-SUM($DP276:EA276)))</f>
        <v/>
      </c>
      <c r="EC276">
        <f>MIN(AG275*(1+AG$6/Setup!$C$13)-CE276,MAX(0,$H276-SUM($DP276:EB276)))</f>
        <v/>
      </c>
      <c r="ED276">
        <f>MIN(AH275*(1+AH$6/Setup!$C$13)-CF276,MAX(0,$H276-SUM($DP276:EC276)))</f>
        <v/>
      </c>
      <c r="EE276">
        <f>MIN(AI275*(1+AI$6/Setup!$C$13)-CG276,MAX(0,$H276-SUM($DP276:ED276)))</f>
        <v/>
      </c>
      <c r="EF276">
        <f>MIN(AJ275*(1+AJ$6/Setup!$C$13)-CH276,MAX(0,$H276-SUM($DP276:EE276)))</f>
        <v/>
      </c>
      <c r="EG276">
        <f>MIN(AK275*(1+AK$6/Setup!$C$13)-CI276,MAX(0,$H276-SUM($DP276:EF276)))</f>
        <v/>
      </c>
      <c r="EH276">
        <f>MIN(AL275*(1+AL$6/Setup!$C$13)-CJ276,MAX(0,$H276-SUM($DP276:EG276)))</f>
        <v/>
      </c>
      <c r="EI276">
        <f>MIN(AM275*(1+AM$6/Setup!$C$13)-CK276,MAX(0,$H276-SUM($DP276:EH276)))</f>
        <v/>
      </c>
      <c r="EJ276">
        <f>MIN(AN275*(1+AN$6/Setup!$C$13)-CL276,MAX(0,$H276-SUM($DP276:EI276)))</f>
        <v/>
      </c>
      <c r="EK276">
        <f>MIN(AO275*(1+AO$6/Setup!$C$13)-CM276,MAX(0,$H276-SUM($DP276:EJ276)))</f>
        <v/>
      </c>
      <c r="EL276">
        <f>MIN(AP275*(1+AP$6/Setup!$C$13)-CN276,MAX(0,$H276-SUM($DP276:EK276)))</f>
        <v/>
      </c>
      <c r="EM276">
        <f>MIN(AQ275*(1+AQ$6/Setup!$C$13)-CO276,MAX(0,$H276-SUM($DP276:EL276)))</f>
        <v/>
      </c>
      <c r="EN276">
        <f>MIN(AR275*(1+AR$6/Setup!$C$13)-CP276,MAX(0,$H276-SUM($DP276:EM276)))</f>
        <v/>
      </c>
      <c r="EO276">
        <f>MIN(AS275*(1+AS$6/Setup!$C$13)-CQ276,MAX(0,$H276-SUM($DP276:EN276)))</f>
        <v/>
      </c>
      <c r="EP276">
        <f>MIN(AT275*(1+AT$6/Setup!$C$13)-CR276,MAX(0,$H276-SUM($DP276:EO276)))</f>
        <v/>
      </c>
      <c r="EQ276">
        <f>MIN(AU275*(1+AU$6/Setup!$C$13)-CS276,MAX(0,$H276-SUM($DP276:EP276)))</f>
        <v/>
      </c>
      <c r="ER276">
        <f>MIN(AV275*(1+AV$6/Setup!$C$13)-CT276,MAX(0,$H276-SUM($DP276:EQ276)))</f>
        <v/>
      </c>
      <c r="ES276">
        <f>MIN(AW275*(1+AW$6/Setup!$C$13)-CU276,MAX(0,$H276-SUM($DP276:ER276)))</f>
        <v/>
      </c>
      <c r="ET276">
        <f>MIN(AX275*(1+AX$6/Setup!$C$13)-CV276,MAX(0,$H276-SUM($DP276:ES276)))</f>
        <v/>
      </c>
      <c r="EU276">
        <f>MIN(AY275*(1+AY$6/Setup!$C$13)-CW276,MAX(0,$H276-SUM($DP276:ET276)))</f>
        <v/>
      </c>
      <c r="EV276">
        <f>MIN(AZ275*(1+AZ$6/Setup!$C$13)-CX276,MAX(0,$H276-SUM($DP276:EU276)))</f>
        <v/>
      </c>
      <c r="EW276">
        <f>MIN(BA275*(1+BA$6/Setup!$C$13)-CY276,MAX(0,$H276-SUM($DP276:EV276)))</f>
        <v/>
      </c>
      <c r="EX276">
        <f>MIN(BB275*(1+BB$6/Setup!$C$13)-CZ276,MAX(0,$H276-SUM($DP276:EW276)))</f>
        <v/>
      </c>
      <c r="EY276">
        <f>MIN(BC275*(1+BC$6/Setup!$C$13)-DA276,MAX(0,$H276-SUM($DP276:EX276)))</f>
        <v/>
      </c>
      <c r="EZ276">
        <f>MIN(BD275*(1+BD$6/Setup!$C$13)-DB276,MAX(0,$H276-SUM($DP276:EY276)))</f>
        <v/>
      </c>
      <c r="FA276">
        <f>MIN(BE275*(1+BE$6/Setup!$C$13)-DC276,MAX(0,$H276-SUM($DP276:EZ276)))</f>
        <v/>
      </c>
      <c r="FB276">
        <f>MIN(BF275*(1+BF$6/Setup!$C$13)-DD276,MAX(0,$H276-SUM($DP276:FA276)))</f>
        <v/>
      </c>
      <c r="FC276">
        <f>MIN(BG275*(1+BG$6/Setup!$C$13)-DE276,MAX(0,$H276-SUM($DP276:FB276)))</f>
        <v/>
      </c>
      <c r="FD276">
        <f>MIN(BH275*(1+BH$6/Setup!$C$13)-DF276,MAX(0,$H276-SUM($DP276:FC276)))</f>
        <v/>
      </c>
      <c r="FE276">
        <f>MIN(BI275*(1+BI$6/Setup!$C$13)-DG276,MAX(0,$H276-SUM($DP276:FD276)))</f>
        <v/>
      </c>
      <c r="FF276">
        <f>MIN(BJ275*(1+BJ$6/Setup!$C$13)-DH276,MAX(0,$H276-SUM($DP276:FE276)))</f>
        <v/>
      </c>
      <c r="FG276">
        <f>MIN(BK275*(1+BK$6/Setup!$C$13)-DI276,MAX(0,$H276-SUM($DP276:FF276)))</f>
        <v/>
      </c>
      <c r="FH276">
        <f>MIN(BL275*(1+BL$6/Setup!$C$13)-DJ276,MAX(0,$H276-SUM($DP276:FG276)))</f>
        <v/>
      </c>
      <c r="FI276">
        <f>MIN(BM275*(1+BM$6/Setup!$C$13)-DK276,MAX(0,$H276-SUM($DP276:FH276)))</f>
        <v/>
      </c>
      <c r="FJ276">
        <f>MIN(BN275*(1+BN$6/Setup!$C$13)-DL276,MAX(0,$H276-SUM($DP276:FI276)))</f>
        <v/>
      </c>
      <c r="FK276">
        <f>MIN(BO275*(1+BO$6/Setup!$C$13)-DM276,MAX(0,$H276-SUM($DP276:FJ276)))</f>
        <v/>
      </c>
      <c r="FL276">
        <f>MIN(BP275*(1+BP$6/Setup!$C$13)-DN276,MAX(0,$H276-SUM($DP276:FK276)))</f>
        <v/>
      </c>
      <c r="FM276">
        <f>MIN(BQ275*(1+BQ$6/Setup!$C$13)-DO276,MAX(0,$H276-SUM($DP276:FL276)))</f>
        <v/>
      </c>
    </row>
    <row r="277">
      <c r="A277">
        <f>A276+1</f>
        <v/>
      </c>
      <c r="B277">
        <f>IF(Setup!$C$6="Every week",Setup!$C$7+7*(A277-1),IF(Setup!$C$6="Every 2 weeks",Setup!$C$7+14*(A277-1),IF(Setup!$C$6="Every month",EDATE(Setup!$C$7,A277-1),EOMONTH(Setup!$C$7,INT((A277-1+Setup!$C$20)/2)-1)+MIN(IF(MOD(A277-1+Setup!$C$20,2)=0,Setup!$C$18,Setup!$C$19),DAY(EOMONTH(Setup!$C$7,INT((A277-1+Setup!$C$20)/2)))))))</f>
        <v/>
      </c>
      <c r="C277">
        <f>N('Paycheck Plan'!J273)</f>
        <v/>
      </c>
      <c r="D277">
        <f>N('Paycheck Plan'!K273)</f>
        <v/>
      </c>
      <c r="E277">
        <f>MIN(MAX(0,Setup!$C$10-F276),MAX(0,Setup!$C$8+C277-G277))</f>
        <v/>
      </c>
      <c r="F277">
        <f>F276+E277</f>
        <v/>
      </c>
      <c r="G277">
        <f>MIN(Setup!$C$14,MAX(0,Setup!$C$8+C277))</f>
        <v/>
      </c>
      <c r="H277">
        <f>MAX(0,Setup!$C$8+C277-G277-E277)+SUM($T$7:$BQ$7)-SUM(BR277:DO277)</f>
        <v/>
      </c>
      <c r="I277">
        <f>SUMPRODUCT(T276:BQ276,$T$6:$BQ$6)/Setup!$C$13</f>
        <v/>
      </c>
      <c r="J277">
        <f>SUM(T277:BQ277)</f>
        <v/>
      </c>
      <c r="K277">
        <f>IF(MAX(DP277:FM277)&gt;0,MATCH(MAX(DP277:FM277),DP277:FM277,0),1)</f>
        <v/>
      </c>
      <c r="T277">
        <f>MAX(0,T276*(1+T$6/Setup!$C$13)-BR277-DP277)+IF($K277=1,$D277,0)</f>
        <v/>
      </c>
      <c r="U277">
        <f>MAX(0,U276*(1+U$6/Setup!$C$13)-BS277-DQ277)+IF($K277=2,$D277,0)</f>
        <v/>
      </c>
      <c r="V277">
        <f>MAX(0,V276*(1+V$6/Setup!$C$13)-BT277-DR277)+IF($K277=3,$D277,0)</f>
        <v/>
      </c>
      <c r="W277">
        <f>MAX(0,W276*(1+W$6/Setup!$C$13)-BU277-DS277)+IF($K277=4,$D277,0)</f>
        <v/>
      </c>
      <c r="X277">
        <f>MAX(0,X276*(1+X$6/Setup!$C$13)-BV277-DT277)+IF($K277=5,$D277,0)</f>
        <v/>
      </c>
      <c r="Y277">
        <f>MAX(0,Y276*(1+Y$6/Setup!$C$13)-BW277-DU277)+IF($K277=6,$D277,0)</f>
        <v/>
      </c>
      <c r="Z277">
        <f>MAX(0,Z276*(1+Z$6/Setup!$C$13)-BX277-DV277)+IF($K277=7,$D277,0)</f>
        <v/>
      </c>
      <c r="AA277">
        <f>MAX(0,AA276*(1+AA$6/Setup!$C$13)-BY277-DW277)+IF($K277=8,$D277,0)</f>
        <v/>
      </c>
      <c r="AB277">
        <f>MAX(0,AB276*(1+AB$6/Setup!$C$13)-BZ277-DX277)+IF($K277=9,$D277,0)</f>
        <v/>
      </c>
      <c r="AC277">
        <f>MAX(0,AC276*(1+AC$6/Setup!$C$13)-CA277-DY277)+IF($K277=10,$D277,0)</f>
        <v/>
      </c>
      <c r="AD277">
        <f>MAX(0,AD276*(1+AD$6/Setup!$C$13)-CB277-DZ277)+IF($K277=11,$D277,0)</f>
        <v/>
      </c>
      <c r="AE277">
        <f>MAX(0,AE276*(1+AE$6/Setup!$C$13)-CC277-EA277)+IF($K277=12,$D277,0)</f>
        <v/>
      </c>
      <c r="AF277">
        <f>MAX(0,AF276*(1+AF$6/Setup!$C$13)-CD277-EB277)+IF($K277=13,$D277,0)</f>
        <v/>
      </c>
      <c r="AG277">
        <f>MAX(0,AG276*(1+AG$6/Setup!$C$13)-CE277-EC277)+IF($K277=14,$D277,0)</f>
        <v/>
      </c>
      <c r="AH277">
        <f>MAX(0,AH276*(1+AH$6/Setup!$C$13)-CF277-ED277)+IF($K277=15,$D277,0)</f>
        <v/>
      </c>
      <c r="AI277">
        <f>MAX(0,AI276*(1+AI$6/Setup!$C$13)-CG277-EE277)+IF($K277=16,$D277,0)</f>
        <v/>
      </c>
      <c r="AJ277">
        <f>MAX(0,AJ276*(1+AJ$6/Setup!$C$13)-CH277-EF277)+IF($K277=17,$D277,0)</f>
        <v/>
      </c>
      <c r="AK277">
        <f>MAX(0,AK276*(1+AK$6/Setup!$C$13)-CI277-EG277)+IF($K277=18,$D277,0)</f>
        <v/>
      </c>
      <c r="AL277">
        <f>MAX(0,AL276*(1+AL$6/Setup!$C$13)-CJ277-EH277)+IF($K277=19,$D277,0)</f>
        <v/>
      </c>
      <c r="AM277">
        <f>MAX(0,AM276*(1+AM$6/Setup!$C$13)-CK277-EI277)+IF($K277=20,$D277,0)</f>
        <v/>
      </c>
      <c r="AN277">
        <f>MAX(0,AN276*(1+AN$6/Setup!$C$13)-CL277-EJ277)+IF($K277=21,$D277,0)</f>
        <v/>
      </c>
      <c r="AO277">
        <f>MAX(0,AO276*(1+AO$6/Setup!$C$13)-CM277-EK277)+IF($K277=22,$D277,0)</f>
        <v/>
      </c>
      <c r="AP277">
        <f>MAX(0,AP276*(1+AP$6/Setup!$C$13)-CN277-EL277)+IF($K277=23,$D277,0)</f>
        <v/>
      </c>
      <c r="AQ277">
        <f>MAX(0,AQ276*(1+AQ$6/Setup!$C$13)-CO277-EM277)+IF($K277=24,$D277,0)</f>
        <v/>
      </c>
      <c r="AR277">
        <f>MAX(0,AR276*(1+AR$6/Setup!$C$13)-CP277-EN277)+IF($K277=25,$D277,0)</f>
        <v/>
      </c>
      <c r="AS277">
        <f>MAX(0,AS276*(1+AS$6/Setup!$C$13)-CQ277-EO277)+IF($K277=26,$D277,0)</f>
        <v/>
      </c>
      <c r="AT277">
        <f>MAX(0,AT276*(1+AT$6/Setup!$C$13)-CR277-EP277)+IF($K277=27,$D277,0)</f>
        <v/>
      </c>
      <c r="AU277">
        <f>MAX(0,AU276*(1+AU$6/Setup!$C$13)-CS277-EQ277)+IF($K277=28,$D277,0)</f>
        <v/>
      </c>
      <c r="AV277">
        <f>MAX(0,AV276*(1+AV$6/Setup!$C$13)-CT277-ER277)+IF($K277=29,$D277,0)</f>
        <v/>
      </c>
      <c r="AW277">
        <f>MAX(0,AW276*(1+AW$6/Setup!$C$13)-CU277-ES277)+IF($K277=30,$D277,0)</f>
        <v/>
      </c>
      <c r="AX277">
        <f>MAX(0,AX276*(1+AX$6/Setup!$C$13)-CV277-ET277)+IF($K277=31,$D277,0)</f>
        <v/>
      </c>
      <c r="AY277">
        <f>MAX(0,AY276*(1+AY$6/Setup!$C$13)-CW277-EU277)+IF($K277=32,$D277,0)</f>
        <v/>
      </c>
      <c r="AZ277">
        <f>MAX(0,AZ276*(1+AZ$6/Setup!$C$13)-CX277-EV277)+IF($K277=33,$D277,0)</f>
        <v/>
      </c>
      <c r="BA277">
        <f>MAX(0,BA276*(1+BA$6/Setup!$C$13)-CY277-EW277)+IF($K277=34,$D277,0)</f>
        <v/>
      </c>
      <c r="BB277">
        <f>MAX(0,BB276*(1+BB$6/Setup!$C$13)-CZ277-EX277)+IF($K277=35,$D277,0)</f>
        <v/>
      </c>
      <c r="BC277">
        <f>MAX(0,BC276*(1+BC$6/Setup!$C$13)-DA277-EY277)+IF($K277=36,$D277,0)</f>
        <v/>
      </c>
      <c r="BD277">
        <f>MAX(0,BD276*(1+BD$6/Setup!$C$13)-DB277-EZ277)+IF($K277=37,$D277,0)</f>
        <v/>
      </c>
      <c r="BE277">
        <f>MAX(0,BE276*(1+BE$6/Setup!$C$13)-DC277-FA277)+IF($K277=38,$D277,0)</f>
        <v/>
      </c>
      <c r="BF277">
        <f>MAX(0,BF276*(1+BF$6/Setup!$C$13)-DD277-FB277)+IF($K277=39,$D277,0)</f>
        <v/>
      </c>
      <c r="BG277">
        <f>MAX(0,BG276*(1+BG$6/Setup!$C$13)-DE277-FC277)+IF($K277=40,$D277,0)</f>
        <v/>
      </c>
      <c r="BH277">
        <f>MAX(0,BH276*(1+BH$6/Setup!$C$13)-DF277-FD277)+IF($K277=41,$D277,0)</f>
        <v/>
      </c>
      <c r="BI277">
        <f>MAX(0,BI276*(1+BI$6/Setup!$C$13)-DG277-FE277)+IF($K277=42,$D277,0)</f>
        <v/>
      </c>
      <c r="BJ277">
        <f>MAX(0,BJ276*(1+BJ$6/Setup!$C$13)-DH277-FF277)+IF($K277=43,$D277,0)</f>
        <v/>
      </c>
      <c r="BK277">
        <f>MAX(0,BK276*(1+BK$6/Setup!$C$13)-DI277-FG277)+IF($K277=44,$D277,0)</f>
        <v/>
      </c>
      <c r="BL277">
        <f>MAX(0,BL276*(1+BL$6/Setup!$C$13)-DJ277-FH277)+IF($K277=45,$D277,0)</f>
        <v/>
      </c>
      <c r="BM277">
        <f>MAX(0,BM276*(1+BM$6/Setup!$C$13)-DK277-FI277)+IF($K277=46,$D277,0)</f>
        <v/>
      </c>
      <c r="BN277">
        <f>MAX(0,BN276*(1+BN$6/Setup!$C$13)-DL277-FJ277)+IF($K277=47,$D277,0)</f>
        <v/>
      </c>
      <c r="BO277">
        <f>MAX(0,BO276*(1+BO$6/Setup!$C$13)-DM277-FK277)+IF($K277=48,$D277,0)</f>
        <v/>
      </c>
      <c r="BP277">
        <f>MAX(0,BP276*(1+BP$6/Setup!$C$13)-DN277-FL277)+IF($K277=49,$D277,0)</f>
        <v/>
      </c>
      <c r="BQ277">
        <f>MAX(0,BQ276*(1+BQ$6/Setup!$C$13)-DO277-FM277)+IF($K277=50,$D277,0)</f>
        <v/>
      </c>
      <c r="BR277">
        <f>MIN(T276*(1+T$6/Setup!$C$13),T$7)</f>
        <v/>
      </c>
      <c r="BS277">
        <f>MIN(U276*(1+U$6/Setup!$C$13),U$7)</f>
        <v/>
      </c>
      <c r="BT277">
        <f>MIN(V276*(1+V$6/Setup!$C$13),V$7)</f>
        <v/>
      </c>
      <c r="BU277">
        <f>MIN(W276*(1+W$6/Setup!$C$13),W$7)</f>
        <v/>
      </c>
      <c r="BV277">
        <f>MIN(X276*(1+X$6/Setup!$C$13),X$7)</f>
        <v/>
      </c>
      <c r="BW277">
        <f>MIN(Y276*(1+Y$6/Setup!$C$13),Y$7)</f>
        <v/>
      </c>
      <c r="BX277">
        <f>MIN(Z276*(1+Z$6/Setup!$C$13),Z$7)</f>
        <v/>
      </c>
      <c r="BY277">
        <f>MIN(AA276*(1+AA$6/Setup!$C$13),AA$7)</f>
        <v/>
      </c>
      <c r="BZ277">
        <f>MIN(AB276*(1+AB$6/Setup!$C$13),AB$7)</f>
        <v/>
      </c>
      <c r="CA277">
        <f>MIN(AC276*(1+AC$6/Setup!$C$13),AC$7)</f>
        <v/>
      </c>
      <c r="CB277">
        <f>MIN(AD276*(1+AD$6/Setup!$C$13),AD$7)</f>
        <v/>
      </c>
      <c r="CC277">
        <f>MIN(AE276*(1+AE$6/Setup!$C$13),AE$7)</f>
        <v/>
      </c>
      <c r="CD277">
        <f>MIN(AF276*(1+AF$6/Setup!$C$13),AF$7)</f>
        <v/>
      </c>
      <c r="CE277">
        <f>MIN(AG276*(1+AG$6/Setup!$C$13),AG$7)</f>
        <v/>
      </c>
      <c r="CF277">
        <f>MIN(AH276*(1+AH$6/Setup!$C$13),AH$7)</f>
        <v/>
      </c>
      <c r="CG277">
        <f>MIN(AI276*(1+AI$6/Setup!$C$13),AI$7)</f>
        <v/>
      </c>
      <c r="CH277">
        <f>MIN(AJ276*(1+AJ$6/Setup!$C$13),AJ$7)</f>
        <v/>
      </c>
      <c r="CI277">
        <f>MIN(AK276*(1+AK$6/Setup!$C$13),AK$7)</f>
        <v/>
      </c>
      <c r="CJ277">
        <f>MIN(AL276*(1+AL$6/Setup!$C$13),AL$7)</f>
        <v/>
      </c>
      <c r="CK277">
        <f>MIN(AM276*(1+AM$6/Setup!$C$13),AM$7)</f>
        <v/>
      </c>
      <c r="CL277">
        <f>MIN(AN276*(1+AN$6/Setup!$C$13),AN$7)</f>
        <v/>
      </c>
      <c r="CM277">
        <f>MIN(AO276*(1+AO$6/Setup!$C$13),AO$7)</f>
        <v/>
      </c>
      <c r="CN277">
        <f>MIN(AP276*(1+AP$6/Setup!$C$13),AP$7)</f>
        <v/>
      </c>
      <c r="CO277">
        <f>MIN(AQ276*(1+AQ$6/Setup!$C$13),AQ$7)</f>
        <v/>
      </c>
      <c r="CP277">
        <f>MIN(AR276*(1+AR$6/Setup!$C$13),AR$7)</f>
        <v/>
      </c>
      <c r="CQ277">
        <f>MIN(AS276*(1+AS$6/Setup!$C$13),AS$7)</f>
        <v/>
      </c>
      <c r="CR277">
        <f>MIN(AT276*(1+AT$6/Setup!$C$13),AT$7)</f>
        <v/>
      </c>
      <c r="CS277">
        <f>MIN(AU276*(1+AU$6/Setup!$C$13),AU$7)</f>
        <v/>
      </c>
      <c r="CT277">
        <f>MIN(AV276*(1+AV$6/Setup!$C$13),AV$7)</f>
        <v/>
      </c>
      <c r="CU277">
        <f>MIN(AW276*(1+AW$6/Setup!$C$13),AW$7)</f>
        <v/>
      </c>
      <c r="CV277">
        <f>MIN(AX276*(1+AX$6/Setup!$C$13),AX$7)</f>
        <v/>
      </c>
      <c r="CW277">
        <f>MIN(AY276*(1+AY$6/Setup!$C$13),AY$7)</f>
        <v/>
      </c>
      <c r="CX277">
        <f>MIN(AZ276*(1+AZ$6/Setup!$C$13),AZ$7)</f>
        <v/>
      </c>
      <c r="CY277">
        <f>MIN(BA276*(1+BA$6/Setup!$C$13),BA$7)</f>
        <v/>
      </c>
      <c r="CZ277">
        <f>MIN(BB276*(1+BB$6/Setup!$C$13),BB$7)</f>
        <v/>
      </c>
      <c r="DA277">
        <f>MIN(BC276*(1+BC$6/Setup!$C$13),BC$7)</f>
        <v/>
      </c>
      <c r="DB277">
        <f>MIN(BD276*(1+BD$6/Setup!$C$13),BD$7)</f>
        <v/>
      </c>
      <c r="DC277">
        <f>MIN(BE276*(1+BE$6/Setup!$C$13),BE$7)</f>
        <v/>
      </c>
      <c r="DD277">
        <f>MIN(BF276*(1+BF$6/Setup!$C$13),BF$7)</f>
        <v/>
      </c>
      <c r="DE277">
        <f>MIN(BG276*(1+BG$6/Setup!$C$13),BG$7)</f>
        <v/>
      </c>
      <c r="DF277">
        <f>MIN(BH276*(1+BH$6/Setup!$C$13),BH$7)</f>
        <v/>
      </c>
      <c r="DG277">
        <f>MIN(BI276*(1+BI$6/Setup!$C$13),BI$7)</f>
        <v/>
      </c>
      <c r="DH277">
        <f>MIN(BJ276*(1+BJ$6/Setup!$C$13),BJ$7)</f>
        <v/>
      </c>
      <c r="DI277">
        <f>MIN(BK276*(1+BK$6/Setup!$C$13),BK$7)</f>
        <v/>
      </c>
      <c r="DJ277">
        <f>MIN(BL276*(1+BL$6/Setup!$C$13),BL$7)</f>
        <v/>
      </c>
      <c r="DK277">
        <f>MIN(BM276*(1+BM$6/Setup!$C$13),BM$7)</f>
        <v/>
      </c>
      <c r="DL277">
        <f>MIN(BN276*(1+BN$6/Setup!$C$13),BN$7)</f>
        <v/>
      </c>
      <c r="DM277">
        <f>MIN(BO276*(1+BO$6/Setup!$C$13),BO$7)</f>
        <v/>
      </c>
      <c r="DN277">
        <f>MIN(BP276*(1+BP$6/Setup!$C$13),BP$7)</f>
        <v/>
      </c>
      <c r="DO277">
        <f>MIN(BQ276*(1+BQ$6/Setup!$C$13),BQ$7)</f>
        <v/>
      </c>
      <c r="DP277">
        <f>MIN(T276*(1+T$6/Setup!$C$13)-BR277,$H277)</f>
        <v/>
      </c>
      <c r="DQ277">
        <f>MIN(U276*(1+U$6/Setup!$C$13)-BS277,MAX(0,$H277-SUM($DP277:DP277)))</f>
        <v/>
      </c>
      <c r="DR277">
        <f>MIN(V276*(1+V$6/Setup!$C$13)-BT277,MAX(0,$H277-SUM($DP277:DQ277)))</f>
        <v/>
      </c>
      <c r="DS277">
        <f>MIN(W276*(1+W$6/Setup!$C$13)-BU277,MAX(0,$H277-SUM($DP277:DR277)))</f>
        <v/>
      </c>
      <c r="DT277">
        <f>MIN(X276*(1+X$6/Setup!$C$13)-BV277,MAX(0,$H277-SUM($DP277:DS277)))</f>
        <v/>
      </c>
      <c r="DU277">
        <f>MIN(Y276*(1+Y$6/Setup!$C$13)-BW277,MAX(0,$H277-SUM($DP277:DT277)))</f>
        <v/>
      </c>
      <c r="DV277">
        <f>MIN(Z276*(1+Z$6/Setup!$C$13)-BX277,MAX(0,$H277-SUM($DP277:DU277)))</f>
        <v/>
      </c>
      <c r="DW277">
        <f>MIN(AA276*(1+AA$6/Setup!$C$13)-BY277,MAX(0,$H277-SUM($DP277:DV277)))</f>
        <v/>
      </c>
      <c r="DX277">
        <f>MIN(AB276*(1+AB$6/Setup!$C$13)-BZ277,MAX(0,$H277-SUM($DP277:DW277)))</f>
        <v/>
      </c>
      <c r="DY277">
        <f>MIN(AC276*(1+AC$6/Setup!$C$13)-CA277,MAX(0,$H277-SUM($DP277:DX277)))</f>
        <v/>
      </c>
      <c r="DZ277">
        <f>MIN(AD276*(1+AD$6/Setup!$C$13)-CB277,MAX(0,$H277-SUM($DP277:DY277)))</f>
        <v/>
      </c>
      <c r="EA277">
        <f>MIN(AE276*(1+AE$6/Setup!$C$13)-CC277,MAX(0,$H277-SUM($DP277:DZ277)))</f>
        <v/>
      </c>
      <c r="EB277">
        <f>MIN(AF276*(1+AF$6/Setup!$C$13)-CD277,MAX(0,$H277-SUM($DP277:EA277)))</f>
        <v/>
      </c>
      <c r="EC277">
        <f>MIN(AG276*(1+AG$6/Setup!$C$13)-CE277,MAX(0,$H277-SUM($DP277:EB277)))</f>
        <v/>
      </c>
      <c r="ED277">
        <f>MIN(AH276*(1+AH$6/Setup!$C$13)-CF277,MAX(0,$H277-SUM($DP277:EC277)))</f>
        <v/>
      </c>
      <c r="EE277">
        <f>MIN(AI276*(1+AI$6/Setup!$C$13)-CG277,MAX(0,$H277-SUM($DP277:ED277)))</f>
        <v/>
      </c>
      <c r="EF277">
        <f>MIN(AJ276*(1+AJ$6/Setup!$C$13)-CH277,MAX(0,$H277-SUM($DP277:EE277)))</f>
        <v/>
      </c>
      <c r="EG277">
        <f>MIN(AK276*(1+AK$6/Setup!$C$13)-CI277,MAX(0,$H277-SUM($DP277:EF277)))</f>
        <v/>
      </c>
      <c r="EH277">
        <f>MIN(AL276*(1+AL$6/Setup!$C$13)-CJ277,MAX(0,$H277-SUM($DP277:EG277)))</f>
        <v/>
      </c>
      <c r="EI277">
        <f>MIN(AM276*(1+AM$6/Setup!$C$13)-CK277,MAX(0,$H277-SUM($DP277:EH277)))</f>
        <v/>
      </c>
      <c r="EJ277">
        <f>MIN(AN276*(1+AN$6/Setup!$C$13)-CL277,MAX(0,$H277-SUM($DP277:EI277)))</f>
        <v/>
      </c>
      <c r="EK277">
        <f>MIN(AO276*(1+AO$6/Setup!$C$13)-CM277,MAX(0,$H277-SUM($DP277:EJ277)))</f>
        <v/>
      </c>
      <c r="EL277">
        <f>MIN(AP276*(1+AP$6/Setup!$C$13)-CN277,MAX(0,$H277-SUM($DP277:EK277)))</f>
        <v/>
      </c>
      <c r="EM277">
        <f>MIN(AQ276*(1+AQ$6/Setup!$C$13)-CO277,MAX(0,$H277-SUM($DP277:EL277)))</f>
        <v/>
      </c>
      <c r="EN277">
        <f>MIN(AR276*(1+AR$6/Setup!$C$13)-CP277,MAX(0,$H277-SUM($DP277:EM277)))</f>
        <v/>
      </c>
      <c r="EO277">
        <f>MIN(AS276*(1+AS$6/Setup!$C$13)-CQ277,MAX(0,$H277-SUM($DP277:EN277)))</f>
        <v/>
      </c>
      <c r="EP277">
        <f>MIN(AT276*(1+AT$6/Setup!$C$13)-CR277,MAX(0,$H277-SUM($DP277:EO277)))</f>
        <v/>
      </c>
      <c r="EQ277">
        <f>MIN(AU276*(1+AU$6/Setup!$C$13)-CS277,MAX(0,$H277-SUM($DP277:EP277)))</f>
        <v/>
      </c>
      <c r="ER277">
        <f>MIN(AV276*(1+AV$6/Setup!$C$13)-CT277,MAX(0,$H277-SUM($DP277:EQ277)))</f>
        <v/>
      </c>
      <c r="ES277">
        <f>MIN(AW276*(1+AW$6/Setup!$C$13)-CU277,MAX(0,$H277-SUM($DP277:ER277)))</f>
        <v/>
      </c>
      <c r="ET277">
        <f>MIN(AX276*(1+AX$6/Setup!$C$13)-CV277,MAX(0,$H277-SUM($DP277:ES277)))</f>
        <v/>
      </c>
      <c r="EU277">
        <f>MIN(AY276*(1+AY$6/Setup!$C$13)-CW277,MAX(0,$H277-SUM($DP277:ET277)))</f>
        <v/>
      </c>
      <c r="EV277">
        <f>MIN(AZ276*(1+AZ$6/Setup!$C$13)-CX277,MAX(0,$H277-SUM($DP277:EU277)))</f>
        <v/>
      </c>
      <c r="EW277">
        <f>MIN(BA276*(1+BA$6/Setup!$C$13)-CY277,MAX(0,$H277-SUM($DP277:EV277)))</f>
        <v/>
      </c>
      <c r="EX277">
        <f>MIN(BB276*(1+BB$6/Setup!$C$13)-CZ277,MAX(0,$H277-SUM($DP277:EW277)))</f>
        <v/>
      </c>
      <c r="EY277">
        <f>MIN(BC276*(1+BC$6/Setup!$C$13)-DA277,MAX(0,$H277-SUM($DP277:EX277)))</f>
        <v/>
      </c>
      <c r="EZ277">
        <f>MIN(BD276*(1+BD$6/Setup!$C$13)-DB277,MAX(0,$H277-SUM($DP277:EY277)))</f>
        <v/>
      </c>
      <c r="FA277">
        <f>MIN(BE276*(1+BE$6/Setup!$C$13)-DC277,MAX(0,$H277-SUM($DP277:EZ277)))</f>
        <v/>
      </c>
      <c r="FB277">
        <f>MIN(BF276*(1+BF$6/Setup!$C$13)-DD277,MAX(0,$H277-SUM($DP277:FA277)))</f>
        <v/>
      </c>
      <c r="FC277">
        <f>MIN(BG276*(1+BG$6/Setup!$C$13)-DE277,MAX(0,$H277-SUM($DP277:FB277)))</f>
        <v/>
      </c>
      <c r="FD277">
        <f>MIN(BH276*(1+BH$6/Setup!$C$13)-DF277,MAX(0,$H277-SUM($DP277:FC277)))</f>
        <v/>
      </c>
      <c r="FE277">
        <f>MIN(BI276*(1+BI$6/Setup!$C$13)-DG277,MAX(0,$H277-SUM($DP277:FD277)))</f>
        <v/>
      </c>
      <c r="FF277">
        <f>MIN(BJ276*(1+BJ$6/Setup!$C$13)-DH277,MAX(0,$H277-SUM($DP277:FE277)))</f>
        <v/>
      </c>
      <c r="FG277">
        <f>MIN(BK276*(1+BK$6/Setup!$C$13)-DI277,MAX(0,$H277-SUM($DP277:FF277)))</f>
        <v/>
      </c>
      <c r="FH277">
        <f>MIN(BL276*(1+BL$6/Setup!$C$13)-DJ277,MAX(0,$H277-SUM($DP277:FG277)))</f>
        <v/>
      </c>
      <c r="FI277">
        <f>MIN(BM276*(1+BM$6/Setup!$C$13)-DK277,MAX(0,$H277-SUM($DP277:FH277)))</f>
        <v/>
      </c>
      <c r="FJ277">
        <f>MIN(BN276*(1+BN$6/Setup!$C$13)-DL277,MAX(0,$H277-SUM($DP277:FI277)))</f>
        <v/>
      </c>
      <c r="FK277">
        <f>MIN(BO276*(1+BO$6/Setup!$C$13)-DM277,MAX(0,$H277-SUM($DP277:FJ277)))</f>
        <v/>
      </c>
      <c r="FL277">
        <f>MIN(BP276*(1+BP$6/Setup!$C$13)-DN277,MAX(0,$H277-SUM($DP277:FK277)))</f>
        <v/>
      </c>
      <c r="FM277">
        <f>MIN(BQ276*(1+BQ$6/Setup!$C$13)-DO277,MAX(0,$H277-SUM($DP277:FL277)))</f>
        <v/>
      </c>
    </row>
    <row r="278">
      <c r="A278">
        <f>A277+1</f>
        <v/>
      </c>
      <c r="B278">
        <f>IF(Setup!$C$6="Every week",Setup!$C$7+7*(A278-1),IF(Setup!$C$6="Every 2 weeks",Setup!$C$7+14*(A278-1),IF(Setup!$C$6="Every month",EDATE(Setup!$C$7,A278-1),EOMONTH(Setup!$C$7,INT((A278-1+Setup!$C$20)/2)-1)+MIN(IF(MOD(A278-1+Setup!$C$20,2)=0,Setup!$C$18,Setup!$C$19),DAY(EOMONTH(Setup!$C$7,INT((A278-1+Setup!$C$20)/2)))))))</f>
        <v/>
      </c>
      <c r="C278">
        <f>N('Paycheck Plan'!J274)</f>
        <v/>
      </c>
      <c r="D278">
        <f>N('Paycheck Plan'!K274)</f>
        <v/>
      </c>
      <c r="E278">
        <f>MIN(MAX(0,Setup!$C$10-F277),MAX(0,Setup!$C$8+C278-G278))</f>
        <v/>
      </c>
      <c r="F278">
        <f>F277+E278</f>
        <v/>
      </c>
      <c r="G278">
        <f>MIN(Setup!$C$14,MAX(0,Setup!$C$8+C278))</f>
        <v/>
      </c>
      <c r="H278">
        <f>MAX(0,Setup!$C$8+C278-G278-E278)+SUM($T$7:$BQ$7)-SUM(BR278:DO278)</f>
        <v/>
      </c>
      <c r="I278">
        <f>SUMPRODUCT(T277:BQ277,$T$6:$BQ$6)/Setup!$C$13</f>
        <v/>
      </c>
      <c r="J278">
        <f>SUM(T278:BQ278)</f>
        <v/>
      </c>
      <c r="K278">
        <f>IF(MAX(DP278:FM278)&gt;0,MATCH(MAX(DP278:FM278),DP278:FM278,0),1)</f>
        <v/>
      </c>
      <c r="T278">
        <f>MAX(0,T277*(1+T$6/Setup!$C$13)-BR278-DP278)+IF($K278=1,$D278,0)</f>
        <v/>
      </c>
      <c r="U278">
        <f>MAX(0,U277*(1+U$6/Setup!$C$13)-BS278-DQ278)+IF($K278=2,$D278,0)</f>
        <v/>
      </c>
      <c r="V278">
        <f>MAX(0,V277*(1+V$6/Setup!$C$13)-BT278-DR278)+IF($K278=3,$D278,0)</f>
        <v/>
      </c>
      <c r="W278">
        <f>MAX(0,W277*(1+W$6/Setup!$C$13)-BU278-DS278)+IF($K278=4,$D278,0)</f>
        <v/>
      </c>
      <c r="X278">
        <f>MAX(0,X277*(1+X$6/Setup!$C$13)-BV278-DT278)+IF($K278=5,$D278,0)</f>
        <v/>
      </c>
      <c r="Y278">
        <f>MAX(0,Y277*(1+Y$6/Setup!$C$13)-BW278-DU278)+IF($K278=6,$D278,0)</f>
        <v/>
      </c>
      <c r="Z278">
        <f>MAX(0,Z277*(1+Z$6/Setup!$C$13)-BX278-DV278)+IF($K278=7,$D278,0)</f>
        <v/>
      </c>
      <c r="AA278">
        <f>MAX(0,AA277*(1+AA$6/Setup!$C$13)-BY278-DW278)+IF($K278=8,$D278,0)</f>
        <v/>
      </c>
      <c r="AB278">
        <f>MAX(0,AB277*(1+AB$6/Setup!$C$13)-BZ278-DX278)+IF($K278=9,$D278,0)</f>
        <v/>
      </c>
      <c r="AC278">
        <f>MAX(0,AC277*(1+AC$6/Setup!$C$13)-CA278-DY278)+IF($K278=10,$D278,0)</f>
        <v/>
      </c>
      <c r="AD278">
        <f>MAX(0,AD277*(1+AD$6/Setup!$C$13)-CB278-DZ278)+IF($K278=11,$D278,0)</f>
        <v/>
      </c>
      <c r="AE278">
        <f>MAX(0,AE277*(1+AE$6/Setup!$C$13)-CC278-EA278)+IF($K278=12,$D278,0)</f>
        <v/>
      </c>
      <c r="AF278">
        <f>MAX(0,AF277*(1+AF$6/Setup!$C$13)-CD278-EB278)+IF($K278=13,$D278,0)</f>
        <v/>
      </c>
      <c r="AG278">
        <f>MAX(0,AG277*(1+AG$6/Setup!$C$13)-CE278-EC278)+IF($K278=14,$D278,0)</f>
        <v/>
      </c>
      <c r="AH278">
        <f>MAX(0,AH277*(1+AH$6/Setup!$C$13)-CF278-ED278)+IF($K278=15,$D278,0)</f>
        <v/>
      </c>
      <c r="AI278">
        <f>MAX(0,AI277*(1+AI$6/Setup!$C$13)-CG278-EE278)+IF($K278=16,$D278,0)</f>
        <v/>
      </c>
      <c r="AJ278">
        <f>MAX(0,AJ277*(1+AJ$6/Setup!$C$13)-CH278-EF278)+IF($K278=17,$D278,0)</f>
        <v/>
      </c>
      <c r="AK278">
        <f>MAX(0,AK277*(1+AK$6/Setup!$C$13)-CI278-EG278)+IF($K278=18,$D278,0)</f>
        <v/>
      </c>
      <c r="AL278">
        <f>MAX(0,AL277*(1+AL$6/Setup!$C$13)-CJ278-EH278)+IF($K278=19,$D278,0)</f>
        <v/>
      </c>
      <c r="AM278">
        <f>MAX(0,AM277*(1+AM$6/Setup!$C$13)-CK278-EI278)+IF($K278=20,$D278,0)</f>
        <v/>
      </c>
      <c r="AN278">
        <f>MAX(0,AN277*(1+AN$6/Setup!$C$13)-CL278-EJ278)+IF($K278=21,$D278,0)</f>
        <v/>
      </c>
      <c r="AO278">
        <f>MAX(0,AO277*(1+AO$6/Setup!$C$13)-CM278-EK278)+IF($K278=22,$D278,0)</f>
        <v/>
      </c>
      <c r="AP278">
        <f>MAX(0,AP277*(1+AP$6/Setup!$C$13)-CN278-EL278)+IF($K278=23,$D278,0)</f>
        <v/>
      </c>
      <c r="AQ278">
        <f>MAX(0,AQ277*(1+AQ$6/Setup!$C$13)-CO278-EM278)+IF($K278=24,$D278,0)</f>
        <v/>
      </c>
      <c r="AR278">
        <f>MAX(0,AR277*(1+AR$6/Setup!$C$13)-CP278-EN278)+IF($K278=25,$D278,0)</f>
        <v/>
      </c>
      <c r="AS278">
        <f>MAX(0,AS277*(1+AS$6/Setup!$C$13)-CQ278-EO278)+IF($K278=26,$D278,0)</f>
        <v/>
      </c>
      <c r="AT278">
        <f>MAX(0,AT277*(1+AT$6/Setup!$C$13)-CR278-EP278)+IF($K278=27,$D278,0)</f>
        <v/>
      </c>
      <c r="AU278">
        <f>MAX(0,AU277*(1+AU$6/Setup!$C$13)-CS278-EQ278)+IF($K278=28,$D278,0)</f>
        <v/>
      </c>
      <c r="AV278">
        <f>MAX(0,AV277*(1+AV$6/Setup!$C$13)-CT278-ER278)+IF($K278=29,$D278,0)</f>
        <v/>
      </c>
      <c r="AW278">
        <f>MAX(0,AW277*(1+AW$6/Setup!$C$13)-CU278-ES278)+IF($K278=30,$D278,0)</f>
        <v/>
      </c>
      <c r="AX278">
        <f>MAX(0,AX277*(1+AX$6/Setup!$C$13)-CV278-ET278)+IF($K278=31,$D278,0)</f>
        <v/>
      </c>
      <c r="AY278">
        <f>MAX(0,AY277*(1+AY$6/Setup!$C$13)-CW278-EU278)+IF($K278=32,$D278,0)</f>
        <v/>
      </c>
      <c r="AZ278">
        <f>MAX(0,AZ277*(1+AZ$6/Setup!$C$13)-CX278-EV278)+IF($K278=33,$D278,0)</f>
        <v/>
      </c>
      <c r="BA278">
        <f>MAX(0,BA277*(1+BA$6/Setup!$C$13)-CY278-EW278)+IF($K278=34,$D278,0)</f>
        <v/>
      </c>
      <c r="BB278">
        <f>MAX(0,BB277*(1+BB$6/Setup!$C$13)-CZ278-EX278)+IF($K278=35,$D278,0)</f>
        <v/>
      </c>
      <c r="BC278">
        <f>MAX(0,BC277*(1+BC$6/Setup!$C$13)-DA278-EY278)+IF($K278=36,$D278,0)</f>
        <v/>
      </c>
      <c r="BD278">
        <f>MAX(0,BD277*(1+BD$6/Setup!$C$13)-DB278-EZ278)+IF($K278=37,$D278,0)</f>
        <v/>
      </c>
      <c r="BE278">
        <f>MAX(0,BE277*(1+BE$6/Setup!$C$13)-DC278-FA278)+IF($K278=38,$D278,0)</f>
        <v/>
      </c>
      <c r="BF278">
        <f>MAX(0,BF277*(1+BF$6/Setup!$C$13)-DD278-FB278)+IF($K278=39,$D278,0)</f>
        <v/>
      </c>
      <c r="BG278">
        <f>MAX(0,BG277*(1+BG$6/Setup!$C$13)-DE278-FC278)+IF($K278=40,$D278,0)</f>
        <v/>
      </c>
      <c r="BH278">
        <f>MAX(0,BH277*(1+BH$6/Setup!$C$13)-DF278-FD278)+IF($K278=41,$D278,0)</f>
        <v/>
      </c>
      <c r="BI278">
        <f>MAX(0,BI277*(1+BI$6/Setup!$C$13)-DG278-FE278)+IF($K278=42,$D278,0)</f>
        <v/>
      </c>
      <c r="BJ278">
        <f>MAX(0,BJ277*(1+BJ$6/Setup!$C$13)-DH278-FF278)+IF($K278=43,$D278,0)</f>
        <v/>
      </c>
      <c r="BK278">
        <f>MAX(0,BK277*(1+BK$6/Setup!$C$13)-DI278-FG278)+IF($K278=44,$D278,0)</f>
        <v/>
      </c>
      <c r="BL278">
        <f>MAX(0,BL277*(1+BL$6/Setup!$C$13)-DJ278-FH278)+IF($K278=45,$D278,0)</f>
        <v/>
      </c>
      <c r="BM278">
        <f>MAX(0,BM277*(1+BM$6/Setup!$C$13)-DK278-FI278)+IF($K278=46,$D278,0)</f>
        <v/>
      </c>
      <c r="BN278">
        <f>MAX(0,BN277*(1+BN$6/Setup!$C$13)-DL278-FJ278)+IF($K278=47,$D278,0)</f>
        <v/>
      </c>
      <c r="BO278">
        <f>MAX(0,BO277*(1+BO$6/Setup!$C$13)-DM278-FK278)+IF($K278=48,$D278,0)</f>
        <v/>
      </c>
      <c r="BP278">
        <f>MAX(0,BP277*(1+BP$6/Setup!$C$13)-DN278-FL278)+IF($K278=49,$D278,0)</f>
        <v/>
      </c>
      <c r="BQ278">
        <f>MAX(0,BQ277*(1+BQ$6/Setup!$C$13)-DO278-FM278)+IF($K278=50,$D278,0)</f>
        <v/>
      </c>
      <c r="BR278">
        <f>MIN(T277*(1+T$6/Setup!$C$13),T$7)</f>
        <v/>
      </c>
      <c r="BS278">
        <f>MIN(U277*(1+U$6/Setup!$C$13),U$7)</f>
        <v/>
      </c>
      <c r="BT278">
        <f>MIN(V277*(1+V$6/Setup!$C$13),V$7)</f>
        <v/>
      </c>
      <c r="BU278">
        <f>MIN(W277*(1+W$6/Setup!$C$13),W$7)</f>
        <v/>
      </c>
      <c r="BV278">
        <f>MIN(X277*(1+X$6/Setup!$C$13),X$7)</f>
        <v/>
      </c>
      <c r="BW278">
        <f>MIN(Y277*(1+Y$6/Setup!$C$13),Y$7)</f>
        <v/>
      </c>
      <c r="BX278">
        <f>MIN(Z277*(1+Z$6/Setup!$C$13),Z$7)</f>
        <v/>
      </c>
      <c r="BY278">
        <f>MIN(AA277*(1+AA$6/Setup!$C$13),AA$7)</f>
        <v/>
      </c>
      <c r="BZ278">
        <f>MIN(AB277*(1+AB$6/Setup!$C$13),AB$7)</f>
        <v/>
      </c>
      <c r="CA278">
        <f>MIN(AC277*(1+AC$6/Setup!$C$13),AC$7)</f>
        <v/>
      </c>
      <c r="CB278">
        <f>MIN(AD277*(1+AD$6/Setup!$C$13),AD$7)</f>
        <v/>
      </c>
      <c r="CC278">
        <f>MIN(AE277*(1+AE$6/Setup!$C$13),AE$7)</f>
        <v/>
      </c>
      <c r="CD278">
        <f>MIN(AF277*(1+AF$6/Setup!$C$13),AF$7)</f>
        <v/>
      </c>
      <c r="CE278">
        <f>MIN(AG277*(1+AG$6/Setup!$C$13),AG$7)</f>
        <v/>
      </c>
      <c r="CF278">
        <f>MIN(AH277*(1+AH$6/Setup!$C$13),AH$7)</f>
        <v/>
      </c>
      <c r="CG278">
        <f>MIN(AI277*(1+AI$6/Setup!$C$13),AI$7)</f>
        <v/>
      </c>
      <c r="CH278">
        <f>MIN(AJ277*(1+AJ$6/Setup!$C$13),AJ$7)</f>
        <v/>
      </c>
      <c r="CI278">
        <f>MIN(AK277*(1+AK$6/Setup!$C$13),AK$7)</f>
        <v/>
      </c>
      <c r="CJ278">
        <f>MIN(AL277*(1+AL$6/Setup!$C$13),AL$7)</f>
        <v/>
      </c>
      <c r="CK278">
        <f>MIN(AM277*(1+AM$6/Setup!$C$13),AM$7)</f>
        <v/>
      </c>
      <c r="CL278">
        <f>MIN(AN277*(1+AN$6/Setup!$C$13),AN$7)</f>
        <v/>
      </c>
      <c r="CM278">
        <f>MIN(AO277*(1+AO$6/Setup!$C$13),AO$7)</f>
        <v/>
      </c>
      <c r="CN278">
        <f>MIN(AP277*(1+AP$6/Setup!$C$13),AP$7)</f>
        <v/>
      </c>
      <c r="CO278">
        <f>MIN(AQ277*(1+AQ$6/Setup!$C$13),AQ$7)</f>
        <v/>
      </c>
      <c r="CP278">
        <f>MIN(AR277*(1+AR$6/Setup!$C$13),AR$7)</f>
        <v/>
      </c>
      <c r="CQ278">
        <f>MIN(AS277*(1+AS$6/Setup!$C$13),AS$7)</f>
        <v/>
      </c>
      <c r="CR278">
        <f>MIN(AT277*(1+AT$6/Setup!$C$13),AT$7)</f>
        <v/>
      </c>
      <c r="CS278">
        <f>MIN(AU277*(1+AU$6/Setup!$C$13),AU$7)</f>
        <v/>
      </c>
      <c r="CT278">
        <f>MIN(AV277*(1+AV$6/Setup!$C$13),AV$7)</f>
        <v/>
      </c>
      <c r="CU278">
        <f>MIN(AW277*(1+AW$6/Setup!$C$13),AW$7)</f>
        <v/>
      </c>
      <c r="CV278">
        <f>MIN(AX277*(1+AX$6/Setup!$C$13),AX$7)</f>
        <v/>
      </c>
      <c r="CW278">
        <f>MIN(AY277*(1+AY$6/Setup!$C$13),AY$7)</f>
        <v/>
      </c>
      <c r="CX278">
        <f>MIN(AZ277*(1+AZ$6/Setup!$C$13),AZ$7)</f>
        <v/>
      </c>
      <c r="CY278">
        <f>MIN(BA277*(1+BA$6/Setup!$C$13),BA$7)</f>
        <v/>
      </c>
      <c r="CZ278">
        <f>MIN(BB277*(1+BB$6/Setup!$C$13),BB$7)</f>
        <v/>
      </c>
      <c r="DA278">
        <f>MIN(BC277*(1+BC$6/Setup!$C$13),BC$7)</f>
        <v/>
      </c>
      <c r="DB278">
        <f>MIN(BD277*(1+BD$6/Setup!$C$13),BD$7)</f>
        <v/>
      </c>
      <c r="DC278">
        <f>MIN(BE277*(1+BE$6/Setup!$C$13),BE$7)</f>
        <v/>
      </c>
      <c r="DD278">
        <f>MIN(BF277*(1+BF$6/Setup!$C$13),BF$7)</f>
        <v/>
      </c>
      <c r="DE278">
        <f>MIN(BG277*(1+BG$6/Setup!$C$13),BG$7)</f>
        <v/>
      </c>
      <c r="DF278">
        <f>MIN(BH277*(1+BH$6/Setup!$C$13),BH$7)</f>
        <v/>
      </c>
      <c r="DG278">
        <f>MIN(BI277*(1+BI$6/Setup!$C$13),BI$7)</f>
        <v/>
      </c>
      <c r="DH278">
        <f>MIN(BJ277*(1+BJ$6/Setup!$C$13),BJ$7)</f>
        <v/>
      </c>
      <c r="DI278">
        <f>MIN(BK277*(1+BK$6/Setup!$C$13),BK$7)</f>
        <v/>
      </c>
      <c r="DJ278">
        <f>MIN(BL277*(1+BL$6/Setup!$C$13),BL$7)</f>
        <v/>
      </c>
      <c r="DK278">
        <f>MIN(BM277*(1+BM$6/Setup!$C$13),BM$7)</f>
        <v/>
      </c>
      <c r="DL278">
        <f>MIN(BN277*(1+BN$6/Setup!$C$13),BN$7)</f>
        <v/>
      </c>
      <c r="DM278">
        <f>MIN(BO277*(1+BO$6/Setup!$C$13),BO$7)</f>
        <v/>
      </c>
      <c r="DN278">
        <f>MIN(BP277*(1+BP$6/Setup!$C$13),BP$7)</f>
        <v/>
      </c>
      <c r="DO278">
        <f>MIN(BQ277*(1+BQ$6/Setup!$C$13),BQ$7)</f>
        <v/>
      </c>
      <c r="DP278">
        <f>MIN(T277*(1+T$6/Setup!$C$13)-BR278,$H278)</f>
        <v/>
      </c>
      <c r="DQ278">
        <f>MIN(U277*(1+U$6/Setup!$C$13)-BS278,MAX(0,$H278-SUM($DP278:DP278)))</f>
        <v/>
      </c>
      <c r="DR278">
        <f>MIN(V277*(1+V$6/Setup!$C$13)-BT278,MAX(0,$H278-SUM($DP278:DQ278)))</f>
        <v/>
      </c>
      <c r="DS278">
        <f>MIN(W277*(1+W$6/Setup!$C$13)-BU278,MAX(0,$H278-SUM($DP278:DR278)))</f>
        <v/>
      </c>
      <c r="DT278">
        <f>MIN(X277*(1+X$6/Setup!$C$13)-BV278,MAX(0,$H278-SUM($DP278:DS278)))</f>
        <v/>
      </c>
      <c r="DU278">
        <f>MIN(Y277*(1+Y$6/Setup!$C$13)-BW278,MAX(0,$H278-SUM($DP278:DT278)))</f>
        <v/>
      </c>
      <c r="DV278">
        <f>MIN(Z277*(1+Z$6/Setup!$C$13)-BX278,MAX(0,$H278-SUM($DP278:DU278)))</f>
        <v/>
      </c>
      <c r="DW278">
        <f>MIN(AA277*(1+AA$6/Setup!$C$13)-BY278,MAX(0,$H278-SUM($DP278:DV278)))</f>
        <v/>
      </c>
      <c r="DX278">
        <f>MIN(AB277*(1+AB$6/Setup!$C$13)-BZ278,MAX(0,$H278-SUM($DP278:DW278)))</f>
        <v/>
      </c>
      <c r="DY278">
        <f>MIN(AC277*(1+AC$6/Setup!$C$13)-CA278,MAX(0,$H278-SUM($DP278:DX278)))</f>
        <v/>
      </c>
      <c r="DZ278">
        <f>MIN(AD277*(1+AD$6/Setup!$C$13)-CB278,MAX(0,$H278-SUM($DP278:DY278)))</f>
        <v/>
      </c>
      <c r="EA278">
        <f>MIN(AE277*(1+AE$6/Setup!$C$13)-CC278,MAX(0,$H278-SUM($DP278:DZ278)))</f>
        <v/>
      </c>
      <c r="EB278">
        <f>MIN(AF277*(1+AF$6/Setup!$C$13)-CD278,MAX(0,$H278-SUM($DP278:EA278)))</f>
        <v/>
      </c>
      <c r="EC278">
        <f>MIN(AG277*(1+AG$6/Setup!$C$13)-CE278,MAX(0,$H278-SUM($DP278:EB278)))</f>
        <v/>
      </c>
      <c r="ED278">
        <f>MIN(AH277*(1+AH$6/Setup!$C$13)-CF278,MAX(0,$H278-SUM($DP278:EC278)))</f>
        <v/>
      </c>
      <c r="EE278">
        <f>MIN(AI277*(1+AI$6/Setup!$C$13)-CG278,MAX(0,$H278-SUM($DP278:ED278)))</f>
        <v/>
      </c>
      <c r="EF278">
        <f>MIN(AJ277*(1+AJ$6/Setup!$C$13)-CH278,MAX(0,$H278-SUM($DP278:EE278)))</f>
        <v/>
      </c>
      <c r="EG278">
        <f>MIN(AK277*(1+AK$6/Setup!$C$13)-CI278,MAX(0,$H278-SUM($DP278:EF278)))</f>
        <v/>
      </c>
      <c r="EH278">
        <f>MIN(AL277*(1+AL$6/Setup!$C$13)-CJ278,MAX(0,$H278-SUM($DP278:EG278)))</f>
        <v/>
      </c>
      <c r="EI278">
        <f>MIN(AM277*(1+AM$6/Setup!$C$13)-CK278,MAX(0,$H278-SUM($DP278:EH278)))</f>
        <v/>
      </c>
      <c r="EJ278">
        <f>MIN(AN277*(1+AN$6/Setup!$C$13)-CL278,MAX(0,$H278-SUM($DP278:EI278)))</f>
        <v/>
      </c>
      <c r="EK278">
        <f>MIN(AO277*(1+AO$6/Setup!$C$13)-CM278,MAX(0,$H278-SUM($DP278:EJ278)))</f>
        <v/>
      </c>
      <c r="EL278">
        <f>MIN(AP277*(1+AP$6/Setup!$C$13)-CN278,MAX(0,$H278-SUM($DP278:EK278)))</f>
        <v/>
      </c>
      <c r="EM278">
        <f>MIN(AQ277*(1+AQ$6/Setup!$C$13)-CO278,MAX(0,$H278-SUM($DP278:EL278)))</f>
        <v/>
      </c>
      <c r="EN278">
        <f>MIN(AR277*(1+AR$6/Setup!$C$13)-CP278,MAX(0,$H278-SUM($DP278:EM278)))</f>
        <v/>
      </c>
      <c r="EO278">
        <f>MIN(AS277*(1+AS$6/Setup!$C$13)-CQ278,MAX(0,$H278-SUM($DP278:EN278)))</f>
        <v/>
      </c>
      <c r="EP278">
        <f>MIN(AT277*(1+AT$6/Setup!$C$13)-CR278,MAX(0,$H278-SUM($DP278:EO278)))</f>
        <v/>
      </c>
      <c r="EQ278">
        <f>MIN(AU277*(1+AU$6/Setup!$C$13)-CS278,MAX(0,$H278-SUM($DP278:EP278)))</f>
        <v/>
      </c>
      <c r="ER278">
        <f>MIN(AV277*(1+AV$6/Setup!$C$13)-CT278,MAX(0,$H278-SUM($DP278:EQ278)))</f>
        <v/>
      </c>
      <c r="ES278">
        <f>MIN(AW277*(1+AW$6/Setup!$C$13)-CU278,MAX(0,$H278-SUM($DP278:ER278)))</f>
        <v/>
      </c>
      <c r="ET278">
        <f>MIN(AX277*(1+AX$6/Setup!$C$13)-CV278,MAX(0,$H278-SUM($DP278:ES278)))</f>
        <v/>
      </c>
      <c r="EU278">
        <f>MIN(AY277*(1+AY$6/Setup!$C$13)-CW278,MAX(0,$H278-SUM($DP278:ET278)))</f>
        <v/>
      </c>
      <c r="EV278">
        <f>MIN(AZ277*(1+AZ$6/Setup!$C$13)-CX278,MAX(0,$H278-SUM($DP278:EU278)))</f>
        <v/>
      </c>
      <c r="EW278">
        <f>MIN(BA277*(1+BA$6/Setup!$C$13)-CY278,MAX(0,$H278-SUM($DP278:EV278)))</f>
        <v/>
      </c>
      <c r="EX278">
        <f>MIN(BB277*(1+BB$6/Setup!$C$13)-CZ278,MAX(0,$H278-SUM($DP278:EW278)))</f>
        <v/>
      </c>
      <c r="EY278">
        <f>MIN(BC277*(1+BC$6/Setup!$C$13)-DA278,MAX(0,$H278-SUM($DP278:EX278)))</f>
        <v/>
      </c>
      <c r="EZ278">
        <f>MIN(BD277*(1+BD$6/Setup!$C$13)-DB278,MAX(0,$H278-SUM($DP278:EY278)))</f>
        <v/>
      </c>
      <c r="FA278">
        <f>MIN(BE277*(1+BE$6/Setup!$C$13)-DC278,MAX(0,$H278-SUM($DP278:EZ278)))</f>
        <v/>
      </c>
      <c r="FB278">
        <f>MIN(BF277*(1+BF$6/Setup!$C$13)-DD278,MAX(0,$H278-SUM($DP278:FA278)))</f>
        <v/>
      </c>
      <c r="FC278">
        <f>MIN(BG277*(1+BG$6/Setup!$C$13)-DE278,MAX(0,$H278-SUM($DP278:FB278)))</f>
        <v/>
      </c>
      <c r="FD278">
        <f>MIN(BH277*(1+BH$6/Setup!$C$13)-DF278,MAX(0,$H278-SUM($DP278:FC278)))</f>
        <v/>
      </c>
      <c r="FE278">
        <f>MIN(BI277*(1+BI$6/Setup!$C$13)-DG278,MAX(0,$H278-SUM($DP278:FD278)))</f>
        <v/>
      </c>
      <c r="FF278">
        <f>MIN(BJ277*(1+BJ$6/Setup!$C$13)-DH278,MAX(0,$H278-SUM($DP278:FE278)))</f>
        <v/>
      </c>
      <c r="FG278">
        <f>MIN(BK277*(1+BK$6/Setup!$C$13)-DI278,MAX(0,$H278-SUM($DP278:FF278)))</f>
        <v/>
      </c>
      <c r="FH278">
        <f>MIN(BL277*(1+BL$6/Setup!$C$13)-DJ278,MAX(0,$H278-SUM($DP278:FG278)))</f>
        <v/>
      </c>
      <c r="FI278">
        <f>MIN(BM277*(1+BM$6/Setup!$C$13)-DK278,MAX(0,$H278-SUM($DP278:FH278)))</f>
        <v/>
      </c>
      <c r="FJ278">
        <f>MIN(BN277*(1+BN$6/Setup!$C$13)-DL278,MAX(0,$H278-SUM($DP278:FI278)))</f>
        <v/>
      </c>
      <c r="FK278">
        <f>MIN(BO277*(1+BO$6/Setup!$C$13)-DM278,MAX(0,$H278-SUM($DP278:FJ278)))</f>
        <v/>
      </c>
      <c r="FL278">
        <f>MIN(BP277*(1+BP$6/Setup!$C$13)-DN278,MAX(0,$H278-SUM($DP278:FK278)))</f>
        <v/>
      </c>
      <c r="FM278">
        <f>MIN(BQ277*(1+BQ$6/Setup!$C$13)-DO278,MAX(0,$H278-SUM($DP278:FL278)))</f>
        <v/>
      </c>
    </row>
    <row r="279">
      <c r="A279">
        <f>A278+1</f>
        <v/>
      </c>
      <c r="B279">
        <f>IF(Setup!$C$6="Every week",Setup!$C$7+7*(A279-1),IF(Setup!$C$6="Every 2 weeks",Setup!$C$7+14*(A279-1),IF(Setup!$C$6="Every month",EDATE(Setup!$C$7,A279-1),EOMONTH(Setup!$C$7,INT((A279-1+Setup!$C$20)/2)-1)+MIN(IF(MOD(A279-1+Setup!$C$20,2)=0,Setup!$C$18,Setup!$C$19),DAY(EOMONTH(Setup!$C$7,INT((A279-1+Setup!$C$20)/2)))))))</f>
        <v/>
      </c>
      <c r="C279">
        <f>N('Paycheck Plan'!J275)</f>
        <v/>
      </c>
      <c r="D279">
        <f>N('Paycheck Plan'!K275)</f>
        <v/>
      </c>
      <c r="E279">
        <f>MIN(MAX(0,Setup!$C$10-F278),MAX(0,Setup!$C$8+C279-G279))</f>
        <v/>
      </c>
      <c r="F279">
        <f>F278+E279</f>
        <v/>
      </c>
      <c r="G279">
        <f>MIN(Setup!$C$14,MAX(0,Setup!$C$8+C279))</f>
        <v/>
      </c>
      <c r="H279">
        <f>MAX(0,Setup!$C$8+C279-G279-E279)+SUM($T$7:$BQ$7)-SUM(BR279:DO279)</f>
        <v/>
      </c>
      <c r="I279">
        <f>SUMPRODUCT(T278:BQ278,$T$6:$BQ$6)/Setup!$C$13</f>
        <v/>
      </c>
      <c r="J279">
        <f>SUM(T279:BQ279)</f>
        <v/>
      </c>
      <c r="K279">
        <f>IF(MAX(DP279:FM279)&gt;0,MATCH(MAX(DP279:FM279),DP279:FM279,0),1)</f>
        <v/>
      </c>
      <c r="T279">
        <f>MAX(0,T278*(1+T$6/Setup!$C$13)-BR279-DP279)+IF($K279=1,$D279,0)</f>
        <v/>
      </c>
      <c r="U279">
        <f>MAX(0,U278*(1+U$6/Setup!$C$13)-BS279-DQ279)+IF($K279=2,$D279,0)</f>
        <v/>
      </c>
      <c r="V279">
        <f>MAX(0,V278*(1+V$6/Setup!$C$13)-BT279-DR279)+IF($K279=3,$D279,0)</f>
        <v/>
      </c>
      <c r="W279">
        <f>MAX(0,W278*(1+W$6/Setup!$C$13)-BU279-DS279)+IF($K279=4,$D279,0)</f>
        <v/>
      </c>
      <c r="X279">
        <f>MAX(0,X278*(1+X$6/Setup!$C$13)-BV279-DT279)+IF($K279=5,$D279,0)</f>
        <v/>
      </c>
      <c r="Y279">
        <f>MAX(0,Y278*(1+Y$6/Setup!$C$13)-BW279-DU279)+IF($K279=6,$D279,0)</f>
        <v/>
      </c>
      <c r="Z279">
        <f>MAX(0,Z278*(1+Z$6/Setup!$C$13)-BX279-DV279)+IF($K279=7,$D279,0)</f>
        <v/>
      </c>
      <c r="AA279">
        <f>MAX(0,AA278*(1+AA$6/Setup!$C$13)-BY279-DW279)+IF($K279=8,$D279,0)</f>
        <v/>
      </c>
      <c r="AB279">
        <f>MAX(0,AB278*(1+AB$6/Setup!$C$13)-BZ279-DX279)+IF($K279=9,$D279,0)</f>
        <v/>
      </c>
      <c r="AC279">
        <f>MAX(0,AC278*(1+AC$6/Setup!$C$13)-CA279-DY279)+IF($K279=10,$D279,0)</f>
        <v/>
      </c>
      <c r="AD279">
        <f>MAX(0,AD278*(1+AD$6/Setup!$C$13)-CB279-DZ279)+IF($K279=11,$D279,0)</f>
        <v/>
      </c>
      <c r="AE279">
        <f>MAX(0,AE278*(1+AE$6/Setup!$C$13)-CC279-EA279)+IF($K279=12,$D279,0)</f>
        <v/>
      </c>
      <c r="AF279">
        <f>MAX(0,AF278*(1+AF$6/Setup!$C$13)-CD279-EB279)+IF($K279=13,$D279,0)</f>
        <v/>
      </c>
      <c r="AG279">
        <f>MAX(0,AG278*(1+AG$6/Setup!$C$13)-CE279-EC279)+IF($K279=14,$D279,0)</f>
        <v/>
      </c>
      <c r="AH279">
        <f>MAX(0,AH278*(1+AH$6/Setup!$C$13)-CF279-ED279)+IF($K279=15,$D279,0)</f>
        <v/>
      </c>
      <c r="AI279">
        <f>MAX(0,AI278*(1+AI$6/Setup!$C$13)-CG279-EE279)+IF($K279=16,$D279,0)</f>
        <v/>
      </c>
      <c r="AJ279">
        <f>MAX(0,AJ278*(1+AJ$6/Setup!$C$13)-CH279-EF279)+IF($K279=17,$D279,0)</f>
        <v/>
      </c>
      <c r="AK279">
        <f>MAX(0,AK278*(1+AK$6/Setup!$C$13)-CI279-EG279)+IF($K279=18,$D279,0)</f>
        <v/>
      </c>
      <c r="AL279">
        <f>MAX(0,AL278*(1+AL$6/Setup!$C$13)-CJ279-EH279)+IF($K279=19,$D279,0)</f>
        <v/>
      </c>
      <c r="AM279">
        <f>MAX(0,AM278*(1+AM$6/Setup!$C$13)-CK279-EI279)+IF($K279=20,$D279,0)</f>
        <v/>
      </c>
      <c r="AN279">
        <f>MAX(0,AN278*(1+AN$6/Setup!$C$13)-CL279-EJ279)+IF($K279=21,$D279,0)</f>
        <v/>
      </c>
      <c r="AO279">
        <f>MAX(0,AO278*(1+AO$6/Setup!$C$13)-CM279-EK279)+IF($K279=22,$D279,0)</f>
        <v/>
      </c>
      <c r="AP279">
        <f>MAX(0,AP278*(1+AP$6/Setup!$C$13)-CN279-EL279)+IF($K279=23,$D279,0)</f>
        <v/>
      </c>
      <c r="AQ279">
        <f>MAX(0,AQ278*(1+AQ$6/Setup!$C$13)-CO279-EM279)+IF($K279=24,$D279,0)</f>
        <v/>
      </c>
      <c r="AR279">
        <f>MAX(0,AR278*(1+AR$6/Setup!$C$13)-CP279-EN279)+IF($K279=25,$D279,0)</f>
        <v/>
      </c>
      <c r="AS279">
        <f>MAX(0,AS278*(1+AS$6/Setup!$C$13)-CQ279-EO279)+IF($K279=26,$D279,0)</f>
        <v/>
      </c>
      <c r="AT279">
        <f>MAX(0,AT278*(1+AT$6/Setup!$C$13)-CR279-EP279)+IF($K279=27,$D279,0)</f>
        <v/>
      </c>
      <c r="AU279">
        <f>MAX(0,AU278*(1+AU$6/Setup!$C$13)-CS279-EQ279)+IF($K279=28,$D279,0)</f>
        <v/>
      </c>
      <c r="AV279">
        <f>MAX(0,AV278*(1+AV$6/Setup!$C$13)-CT279-ER279)+IF($K279=29,$D279,0)</f>
        <v/>
      </c>
      <c r="AW279">
        <f>MAX(0,AW278*(1+AW$6/Setup!$C$13)-CU279-ES279)+IF($K279=30,$D279,0)</f>
        <v/>
      </c>
      <c r="AX279">
        <f>MAX(0,AX278*(1+AX$6/Setup!$C$13)-CV279-ET279)+IF($K279=31,$D279,0)</f>
        <v/>
      </c>
      <c r="AY279">
        <f>MAX(0,AY278*(1+AY$6/Setup!$C$13)-CW279-EU279)+IF($K279=32,$D279,0)</f>
        <v/>
      </c>
      <c r="AZ279">
        <f>MAX(0,AZ278*(1+AZ$6/Setup!$C$13)-CX279-EV279)+IF($K279=33,$D279,0)</f>
        <v/>
      </c>
      <c r="BA279">
        <f>MAX(0,BA278*(1+BA$6/Setup!$C$13)-CY279-EW279)+IF($K279=34,$D279,0)</f>
        <v/>
      </c>
      <c r="BB279">
        <f>MAX(0,BB278*(1+BB$6/Setup!$C$13)-CZ279-EX279)+IF($K279=35,$D279,0)</f>
        <v/>
      </c>
      <c r="BC279">
        <f>MAX(0,BC278*(1+BC$6/Setup!$C$13)-DA279-EY279)+IF($K279=36,$D279,0)</f>
        <v/>
      </c>
      <c r="BD279">
        <f>MAX(0,BD278*(1+BD$6/Setup!$C$13)-DB279-EZ279)+IF($K279=37,$D279,0)</f>
        <v/>
      </c>
      <c r="BE279">
        <f>MAX(0,BE278*(1+BE$6/Setup!$C$13)-DC279-FA279)+IF($K279=38,$D279,0)</f>
        <v/>
      </c>
      <c r="BF279">
        <f>MAX(0,BF278*(1+BF$6/Setup!$C$13)-DD279-FB279)+IF($K279=39,$D279,0)</f>
        <v/>
      </c>
      <c r="BG279">
        <f>MAX(0,BG278*(1+BG$6/Setup!$C$13)-DE279-FC279)+IF($K279=40,$D279,0)</f>
        <v/>
      </c>
      <c r="BH279">
        <f>MAX(0,BH278*(1+BH$6/Setup!$C$13)-DF279-FD279)+IF($K279=41,$D279,0)</f>
        <v/>
      </c>
      <c r="BI279">
        <f>MAX(0,BI278*(1+BI$6/Setup!$C$13)-DG279-FE279)+IF($K279=42,$D279,0)</f>
        <v/>
      </c>
      <c r="BJ279">
        <f>MAX(0,BJ278*(1+BJ$6/Setup!$C$13)-DH279-FF279)+IF($K279=43,$D279,0)</f>
        <v/>
      </c>
      <c r="BK279">
        <f>MAX(0,BK278*(1+BK$6/Setup!$C$13)-DI279-FG279)+IF($K279=44,$D279,0)</f>
        <v/>
      </c>
      <c r="BL279">
        <f>MAX(0,BL278*(1+BL$6/Setup!$C$13)-DJ279-FH279)+IF($K279=45,$D279,0)</f>
        <v/>
      </c>
      <c r="BM279">
        <f>MAX(0,BM278*(1+BM$6/Setup!$C$13)-DK279-FI279)+IF($K279=46,$D279,0)</f>
        <v/>
      </c>
      <c r="BN279">
        <f>MAX(0,BN278*(1+BN$6/Setup!$C$13)-DL279-FJ279)+IF($K279=47,$D279,0)</f>
        <v/>
      </c>
      <c r="BO279">
        <f>MAX(0,BO278*(1+BO$6/Setup!$C$13)-DM279-FK279)+IF($K279=48,$D279,0)</f>
        <v/>
      </c>
      <c r="BP279">
        <f>MAX(0,BP278*(1+BP$6/Setup!$C$13)-DN279-FL279)+IF($K279=49,$D279,0)</f>
        <v/>
      </c>
      <c r="BQ279">
        <f>MAX(0,BQ278*(1+BQ$6/Setup!$C$13)-DO279-FM279)+IF($K279=50,$D279,0)</f>
        <v/>
      </c>
      <c r="BR279">
        <f>MIN(T278*(1+T$6/Setup!$C$13),T$7)</f>
        <v/>
      </c>
      <c r="BS279">
        <f>MIN(U278*(1+U$6/Setup!$C$13),U$7)</f>
        <v/>
      </c>
      <c r="BT279">
        <f>MIN(V278*(1+V$6/Setup!$C$13),V$7)</f>
        <v/>
      </c>
      <c r="BU279">
        <f>MIN(W278*(1+W$6/Setup!$C$13),W$7)</f>
        <v/>
      </c>
      <c r="BV279">
        <f>MIN(X278*(1+X$6/Setup!$C$13),X$7)</f>
        <v/>
      </c>
      <c r="BW279">
        <f>MIN(Y278*(1+Y$6/Setup!$C$13),Y$7)</f>
        <v/>
      </c>
      <c r="BX279">
        <f>MIN(Z278*(1+Z$6/Setup!$C$13),Z$7)</f>
        <v/>
      </c>
      <c r="BY279">
        <f>MIN(AA278*(1+AA$6/Setup!$C$13),AA$7)</f>
        <v/>
      </c>
      <c r="BZ279">
        <f>MIN(AB278*(1+AB$6/Setup!$C$13),AB$7)</f>
        <v/>
      </c>
      <c r="CA279">
        <f>MIN(AC278*(1+AC$6/Setup!$C$13),AC$7)</f>
        <v/>
      </c>
      <c r="CB279">
        <f>MIN(AD278*(1+AD$6/Setup!$C$13),AD$7)</f>
        <v/>
      </c>
      <c r="CC279">
        <f>MIN(AE278*(1+AE$6/Setup!$C$13),AE$7)</f>
        <v/>
      </c>
      <c r="CD279">
        <f>MIN(AF278*(1+AF$6/Setup!$C$13),AF$7)</f>
        <v/>
      </c>
      <c r="CE279">
        <f>MIN(AG278*(1+AG$6/Setup!$C$13),AG$7)</f>
        <v/>
      </c>
      <c r="CF279">
        <f>MIN(AH278*(1+AH$6/Setup!$C$13),AH$7)</f>
        <v/>
      </c>
      <c r="CG279">
        <f>MIN(AI278*(1+AI$6/Setup!$C$13),AI$7)</f>
        <v/>
      </c>
      <c r="CH279">
        <f>MIN(AJ278*(1+AJ$6/Setup!$C$13),AJ$7)</f>
        <v/>
      </c>
      <c r="CI279">
        <f>MIN(AK278*(1+AK$6/Setup!$C$13),AK$7)</f>
        <v/>
      </c>
      <c r="CJ279">
        <f>MIN(AL278*(1+AL$6/Setup!$C$13),AL$7)</f>
        <v/>
      </c>
      <c r="CK279">
        <f>MIN(AM278*(1+AM$6/Setup!$C$13),AM$7)</f>
        <v/>
      </c>
      <c r="CL279">
        <f>MIN(AN278*(1+AN$6/Setup!$C$13),AN$7)</f>
        <v/>
      </c>
      <c r="CM279">
        <f>MIN(AO278*(1+AO$6/Setup!$C$13),AO$7)</f>
        <v/>
      </c>
      <c r="CN279">
        <f>MIN(AP278*(1+AP$6/Setup!$C$13),AP$7)</f>
        <v/>
      </c>
      <c r="CO279">
        <f>MIN(AQ278*(1+AQ$6/Setup!$C$13),AQ$7)</f>
        <v/>
      </c>
      <c r="CP279">
        <f>MIN(AR278*(1+AR$6/Setup!$C$13),AR$7)</f>
        <v/>
      </c>
      <c r="CQ279">
        <f>MIN(AS278*(1+AS$6/Setup!$C$13),AS$7)</f>
        <v/>
      </c>
      <c r="CR279">
        <f>MIN(AT278*(1+AT$6/Setup!$C$13),AT$7)</f>
        <v/>
      </c>
      <c r="CS279">
        <f>MIN(AU278*(1+AU$6/Setup!$C$13),AU$7)</f>
        <v/>
      </c>
      <c r="CT279">
        <f>MIN(AV278*(1+AV$6/Setup!$C$13),AV$7)</f>
        <v/>
      </c>
      <c r="CU279">
        <f>MIN(AW278*(1+AW$6/Setup!$C$13),AW$7)</f>
        <v/>
      </c>
      <c r="CV279">
        <f>MIN(AX278*(1+AX$6/Setup!$C$13),AX$7)</f>
        <v/>
      </c>
      <c r="CW279">
        <f>MIN(AY278*(1+AY$6/Setup!$C$13),AY$7)</f>
        <v/>
      </c>
      <c r="CX279">
        <f>MIN(AZ278*(1+AZ$6/Setup!$C$13),AZ$7)</f>
        <v/>
      </c>
      <c r="CY279">
        <f>MIN(BA278*(1+BA$6/Setup!$C$13),BA$7)</f>
        <v/>
      </c>
      <c r="CZ279">
        <f>MIN(BB278*(1+BB$6/Setup!$C$13),BB$7)</f>
        <v/>
      </c>
      <c r="DA279">
        <f>MIN(BC278*(1+BC$6/Setup!$C$13),BC$7)</f>
        <v/>
      </c>
      <c r="DB279">
        <f>MIN(BD278*(1+BD$6/Setup!$C$13),BD$7)</f>
        <v/>
      </c>
      <c r="DC279">
        <f>MIN(BE278*(1+BE$6/Setup!$C$13),BE$7)</f>
        <v/>
      </c>
      <c r="DD279">
        <f>MIN(BF278*(1+BF$6/Setup!$C$13),BF$7)</f>
        <v/>
      </c>
      <c r="DE279">
        <f>MIN(BG278*(1+BG$6/Setup!$C$13),BG$7)</f>
        <v/>
      </c>
      <c r="DF279">
        <f>MIN(BH278*(1+BH$6/Setup!$C$13),BH$7)</f>
        <v/>
      </c>
      <c r="DG279">
        <f>MIN(BI278*(1+BI$6/Setup!$C$13),BI$7)</f>
        <v/>
      </c>
      <c r="DH279">
        <f>MIN(BJ278*(1+BJ$6/Setup!$C$13),BJ$7)</f>
        <v/>
      </c>
      <c r="DI279">
        <f>MIN(BK278*(1+BK$6/Setup!$C$13),BK$7)</f>
        <v/>
      </c>
      <c r="DJ279">
        <f>MIN(BL278*(1+BL$6/Setup!$C$13),BL$7)</f>
        <v/>
      </c>
      <c r="DK279">
        <f>MIN(BM278*(1+BM$6/Setup!$C$13),BM$7)</f>
        <v/>
      </c>
      <c r="DL279">
        <f>MIN(BN278*(1+BN$6/Setup!$C$13),BN$7)</f>
        <v/>
      </c>
      <c r="DM279">
        <f>MIN(BO278*(1+BO$6/Setup!$C$13),BO$7)</f>
        <v/>
      </c>
      <c r="DN279">
        <f>MIN(BP278*(1+BP$6/Setup!$C$13),BP$7)</f>
        <v/>
      </c>
      <c r="DO279">
        <f>MIN(BQ278*(1+BQ$6/Setup!$C$13),BQ$7)</f>
        <v/>
      </c>
      <c r="DP279">
        <f>MIN(T278*(1+T$6/Setup!$C$13)-BR279,$H279)</f>
        <v/>
      </c>
      <c r="DQ279">
        <f>MIN(U278*(1+U$6/Setup!$C$13)-BS279,MAX(0,$H279-SUM($DP279:DP279)))</f>
        <v/>
      </c>
      <c r="DR279">
        <f>MIN(V278*(1+V$6/Setup!$C$13)-BT279,MAX(0,$H279-SUM($DP279:DQ279)))</f>
        <v/>
      </c>
      <c r="DS279">
        <f>MIN(W278*(1+W$6/Setup!$C$13)-BU279,MAX(0,$H279-SUM($DP279:DR279)))</f>
        <v/>
      </c>
      <c r="DT279">
        <f>MIN(X278*(1+X$6/Setup!$C$13)-BV279,MAX(0,$H279-SUM($DP279:DS279)))</f>
        <v/>
      </c>
      <c r="DU279">
        <f>MIN(Y278*(1+Y$6/Setup!$C$13)-BW279,MAX(0,$H279-SUM($DP279:DT279)))</f>
        <v/>
      </c>
      <c r="DV279">
        <f>MIN(Z278*(1+Z$6/Setup!$C$13)-BX279,MAX(0,$H279-SUM($DP279:DU279)))</f>
        <v/>
      </c>
      <c r="DW279">
        <f>MIN(AA278*(1+AA$6/Setup!$C$13)-BY279,MAX(0,$H279-SUM($DP279:DV279)))</f>
        <v/>
      </c>
      <c r="DX279">
        <f>MIN(AB278*(1+AB$6/Setup!$C$13)-BZ279,MAX(0,$H279-SUM($DP279:DW279)))</f>
        <v/>
      </c>
      <c r="DY279">
        <f>MIN(AC278*(1+AC$6/Setup!$C$13)-CA279,MAX(0,$H279-SUM($DP279:DX279)))</f>
        <v/>
      </c>
      <c r="DZ279">
        <f>MIN(AD278*(1+AD$6/Setup!$C$13)-CB279,MAX(0,$H279-SUM($DP279:DY279)))</f>
        <v/>
      </c>
      <c r="EA279">
        <f>MIN(AE278*(1+AE$6/Setup!$C$13)-CC279,MAX(0,$H279-SUM($DP279:DZ279)))</f>
        <v/>
      </c>
      <c r="EB279">
        <f>MIN(AF278*(1+AF$6/Setup!$C$13)-CD279,MAX(0,$H279-SUM($DP279:EA279)))</f>
        <v/>
      </c>
      <c r="EC279">
        <f>MIN(AG278*(1+AG$6/Setup!$C$13)-CE279,MAX(0,$H279-SUM($DP279:EB279)))</f>
        <v/>
      </c>
      <c r="ED279">
        <f>MIN(AH278*(1+AH$6/Setup!$C$13)-CF279,MAX(0,$H279-SUM($DP279:EC279)))</f>
        <v/>
      </c>
      <c r="EE279">
        <f>MIN(AI278*(1+AI$6/Setup!$C$13)-CG279,MAX(0,$H279-SUM($DP279:ED279)))</f>
        <v/>
      </c>
      <c r="EF279">
        <f>MIN(AJ278*(1+AJ$6/Setup!$C$13)-CH279,MAX(0,$H279-SUM($DP279:EE279)))</f>
        <v/>
      </c>
      <c r="EG279">
        <f>MIN(AK278*(1+AK$6/Setup!$C$13)-CI279,MAX(0,$H279-SUM($DP279:EF279)))</f>
        <v/>
      </c>
      <c r="EH279">
        <f>MIN(AL278*(1+AL$6/Setup!$C$13)-CJ279,MAX(0,$H279-SUM($DP279:EG279)))</f>
        <v/>
      </c>
      <c r="EI279">
        <f>MIN(AM278*(1+AM$6/Setup!$C$13)-CK279,MAX(0,$H279-SUM($DP279:EH279)))</f>
        <v/>
      </c>
      <c r="EJ279">
        <f>MIN(AN278*(1+AN$6/Setup!$C$13)-CL279,MAX(0,$H279-SUM($DP279:EI279)))</f>
        <v/>
      </c>
      <c r="EK279">
        <f>MIN(AO278*(1+AO$6/Setup!$C$13)-CM279,MAX(0,$H279-SUM($DP279:EJ279)))</f>
        <v/>
      </c>
      <c r="EL279">
        <f>MIN(AP278*(1+AP$6/Setup!$C$13)-CN279,MAX(0,$H279-SUM($DP279:EK279)))</f>
        <v/>
      </c>
      <c r="EM279">
        <f>MIN(AQ278*(1+AQ$6/Setup!$C$13)-CO279,MAX(0,$H279-SUM($DP279:EL279)))</f>
        <v/>
      </c>
      <c r="EN279">
        <f>MIN(AR278*(1+AR$6/Setup!$C$13)-CP279,MAX(0,$H279-SUM($DP279:EM279)))</f>
        <v/>
      </c>
      <c r="EO279">
        <f>MIN(AS278*(1+AS$6/Setup!$C$13)-CQ279,MAX(0,$H279-SUM($DP279:EN279)))</f>
        <v/>
      </c>
      <c r="EP279">
        <f>MIN(AT278*(1+AT$6/Setup!$C$13)-CR279,MAX(0,$H279-SUM($DP279:EO279)))</f>
        <v/>
      </c>
      <c r="EQ279">
        <f>MIN(AU278*(1+AU$6/Setup!$C$13)-CS279,MAX(0,$H279-SUM($DP279:EP279)))</f>
        <v/>
      </c>
      <c r="ER279">
        <f>MIN(AV278*(1+AV$6/Setup!$C$13)-CT279,MAX(0,$H279-SUM($DP279:EQ279)))</f>
        <v/>
      </c>
      <c r="ES279">
        <f>MIN(AW278*(1+AW$6/Setup!$C$13)-CU279,MAX(0,$H279-SUM($DP279:ER279)))</f>
        <v/>
      </c>
      <c r="ET279">
        <f>MIN(AX278*(1+AX$6/Setup!$C$13)-CV279,MAX(0,$H279-SUM($DP279:ES279)))</f>
        <v/>
      </c>
      <c r="EU279">
        <f>MIN(AY278*(1+AY$6/Setup!$C$13)-CW279,MAX(0,$H279-SUM($DP279:ET279)))</f>
        <v/>
      </c>
      <c r="EV279">
        <f>MIN(AZ278*(1+AZ$6/Setup!$C$13)-CX279,MAX(0,$H279-SUM($DP279:EU279)))</f>
        <v/>
      </c>
      <c r="EW279">
        <f>MIN(BA278*(1+BA$6/Setup!$C$13)-CY279,MAX(0,$H279-SUM($DP279:EV279)))</f>
        <v/>
      </c>
      <c r="EX279">
        <f>MIN(BB278*(1+BB$6/Setup!$C$13)-CZ279,MAX(0,$H279-SUM($DP279:EW279)))</f>
        <v/>
      </c>
      <c r="EY279">
        <f>MIN(BC278*(1+BC$6/Setup!$C$13)-DA279,MAX(0,$H279-SUM($DP279:EX279)))</f>
        <v/>
      </c>
      <c r="EZ279">
        <f>MIN(BD278*(1+BD$6/Setup!$C$13)-DB279,MAX(0,$H279-SUM($DP279:EY279)))</f>
        <v/>
      </c>
      <c r="FA279">
        <f>MIN(BE278*(1+BE$6/Setup!$C$13)-DC279,MAX(0,$H279-SUM($DP279:EZ279)))</f>
        <v/>
      </c>
      <c r="FB279">
        <f>MIN(BF278*(1+BF$6/Setup!$C$13)-DD279,MAX(0,$H279-SUM($DP279:FA279)))</f>
        <v/>
      </c>
      <c r="FC279">
        <f>MIN(BG278*(1+BG$6/Setup!$C$13)-DE279,MAX(0,$H279-SUM($DP279:FB279)))</f>
        <v/>
      </c>
      <c r="FD279">
        <f>MIN(BH278*(1+BH$6/Setup!$C$13)-DF279,MAX(0,$H279-SUM($DP279:FC279)))</f>
        <v/>
      </c>
      <c r="FE279">
        <f>MIN(BI278*(1+BI$6/Setup!$C$13)-DG279,MAX(0,$H279-SUM($DP279:FD279)))</f>
        <v/>
      </c>
      <c r="FF279">
        <f>MIN(BJ278*(1+BJ$6/Setup!$C$13)-DH279,MAX(0,$H279-SUM($DP279:FE279)))</f>
        <v/>
      </c>
      <c r="FG279">
        <f>MIN(BK278*(1+BK$6/Setup!$C$13)-DI279,MAX(0,$H279-SUM($DP279:FF279)))</f>
        <v/>
      </c>
      <c r="FH279">
        <f>MIN(BL278*(1+BL$6/Setup!$C$13)-DJ279,MAX(0,$H279-SUM($DP279:FG279)))</f>
        <v/>
      </c>
      <c r="FI279">
        <f>MIN(BM278*(1+BM$6/Setup!$C$13)-DK279,MAX(0,$H279-SUM($DP279:FH279)))</f>
        <v/>
      </c>
      <c r="FJ279">
        <f>MIN(BN278*(1+BN$6/Setup!$C$13)-DL279,MAX(0,$H279-SUM($DP279:FI279)))</f>
        <v/>
      </c>
      <c r="FK279">
        <f>MIN(BO278*(1+BO$6/Setup!$C$13)-DM279,MAX(0,$H279-SUM($DP279:FJ279)))</f>
        <v/>
      </c>
      <c r="FL279">
        <f>MIN(BP278*(1+BP$6/Setup!$C$13)-DN279,MAX(0,$H279-SUM($DP279:FK279)))</f>
        <v/>
      </c>
      <c r="FM279">
        <f>MIN(BQ278*(1+BQ$6/Setup!$C$13)-DO279,MAX(0,$H279-SUM($DP279:FL279)))</f>
        <v/>
      </c>
    </row>
    <row r="280">
      <c r="A280">
        <f>A279+1</f>
        <v/>
      </c>
      <c r="B280">
        <f>IF(Setup!$C$6="Every week",Setup!$C$7+7*(A280-1),IF(Setup!$C$6="Every 2 weeks",Setup!$C$7+14*(A280-1),IF(Setup!$C$6="Every month",EDATE(Setup!$C$7,A280-1),EOMONTH(Setup!$C$7,INT((A280-1+Setup!$C$20)/2)-1)+MIN(IF(MOD(A280-1+Setup!$C$20,2)=0,Setup!$C$18,Setup!$C$19),DAY(EOMONTH(Setup!$C$7,INT((A280-1+Setup!$C$20)/2)))))))</f>
        <v/>
      </c>
      <c r="C280">
        <f>N('Paycheck Plan'!J276)</f>
        <v/>
      </c>
      <c r="D280">
        <f>N('Paycheck Plan'!K276)</f>
        <v/>
      </c>
      <c r="E280">
        <f>MIN(MAX(0,Setup!$C$10-F279),MAX(0,Setup!$C$8+C280-G280))</f>
        <v/>
      </c>
      <c r="F280">
        <f>F279+E280</f>
        <v/>
      </c>
      <c r="G280">
        <f>MIN(Setup!$C$14,MAX(0,Setup!$C$8+C280))</f>
        <v/>
      </c>
      <c r="H280">
        <f>MAX(0,Setup!$C$8+C280-G280-E280)+SUM($T$7:$BQ$7)-SUM(BR280:DO280)</f>
        <v/>
      </c>
      <c r="I280">
        <f>SUMPRODUCT(T279:BQ279,$T$6:$BQ$6)/Setup!$C$13</f>
        <v/>
      </c>
      <c r="J280">
        <f>SUM(T280:BQ280)</f>
        <v/>
      </c>
      <c r="K280">
        <f>IF(MAX(DP280:FM280)&gt;0,MATCH(MAX(DP280:FM280),DP280:FM280,0),1)</f>
        <v/>
      </c>
      <c r="T280">
        <f>MAX(0,T279*(1+T$6/Setup!$C$13)-BR280-DP280)+IF($K280=1,$D280,0)</f>
        <v/>
      </c>
      <c r="U280">
        <f>MAX(0,U279*(1+U$6/Setup!$C$13)-BS280-DQ280)+IF($K280=2,$D280,0)</f>
        <v/>
      </c>
      <c r="V280">
        <f>MAX(0,V279*(1+V$6/Setup!$C$13)-BT280-DR280)+IF($K280=3,$D280,0)</f>
        <v/>
      </c>
      <c r="W280">
        <f>MAX(0,W279*(1+W$6/Setup!$C$13)-BU280-DS280)+IF($K280=4,$D280,0)</f>
        <v/>
      </c>
      <c r="X280">
        <f>MAX(0,X279*(1+X$6/Setup!$C$13)-BV280-DT280)+IF($K280=5,$D280,0)</f>
        <v/>
      </c>
      <c r="Y280">
        <f>MAX(0,Y279*(1+Y$6/Setup!$C$13)-BW280-DU280)+IF($K280=6,$D280,0)</f>
        <v/>
      </c>
      <c r="Z280">
        <f>MAX(0,Z279*(1+Z$6/Setup!$C$13)-BX280-DV280)+IF($K280=7,$D280,0)</f>
        <v/>
      </c>
      <c r="AA280">
        <f>MAX(0,AA279*(1+AA$6/Setup!$C$13)-BY280-DW280)+IF($K280=8,$D280,0)</f>
        <v/>
      </c>
      <c r="AB280">
        <f>MAX(0,AB279*(1+AB$6/Setup!$C$13)-BZ280-DX280)+IF($K280=9,$D280,0)</f>
        <v/>
      </c>
      <c r="AC280">
        <f>MAX(0,AC279*(1+AC$6/Setup!$C$13)-CA280-DY280)+IF($K280=10,$D280,0)</f>
        <v/>
      </c>
      <c r="AD280">
        <f>MAX(0,AD279*(1+AD$6/Setup!$C$13)-CB280-DZ280)+IF($K280=11,$D280,0)</f>
        <v/>
      </c>
      <c r="AE280">
        <f>MAX(0,AE279*(1+AE$6/Setup!$C$13)-CC280-EA280)+IF($K280=12,$D280,0)</f>
        <v/>
      </c>
      <c r="AF280">
        <f>MAX(0,AF279*(1+AF$6/Setup!$C$13)-CD280-EB280)+IF($K280=13,$D280,0)</f>
        <v/>
      </c>
      <c r="AG280">
        <f>MAX(0,AG279*(1+AG$6/Setup!$C$13)-CE280-EC280)+IF($K280=14,$D280,0)</f>
        <v/>
      </c>
      <c r="AH280">
        <f>MAX(0,AH279*(1+AH$6/Setup!$C$13)-CF280-ED280)+IF($K280=15,$D280,0)</f>
        <v/>
      </c>
      <c r="AI280">
        <f>MAX(0,AI279*(1+AI$6/Setup!$C$13)-CG280-EE280)+IF($K280=16,$D280,0)</f>
        <v/>
      </c>
      <c r="AJ280">
        <f>MAX(0,AJ279*(1+AJ$6/Setup!$C$13)-CH280-EF280)+IF($K280=17,$D280,0)</f>
        <v/>
      </c>
      <c r="AK280">
        <f>MAX(0,AK279*(1+AK$6/Setup!$C$13)-CI280-EG280)+IF($K280=18,$D280,0)</f>
        <v/>
      </c>
      <c r="AL280">
        <f>MAX(0,AL279*(1+AL$6/Setup!$C$13)-CJ280-EH280)+IF($K280=19,$D280,0)</f>
        <v/>
      </c>
      <c r="AM280">
        <f>MAX(0,AM279*(1+AM$6/Setup!$C$13)-CK280-EI280)+IF($K280=20,$D280,0)</f>
        <v/>
      </c>
      <c r="AN280">
        <f>MAX(0,AN279*(1+AN$6/Setup!$C$13)-CL280-EJ280)+IF($K280=21,$D280,0)</f>
        <v/>
      </c>
      <c r="AO280">
        <f>MAX(0,AO279*(1+AO$6/Setup!$C$13)-CM280-EK280)+IF($K280=22,$D280,0)</f>
        <v/>
      </c>
      <c r="AP280">
        <f>MAX(0,AP279*(1+AP$6/Setup!$C$13)-CN280-EL280)+IF($K280=23,$D280,0)</f>
        <v/>
      </c>
      <c r="AQ280">
        <f>MAX(0,AQ279*(1+AQ$6/Setup!$C$13)-CO280-EM280)+IF($K280=24,$D280,0)</f>
        <v/>
      </c>
      <c r="AR280">
        <f>MAX(0,AR279*(1+AR$6/Setup!$C$13)-CP280-EN280)+IF($K280=25,$D280,0)</f>
        <v/>
      </c>
      <c r="AS280">
        <f>MAX(0,AS279*(1+AS$6/Setup!$C$13)-CQ280-EO280)+IF($K280=26,$D280,0)</f>
        <v/>
      </c>
      <c r="AT280">
        <f>MAX(0,AT279*(1+AT$6/Setup!$C$13)-CR280-EP280)+IF($K280=27,$D280,0)</f>
        <v/>
      </c>
      <c r="AU280">
        <f>MAX(0,AU279*(1+AU$6/Setup!$C$13)-CS280-EQ280)+IF($K280=28,$D280,0)</f>
        <v/>
      </c>
      <c r="AV280">
        <f>MAX(0,AV279*(1+AV$6/Setup!$C$13)-CT280-ER280)+IF($K280=29,$D280,0)</f>
        <v/>
      </c>
      <c r="AW280">
        <f>MAX(0,AW279*(1+AW$6/Setup!$C$13)-CU280-ES280)+IF($K280=30,$D280,0)</f>
        <v/>
      </c>
      <c r="AX280">
        <f>MAX(0,AX279*(1+AX$6/Setup!$C$13)-CV280-ET280)+IF($K280=31,$D280,0)</f>
        <v/>
      </c>
      <c r="AY280">
        <f>MAX(0,AY279*(1+AY$6/Setup!$C$13)-CW280-EU280)+IF($K280=32,$D280,0)</f>
        <v/>
      </c>
      <c r="AZ280">
        <f>MAX(0,AZ279*(1+AZ$6/Setup!$C$13)-CX280-EV280)+IF($K280=33,$D280,0)</f>
        <v/>
      </c>
      <c r="BA280">
        <f>MAX(0,BA279*(1+BA$6/Setup!$C$13)-CY280-EW280)+IF($K280=34,$D280,0)</f>
        <v/>
      </c>
      <c r="BB280">
        <f>MAX(0,BB279*(1+BB$6/Setup!$C$13)-CZ280-EX280)+IF($K280=35,$D280,0)</f>
        <v/>
      </c>
      <c r="BC280">
        <f>MAX(0,BC279*(1+BC$6/Setup!$C$13)-DA280-EY280)+IF($K280=36,$D280,0)</f>
        <v/>
      </c>
      <c r="BD280">
        <f>MAX(0,BD279*(1+BD$6/Setup!$C$13)-DB280-EZ280)+IF($K280=37,$D280,0)</f>
        <v/>
      </c>
      <c r="BE280">
        <f>MAX(0,BE279*(1+BE$6/Setup!$C$13)-DC280-FA280)+IF($K280=38,$D280,0)</f>
        <v/>
      </c>
      <c r="BF280">
        <f>MAX(0,BF279*(1+BF$6/Setup!$C$13)-DD280-FB280)+IF($K280=39,$D280,0)</f>
        <v/>
      </c>
      <c r="BG280">
        <f>MAX(0,BG279*(1+BG$6/Setup!$C$13)-DE280-FC280)+IF($K280=40,$D280,0)</f>
        <v/>
      </c>
      <c r="BH280">
        <f>MAX(0,BH279*(1+BH$6/Setup!$C$13)-DF280-FD280)+IF($K280=41,$D280,0)</f>
        <v/>
      </c>
      <c r="BI280">
        <f>MAX(0,BI279*(1+BI$6/Setup!$C$13)-DG280-FE280)+IF($K280=42,$D280,0)</f>
        <v/>
      </c>
      <c r="BJ280">
        <f>MAX(0,BJ279*(1+BJ$6/Setup!$C$13)-DH280-FF280)+IF($K280=43,$D280,0)</f>
        <v/>
      </c>
      <c r="BK280">
        <f>MAX(0,BK279*(1+BK$6/Setup!$C$13)-DI280-FG280)+IF($K280=44,$D280,0)</f>
        <v/>
      </c>
      <c r="BL280">
        <f>MAX(0,BL279*(1+BL$6/Setup!$C$13)-DJ280-FH280)+IF($K280=45,$D280,0)</f>
        <v/>
      </c>
      <c r="BM280">
        <f>MAX(0,BM279*(1+BM$6/Setup!$C$13)-DK280-FI280)+IF($K280=46,$D280,0)</f>
        <v/>
      </c>
      <c r="BN280">
        <f>MAX(0,BN279*(1+BN$6/Setup!$C$13)-DL280-FJ280)+IF($K280=47,$D280,0)</f>
        <v/>
      </c>
      <c r="BO280">
        <f>MAX(0,BO279*(1+BO$6/Setup!$C$13)-DM280-FK280)+IF($K280=48,$D280,0)</f>
        <v/>
      </c>
      <c r="BP280">
        <f>MAX(0,BP279*(1+BP$6/Setup!$C$13)-DN280-FL280)+IF($K280=49,$D280,0)</f>
        <v/>
      </c>
      <c r="BQ280">
        <f>MAX(0,BQ279*(1+BQ$6/Setup!$C$13)-DO280-FM280)+IF($K280=50,$D280,0)</f>
        <v/>
      </c>
      <c r="BR280">
        <f>MIN(T279*(1+T$6/Setup!$C$13),T$7)</f>
        <v/>
      </c>
      <c r="BS280">
        <f>MIN(U279*(1+U$6/Setup!$C$13),U$7)</f>
        <v/>
      </c>
      <c r="BT280">
        <f>MIN(V279*(1+V$6/Setup!$C$13),V$7)</f>
        <v/>
      </c>
      <c r="BU280">
        <f>MIN(W279*(1+W$6/Setup!$C$13),W$7)</f>
        <v/>
      </c>
      <c r="BV280">
        <f>MIN(X279*(1+X$6/Setup!$C$13),X$7)</f>
        <v/>
      </c>
      <c r="BW280">
        <f>MIN(Y279*(1+Y$6/Setup!$C$13),Y$7)</f>
        <v/>
      </c>
      <c r="BX280">
        <f>MIN(Z279*(1+Z$6/Setup!$C$13),Z$7)</f>
        <v/>
      </c>
      <c r="BY280">
        <f>MIN(AA279*(1+AA$6/Setup!$C$13),AA$7)</f>
        <v/>
      </c>
      <c r="BZ280">
        <f>MIN(AB279*(1+AB$6/Setup!$C$13),AB$7)</f>
        <v/>
      </c>
      <c r="CA280">
        <f>MIN(AC279*(1+AC$6/Setup!$C$13),AC$7)</f>
        <v/>
      </c>
      <c r="CB280">
        <f>MIN(AD279*(1+AD$6/Setup!$C$13),AD$7)</f>
        <v/>
      </c>
      <c r="CC280">
        <f>MIN(AE279*(1+AE$6/Setup!$C$13),AE$7)</f>
        <v/>
      </c>
      <c r="CD280">
        <f>MIN(AF279*(1+AF$6/Setup!$C$13),AF$7)</f>
        <v/>
      </c>
      <c r="CE280">
        <f>MIN(AG279*(1+AG$6/Setup!$C$13),AG$7)</f>
        <v/>
      </c>
      <c r="CF280">
        <f>MIN(AH279*(1+AH$6/Setup!$C$13),AH$7)</f>
        <v/>
      </c>
      <c r="CG280">
        <f>MIN(AI279*(1+AI$6/Setup!$C$13),AI$7)</f>
        <v/>
      </c>
      <c r="CH280">
        <f>MIN(AJ279*(1+AJ$6/Setup!$C$13),AJ$7)</f>
        <v/>
      </c>
      <c r="CI280">
        <f>MIN(AK279*(1+AK$6/Setup!$C$13),AK$7)</f>
        <v/>
      </c>
      <c r="CJ280">
        <f>MIN(AL279*(1+AL$6/Setup!$C$13),AL$7)</f>
        <v/>
      </c>
      <c r="CK280">
        <f>MIN(AM279*(1+AM$6/Setup!$C$13),AM$7)</f>
        <v/>
      </c>
      <c r="CL280">
        <f>MIN(AN279*(1+AN$6/Setup!$C$13),AN$7)</f>
        <v/>
      </c>
      <c r="CM280">
        <f>MIN(AO279*(1+AO$6/Setup!$C$13),AO$7)</f>
        <v/>
      </c>
      <c r="CN280">
        <f>MIN(AP279*(1+AP$6/Setup!$C$13),AP$7)</f>
        <v/>
      </c>
      <c r="CO280">
        <f>MIN(AQ279*(1+AQ$6/Setup!$C$13),AQ$7)</f>
        <v/>
      </c>
      <c r="CP280">
        <f>MIN(AR279*(1+AR$6/Setup!$C$13),AR$7)</f>
        <v/>
      </c>
      <c r="CQ280">
        <f>MIN(AS279*(1+AS$6/Setup!$C$13),AS$7)</f>
        <v/>
      </c>
      <c r="CR280">
        <f>MIN(AT279*(1+AT$6/Setup!$C$13),AT$7)</f>
        <v/>
      </c>
      <c r="CS280">
        <f>MIN(AU279*(1+AU$6/Setup!$C$13),AU$7)</f>
        <v/>
      </c>
      <c r="CT280">
        <f>MIN(AV279*(1+AV$6/Setup!$C$13),AV$7)</f>
        <v/>
      </c>
      <c r="CU280">
        <f>MIN(AW279*(1+AW$6/Setup!$C$13),AW$7)</f>
        <v/>
      </c>
      <c r="CV280">
        <f>MIN(AX279*(1+AX$6/Setup!$C$13),AX$7)</f>
        <v/>
      </c>
      <c r="CW280">
        <f>MIN(AY279*(1+AY$6/Setup!$C$13),AY$7)</f>
        <v/>
      </c>
      <c r="CX280">
        <f>MIN(AZ279*(1+AZ$6/Setup!$C$13),AZ$7)</f>
        <v/>
      </c>
      <c r="CY280">
        <f>MIN(BA279*(1+BA$6/Setup!$C$13),BA$7)</f>
        <v/>
      </c>
      <c r="CZ280">
        <f>MIN(BB279*(1+BB$6/Setup!$C$13),BB$7)</f>
        <v/>
      </c>
      <c r="DA280">
        <f>MIN(BC279*(1+BC$6/Setup!$C$13),BC$7)</f>
        <v/>
      </c>
      <c r="DB280">
        <f>MIN(BD279*(1+BD$6/Setup!$C$13),BD$7)</f>
        <v/>
      </c>
      <c r="DC280">
        <f>MIN(BE279*(1+BE$6/Setup!$C$13),BE$7)</f>
        <v/>
      </c>
      <c r="DD280">
        <f>MIN(BF279*(1+BF$6/Setup!$C$13),BF$7)</f>
        <v/>
      </c>
      <c r="DE280">
        <f>MIN(BG279*(1+BG$6/Setup!$C$13),BG$7)</f>
        <v/>
      </c>
      <c r="DF280">
        <f>MIN(BH279*(1+BH$6/Setup!$C$13),BH$7)</f>
        <v/>
      </c>
      <c r="DG280">
        <f>MIN(BI279*(1+BI$6/Setup!$C$13),BI$7)</f>
        <v/>
      </c>
      <c r="DH280">
        <f>MIN(BJ279*(1+BJ$6/Setup!$C$13),BJ$7)</f>
        <v/>
      </c>
      <c r="DI280">
        <f>MIN(BK279*(1+BK$6/Setup!$C$13),BK$7)</f>
        <v/>
      </c>
      <c r="DJ280">
        <f>MIN(BL279*(1+BL$6/Setup!$C$13),BL$7)</f>
        <v/>
      </c>
      <c r="DK280">
        <f>MIN(BM279*(1+BM$6/Setup!$C$13),BM$7)</f>
        <v/>
      </c>
      <c r="DL280">
        <f>MIN(BN279*(1+BN$6/Setup!$C$13),BN$7)</f>
        <v/>
      </c>
      <c r="DM280">
        <f>MIN(BO279*(1+BO$6/Setup!$C$13),BO$7)</f>
        <v/>
      </c>
      <c r="DN280">
        <f>MIN(BP279*(1+BP$6/Setup!$C$13),BP$7)</f>
        <v/>
      </c>
      <c r="DO280">
        <f>MIN(BQ279*(1+BQ$6/Setup!$C$13),BQ$7)</f>
        <v/>
      </c>
      <c r="DP280">
        <f>MIN(T279*(1+T$6/Setup!$C$13)-BR280,$H280)</f>
        <v/>
      </c>
      <c r="DQ280">
        <f>MIN(U279*(1+U$6/Setup!$C$13)-BS280,MAX(0,$H280-SUM($DP280:DP280)))</f>
        <v/>
      </c>
      <c r="DR280">
        <f>MIN(V279*(1+V$6/Setup!$C$13)-BT280,MAX(0,$H280-SUM($DP280:DQ280)))</f>
        <v/>
      </c>
      <c r="DS280">
        <f>MIN(W279*(1+W$6/Setup!$C$13)-BU280,MAX(0,$H280-SUM($DP280:DR280)))</f>
        <v/>
      </c>
      <c r="DT280">
        <f>MIN(X279*(1+X$6/Setup!$C$13)-BV280,MAX(0,$H280-SUM($DP280:DS280)))</f>
        <v/>
      </c>
      <c r="DU280">
        <f>MIN(Y279*(1+Y$6/Setup!$C$13)-BW280,MAX(0,$H280-SUM($DP280:DT280)))</f>
        <v/>
      </c>
      <c r="DV280">
        <f>MIN(Z279*(1+Z$6/Setup!$C$13)-BX280,MAX(0,$H280-SUM($DP280:DU280)))</f>
        <v/>
      </c>
      <c r="DW280">
        <f>MIN(AA279*(1+AA$6/Setup!$C$13)-BY280,MAX(0,$H280-SUM($DP280:DV280)))</f>
        <v/>
      </c>
      <c r="DX280">
        <f>MIN(AB279*(1+AB$6/Setup!$C$13)-BZ280,MAX(0,$H280-SUM($DP280:DW280)))</f>
        <v/>
      </c>
      <c r="DY280">
        <f>MIN(AC279*(1+AC$6/Setup!$C$13)-CA280,MAX(0,$H280-SUM($DP280:DX280)))</f>
        <v/>
      </c>
      <c r="DZ280">
        <f>MIN(AD279*(1+AD$6/Setup!$C$13)-CB280,MAX(0,$H280-SUM($DP280:DY280)))</f>
        <v/>
      </c>
      <c r="EA280">
        <f>MIN(AE279*(1+AE$6/Setup!$C$13)-CC280,MAX(0,$H280-SUM($DP280:DZ280)))</f>
        <v/>
      </c>
      <c r="EB280">
        <f>MIN(AF279*(1+AF$6/Setup!$C$13)-CD280,MAX(0,$H280-SUM($DP280:EA280)))</f>
        <v/>
      </c>
      <c r="EC280">
        <f>MIN(AG279*(1+AG$6/Setup!$C$13)-CE280,MAX(0,$H280-SUM($DP280:EB280)))</f>
        <v/>
      </c>
      <c r="ED280">
        <f>MIN(AH279*(1+AH$6/Setup!$C$13)-CF280,MAX(0,$H280-SUM($DP280:EC280)))</f>
        <v/>
      </c>
      <c r="EE280">
        <f>MIN(AI279*(1+AI$6/Setup!$C$13)-CG280,MAX(0,$H280-SUM($DP280:ED280)))</f>
        <v/>
      </c>
      <c r="EF280">
        <f>MIN(AJ279*(1+AJ$6/Setup!$C$13)-CH280,MAX(0,$H280-SUM($DP280:EE280)))</f>
        <v/>
      </c>
      <c r="EG280">
        <f>MIN(AK279*(1+AK$6/Setup!$C$13)-CI280,MAX(0,$H280-SUM($DP280:EF280)))</f>
        <v/>
      </c>
      <c r="EH280">
        <f>MIN(AL279*(1+AL$6/Setup!$C$13)-CJ280,MAX(0,$H280-SUM($DP280:EG280)))</f>
        <v/>
      </c>
      <c r="EI280">
        <f>MIN(AM279*(1+AM$6/Setup!$C$13)-CK280,MAX(0,$H280-SUM($DP280:EH280)))</f>
        <v/>
      </c>
      <c r="EJ280">
        <f>MIN(AN279*(1+AN$6/Setup!$C$13)-CL280,MAX(0,$H280-SUM($DP280:EI280)))</f>
        <v/>
      </c>
      <c r="EK280">
        <f>MIN(AO279*(1+AO$6/Setup!$C$13)-CM280,MAX(0,$H280-SUM($DP280:EJ280)))</f>
        <v/>
      </c>
      <c r="EL280">
        <f>MIN(AP279*(1+AP$6/Setup!$C$13)-CN280,MAX(0,$H280-SUM($DP280:EK280)))</f>
        <v/>
      </c>
      <c r="EM280">
        <f>MIN(AQ279*(1+AQ$6/Setup!$C$13)-CO280,MAX(0,$H280-SUM($DP280:EL280)))</f>
        <v/>
      </c>
      <c r="EN280">
        <f>MIN(AR279*(1+AR$6/Setup!$C$13)-CP280,MAX(0,$H280-SUM($DP280:EM280)))</f>
        <v/>
      </c>
      <c r="EO280">
        <f>MIN(AS279*(1+AS$6/Setup!$C$13)-CQ280,MAX(0,$H280-SUM($DP280:EN280)))</f>
        <v/>
      </c>
      <c r="EP280">
        <f>MIN(AT279*(1+AT$6/Setup!$C$13)-CR280,MAX(0,$H280-SUM($DP280:EO280)))</f>
        <v/>
      </c>
      <c r="EQ280">
        <f>MIN(AU279*(1+AU$6/Setup!$C$13)-CS280,MAX(0,$H280-SUM($DP280:EP280)))</f>
        <v/>
      </c>
      <c r="ER280">
        <f>MIN(AV279*(1+AV$6/Setup!$C$13)-CT280,MAX(0,$H280-SUM($DP280:EQ280)))</f>
        <v/>
      </c>
      <c r="ES280">
        <f>MIN(AW279*(1+AW$6/Setup!$C$13)-CU280,MAX(0,$H280-SUM($DP280:ER280)))</f>
        <v/>
      </c>
      <c r="ET280">
        <f>MIN(AX279*(1+AX$6/Setup!$C$13)-CV280,MAX(0,$H280-SUM($DP280:ES280)))</f>
        <v/>
      </c>
      <c r="EU280">
        <f>MIN(AY279*(1+AY$6/Setup!$C$13)-CW280,MAX(0,$H280-SUM($DP280:ET280)))</f>
        <v/>
      </c>
      <c r="EV280">
        <f>MIN(AZ279*(1+AZ$6/Setup!$C$13)-CX280,MAX(0,$H280-SUM($DP280:EU280)))</f>
        <v/>
      </c>
      <c r="EW280">
        <f>MIN(BA279*(1+BA$6/Setup!$C$13)-CY280,MAX(0,$H280-SUM($DP280:EV280)))</f>
        <v/>
      </c>
      <c r="EX280">
        <f>MIN(BB279*(1+BB$6/Setup!$C$13)-CZ280,MAX(0,$H280-SUM($DP280:EW280)))</f>
        <v/>
      </c>
      <c r="EY280">
        <f>MIN(BC279*(1+BC$6/Setup!$C$13)-DA280,MAX(0,$H280-SUM($DP280:EX280)))</f>
        <v/>
      </c>
      <c r="EZ280">
        <f>MIN(BD279*(1+BD$6/Setup!$C$13)-DB280,MAX(0,$H280-SUM($DP280:EY280)))</f>
        <v/>
      </c>
      <c r="FA280">
        <f>MIN(BE279*(1+BE$6/Setup!$C$13)-DC280,MAX(0,$H280-SUM($DP280:EZ280)))</f>
        <v/>
      </c>
      <c r="FB280">
        <f>MIN(BF279*(1+BF$6/Setup!$C$13)-DD280,MAX(0,$H280-SUM($DP280:FA280)))</f>
        <v/>
      </c>
      <c r="FC280">
        <f>MIN(BG279*(1+BG$6/Setup!$C$13)-DE280,MAX(0,$H280-SUM($DP280:FB280)))</f>
        <v/>
      </c>
      <c r="FD280">
        <f>MIN(BH279*(1+BH$6/Setup!$C$13)-DF280,MAX(0,$H280-SUM($DP280:FC280)))</f>
        <v/>
      </c>
      <c r="FE280">
        <f>MIN(BI279*(1+BI$6/Setup!$C$13)-DG280,MAX(0,$H280-SUM($DP280:FD280)))</f>
        <v/>
      </c>
      <c r="FF280">
        <f>MIN(BJ279*(1+BJ$6/Setup!$C$13)-DH280,MAX(0,$H280-SUM($DP280:FE280)))</f>
        <v/>
      </c>
      <c r="FG280">
        <f>MIN(BK279*(1+BK$6/Setup!$C$13)-DI280,MAX(0,$H280-SUM($DP280:FF280)))</f>
        <v/>
      </c>
      <c r="FH280">
        <f>MIN(BL279*(1+BL$6/Setup!$C$13)-DJ280,MAX(0,$H280-SUM($DP280:FG280)))</f>
        <v/>
      </c>
      <c r="FI280">
        <f>MIN(BM279*(1+BM$6/Setup!$C$13)-DK280,MAX(0,$H280-SUM($DP280:FH280)))</f>
        <v/>
      </c>
      <c r="FJ280">
        <f>MIN(BN279*(1+BN$6/Setup!$C$13)-DL280,MAX(0,$H280-SUM($DP280:FI280)))</f>
        <v/>
      </c>
      <c r="FK280">
        <f>MIN(BO279*(1+BO$6/Setup!$C$13)-DM280,MAX(0,$H280-SUM($DP280:FJ280)))</f>
        <v/>
      </c>
      <c r="FL280">
        <f>MIN(BP279*(1+BP$6/Setup!$C$13)-DN280,MAX(0,$H280-SUM($DP280:FK280)))</f>
        <v/>
      </c>
      <c r="FM280">
        <f>MIN(BQ279*(1+BQ$6/Setup!$C$13)-DO280,MAX(0,$H280-SUM($DP280:FL280)))</f>
        <v/>
      </c>
    </row>
    <row r="281">
      <c r="A281">
        <f>A280+1</f>
        <v/>
      </c>
      <c r="B281">
        <f>IF(Setup!$C$6="Every week",Setup!$C$7+7*(A281-1),IF(Setup!$C$6="Every 2 weeks",Setup!$C$7+14*(A281-1),IF(Setup!$C$6="Every month",EDATE(Setup!$C$7,A281-1),EOMONTH(Setup!$C$7,INT((A281-1+Setup!$C$20)/2)-1)+MIN(IF(MOD(A281-1+Setup!$C$20,2)=0,Setup!$C$18,Setup!$C$19),DAY(EOMONTH(Setup!$C$7,INT((A281-1+Setup!$C$20)/2)))))))</f>
        <v/>
      </c>
      <c r="C281">
        <f>N('Paycheck Plan'!J277)</f>
        <v/>
      </c>
      <c r="D281">
        <f>N('Paycheck Plan'!K277)</f>
        <v/>
      </c>
      <c r="E281">
        <f>MIN(MAX(0,Setup!$C$10-F280),MAX(0,Setup!$C$8+C281-G281))</f>
        <v/>
      </c>
      <c r="F281">
        <f>F280+E281</f>
        <v/>
      </c>
      <c r="G281">
        <f>MIN(Setup!$C$14,MAX(0,Setup!$C$8+C281))</f>
        <v/>
      </c>
      <c r="H281">
        <f>MAX(0,Setup!$C$8+C281-G281-E281)+SUM($T$7:$BQ$7)-SUM(BR281:DO281)</f>
        <v/>
      </c>
      <c r="I281">
        <f>SUMPRODUCT(T280:BQ280,$T$6:$BQ$6)/Setup!$C$13</f>
        <v/>
      </c>
      <c r="J281">
        <f>SUM(T281:BQ281)</f>
        <v/>
      </c>
      <c r="K281">
        <f>IF(MAX(DP281:FM281)&gt;0,MATCH(MAX(DP281:FM281),DP281:FM281,0),1)</f>
        <v/>
      </c>
      <c r="T281">
        <f>MAX(0,T280*(1+T$6/Setup!$C$13)-BR281-DP281)+IF($K281=1,$D281,0)</f>
        <v/>
      </c>
      <c r="U281">
        <f>MAX(0,U280*(1+U$6/Setup!$C$13)-BS281-DQ281)+IF($K281=2,$D281,0)</f>
        <v/>
      </c>
      <c r="V281">
        <f>MAX(0,V280*(1+V$6/Setup!$C$13)-BT281-DR281)+IF($K281=3,$D281,0)</f>
        <v/>
      </c>
      <c r="W281">
        <f>MAX(0,W280*(1+W$6/Setup!$C$13)-BU281-DS281)+IF($K281=4,$D281,0)</f>
        <v/>
      </c>
      <c r="X281">
        <f>MAX(0,X280*(1+X$6/Setup!$C$13)-BV281-DT281)+IF($K281=5,$D281,0)</f>
        <v/>
      </c>
      <c r="Y281">
        <f>MAX(0,Y280*(1+Y$6/Setup!$C$13)-BW281-DU281)+IF($K281=6,$D281,0)</f>
        <v/>
      </c>
      <c r="Z281">
        <f>MAX(0,Z280*(1+Z$6/Setup!$C$13)-BX281-DV281)+IF($K281=7,$D281,0)</f>
        <v/>
      </c>
      <c r="AA281">
        <f>MAX(0,AA280*(1+AA$6/Setup!$C$13)-BY281-DW281)+IF($K281=8,$D281,0)</f>
        <v/>
      </c>
      <c r="AB281">
        <f>MAX(0,AB280*(1+AB$6/Setup!$C$13)-BZ281-DX281)+IF($K281=9,$D281,0)</f>
        <v/>
      </c>
      <c r="AC281">
        <f>MAX(0,AC280*(1+AC$6/Setup!$C$13)-CA281-DY281)+IF($K281=10,$D281,0)</f>
        <v/>
      </c>
      <c r="AD281">
        <f>MAX(0,AD280*(1+AD$6/Setup!$C$13)-CB281-DZ281)+IF($K281=11,$D281,0)</f>
        <v/>
      </c>
      <c r="AE281">
        <f>MAX(0,AE280*(1+AE$6/Setup!$C$13)-CC281-EA281)+IF($K281=12,$D281,0)</f>
        <v/>
      </c>
      <c r="AF281">
        <f>MAX(0,AF280*(1+AF$6/Setup!$C$13)-CD281-EB281)+IF($K281=13,$D281,0)</f>
        <v/>
      </c>
      <c r="AG281">
        <f>MAX(0,AG280*(1+AG$6/Setup!$C$13)-CE281-EC281)+IF($K281=14,$D281,0)</f>
        <v/>
      </c>
      <c r="AH281">
        <f>MAX(0,AH280*(1+AH$6/Setup!$C$13)-CF281-ED281)+IF($K281=15,$D281,0)</f>
        <v/>
      </c>
      <c r="AI281">
        <f>MAX(0,AI280*(1+AI$6/Setup!$C$13)-CG281-EE281)+IF($K281=16,$D281,0)</f>
        <v/>
      </c>
      <c r="AJ281">
        <f>MAX(0,AJ280*(1+AJ$6/Setup!$C$13)-CH281-EF281)+IF($K281=17,$D281,0)</f>
        <v/>
      </c>
      <c r="AK281">
        <f>MAX(0,AK280*(1+AK$6/Setup!$C$13)-CI281-EG281)+IF($K281=18,$D281,0)</f>
        <v/>
      </c>
      <c r="AL281">
        <f>MAX(0,AL280*(1+AL$6/Setup!$C$13)-CJ281-EH281)+IF($K281=19,$D281,0)</f>
        <v/>
      </c>
      <c r="AM281">
        <f>MAX(0,AM280*(1+AM$6/Setup!$C$13)-CK281-EI281)+IF($K281=20,$D281,0)</f>
        <v/>
      </c>
      <c r="AN281">
        <f>MAX(0,AN280*(1+AN$6/Setup!$C$13)-CL281-EJ281)+IF($K281=21,$D281,0)</f>
        <v/>
      </c>
      <c r="AO281">
        <f>MAX(0,AO280*(1+AO$6/Setup!$C$13)-CM281-EK281)+IF($K281=22,$D281,0)</f>
        <v/>
      </c>
      <c r="AP281">
        <f>MAX(0,AP280*(1+AP$6/Setup!$C$13)-CN281-EL281)+IF($K281=23,$D281,0)</f>
        <v/>
      </c>
      <c r="AQ281">
        <f>MAX(0,AQ280*(1+AQ$6/Setup!$C$13)-CO281-EM281)+IF($K281=24,$D281,0)</f>
        <v/>
      </c>
      <c r="AR281">
        <f>MAX(0,AR280*(1+AR$6/Setup!$C$13)-CP281-EN281)+IF($K281=25,$D281,0)</f>
        <v/>
      </c>
      <c r="AS281">
        <f>MAX(0,AS280*(1+AS$6/Setup!$C$13)-CQ281-EO281)+IF($K281=26,$D281,0)</f>
        <v/>
      </c>
      <c r="AT281">
        <f>MAX(0,AT280*(1+AT$6/Setup!$C$13)-CR281-EP281)+IF($K281=27,$D281,0)</f>
        <v/>
      </c>
      <c r="AU281">
        <f>MAX(0,AU280*(1+AU$6/Setup!$C$13)-CS281-EQ281)+IF($K281=28,$D281,0)</f>
        <v/>
      </c>
      <c r="AV281">
        <f>MAX(0,AV280*(1+AV$6/Setup!$C$13)-CT281-ER281)+IF($K281=29,$D281,0)</f>
        <v/>
      </c>
      <c r="AW281">
        <f>MAX(0,AW280*(1+AW$6/Setup!$C$13)-CU281-ES281)+IF($K281=30,$D281,0)</f>
        <v/>
      </c>
      <c r="AX281">
        <f>MAX(0,AX280*(1+AX$6/Setup!$C$13)-CV281-ET281)+IF($K281=31,$D281,0)</f>
        <v/>
      </c>
      <c r="AY281">
        <f>MAX(0,AY280*(1+AY$6/Setup!$C$13)-CW281-EU281)+IF($K281=32,$D281,0)</f>
        <v/>
      </c>
      <c r="AZ281">
        <f>MAX(0,AZ280*(1+AZ$6/Setup!$C$13)-CX281-EV281)+IF($K281=33,$D281,0)</f>
        <v/>
      </c>
      <c r="BA281">
        <f>MAX(0,BA280*(1+BA$6/Setup!$C$13)-CY281-EW281)+IF($K281=34,$D281,0)</f>
        <v/>
      </c>
      <c r="BB281">
        <f>MAX(0,BB280*(1+BB$6/Setup!$C$13)-CZ281-EX281)+IF($K281=35,$D281,0)</f>
        <v/>
      </c>
      <c r="BC281">
        <f>MAX(0,BC280*(1+BC$6/Setup!$C$13)-DA281-EY281)+IF($K281=36,$D281,0)</f>
        <v/>
      </c>
      <c r="BD281">
        <f>MAX(0,BD280*(1+BD$6/Setup!$C$13)-DB281-EZ281)+IF($K281=37,$D281,0)</f>
        <v/>
      </c>
      <c r="BE281">
        <f>MAX(0,BE280*(1+BE$6/Setup!$C$13)-DC281-FA281)+IF($K281=38,$D281,0)</f>
        <v/>
      </c>
      <c r="BF281">
        <f>MAX(0,BF280*(1+BF$6/Setup!$C$13)-DD281-FB281)+IF($K281=39,$D281,0)</f>
        <v/>
      </c>
      <c r="BG281">
        <f>MAX(0,BG280*(1+BG$6/Setup!$C$13)-DE281-FC281)+IF($K281=40,$D281,0)</f>
        <v/>
      </c>
      <c r="BH281">
        <f>MAX(0,BH280*(1+BH$6/Setup!$C$13)-DF281-FD281)+IF($K281=41,$D281,0)</f>
        <v/>
      </c>
      <c r="BI281">
        <f>MAX(0,BI280*(1+BI$6/Setup!$C$13)-DG281-FE281)+IF($K281=42,$D281,0)</f>
        <v/>
      </c>
      <c r="BJ281">
        <f>MAX(0,BJ280*(1+BJ$6/Setup!$C$13)-DH281-FF281)+IF($K281=43,$D281,0)</f>
        <v/>
      </c>
      <c r="BK281">
        <f>MAX(0,BK280*(1+BK$6/Setup!$C$13)-DI281-FG281)+IF($K281=44,$D281,0)</f>
        <v/>
      </c>
      <c r="BL281">
        <f>MAX(0,BL280*(1+BL$6/Setup!$C$13)-DJ281-FH281)+IF($K281=45,$D281,0)</f>
        <v/>
      </c>
      <c r="BM281">
        <f>MAX(0,BM280*(1+BM$6/Setup!$C$13)-DK281-FI281)+IF($K281=46,$D281,0)</f>
        <v/>
      </c>
      <c r="BN281">
        <f>MAX(0,BN280*(1+BN$6/Setup!$C$13)-DL281-FJ281)+IF($K281=47,$D281,0)</f>
        <v/>
      </c>
      <c r="BO281">
        <f>MAX(0,BO280*(1+BO$6/Setup!$C$13)-DM281-FK281)+IF($K281=48,$D281,0)</f>
        <v/>
      </c>
      <c r="BP281">
        <f>MAX(0,BP280*(1+BP$6/Setup!$C$13)-DN281-FL281)+IF($K281=49,$D281,0)</f>
        <v/>
      </c>
      <c r="BQ281">
        <f>MAX(0,BQ280*(1+BQ$6/Setup!$C$13)-DO281-FM281)+IF($K281=50,$D281,0)</f>
        <v/>
      </c>
      <c r="BR281">
        <f>MIN(T280*(1+T$6/Setup!$C$13),T$7)</f>
        <v/>
      </c>
      <c r="BS281">
        <f>MIN(U280*(1+U$6/Setup!$C$13),U$7)</f>
        <v/>
      </c>
      <c r="BT281">
        <f>MIN(V280*(1+V$6/Setup!$C$13),V$7)</f>
        <v/>
      </c>
      <c r="BU281">
        <f>MIN(W280*(1+W$6/Setup!$C$13),W$7)</f>
        <v/>
      </c>
      <c r="BV281">
        <f>MIN(X280*(1+X$6/Setup!$C$13),X$7)</f>
        <v/>
      </c>
      <c r="BW281">
        <f>MIN(Y280*(1+Y$6/Setup!$C$13),Y$7)</f>
        <v/>
      </c>
      <c r="BX281">
        <f>MIN(Z280*(1+Z$6/Setup!$C$13),Z$7)</f>
        <v/>
      </c>
      <c r="BY281">
        <f>MIN(AA280*(1+AA$6/Setup!$C$13),AA$7)</f>
        <v/>
      </c>
      <c r="BZ281">
        <f>MIN(AB280*(1+AB$6/Setup!$C$13),AB$7)</f>
        <v/>
      </c>
      <c r="CA281">
        <f>MIN(AC280*(1+AC$6/Setup!$C$13),AC$7)</f>
        <v/>
      </c>
      <c r="CB281">
        <f>MIN(AD280*(1+AD$6/Setup!$C$13),AD$7)</f>
        <v/>
      </c>
      <c r="CC281">
        <f>MIN(AE280*(1+AE$6/Setup!$C$13),AE$7)</f>
        <v/>
      </c>
      <c r="CD281">
        <f>MIN(AF280*(1+AF$6/Setup!$C$13),AF$7)</f>
        <v/>
      </c>
      <c r="CE281">
        <f>MIN(AG280*(1+AG$6/Setup!$C$13),AG$7)</f>
        <v/>
      </c>
      <c r="CF281">
        <f>MIN(AH280*(1+AH$6/Setup!$C$13),AH$7)</f>
        <v/>
      </c>
      <c r="CG281">
        <f>MIN(AI280*(1+AI$6/Setup!$C$13),AI$7)</f>
        <v/>
      </c>
      <c r="CH281">
        <f>MIN(AJ280*(1+AJ$6/Setup!$C$13),AJ$7)</f>
        <v/>
      </c>
      <c r="CI281">
        <f>MIN(AK280*(1+AK$6/Setup!$C$13),AK$7)</f>
        <v/>
      </c>
      <c r="CJ281">
        <f>MIN(AL280*(1+AL$6/Setup!$C$13),AL$7)</f>
        <v/>
      </c>
      <c r="CK281">
        <f>MIN(AM280*(1+AM$6/Setup!$C$13),AM$7)</f>
        <v/>
      </c>
      <c r="CL281">
        <f>MIN(AN280*(1+AN$6/Setup!$C$13),AN$7)</f>
        <v/>
      </c>
      <c r="CM281">
        <f>MIN(AO280*(1+AO$6/Setup!$C$13),AO$7)</f>
        <v/>
      </c>
      <c r="CN281">
        <f>MIN(AP280*(1+AP$6/Setup!$C$13),AP$7)</f>
        <v/>
      </c>
      <c r="CO281">
        <f>MIN(AQ280*(1+AQ$6/Setup!$C$13),AQ$7)</f>
        <v/>
      </c>
      <c r="CP281">
        <f>MIN(AR280*(1+AR$6/Setup!$C$13),AR$7)</f>
        <v/>
      </c>
      <c r="CQ281">
        <f>MIN(AS280*(1+AS$6/Setup!$C$13),AS$7)</f>
        <v/>
      </c>
      <c r="CR281">
        <f>MIN(AT280*(1+AT$6/Setup!$C$13),AT$7)</f>
        <v/>
      </c>
      <c r="CS281">
        <f>MIN(AU280*(1+AU$6/Setup!$C$13),AU$7)</f>
        <v/>
      </c>
      <c r="CT281">
        <f>MIN(AV280*(1+AV$6/Setup!$C$13),AV$7)</f>
        <v/>
      </c>
      <c r="CU281">
        <f>MIN(AW280*(1+AW$6/Setup!$C$13),AW$7)</f>
        <v/>
      </c>
      <c r="CV281">
        <f>MIN(AX280*(1+AX$6/Setup!$C$13),AX$7)</f>
        <v/>
      </c>
      <c r="CW281">
        <f>MIN(AY280*(1+AY$6/Setup!$C$13),AY$7)</f>
        <v/>
      </c>
      <c r="CX281">
        <f>MIN(AZ280*(1+AZ$6/Setup!$C$13),AZ$7)</f>
        <v/>
      </c>
      <c r="CY281">
        <f>MIN(BA280*(1+BA$6/Setup!$C$13),BA$7)</f>
        <v/>
      </c>
      <c r="CZ281">
        <f>MIN(BB280*(1+BB$6/Setup!$C$13),BB$7)</f>
        <v/>
      </c>
      <c r="DA281">
        <f>MIN(BC280*(1+BC$6/Setup!$C$13),BC$7)</f>
        <v/>
      </c>
      <c r="DB281">
        <f>MIN(BD280*(1+BD$6/Setup!$C$13),BD$7)</f>
        <v/>
      </c>
      <c r="DC281">
        <f>MIN(BE280*(1+BE$6/Setup!$C$13),BE$7)</f>
        <v/>
      </c>
      <c r="DD281">
        <f>MIN(BF280*(1+BF$6/Setup!$C$13),BF$7)</f>
        <v/>
      </c>
      <c r="DE281">
        <f>MIN(BG280*(1+BG$6/Setup!$C$13),BG$7)</f>
        <v/>
      </c>
      <c r="DF281">
        <f>MIN(BH280*(1+BH$6/Setup!$C$13),BH$7)</f>
        <v/>
      </c>
      <c r="DG281">
        <f>MIN(BI280*(1+BI$6/Setup!$C$13),BI$7)</f>
        <v/>
      </c>
      <c r="DH281">
        <f>MIN(BJ280*(1+BJ$6/Setup!$C$13),BJ$7)</f>
        <v/>
      </c>
      <c r="DI281">
        <f>MIN(BK280*(1+BK$6/Setup!$C$13),BK$7)</f>
        <v/>
      </c>
      <c r="DJ281">
        <f>MIN(BL280*(1+BL$6/Setup!$C$13),BL$7)</f>
        <v/>
      </c>
      <c r="DK281">
        <f>MIN(BM280*(1+BM$6/Setup!$C$13),BM$7)</f>
        <v/>
      </c>
      <c r="DL281">
        <f>MIN(BN280*(1+BN$6/Setup!$C$13),BN$7)</f>
        <v/>
      </c>
      <c r="DM281">
        <f>MIN(BO280*(1+BO$6/Setup!$C$13),BO$7)</f>
        <v/>
      </c>
      <c r="DN281">
        <f>MIN(BP280*(1+BP$6/Setup!$C$13),BP$7)</f>
        <v/>
      </c>
      <c r="DO281">
        <f>MIN(BQ280*(1+BQ$6/Setup!$C$13),BQ$7)</f>
        <v/>
      </c>
      <c r="DP281">
        <f>MIN(T280*(1+T$6/Setup!$C$13)-BR281,$H281)</f>
        <v/>
      </c>
      <c r="DQ281">
        <f>MIN(U280*(1+U$6/Setup!$C$13)-BS281,MAX(0,$H281-SUM($DP281:DP281)))</f>
        <v/>
      </c>
      <c r="DR281">
        <f>MIN(V280*(1+V$6/Setup!$C$13)-BT281,MAX(0,$H281-SUM($DP281:DQ281)))</f>
        <v/>
      </c>
      <c r="DS281">
        <f>MIN(W280*(1+W$6/Setup!$C$13)-BU281,MAX(0,$H281-SUM($DP281:DR281)))</f>
        <v/>
      </c>
      <c r="DT281">
        <f>MIN(X280*(1+X$6/Setup!$C$13)-BV281,MAX(0,$H281-SUM($DP281:DS281)))</f>
        <v/>
      </c>
      <c r="DU281">
        <f>MIN(Y280*(1+Y$6/Setup!$C$13)-BW281,MAX(0,$H281-SUM($DP281:DT281)))</f>
        <v/>
      </c>
      <c r="DV281">
        <f>MIN(Z280*(1+Z$6/Setup!$C$13)-BX281,MAX(0,$H281-SUM($DP281:DU281)))</f>
        <v/>
      </c>
      <c r="DW281">
        <f>MIN(AA280*(1+AA$6/Setup!$C$13)-BY281,MAX(0,$H281-SUM($DP281:DV281)))</f>
        <v/>
      </c>
      <c r="DX281">
        <f>MIN(AB280*(1+AB$6/Setup!$C$13)-BZ281,MAX(0,$H281-SUM($DP281:DW281)))</f>
        <v/>
      </c>
      <c r="DY281">
        <f>MIN(AC280*(1+AC$6/Setup!$C$13)-CA281,MAX(0,$H281-SUM($DP281:DX281)))</f>
        <v/>
      </c>
      <c r="DZ281">
        <f>MIN(AD280*(1+AD$6/Setup!$C$13)-CB281,MAX(0,$H281-SUM($DP281:DY281)))</f>
        <v/>
      </c>
      <c r="EA281">
        <f>MIN(AE280*(1+AE$6/Setup!$C$13)-CC281,MAX(0,$H281-SUM($DP281:DZ281)))</f>
        <v/>
      </c>
      <c r="EB281">
        <f>MIN(AF280*(1+AF$6/Setup!$C$13)-CD281,MAX(0,$H281-SUM($DP281:EA281)))</f>
        <v/>
      </c>
      <c r="EC281">
        <f>MIN(AG280*(1+AG$6/Setup!$C$13)-CE281,MAX(0,$H281-SUM($DP281:EB281)))</f>
        <v/>
      </c>
      <c r="ED281">
        <f>MIN(AH280*(1+AH$6/Setup!$C$13)-CF281,MAX(0,$H281-SUM($DP281:EC281)))</f>
        <v/>
      </c>
      <c r="EE281">
        <f>MIN(AI280*(1+AI$6/Setup!$C$13)-CG281,MAX(0,$H281-SUM($DP281:ED281)))</f>
        <v/>
      </c>
      <c r="EF281">
        <f>MIN(AJ280*(1+AJ$6/Setup!$C$13)-CH281,MAX(0,$H281-SUM($DP281:EE281)))</f>
        <v/>
      </c>
      <c r="EG281">
        <f>MIN(AK280*(1+AK$6/Setup!$C$13)-CI281,MAX(0,$H281-SUM($DP281:EF281)))</f>
        <v/>
      </c>
      <c r="EH281">
        <f>MIN(AL280*(1+AL$6/Setup!$C$13)-CJ281,MAX(0,$H281-SUM($DP281:EG281)))</f>
        <v/>
      </c>
      <c r="EI281">
        <f>MIN(AM280*(1+AM$6/Setup!$C$13)-CK281,MAX(0,$H281-SUM($DP281:EH281)))</f>
        <v/>
      </c>
      <c r="EJ281">
        <f>MIN(AN280*(1+AN$6/Setup!$C$13)-CL281,MAX(0,$H281-SUM($DP281:EI281)))</f>
        <v/>
      </c>
      <c r="EK281">
        <f>MIN(AO280*(1+AO$6/Setup!$C$13)-CM281,MAX(0,$H281-SUM($DP281:EJ281)))</f>
        <v/>
      </c>
      <c r="EL281">
        <f>MIN(AP280*(1+AP$6/Setup!$C$13)-CN281,MAX(0,$H281-SUM($DP281:EK281)))</f>
        <v/>
      </c>
      <c r="EM281">
        <f>MIN(AQ280*(1+AQ$6/Setup!$C$13)-CO281,MAX(0,$H281-SUM($DP281:EL281)))</f>
        <v/>
      </c>
      <c r="EN281">
        <f>MIN(AR280*(1+AR$6/Setup!$C$13)-CP281,MAX(0,$H281-SUM($DP281:EM281)))</f>
        <v/>
      </c>
      <c r="EO281">
        <f>MIN(AS280*(1+AS$6/Setup!$C$13)-CQ281,MAX(0,$H281-SUM($DP281:EN281)))</f>
        <v/>
      </c>
      <c r="EP281">
        <f>MIN(AT280*(1+AT$6/Setup!$C$13)-CR281,MAX(0,$H281-SUM($DP281:EO281)))</f>
        <v/>
      </c>
      <c r="EQ281">
        <f>MIN(AU280*(1+AU$6/Setup!$C$13)-CS281,MAX(0,$H281-SUM($DP281:EP281)))</f>
        <v/>
      </c>
      <c r="ER281">
        <f>MIN(AV280*(1+AV$6/Setup!$C$13)-CT281,MAX(0,$H281-SUM($DP281:EQ281)))</f>
        <v/>
      </c>
      <c r="ES281">
        <f>MIN(AW280*(1+AW$6/Setup!$C$13)-CU281,MAX(0,$H281-SUM($DP281:ER281)))</f>
        <v/>
      </c>
      <c r="ET281">
        <f>MIN(AX280*(1+AX$6/Setup!$C$13)-CV281,MAX(0,$H281-SUM($DP281:ES281)))</f>
        <v/>
      </c>
      <c r="EU281">
        <f>MIN(AY280*(1+AY$6/Setup!$C$13)-CW281,MAX(0,$H281-SUM($DP281:ET281)))</f>
        <v/>
      </c>
      <c r="EV281">
        <f>MIN(AZ280*(1+AZ$6/Setup!$C$13)-CX281,MAX(0,$H281-SUM($DP281:EU281)))</f>
        <v/>
      </c>
      <c r="EW281">
        <f>MIN(BA280*(1+BA$6/Setup!$C$13)-CY281,MAX(0,$H281-SUM($DP281:EV281)))</f>
        <v/>
      </c>
      <c r="EX281">
        <f>MIN(BB280*(1+BB$6/Setup!$C$13)-CZ281,MAX(0,$H281-SUM($DP281:EW281)))</f>
        <v/>
      </c>
      <c r="EY281">
        <f>MIN(BC280*(1+BC$6/Setup!$C$13)-DA281,MAX(0,$H281-SUM($DP281:EX281)))</f>
        <v/>
      </c>
      <c r="EZ281">
        <f>MIN(BD280*(1+BD$6/Setup!$C$13)-DB281,MAX(0,$H281-SUM($DP281:EY281)))</f>
        <v/>
      </c>
      <c r="FA281">
        <f>MIN(BE280*(1+BE$6/Setup!$C$13)-DC281,MAX(0,$H281-SUM($DP281:EZ281)))</f>
        <v/>
      </c>
      <c r="FB281">
        <f>MIN(BF280*(1+BF$6/Setup!$C$13)-DD281,MAX(0,$H281-SUM($DP281:FA281)))</f>
        <v/>
      </c>
      <c r="FC281">
        <f>MIN(BG280*(1+BG$6/Setup!$C$13)-DE281,MAX(0,$H281-SUM($DP281:FB281)))</f>
        <v/>
      </c>
      <c r="FD281">
        <f>MIN(BH280*(1+BH$6/Setup!$C$13)-DF281,MAX(0,$H281-SUM($DP281:FC281)))</f>
        <v/>
      </c>
      <c r="FE281">
        <f>MIN(BI280*(1+BI$6/Setup!$C$13)-DG281,MAX(0,$H281-SUM($DP281:FD281)))</f>
        <v/>
      </c>
      <c r="FF281">
        <f>MIN(BJ280*(1+BJ$6/Setup!$C$13)-DH281,MAX(0,$H281-SUM($DP281:FE281)))</f>
        <v/>
      </c>
      <c r="FG281">
        <f>MIN(BK280*(1+BK$6/Setup!$C$13)-DI281,MAX(0,$H281-SUM($DP281:FF281)))</f>
        <v/>
      </c>
      <c r="FH281">
        <f>MIN(BL280*(1+BL$6/Setup!$C$13)-DJ281,MAX(0,$H281-SUM($DP281:FG281)))</f>
        <v/>
      </c>
      <c r="FI281">
        <f>MIN(BM280*(1+BM$6/Setup!$C$13)-DK281,MAX(0,$H281-SUM($DP281:FH281)))</f>
        <v/>
      </c>
      <c r="FJ281">
        <f>MIN(BN280*(1+BN$6/Setup!$C$13)-DL281,MAX(0,$H281-SUM($DP281:FI281)))</f>
        <v/>
      </c>
      <c r="FK281">
        <f>MIN(BO280*(1+BO$6/Setup!$C$13)-DM281,MAX(0,$H281-SUM($DP281:FJ281)))</f>
        <v/>
      </c>
      <c r="FL281">
        <f>MIN(BP280*(1+BP$6/Setup!$C$13)-DN281,MAX(0,$H281-SUM($DP281:FK281)))</f>
        <v/>
      </c>
      <c r="FM281">
        <f>MIN(BQ280*(1+BQ$6/Setup!$C$13)-DO281,MAX(0,$H281-SUM($DP281:FL281)))</f>
        <v/>
      </c>
    </row>
    <row r="282">
      <c r="A282">
        <f>A281+1</f>
        <v/>
      </c>
      <c r="B282">
        <f>IF(Setup!$C$6="Every week",Setup!$C$7+7*(A282-1),IF(Setup!$C$6="Every 2 weeks",Setup!$C$7+14*(A282-1),IF(Setup!$C$6="Every month",EDATE(Setup!$C$7,A282-1),EOMONTH(Setup!$C$7,INT((A282-1+Setup!$C$20)/2)-1)+MIN(IF(MOD(A282-1+Setup!$C$20,2)=0,Setup!$C$18,Setup!$C$19),DAY(EOMONTH(Setup!$C$7,INT((A282-1+Setup!$C$20)/2)))))))</f>
        <v/>
      </c>
      <c r="C282">
        <f>N('Paycheck Plan'!J278)</f>
        <v/>
      </c>
      <c r="D282">
        <f>N('Paycheck Plan'!K278)</f>
        <v/>
      </c>
      <c r="E282">
        <f>MIN(MAX(0,Setup!$C$10-F281),MAX(0,Setup!$C$8+C282-G282))</f>
        <v/>
      </c>
      <c r="F282">
        <f>F281+E282</f>
        <v/>
      </c>
      <c r="G282">
        <f>MIN(Setup!$C$14,MAX(0,Setup!$C$8+C282))</f>
        <v/>
      </c>
      <c r="H282">
        <f>MAX(0,Setup!$C$8+C282-G282-E282)+SUM($T$7:$BQ$7)-SUM(BR282:DO282)</f>
        <v/>
      </c>
      <c r="I282">
        <f>SUMPRODUCT(T281:BQ281,$T$6:$BQ$6)/Setup!$C$13</f>
        <v/>
      </c>
      <c r="J282">
        <f>SUM(T282:BQ282)</f>
        <v/>
      </c>
      <c r="K282">
        <f>IF(MAX(DP282:FM282)&gt;0,MATCH(MAX(DP282:FM282),DP282:FM282,0),1)</f>
        <v/>
      </c>
      <c r="T282">
        <f>MAX(0,T281*(1+T$6/Setup!$C$13)-BR282-DP282)+IF($K282=1,$D282,0)</f>
        <v/>
      </c>
      <c r="U282">
        <f>MAX(0,U281*(1+U$6/Setup!$C$13)-BS282-DQ282)+IF($K282=2,$D282,0)</f>
        <v/>
      </c>
      <c r="V282">
        <f>MAX(0,V281*(1+V$6/Setup!$C$13)-BT282-DR282)+IF($K282=3,$D282,0)</f>
        <v/>
      </c>
      <c r="W282">
        <f>MAX(0,W281*(1+W$6/Setup!$C$13)-BU282-DS282)+IF($K282=4,$D282,0)</f>
        <v/>
      </c>
      <c r="X282">
        <f>MAX(0,X281*(1+X$6/Setup!$C$13)-BV282-DT282)+IF($K282=5,$D282,0)</f>
        <v/>
      </c>
      <c r="Y282">
        <f>MAX(0,Y281*(1+Y$6/Setup!$C$13)-BW282-DU282)+IF($K282=6,$D282,0)</f>
        <v/>
      </c>
      <c r="Z282">
        <f>MAX(0,Z281*(1+Z$6/Setup!$C$13)-BX282-DV282)+IF($K282=7,$D282,0)</f>
        <v/>
      </c>
      <c r="AA282">
        <f>MAX(0,AA281*(1+AA$6/Setup!$C$13)-BY282-DW282)+IF($K282=8,$D282,0)</f>
        <v/>
      </c>
      <c r="AB282">
        <f>MAX(0,AB281*(1+AB$6/Setup!$C$13)-BZ282-DX282)+IF($K282=9,$D282,0)</f>
        <v/>
      </c>
      <c r="AC282">
        <f>MAX(0,AC281*(1+AC$6/Setup!$C$13)-CA282-DY282)+IF($K282=10,$D282,0)</f>
        <v/>
      </c>
      <c r="AD282">
        <f>MAX(0,AD281*(1+AD$6/Setup!$C$13)-CB282-DZ282)+IF($K282=11,$D282,0)</f>
        <v/>
      </c>
      <c r="AE282">
        <f>MAX(0,AE281*(1+AE$6/Setup!$C$13)-CC282-EA282)+IF($K282=12,$D282,0)</f>
        <v/>
      </c>
      <c r="AF282">
        <f>MAX(0,AF281*(1+AF$6/Setup!$C$13)-CD282-EB282)+IF($K282=13,$D282,0)</f>
        <v/>
      </c>
      <c r="AG282">
        <f>MAX(0,AG281*(1+AG$6/Setup!$C$13)-CE282-EC282)+IF($K282=14,$D282,0)</f>
        <v/>
      </c>
      <c r="AH282">
        <f>MAX(0,AH281*(1+AH$6/Setup!$C$13)-CF282-ED282)+IF($K282=15,$D282,0)</f>
        <v/>
      </c>
      <c r="AI282">
        <f>MAX(0,AI281*(1+AI$6/Setup!$C$13)-CG282-EE282)+IF($K282=16,$D282,0)</f>
        <v/>
      </c>
      <c r="AJ282">
        <f>MAX(0,AJ281*(1+AJ$6/Setup!$C$13)-CH282-EF282)+IF($K282=17,$D282,0)</f>
        <v/>
      </c>
      <c r="AK282">
        <f>MAX(0,AK281*(1+AK$6/Setup!$C$13)-CI282-EG282)+IF($K282=18,$D282,0)</f>
        <v/>
      </c>
      <c r="AL282">
        <f>MAX(0,AL281*(1+AL$6/Setup!$C$13)-CJ282-EH282)+IF($K282=19,$D282,0)</f>
        <v/>
      </c>
      <c r="AM282">
        <f>MAX(0,AM281*(1+AM$6/Setup!$C$13)-CK282-EI282)+IF($K282=20,$D282,0)</f>
        <v/>
      </c>
      <c r="AN282">
        <f>MAX(0,AN281*(1+AN$6/Setup!$C$13)-CL282-EJ282)+IF($K282=21,$D282,0)</f>
        <v/>
      </c>
      <c r="AO282">
        <f>MAX(0,AO281*(1+AO$6/Setup!$C$13)-CM282-EK282)+IF($K282=22,$D282,0)</f>
        <v/>
      </c>
      <c r="AP282">
        <f>MAX(0,AP281*(1+AP$6/Setup!$C$13)-CN282-EL282)+IF($K282=23,$D282,0)</f>
        <v/>
      </c>
      <c r="AQ282">
        <f>MAX(0,AQ281*(1+AQ$6/Setup!$C$13)-CO282-EM282)+IF($K282=24,$D282,0)</f>
        <v/>
      </c>
      <c r="AR282">
        <f>MAX(0,AR281*(1+AR$6/Setup!$C$13)-CP282-EN282)+IF($K282=25,$D282,0)</f>
        <v/>
      </c>
      <c r="AS282">
        <f>MAX(0,AS281*(1+AS$6/Setup!$C$13)-CQ282-EO282)+IF($K282=26,$D282,0)</f>
        <v/>
      </c>
      <c r="AT282">
        <f>MAX(0,AT281*(1+AT$6/Setup!$C$13)-CR282-EP282)+IF($K282=27,$D282,0)</f>
        <v/>
      </c>
      <c r="AU282">
        <f>MAX(0,AU281*(1+AU$6/Setup!$C$13)-CS282-EQ282)+IF($K282=28,$D282,0)</f>
        <v/>
      </c>
      <c r="AV282">
        <f>MAX(0,AV281*(1+AV$6/Setup!$C$13)-CT282-ER282)+IF($K282=29,$D282,0)</f>
        <v/>
      </c>
      <c r="AW282">
        <f>MAX(0,AW281*(1+AW$6/Setup!$C$13)-CU282-ES282)+IF($K282=30,$D282,0)</f>
        <v/>
      </c>
      <c r="AX282">
        <f>MAX(0,AX281*(1+AX$6/Setup!$C$13)-CV282-ET282)+IF($K282=31,$D282,0)</f>
        <v/>
      </c>
      <c r="AY282">
        <f>MAX(0,AY281*(1+AY$6/Setup!$C$13)-CW282-EU282)+IF($K282=32,$D282,0)</f>
        <v/>
      </c>
      <c r="AZ282">
        <f>MAX(0,AZ281*(1+AZ$6/Setup!$C$13)-CX282-EV282)+IF($K282=33,$D282,0)</f>
        <v/>
      </c>
      <c r="BA282">
        <f>MAX(0,BA281*(1+BA$6/Setup!$C$13)-CY282-EW282)+IF($K282=34,$D282,0)</f>
        <v/>
      </c>
      <c r="BB282">
        <f>MAX(0,BB281*(1+BB$6/Setup!$C$13)-CZ282-EX282)+IF($K282=35,$D282,0)</f>
        <v/>
      </c>
      <c r="BC282">
        <f>MAX(0,BC281*(1+BC$6/Setup!$C$13)-DA282-EY282)+IF($K282=36,$D282,0)</f>
        <v/>
      </c>
      <c r="BD282">
        <f>MAX(0,BD281*(1+BD$6/Setup!$C$13)-DB282-EZ282)+IF($K282=37,$D282,0)</f>
        <v/>
      </c>
      <c r="BE282">
        <f>MAX(0,BE281*(1+BE$6/Setup!$C$13)-DC282-FA282)+IF($K282=38,$D282,0)</f>
        <v/>
      </c>
      <c r="BF282">
        <f>MAX(0,BF281*(1+BF$6/Setup!$C$13)-DD282-FB282)+IF($K282=39,$D282,0)</f>
        <v/>
      </c>
      <c r="BG282">
        <f>MAX(0,BG281*(1+BG$6/Setup!$C$13)-DE282-FC282)+IF($K282=40,$D282,0)</f>
        <v/>
      </c>
      <c r="BH282">
        <f>MAX(0,BH281*(1+BH$6/Setup!$C$13)-DF282-FD282)+IF($K282=41,$D282,0)</f>
        <v/>
      </c>
      <c r="BI282">
        <f>MAX(0,BI281*(1+BI$6/Setup!$C$13)-DG282-FE282)+IF($K282=42,$D282,0)</f>
        <v/>
      </c>
      <c r="BJ282">
        <f>MAX(0,BJ281*(1+BJ$6/Setup!$C$13)-DH282-FF282)+IF($K282=43,$D282,0)</f>
        <v/>
      </c>
      <c r="BK282">
        <f>MAX(0,BK281*(1+BK$6/Setup!$C$13)-DI282-FG282)+IF($K282=44,$D282,0)</f>
        <v/>
      </c>
      <c r="BL282">
        <f>MAX(0,BL281*(1+BL$6/Setup!$C$13)-DJ282-FH282)+IF($K282=45,$D282,0)</f>
        <v/>
      </c>
      <c r="BM282">
        <f>MAX(0,BM281*(1+BM$6/Setup!$C$13)-DK282-FI282)+IF($K282=46,$D282,0)</f>
        <v/>
      </c>
      <c r="BN282">
        <f>MAX(0,BN281*(1+BN$6/Setup!$C$13)-DL282-FJ282)+IF($K282=47,$D282,0)</f>
        <v/>
      </c>
      <c r="BO282">
        <f>MAX(0,BO281*(1+BO$6/Setup!$C$13)-DM282-FK282)+IF($K282=48,$D282,0)</f>
        <v/>
      </c>
      <c r="BP282">
        <f>MAX(0,BP281*(1+BP$6/Setup!$C$13)-DN282-FL282)+IF($K282=49,$D282,0)</f>
        <v/>
      </c>
      <c r="BQ282">
        <f>MAX(0,BQ281*(1+BQ$6/Setup!$C$13)-DO282-FM282)+IF($K282=50,$D282,0)</f>
        <v/>
      </c>
      <c r="BR282">
        <f>MIN(T281*(1+T$6/Setup!$C$13),T$7)</f>
        <v/>
      </c>
      <c r="BS282">
        <f>MIN(U281*(1+U$6/Setup!$C$13),U$7)</f>
        <v/>
      </c>
      <c r="BT282">
        <f>MIN(V281*(1+V$6/Setup!$C$13),V$7)</f>
        <v/>
      </c>
      <c r="BU282">
        <f>MIN(W281*(1+W$6/Setup!$C$13),W$7)</f>
        <v/>
      </c>
      <c r="BV282">
        <f>MIN(X281*(1+X$6/Setup!$C$13),X$7)</f>
        <v/>
      </c>
      <c r="BW282">
        <f>MIN(Y281*(1+Y$6/Setup!$C$13),Y$7)</f>
        <v/>
      </c>
      <c r="BX282">
        <f>MIN(Z281*(1+Z$6/Setup!$C$13),Z$7)</f>
        <v/>
      </c>
      <c r="BY282">
        <f>MIN(AA281*(1+AA$6/Setup!$C$13),AA$7)</f>
        <v/>
      </c>
      <c r="BZ282">
        <f>MIN(AB281*(1+AB$6/Setup!$C$13),AB$7)</f>
        <v/>
      </c>
      <c r="CA282">
        <f>MIN(AC281*(1+AC$6/Setup!$C$13),AC$7)</f>
        <v/>
      </c>
      <c r="CB282">
        <f>MIN(AD281*(1+AD$6/Setup!$C$13),AD$7)</f>
        <v/>
      </c>
      <c r="CC282">
        <f>MIN(AE281*(1+AE$6/Setup!$C$13),AE$7)</f>
        <v/>
      </c>
      <c r="CD282">
        <f>MIN(AF281*(1+AF$6/Setup!$C$13),AF$7)</f>
        <v/>
      </c>
      <c r="CE282">
        <f>MIN(AG281*(1+AG$6/Setup!$C$13),AG$7)</f>
        <v/>
      </c>
      <c r="CF282">
        <f>MIN(AH281*(1+AH$6/Setup!$C$13),AH$7)</f>
        <v/>
      </c>
      <c r="CG282">
        <f>MIN(AI281*(1+AI$6/Setup!$C$13),AI$7)</f>
        <v/>
      </c>
      <c r="CH282">
        <f>MIN(AJ281*(1+AJ$6/Setup!$C$13),AJ$7)</f>
        <v/>
      </c>
      <c r="CI282">
        <f>MIN(AK281*(1+AK$6/Setup!$C$13),AK$7)</f>
        <v/>
      </c>
      <c r="CJ282">
        <f>MIN(AL281*(1+AL$6/Setup!$C$13),AL$7)</f>
        <v/>
      </c>
      <c r="CK282">
        <f>MIN(AM281*(1+AM$6/Setup!$C$13),AM$7)</f>
        <v/>
      </c>
      <c r="CL282">
        <f>MIN(AN281*(1+AN$6/Setup!$C$13),AN$7)</f>
        <v/>
      </c>
      <c r="CM282">
        <f>MIN(AO281*(1+AO$6/Setup!$C$13),AO$7)</f>
        <v/>
      </c>
      <c r="CN282">
        <f>MIN(AP281*(1+AP$6/Setup!$C$13),AP$7)</f>
        <v/>
      </c>
      <c r="CO282">
        <f>MIN(AQ281*(1+AQ$6/Setup!$C$13),AQ$7)</f>
        <v/>
      </c>
      <c r="CP282">
        <f>MIN(AR281*(1+AR$6/Setup!$C$13),AR$7)</f>
        <v/>
      </c>
      <c r="CQ282">
        <f>MIN(AS281*(1+AS$6/Setup!$C$13),AS$7)</f>
        <v/>
      </c>
      <c r="CR282">
        <f>MIN(AT281*(1+AT$6/Setup!$C$13),AT$7)</f>
        <v/>
      </c>
      <c r="CS282">
        <f>MIN(AU281*(1+AU$6/Setup!$C$13),AU$7)</f>
        <v/>
      </c>
      <c r="CT282">
        <f>MIN(AV281*(1+AV$6/Setup!$C$13),AV$7)</f>
        <v/>
      </c>
      <c r="CU282">
        <f>MIN(AW281*(1+AW$6/Setup!$C$13),AW$7)</f>
        <v/>
      </c>
      <c r="CV282">
        <f>MIN(AX281*(1+AX$6/Setup!$C$13),AX$7)</f>
        <v/>
      </c>
      <c r="CW282">
        <f>MIN(AY281*(1+AY$6/Setup!$C$13),AY$7)</f>
        <v/>
      </c>
      <c r="CX282">
        <f>MIN(AZ281*(1+AZ$6/Setup!$C$13),AZ$7)</f>
        <v/>
      </c>
      <c r="CY282">
        <f>MIN(BA281*(1+BA$6/Setup!$C$13),BA$7)</f>
        <v/>
      </c>
      <c r="CZ282">
        <f>MIN(BB281*(1+BB$6/Setup!$C$13),BB$7)</f>
        <v/>
      </c>
      <c r="DA282">
        <f>MIN(BC281*(1+BC$6/Setup!$C$13),BC$7)</f>
        <v/>
      </c>
      <c r="DB282">
        <f>MIN(BD281*(1+BD$6/Setup!$C$13),BD$7)</f>
        <v/>
      </c>
      <c r="DC282">
        <f>MIN(BE281*(1+BE$6/Setup!$C$13),BE$7)</f>
        <v/>
      </c>
      <c r="DD282">
        <f>MIN(BF281*(1+BF$6/Setup!$C$13),BF$7)</f>
        <v/>
      </c>
      <c r="DE282">
        <f>MIN(BG281*(1+BG$6/Setup!$C$13),BG$7)</f>
        <v/>
      </c>
      <c r="DF282">
        <f>MIN(BH281*(1+BH$6/Setup!$C$13),BH$7)</f>
        <v/>
      </c>
      <c r="DG282">
        <f>MIN(BI281*(1+BI$6/Setup!$C$13),BI$7)</f>
        <v/>
      </c>
      <c r="DH282">
        <f>MIN(BJ281*(1+BJ$6/Setup!$C$13),BJ$7)</f>
        <v/>
      </c>
      <c r="DI282">
        <f>MIN(BK281*(1+BK$6/Setup!$C$13),BK$7)</f>
        <v/>
      </c>
      <c r="DJ282">
        <f>MIN(BL281*(1+BL$6/Setup!$C$13),BL$7)</f>
        <v/>
      </c>
      <c r="DK282">
        <f>MIN(BM281*(1+BM$6/Setup!$C$13),BM$7)</f>
        <v/>
      </c>
      <c r="DL282">
        <f>MIN(BN281*(1+BN$6/Setup!$C$13),BN$7)</f>
        <v/>
      </c>
      <c r="DM282">
        <f>MIN(BO281*(1+BO$6/Setup!$C$13),BO$7)</f>
        <v/>
      </c>
      <c r="DN282">
        <f>MIN(BP281*(1+BP$6/Setup!$C$13),BP$7)</f>
        <v/>
      </c>
      <c r="DO282">
        <f>MIN(BQ281*(1+BQ$6/Setup!$C$13),BQ$7)</f>
        <v/>
      </c>
      <c r="DP282">
        <f>MIN(T281*(1+T$6/Setup!$C$13)-BR282,$H282)</f>
        <v/>
      </c>
      <c r="DQ282">
        <f>MIN(U281*(1+U$6/Setup!$C$13)-BS282,MAX(0,$H282-SUM($DP282:DP282)))</f>
        <v/>
      </c>
      <c r="DR282">
        <f>MIN(V281*(1+V$6/Setup!$C$13)-BT282,MAX(0,$H282-SUM($DP282:DQ282)))</f>
        <v/>
      </c>
      <c r="DS282">
        <f>MIN(W281*(1+W$6/Setup!$C$13)-BU282,MAX(0,$H282-SUM($DP282:DR282)))</f>
        <v/>
      </c>
      <c r="DT282">
        <f>MIN(X281*(1+X$6/Setup!$C$13)-BV282,MAX(0,$H282-SUM($DP282:DS282)))</f>
        <v/>
      </c>
      <c r="DU282">
        <f>MIN(Y281*(1+Y$6/Setup!$C$13)-BW282,MAX(0,$H282-SUM($DP282:DT282)))</f>
        <v/>
      </c>
      <c r="DV282">
        <f>MIN(Z281*(1+Z$6/Setup!$C$13)-BX282,MAX(0,$H282-SUM($DP282:DU282)))</f>
        <v/>
      </c>
      <c r="DW282">
        <f>MIN(AA281*(1+AA$6/Setup!$C$13)-BY282,MAX(0,$H282-SUM($DP282:DV282)))</f>
        <v/>
      </c>
      <c r="DX282">
        <f>MIN(AB281*(1+AB$6/Setup!$C$13)-BZ282,MAX(0,$H282-SUM($DP282:DW282)))</f>
        <v/>
      </c>
      <c r="DY282">
        <f>MIN(AC281*(1+AC$6/Setup!$C$13)-CA282,MAX(0,$H282-SUM($DP282:DX282)))</f>
        <v/>
      </c>
      <c r="DZ282">
        <f>MIN(AD281*(1+AD$6/Setup!$C$13)-CB282,MAX(0,$H282-SUM($DP282:DY282)))</f>
        <v/>
      </c>
      <c r="EA282">
        <f>MIN(AE281*(1+AE$6/Setup!$C$13)-CC282,MAX(0,$H282-SUM($DP282:DZ282)))</f>
        <v/>
      </c>
      <c r="EB282">
        <f>MIN(AF281*(1+AF$6/Setup!$C$13)-CD282,MAX(0,$H282-SUM($DP282:EA282)))</f>
        <v/>
      </c>
      <c r="EC282">
        <f>MIN(AG281*(1+AG$6/Setup!$C$13)-CE282,MAX(0,$H282-SUM($DP282:EB282)))</f>
        <v/>
      </c>
      <c r="ED282">
        <f>MIN(AH281*(1+AH$6/Setup!$C$13)-CF282,MAX(0,$H282-SUM($DP282:EC282)))</f>
        <v/>
      </c>
      <c r="EE282">
        <f>MIN(AI281*(1+AI$6/Setup!$C$13)-CG282,MAX(0,$H282-SUM($DP282:ED282)))</f>
        <v/>
      </c>
      <c r="EF282">
        <f>MIN(AJ281*(1+AJ$6/Setup!$C$13)-CH282,MAX(0,$H282-SUM($DP282:EE282)))</f>
        <v/>
      </c>
      <c r="EG282">
        <f>MIN(AK281*(1+AK$6/Setup!$C$13)-CI282,MAX(0,$H282-SUM($DP282:EF282)))</f>
        <v/>
      </c>
      <c r="EH282">
        <f>MIN(AL281*(1+AL$6/Setup!$C$13)-CJ282,MAX(0,$H282-SUM($DP282:EG282)))</f>
        <v/>
      </c>
      <c r="EI282">
        <f>MIN(AM281*(1+AM$6/Setup!$C$13)-CK282,MAX(0,$H282-SUM($DP282:EH282)))</f>
        <v/>
      </c>
      <c r="EJ282">
        <f>MIN(AN281*(1+AN$6/Setup!$C$13)-CL282,MAX(0,$H282-SUM($DP282:EI282)))</f>
        <v/>
      </c>
      <c r="EK282">
        <f>MIN(AO281*(1+AO$6/Setup!$C$13)-CM282,MAX(0,$H282-SUM($DP282:EJ282)))</f>
        <v/>
      </c>
      <c r="EL282">
        <f>MIN(AP281*(1+AP$6/Setup!$C$13)-CN282,MAX(0,$H282-SUM($DP282:EK282)))</f>
        <v/>
      </c>
      <c r="EM282">
        <f>MIN(AQ281*(1+AQ$6/Setup!$C$13)-CO282,MAX(0,$H282-SUM($DP282:EL282)))</f>
        <v/>
      </c>
      <c r="EN282">
        <f>MIN(AR281*(1+AR$6/Setup!$C$13)-CP282,MAX(0,$H282-SUM($DP282:EM282)))</f>
        <v/>
      </c>
      <c r="EO282">
        <f>MIN(AS281*(1+AS$6/Setup!$C$13)-CQ282,MAX(0,$H282-SUM($DP282:EN282)))</f>
        <v/>
      </c>
      <c r="EP282">
        <f>MIN(AT281*(1+AT$6/Setup!$C$13)-CR282,MAX(0,$H282-SUM($DP282:EO282)))</f>
        <v/>
      </c>
      <c r="EQ282">
        <f>MIN(AU281*(1+AU$6/Setup!$C$13)-CS282,MAX(0,$H282-SUM($DP282:EP282)))</f>
        <v/>
      </c>
      <c r="ER282">
        <f>MIN(AV281*(1+AV$6/Setup!$C$13)-CT282,MAX(0,$H282-SUM($DP282:EQ282)))</f>
        <v/>
      </c>
      <c r="ES282">
        <f>MIN(AW281*(1+AW$6/Setup!$C$13)-CU282,MAX(0,$H282-SUM($DP282:ER282)))</f>
        <v/>
      </c>
      <c r="ET282">
        <f>MIN(AX281*(1+AX$6/Setup!$C$13)-CV282,MAX(0,$H282-SUM($DP282:ES282)))</f>
        <v/>
      </c>
      <c r="EU282">
        <f>MIN(AY281*(1+AY$6/Setup!$C$13)-CW282,MAX(0,$H282-SUM($DP282:ET282)))</f>
        <v/>
      </c>
      <c r="EV282">
        <f>MIN(AZ281*(1+AZ$6/Setup!$C$13)-CX282,MAX(0,$H282-SUM($DP282:EU282)))</f>
        <v/>
      </c>
      <c r="EW282">
        <f>MIN(BA281*(1+BA$6/Setup!$C$13)-CY282,MAX(0,$H282-SUM($DP282:EV282)))</f>
        <v/>
      </c>
      <c r="EX282">
        <f>MIN(BB281*(1+BB$6/Setup!$C$13)-CZ282,MAX(0,$H282-SUM($DP282:EW282)))</f>
        <v/>
      </c>
      <c r="EY282">
        <f>MIN(BC281*(1+BC$6/Setup!$C$13)-DA282,MAX(0,$H282-SUM($DP282:EX282)))</f>
        <v/>
      </c>
      <c r="EZ282">
        <f>MIN(BD281*(1+BD$6/Setup!$C$13)-DB282,MAX(0,$H282-SUM($DP282:EY282)))</f>
        <v/>
      </c>
      <c r="FA282">
        <f>MIN(BE281*(1+BE$6/Setup!$C$13)-DC282,MAX(0,$H282-SUM($DP282:EZ282)))</f>
        <v/>
      </c>
      <c r="FB282">
        <f>MIN(BF281*(1+BF$6/Setup!$C$13)-DD282,MAX(0,$H282-SUM($DP282:FA282)))</f>
        <v/>
      </c>
      <c r="FC282">
        <f>MIN(BG281*(1+BG$6/Setup!$C$13)-DE282,MAX(0,$H282-SUM($DP282:FB282)))</f>
        <v/>
      </c>
      <c r="FD282">
        <f>MIN(BH281*(1+BH$6/Setup!$C$13)-DF282,MAX(0,$H282-SUM($DP282:FC282)))</f>
        <v/>
      </c>
      <c r="FE282">
        <f>MIN(BI281*(1+BI$6/Setup!$C$13)-DG282,MAX(0,$H282-SUM($DP282:FD282)))</f>
        <v/>
      </c>
      <c r="FF282">
        <f>MIN(BJ281*(1+BJ$6/Setup!$C$13)-DH282,MAX(0,$H282-SUM($DP282:FE282)))</f>
        <v/>
      </c>
      <c r="FG282">
        <f>MIN(BK281*(1+BK$6/Setup!$C$13)-DI282,MAX(0,$H282-SUM($DP282:FF282)))</f>
        <v/>
      </c>
      <c r="FH282">
        <f>MIN(BL281*(1+BL$6/Setup!$C$13)-DJ282,MAX(0,$H282-SUM($DP282:FG282)))</f>
        <v/>
      </c>
      <c r="FI282">
        <f>MIN(BM281*(1+BM$6/Setup!$C$13)-DK282,MAX(0,$H282-SUM($DP282:FH282)))</f>
        <v/>
      </c>
      <c r="FJ282">
        <f>MIN(BN281*(1+BN$6/Setup!$C$13)-DL282,MAX(0,$H282-SUM($DP282:FI282)))</f>
        <v/>
      </c>
      <c r="FK282">
        <f>MIN(BO281*(1+BO$6/Setup!$C$13)-DM282,MAX(0,$H282-SUM($DP282:FJ282)))</f>
        <v/>
      </c>
      <c r="FL282">
        <f>MIN(BP281*(1+BP$6/Setup!$C$13)-DN282,MAX(0,$H282-SUM($DP282:FK282)))</f>
        <v/>
      </c>
      <c r="FM282">
        <f>MIN(BQ281*(1+BQ$6/Setup!$C$13)-DO282,MAX(0,$H282-SUM($DP282:FL282)))</f>
        <v/>
      </c>
    </row>
    <row r="283">
      <c r="A283">
        <f>A282+1</f>
        <v/>
      </c>
      <c r="B283">
        <f>IF(Setup!$C$6="Every week",Setup!$C$7+7*(A283-1),IF(Setup!$C$6="Every 2 weeks",Setup!$C$7+14*(A283-1),IF(Setup!$C$6="Every month",EDATE(Setup!$C$7,A283-1),EOMONTH(Setup!$C$7,INT((A283-1+Setup!$C$20)/2)-1)+MIN(IF(MOD(A283-1+Setup!$C$20,2)=0,Setup!$C$18,Setup!$C$19),DAY(EOMONTH(Setup!$C$7,INT((A283-1+Setup!$C$20)/2)))))))</f>
        <v/>
      </c>
      <c r="C283">
        <f>N('Paycheck Plan'!J279)</f>
        <v/>
      </c>
      <c r="D283">
        <f>N('Paycheck Plan'!K279)</f>
        <v/>
      </c>
      <c r="E283">
        <f>MIN(MAX(0,Setup!$C$10-F282),MAX(0,Setup!$C$8+C283-G283))</f>
        <v/>
      </c>
      <c r="F283">
        <f>F282+E283</f>
        <v/>
      </c>
      <c r="G283">
        <f>MIN(Setup!$C$14,MAX(0,Setup!$C$8+C283))</f>
        <v/>
      </c>
      <c r="H283">
        <f>MAX(0,Setup!$C$8+C283-G283-E283)+SUM($T$7:$BQ$7)-SUM(BR283:DO283)</f>
        <v/>
      </c>
      <c r="I283">
        <f>SUMPRODUCT(T282:BQ282,$T$6:$BQ$6)/Setup!$C$13</f>
        <v/>
      </c>
      <c r="J283">
        <f>SUM(T283:BQ283)</f>
        <v/>
      </c>
      <c r="K283">
        <f>IF(MAX(DP283:FM283)&gt;0,MATCH(MAX(DP283:FM283),DP283:FM283,0),1)</f>
        <v/>
      </c>
      <c r="T283">
        <f>MAX(0,T282*(1+T$6/Setup!$C$13)-BR283-DP283)+IF($K283=1,$D283,0)</f>
        <v/>
      </c>
      <c r="U283">
        <f>MAX(0,U282*(1+U$6/Setup!$C$13)-BS283-DQ283)+IF($K283=2,$D283,0)</f>
        <v/>
      </c>
      <c r="V283">
        <f>MAX(0,V282*(1+V$6/Setup!$C$13)-BT283-DR283)+IF($K283=3,$D283,0)</f>
        <v/>
      </c>
      <c r="W283">
        <f>MAX(0,W282*(1+W$6/Setup!$C$13)-BU283-DS283)+IF($K283=4,$D283,0)</f>
        <v/>
      </c>
      <c r="X283">
        <f>MAX(0,X282*(1+X$6/Setup!$C$13)-BV283-DT283)+IF($K283=5,$D283,0)</f>
        <v/>
      </c>
      <c r="Y283">
        <f>MAX(0,Y282*(1+Y$6/Setup!$C$13)-BW283-DU283)+IF($K283=6,$D283,0)</f>
        <v/>
      </c>
      <c r="Z283">
        <f>MAX(0,Z282*(1+Z$6/Setup!$C$13)-BX283-DV283)+IF($K283=7,$D283,0)</f>
        <v/>
      </c>
      <c r="AA283">
        <f>MAX(0,AA282*(1+AA$6/Setup!$C$13)-BY283-DW283)+IF($K283=8,$D283,0)</f>
        <v/>
      </c>
      <c r="AB283">
        <f>MAX(0,AB282*(1+AB$6/Setup!$C$13)-BZ283-DX283)+IF($K283=9,$D283,0)</f>
        <v/>
      </c>
      <c r="AC283">
        <f>MAX(0,AC282*(1+AC$6/Setup!$C$13)-CA283-DY283)+IF($K283=10,$D283,0)</f>
        <v/>
      </c>
      <c r="AD283">
        <f>MAX(0,AD282*(1+AD$6/Setup!$C$13)-CB283-DZ283)+IF($K283=11,$D283,0)</f>
        <v/>
      </c>
      <c r="AE283">
        <f>MAX(0,AE282*(1+AE$6/Setup!$C$13)-CC283-EA283)+IF($K283=12,$D283,0)</f>
        <v/>
      </c>
      <c r="AF283">
        <f>MAX(0,AF282*(1+AF$6/Setup!$C$13)-CD283-EB283)+IF($K283=13,$D283,0)</f>
        <v/>
      </c>
      <c r="AG283">
        <f>MAX(0,AG282*(1+AG$6/Setup!$C$13)-CE283-EC283)+IF($K283=14,$D283,0)</f>
        <v/>
      </c>
      <c r="AH283">
        <f>MAX(0,AH282*(1+AH$6/Setup!$C$13)-CF283-ED283)+IF($K283=15,$D283,0)</f>
        <v/>
      </c>
      <c r="AI283">
        <f>MAX(0,AI282*(1+AI$6/Setup!$C$13)-CG283-EE283)+IF($K283=16,$D283,0)</f>
        <v/>
      </c>
      <c r="AJ283">
        <f>MAX(0,AJ282*(1+AJ$6/Setup!$C$13)-CH283-EF283)+IF($K283=17,$D283,0)</f>
        <v/>
      </c>
      <c r="AK283">
        <f>MAX(0,AK282*(1+AK$6/Setup!$C$13)-CI283-EG283)+IF($K283=18,$D283,0)</f>
        <v/>
      </c>
      <c r="AL283">
        <f>MAX(0,AL282*(1+AL$6/Setup!$C$13)-CJ283-EH283)+IF($K283=19,$D283,0)</f>
        <v/>
      </c>
      <c r="AM283">
        <f>MAX(0,AM282*(1+AM$6/Setup!$C$13)-CK283-EI283)+IF($K283=20,$D283,0)</f>
        <v/>
      </c>
      <c r="AN283">
        <f>MAX(0,AN282*(1+AN$6/Setup!$C$13)-CL283-EJ283)+IF($K283=21,$D283,0)</f>
        <v/>
      </c>
      <c r="AO283">
        <f>MAX(0,AO282*(1+AO$6/Setup!$C$13)-CM283-EK283)+IF($K283=22,$D283,0)</f>
        <v/>
      </c>
      <c r="AP283">
        <f>MAX(0,AP282*(1+AP$6/Setup!$C$13)-CN283-EL283)+IF($K283=23,$D283,0)</f>
        <v/>
      </c>
      <c r="AQ283">
        <f>MAX(0,AQ282*(1+AQ$6/Setup!$C$13)-CO283-EM283)+IF($K283=24,$D283,0)</f>
        <v/>
      </c>
      <c r="AR283">
        <f>MAX(0,AR282*(1+AR$6/Setup!$C$13)-CP283-EN283)+IF($K283=25,$D283,0)</f>
        <v/>
      </c>
      <c r="AS283">
        <f>MAX(0,AS282*(1+AS$6/Setup!$C$13)-CQ283-EO283)+IF($K283=26,$D283,0)</f>
        <v/>
      </c>
      <c r="AT283">
        <f>MAX(0,AT282*(1+AT$6/Setup!$C$13)-CR283-EP283)+IF($K283=27,$D283,0)</f>
        <v/>
      </c>
      <c r="AU283">
        <f>MAX(0,AU282*(1+AU$6/Setup!$C$13)-CS283-EQ283)+IF($K283=28,$D283,0)</f>
        <v/>
      </c>
      <c r="AV283">
        <f>MAX(0,AV282*(1+AV$6/Setup!$C$13)-CT283-ER283)+IF($K283=29,$D283,0)</f>
        <v/>
      </c>
      <c r="AW283">
        <f>MAX(0,AW282*(1+AW$6/Setup!$C$13)-CU283-ES283)+IF($K283=30,$D283,0)</f>
        <v/>
      </c>
      <c r="AX283">
        <f>MAX(0,AX282*(1+AX$6/Setup!$C$13)-CV283-ET283)+IF($K283=31,$D283,0)</f>
        <v/>
      </c>
      <c r="AY283">
        <f>MAX(0,AY282*(1+AY$6/Setup!$C$13)-CW283-EU283)+IF($K283=32,$D283,0)</f>
        <v/>
      </c>
      <c r="AZ283">
        <f>MAX(0,AZ282*(1+AZ$6/Setup!$C$13)-CX283-EV283)+IF($K283=33,$D283,0)</f>
        <v/>
      </c>
      <c r="BA283">
        <f>MAX(0,BA282*(1+BA$6/Setup!$C$13)-CY283-EW283)+IF($K283=34,$D283,0)</f>
        <v/>
      </c>
      <c r="BB283">
        <f>MAX(0,BB282*(1+BB$6/Setup!$C$13)-CZ283-EX283)+IF($K283=35,$D283,0)</f>
        <v/>
      </c>
      <c r="BC283">
        <f>MAX(0,BC282*(1+BC$6/Setup!$C$13)-DA283-EY283)+IF($K283=36,$D283,0)</f>
        <v/>
      </c>
      <c r="BD283">
        <f>MAX(0,BD282*(1+BD$6/Setup!$C$13)-DB283-EZ283)+IF($K283=37,$D283,0)</f>
        <v/>
      </c>
      <c r="BE283">
        <f>MAX(0,BE282*(1+BE$6/Setup!$C$13)-DC283-FA283)+IF($K283=38,$D283,0)</f>
        <v/>
      </c>
      <c r="BF283">
        <f>MAX(0,BF282*(1+BF$6/Setup!$C$13)-DD283-FB283)+IF($K283=39,$D283,0)</f>
        <v/>
      </c>
      <c r="BG283">
        <f>MAX(0,BG282*(1+BG$6/Setup!$C$13)-DE283-FC283)+IF($K283=40,$D283,0)</f>
        <v/>
      </c>
      <c r="BH283">
        <f>MAX(0,BH282*(1+BH$6/Setup!$C$13)-DF283-FD283)+IF($K283=41,$D283,0)</f>
        <v/>
      </c>
      <c r="BI283">
        <f>MAX(0,BI282*(1+BI$6/Setup!$C$13)-DG283-FE283)+IF($K283=42,$D283,0)</f>
        <v/>
      </c>
      <c r="BJ283">
        <f>MAX(0,BJ282*(1+BJ$6/Setup!$C$13)-DH283-FF283)+IF($K283=43,$D283,0)</f>
        <v/>
      </c>
      <c r="BK283">
        <f>MAX(0,BK282*(1+BK$6/Setup!$C$13)-DI283-FG283)+IF($K283=44,$D283,0)</f>
        <v/>
      </c>
      <c r="BL283">
        <f>MAX(0,BL282*(1+BL$6/Setup!$C$13)-DJ283-FH283)+IF($K283=45,$D283,0)</f>
        <v/>
      </c>
      <c r="BM283">
        <f>MAX(0,BM282*(1+BM$6/Setup!$C$13)-DK283-FI283)+IF($K283=46,$D283,0)</f>
        <v/>
      </c>
      <c r="BN283">
        <f>MAX(0,BN282*(1+BN$6/Setup!$C$13)-DL283-FJ283)+IF($K283=47,$D283,0)</f>
        <v/>
      </c>
      <c r="BO283">
        <f>MAX(0,BO282*(1+BO$6/Setup!$C$13)-DM283-FK283)+IF($K283=48,$D283,0)</f>
        <v/>
      </c>
      <c r="BP283">
        <f>MAX(0,BP282*(1+BP$6/Setup!$C$13)-DN283-FL283)+IF($K283=49,$D283,0)</f>
        <v/>
      </c>
      <c r="BQ283">
        <f>MAX(0,BQ282*(1+BQ$6/Setup!$C$13)-DO283-FM283)+IF($K283=50,$D283,0)</f>
        <v/>
      </c>
      <c r="BR283">
        <f>MIN(T282*(1+T$6/Setup!$C$13),T$7)</f>
        <v/>
      </c>
      <c r="BS283">
        <f>MIN(U282*(1+U$6/Setup!$C$13),U$7)</f>
        <v/>
      </c>
      <c r="BT283">
        <f>MIN(V282*(1+V$6/Setup!$C$13),V$7)</f>
        <v/>
      </c>
      <c r="BU283">
        <f>MIN(W282*(1+W$6/Setup!$C$13),W$7)</f>
        <v/>
      </c>
      <c r="BV283">
        <f>MIN(X282*(1+X$6/Setup!$C$13),X$7)</f>
        <v/>
      </c>
      <c r="BW283">
        <f>MIN(Y282*(1+Y$6/Setup!$C$13),Y$7)</f>
        <v/>
      </c>
      <c r="BX283">
        <f>MIN(Z282*(1+Z$6/Setup!$C$13),Z$7)</f>
        <v/>
      </c>
      <c r="BY283">
        <f>MIN(AA282*(1+AA$6/Setup!$C$13),AA$7)</f>
        <v/>
      </c>
      <c r="BZ283">
        <f>MIN(AB282*(1+AB$6/Setup!$C$13),AB$7)</f>
        <v/>
      </c>
      <c r="CA283">
        <f>MIN(AC282*(1+AC$6/Setup!$C$13),AC$7)</f>
        <v/>
      </c>
      <c r="CB283">
        <f>MIN(AD282*(1+AD$6/Setup!$C$13),AD$7)</f>
        <v/>
      </c>
      <c r="CC283">
        <f>MIN(AE282*(1+AE$6/Setup!$C$13),AE$7)</f>
        <v/>
      </c>
      <c r="CD283">
        <f>MIN(AF282*(1+AF$6/Setup!$C$13),AF$7)</f>
        <v/>
      </c>
      <c r="CE283">
        <f>MIN(AG282*(1+AG$6/Setup!$C$13),AG$7)</f>
        <v/>
      </c>
      <c r="CF283">
        <f>MIN(AH282*(1+AH$6/Setup!$C$13),AH$7)</f>
        <v/>
      </c>
      <c r="CG283">
        <f>MIN(AI282*(1+AI$6/Setup!$C$13),AI$7)</f>
        <v/>
      </c>
      <c r="CH283">
        <f>MIN(AJ282*(1+AJ$6/Setup!$C$13),AJ$7)</f>
        <v/>
      </c>
      <c r="CI283">
        <f>MIN(AK282*(1+AK$6/Setup!$C$13),AK$7)</f>
        <v/>
      </c>
      <c r="CJ283">
        <f>MIN(AL282*(1+AL$6/Setup!$C$13),AL$7)</f>
        <v/>
      </c>
      <c r="CK283">
        <f>MIN(AM282*(1+AM$6/Setup!$C$13),AM$7)</f>
        <v/>
      </c>
      <c r="CL283">
        <f>MIN(AN282*(1+AN$6/Setup!$C$13),AN$7)</f>
        <v/>
      </c>
      <c r="CM283">
        <f>MIN(AO282*(1+AO$6/Setup!$C$13),AO$7)</f>
        <v/>
      </c>
      <c r="CN283">
        <f>MIN(AP282*(1+AP$6/Setup!$C$13),AP$7)</f>
        <v/>
      </c>
      <c r="CO283">
        <f>MIN(AQ282*(1+AQ$6/Setup!$C$13),AQ$7)</f>
        <v/>
      </c>
      <c r="CP283">
        <f>MIN(AR282*(1+AR$6/Setup!$C$13),AR$7)</f>
        <v/>
      </c>
      <c r="CQ283">
        <f>MIN(AS282*(1+AS$6/Setup!$C$13),AS$7)</f>
        <v/>
      </c>
      <c r="CR283">
        <f>MIN(AT282*(1+AT$6/Setup!$C$13),AT$7)</f>
        <v/>
      </c>
      <c r="CS283">
        <f>MIN(AU282*(1+AU$6/Setup!$C$13),AU$7)</f>
        <v/>
      </c>
      <c r="CT283">
        <f>MIN(AV282*(1+AV$6/Setup!$C$13),AV$7)</f>
        <v/>
      </c>
      <c r="CU283">
        <f>MIN(AW282*(1+AW$6/Setup!$C$13),AW$7)</f>
        <v/>
      </c>
      <c r="CV283">
        <f>MIN(AX282*(1+AX$6/Setup!$C$13),AX$7)</f>
        <v/>
      </c>
      <c r="CW283">
        <f>MIN(AY282*(1+AY$6/Setup!$C$13),AY$7)</f>
        <v/>
      </c>
      <c r="CX283">
        <f>MIN(AZ282*(1+AZ$6/Setup!$C$13),AZ$7)</f>
        <v/>
      </c>
      <c r="CY283">
        <f>MIN(BA282*(1+BA$6/Setup!$C$13),BA$7)</f>
        <v/>
      </c>
      <c r="CZ283">
        <f>MIN(BB282*(1+BB$6/Setup!$C$13),BB$7)</f>
        <v/>
      </c>
      <c r="DA283">
        <f>MIN(BC282*(1+BC$6/Setup!$C$13),BC$7)</f>
        <v/>
      </c>
      <c r="DB283">
        <f>MIN(BD282*(1+BD$6/Setup!$C$13),BD$7)</f>
        <v/>
      </c>
      <c r="DC283">
        <f>MIN(BE282*(1+BE$6/Setup!$C$13),BE$7)</f>
        <v/>
      </c>
      <c r="DD283">
        <f>MIN(BF282*(1+BF$6/Setup!$C$13),BF$7)</f>
        <v/>
      </c>
      <c r="DE283">
        <f>MIN(BG282*(1+BG$6/Setup!$C$13),BG$7)</f>
        <v/>
      </c>
      <c r="DF283">
        <f>MIN(BH282*(1+BH$6/Setup!$C$13),BH$7)</f>
        <v/>
      </c>
      <c r="DG283">
        <f>MIN(BI282*(1+BI$6/Setup!$C$13),BI$7)</f>
        <v/>
      </c>
      <c r="DH283">
        <f>MIN(BJ282*(1+BJ$6/Setup!$C$13),BJ$7)</f>
        <v/>
      </c>
      <c r="DI283">
        <f>MIN(BK282*(1+BK$6/Setup!$C$13),BK$7)</f>
        <v/>
      </c>
      <c r="DJ283">
        <f>MIN(BL282*(1+BL$6/Setup!$C$13),BL$7)</f>
        <v/>
      </c>
      <c r="DK283">
        <f>MIN(BM282*(1+BM$6/Setup!$C$13),BM$7)</f>
        <v/>
      </c>
      <c r="DL283">
        <f>MIN(BN282*(1+BN$6/Setup!$C$13),BN$7)</f>
        <v/>
      </c>
      <c r="DM283">
        <f>MIN(BO282*(1+BO$6/Setup!$C$13),BO$7)</f>
        <v/>
      </c>
      <c r="DN283">
        <f>MIN(BP282*(1+BP$6/Setup!$C$13),BP$7)</f>
        <v/>
      </c>
      <c r="DO283">
        <f>MIN(BQ282*(1+BQ$6/Setup!$C$13),BQ$7)</f>
        <v/>
      </c>
      <c r="DP283">
        <f>MIN(T282*(1+T$6/Setup!$C$13)-BR283,$H283)</f>
        <v/>
      </c>
      <c r="DQ283">
        <f>MIN(U282*(1+U$6/Setup!$C$13)-BS283,MAX(0,$H283-SUM($DP283:DP283)))</f>
        <v/>
      </c>
      <c r="DR283">
        <f>MIN(V282*(1+V$6/Setup!$C$13)-BT283,MAX(0,$H283-SUM($DP283:DQ283)))</f>
        <v/>
      </c>
      <c r="DS283">
        <f>MIN(W282*(1+W$6/Setup!$C$13)-BU283,MAX(0,$H283-SUM($DP283:DR283)))</f>
        <v/>
      </c>
      <c r="DT283">
        <f>MIN(X282*(1+X$6/Setup!$C$13)-BV283,MAX(0,$H283-SUM($DP283:DS283)))</f>
        <v/>
      </c>
      <c r="DU283">
        <f>MIN(Y282*(1+Y$6/Setup!$C$13)-BW283,MAX(0,$H283-SUM($DP283:DT283)))</f>
        <v/>
      </c>
      <c r="DV283">
        <f>MIN(Z282*(1+Z$6/Setup!$C$13)-BX283,MAX(0,$H283-SUM($DP283:DU283)))</f>
        <v/>
      </c>
      <c r="DW283">
        <f>MIN(AA282*(1+AA$6/Setup!$C$13)-BY283,MAX(0,$H283-SUM($DP283:DV283)))</f>
        <v/>
      </c>
      <c r="DX283">
        <f>MIN(AB282*(1+AB$6/Setup!$C$13)-BZ283,MAX(0,$H283-SUM($DP283:DW283)))</f>
        <v/>
      </c>
      <c r="DY283">
        <f>MIN(AC282*(1+AC$6/Setup!$C$13)-CA283,MAX(0,$H283-SUM($DP283:DX283)))</f>
        <v/>
      </c>
      <c r="DZ283">
        <f>MIN(AD282*(1+AD$6/Setup!$C$13)-CB283,MAX(0,$H283-SUM($DP283:DY283)))</f>
        <v/>
      </c>
      <c r="EA283">
        <f>MIN(AE282*(1+AE$6/Setup!$C$13)-CC283,MAX(0,$H283-SUM($DP283:DZ283)))</f>
        <v/>
      </c>
      <c r="EB283">
        <f>MIN(AF282*(1+AF$6/Setup!$C$13)-CD283,MAX(0,$H283-SUM($DP283:EA283)))</f>
        <v/>
      </c>
      <c r="EC283">
        <f>MIN(AG282*(1+AG$6/Setup!$C$13)-CE283,MAX(0,$H283-SUM($DP283:EB283)))</f>
        <v/>
      </c>
      <c r="ED283">
        <f>MIN(AH282*(1+AH$6/Setup!$C$13)-CF283,MAX(0,$H283-SUM($DP283:EC283)))</f>
        <v/>
      </c>
      <c r="EE283">
        <f>MIN(AI282*(1+AI$6/Setup!$C$13)-CG283,MAX(0,$H283-SUM($DP283:ED283)))</f>
        <v/>
      </c>
      <c r="EF283">
        <f>MIN(AJ282*(1+AJ$6/Setup!$C$13)-CH283,MAX(0,$H283-SUM($DP283:EE283)))</f>
        <v/>
      </c>
      <c r="EG283">
        <f>MIN(AK282*(1+AK$6/Setup!$C$13)-CI283,MAX(0,$H283-SUM($DP283:EF283)))</f>
        <v/>
      </c>
      <c r="EH283">
        <f>MIN(AL282*(1+AL$6/Setup!$C$13)-CJ283,MAX(0,$H283-SUM($DP283:EG283)))</f>
        <v/>
      </c>
      <c r="EI283">
        <f>MIN(AM282*(1+AM$6/Setup!$C$13)-CK283,MAX(0,$H283-SUM($DP283:EH283)))</f>
        <v/>
      </c>
      <c r="EJ283">
        <f>MIN(AN282*(1+AN$6/Setup!$C$13)-CL283,MAX(0,$H283-SUM($DP283:EI283)))</f>
        <v/>
      </c>
      <c r="EK283">
        <f>MIN(AO282*(1+AO$6/Setup!$C$13)-CM283,MAX(0,$H283-SUM($DP283:EJ283)))</f>
        <v/>
      </c>
      <c r="EL283">
        <f>MIN(AP282*(1+AP$6/Setup!$C$13)-CN283,MAX(0,$H283-SUM($DP283:EK283)))</f>
        <v/>
      </c>
      <c r="EM283">
        <f>MIN(AQ282*(1+AQ$6/Setup!$C$13)-CO283,MAX(0,$H283-SUM($DP283:EL283)))</f>
        <v/>
      </c>
      <c r="EN283">
        <f>MIN(AR282*(1+AR$6/Setup!$C$13)-CP283,MAX(0,$H283-SUM($DP283:EM283)))</f>
        <v/>
      </c>
      <c r="EO283">
        <f>MIN(AS282*(1+AS$6/Setup!$C$13)-CQ283,MAX(0,$H283-SUM($DP283:EN283)))</f>
        <v/>
      </c>
      <c r="EP283">
        <f>MIN(AT282*(1+AT$6/Setup!$C$13)-CR283,MAX(0,$H283-SUM($DP283:EO283)))</f>
        <v/>
      </c>
      <c r="EQ283">
        <f>MIN(AU282*(1+AU$6/Setup!$C$13)-CS283,MAX(0,$H283-SUM($DP283:EP283)))</f>
        <v/>
      </c>
      <c r="ER283">
        <f>MIN(AV282*(1+AV$6/Setup!$C$13)-CT283,MAX(0,$H283-SUM($DP283:EQ283)))</f>
        <v/>
      </c>
      <c r="ES283">
        <f>MIN(AW282*(1+AW$6/Setup!$C$13)-CU283,MAX(0,$H283-SUM($DP283:ER283)))</f>
        <v/>
      </c>
      <c r="ET283">
        <f>MIN(AX282*(1+AX$6/Setup!$C$13)-CV283,MAX(0,$H283-SUM($DP283:ES283)))</f>
        <v/>
      </c>
      <c r="EU283">
        <f>MIN(AY282*(1+AY$6/Setup!$C$13)-CW283,MAX(0,$H283-SUM($DP283:ET283)))</f>
        <v/>
      </c>
      <c r="EV283">
        <f>MIN(AZ282*(1+AZ$6/Setup!$C$13)-CX283,MAX(0,$H283-SUM($DP283:EU283)))</f>
        <v/>
      </c>
      <c r="EW283">
        <f>MIN(BA282*(1+BA$6/Setup!$C$13)-CY283,MAX(0,$H283-SUM($DP283:EV283)))</f>
        <v/>
      </c>
      <c r="EX283">
        <f>MIN(BB282*(1+BB$6/Setup!$C$13)-CZ283,MAX(0,$H283-SUM($DP283:EW283)))</f>
        <v/>
      </c>
      <c r="EY283">
        <f>MIN(BC282*(1+BC$6/Setup!$C$13)-DA283,MAX(0,$H283-SUM($DP283:EX283)))</f>
        <v/>
      </c>
      <c r="EZ283">
        <f>MIN(BD282*(1+BD$6/Setup!$C$13)-DB283,MAX(0,$H283-SUM($DP283:EY283)))</f>
        <v/>
      </c>
      <c r="FA283">
        <f>MIN(BE282*(1+BE$6/Setup!$C$13)-DC283,MAX(0,$H283-SUM($DP283:EZ283)))</f>
        <v/>
      </c>
      <c r="FB283">
        <f>MIN(BF282*(1+BF$6/Setup!$C$13)-DD283,MAX(0,$H283-SUM($DP283:FA283)))</f>
        <v/>
      </c>
      <c r="FC283">
        <f>MIN(BG282*(1+BG$6/Setup!$C$13)-DE283,MAX(0,$H283-SUM($DP283:FB283)))</f>
        <v/>
      </c>
      <c r="FD283">
        <f>MIN(BH282*(1+BH$6/Setup!$C$13)-DF283,MAX(0,$H283-SUM($DP283:FC283)))</f>
        <v/>
      </c>
      <c r="FE283">
        <f>MIN(BI282*(1+BI$6/Setup!$C$13)-DG283,MAX(0,$H283-SUM($DP283:FD283)))</f>
        <v/>
      </c>
      <c r="FF283">
        <f>MIN(BJ282*(1+BJ$6/Setup!$C$13)-DH283,MAX(0,$H283-SUM($DP283:FE283)))</f>
        <v/>
      </c>
      <c r="FG283">
        <f>MIN(BK282*(1+BK$6/Setup!$C$13)-DI283,MAX(0,$H283-SUM($DP283:FF283)))</f>
        <v/>
      </c>
      <c r="FH283">
        <f>MIN(BL282*(1+BL$6/Setup!$C$13)-DJ283,MAX(0,$H283-SUM($DP283:FG283)))</f>
        <v/>
      </c>
      <c r="FI283">
        <f>MIN(BM282*(1+BM$6/Setup!$C$13)-DK283,MAX(0,$H283-SUM($DP283:FH283)))</f>
        <v/>
      </c>
      <c r="FJ283">
        <f>MIN(BN282*(1+BN$6/Setup!$C$13)-DL283,MAX(0,$H283-SUM($DP283:FI283)))</f>
        <v/>
      </c>
      <c r="FK283">
        <f>MIN(BO282*(1+BO$6/Setup!$C$13)-DM283,MAX(0,$H283-SUM($DP283:FJ283)))</f>
        <v/>
      </c>
      <c r="FL283">
        <f>MIN(BP282*(1+BP$6/Setup!$C$13)-DN283,MAX(0,$H283-SUM($DP283:FK283)))</f>
        <v/>
      </c>
      <c r="FM283">
        <f>MIN(BQ282*(1+BQ$6/Setup!$C$13)-DO283,MAX(0,$H283-SUM($DP283:FL283)))</f>
        <v/>
      </c>
    </row>
    <row r="284">
      <c r="A284">
        <f>A283+1</f>
        <v/>
      </c>
      <c r="B284">
        <f>IF(Setup!$C$6="Every week",Setup!$C$7+7*(A284-1),IF(Setup!$C$6="Every 2 weeks",Setup!$C$7+14*(A284-1),IF(Setup!$C$6="Every month",EDATE(Setup!$C$7,A284-1),EOMONTH(Setup!$C$7,INT((A284-1+Setup!$C$20)/2)-1)+MIN(IF(MOD(A284-1+Setup!$C$20,2)=0,Setup!$C$18,Setup!$C$19),DAY(EOMONTH(Setup!$C$7,INT((A284-1+Setup!$C$20)/2)))))))</f>
        <v/>
      </c>
      <c r="C284">
        <f>N('Paycheck Plan'!J280)</f>
        <v/>
      </c>
      <c r="D284">
        <f>N('Paycheck Plan'!K280)</f>
        <v/>
      </c>
      <c r="E284">
        <f>MIN(MAX(0,Setup!$C$10-F283),MAX(0,Setup!$C$8+C284-G284))</f>
        <v/>
      </c>
      <c r="F284">
        <f>F283+E284</f>
        <v/>
      </c>
      <c r="G284">
        <f>MIN(Setup!$C$14,MAX(0,Setup!$C$8+C284))</f>
        <v/>
      </c>
      <c r="H284">
        <f>MAX(0,Setup!$C$8+C284-G284-E284)+SUM($T$7:$BQ$7)-SUM(BR284:DO284)</f>
        <v/>
      </c>
      <c r="I284">
        <f>SUMPRODUCT(T283:BQ283,$T$6:$BQ$6)/Setup!$C$13</f>
        <v/>
      </c>
      <c r="J284">
        <f>SUM(T284:BQ284)</f>
        <v/>
      </c>
      <c r="K284">
        <f>IF(MAX(DP284:FM284)&gt;0,MATCH(MAX(DP284:FM284),DP284:FM284,0),1)</f>
        <v/>
      </c>
      <c r="T284">
        <f>MAX(0,T283*(1+T$6/Setup!$C$13)-BR284-DP284)+IF($K284=1,$D284,0)</f>
        <v/>
      </c>
      <c r="U284">
        <f>MAX(0,U283*(1+U$6/Setup!$C$13)-BS284-DQ284)+IF($K284=2,$D284,0)</f>
        <v/>
      </c>
      <c r="V284">
        <f>MAX(0,V283*(1+V$6/Setup!$C$13)-BT284-DR284)+IF($K284=3,$D284,0)</f>
        <v/>
      </c>
      <c r="W284">
        <f>MAX(0,W283*(1+W$6/Setup!$C$13)-BU284-DS284)+IF($K284=4,$D284,0)</f>
        <v/>
      </c>
      <c r="X284">
        <f>MAX(0,X283*(1+X$6/Setup!$C$13)-BV284-DT284)+IF($K284=5,$D284,0)</f>
        <v/>
      </c>
      <c r="Y284">
        <f>MAX(0,Y283*(1+Y$6/Setup!$C$13)-BW284-DU284)+IF($K284=6,$D284,0)</f>
        <v/>
      </c>
      <c r="Z284">
        <f>MAX(0,Z283*(1+Z$6/Setup!$C$13)-BX284-DV284)+IF($K284=7,$D284,0)</f>
        <v/>
      </c>
      <c r="AA284">
        <f>MAX(0,AA283*(1+AA$6/Setup!$C$13)-BY284-DW284)+IF($K284=8,$D284,0)</f>
        <v/>
      </c>
      <c r="AB284">
        <f>MAX(0,AB283*(1+AB$6/Setup!$C$13)-BZ284-DX284)+IF($K284=9,$D284,0)</f>
        <v/>
      </c>
      <c r="AC284">
        <f>MAX(0,AC283*(1+AC$6/Setup!$C$13)-CA284-DY284)+IF($K284=10,$D284,0)</f>
        <v/>
      </c>
      <c r="AD284">
        <f>MAX(0,AD283*(1+AD$6/Setup!$C$13)-CB284-DZ284)+IF($K284=11,$D284,0)</f>
        <v/>
      </c>
      <c r="AE284">
        <f>MAX(0,AE283*(1+AE$6/Setup!$C$13)-CC284-EA284)+IF($K284=12,$D284,0)</f>
        <v/>
      </c>
      <c r="AF284">
        <f>MAX(0,AF283*(1+AF$6/Setup!$C$13)-CD284-EB284)+IF($K284=13,$D284,0)</f>
        <v/>
      </c>
      <c r="AG284">
        <f>MAX(0,AG283*(1+AG$6/Setup!$C$13)-CE284-EC284)+IF($K284=14,$D284,0)</f>
        <v/>
      </c>
      <c r="AH284">
        <f>MAX(0,AH283*(1+AH$6/Setup!$C$13)-CF284-ED284)+IF($K284=15,$D284,0)</f>
        <v/>
      </c>
      <c r="AI284">
        <f>MAX(0,AI283*(1+AI$6/Setup!$C$13)-CG284-EE284)+IF($K284=16,$D284,0)</f>
        <v/>
      </c>
      <c r="AJ284">
        <f>MAX(0,AJ283*(1+AJ$6/Setup!$C$13)-CH284-EF284)+IF($K284=17,$D284,0)</f>
        <v/>
      </c>
      <c r="AK284">
        <f>MAX(0,AK283*(1+AK$6/Setup!$C$13)-CI284-EG284)+IF($K284=18,$D284,0)</f>
        <v/>
      </c>
      <c r="AL284">
        <f>MAX(0,AL283*(1+AL$6/Setup!$C$13)-CJ284-EH284)+IF($K284=19,$D284,0)</f>
        <v/>
      </c>
      <c r="AM284">
        <f>MAX(0,AM283*(1+AM$6/Setup!$C$13)-CK284-EI284)+IF($K284=20,$D284,0)</f>
        <v/>
      </c>
      <c r="AN284">
        <f>MAX(0,AN283*(1+AN$6/Setup!$C$13)-CL284-EJ284)+IF($K284=21,$D284,0)</f>
        <v/>
      </c>
      <c r="AO284">
        <f>MAX(0,AO283*(1+AO$6/Setup!$C$13)-CM284-EK284)+IF($K284=22,$D284,0)</f>
        <v/>
      </c>
      <c r="AP284">
        <f>MAX(0,AP283*(1+AP$6/Setup!$C$13)-CN284-EL284)+IF($K284=23,$D284,0)</f>
        <v/>
      </c>
      <c r="AQ284">
        <f>MAX(0,AQ283*(1+AQ$6/Setup!$C$13)-CO284-EM284)+IF($K284=24,$D284,0)</f>
        <v/>
      </c>
      <c r="AR284">
        <f>MAX(0,AR283*(1+AR$6/Setup!$C$13)-CP284-EN284)+IF($K284=25,$D284,0)</f>
        <v/>
      </c>
      <c r="AS284">
        <f>MAX(0,AS283*(1+AS$6/Setup!$C$13)-CQ284-EO284)+IF($K284=26,$D284,0)</f>
        <v/>
      </c>
      <c r="AT284">
        <f>MAX(0,AT283*(1+AT$6/Setup!$C$13)-CR284-EP284)+IF($K284=27,$D284,0)</f>
        <v/>
      </c>
      <c r="AU284">
        <f>MAX(0,AU283*(1+AU$6/Setup!$C$13)-CS284-EQ284)+IF($K284=28,$D284,0)</f>
        <v/>
      </c>
      <c r="AV284">
        <f>MAX(0,AV283*(1+AV$6/Setup!$C$13)-CT284-ER284)+IF($K284=29,$D284,0)</f>
        <v/>
      </c>
      <c r="AW284">
        <f>MAX(0,AW283*(1+AW$6/Setup!$C$13)-CU284-ES284)+IF($K284=30,$D284,0)</f>
        <v/>
      </c>
      <c r="AX284">
        <f>MAX(0,AX283*(1+AX$6/Setup!$C$13)-CV284-ET284)+IF($K284=31,$D284,0)</f>
        <v/>
      </c>
      <c r="AY284">
        <f>MAX(0,AY283*(1+AY$6/Setup!$C$13)-CW284-EU284)+IF($K284=32,$D284,0)</f>
        <v/>
      </c>
      <c r="AZ284">
        <f>MAX(0,AZ283*(1+AZ$6/Setup!$C$13)-CX284-EV284)+IF($K284=33,$D284,0)</f>
        <v/>
      </c>
      <c r="BA284">
        <f>MAX(0,BA283*(1+BA$6/Setup!$C$13)-CY284-EW284)+IF($K284=34,$D284,0)</f>
        <v/>
      </c>
      <c r="BB284">
        <f>MAX(0,BB283*(1+BB$6/Setup!$C$13)-CZ284-EX284)+IF($K284=35,$D284,0)</f>
        <v/>
      </c>
      <c r="BC284">
        <f>MAX(0,BC283*(1+BC$6/Setup!$C$13)-DA284-EY284)+IF($K284=36,$D284,0)</f>
        <v/>
      </c>
      <c r="BD284">
        <f>MAX(0,BD283*(1+BD$6/Setup!$C$13)-DB284-EZ284)+IF($K284=37,$D284,0)</f>
        <v/>
      </c>
      <c r="BE284">
        <f>MAX(0,BE283*(1+BE$6/Setup!$C$13)-DC284-FA284)+IF($K284=38,$D284,0)</f>
        <v/>
      </c>
      <c r="BF284">
        <f>MAX(0,BF283*(1+BF$6/Setup!$C$13)-DD284-FB284)+IF($K284=39,$D284,0)</f>
        <v/>
      </c>
      <c r="BG284">
        <f>MAX(0,BG283*(1+BG$6/Setup!$C$13)-DE284-FC284)+IF($K284=40,$D284,0)</f>
        <v/>
      </c>
      <c r="BH284">
        <f>MAX(0,BH283*(1+BH$6/Setup!$C$13)-DF284-FD284)+IF($K284=41,$D284,0)</f>
        <v/>
      </c>
      <c r="BI284">
        <f>MAX(0,BI283*(1+BI$6/Setup!$C$13)-DG284-FE284)+IF($K284=42,$D284,0)</f>
        <v/>
      </c>
      <c r="BJ284">
        <f>MAX(0,BJ283*(1+BJ$6/Setup!$C$13)-DH284-FF284)+IF($K284=43,$D284,0)</f>
        <v/>
      </c>
      <c r="BK284">
        <f>MAX(0,BK283*(1+BK$6/Setup!$C$13)-DI284-FG284)+IF($K284=44,$D284,0)</f>
        <v/>
      </c>
      <c r="BL284">
        <f>MAX(0,BL283*(1+BL$6/Setup!$C$13)-DJ284-FH284)+IF($K284=45,$D284,0)</f>
        <v/>
      </c>
      <c r="BM284">
        <f>MAX(0,BM283*(1+BM$6/Setup!$C$13)-DK284-FI284)+IF($K284=46,$D284,0)</f>
        <v/>
      </c>
      <c r="BN284">
        <f>MAX(0,BN283*(1+BN$6/Setup!$C$13)-DL284-FJ284)+IF($K284=47,$D284,0)</f>
        <v/>
      </c>
      <c r="BO284">
        <f>MAX(0,BO283*(1+BO$6/Setup!$C$13)-DM284-FK284)+IF($K284=48,$D284,0)</f>
        <v/>
      </c>
      <c r="BP284">
        <f>MAX(0,BP283*(1+BP$6/Setup!$C$13)-DN284-FL284)+IF($K284=49,$D284,0)</f>
        <v/>
      </c>
      <c r="BQ284">
        <f>MAX(0,BQ283*(1+BQ$6/Setup!$C$13)-DO284-FM284)+IF($K284=50,$D284,0)</f>
        <v/>
      </c>
      <c r="BR284">
        <f>MIN(T283*(1+T$6/Setup!$C$13),T$7)</f>
        <v/>
      </c>
      <c r="BS284">
        <f>MIN(U283*(1+U$6/Setup!$C$13),U$7)</f>
        <v/>
      </c>
      <c r="BT284">
        <f>MIN(V283*(1+V$6/Setup!$C$13),V$7)</f>
        <v/>
      </c>
      <c r="BU284">
        <f>MIN(W283*(1+W$6/Setup!$C$13),W$7)</f>
        <v/>
      </c>
      <c r="BV284">
        <f>MIN(X283*(1+X$6/Setup!$C$13),X$7)</f>
        <v/>
      </c>
      <c r="BW284">
        <f>MIN(Y283*(1+Y$6/Setup!$C$13),Y$7)</f>
        <v/>
      </c>
      <c r="BX284">
        <f>MIN(Z283*(1+Z$6/Setup!$C$13),Z$7)</f>
        <v/>
      </c>
      <c r="BY284">
        <f>MIN(AA283*(1+AA$6/Setup!$C$13),AA$7)</f>
        <v/>
      </c>
      <c r="BZ284">
        <f>MIN(AB283*(1+AB$6/Setup!$C$13),AB$7)</f>
        <v/>
      </c>
      <c r="CA284">
        <f>MIN(AC283*(1+AC$6/Setup!$C$13),AC$7)</f>
        <v/>
      </c>
      <c r="CB284">
        <f>MIN(AD283*(1+AD$6/Setup!$C$13),AD$7)</f>
        <v/>
      </c>
      <c r="CC284">
        <f>MIN(AE283*(1+AE$6/Setup!$C$13),AE$7)</f>
        <v/>
      </c>
      <c r="CD284">
        <f>MIN(AF283*(1+AF$6/Setup!$C$13),AF$7)</f>
        <v/>
      </c>
      <c r="CE284">
        <f>MIN(AG283*(1+AG$6/Setup!$C$13),AG$7)</f>
        <v/>
      </c>
      <c r="CF284">
        <f>MIN(AH283*(1+AH$6/Setup!$C$13),AH$7)</f>
        <v/>
      </c>
      <c r="CG284">
        <f>MIN(AI283*(1+AI$6/Setup!$C$13),AI$7)</f>
        <v/>
      </c>
      <c r="CH284">
        <f>MIN(AJ283*(1+AJ$6/Setup!$C$13),AJ$7)</f>
        <v/>
      </c>
      <c r="CI284">
        <f>MIN(AK283*(1+AK$6/Setup!$C$13),AK$7)</f>
        <v/>
      </c>
      <c r="CJ284">
        <f>MIN(AL283*(1+AL$6/Setup!$C$13),AL$7)</f>
        <v/>
      </c>
      <c r="CK284">
        <f>MIN(AM283*(1+AM$6/Setup!$C$13),AM$7)</f>
        <v/>
      </c>
      <c r="CL284">
        <f>MIN(AN283*(1+AN$6/Setup!$C$13),AN$7)</f>
        <v/>
      </c>
      <c r="CM284">
        <f>MIN(AO283*(1+AO$6/Setup!$C$13),AO$7)</f>
        <v/>
      </c>
      <c r="CN284">
        <f>MIN(AP283*(1+AP$6/Setup!$C$13),AP$7)</f>
        <v/>
      </c>
      <c r="CO284">
        <f>MIN(AQ283*(1+AQ$6/Setup!$C$13),AQ$7)</f>
        <v/>
      </c>
      <c r="CP284">
        <f>MIN(AR283*(1+AR$6/Setup!$C$13),AR$7)</f>
        <v/>
      </c>
      <c r="CQ284">
        <f>MIN(AS283*(1+AS$6/Setup!$C$13),AS$7)</f>
        <v/>
      </c>
      <c r="CR284">
        <f>MIN(AT283*(1+AT$6/Setup!$C$13),AT$7)</f>
        <v/>
      </c>
      <c r="CS284">
        <f>MIN(AU283*(1+AU$6/Setup!$C$13),AU$7)</f>
        <v/>
      </c>
      <c r="CT284">
        <f>MIN(AV283*(1+AV$6/Setup!$C$13),AV$7)</f>
        <v/>
      </c>
      <c r="CU284">
        <f>MIN(AW283*(1+AW$6/Setup!$C$13),AW$7)</f>
        <v/>
      </c>
      <c r="CV284">
        <f>MIN(AX283*(1+AX$6/Setup!$C$13),AX$7)</f>
        <v/>
      </c>
      <c r="CW284">
        <f>MIN(AY283*(1+AY$6/Setup!$C$13),AY$7)</f>
        <v/>
      </c>
      <c r="CX284">
        <f>MIN(AZ283*(1+AZ$6/Setup!$C$13),AZ$7)</f>
        <v/>
      </c>
      <c r="CY284">
        <f>MIN(BA283*(1+BA$6/Setup!$C$13),BA$7)</f>
        <v/>
      </c>
      <c r="CZ284">
        <f>MIN(BB283*(1+BB$6/Setup!$C$13),BB$7)</f>
        <v/>
      </c>
      <c r="DA284">
        <f>MIN(BC283*(1+BC$6/Setup!$C$13),BC$7)</f>
        <v/>
      </c>
      <c r="DB284">
        <f>MIN(BD283*(1+BD$6/Setup!$C$13),BD$7)</f>
        <v/>
      </c>
      <c r="DC284">
        <f>MIN(BE283*(1+BE$6/Setup!$C$13),BE$7)</f>
        <v/>
      </c>
      <c r="DD284">
        <f>MIN(BF283*(1+BF$6/Setup!$C$13),BF$7)</f>
        <v/>
      </c>
      <c r="DE284">
        <f>MIN(BG283*(1+BG$6/Setup!$C$13),BG$7)</f>
        <v/>
      </c>
      <c r="DF284">
        <f>MIN(BH283*(1+BH$6/Setup!$C$13),BH$7)</f>
        <v/>
      </c>
      <c r="DG284">
        <f>MIN(BI283*(1+BI$6/Setup!$C$13),BI$7)</f>
        <v/>
      </c>
      <c r="DH284">
        <f>MIN(BJ283*(1+BJ$6/Setup!$C$13),BJ$7)</f>
        <v/>
      </c>
      <c r="DI284">
        <f>MIN(BK283*(1+BK$6/Setup!$C$13),BK$7)</f>
        <v/>
      </c>
      <c r="DJ284">
        <f>MIN(BL283*(1+BL$6/Setup!$C$13),BL$7)</f>
        <v/>
      </c>
      <c r="DK284">
        <f>MIN(BM283*(1+BM$6/Setup!$C$13),BM$7)</f>
        <v/>
      </c>
      <c r="DL284">
        <f>MIN(BN283*(1+BN$6/Setup!$C$13),BN$7)</f>
        <v/>
      </c>
      <c r="DM284">
        <f>MIN(BO283*(1+BO$6/Setup!$C$13),BO$7)</f>
        <v/>
      </c>
      <c r="DN284">
        <f>MIN(BP283*(1+BP$6/Setup!$C$13),BP$7)</f>
        <v/>
      </c>
      <c r="DO284">
        <f>MIN(BQ283*(1+BQ$6/Setup!$C$13),BQ$7)</f>
        <v/>
      </c>
      <c r="DP284">
        <f>MIN(T283*(1+T$6/Setup!$C$13)-BR284,$H284)</f>
        <v/>
      </c>
      <c r="DQ284">
        <f>MIN(U283*(1+U$6/Setup!$C$13)-BS284,MAX(0,$H284-SUM($DP284:DP284)))</f>
        <v/>
      </c>
      <c r="DR284">
        <f>MIN(V283*(1+V$6/Setup!$C$13)-BT284,MAX(0,$H284-SUM($DP284:DQ284)))</f>
        <v/>
      </c>
      <c r="DS284">
        <f>MIN(W283*(1+W$6/Setup!$C$13)-BU284,MAX(0,$H284-SUM($DP284:DR284)))</f>
        <v/>
      </c>
      <c r="DT284">
        <f>MIN(X283*(1+X$6/Setup!$C$13)-BV284,MAX(0,$H284-SUM($DP284:DS284)))</f>
        <v/>
      </c>
      <c r="DU284">
        <f>MIN(Y283*(1+Y$6/Setup!$C$13)-BW284,MAX(0,$H284-SUM($DP284:DT284)))</f>
        <v/>
      </c>
      <c r="DV284">
        <f>MIN(Z283*(1+Z$6/Setup!$C$13)-BX284,MAX(0,$H284-SUM($DP284:DU284)))</f>
        <v/>
      </c>
      <c r="DW284">
        <f>MIN(AA283*(1+AA$6/Setup!$C$13)-BY284,MAX(0,$H284-SUM($DP284:DV284)))</f>
        <v/>
      </c>
      <c r="DX284">
        <f>MIN(AB283*(1+AB$6/Setup!$C$13)-BZ284,MAX(0,$H284-SUM($DP284:DW284)))</f>
        <v/>
      </c>
      <c r="DY284">
        <f>MIN(AC283*(1+AC$6/Setup!$C$13)-CA284,MAX(0,$H284-SUM($DP284:DX284)))</f>
        <v/>
      </c>
      <c r="DZ284">
        <f>MIN(AD283*(1+AD$6/Setup!$C$13)-CB284,MAX(0,$H284-SUM($DP284:DY284)))</f>
        <v/>
      </c>
      <c r="EA284">
        <f>MIN(AE283*(1+AE$6/Setup!$C$13)-CC284,MAX(0,$H284-SUM($DP284:DZ284)))</f>
        <v/>
      </c>
      <c r="EB284">
        <f>MIN(AF283*(1+AF$6/Setup!$C$13)-CD284,MAX(0,$H284-SUM($DP284:EA284)))</f>
        <v/>
      </c>
      <c r="EC284">
        <f>MIN(AG283*(1+AG$6/Setup!$C$13)-CE284,MAX(0,$H284-SUM($DP284:EB284)))</f>
        <v/>
      </c>
      <c r="ED284">
        <f>MIN(AH283*(1+AH$6/Setup!$C$13)-CF284,MAX(0,$H284-SUM($DP284:EC284)))</f>
        <v/>
      </c>
      <c r="EE284">
        <f>MIN(AI283*(1+AI$6/Setup!$C$13)-CG284,MAX(0,$H284-SUM($DP284:ED284)))</f>
        <v/>
      </c>
      <c r="EF284">
        <f>MIN(AJ283*(1+AJ$6/Setup!$C$13)-CH284,MAX(0,$H284-SUM($DP284:EE284)))</f>
        <v/>
      </c>
      <c r="EG284">
        <f>MIN(AK283*(1+AK$6/Setup!$C$13)-CI284,MAX(0,$H284-SUM($DP284:EF284)))</f>
        <v/>
      </c>
      <c r="EH284">
        <f>MIN(AL283*(1+AL$6/Setup!$C$13)-CJ284,MAX(0,$H284-SUM($DP284:EG284)))</f>
        <v/>
      </c>
      <c r="EI284">
        <f>MIN(AM283*(1+AM$6/Setup!$C$13)-CK284,MAX(0,$H284-SUM($DP284:EH284)))</f>
        <v/>
      </c>
      <c r="EJ284">
        <f>MIN(AN283*(1+AN$6/Setup!$C$13)-CL284,MAX(0,$H284-SUM($DP284:EI284)))</f>
        <v/>
      </c>
      <c r="EK284">
        <f>MIN(AO283*(1+AO$6/Setup!$C$13)-CM284,MAX(0,$H284-SUM($DP284:EJ284)))</f>
        <v/>
      </c>
      <c r="EL284">
        <f>MIN(AP283*(1+AP$6/Setup!$C$13)-CN284,MAX(0,$H284-SUM($DP284:EK284)))</f>
        <v/>
      </c>
      <c r="EM284">
        <f>MIN(AQ283*(1+AQ$6/Setup!$C$13)-CO284,MAX(0,$H284-SUM($DP284:EL284)))</f>
        <v/>
      </c>
      <c r="EN284">
        <f>MIN(AR283*(1+AR$6/Setup!$C$13)-CP284,MAX(0,$H284-SUM($DP284:EM284)))</f>
        <v/>
      </c>
      <c r="EO284">
        <f>MIN(AS283*(1+AS$6/Setup!$C$13)-CQ284,MAX(0,$H284-SUM($DP284:EN284)))</f>
        <v/>
      </c>
      <c r="EP284">
        <f>MIN(AT283*(1+AT$6/Setup!$C$13)-CR284,MAX(0,$H284-SUM($DP284:EO284)))</f>
        <v/>
      </c>
      <c r="EQ284">
        <f>MIN(AU283*(1+AU$6/Setup!$C$13)-CS284,MAX(0,$H284-SUM($DP284:EP284)))</f>
        <v/>
      </c>
      <c r="ER284">
        <f>MIN(AV283*(1+AV$6/Setup!$C$13)-CT284,MAX(0,$H284-SUM($DP284:EQ284)))</f>
        <v/>
      </c>
      <c r="ES284">
        <f>MIN(AW283*(1+AW$6/Setup!$C$13)-CU284,MAX(0,$H284-SUM($DP284:ER284)))</f>
        <v/>
      </c>
      <c r="ET284">
        <f>MIN(AX283*(1+AX$6/Setup!$C$13)-CV284,MAX(0,$H284-SUM($DP284:ES284)))</f>
        <v/>
      </c>
      <c r="EU284">
        <f>MIN(AY283*(1+AY$6/Setup!$C$13)-CW284,MAX(0,$H284-SUM($DP284:ET284)))</f>
        <v/>
      </c>
      <c r="EV284">
        <f>MIN(AZ283*(1+AZ$6/Setup!$C$13)-CX284,MAX(0,$H284-SUM($DP284:EU284)))</f>
        <v/>
      </c>
      <c r="EW284">
        <f>MIN(BA283*(1+BA$6/Setup!$C$13)-CY284,MAX(0,$H284-SUM($DP284:EV284)))</f>
        <v/>
      </c>
      <c r="EX284">
        <f>MIN(BB283*(1+BB$6/Setup!$C$13)-CZ284,MAX(0,$H284-SUM($DP284:EW284)))</f>
        <v/>
      </c>
      <c r="EY284">
        <f>MIN(BC283*(1+BC$6/Setup!$C$13)-DA284,MAX(0,$H284-SUM($DP284:EX284)))</f>
        <v/>
      </c>
      <c r="EZ284">
        <f>MIN(BD283*(1+BD$6/Setup!$C$13)-DB284,MAX(0,$H284-SUM($DP284:EY284)))</f>
        <v/>
      </c>
      <c r="FA284">
        <f>MIN(BE283*(1+BE$6/Setup!$C$13)-DC284,MAX(0,$H284-SUM($DP284:EZ284)))</f>
        <v/>
      </c>
      <c r="FB284">
        <f>MIN(BF283*(1+BF$6/Setup!$C$13)-DD284,MAX(0,$H284-SUM($DP284:FA284)))</f>
        <v/>
      </c>
      <c r="FC284">
        <f>MIN(BG283*(1+BG$6/Setup!$C$13)-DE284,MAX(0,$H284-SUM($DP284:FB284)))</f>
        <v/>
      </c>
      <c r="FD284">
        <f>MIN(BH283*(1+BH$6/Setup!$C$13)-DF284,MAX(0,$H284-SUM($DP284:FC284)))</f>
        <v/>
      </c>
      <c r="FE284">
        <f>MIN(BI283*(1+BI$6/Setup!$C$13)-DG284,MAX(0,$H284-SUM($DP284:FD284)))</f>
        <v/>
      </c>
      <c r="FF284">
        <f>MIN(BJ283*(1+BJ$6/Setup!$C$13)-DH284,MAX(0,$H284-SUM($DP284:FE284)))</f>
        <v/>
      </c>
      <c r="FG284">
        <f>MIN(BK283*(1+BK$6/Setup!$C$13)-DI284,MAX(0,$H284-SUM($DP284:FF284)))</f>
        <v/>
      </c>
      <c r="FH284">
        <f>MIN(BL283*(1+BL$6/Setup!$C$13)-DJ284,MAX(0,$H284-SUM($DP284:FG284)))</f>
        <v/>
      </c>
      <c r="FI284">
        <f>MIN(BM283*(1+BM$6/Setup!$C$13)-DK284,MAX(0,$H284-SUM($DP284:FH284)))</f>
        <v/>
      </c>
      <c r="FJ284">
        <f>MIN(BN283*(1+BN$6/Setup!$C$13)-DL284,MAX(0,$H284-SUM($DP284:FI284)))</f>
        <v/>
      </c>
      <c r="FK284">
        <f>MIN(BO283*(1+BO$6/Setup!$C$13)-DM284,MAX(0,$H284-SUM($DP284:FJ284)))</f>
        <v/>
      </c>
      <c r="FL284">
        <f>MIN(BP283*(1+BP$6/Setup!$C$13)-DN284,MAX(0,$H284-SUM($DP284:FK284)))</f>
        <v/>
      </c>
      <c r="FM284">
        <f>MIN(BQ283*(1+BQ$6/Setup!$C$13)-DO284,MAX(0,$H284-SUM($DP284:FL284)))</f>
        <v/>
      </c>
    </row>
    <row r="285">
      <c r="A285">
        <f>A284+1</f>
        <v/>
      </c>
      <c r="B285">
        <f>IF(Setup!$C$6="Every week",Setup!$C$7+7*(A285-1),IF(Setup!$C$6="Every 2 weeks",Setup!$C$7+14*(A285-1),IF(Setup!$C$6="Every month",EDATE(Setup!$C$7,A285-1),EOMONTH(Setup!$C$7,INT((A285-1+Setup!$C$20)/2)-1)+MIN(IF(MOD(A285-1+Setup!$C$20,2)=0,Setup!$C$18,Setup!$C$19),DAY(EOMONTH(Setup!$C$7,INT((A285-1+Setup!$C$20)/2)))))))</f>
        <v/>
      </c>
      <c r="C285">
        <f>N('Paycheck Plan'!J281)</f>
        <v/>
      </c>
      <c r="D285">
        <f>N('Paycheck Plan'!K281)</f>
        <v/>
      </c>
      <c r="E285">
        <f>MIN(MAX(0,Setup!$C$10-F284),MAX(0,Setup!$C$8+C285-G285))</f>
        <v/>
      </c>
      <c r="F285">
        <f>F284+E285</f>
        <v/>
      </c>
      <c r="G285">
        <f>MIN(Setup!$C$14,MAX(0,Setup!$C$8+C285))</f>
        <v/>
      </c>
      <c r="H285">
        <f>MAX(0,Setup!$C$8+C285-G285-E285)+SUM($T$7:$BQ$7)-SUM(BR285:DO285)</f>
        <v/>
      </c>
      <c r="I285">
        <f>SUMPRODUCT(T284:BQ284,$T$6:$BQ$6)/Setup!$C$13</f>
        <v/>
      </c>
      <c r="J285">
        <f>SUM(T285:BQ285)</f>
        <v/>
      </c>
      <c r="K285">
        <f>IF(MAX(DP285:FM285)&gt;0,MATCH(MAX(DP285:FM285),DP285:FM285,0),1)</f>
        <v/>
      </c>
      <c r="T285">
        <f>MAX(0,T284*(1+T$6/Setup!$C$13)-BR285-DP285)+IF($K285=1,$D285,0)</f>
        <v/>
      </c>
      <c r="U285">
        <f>MAX(0,U284*(1+U$6/Setup!$C$13)-BS285-DQ285)+IF($K285=2,$D285,0)</f>
        <v/>
      </c>
      <c r="V285">
        <f>MAX(0,V284*(1+V$6/Setup!$C$13)-BT285-DR285)+IF($K285=3,$D285,0)</f>
        <v/>
      </c>
      <c r="W285">
        <f>MAX(0,W284*(1+W$6/Setup!$C$13)-BU285-DS285)+IF($K285=4,$D285,0)</f>
        <v/>
      </c>
      <c r="X285">
        <f>MAX(0,X284*(1+X$6/Setup!$C$13)-BV285-DT285)+IF($K285=5,$D285,0)</f>
        <v/>
      </c>
      <c r="Y285">
        <f>MAX(0,Y284*(1+Y$6/Setup!$C$13)-BW285-DU285)+IF($K285=6,$D285,0)</f>
        <v/>
      </c>
      <c r="Z285">
        <f>MAX(0,Z284*(1+Z$6/Setup!$C$13)-BX285-DV285)+IF($K285=7,$D285,0)</f>
        <v/>
      </c>
      <c r="AA285">
        <f>MAX(0,AA284*(1+AA$6/Setup!$C$13)-BY285-DW285)+IF($K285=8,$D285,0)</f>
        <v/>
      </c>
      <c r="AB285">
        <f>MAX(0,AB284*(1+AB$6/Setup!$C$13)-BZ285-DX285)+IF($K285=9,$D285,0)</f>
        <v/>
      </c>
      <c r="AC285">
        <f>MAX(0,AC284*(1+AC$6/Setup!$C$13)-CA285-DY285)+IF($K285=10,$D285,0)</f>
        <v/>
      </c>
      <c r="AD285">
        <f>MAX(0,AD284*(1+AD$6/Setup!$C$13)-CB285-DZ285)+IF($K285=11,$D285,0)</f>
        <v/>
      </c>
      <c r="AE285">
        <f>MAX(0,AE284*(1+AE$6/Setup!$C$13)-CC285-EA285)+IF($K285=12,$D285,0)</f>
        <v/>
      </c>
      <c r="AF285">
        <f>MAX(0,AF284*(1+AF$6/Setup!$C$13)-CD285-EB285)+IF($K285=13,$D285,0)</f>
        <v/>
      </c>
      <c r="AG285">
        <f>MAX(0,AG284*(1+AG$6/Setup!$C$13)-CE285-EC285)+IF($K285=14,$D285,0)</f>
        <v/>
      </c>
      <c r="AH285">
        <f>MAX(0,AH284*(1+AH$6/Setup!$C$13)-CF285-ED285)+IF($K285=15,$D285,0)</f>
        <v/>
      </c>
      <c r="AI285">
        <f>MAX(0,AI284*(1+AI$6/Setup!$C$13)-CG285-EE285)+IF($K285=16,$D285,0)</f>
        <v/>
      </c>
      <c r="AJ285">
        <f>MAX(0,AJ284*(1+AJ$6/Setup!$C$13)-CH285-EF285)+IF($K285=17,$D285,0)</f>
        <v/>
      </c>
      <c r="AK285">
        <f>MAX(0,AK284*(1+AK$6/Setup!$C$13)-CI285-EG285)+IF($K285=18,$D285,0)</f>
        <v/>
      </c>
      <c r="AL285">
        <f>MAX(0,AL284*(1+AL$6/Setup!$C$13)-CJ285-EH285)+IF($K285=19,$D285,0)</f>
        <v/>
      </c>
      <c r="AM285">
        <f>MAX(0,AM284*(1+AM$6/Setup!$C$13)-CK285-EI285)+IF($K285=20,$D285,0)</f>
        <v/>
      </c>
      <c r="AN285">
        <f>MAX(0,AN284*(1+AN$6/Setup!$C$13)-CL285-EJ285)+IF($K285=21,$D285,0)</f>
        <v/>
      </c>
      <c r="AO285">
        <f>MAX(0,AO284*(1+AO$6/Setup!$C$13)-CM285-EK285)+IF($K285=22,$D285,0)</f>
        <v/>
      </c>
      <c r="AP285">
        <f>MAX(0,AP284*(1+AP$6/Setup!$C$13)-CN285-EL285)+IF($K285=23,$D285,0)</f>
        <v/>
      </c>
      <c r="AQ285">
        <f>MAX(0,AQ284*(1+AQ$6/Setup!$C$13)-CO285-EM285)+IF($K285=24,$D285,0)</f>
        <v/>
      </c>
      <c r="AR285">
        <f>MAX(0,AR284*(1+AR$6/Setup!$C$13)-CP285-EN285)+IF($K285=25,$D285,0)</f>
        <v/>
      </c>
      <c r="AS285">
        <f>MAX(0,AS284*(1+AS$6/Setup!$C$13)-CQ285-EO285)+IF($K285=26,$D285,0)</f>
        <v/>
      </c>
      <c r="AT285">
        <f>MAX(0,AT284*(1+AT$6/Setup!$C$13)-CR285-EP285)+IF($K285=27,$D285,0)</f>
        <v/>
      </c>
      <c r="AU285">
        <f>MAX(0,AU284*(1+AU$6/Setup!$C$13)-CS285-EQ285)+IF($K285=28,$D285,0)</f>
        <v/>
      </c>
      <c r="AV285">
        <f>MAX(0,AV284*(1+AV$6/Setup!$C$13)-CT285-ER285)+IF($K285=29,$D285,0)</f>
        <v/>
      </c>
      <c r="AW285">
        <f>MAX(0,AW284*(1+AW$6/Setup!$C$13)-CU285-ES285)+IF($K285=30,$D285,0)</f>
        <v/>
      </c>
      <c r="AX285">
        <f>MAX(0,AX284*(1+AX$6/Setup!$C$13)-CV285-ET285)+IF($K285=31,$D285,0)</f>
        <v/>
      </c>
      <c r="AY285">
        <f>MAX(0,AY284*(1+AY$6/Setup!$C$13)-CW285-EU285)+IF($K285=32,$D285,0)</f>
        <v/>
      </c>
      <c r="AZ285">
        <f>MAX(0,AZ284*(1+AZ$6/Setup!$C$13)-CX285-EV285)+IF($K285=33,$D285,0)</f>
        <v/>
      </c>
      <c r="BA285">
        <f>MAX(0,BA284*(1+BA$6/Setup!$C$13)-CY285-EW285)+IF($K285=34,$D285,0)</f>
        <v/>
      </c>
      <c r="BB285">
        <f>MAX(0,BB284*(1+BB$6/Setup!$C$13)-CZ285-EX285)+IF($K285=35,$D285,0)</f>
        <v/>
      </c>
      <c r="BC285">
        <f>MAX(0,BC284*(1+BC$6/Setup!$C$13)-DA285-EY285)+IF($K285=36,$D285,0)</f>
        <v/>
      </c>
      <c r="BD285">
        <f>MAX(0,BD284*(1+BD$6/Setup!$C$13)-DB285-EZ285)+IF($K285=37,$D285,0)</f>
        <v/>
      </c>
      <c r="BE285">
        <f>MAX(0,BE284*(1+BE$6/Setup!$C$13)-DC285-FA285)+IF($K285=38,$D285,0)</f>
        <v/>
      </c>
      <c r="BF285">
        <f>MAX(0,BF284*(1+BF$6/Setup!$C$13)-DD285-FB285)+IF($K285=39,$D285,0)</f>
        <v/>
      </c>
      <c r="BG285">
        <f>MAX(0,BG284*(1+BG$6/Setup!$C$13)-DE285-FC285)+IF($K285=40,$D285,0)</f>
        <v/>
      </c>
      <c r="BH285">
        <f>MAX(0,BH284*(1+BH$6/Setup!$C$13)-DF285-FD285)+IF($K285=41,$D285,0)</f>
        <v/>
      </c>
      <c r="BI285">
        <f>MAX(0,BI284*(1+BI$6/Setup!$C$13)-DG285-FE285)+IF($K285=42,$D285,0)</f>
        <v/>
      </c>
      <c r="BJ285">
        <f>MAX(0,BJ284*(1+BJ$6/Setup!$C$13)-DH285-FF285)+IF($K285=43,$D285,0)</f>
        <v/>
      </c>
      <c r="BK285">
        <f>MAX(0,BK284*(1+BK$6/Setup!$C$13)-DI285-FG285)+IF($K285=44,$D285,0)</f>
        <v/>
      </c>
      <c r="BL285">
        <f>MAX(0,BL284*(1+BL$6/Setup!$C$13)-DJ285-FH285)+IF($K285=45,$D285,0)</f>
        <v/>
      </c>
      <c r="BM285">
        <f>MAX(0,BM284*(1+BM$6/Setup!$C$13)-DK285-FI285)+IF($K285=46,$D285,0)</f>
        <v/>
      </c>
      <c r="BN285">
        <f>MAX(0,BN284*(1+BN$6/Setup!$C$13)-DL285-FJ285)+IF($K285=47,$D285,0)</f>
        <v/>
      </c>
      <c r="BO285">
        <f>MAX(0,BO284*(1+BO$6/Setup!$C$13)-DM285-FK285)+IF($K285=48,$D285,0)</f>
        <v/>
      </c>
      <c r="BP285">
        <f>MAX(0,BP284*(1+BP$6/Setup!$C$13)-DN285-FL285)+IF($K285=49,$D285,0)</f>
        <v/>
      </c>
      <c r="BQ285">
        <f>MAX(0,BQ284*(1+BQ$6/Setup!$C$13)-DO285-FM285)+IF($K285=50,$D285,0)</f>
        <v/>
      </c>
      <c r="BR285">
        <f>MIN(T284*(1+T$6/Setup!$C$13),T$7)</f>
        <v/>
      </c>
      <c r="BS285">
        <f>MIN(U284*(1+U$6/Setup!$C$13),U$7)</f>
        <v/>
      </c>
      <c r="BT285">
        <f>MIN(V284*(1+V$6/Setup!$C$13),V$7)</f>
        <v/>
      </c>
      <c r="BU285">
        <f>MIN(W284*(1+W$6/Setup!$C$13),W$7)</f>
        <v/>
      </c>
      <c r="BV285">
        <f>MIN(X284*(1+X$6/Setup!$C$13),X$7)</f>
        <v/>
      </c>
      <c r="BW285">
        <f>MIN(Y284*(1+Y$6/Setup!$C$13),Y$7)</f>
        <v/>
      </c>
      <c r="BX285">
        <f>MIN(Z284*(1+Z$6/Setup!$C$13),Z$7)</f>
        <v/>
      </c>
      <c r="BY285">
        <f>MIN(AA284*(1+AA$6/Setup!$C$13),AA$7)</f>
        <v/>
      </c>
      <c r="BZ285">
        <f>MIN(AB284*(1+AB$6/Setup!$C$13),AB$7)</f>
        <v/>
      </c>
      <c r="CA285">
        <f>MIN(AC284*(1+AC$6/Setup!$C$13),AC$7)</f>
        <v/>
      </c>
      <c r="CB285">
        <f>MIN(AD284*(1+AD$6/Setup!$C$13),AD$7)</f>
        <v/>
      </c>
      <c r="CC285">
        <f>MIN(AE284*(1+AE$6/Setup!$C$13),AE$7)</f>
        <v/>
      </c>
      <c r="CD285">
        <f>MIN(AF284*(1+AF$6/Setup!$C$13),AF$7)</f>
        <v/>
      </c>
      <c r="CE285">
        <f>MIN(AG284*(1+AG$6/Setup!$C$13),AG$7)</f>
        <v/>
      </c>
      <c r="CF285">
        <f>MIN(AH284*(1+AH$6/Setup!$C$13),AH$7)</f>
        <v/>
      </c>
      <c r="CG285">
        <f>MIN(AI284*(1+AI$6/Setup!$C$13),AI$7)</f>
        <v/>
      </c>
      <c r="CH285">
        <f>MIN(AJ284*(1+AJ$6/Setup!$C$13),AJ$7)</f>
        <v/>
      </c>
      <c r="CI285">
        <f>MIN(AK284*(1+AK$6/Setup!$C$13),AK$7)</f>
        <v/>
      </c>
      <c r="CJ285">
        <f>MIN(AL284*(1+AL$6/Setup!$C$13),AL$7)</f>
        <v/>
      </c>
      <c r="CK285">
        <f>MIN(AM284*(1+AM$6/Setup!$C$13),AM$7)</f>
        <v/>
      </c>
      <c r="CL285">
        <f>MIN(AN284*(1+AN$6/Setup!$C$13),AN$7)</f>
        <v/>
      </c>
      <c r="CM285">
        <f>MIN(AO284*(1+AO$6/Setup!$C$13),AO$7)</f>
        <v/>
      </c>
      <c r="CN285">
        <f>MIN(AP284*(1+AP$6/Setup!$C$13),AP$7)</f>
        <v/>
      </c>
      <c r="CO285">
        <f>MIN(AQ284*(1+AQ$6/Setup!$C$13),AQ$7)</f>
        <v/>
      </c>
      <c r="CP285">
        <f>MIN(AR284*(1+AR$6/Setup!$C$13),AR$7)</f>
        <v/>
      </c>
      <c r="CQ285">
        <f>MIN(AS284*(1+AS$6/Setup!$C$13),AS$7)</f>
        <v/>
      </c>
      <c r="CR285">
        <f>MIN(AT284*(1+AT$6/Setup!$C$13),AT$7)</f>
        <v/>
      </c>
      <c r="CS285">
        <f>MIN(AU284*(1+AU$6/Setup!$C$13),AU$7)</f>
        <v/>
      </c>
      <c r="CT285">
        <f>MIN(AV284*(1+AV$6/Setup!$C$13),AV$7)</f>
        <v/>
      </c>
      <c r="CU285">
        <f>MIN(AW284*(1+AW$6/Setup!$C$13),AW$7)</f>
        <v/>
      </c>
      <c r="CV285">
        <f>MIN(AX284*(1+AX$6/Setup!$C$13),AX$7)</f>
        <v/>
      </c>
      <c r="CW285">
        <f>MIN(AY284*(1+AY$6/Setup!$C$13),AY$7)</f>
        <v/>
      </c>
      <c r="CX285">
        <f>MIN(AZ284*(1+AZ$6/Setup!$C$13),AZ$7)</f>
        <v/>
      </c>
      <c r="CY285">
        <f>MIN(BA284*(1+BA$6/Setup!$C$13),BA$7)</f>
        <v/>
      </c>
      <c r="CZ285">
        <f>MIN(BB284*(1+BB$6/Setup!$C$13),BB$7)</f>
        <v/>
      </c>
      <c r="DA285">
        <f>MIN(BC284*(1+BC$6/Setup!$C$13),BC$7)</f>
        <v/>
      </c>
      <c r="DB285">
        <f>MIN(BD284*(1+BD$6/Setup!$C$13),BD$7)</f>
        <v/>
      </c>
      <c r="DC285">
        <f>MIN(BE284*(1+BE$6/Setup!$C$13),BE$7)</f>
        <v/>
      </c>
      <c r="DD285">
        <f>MIN(BF284*(1+BF$6/Setup!$C$13),BF$7)</f>
        <v/>
      </c>
      <c r="DE285">
        <f>MIN(BG284*(1+BG$6/Setup!$C$13),BG$7)</f>
        <v/>
      </c>
      <c r="DF285">
        <f>MIN(BH284*(1+BH$6/Setup!$C$13),BH$7)</f>
        <v/>
      </c>
      <c r="DG285">
        <f>MIN(BI284*(1+BI$6/Setup!$C$13),BI$7)</f>
        <v/>
      </c>
      <c r="DH285">
        <f>MIN(BJ284*(1+BJ$6/Setup!$C$13),BJ$7)</f>
        <v/>
      </c>
      <c r="DI285">
        <f>MIN(BK284*(1+BK$6/Setup!$C$13),BK$7)</f>
        <v/>
      </c>
      <c r="DJ285">
        <f>MIN(BL284*(1+BL$6/Setup!$C$13),BL$7)</f>
        <v/>
      </c>
      <c r="DK285">
        <f>MIN(BM284*(1+BM$6/Setup!$C$13),BM$7)</f>
        <v/>
      </c>
      <c r="DL285">
        <f>MIN(BN284*(1+BN$6/Setup!$C$13),BN$7)</f>
        <v/>
      </c>
      <c r="DM285">
        <f>MIN(BO284*(1+BO$6/Setup!$C$13),BO$7)</f>
        <v/>
      </c>
      <c r="DN285">
        <f>MIN(BP284*(1+BP$6/Setup!$C$13),BP$7)</f>
        <v/>
      </c>
      <c r="DO285">
        <f>MIN(BQ284*(1+BQ$6/Setup!$C$13),BQ$7)</f>
        <v/>
      </c>
      <c r="DP285">
        <f>MIN(T284*(1+T$6/Setup!$C$13)-BR285,$H285)</f>
        <v/>
      </c>
      <c r="DQ285">
        <f>MIN(U284*(1+U$6/Setup!$C$13)-BS285,MAX(0,$H285-SUM($DP285:DP285)))</f>
        <v/>
      </c>
      <c r="DR285">
        <f>MIN(V284*(1+V$6/Setup!$C$13)-BT285,MAX(0,$H285-SUM($DP285:DQ285)))</f>
        <v/>
      </c>
      <c r="DS285">
        <f>MIN(W284*(1+W$6/Setup!$C$13)-BU285,MAX(0,$H285-SUM($DP285:DR285)))</f>
        <v/>
      </c>
      <c r="DT285">
        <f>MIN(X284*(1+X$6/Setup!$C$13)-BV285,MAX(0,$H285-SUM($DP285:DS285)))</f>
        <v/>
      </c>
      <c r="DU285">
        <f>MIN(Y284*(1+Y$6/Setup!$C$13)-BW285,MAX(0,$H285-SUM($DP285:DT285)))</f>
        <v/>
      </c>
      <c r="DV285">
        <f>MIN(Z284*(1+Z$6/Setup!$C$13)-BX285,MAX(0,$H285-SUM($DP285:DU285)))</f>
        <v/>
      </c>
      <c r="DW285">
        <f>MIN(AA284*(1+AA$6/Setup!$C$13)-BY285,MAX(0,$H285-SUM($DP285:DV285)))</f>
        <v/>
      </c>
      <c r="DX285">
        <f>MIN(AB284*(1+AB$6/Setup!$C$13)-BZ285,MAX(0,$H285-SUM($DP285:DW285)))</f>
        <v/>
      </c>
      <c r="DY285">
        <f>MIN(AC284*(1+AC$6/Setup!$C$13)-CA285,MAX(0,$H285-SUM($DP285:DX285)))</f>
        <v/>
      </c>
      <c r="DZ285">
        <f>MIN(AD284*(1+AD$6/Setup!$C$13)-CB285,MAX(0,$H285-SUM($DP285:DY285)))</f>
        <v/>
      </c>
      <c r="EA285">
        <f>MIN(AE284*(1+AE$6/Setup!$C$13)-CC285,MAX(0,$H285-SUM($DP285:DZ285)))</f>
        <v/>
      </c>
      <c r="EB285">
        <f>MIN(AF284*(1+AF$6/Setup!$C$13)-CD285,MAX(0,$H285-SUM($DP285:EA285)))</f>
        <v/>
      </c>
      <c r="EC285">
        <f>MIN(AG284*(1+AG$6/Setup!$C$13)-CE285,MAX(0,$H285-SUM($DP285:EB285)))</f>
        <v/>
      </c>
      <c r="ED285">
        <f>MIN(AH284*(1+AH$6/Setup!$C$13)-CF285,MAX(0,$H285-SUM($DP285:EC285)))</f>
        <v/>
      </c>
      <c r="EE285">
        <f>MIN(AI284*(1+AI$6/Setup!$C$13)-CG285,MAX(0,$H285-SUM($DP285:ED285)))</f>
        <v/>
      </c>
      <c r="EF285">
        <f>MIN(AJ284*(1+AJ$6/Setup!$C$13)-CH285,MAX(0,$H285-SUM($DP285:EE285)))</f>
        <v/>
      </c>
      <c r="EG285">
        <f>MIN(AK284*(1+AK$6/Setup!$C$13)-CI285,MAX(0,$H285-SUM($DP285:EF285)))</f>
        <v/>
      </c>
      <c r="EH285">
        <f>MIN(AL284*(1+AL$6/Setup!$C$13)-CJ285,MAX(0,$H285-SUM($DP285:EG285)))</f>
        <v/>
      </c>
      <c r="EI285">
        <f>MIN(AM284*(1+AM$6/Setup!$C$13)-CK285,MAX(0,$H285-SUM($DP285:EH285)))</f>
        <v/>
      </c>
      <c r="EJ285">
        <f>MIN(AN284*(1+AN$6/Setup!$C$13)-CL285,MAX(0,$H285-SUM($DP285:EI285)))</f>
        <v/>
      </c>
      <c r="EK285">
        <f>MIN(AO284*(1+AO$6/Setup!$C$13)-CM285,MAX(0,$H285-SUM($DP285:EJ285)))</f>
        <v/>
      </c>
      <c r="EL285">
        <f>MIN(AP284*(1+AP$6/Setup!$C$13)-CN285,MAX(0,$H285-SUM($DP285:EK285)))</f>
        <v/>
      </c>
      <c r="EM285">
        <f>MIN(AQ284*(1+AQ$6/Setup!$C$13)-CO285,MAX(0,$H285-SUM($DP285:EL285)))</f>
        <v/>
      </c>
      <c r="EN285">
        <f>MIN(AR284*(1+AR$6/Setup!$C$13)-CP285,MAX(0,$H285-SUM($DP285:EM285)))</f>
        <v/>
      </c>
      <c r="EO285">
        <f>MIN(AS284*(1+AS$6/Setup!$C$13)-CQ285,MAX(0,$H285-SUM($DP285:EN285)))</f>
        <v/>
      </c>
      <c r="EP285">
        <f>MIN(AT284*(1+AT$6/Setup!$C$13)-CR285,MAX(0,$H285-SUM($DP285:EO285)))</f>
        <v/>
      </c>
      <c r="EQ285">
        <f>MIN(AU284*(1+AU$6/Setup!$C$13)-CS285,MAX(0,$H285-SUM($DP285:EP285)))</f>
        <v/>
      </c>
      <c r="ER285">
        <f>MIN(AV284*(1+AV$6/Setup!$C$13)-CT285,MAX(0,$H285-SUM($DP285:EQ285)))</f>
        <v/>
      </c>
      <c r="ES285">
        <f>MIN(AW284*(1+AW$6/Setup!$C$13)-CU285,MAX(0,$H285-SUM($DP285:ER285)))</f>
        <v/>
      </c>
      <c r="ET285">
        <f>MIN(AX284*(1+AX$6/Setup!$C$13)-CV285,MAX(0,$H285-SUM($DP285:ES285)))</f>
        <v/>
      </c>
      <c r="EU285">
        <f>MIN(AY284*(1+AY$6/Setup!$C$13)-CW285,MAX(0,$H285-SUM($DP285:ET285)))</f>
        <v/>
      </c>
      <c r="EV285">
        <f>MIN(AZ284*(1+AZ$6/Setup!$C$13)-CX285,MAX(0,$H285-SUM($DP285:EU285)))</f>
        <v/>
      </c>
      <c r="EW285">
        <f>MIN(BA284*(1+BA$6/Setup!$C$13)-CY285,MAX(0,$H285-SUM($DP285:EV285)))</f>
        <v/>
      </c>
      <c r="EX285">
        <f>MIN(BB284*(1+BB$6/Setup!$C$13)-CZ285,MAX(0,$H285-SUM($DP285:EW285)))</f>
        <v/>
      </c>
      <c r="EY285">
        <f>MIN(BC284*(1+BC$6/Setup!$C$13)-DA285,MAX(0,$H285-SUM($DP285:EX285)))</f>
        <v/>
      </c>
      <c r="EZ285">
        <f>MIN(BD284*(1+BD$6/Setup!$C$13)-DB285,MAX(0,$H285-SUM($DP285:EY285)))</f>
        <v/>
      </c>
      <c r="FA285">
        <f>MIN(BE284*(1+BE$6/Setup!$C$13)-DC285,MAX(0,$H285-SUM($DP285:EZ285)))</f>
        <v/>
      </c>
      <c r="FB285">
        <f>MIN(BF284*(1+BF$6/Setup!$C$13)-DD285,MAX(0,$H285-SUM($DP285:FA285)))</f>
        <v/>
      </c>
      <c r="FC285">
        <f>MIN(BG284*(1+BG$6/Setup!$C$13)-DE285,MAX(0,$H285-SUM($DP285:FB285)))</f>
        <v/>
      </c>
      <c r="FD285">
        <f>MIN(BH284*(1+BH$6/Setup!$C$13)-DF285,MAX(0,$H285-SUM($DP285:FC285)))</f>
        <v/>
      </c>
      <c r="FE285">
        <f>MIN(BI284*(1+BI$6/Setup!$C$13)-DG285,MAX(0,$H285-SUM($DP285:FD285)))</f>
        <v/>
      </c>
      <c r="FF285">
        <f>MIN(BJ284*(1+BJ$6/Setup!$C$13)-DH285,MAX(0,$H285-SUM($DP285:FE285)))</f>
        <v/>
      </c>
      <c r="FG285">
        <f>MIN(BK284*(1+BK$6/Setup!$C$13)-DI285,MAX(0,$H285-SUM($DP285:FF285)))</f>
        <v/>
      </c>
      <c r="FH285">
        <f>MIN(BL284*(1+BL$6/Setup!$C$13)-DJ285,MAX(0,$H285-SUM($DP285:FG285)))</f>
        <v/>
      </c>
      <c r="FI285">
        <f>MIN(BM284*(1+BM$6/Setup!$C$13)-DK285,MAX(0,$H285-SUM($DP285:FH285)))</f>
        <v/>
      </c>
      <c r="FJ285">
        <f>MIN(BN284*(1+BN$6/Setup!$C$13)-DL285,MAX(0,$H285-SUM($DP285:FI285)))</f>
        <v/>
      </c>
      <c r="FK285">
        <f>MIN(BO284*(1+BO$6/Setup!$C$13)-DM285,MAX(0,$H285-SUM($DP285:FJ285)))</f>
        <v/>
      </c>
      <c r="FL285">
        <f>MIN(BP284*(1+BP$6/Setup!$C$13)-DN285,MAX(0,$H285-SUM($DP285:FK285)))</f>
        <v/>
      </c>
      <c r="FM285">
        <f>MIN(BQ284*(1+BQ$6/Setup!$C$13)-DO285,MAX(0,$H285-SUM($DP285:FL285)))</f>
        <v/>
      </c>
    </row>
    <row r="286">
      <c r="A286">
        <f>A285+1</f>
        <v/>
      </c>
      <c r="B286">
        <f>IF(Setup!$C$6="Every week",Setup!$C$7+7*(A286-1),IF(Setup!$C$6="Every 2 weeks",Setup!$C$7+14*(A286-1),IF(Setup!$C$6="Every month",EDATE(Setup!$C$7,A286-1),EOMONTH(Setup!$C$7,INT((A286-1+Setup!$C$20)/2)-1)+MIN(IF(MOD(A286-1+Setup!$C$20,2)=0,Setup!$C$18,Setup!$C$19),DAY(EOMONTH(Setup!$C$7,INT((A286-1+Setup!$C$20)/2)))))))</f>
        <v/>
      </c>
      <c r="C286">
        <f>N('Paycheck Plan'!J282)</f>
        <v/>
      </c>
      <c r="D286">
        <f>N('Paycheck Plan'!K282)</f>
        <v/>
      </c>
      <c r="E286">
        <f>MIN(MAX(0,Setup!$C$10-F285),MAX(0,Setup!$C$8+C286-G286))</f>
        <v/>
      </c>
      <c r="F286">
        <f>F285+E286</f>
        <v/>
      </c>
      <c r="G286">
        <f>MIN(Setup!$C$14,MAX(0,Setup!$C$8+C286))</f>
        <v/>
      </c>
      <c r="H286">
        <f>MAX(0,Setup!$C$8+C286-G286-E286)+SUM($T$7:$BQ$7)-SUM(BR286:DO286)</f>
        <v/>
      </c>
      <c r="I286">
        <f>SUMPRODUCT(T285:BQ285,$T$6:$BQ$6)/Setup!$C$13</f>
        <v/>
      </c>
      <c r="J286">
        <f>SUM(T286:BQ286)</f>
        <v/>
      </c>
      <c r="K286">
        <f>IF(MAX(DP286:FM286)&gt;0,MATCH(MAX(DP286:FM286),DP286:FM286,0),1)</f>
        <v/>
      </c>
      <c r="T286">
        <f>MAX(0,T285*(1+T$6/Setup!$C$13)-BR286-DP286)+IF($K286=1,$D286,0)</f>
        <v/>
      </c>
      <c r="U286">
        <f>MAX(0,U285*(1+U$6/Setup!$C$13)-BS286-DQ286)+IF($K286=2,$D286,0)</f>
        <v/>
      </c>
      <c r="V286">
        <f>MAX(0,V285*(1+V$6/Setup!$C$13)-BT286-DR286)+IF($K286=3,$D286,0)</f>
        <v/>
      </c>
      <c r="W286">
        <f>MAX(0,W285*(1+W$6/Setup!$C$13)-BU286-DS286)+IF($K286=4,$D286,0)</f>
        <v/>
      </c>
      <c r="X286">
        <f>MAX(0,X285*(1+X$6/Setup!$C$13)-BV286-DT286)+IF($K286=5,$D286,0)</f>
        <v/>
      </c>
      <c r="Y286">
        <f>MAX(0,Y285*(1+Y$6/Setup!$C$13)-BW286-DU286)+IF($K286=6,$D286,0)</f>
        <v/>
      </c>
      <c r="Z286">
        <f>MAX(0,Z285*(1+Z$6/Setup!$C$13)-BX286-DV286)+IF($K286=7,$D286,0)</f>
        <v/>
      </c>
      <c r="AA286">
        <f>MAX(0,AA285*(1+AA$6/Setup!$C$13)-BY286-DW286)+IF($K286=8,$D286,0)</f>
        <v/>
      </c>
      <c r="AB286">
        <f>MAX(0,AB285*(1+AB$6/Setup!$C$13)-BZ286-DX286)+IF($K286=9,$D286,0)</f>
        <v/>
      </c>
      <c r="AC286">
        <f>MAX(0,AC285*(1+AC$6/Setup!$C$13)-CA286-DY286)+IF($K286=10,$D286,0)</f>
        <v/>
      </c>
      <c r="AD286">
        <f>MAX(0,AD285*(1+AD$6/Setup!$C$13)-CB286-DZ286)+IF($K286=11,$D286,0)</f>
        <v/>
      </c>
      <c r="AE286">
        <f>MAX(0,AE285*(1+AE$6/Setup!$C$13)-CC286-EA286)+IF($K286=12,$D286,0)</f>
        <v/>
      </c>
      <c r="AF286">
        <f>MAX(0,AF285*(1+AF$6/Setup!$C$13)-CD286-EB286)+IF($K286=13,$D286,0)</f>
        <v/>
      </c>
      <c r="AG286">
        <f>MAX(0,AG285*(1+AG$6/Setup!$C$13)-CE286-EC286)+IF($K286=14,$D286,0)</f>
        <v/>
      </c>
      <c r="AH286">
        <f>MAX(0,AH285*(1+AH$6/Setup!$C$13)-CF286-ED286)+IF($K286=15,$D286,0)</f>
        <v/>
      </c>
      <c r="AI286">
        <f>MAX(0,AI285*(1+AI$6/Setup!$C$13)-CG286-EE286)+IF($K286=16,$D286,0)</f>
        <v/>
      </c>
      <c r="AJ286">
        <f>MAX(0,AJ285*(1+AJ$6/Setup!$C$13)-CH286-EF286)+IF($K286=17,$D286,0)</f>
        <v/>
      </c>
      <c r="AK286">
        <f>MAX(0,AK285*(1+AK$6/Setup!$C$13)-CI286-EG286)+IF($K286=18,$D286,0)</f>
        <v/>
      </c>
      <c r="AL286">
        <f>MAX(0,AL285*(1+AL$6/Setup!$C$13)-CJ286-EH286)+IF($K286=19,$D286,0)</f>
        <v/>
      </c>
      <c r="AM286">
        <f>MAX(0,AM285*(1+AM$6/Setup!$C$13)-CK286-EI286)+IF($K286=20,$D286,0)</f>
        <v/>
      </c>
      <c r="AN286">
        <f>MAX(0,AN285*(1+AN$6/Setup!$C$13)-CL286-EJ286)+IF($K286=21,$D286,0)</f>
        <v/>
      </c>
      <c r="AO286">
        <f>MAX(0,AO285*(1+AO$6/Setup!$C$13)-CM286-EK286)+IF($K286=22,$D286,0)</f>
        <v/>
      </c>
      <c r="AP286">
        <f>MAX(0,AP285*(1+AP$6/Setup!$C$13)-CN286-EL286)+IF($K286=23,$D286,0)</f>
        <v/>
      </c>
      <c r="AQ286">
        <f>MAX(0,AQ285*(1+AQ$6/Setup!$C$13)-CO286-EM286)+IF($K286=24,$D286,0)</f>
        <v/>
      </c>
      <c r="AR286">
        <f>MAX(0,AR285*(1+AR$6/Setup!$C$13)-CP286-EN286)+IF($K286=25,$D286,0)</f>
        <v/>
      </c>
      <c r="AS286">
        <f>MAX(0,AS285*(1+AS$6/Setup!$C$13)-CQ286-EO286)+IF($K286=26,$D286,0)</f>
        <v/>
      </c>
      <c r="AT286">
        <f>MAX(0,AT285*(1+AT$6/Setup!$C$13)-CR286-EP286)+IF($K286=27,$D286,0)</f>
        <v/>
      </c>
      <c r="AU286">
        <f>MAX(0,AU285*(1+AU$6/Setup!$C$13)-CS286-EQ286)+IF($K286=28,$D286,0)</f>
        <v/>
      </c>
      <c r="AV286">
        <f>MAX(0,AV285*(1+AV$6/Setup!$C$13)-CT286-ER286)+IF($K286=29,$D286,0)</f>
        <v/>
      </c>
      <c r="AW286">
        <f>MAX(0,AW285*(1+AW$6/Setup!$C$13)-CU286-ES286)+IF($K286=30,$D286,0)</f>
        <v/>
      </c>
      <c r="AX286">
        <f>MAX(0,AX285*(1+AX$6/Setup!$C$13)-CV286-ET286)+IF($K286=31,$D286,0)</f>
        <v/>
      </c>
      <c r="AY286">
        <f>MAX(0,AY285*(1+AY$6/Setup!$C$13)-CW286-EU286)+IF($K286=32,$D286,0)</f>
        <v/>
      </c>
      <c r="AZ286">
        <f>MAX(0,AZ285*(1+AZ$6/Setup!$C$13)-CX286-EV286)+IF($K286=33,$D286,0)</f>
        <v/>
      </c>
      <c r="BA286">
        <f>MAX(0,BA285*(1+BA$6/Setup!$C$13)-CY286-EW286)+IF($K286=34,$D286,0)</f>
        <v/>
      </c>
      <c r="BB286">
        <f>MAX(0,BB285*(1+BB$6/Setup!$C$13)-CZ286-EX286)+IF($K286=35,$D286,0)</f>
        <v/>
      </c>
      <c r="BC286">
        <f>MAX(0,BC285*(1+BC$6/Setup!$C$13)-DA286-EY286)+IF($K286=36,$D286,0)</f>
        <v/>
      </c>
      <c r="BD286">
        <f>MAX(0,BD285*(1+BD$6/Setup!$C$13)-DB286-EZ286)+IF($K286=37,$D286,0)</f>
        <v/>
      </c>
      <c r="BE286">
        <f>MAX(0,BE285*(1+BE$6/Setup!$C$13)-DC286-FA286)+IF($K286=38,$D286,0)</f>
        <v/>
      </c>
      <c r="BF286">
        <f>MAX(0,BF285*(1+BF$6/Setup!$C$13)-DD286-FB286)+IF($K286=39,$D286,0)</f>
        <v/>
      </c>
      <c r="BG286">
        <f>MAX(0,BG285*(1+BG$6/Setup!$C$13)-DE286-FC286)+IF($K286=40,$D286,0)</f>
        <v/>
      </c>
      <c r="BH286">
        <f>MAX(0,BH285*(1+BH$6/Setup!$C$13)-DF286-FD286)+IF($K286=41,$D286,0)</f>
        <v/>
      </c>
      <c r="BI286">
        <f>MAX(0,BI285*(1+BI$6/Setup!$C$13)-DG286-FE286)+IF($K286=42,$D286,0)</f>
        <v/>
      </c>
      <c r="BJ286">
        <f>MAX(0,BJ285*(1+BJ$6/Setup!$C$13)-DH286-FF286)+IF($K286=43,$D286,0)</f>
        <v/>
      </c>
      <c r="BK286">
        <f>MAX(0,BK285*(1+BK$6/Setup!$C$13)-DI286-FG286)+IF($K286=44,$D286,0)</f>
        <v/>
      </c>
      <c r="BL286">
        <f>MAX(0,BL285*(1+BL$6/Setup!$C$13)-DJ286-FH286)+IF($K286=45,$D286,0)</f>
        <v/>
      </c>
      <c r="BM286">
        <f>MAX(0,BM285*(1+BM$6/Setup!$C$13)-DK286-FI286)+IF($K286=46,$D286,0)</f>
        <v/>
      </c>
      <c r="BN286">
        <f>MAX(0,BN285*(1+BN$6/Setup!$C$13)-DL286-FJ286)+IF($K286=47,$D286,0)</f>
        <v/>
      </c>
      <c r="BO286">
        <f>MAX(0,BO285*(1+BO$6/Setup!$C$13)-DM286-FK286)+IF($K286=48,$D286,0)</f>
        <v/>
      </c>
      <c r="BP286">
        <f>MAX(0,BP285*(1+BP$6/Setup!$C$13)-DN286-FL286)+IF($K286=49,$D286,0)</f>
        <v/>
      </c>
      <c r="BQ286">
        <f>MAX(0,BQ285*(1+BQ$6/Setup!$C$13)-DO286-FM286)+IF($K286=50,$D286,0)</f>
        <v/>
      </c>
      <c r="BR286">
        <f>MIN(T285*(1+T$6/Setup!$C$13),T$7)</f>
        <v/>
      </c>
      <c r="BS286">
        <f>MIN(U285*(1+U$6/Setup!$C$13),U$7)</f>
        <v/>
      </c>
      <c r="BT286">
        <f>MIN(V285*(1+V$6/Setup!$C$13),V$7)</f>
        <v/>
      </c>
      <c r="BU286">
        <f>MIN(W285*(1+W$6/Setup!$C$13),W$7)</f>
        <v/>
      </c>
      <c r="BV286">
        <f>MIN(X285*(1+X$6/Setup!$C$13),X$7)</f>
        <v/>
      </c>
      <c r="BW286">
        <f>MIN(Y285*(1+Y$6/Setup!$C$13),Y$7)</f>
        <v/>
      </c>
      <c r="BX286">
        <f>MIN(Z285*(1+Z$6/Setup!$C$13),Z$7)</f>
        <v/>
      </c>
      <c r="BY286">
        <f>MIN(AA285*(1+AA$6/Setup!$C$13),AA$7)</f>
        <v/>
      </c>
      <c r="BZ286">
        <f>MIN(AB285*(1+AB$6/Setup!$C$13),AB$7)</f>
        <v/>
      </c>
      <c r="CA286">
        <f>MIN(AC285*(1+AC$6/Setup!$C$13),AC$7)</f>
        <v/>
      </c>
      <c r="CB286">
        <f>MIN(AD285*(1+AD$6/Setup!$C$13),AD$7)</f>
        <v/>
      </c>
      <c r="CC286">
        <f>MIN(AE285*(1+AE$6/Setup!$C$13),AE$7)</f>
        <v/>
      </c>
      <c r="CD286">
        <f>MIN(AF285*(1+AF$6/Setup!$C$13),AF$7)</f>
        <v/>
      </c>
      <c r="CE286">
        <f>MIN(AG285*(1+AG$6/Setup!$C$13),AG$7)</f>
        <v/>
      </c>
      <c r="CF286">
        <f>MIN(AH285*(1+AH$6/Setup!$C$13),AH$7)</f>
        <v/>
      </c>
      <c r="CG286">
        <f>MIN(AI285*(1+AI$6/Setup!$C$13),AI$7)</f>
        <v/>
      </c>
      <c r="CH286">
        <f>MIN(AJ285*(1+AJ$6/Setup!$C$13),AJ$7)</f>
        <v/>
      </c>
      <c r="CI286">
        <f>MIN(AK285*(1+AK$6/Setup!$C$13),AK$7)</f>
        <v/>
      </c>
      <c r="CJ286">
        <f>MIN(AL285*(1+AL$6/Setup!$C$13),AL$7)</f>
        <v/>
      </c>
      <c r="CK286">
        <f>MIN(AM285*(1+AM$6/Setup!$C$13),AM$7)</f>
        <v/>
      </c>
      <c r="CL286">
        <f>MIN(AN285*(1+AN$6/Setup!$C$13),AN$7)</f>
        <v/>
      </c>
      <c r="CM286">
        <f>MIN(AO285*(1+AO$6/Setup!$C$13),AO$7)</f>
        <v/>
      </c>
      <c r="CN286">
        <f>MIN(AP285*(1+AP$6/Setup!$C$13),AP$7)</f>
        <v/>
      </c>
      <c r="CO286">
        <f>MIN(AQ285*(1+AQ$6/Setup!$C$13),AQ$7)</f>
        <v/>
      </c>
      <c r="CP286">
        <f>MIN(AR285*(1+AR$6/Setup!$C$13),AR$7)</f>
        <v/>
      </c>
      <c r="CQ286">
        <f>MIN(AS285*(1+AS$6/Setup!$C$13),AS$7)</f>
        <v/>
      </c>
      <c r="CR286">
        <f>MIN(AT285*(1+AT$6/Setup!$C$13),AT$7)</f>
        <v/>
      </c>
      <c r="CS286">
        <f>MIN(AU285*(1+AU$6/Setup!$C$13),AU$7)</f>
        <v/>
      </c>
      <c r="CT286">
        <f>MIN(AV285*(1+AV$6/Setup!$C$13),AV$7)</f>
        <v/>
      </c>
      <c r="CU286">
        <f>MIN(AW285*(1+AW$6/Setup!$C$13),AW$7)</f>
        <v/>
      </c>
      <c r="CV286">
        <f>MIN(AX285*(1+AX$6/Setup!$C$13),AX$7)</f>
        <v/>
      </c>
      <c r="CW286">
        <f>MIN(AY285*(1+AY$6/Setup!$C$13),AY$7)</f>
        <v/>
      </c>
      <c r="CX286">
        <f>MIN(AZ285*(1+AZ$6/Setup!$C$13),AZ$7)</f>
        <v/>
      </c>
      <c r="CY286">
        <f>MIN(BA285*(1+BA$6/Setup!$C$13),BA$7)</f>
        <v/>
      </c>
      <c r="CZ286">
        <f>MIN(BB285*(1+BB$6/Setup!$C$13),BB$7)</f>
        <v/>
      </c>
      <c r="DA286">
        <f>MIN(BC285*(1+BC$6/Setup!$C$13),BC$7)</f>
        <v/>
      </c>
      <c r="DB286">
        <f>MIN(BD285*(1+BD$6/Setup!$C$13),BD$7)</f>
        <v/>
      </c>
      <c r="DC286">
        <f>MIN(BE285*(1+BE$6/Setup!$C$13),BE$7)</f>
        <v/>
      </c>
      <c r="DD286">
        <f>MIN(BF285*(1+BF$6/Setup!$C$13),BF$7)</f>
        <v/>
      </c>
      <c r="DE286">
        <f>MIN(BG285*(1+BG$6/Setup!$C$13),BG$7)</f>
        <v/>
      </c>
      <c r="DF286">
        <f>MIN(BH285*(1+BH$6/Setup!$C$13),BH$7)</f>
        <v/>
      </c>
      <c r="DG286">
        <f>MIN(BI285*(1+BI$6/Setup!$C$13),BI$7)</f>
        <v/>
      </c>
      <c r="DH286">
        <f>MIN(BJ285*(1+BJ$6/Setup!$C$13),BJ$7)</f>
        <v/>
      </c>
      <c r="DI286">
        <f>MIN(BK285*(1+BK$6/Setup!$C$13),BK$7)</f>
        <v/>
      </c>
      <c r="DJ286">
        <f>MIN(BL285*(1+BL$6/Setup!$C$13),BL$7)</f>
        <v/>
      </c>
      <c r="DK286">
        <f>MIN(BM285*(1+BM$6/Setup!$C$13),BM$7)</f>
        <v/>
      </c>
      <c r="DL286">
        <f>MIN(BN285*(1+BN$6/Setup!$C$13),BN$7)</f>
        <v/>
      </c>
      <c r="DM286">
        <f>MIN(BO285*(1+BO$6/Setup!$C$13),BO$7)</f>
        <v/>
      </c>
      <c r="DN286">
        <f>MIN(BP285*(1+BP$6/Setup!$C$13),BP$7)</f>
        <v/>
      </c>
      <c r="DO286">
        <f>MIN(BQ285*(1+BQ$6/Setup!$C$13),BQ$7)</f>
        <v/>
      </c>
      <c r="DP286">
        <f>MIN(T285*(1+T$6/Setup!$C$13)-BR286,$H286)</f>
        <v/>
      </c>
      <c r="DQ286">
        <f>MIN(U285*(1+U$6/Setup!$C$13)-BS286,MAX(0,$H286-SUM($DP286:DP286)))</f>
        <v/>
      </c>
      <c r="DR286">
        <f>MIN(V285*(1+V$6/Setup!$C$13)-BT286,MAX(0,$H286-SUM($DP286:DQ286)))</f>
        <v/>
      </c>
      <c r="DS286">
        <f>MIN(W285*(1+W$6/Setup!$C$13)-BU286,MAX(0,$H286-SUM($DP286:DR286)))</f>
        <v/>
      </c>
      <c r="DT286">
        <f>MIN(X285*(1+X$6/Setup!$C$13)-BV286,MAX(0,$H286-SUM($DP286:DS286)))</f>
        <v/>
      </c>
      <c r="DU286">
        <f>MIN(Y285*(1+Y$6/Setup!$C$13)-BW286,MAX(0,$H286-SUM($DP286:DT286)))</f>
        <v/>
      </c>
      <c r="DV286">
        <f>MIN(Z285*(1+Z$6/Setup!$C$13)-BX286,MAX(0,$H286-SUM($DP286:DU286)))</f>
        <v/>
      </c>
      <c r="DW286">
        <f>MIN(AA285*(1+AA$6/Setup!$C$13)-BY286,MAX(0,$H286-SUM($DP286:DV286)))</f>
        <v/>
      </c>
      <c r="DX286">
        <f>MIN(AB285*(1+AB$6/Setup!$C$13)-BZ286,MAX(0,$H286-SUM($DP286:DW286)))</f>
        <v/>
      </c>
      <c r="DY286">
        <f>MIN(AC285*(1+AC$6/Setup!$C$13)-CA286,MAX(0,$H286-SUM($DP286:DX286)))</f>
        <v/>
      </c>
      <c r="DZ286">
        <f>MIN(AD285*(1+AD$6/Setup!$C$13)-CB286,MAX(0,$H286-SUM($DP286:DY286)))</f>
        <v/>
      </c>
      <c r="EA286">
        <f>MIN(AE285*(1+AE$6/Setup!$C$13)-CC286,MAX(0,$H286-SUM($DP286:DZ286)))</f>
        <v/>
      </c>
      <c r="EB286">
        <f>MIN(AF285*(1+AF$6/Setup!$C$13)-CD286,MAX(0,$H286-SUM($DP286:EA286)))</f>
        <v/>
      </c>
      <c r="EC286">
        <f>MIN(AG285*(1+AG$6/Setup!$C$13)-CE286,MAX(0,$H286-SUM($DP286:EB286)))</f>
        <v/>
      </c>
      <c r="ED286">
        <f>MIN(AH285*(1+AH$6/Setup!$C$13)-CF286,MAX(0,$H286-SUM($DP286:EC286)))</f>
        <v/>
      </c>
      <c r="EE286">
        <f>MIN(AI285*(1+AI$6/Setup!$C$13)-CG286,MAX(0,$H286-SUM($DP286:ED286)))</f>
        <v/>
      </c>
      <c r="EF286">
        <f>MIN(AJ285*(1+AJ$6/Setup!$C$13)-CH286,MAX(0,$H286-SUM($DP286:EE286)))</f>
        <v/>
      </c>
      <c r="EG286">
        <f>MIN(AK285*(1+AK$6/Setup!$C$13)-CI286,MAX(0,$H286-SUM($DP286:EF286)))</f>
        <v/>
      </c>
      <c r="EH286">
        <f>MIN(AL285*(1+AL$6/Setup!$C$13)-CJ286,MAX(0,$H286-SUM($DP286:EG286)))</f>
        <v/>
      </c>
      <c r="EI286">
        <f>MIN(AM285*(1+AM$6/Setup!$C$13)-CK286,MAX(0,$H286-SUM($DP286:EH286)))</f>
        <v/>
      </c>
      <c r="EJ286">
        <f>MIN(AN285*(1+AN$6/Setup!$C$13)-CL286,MAX(0,$H286-SUM($DP286:EI286)))</f>
        <v/>
      </c>
      <c r="EK286">
        <f>MIN(AO285*(1+AO$6/Setup!$C$13)-CM286,MAX(0,$H286-SUM($DP286:EJ286)))</f>
        <v/>
      </c>
      <c r="EL286">
        <f>MIN(AP285*(1+AP$6/Setup!$C$13)-CN286,MAX(0,$H286-SUM($DP286:EK286)))</f>
        <v/>
      </c>
      <c r="EM286">
        <f>MIN(AQ285*(1+AQ$6/Setup!$C$13)-CO286,MAX(0,$H286-SUM($DP286:EL286)))</f>
        <v/>
      </c>
      <c r="EN286">
        <f>MIN(AR285*(1+AR$6/Setup!$C$13)-CP286,MAX(0,$H286-SUM($DP286:EM286)))</f>
        <v/>
      </c>
      <c r="EO286">
        <f>MIN(AS285*(1+AS$6/Setup!$C$13)-CQ286,MAX(0,$H286-SUM($DP286:EN286)))</f>
        <v/>
      </c>
      <c r="EP286">
        <f>MIN(AT285*(1+AT$6/Setup!$C$13)-CR286,MAX(0,$H286-SUM($DP286:EO286)))</f>
        <v/>
      </c>
      <c r="EQ286">
        <f>MIN(AU285*(1+AU$6/Setup!$C$13)-CS286,MAX(0,$H286-SUM($DP286:EP286)))</f>
        <v/>
      </c>
      <c r="ER286">
        <f>MIN(AV285*(1+AV$6/Setup!$C$13)-CT286,MAX(0,$H286-SUM($DP286:EQ286)))</f>
        <v/>
      </c>
      <c r="ES286">
        <f>MIN(AW285*(1+AW$6/Setup!$C$13)-CU286,MAX(0,$H286-SUM($DP286:ER286)))</f>
        <v/>
      </c>
      <c r="ET286">
        <f>MIN(AX285*(1+AX$6/Setup!$C$13)-CV286,MAX(0,$H286-SUM($DP286:ES286)))</f>
        <v/>
      </c>
      <c r="EU286">
        <f>MIN(AY285*(1+AY$6/Setup!$C$13)-CW286,MAX(0,$H286-SUM($DP286:ET286)))</f>
        <v/>
      </c>
      <c r="EV286">
        <f>MIN(AZ285*(1+AZ$6/Setup!$C$13)-CX286,MAX(0,$H286-SUM($DP286:EU286)))</f>
        <v/>
      </c>
      <c r="EW286">
        <f>MIN(BA285*(1+BA$6/Setup!$C$13)-CY286,MAX(0,$H286-SUM($DP286:EV286)))</f>
        <v/>
      </c>
      <c r="EX286">
        <f>MIN(BB285*(1+BB$6/Setup!$C$13)-CZ286,MAX(0,$H286-SUM($DP286:EW286)))</f>
        <v/>
      </c>
      <c r="EY286">
        <f>MIN(BC285*(1+BC$6/Setup!$C$13)-DA286,MAX(0,$H286-SUM($DP286:EX286)))</f>
        <v/>
      </c>
      <c r="EZ286">
        <f>MIN(BD285*(1+BD$6/Setup!$C$13)-DB286,MAX(0,$H286-SUM($DP286:EY286)))</f>
        <v/>
      </c>
      <c r="FA286">
        <f>MIN(BE285*(1+BE$6/Setup!$C$13)-DC286,MAX(0,$H286-SUM($DP286:EZ286)))</f>
        <v/>
      </c>
      <c r="FB286">
        <f>MIN(BF285*(1+BF$6/Setup!$C$13)-DD286,MAX(0,$H286-SUM($DP286:FA286)))</f>
        <v/>
      </c>
      <c r="FC286">
        <f>MIN(BG285*(1+BG$6/Setup!$C$13)-DE286,MAX(0,$H286-SUM($DP286:FB286)))</f>
        <v/>
      </c>
      <c r="FD286">
        <f>MIN(BH285*(1+BH$6/Setup!$C$13)-DF286,MAX(0,$H286-SUM($DP286:FC286)))</f>
        <v/>
      </c>
      <c r="FE286">
        <f>MIN(BI285*(1+BI$6/Setup!$C$13)-DG286,MAX(0,$H286-SUM($DP286:FD286)))</f>
        <v/>
      </c>
      <c r="FF286">
        <f>MIN(BJ285*(1+BJ$6/Setup!$C$13)-DH286,MAX(0,$H286-SUM($DP286:FE286)))</f>
        <v/>
      </c>
      <c r="FG286">
        <f>MIN(BK285*(1+BK$6/Setup!$C$13)-DI286,MAX(0,$H286-SUM($DP286:FF286)))</f>
        <v/>
      </c>
      <c r="FH286">
        <f>MIN(BL285*(1+BL$6/Setup!$C$13)-DJ286,MAX(0,$H286-SUM($DP286:FG286)))</f>
        <v/>
      </c>
      <c r="FI286">
        <f>MIN(BM285*(1+BM$6/Setup!$C$13)-DK286,MAX(0,$H286-SUM($DP286:FH286)))</f>
        <v/>
      </c>
      <c r="FJ286">
        <f>MIN(BN285*(1+BN$6/Setup!$C$13)-DL286,MAX(0,$H286-SUM($DP286:FI286)))</f>
        <v/>
      </c>
      <c r="FK286">
        <f>MIN(BO285*(1+BO$6/Setup!$C$13)-DM286,MAX(0,$H286-SUM($DP286:FJ286)))</f>
        <v/>
      </c>
      <c r="FL286">
        <f>MIN(BP285*(1+BP$6/Setup!$C$13)-DN286,MAX(0,$H286-SUM($DP286:FK286)))</f>
        <v/>
      </c>
      <c r="FM286">
        <f>MIN(BQ285*(1+BQ$6/Setup!$C$13)-DO286,MAX(0,$H286-SUM($DP286:FL286)))</f>
        <v/>
      </c>
    </row>
    <row r="287">
      <c r="A287">
        <f>A286+1</f>
        <v/>
      </c>
      <c r="B287">
        <f>IF(Setup!$C$6="Every week",Setup!$C$7+7*(A287-1),IF(Setup!$C$6="Every 2 weeks",Setup!$C$7+14*(A287-1),IF(Setup!$C$6="Every month",EDATE(Setup!$C$7,A287-1),EOMONTH(Setup!$C$7,INT((A287-1+Setup!$C$20)/2)-1)+MIN(IF(MOD(A287-1+Setup!$C$20,2)=0,Setup!$C$18,Setup!$C$19),DAY(EOMONTH(Setup!$C$7,INT((A287-1+Setup!$C$20)/2)))))))</f>
        <v/>
      </c>
      <c r="C287">
        <f>N('Paycheck Plan'!J283)</f>
        <v/>
      </c>
      <c r="D287">
        <f>N('Paycheck Plan'!K283)</f>
        <v/>
      </c>
      <c r="E287">
        <f>MIN(MAX(0,Setup!$C$10-F286),MAX(0,Setup!$C$8+C287-G287))</f>
        <v/>
      </c>
      <c r="F287">
        <f>F286+E287</f>
        <v/>
      </c>
      <c r="G287">
        <f>MIN(Setup!$C$14,MAX(0,Setup!$C$8+C287))</f>
        <v/>
      </c>
      <c r="H287">
        <f>MAX(0,Setup!$C$8+C287-G287-E287)+SUM($T$7:$BQ$7)-SUM(BR287:DO287)</f>
        <v/>
      </c>
      <c r="I287">
        <f>SUMPRODUCT(T286:BQ286,$T$6:$BQ$6)/Setup!$C$13</f>
        <v/>
      </c>
      <c r="J287">
        <f>SUM(T287:BQ287)</f>
        <v/>
      </c>
      <c r="K287">
        <f>IF(MAX(DP287:FM287)&gt;0,MATCH(MAX(DP287:FM287),DP287:FM287,0),1)</f>
        <v/>
      </c>
      <c r="T287">
        <f>MAX(0,T286*(1+T$6/Setup!$C$13)-BR287-DP287)+IF($K287=1,$D287,0)</f>
        <v/>
      </c>
      <c r="U287">
        <f>MAX(0,U286*(1+U$6/Setup!$C$13)-BS287-DQ287)+IF($K287=2,$D287,0)</f>
        <v/>
      </c>
      <c r="V287">
        <f>MAX(0,V286*(1+V$6/Setup!$C$13)-BT287-DR287)+IF($K287=3,$D287,0)</f>
        <v/>
      </c>
      <c r="W287">
        <f>MAX(0,W286*(1+W$6/Setup!$C$13)-BU287-DS287)+IF($K287=4,$D287,0)</f>
        <v/>
      </c>
      <c r="X287">
        <f>MAX(0,X286*(1+X$6/Setup!$C$13)-BV287-DT287)+IF($K287=5,$D287,0)</f>
        <v/>
      </c>
      <c r="Y287">
        <f>MAX(0,Y286*(1+Y$6/Setup!$C$13)-BW287-DU287)+IF($K287=6,$D287,0)</f>
        <v/>
      </c>
      <c r="Z287">
        <f>MAX(0,Z286*(1+Z$6/Setup!$C$13)-BX287-DV287)+IF($K287=7,$D287,0)</f>
        <v/>
      </c>
      <c r="AA287">
        <f>MAX(0,AA286*(1+AA$6/Setup!$C$13)-BY287-DW287)+IF($K287=8,$D287,0)</f>
        <v/>
      </c>
      <c r="AB287">
        <f>MAX(0,AB286*(1+AB$6/Setup!$C$13)-BZ287-DX287)+IF($K287=9,$D287,0)</f>
        <v/>
      </c>
      <c r="AC287">
        <f>MAX(0,AC286*(1+AC$6/Setup!$C$13)-CA287-DY287)+IF($K287=10,$D287,0)</f>
        <v/>
      </c>
      <c r="AD287">
        <f>MAX(0,AD286*(1+AD$6/Setup!$C$13)-CB287-DZ287)+IF($K287=11,$D287,0)</f>
        <v/>
      </c>
      <c r="AE287">
        <f>MAX(0,AE286*(1+AE$6/Setup!$C$13)-CC287-EA287)+IF($K287=12,$D287,0)</f>
        <v/>
      </c>
      <c r="AF287">
        <f>MAX(0,AF286*(1+AF$6/Setup!$C$13)-CD287-EB287)+IF($K287=13,$D287,0)</f>
        <v/>
      </c>
      <c r="AG287">
        <f>MAX(0,AG286*(1+AG$6/Setup!$C$13)-CE287-EC287)+IF($K287=14,$D287,0)</f>
        <v/>
      </c>
      <c r="AH287">
        <f>MAX(0,AH286*(1+AH$6/Setup!$C$13)-CF287-ED287)+IF($K287=15,$D287,0)</f>
        <v/>
      </c>
      <c r="AI287">
        <f>MAX(0,AI286*(1+AI$6/Setup!$C$13)-CG287-EE287)+IF($K287=16,$D287,0)</f>
        <v/>
      </c>
      <c r="AJ287">
        <f>MAX(0,AJ286*(1+AJ$6/Setup!$C$13)-CH287-EF287)+IF($K287=17,$D287,0)</f>
        <v/>
      </c>
      <c r="AK287">
        <f>MAX(0,AK286*(1+AK$6/Setup!$C$13)-CI287-EG287)+IF($K287=18,$D287,0)</f>
        <v/>
      </c>
      <c r="AL287">
        <f>MAX(0,AL286*(1+AL$6/Setup!$C$13)-CJ287-EH287)+IF($K287=19,$D287,0)</f>
        <v/>
      </c>
      <c r="AM287">
        <f>MAX(0,AM286*(1+AM$6/Setup!$C$13)-CK287-EI287)+IF($K287=20,$D287,0)</f>
        <v/>
      </c>
      <c r="AN287">
        <f>MAX(0,AN286*(1+AN$6/Setup!$C$13)-CL287-EJ287)+IF($K287=21,$D287,0)</f>
        <v/>
      </c>
      <c r="AO287">
        <f>MAX(0,AO286*(1+AO$6/Setup!$C$13)-CM287-EK287)+IF($K287=22,$D287,0)</f>
        <v/>
      </c>
      <c r="AP287">
        <f>MAX(0,AP286*(1+AP$6/Setup!$C$13)-CN287-EL287)+IF($K287=23,$D287,0)</f>
        <v/>
      </c>
      <c r="AQ287">
        <f>MAX(0,AQ286*(1+AQ$6/Setup!$C$13)-CO287-EM287)+IF($K287=24,$D287,0)</f>
        <v/>
      </c>
      <c r="AR287">
        <f>MAX(0,AR286*(1+AR$6/Setup!$C$13)-CP287-EN287)+IF($K287=25,$D287,0)</f>
        <v/>
      </c>
      <c r="AS287">
        <f>MAX(0,AS286*(1+AS$6/Setup!$C$13)-CQ287-EO287)+IF($K287=26,$D287,0)</f>
        <v/>
      </c>
      <c r="AT287">
        <f>MAX(0,AT286*(1+AT$6/Setup!$C$13)-CR287-EP287)+IF($K287=27,$D287,0)</f>
        <v/>
      </c>
      <c r="AU287">
        <f>MAX(0,AU286*(1+AU$6/Setup!$C$13)-CS287-EQ287)+IF($K287=28,$D287,0)</f>
        <v/>
      </c>
      <c r="AV287">
        <f>MAX(0,AV286*(1+AV$6/Setup!$C$13)-CT287-ER287)+IF($K287=29,$D287,0)</f>
        <v/>
      </c>
      <c r="AW287">
        <f>MAX(0,AW286*(1+AW$6/Setup!$C$13)-CU287-ES287)+IF($K287=30,$D287,0)</f>
        <v/>
      </c>
      <c r="AX287">
        <f>MAX(0,AX286*(1+AX$6/Setup!$C$13)-CV287-ET287)+IF($K287=31,$D287,0)</f>
        <v/>
      </c>
      <c r="AY287">
        <f>MAX(0,AY286*(1+AY$6/Setup!$C$13)-CW287-EU287)+IF($K287=32,$D287,0)</f>
        <v/>
      </c>
      <c r="AZ287">
        <f>MAX(0,AZ286*(1+AZ$6/Setup!$C$13)-CX287-EV287)+IF($K287=33,$D287,0)</f>
        <v/>
      </c>
      <c r="BA287">
        <f>MAX(0,BA286*(1+BA$6/Setup!$C$13)-CY287-EW287)+IF($K287=34,$D287,0)</f>
        <v/>
      </c>
      <c r="BB287">
        <f>MAX(0,BB286*(1+BB$6/Setup!$C$13)-CZ287-EX287)+IF($K287=35,$D287,0)</f>
        <v/>
      </c>
      <c r="BC287">
        <f>MAX(0,BC286*(1+BC$6/Setup!$C$13)-DA287-EY287)+IF($K287=36,$D287,0)</f>
        <v/>
      </c>
      <c r="BD287">
        <f>MAX(0,BD286*(1+BD$6/Setup!$C$13)-DB287-EZ287)+IF($K287=37,$D287,0)</f>
        <v/>
      </c>
      <c r="BE287">
        <f>MAX(0,BE286*(1+BE$6/Setup!$C$13)-DC287-FA287)+IF($K287=38,$D287,0)</f>
        <v/>
      </c>
      <c r="BF287">
        <f>MAX(0,BF286*(1+BF$6/Setup!$C$13)-DD287-FB287)+IF($K287=39,$D287,0)</f>
        <v/>
      </c>
      <c r="BG287">
        <f>MAX(0,BG286*(1+BG$6/Setup!$C$13)-DE287-FC287)+IF($K287=40,$D287,0)</f>
        <v/>
      </c>
      <c r="BH287">
        <f>MAX(0,BH286*(1+BH$6/Setup!$C$13)-DF287-FD287)+IF($K287=41,$D287,0)</f>
        <v/>
      </c>
      <c r="BI287">
        <f>MAX(0,BI286*(1+BI$6/Setup!$C$13)-DG287-FE287)+IF($K287=42,$D287,0)</f>
        <v/>
      </c>
      <c r="BJ287">
        <f>MAX(0,BJ286*(1+BJ$6/Setup!$C$13)-DH287-FF287)+IF($K287=43,$D287,0)</f>
        <v/>
      </c>
      <c r="BK287">
        <f>MAX(0,BK286*(1+BK$6/Setup!$C$13)-DI287-FG287)+IF($K287=44,$D287,0)</f>
        <v/>
      </c>
      <c r="BL287">
        <f>MAX(0,BL286*(1+BL$6/Setup!$C$13)-DJ287-FH287)+IF($K287=45,$D287,0)</f>
        <v/>
      </c>
      <c r="BM287">
        <f>MAX(0,BM286*(1+BM$6/Setup!$C$13)-DK287-FI287)+IF($K287=46,$D287,0)</f>
        <v/>
      </c>
      <c r="BN287">
        <f>MAX(0,BN286*(1+BN$6/Setup!$C$13)-DL287-FJ287)+IF($K287=47,$D287,0)</f>
        <v/>
      </c>
      <c r="BO287">
        <f>MAX(0,BO286*(1+BO$6/Setup!$C$13)-DM287-FK287)+IF($K287=48,$D287,0)</f>
        <v/>
      </c>
      <c r="BP287">
        <f>MAX(0,BP286*(1+BP$6/Setup!$C$13)-DN287-FL287)+IF($K287=49,$D287,0)</f>
        <v/>
      </c>
      <c r="BQ287">
        <f>MAX(0,BQ286*(1+BQ$6/Setup!$C$13)-DO287-FM287)+IF($K287=50,$D287,0)</f>
        <v/>
      </c>
      <c r="BR287">
        <f>MIN(T286*(1+T$6/Setup!$C$13),T$7)</f>
        <v/>
      </c>
      <c r="BS287">
        <f>MIN(U286*(1+U$6/Setup!$C$13),U$7)</f>
        <v/>
      </c>
      <c r="BT287">
        <f>MIN(V286*(1+V$6/Setup!$C$13),V$7)</f>
        <v/>
      </c>
      <c r="BU287">
        <f>MIN(W286*(1+W$6/Setup!$C$13),W$7)</f>
        <v/>
      </c>
      <c r="BV287">
        <f>MIN(X286*(1+X$6/Setup!$C$13),X$7)</f>
        <v/>
      </c>
      <c r="BW287">
        <f>MIN(Y286*(1+Y$6/Setup!$C$13),Y$7)</f>
        <v/>
      </c>
      <c r="BX287">
        <f>MIN(Z286*(1+Z$6/Setup!$C$13),Z$7)</f>
        <v/>
      </c>
      <c r="BY287">
        <f>MIN(AA286*(1+AA$6/Setup!$C$13),AA$7)</f>
        <v/>
      </c>
      <c r="BZ287">
        <f>MIN(AB286*(1+AB$6/Setup!$C$13),AB$7)</f>
        <v/>
      </c>
      <c r="CA287">
        <f>MIN(AC286*(1+AC$6/Setup!$C$13),AC$7)</f>
        <v/>
      </c>
      <c r="CB287">
        <f>MIN(AD286*(1+AD$6/Setup!$C$13),AD$7)</f>
        <v/>
      </c>
      <c r="CC287">
        <f>MIN(AE286*(1+AE$6/Setup!$C$13),AE$7)</f>
        <v/>
      </c>
      <c r="CD287">
        <f>MIN(AF286*(1+AF$6/Setup!$C$13),AF$7)</f>
        <v/>
      </c>
      <c r="CE287">
        <f>MIN(AG286*(1+AG$6/Setup!$C$13),AG$7)</f>
        <v/>
      </c>
      <c r="CF287">
        <f>MIN(AH286*(1+AH$6/Setup!$C$13),AH$7)</f>
        <v/>
      </c>
      <c r="CG287">
        <f>MIN(AI286*(1+AI$6/Setup!$C$13),AI$7)</f>
        <v/>
      </c>
      <c r="CH287">
        <f>MIN(AJ286*(1+AJ$6/Setup!$C$13),AJ$7)</f>
        <v/>
      </c>
      <c r="CI287">
        <f>MIN(AK286*(1+AK$6/Setup!$C$13),AK$7)</f>
        <v/>
      </c>
      <c r="CJ287">
        <f>MIN(AL286*(1+AL$6/Setup!$C$13),AL$7)</f>
        <v/>
      </c>
      <c r="CK287">
        <f>MIN(AM286*(1+AM$6/Setup!$C$13),AM$7)</f>
        <v/>
      </c>
      <c r="CL287">
        <f>MIN(AN286*(1+AN$6/Setup!$C$13),AN$7)</f>
        <v/>
      </c>
      <c r="CM287">
        <f>MIN(AO286*(1+AO$6/Setup!$C$13),AO$7)</f>
        <v/>
      </c>
      <c r="CN287">
        <f>MIN(AP286*(1+AP$6/Setup!$C$13),AP$7)</f>
        <v/>
      </c>
      <c r="CO287">
        <f>MIN(AQ286*(1+AQ$6/Setup!$C$13),AQ$7)</f>
        <v/>
      </c>
      <c r="CP287">
        <f>MIN(AR286*(1+AR$6/Setup!$C$13),AR$7)</f>
        <v/>
      </c>
      <c r="CQ287">
        <f>MIN(AS286*(1+AS$6/Setup!$C$13),AS$7)</f>
        <v/>
      </c>
      <c r="CR287">
        <f>MIN(AT286*(1+AT$6/Setup!$C$13),AT$7)</f>
        <v/>
      </c>
      <c r="CS287">
        <f>MIN(AU286*(1+AU$6/Setup!$C$13),AU$7)</f>
        <v/>
      </c>
      <c r="CT287">
        <f>MIN(AV286*(1+AV$6/Setup!$C$13),AV$7)</f>
        <v/>
      </c>
      <c r="CU287">
        <f>MIN(AW286*(1+AW$6/Setup!$C$13),AW$7)</f>
        <v/>
      </c>
      <c r="CV287">
        <f>MIN(AX286*(1+AX$6/Setup!$C$13),AX$7)</f>
        <v/>
      </c>
      <c r="CW287">
        <f>MIN(AY286*(1+AY$6/Setup!$C$13),AY$7)</f>
        <v/>
      </c>
      <c r="CX287">
        <f>MIN(AZ286*(1+AZ$6/Setup!$C$13),AZ$7)</f>
        <v/>
      </c>
      <c r="CY287">
        <f>MIN(BA286*(1+BA$6/Setup!$C$13),BA$7)</f>
        <v/>
      </c>
      <c r="CZ287">
        <f>MIN(BB286*(1+BB$6/Setup!$C$13),BB$7)</f>
        <v/>
      </c>
      <c r="DA287">
        <f>MIN(BC286*(1+BC$6/Setup!$C$13),BC$7)</f>
        <v/>
      </c>
      <c r="DB287">
        <f>MIN(BD286*(1+BD$6/Setup!$C$13),BD$7)</f>
        <v/>
      </c>
      <c r="DC287">
        <f>MIN(BE286*(1+BE$6/Setup!$C$13),BE$7)</f>
        <v/>
      </c>
      <c r="DD287">
        <f>MIN(BF286*(1+BF$6/Setup!$C$13),BF$7)</f>
        <v/>
      </c>
      <c r="DE287">
        <f>MIN(BG286*(1+BG$6/Setup!$C$13),BG$7)</f>
        <v/>
      </c>
      <c r="DF287">
        <f>MIN(BH286*(1+BH$6/Setup!$C$13),BH$7)</f>
        <v/>
      </c>
      <c r="DG287">
        <f>MIN(BI286*(1+BI$6/Setup!$C$13),BI$7)</f>
        <v/>
      </c>
      <c r="DH287">
        <f>MIN(BJ286*(1+BJ$6/Setup!$C$13),BJ$7)</f>
        <v/>
      </c>
      <c r="DI287">
        <f>MIN(BK286*(1+BK$6/Setup!$C$13),BK$7)</f>
        <v/>
      </c>
      <c r="DJ287">
        <f>MIN(BL286*(1+BL$6/Setup!$C$13),BL$7)</f>
        <v/>
      </c>
      <c r="DK287">
        <f>MIN(BM286*(1+BM$6/Setup!$C$13),BM$7)</f>
        <v/>
      </c>
      <c r="DL287">
        <f>MIN(BN286*(1+BN$6/Setup!$C$13),BN$7)</f>
        <v/>
      </c>
      <c r="DM287">
        <f>MIN(BO286*(1+BO$6/Setup!$C$13),BO$7)</f>
        <v/>
      </c>
      <c r="DN287">
        <f>MIN(BP286*(1+BP$6/Setup!$C$13),BP$7)</f>
        <v/>
      </c>
      <c r="DO287">
        <f>MIN(BQ286*(1+BQ$6/Setup!$C$13),BQ$7)</f>
        <v/>
      </c>
      <c r="DP287">
        <f>MIN(T286*(1+T$6/Setup!$C$13)-BR287,$H287)</f>
        <v/>
      </c>
      <c r="DQ287">
        <f>MIN(U286*(1+U$6/Setup!$C$13)-BS287,MAX(0,$H287-SUM($DP287:DP287)))</f>
        <v/>
      </c>
      <c r="DR287">
        <f>MIN(V286*(1+V$6/Setup!$C$13)-BT287,MAX(0,$H287-SUM($DP287:DQ287)))</f>
        <v/>
      </c>
      <c r="DS287">
        <f>MIN(W286*(1+W$6/Setup!$C$13)-BU287,MAX(0,$H287-SUM($DP287:DR287)))</f>
        <v/>
      </c>
      <c r="DT287">
        <f>MIN(X286*(1+X$6/Setup!$C$13)-BV287,MAX(0,$H287-SUM($DP287:DS287)))</f>
        <v/>
      </c>
      <c r="DU287">
        <f>MIN(Y286*(1+Y$6/Setup!$C$13)-BW287,MAX(0,$H287-SUM($DP287:DT287)))</f>
        <v/>
      </c>
      <c r="DV287">
        <f>MIN(Z286*(1+Z$6/Setup!$C$13)-BX287,MAX(0,$H287-SUM($DP287:DU287)))</f>
        <v/>
      </c>
      <c r="DW287">
        <f>MIN(AA286*(1+AA$6/Setup!$C$13)-BY287,MAX(0,$H287-SUM($DP287:DV287)))</f>
        <v/>
      </c>
      <c r="DX287">
        <f>MIN(AB286*(1+AB$6/Setup!$C$13)-BZ287,MAX(0,$H287-SUM($DP287:DW287)))</f>
        <v/>
      </c>
      <c r="DY287">
        <f>MIN(AC286*(1+AC$6/Setup!$C$13)-CA287,MAX(0,$H287-SUM($DP287:DX287)))</f>
        <v/>
      </c>
      <c r="DZ287">
        <f>MIN(AD286*(1+AD$6/Setup!$C$13)-CB287,MAX(0,$H287-SUM($DP287:DY287)))</f>
        <v/>
      </c>
      <c r="EA287">
        <f>MIN(AE286*(1+AE$6/Setup!$C$13)-CC287,MAX(0,$H287-SUM($DP287:DZ287)))</f>
        <v/>
      </c>
      <c r="EB287">
        <f>MIN(AF286*(1+AF$6/Setup!$C$13)-CD287,MAX(0,$H287-SUM($DP287:EA287)))</f>
        <v/>
      </c>
      <c r="EC287">
        <f>MIN(AG286*(1+AG$6/Setup!$C$13)-CE287,MAX(0,$H287-SUM($DP287:EB287)))</f>
        <v/>
      </c>
      <c r="ED287">
        <f>MIN(AH286*(1+AH$6/Setup!$C$13)-CF287,MAX(0,$H287-SUM($DP287:EC287)))</f>
        <v/>
      </c>
      <c r="EE287">
        <f>MIN(AI286*(1+AI$6/Setup!$C$13)-CG287,MAX(0,$H287-SUM($DP287:ED287)))</f>
        <v/>
      </c>
      <c r="EF287">
        <f>MIN(AJ286*(1+AJ$6/Setup!$C$13)-CH287,MAX(0,$H287-SUM($DP287:EE287)))</f>
        <v/>
      </c>
      <c r="EG287">
        <f>MIN(AK286*(1+AK$6/Setup!$C$13)-CI287,MAX(0,$H287-SUM($DP287:EF287)))</f>
        <v/>
      </c>
      <c r="EH287">
        <f>MIN(AL286*(1+AL$6/Setup!$C$13)-CJ287,MAX(0,$H287-SUM($DP287:EG287)))</f>
        <v/>
      </c>
      <c r="EI287">
        <f>MIN(AM286*(1+AM$6/Setup!$C$13)-CK287,MAX(0,$H287-SUM($DP287:EH287)))</f>
        <v/>
      </c>
      <c r="EJ287">
        <f>MIN(AN286*(1+AN$6/Setup!$C$13)-CL287,MAX(0,$H287-SUM($DP287:EI287)))</f>
        <v/>
      </c>
      <c r="EK287">
        <f>MIN(AO286*(1+AO$6/Setup!$C$13)-CM287,MAX(0,$H287-SUM($DP287:EJ287)))</f>
        <v/>
      </c>
      <c r="EL287">
        <f>MIN(AP286*(1+AP$6/Setup!$C$13)-CN287,MAX(0,$H287-SUM($DP287:EK287)))</f>
        <v/>
      </c>
      <c r="EM287">
        <f>MIN(AQ286*(1+AQ$6/Setup!$C$13)-CO287,MAX(0,$H287-SUM($DP287:EL287)))</f>
        <v/>
      </c>
      <c r="EN287">
        <f>MIN(AR286*(1+AR$6/Setup!$C$13)-CP287,MAX(0,$H287-SUM($DP287:EM287)))</f>
        <v/>
      </c>
      <c r="EO287">
        <f>MIN(AS286*(1+AS$6/Setup!$C$13)-CQ287,MAX(0,$H287-SUM($DP287:EN287)))</f>
        <v/>
      </c>
      <c r="EP287">
        <f>MIN(AT286*(1+AT$6/Setup!$C$13)-CR287,MAX(0,$H287-SUM($DP287:EO287)))</f>
        <v/>
      </c>
      <c r="EQ287">
        <f>MIN(AU286*(1+AU$6/Setup!$C$13)-CS287,MAX(0,$H287-SUM($DP287:EP287)))</f>
        <v/>
      </c>
      <c r="ER287">
        <f>MIN(AV286*(1+AV$6/Setup!$C$13)-CT287,MAX(0,$H287-SUM($DP287:EQ287)))</f>
        <v/>
      </c>
      <c r="ES287">
        <f>MIN(AW286*(1+AW$6/Setup!$C$13)-CU287,MAX(0,$H287-SUM($DP287:ER287)))</f>
        <v/>
      </c>
      <c r="ET287">
        <f>MIN(AX286*(1+AX$6/Setup!$C$13)-CV287,MAX(0,$H287-SUM($DP287:ES287)))</f>
        <v/>
      </c>
      <c r="EU287">
        <f>MIN(AY286*(1+AY$6/Setup!$C$13)-CW287,MAX(0,$H287-SUM($DP287:ET287)))</f>
        <v/>
      </c>
      <c r="EV287">
        <f>MIN(AZ286*(1+AZ$6/Setup!$C$13)-CX287,MAX(0,$H287-SUM($DP287:EU287)))</f>
        <v/>
      </c>
      <c r="EW287">
        <f>MIN(BA286*(1+BA$6/Setup!$C$13)-CY287,MAX(0,$H287-SUM($DP287:EV287)))</f>
        <v/>
      </c>
      <c r="EX287">
        <f>MIN(BB286*(1+BB$6/Setup!$C$13)-CZ287,MAX(0,$H287-SUM($DP287:EW287)))</f>
        <v/>
      </c>
      <c r="EY287">
        <f>MIN(BC286*(1+BC$6/Setup!$C$13)-DA287,MAX(0,$H287-SUM($DP287:EX287)))</f>
        <v/>
      </c>
      <c r="EZ287">
        <f>MIN(BD286*(1+BD$6/Setup!$C$13)-DB287,MAX(0,$H287-SUM($DP287:EY287)))</f>
        <v/>
      </c>
      <c r="FA287">
        <f>MIN(BE286*(1+BE$6/Setup!$C$13)-DC287,MAX(0,$H287-SUM($DP287:EZ287)))</f>
        <v/>
      </c>
      <c r="FB287">
        <f>MIN(BF286*(1+BF$6/Setup!$C$13)-DD287,MAX(0,$H287-SUM($DP287:FA287)))</f>
        <v/>
      </c>
      <c r="FC287">
        <f>MIN(BG286*(1+BG$6/Setup!$C$13)-DE287,MAX(0,$H287-SUM($DP287:FB287)))</f>
        <v/>
      </c>
      <c r="FD287">
        <f>MIN(BH286*(1+BH$6/Setup!$C$13)-DF287,MAX(0,$H287-SUM($DP287:FC287)))</f>
        <v/>
      </c>
      <c r="FE287">
        <f>MIN(BI286*(1+BI$6/Setup!$C$13)-DG287,MAX(0,$H287-SUM($DP287:FD287)))</f>
        <v/>
      </c>
      <c r="FF287">
        <f>MIN(BJ286*(1+BJ$6/Setup!$C$13)-DH287,MAX(0,$H287-SUM($DP287:FE287)))</f>
        <v/>
      </c>
      <c r="FG287">
        <f>MIN(BK286*(1+BK$6/Setup!$C$13)-DI287,MAX(0,$H287-SUM($DP287:FF287)))</f>
        <v/>
      </c>
      <c r="FH287">
        <f>MIN(BL286*(1+BL$6/Setup!$C$13)-DJ287,MAX(0,$H287-SUM($DP287:FG287)))</f>
        <v/>
      </c>
      <c r="FI287">
        <f>MIN(BM286*(1+BM$6/Setup!$C$13)-DK287,MAX(0,$H287-SUM($DP287:FH287)))</f>
        <v/>
      </c>
      <c r="FJ287">
        <f>MIN(BN286*(1+BN$6/Setup!$C$13)-DL287,MAX(0,$H287-SUM($DP287:FI287)))</f>
        <v/>
      </c>
      <c r="FK287">
        <f>MIN(BO286*(1+BO$6/Setup!$C$13)-DM287,MAX(0,$H287-SUM($DP287:FJ287)))</f>
        <v/>
      </c>
      <c r="FL287">
        <f>MIN(BP286*(1+BP$6/Setup!$C$13)-DN287,MAX(0,$H287-SUM($DP287:FK287)))</f>
        <v/>
      </c>
      <c r="FM287">
        <f>MIN(BQ286*(1+BQ$6/Setup!$C$13)-DO287,MAX(0,$H287-SUM($DP287:FL287)))</f>
        <v/>
      </c>
    </row>
    <row r="288">
      <c r="A288">
        <f>A287+1</f>
        <v/>
      </c>
      <c r="B288">
        <f>IF(Setup!$C$6="Every week",Setup!$C$7+7*(A288-1),IF(Setup!$C$6="Every 2 weeks",Setup!$C$7+14*(A288-1),IF(Setup!$C$6="Every month",EDATE(Setup!$C$7,A288-1),EOMONTH(Setup!$C$7,INT((A288-1+Setup!$C$20)/2)-1)+MIN(IF(MOD(A288-1+Setup!$C$20,2)=0,Setup!$C$18,Setup!$C$19),DAY(EOMONTH(Setup!$C$7,INT((A288-1+Setup!$C$20)/2)))))))</f>
        <v/>
      </c>
      <c r="C288">
        <f>N('Paycheck Plan'!J284)</f>
        <v/>
      </c>
      <c r="D288">
        <f>N('Paycheck Plan'!K284)</f>
        <v/>
      </c>
      <c r="E288">
        <f>MIN(MAX(0,Setup!$C$10-F287),MAX(0,Setup!$C$8+C288-G288))</f>
        <v/>
      </c>
      <c r="F288">
        <f>F287+E288</f>
        <v/>
      </c>
      <c r="G288">
        <f>MIN(Setup!$C$14,MAX(0,Setup!$C$8+C288))</f>
        <v/>
      </c>
      <c r="H288">
        <f>MAX(0,Setup!$C$8+C288-G288-E288)+SUM($T$7:$BQ$7)-SUM(BR288:DO288)</f>
        <v/>
      </c>
      <c r="I288">
        <f>SUMPRODUCT(T287:BQ287,$T$6:$BQ$6)/Setup!$C$13</f>
        <v/>
      </c>
      <c r="J288">
        <f>SUM(T288:BQ288)</f>
        <v/>
      </c>
      <c r="K288">
        <f>IF(MAX(DP288:FM288)&gt;0,MATCH(MAX(DP288:FM288),DP288:FM288,0),1)</f>
        <v/>
      </c>
      <c r="T288">
        <f>MAX(0,T287*(1+T$6/Setup!$C$13)-BR288-DP288)+IF($K288=1,$D288,0)</f>
        <v/>
      </c>
      <c r="U288">
        <f>MAX(0,U287*(1+U$6/Setup!$C$13)-BS288-DQ288)+IF($K288=2,$D288,0)</f>
        <v/>
      </c>
      <c r="V288">
        <f>MAX(0,V287*(1+V$6/Setup!$C$13)-BT288-DR288)+IF($K288=3,$D288,0)</f>
        <v/>
      </c>
      <c r="W288">
        <f>MAX(0,W287*(1+W$6/Setup!$C$13)-BU288-DS288)+IF($K288=4,$D288,0)</f>
        <v/>
      </c>
      <c r="X288">
        <f>MAX(0,X287*(1+X$6/Setup!$C$13)-BV288-DT288)+IF($K288=5,$D288,0)</f>
        <v/>
      </c>
      <c r="Y288">
        <f>MAX(0,Y287*(1+Y$6/Setup!$C$13)-BW288-DU288)+IF($K288=6,$D288,0)</f>
        <v/>
      </c>
      <c r="Z288">
        <f>MAX(0,Z287*(1+Z$6/Setup!$C$13)-BX288-DV288)+IF($K288=7,$D288,0)</f>
        <v/>
      </c>
      <c r="AA288">
        <f>MAX(0,AA287*(1+AA$6/Setup!$C$13)-BY288-DW288)+IF($K288=8,$D288,0)</f>
        <v/>
      </c>
      <c r="AB288">
        <f>MAX(0,AB287*(1+AB$6/Setup!$C$13)-BZ288-DX288)+IF($K288=9,$D288,0)</f>
        <v/>
      </c>
      <c r="AC288">
        <f>MAX(0,AC287*(1+AC$6/Setup!$C$13)-CA288-DY288)+IF($K288=10,$D288,0)</f>
        <v/>
      </c>
      <c r="AD288">
        <f>MAX(0,AD287*(1+AD$6/Setup!$C$13)-CB288-DZ288)+IF($K288=11,$D288,0)</f>
        <v/>
      </c>
      <c r="AE288">
        <f>MAX(0,AE287*(1+AE$6/Setup!$C$13)-CC288-EA288)+IF($K288=12,$D288,0)</f>
        <v/>
      </c>
      <c r="AF288">
        <f>MAX(0,AF287*(1+AF$6/Setup!$C$13)-CD288-EB288)+IF($K288=13,$D288,0)</f>
        <v/>
      </c>
      <c r="AG288">
        <f>MAX(0,AG287*(1+AG$6/Setup!$C$13)-CE288-EC288)+IF($K288=14,$D288,0)</f>
        <v/>
      </c>
      <c r="AH288">
        <f>MAX(0,AH287*(1+AH$6/Setup!$C$13)-CF288-ED288)+IF($K288=15,$D288,0)</f>
        <v/>
      </c>
      <c r="AI288">
        <f>MAX(0,AI287*(1+AI$6/Setup!$C$13)-CG288-EE288)+IF($K288=16,$D288,0)</f>
        <v/>
      </c>
      <c r="AJ288">
        <f>MAX(0,AJ287*(1+AJ$6/Setup!$C$13)-CH288-EF288)+IF($K288=17,$D288,0)</f>
        <v/>
      </c>
      <c r="AK288">
        <f>MAX(0,AK287*(1+AK$6/Setup!$C$13)-CI288-EG288)+IF($K288=18,$D288,0)</f>
        <v/>
      </c>
      <c r="AL288">
        <f>MAX(0,AL287*(1+AL$6/Setup!$C$13)-CJ288-EH288)+IF($K288=19,$D288,0)</f>
        <v/>
      </c>
      <c r="AM288">
        <f>MAX(0,AM287*(1+AM$6/Setup!$C$13)-CK288-EI288)+IF($K288=20,$D288,0)</f>
        <v/>
      </c>
      <c r="AN288">
        <f>MAX(0,AN287*(1+AN$6/Setup!$C$13)-CL288-EJ288)+IF($K288=21,$D288,0)</f>
        <v/>
      </c>
      <c r="AO288">
        <f>MAX(0,AO287*(1+AO$6/Setup!$C$13)-CM288-EK288)+IF($K288=22,$D288,0)</f>
        <v/>
      </c>
      <c r="AP288">
        <f>MAX(0,AP287*(1+AP$6/Setup!$C$13)-CN288-EL288)+IF($K288=23,$D288,0)</f>
        <v/>
      </c>
      <c r="AQ288">
        <f>MAX(0,AQ287*(1+AQ$6/Setup!$C$13)-CO288-EM288)+IF($K288=24,$D288,0)</f>
        <v/>
      </c>
      <c r="AR288">
        <f>MAX(0,AR287*(1+AR$6/Setup!$C$13)-CP288-EN288)+IF($K288=25,$D288,0)</f>
        <v/>
      </c>
      <c r="AS288">
        <f>MAX(0,AS287*(1+AS$6/Setup!$C$13)-CQ288-EO288)+IF($K288=26,$D288,0)</f>
        <v/>
      </c>
      <c r="AT288">
        <f>MAX(0,AT287*(1+AT$6/Setup!$C$13)-CR288-EP288)+IF($K288=27,$D288,0)</f>
        <v/>
      </c>
      <c r="AU288">
        <f>MAX(0,AU287*(1+AU$6/Setup!$C$13)-CS288-EQ288)+IF($K288=28,$D288,0)</f>
        <v/>
      </c>
      <c r="AV288">
        <f>MAX(0,AV287*(1+AV$6/Setup!$C$13)-CT288-ER288)+IF($K288=29,$D288,0)</f>
        <v/>
      </c>
      <c r="AW288">
        <f>MAX(0,AW287*(1+AW$6/Setup!$C$13)-CU288-ES288)+IF($K288=30,$D288,0)</f>
        <v/>
      </c>
      <c r="AX288">
        <f>MAX(0,AX287*(1+AX$6/Setup!$C$13)-CV288-ET288)+IF($K288=31,$D288,0)</f>
        <v/>
      </c>
      <c r="AY288">
        <f>MAX(0,AY287*(1+AY$6/Setup!$C$13)-CW288-EU288)+IF($K288=32,$D288,0)</f>
        <v/>
      </c>
      <c r="AZ288">
        <f>MAX(0,AZ287*(1+AZ$6/Setup!$C$13)-CX288-EV288)+IF($K288=33,$D288,0)</f>
        <v/>
      </c>
      <c r="BA288">
        <f>MAX(0,BA287*(1+BA$6/Setup!$C$13)-CY288-EW288)+IF($K288=34,$D288,0)</f>
        <v/>
      </c>
      <c r="BB288">
        <f>MAX(0,BB287*(1+BB$6/Setup!$C$13)-CZ288-EX288)+IF($K288=35,$D288,0)</f>
        <v/>
      </c>
      <c r="BC288">
        <f>MAX(0,BC287*(1+BC$6/Setup!$C$13)-DA288-EY288)+IF($K288=36,$D288,0)</f>
        <v/>
      </c>
      <c r="BD288">
        <f>MAX(0,BD287*(1+BD$6/Setup!$C$13)-DB288-EZ288)+IF($K288=37,$D288,0)</f>
        <v/>
      </c>
      <c r="BE288">
        <f>MAX(0,BE287*(1+BE$6/Setup!$C$13)-DC288-FA288)+IF($K288=38,$D288,0)</f>
        <v/>
      </c>
      <c r="BF288">
        <f>MAX(0,BF287*(1+BF$6/Setup!$C$13)-DD288-FB288)+IF($K288=39,$D288,0)</f>
        <v/>
      </c>
      <c r="BG288">
        <f>MAX(0,BG287*(1+BG$6/Setup!$C$13)-DE288-FC288)+IF($K288=40,$D288,0)</f>
        <v/>
      </c>
      <c r="BH288">
        <f>MAX(0,BH287*(1+BH$6/Setup!$C$13)-DF288-FD288)+IF($K288=41,$D288,0)</f>
        <v/>
      </c>
      <c r="BI288">
        <f>MAX(0,BI287*(1+BI$6/Setup!$C$13)-DG288-FE288)+IF($K288=42,$D288,0)</f>
        <v/>
      </c>
      <c r="BJ288">
        <f>MAX(0,BJ287*(1+BJ$6/Setup!$C$13)-DH288-FF288)+IF($K288=43,$D288,0)</f>
        <v/>
      </c>
      <c r="BK288">
        <f>MAX(0,BK287*(1+BK$6/Setup!$C$13)-DI288-FG288)+IF($K288=44,$D288,0)</f>
        <v/>
      </c>
      <c r="BL288">
        <f>MAX(0,BL287*(1+BL$6/Setup!$C$13)-DJ288-FH288)+IF($K288=45,$D288,0)</f>
        <v/>
      </c>
      <c r="BM288">
        <f>MAX(0,BM287*(1+BM$6/Setup!$C$13)-DK288-FI288)+IF($K288=46,$D288,0)</f>
        <v/>
      </c>
      <c r="BN288">
        <f>MAX(0,BN287*(1+BN$6/Setup!$C$13)-DL288-FJ288)+IF($K288=47,$D288,0)</f>
        <v/>
      </c>
      <c r="BO288">
        <f>MAX(0,BO287*(1+BO$6/Setup!$C$13)-DM288-FK288)+IF($K288=48,$D288,0)</f>
        <v/>
      </c>
      <c r="BP288">
        <f>MAX(0,BP287*(1+BP$6/Setup!$C$13)-DN288-FL288)+IF($K288=49,$D288,0)</f>
        <v/>
      </c>
      <c r="BQ288">
        <f>MAX(0,BQ287*(1+BQ$6/Setup!$C$13)-DO288-FM288)+IF($K288=50,$D288,0)</f>
        <v/>
      </c>
      <c r="BR288">
        <f>MIN(T287*(1+T$6/Setup!$C$13),T$7)</f>
        <v/>
      </c>
      <c r="BS288">
        <f>MIN(U287*(1+U$6/Setup!$C$13),U$7)</f>
        <v/>
      </c>
      <c r="BT288">
        <f>MIN(V287*(1+V$6/Setup!$C$13),V$7)</f>
        <v/>
      </c>
      <c r="BU288">
        <f>MIN(W287*(1+W$6/Setup!$C$13),W$7)</f>
        <v/>
      </c>
      <c r="BV288">
        <f>MIN(X287*(1+X$6/Setup!$C$13),X$7)</f>
        <v/>
      </c>
      <c r="BW288">
        <f>MIN(Y287*(1+Y$6/Setup!$C$13),Y$7)</f>
        <v/>
      </c>
      <c r="BX288">
        <f>MIN(Z287*(1+Z$6/Setup!$C$13),Z$7)</f>
        <v/>
      </c>
      <c r="BY288">
        <f>MIN(AA287*(1+AA$6/Setup!$C$13),AA$7)</f>
        <v/>
      </c>
      <c r="BZ288">
        <f>MIN(AB287*(1+AB$6/Setup!$C$13),AB$7)</f>
        <v/>
      </c>
      <c r="CA288">
        <f>MIN(AC287*(1+AC$6/Setup!$C$13),AC$7)</f>
        <v/>
      </c>
      <c r="CB288">
        <f>MIN(AD287*(1+AD$6/Setup!$C$13),AD$7)</f>
        <v/>
      </c>
      <c r="CC288">
        <f>MIN(AE287*(1+AE$6/Setup!$C$13),AE$7)</f>
        <v/>
      </c>
      <c r="CD288">
        <f>MIN(AF287*(1+AF$6/Setup!$C$13),AF$7)</f>
        <v/>
      </c>
      <c r="CE288">
        <f>MIN(AG287*(1+AG$6/Setup!$C$13),AG$7)</f>
        <v/>
      </c>
      <c r="CF288">
        <f>MIN(AH287*(1+AH$6/Setup!$C$13),AH$7)</f>
        <v/>
      </c>
      <c r="CG288">
        <f>MIN(AI287*(1+AI$6/Setup!$C$13),AI$7)</f>
        <v/>
      </c>
      <c r="CH288">
        <f>MIN(AJ287*(1+AJ$6/Setup!$C$13),AJ$7)</f>
        <v/>
      </c>
      <c r="CI288">
        <f>MIN(AK287*(1+AK$6/Setup!$C$13),AK$7)</f>
        <v/>
      </c>
      <c r="CJ288">
        <f>MIN(AL287*(1+AL$6/Setup!$C$13),AL$7)</f>
        <v/>
      </c>
      <c r="CK288">
        <f>MIN(AM287*(1+AM$6/Setup!$C$13),AM$7)</f>
        <v/>
      </c>
      <c r="CL288">
        <f>MIN(AN287*(1+AN$6/Setup!$C$13),AN$7)</f>
        <v/>
      </c>
      <c r="CM288">
        <f>MIN(AO287*(1+AO$6/Setup!$C$13),AO$7)</f>
        <v/>
      </c>
      <c r="CN288">
        <f>MIN(AP287*(1+AP$6/Setup!$C$13),AP$7)</f>
        <v/>
      </c>
      <c r="CO288">
        <f>MIN(AQ287*(1+AQ$6/Setup!$C$13),AQ$7)</f>
        <v/>
      </c>
      <c r="CP288">
        <f>MIN(AR287*(1+AR$6/Setup!$C$13),AR$7)</f>
        <v/>
      </c>
      <c r="CQ288">
        <f>MIN(AS287*(1+AS$6/Setup!$C$13),AS$7)</f>
        <v/>
      </c>
      <c r="CR288">
        <f>MIN(AT287*(1+AT$6/Setup!$C$13),AT$7)</f>
        <v/>
      </c>
      <c r="CS288">
        <f>MIN(AU287*(1+AU$6/Setup!$C$13),AU$7)</f>
        <v/>
      </c>
      <c r="CT288">
        <f>MIN(AV287*(1+AV$6/Setup!$C$13),AV$7)</f>
        <v/>
      </c>
      <c r="CU288">
        <f>MIN(AW287*(1+AW$6/Setup!$C$13),AW$7)</f>
        <v/>
      </c>
      <c r="CV288">
        <f>MIN(AX287*(1+AX$6/Setup!$C$13),AX$7)</f>
        <v/>
      </c>
      <c r="CW288">
        <f>MIN(AY287*(1+AY$6/Setup!$C$13),AY$7)</f>
        <v/>
      </c>
      <c r="CX288">
        <f>MIN(AZ287*(1+AZ$6/Setup!$C$13),AZ$7)</f>
        <v/>
      </c>
      <c r="CY288">
        <f>MIN(BA287*(1+BA$6/Setup!$C$13),BA$7)</f>
        <v/>
      </c>
      <c r="CZ288">
        <f>MIN(BB287*(1+BB$6/Setup!$C$13),BB$7)</f>
        <v/>
      </c>
      <c r="DA288">
        <f>MIN(BC287*(1+BC$6/Setup!$C$13),BC$7)</f>
        <v/>
      </c>
      <c r="DB288">
        <f>MIN(BD287*(1+BD$6/Setup!$C$13),BD$7)</f>
        <v/>
      </c>
      <c r="DC288">
        <f>MIN(BE287*(1+BE$6/Setup!$C$13),BE$7)</f>
        <v/>
      </c>
      <c r="DD288">
        <f>MIN(BF287*(1+BF$6/Setup!$C$13),BF$7)</f>
        <v/>
      </c>
      <c r="DE288">
        <f>MIN(BG287*(1+BG$6/Setup!$C$13),BG$7)</f>
        <v/>
      </c>
      <c r="DF288">
        <f>MIN(BH287*(1+BH$6/Setup!$C$13),BH$7)</f>
        <v/>
      </c>
      <c r="DG288">
        <f>MIN(BI287*(1+BI$6/Setup!$C$13),BI$7)</f>
        <v/>
      </c>
      <c r="DH288">
        <f>MIN(BJ287*(1+BJ$6/Setup!$C$13),BJ$7)</f>
        <v/>
      </c>
      <c r="DI288">
        <f>MIN(BK287*(1+BK$6/Setup!$C$13),BK$7)</f>
        <v/>
      </c>
      <c r="DJ288">
        <f>MIN(BL287*(1+BL$6/Setup!$C$13),BL$7)</f>
        <v/>
      </c>
      <c r="DK288">
        <f>MIN(BM287*(1+BM$6/Setup!$C$13),BM$7)</f>
        <v/>
      </c>
      <c r="DL288">
        <f>MIN(BN287*(1+BN$6/Setup!$C$13),BN$7)</f>
        <v/>
      </c>
      <c r="DM288">
        <f>MIN(BO287*(1+BO$6/Setup!$C$13),BO$7)</f>
        <v/>
      </c>
      <c r="DN288">
        <f>MIN(BP287*(1+BP$6/Setup!$C$13),BP$7)</f>
        <v/>
      </c>
      <c r="DO288">
        <f>MIN(BQ287*(1+BQ$6/Setup!$C$13),BQ$7)</f>
        <v/>
      </c>
      <c r="DP288">
        <f>MIN(T287*(1+T$6/Setup!$C$13)-BR288,$H288)</f>
        <v/>
      </c>
      <c r="DQ288">
        <f>MIN(U287*(1+U$6/Setup!$C$13)-BS288,MAX(0,$H288-SUM($DP288:DP288)))</f>
        <v/>
      </c>
      <c r="DR288">
        <f>MIN(V287*(1+V$6/Setup!$C$13)-BT288,MAX(0,$H288-SUM($DP288:DQ288)))</f>
        <v/>
      </c>
      <c r="DS288">
        <f>MIN(W287*(1+W$6/Setup!$C$13)-BU288,MAX(0,$H288-SUM($DP288:DR288)))</f>
        <v/>
      </c>
      <c r="DT288">
        <f>MIN(X287*(1+X$6/Setup!$C$13)-BV288,MAX(0,$H288-SUM($DP288:DS288)))</f>
        <v/>
      </c>
      <c r="DU288">
        <f>MIN(Y287*(1+Y$6/Setup!$C$13)-BW288,MAX(0,$H288-SUM($DP288:DT288)))</f>
        <v/>
      </c>
      <c r="DV288">
        <f>MIN(Z287*(1+Z$6/Setup!$C$13)-BX288,MAX(0,$H288-SUM($DP288:DU288)))</f>
        <v/>
      </c>
      <c r="DW288">
        <f>MIN(AA287*(1+AA$6/Setup!$C$13)-BY288,MAX(0,$H288-SUM($DP288:DV288)))</f>
        <v/>
      </c>
      <c r="DX288">
        <f>MIN(AB287*(1+AB$6/Setup!$C$13)-BZ288,MAX(0,$H288-SUM($DP288:DW288)))</f>
        <v/>
      </c>
      <c r="DY288">
        <f>MIN(AC287*(1+AC$6/Setup!$C$13)-CA288,MAX(0,$H288-SUM($DP288:DX288)))</f>
        <v/>
      </c>
      <c r="DZ288">
        <f>MIN(AD287*(1+AD$6/Setup!$C$13)-CB288,MAX(0,$H288-SUM($DP288:DY288)))</f>
        <v/>
      </c>
      <c r="EA288">
        <f>MIN(AE287*(1+AE$6/Setup!$C$13)-CC288,MAX(0,$H288-SUM($DP288:DZ288)))</f>
        <v/>
      </c>
      <c r="EB288">
        <f>MIN(AF287*(1+AF$6/Setup!$C$13)-CD288,MAX(0,$H288-SUM($DP288:EA288)))</f>
        <v/>
      </c>
      <c r="EC288">
        <f>MIN(AG287*(1+AG$6/Setup!$C$13)-CE288,MAX(0,$H288-SUM($DP288:EB288)))</f>
        <v/>
      </c>
      <c r="ED288">
        <f>MIN(AH287*(1+AH$6/Setup!$C$13)-CF288,MAX(0,$H288-SUM($DP288:EC288)))</f>
        <v/>
      </c>
      <c r="EE288">
        <f>MIN(AI287*(1+AI$6/Setup!$C$13)-CG288,MAX(0,$H288-SUM($DP288:ED288)))</f>
        <v/>
      </c>
      <c r="EF288">
        <f>MIN(AJ287*(1+AJ$6/Setup!$C$13)-CH288,MAX(0,$H288-SUM($DP288:EE288)))</f>
        <v/>
      </c>
      <c r="EG288">
        <f>MIN(AK287*(1+AK$6/Setup!$C$13)-CI288,MAX(0,$H288-SUM($DP288:EF288)))</f>
        <v/>
      </c>
      <c r="EH288">
        <f>MIN(AL287*(1+AL$6/Setup!$C$13)-CJ288,MAX(0,$H288-SUM($DP288:EG288)))</f>
        <v/>
      </c>
      <c r="EI288">
        <f>MIN(AM287*(1+AM$6/Setup!$C$13)-CK288,MAX(0,$H288-SUM($DP288:EH288)))</f>
        <v/>
      </c>
      <c r="EJ288">
        <f>MIN(AN287*(1+AN$6/Setup!$C$13)-CL288,MAX(0,$H288-SUM($DP288:EI288)))</f>
        <v/>
      </c>
      <c r="EK288">
        <f>MIN(AO287*(1+AO$6/Setup!$C$13)-CM288,MAX(0,$H288-SUM($DP288:EJ288)))</f>
        <v/>
      </c>
      <c r="EL288">
        <f>MIN(AP287*(1+AP$6/Setup!$C$13)-CN288,MAX(0,$H288-SUM($DP288:EK288)))</f>
        <v/>
      </c>
      <c r="EM288">
        <f>MIN(AQ287*(1+AQ$6/Setup!$C$13)-CO288,MAX(0,$H288-SUM($DP288:EL288)))</f>
        <v/>
      </c>
      <c r="EN288">
        <f>MIN(AR287*(1+AR$6/Setup!$C$13)-CP288,MAX(0,$H288-SUM($DP288:EM288)))</f>
        <v/>
      </c>
      <c r="EO288">
        <f>MIN(AS287*(1+AS$6/Setup!$C$13)-CQ288,MAX(0,$H288-SUM($DP288:EN288)))</f>
        <v/>
      </c>
      <c r="EP288">
        <f>MIN(AT287*(1+AT$6/Setup!$C$13)-CR288,MAX(0,$H288-SUM($DP288:EO288)))</f>
        <v/>
      </c>
      <c r="EQ288">
        <f>MIN(AU287*(1+AU$6/Setup!$C$13)-CS288,MAX(0,$H288-SUM($DP288:EP288)))</f>
        <v/>
      </c>
      <c r="ER288">
        <f>MIN(AV287*(1+AV$6/Setup!$C$13)-CT288,MAX(0,$H288-SUM($DP288:EQ288)))</f>
        <v/>
      </c>
      <c r="ES288">
        <f>MIN(AW287*(1+AW$6/Setup!$C$13)-CU288,MAX(0,$H288-SUM($DP288:ER288)))</f>
        <v/>
      </c>
      <c r="ET288">
        <f>MIN(AX287*(1+AX$6/Setup!$C$13)-CV288,MAX(0,$H288-SUM($DP288:ES288)))</f>
        <v/>
      </c>
      <c r="EU288">
        <f>MIN(AY287*(1+AY$6/Setup!$C$13)-CW288,MAX(0,$H288-SUM($DP288:ET288)))</f>
        <v/>
      </c>
      <c r="EV288">
        <f>MIN(AZ287*(1+AZ$6/Setup!$C$13)-CX288,MAX(0,$H288-SUM($DP288:EU288)))</f>
        <v/>
      </c>
      <c r="EW288">
        <f>MIN(BA287*(1+BA$6/Setup!$C$13)-CY288,MAX(0,$H288-SUM($DP288:EV288)))</f>
        <v/>
      </c>
      <c r="EX288">
        <f>MIN(BB287*(1+BB$6/Setup!$C$13)-CZ288,MAX(0,$H288-SUM($DP288:EW288)))</f>
        <v/>
      </c>
      <c r="EY288">
        <f>MIN(BC287*(1+BC$6/Setup!$C$13)-DA288,MAX(0,$H288-SUM($DP288:EX288)))</f>
        <v/>
      </c>
      <c r="EZ288">
        <f>MIN(BD287*(1+BD$6/Setup!$C$13)-DB288,MAX(0,$H288-SUM($DP288:EY288)))</f>
        <v/>
      </c>
      <c r="FA288">
        <f>MIN(BE287*(1+BE$6/Setup!$C$13)-DC288,MAX(0,$H288-SUM($DP288:EZ288)))</f>
        <v/>
      </c>
      <c r="FB288">
        <f>MIN(BF287*(1+BF$6/Setup!$C$13)-DD288,MAX(0,$H288-SUM($DP288:FA288)))</f>
        <v/>
      </c>
      <c r="FC288">
        <f>MIN(BG287*(1+BG$6/Setup!$C$13)-DE288,MAX(0,$H288-SUM($DP288:FB288)))</f>
        <v/>
      </c>
      <c r="FD288">
        <f>MIN(BH287*(1+BH$6/Setup!$C$13)-DF288,MAX(0,$H288-SUM($DP288:FC288)))</f>
        <v/>
      </c>
      <c r="FE288">
        <f>MIN(BI287*(1+BI$6/Setup!$C$13)-DG288,MAX(0,$H288-SUM($DP288:FD288)))</f>
        <v/>
      </c>
      <c r="FF288">
        <f>MIN(BJ287*(1+BJ$6/Setup!$C$13)-DH288,MAX(0,$H288-SUM($DP288:FE288)))</f>
        <v/>
      </c>
      <c r="FG288">
        <f>MIN(BK287*(1+BK$6/Setup!$C$13)-DI288,MAX(0,$H288-SUM($DP288:FF288)))</f>
        <v/>
      </c>
      <c r="FH288">
        <f>MIN(BL287*(1+BL$6/Setup!$C$13)-DJ288,MAX(0,$H288-SUM($DP288:FG288)))</f>
        <v/>
      </c>
      <c r="FI288">
        <f>MIN(BM287*(1+BM$6/Setup!$C$13)-DK288,MAX(0,$H288-SUM($DP288:FH288)))</f>
        <v/>
      </c>
      <c r="FJ288">
        <f>MIN(BN287*(1+BN$6/Setup!$C$13)-DL288,MAX(0,$H288-SUM($DP288:FI288)))</f>
        <v/>
      </c>
      <c r="FK288">
        <f>MIN(BO287*(1+BO$6/Setup!$C$13)-DM288,MAX(0,$H288-SUM($DP288:FJ288)))</f>
        <v/>
      </c>
      <c r="FL288">
        <f>MIN(BP287*(1+BP$6/Setup!$C$13)-DN288,MAX(0,$H288-SUM($DP288:FK288)))</f>
        <v/>
      </c>
      <c r="FM288">
        <f>MIN(BQ287*(1+BQ$6/Setup!$C$13)-DO288,MAX(0,$H288-SUM($DP288:FL288)))</f>
        <v/>
      </c>
    </row>
    <row r="289">
      <c r="A289">
        <f>A288+1</f>
        <v/>
      </c>
      <c r="B289">
        <f>IF(Setup!$C$6="Every week",Setup!$C$7+7*(A289-1),IF(Setup!$C$6="Every 2 weeks",Setup!$C$7+14*(A289-1),IF(Setup!$C$6="Every month",EDATE(Setup!$C$7,A289-1),EOMONTH(Setup!$C$7,INT((A289-1+Setup!$C$20)/2)-1)+MIN(IF(MOD(A289-1+Setup!$C$20,2)=0,Setup!$C$18,Setup!$C$19),DAY(EOMONTH(Setup!$C$7,INT((A289-1+Setup!$C$20)/2)))))))</f>
        <v/>
      </c>
      <c r="C289">
        <f>N('Paycheck Plan'!J285)</f>
        <v/>
      </c>
      <c r="D289">
        <f>N('Paycheck Plan'!K285)</f>
        <v/>
      </c>
      <c r="E289">
        <f>MIN(MAX(0,Setup!$C$10-F288),MAX(0,Setup!$C$8+C289-G289))</f>
        <v/>
      </c>
      <c r="F289">
        <f>F288+E289</f>
        <v/>
      </c>
      <c r="G289">
        <f>MIN(Setup!$C$14,MAX(0,Setup!$C$8+C289))</f>
        <v/>
      </c>
      <c r="H289">
        <f>MAX(0,Setup!$C$8+C289-G289-E289)+SUM($T$7:$BQ$7)-SUM(BR289:DO289)</f>
        <v/>
      </c>
      <c r="I289">
        <f>SUMPRODUCT(T288:BQ288,$T$6:$BQ$6)/Setup!$C$13</f>
        <v/>
      </c>
      <c r="J289">
        <f>SUM(T289:BQ289)</f>
        <v/>
      </c>
      <c r="K289">
        <f>IF(MAX(DP289:FM289)&gt;0,MATCH(MAX(DP289:FM289),DP289:FM289,0),1)</f>
        <v/>
      </c>
      <c r="T289">
        <f>MAX(0,T288*(1+T$6/Setup!$C$13)-BR289-DP289)+IF($K289=1,$D289,0)</f>
        <v/>
      </c>
      <c r="U289">
        <f>MAX(0,U288*(1+U$6/Setup!$C$13)-BS289-DQ289)+IF($K289=2,$D289,0)</f>
        <v/>
      </c>
      <c r="V289">
        <f>MAX(0,V288*(1+V$6/Setup!$C$13)-BT289-DR289)+IF($K289=3,$D289,0)</f>
        <v/>
      </c>
      <c r="W289">
        <f>MAX(0,W288*(1+W$6/Setup!$C$13)-BU289-DS289)+IF($K289=4,$D289,0)</f>
        <v/>
      </c>
      <c r="X289">
        <f>MAX(0,X288*(1+X$6/Setup!$C$13)-BV289-DT289)+IF($K289=5,$D289,0)</f>
        <v/>
      </c>
      <c r="Y289">
        <f>MAX(0,Y288*(1+Y$6/Setup!$C$13)-BW289-DU289)+IF($K289=6,$D289,0)</f>
        <v/>
      </c>
      <c r="Z289">
        <f>MAX(0,Z288*(1+Z$6/Setup!$C$13)-BX289-DV289)+IF($K289=7,$D289,0)</f>
        <v/>
      </c>
      <c r="AA289">
        <f>MAX(0,AA288*(1+AA$6/Setup!$C$13)-BY289-DW289)+IF($K289=8,$D289,0)</f>
        <v/>
      </c>
      <c r="AB289">
        <f>MAX(0,AB288*(1+AB$6/Setup!$C$13)-BZ289-DX289)+IF($K289=9,$D289,0)</f>
        <v/>
      </c>
      <c r="AC289">
        <f>MAX(0,AC288*(1+AC$6/Setup!$C$13)-CA289-DY289)+IF($K289=10,$D289,0)</f>
        <v/>
      </c>
      <c r="AD289">
        <f>MAX(0,AD288*(1+AD$6/Setup!$C$13)-CB289-DZ289)+IF($K289=11,$D289,0)</f>
        <v/>
      </c>
      <c r="AE289">
        <f>MAX(0,AE288*(1+AE$6/Setup!$C$13)-CC289-EA289)+IF($K289=12,$D289,0)</f>
        <v/>
      </c>
      <c r="AF289">
        <f>MAX(0,AF288*(1+AF$6/Setup!$C$13)-CD289-EB289)+IF($K289=13,$D289,0)</f>
        <v/>
      </c>
      <c r="AG289">
        <f>MAX(0,AG288*(1+AG$6/Setup!$C$13)-CE289-EC289)+IF($K289=14,$D289,0)</f>
        <v/>
      </c>
      <c r="AH289">
        <f>MAX(0,AH288*(1+AH$6/Setup!$C$13)-CF289-ED289)+IF($K289=15,$D289,0)</f>
        <v/>
      </c>
      <c r="AI289">
        <f>MAX(0,AI288*(1+AI$6/Setup!$C$13)-CG289-EE289)+IF($K289=16,$D289,0)</f>
        <v/>
      </c>
      <c r="AJ289">
        <f>MAX(0,AJ288*(1+AJ$6/Setup!$C$13)-CH289-EF289)+IF($K289=17,$D289,0)</f>
        <v/>
      </c>
      <c r="AK289">
        <f>MAX(0,AK288*(1+AK$6/Setup!$C$13)-CI289-EG289)+IF($K289=18,$D289,0)</f>
        <v/>
      </c>
      <c r="AL289">
        <f>MAX(0,AL288*(1+AL$6/Setup!$C$13)-CJ289-EH289)+IF($K289=19,$D289,0)</f>
        <v/>
      </c>
      <c r="AM289">
        <f>MAX(0,AM288*(1+AM$6/Setup!$C$13)-CK289-EI289)+IF($K289=20,$D289,0)</f>
        <v/>
      </c>
      <c r="AN289">
        <f>MAX(0,AN288*(1+AN$6/Setup!$C$13)-CL289-EJ289)+IF($K289=21,$D289,0)</f>
        <v/>
      </c>
      <c r="AO289">
        <f>MAX(0,AO288*(1+AO$6/Setup!$C$13)-CM289-EK289)+IF($K289=22,$D289,0)</f>
        <v/>
      </c>
      <c r="AP289">
        <f>MAX(0,AP288*(1+AP$6/Setup!$C$13)-CN289-EL289)+IF($K289=23,$D289,0)</f>
        <v/>
      </c>
      <c r="AQ289">
        <f>MAX(0,AQ288*(1+AQ$6/Setup!$C$13)-CO289-EM289)+IF($K289=24,$D289,0)</f>
        <v/>
      </c>
      <c r="AR289">
        <f>MAX(0,AR288*(1+AR$6/Setup!$C$13)-CP289-EN289)+IF($K289=25,$D289,0)</f>
        <v/>
      </c>
      <c r="AS289">
        <f>MAX(0,AS288*(1+AS$6/Setup!$C$13)-CQ289-EO289)+IF($K289=26,$D289,0)</f>
        <v/>
      </c>
      <c r="AT289">
        <f>MAX(0,AT288*(1+AT$6/Setup!$C$13)-CR289-EP289)+IF($K289=27,$D289,0)</f>
        <v/>
      </c>
      <c r="AU289">
        <f>MAX(0,AU288*(1+AU$6/Setup!$C$13)-CS289-EQ289)+IF($K289=28,$D289,0)</f>
        <v/>
      </c>
      <c r="AV289">
        <f>MAX(0,AV288*(1+AV$6/Setup!$C$13)-CT289-ER289)+IF($K289=29,$D289,0)</f>
        <v/>
      </c>
      <c r="AW289">
        <f>MAX(0,AW288*(1+AW$6/Setup!$C$13)-CU289-ES289)+IF($K289=30,$D289,0)</f>
        <v/>
      </c>
      <c r="AX289">
        <f>MAX(0,AX288*(1+AX$6/Setup!$C$13)-CV289-ET289)+IF($K289=31,$D289,0)</f>
        <v/>
      </c>
      <c r="AY289">
        <f>MAX(0,AY288*(1+AY$6/Setup!$C$13)-CW289-EU289)+IF($K289=32,$D289,0)</f>
        <v/>
      </c>
      <c r="AZ289">
        <f>MAX(0,AZ288*(1+AZ$6/Setup!$C$13)-CX289-EV289)+IF($K289=33,$D289,0)</f>
        <v/>
      </c>
      <c r="BA289">
        <f>MAX(0,BA288*(1+BA$6/Setup!$C$13)-CY289-EW289)+IF($K289=34,$D289,0)</f>
        <v/>
      </c>
      <c r="BB289">
        <f>MAX(0,BB288*(1+BB$6/Setup!$C$13)-CZ289-EX289)+IF($K289=35,$D289,0)</f>
        <v/>
      </c>
      <c r="BC289">
        <f>MAX(0,BC288*(1+BC$6/Setup!$C$13)-DA289-EY289)+IF($K289=36,$D289,0)</f>
        <v/>
      </c>
      <c r="BD289">
        <f>MAX(0,BD288*(1+BD$6/Setup!$C$13)-DB289-EZ289)+IF($K289=37,$D289,0)</f>
        <v/>
      </c>
      <c r="BE289">
        <f>MAX(0,BE288*(1+BE$6/Setup!$C$13)-DC289-FA289)+IF($K289=38,$D289,0)</f>
        <v/>
      </c>
      <c r="BF289">
        <f>MAX(0,BF288*(1+BF$6/Setup!$C$13)-DD289-FB289)+IF($K289=39,$D289,0)</f>
        <v/>
      </c>
      <c r="BG289">
        <f>MAX(0,BG288*(1+BG$6/Setup!$C$13)-DE289-FC289)+IF($K289=40,$D289,0)</f>
        <v/>
      </c>
      <c r="BH289">
        <f>MAX(0,BH288*(1+BH$6/Setup!$C$13)-DF289-FD289)+IF($K289=41,$D289,0)</f>
        <v/>
      </c>
      <c r="BI289">
        <f>MAX(0,BI288*(1+BI$6/Setup!$C$13)-DG289-FE289)+IF($K289=42,$D289,0)</f>
        <v/>
      </c>
      <c r="BJ289">
        <f>MAX(0,BJ288*(1+BJ$6/Setup!$C$13)-DH289-FF289)+IF($K289=43,$D289,0)</f>
        <v/>
      </c>
      <c r="BK289">
        <f>MAX(0,BK288*(1+BK$6/Setup!$C$13)-DI289-FG289)+IF($K289=44,$D289,0)</f>
        <v/>
      </c>
      <c r="BL289">
        <f>MAX(0,BL288*(1+BL$6/Setup!$C$13)-DJ289-FH289)+IF($K289=45,$D289,0)</f>
        <v/>
      </c>
      <c r="BM289">
        <f>MAX(0,BM288*(1+BM$6/Setup!$C$13)-DK289-FI289)+IF($K289=46,$D289,0)</f>
        <v/>
      </c>
      <c r="BN289">
        <f>MAX(0,BN288*(1+BN$6/Setup!$C$13)-DL289-FJ289)+IF($K289=47,$D289,0)</f>
        <v/>
      </c>
      <c r="BO289">
        <f>MAX(0,BO288*(1+BO$6/Setup!$C$13)-DM289-FK289)+IF($K289=48,$D289,0)</f>
        <v/>
      </c>
      <c r="BP289">
        <f>MAX(0,BP288*(1+BP$6/Setup!$C$13)-DN289-FL289)+IF($K289=49,$D289,0)</f>
        <v/>
      </c>
      <c r="BQ289">
        <f>MAX(0,BQ288*(1+BQ$6/Setup!$C$13)-DO289-FM289)+IF($K289=50,$D289,0)</f>
        <v/>
      </c>
      <c r="BR289">
        <f>MIN(T288*(1+T$6/Setup!$C$13),T$7)</f>
        <v/>
      </c>
      <c r="BS289">
        <f>MIN(U288*(1+U$6/Setup!$C$13),U$7)</f>
        <v/>
      </c>
      <c r="BT289">
        <f>MIN(V288*(1+V$6/Setup!$C$13),V$7)</f>
        <v/>
      </c>
      <c r="BU289">
        <f>MIN(W288*(1+W$6/Setup!$C$13),W$7)</f>
        <v/>
      </c>
      <c r="BV289">
        <f>MIN(X288*(1+X$6/Setup!$C$13),X$7)</f>
        <v/>
      </c>
      <c r="BW289">
        <f>MIN(Y288*(1+Y$6/Setup!$C$13),Y$7)</f>
        <v/>
      </c>
      <c r="BX289">
        <f>MIN(Z288*(1+Z$6/Setup!$C$13),Z$7)</f>
        <v/>
      </c>
      <c r="BY289">
        <f>MIN(AA288*(1+AA$6/Setup!$C$13),AA$7)</f>
        <v/>
      </c>
      <c r="BZ289">
        <f>MIN(AB288*(1+AB$6/Setup!$C$13),AB$7)</f>
        <v/>
      </c>
      <c r="CA289">
        <f>MIN(AC288*(1+AC$6/Setup!$C$13),AC$7)</f>
        <v/>
      </c>
      <c r="CB289">
        <f>MIN(AD288*(1+AD$6/Setup!$C$13),AD$7)</f>
        <v/>
      </c>
      <c r="CC289">
        <f>MIN(AE288*(1+AE$6/Setup!$C$13),AE$7)</f>
        <v/>
      </c>
      <c r="CD289">
        <f>MIN(AF288*(1+AF$6/Setup!$C$13),AF$7)</f>
        <v/>
      </c>
      <c r="CE289">
        <f>MIN(AG288*(1+AG$6/Setup!$C$13),AG$7)</f>
        <v/>
      </c>
      <c r="CF289">
        <f>MIN(AH288*(1+AH$6/Setup!$C$13),AH$7)</f>
        <v/>
      </c>
      <c r="CG289">
        <f>MIN(AI288*(1+AI$6/Setup!$C$13),AI$7)</f>
        <v/>
      </c>
      <c r="CH289">
        <f>MIN(AJ288*(1+AJ$6/Setup!$C$13),AJ$7)</f>
        <v/>
      </c>
      <c r="CI289">
        <f>MIN(AK288*(1+AK$6/Setup!$C$13),AK$7)</f>
        <v/>
      </c>
      <c r="CJ289">
        <f>MIN(AL288*(1+AL$6/Setup!$C$13),AL$7)</f>
        <v/>
      </c>
      <c r="CK289">
        <f>MIN(AM288*(1+AM$6/Setup!$C$13),AM$7)</f>
        <v/>
      </c>
      <c r="CL289">
        <f>MIN(AN288*(1+AN$6/Setup!$C$13),AN$7)</f>
        <v/>
      </c>
      <c r="CM289">
        <f>MIN(AO288*(1+AO$6/Setup!$C$13),AO$7)</f>
        <v/>
      </c>
      <c r="CN289">
        <f>MIN(AP288*(1+AP$6/Setup!$C$13),AP$7)</f>
        <v/>
      </c>
      <c r="CO289">
        <f>MIN(AQ288*(1+AQ$6/Setup!$C$13),AQ$7)</f>
        <v/>
      </c>
      <c r="CP289">
        <f>MIN(AR288*(1+AR$6/Setup!$C$13),AR$7)</f>
        <v/>
      </c>
      <c r="CQ289">
        <f>MIN(AS288*(1+AS$6/Setup!$C$13),AS$7)</f>
        <v/>
      </c>
      <c r="CR289">
        <f>MIN(AT288*(1+AT$6/Setup!$C$13),AT$7)</f>
        <v/>
      </c>
      <c r="CS289">
        <f>MIN(AU288*(1+AU$6/Setup!$C$13),AU$7)</f>
        <v/>
      </c>
      <c r="CT289">
        <f>MIN(AV288*(1+AV$6/Setup!$C$13),AV$7)</f>
        <v/>
      </c>
      <c r="CU289">
        <f>MIN(AW288*(1+AW$6/Setup!$C$13),AW$7)</f>
        <v/>
      </c>
      <c r="CV289">
        <f>MIN(AX288*(1+AX$6/Setup!$C$13),AX$7)</f>
        <v/>
      </c>
      <c r="CW289">
        <f>MIN(AY288*(1+AY$6/Setup!$C$13),AY$7)</f>
        <v/>
      </c>
      <c r="CX289">
        <f>MIN(AZ288*(1+AZ$6/Setup!$C$13),AZ$7)</f>
        <v/>
      </c>
      <c r="CY289">
        <f>MIN(BA288*(1+BA$6/Setup!$C$13),BA$7)</f>
        <v/>
      </c>
      <c r="CZ289">
        <f>MIN(BB288*(1+BB$6/Setup!$C$13),BB$7)</f>
        <v/>
      </c>
      <c r="DA289">
        <f>MIN(BC288*(1+BC$6/Setup!$C$13),BC$7)</f>
        <v/>
      </c>
      <c r="DB289">
        <f>MIN(BD288*(1+BD$6/Setup!$C$13),BD$7)</f>
        <v/>
      </c>
      <c r="DC289">
        <f>MIN(BE288*(1+BE$6/Setup!$C$13),BE$7)</f>
        <v/>
      </c>
      <c r="DD289">
        <f>MIN(BF288*(1+BF$6/Setup!$C$13),BF$7)</f>
        <v/>
      </c>
      <c r="DE289">
        <f>MIN(BG288*(1+BG$6/Setup!$C$13),BG$7)</f>
        <v/>
      </c>
      <c r="DF289">
        <f>MIN(BH288*(1+BH$6/Setup!$C$13),BH$7)</f>
        <v/>
      </c>
      <c r="DG289">
        <f>MIN(BI288*(1+BI$6/Setup!$C$13),BI$7)</f>
        <v/>
      </c>
      <c r="DH289">
        <f>MIN(BJ288*(1+BJ$6/Setup!$C$13),BJ$7)</f>
        <v/>
      </c>
      <c r="DI289">
        <f>MIN(BK288*(1+BK$6/Setup!$C$13),BK$7)</f>
        <v/>
      </c>
      <c r="DJ289">
        <f>MIN(BL288*(1+BL$6/Setup!$C$13),BL$7)</f>
        <v/>
      </c>
      <c r="DK289">
        <f>MIN(BM288*(1+BM$6/Setup!$C$13),BM$7)</f>
        <v/>
      </c>
      <c r="DL289">
        <f>MIN(BN288*(1+BN$6/Setup!$C$13),BN$7)</f>
        <v/>
      </c>
      <c r="DM289">
        <f>MIN(BO288*(1+BO$6/Setup!$C$13),BO$7)</f>
        <v/>
      </c>
      <c r="DN289">
        <f>MIN(BP288*(1+BP$6/Setup!$C$13),BP$7)</f>
        <v/>
      </c>
      <c r="DO289">
        <f>MIN(BQ288*(1+BQ$6/Setup!$C$13),BQ$7)</f>
        <v/>
      </c>
      <c r="DP289">
        <f>MIN(T288*(1+T$6/Setup!$C$13)-BR289,$H289)</f>
        <v/>
      </c>
      <c r="DQ289">
        <f>MIN(U288*(1+U$6/Setup!$C$13)-BS289,MAX(0,$H289-SUM($DP289:DP289)))</f>
        <v/>
      </c>
      <c r="DR289">
        <f>MIN(V288*(1+V$6/Setup!$C$13)-BT289,MAX(0,$H289-SUM($DP289:DQ289)))</f>
        <v/>
      </c>
      <c r="DS289">
        <f>MIN(W288*(1+W$6/Setup!$C$13)-BU289,MAX(0,$H289-SUM($DP289:DR289)))</f>
        <v/>
      </c>
      <c r="DT289">
        <f>MIN(X288*(1+X$6/Setup!$C$13)-BV289,MAX(0,$H289-SUM($DP289:DS289)))</f>
        <v/>
      </c>
      <c r="DU289">
        <f>MIN(Y288*(1+Y$6/Setup!$C$13)-BW289,MAX(0,$H289-SUM($DP289:DT289)))</f>
        <v/>
      </c>
      <c r="DV289">
        <f>MIN(Z288*(1+Z$6/Setup!$C$13)-BX289,MAX(0,$H289-SUM($DP289:DU289)))</f>
        <v/>
      </c>
      <c r="DW289">
        <f>MIN(AA288*(1+AA$6/Setup!$C$13)-BY289,MAX(0,$H289-SUM($DP289:DV289)))</f>
        <v/>
      </c>
      <c r="DX289">
        <f>MIN(AB288*(1+AB$6/Setup!$C$13)-BZ289,MAX(0,$H289-SUM($DP289:DW289)))</f>
        <v/>
      </c>
      <c r="DY289">
        <f>MIN(AC288*(1+AC$6/Setup!$C$13)-CA289,MAX(0,$H289-SUM($DP289:DX289)))</f>
        <v/>
      </c>
      <c r="DZ289">
        <f>MIN(AD288*(1+AD$6/Setup!$C$13)-CB289,MAX(0,$H289-SUM($DP289:DY289)))</f>
        <v/>
      </c>
      <c r="EA289">
        <f>MIN(AE288*(1+AE$6/Setup!$C$13)-CC289,MAX(0,$H289-SUM($DP289:DZ289)))</f>
        <v/>
      </c>
      <c r="EB289">
        <f>MIN(AF288*(1+AF$6/Setup!$C$13)-CD289,MAX(0,$H289-SUM($DP289:EA289)))</f>
        <v/>
      </c>
      <c r="EC289">
        <f>MIN(AG288*(1+AG$6/Setup!$C$13)-CE289,MAX(0,$H289-SUM($DP289:EB289)))</f>
        <v/>
      </c>
      <c r="ED289">
        <f>MIN(AH288*(1+AH$6/Setup!$C$13)-CF289,MAX(0,$H289-SUM($DP289:EC289)))</f>
        <v/>
      </c>
      <c r="EE289">
        <f>MIN(AI288*(1+AI$6/Setup!$C$13)-CG289,MAX(0,$H289-SUM($DP289:ED289)))</f>
        <v/>
      </c>
      <c r="EF289">
        <f>MIN(AJ288*(1+AJ$6/Setup!$C$13)-CH289,MAX(0,$H289-SUM($DP289:EE289)))</f>
        <v/>
      </c>
      <c r="EG289">
        <f>MIN(AK288*(1+AK$6/Setup!$C$13)-CI289,MAX(0,$H289-SUM($DP289:EF289)))</f>
        <v/>
      </c>
      <c r="EH289">
        <f>MIN(AL288*(1+AL$6/Setup!$C$13)-CJ289,MAX(0,$H289-SUM($DP289:EG289)))</f>
        <v/>
      </c>
      <c r="EI289">
        <f>MIN(AM288*(1+AM$6/Setup!$C$13)-CK289,MAX(0,$H289-SUM($DP289:EH289)))</f>
        <v/>
      </c>
      <c r="EJ289">
        <f>MIN(AN288*(1+AN$6/Setup!$C$13)-CL289,MAX(0,$H289-SUM($DP289:EI289)))</f>
        <v/>
      </c>
      <c r="EK289">
        <f>MIN(AO288*(1+AO$6/Setup!$C$13)-CM289,MAX(0,$H289-SUM($DP289:EJ289)))</f>
        <v/>
      </c>
      <c r="EL289">
        <f>MIN(AP288*(1+AP$6/Setup!$C$13)-CN289,MAX(0,$H289-SUM($DP289:EK289)))</f>
        <v/>
      </c>
      <c r="EM289">
        <f>MIN(AQ288*(1+AQ$6/Setup!$C$13)-CO289,MAX(0,$H289-SUM($DP289:EL289)))</f>
        <v/>
      </c>
      <c r="EN289">
        <f>MIN(AR288*(1+AR$6/Setup!$C$13)-CP289,MAX(0,$H289-SUM($DP289:EM289)))</f>
        <v/>
      </c>
      <c r="EO289">
        <f>MIN(AS288*(1+AS$6/Setup!$C$13)-CQ289,MAX(0,$H289-SUM($DP289:EN289)))</f>
        <v/>
      </c>
      <c r="EP289">
        <f>MIN(AT288*(1+AT$6/Setup!$C$13)-CR289,MAX(0,$H289-SUM($DP289:EO289)))</f>
        <v/>
      </c>
      <c r="EQ289">
        <f>MIN(AU288*(1+AU$6/Setup!$C$13)-CS289,MAX(0,$H289-SUM($DP289:EP289)))</f>
        <v/>
      </c>
      <c r="ER289">
        <f>MIN(AV288*(1+AV$6/Setup!$C$13)-CT289,MAX(0,$H289-SUM($DP289:EQ289)))</f>
        <v/>
      </c>
      <c r="ES289">
        <f>MIN(AW288*(1+AW$6/Setup!$C$13)-CU289,MAX(0,$H289-SUM($DP289:ER289)))</f>
        <v/>
      </c>
      <c r="ET289">
        <f>MIN(AX288*(1+AX$6/Setup!$C$13)-CV289,MAX(0,$H289-SUM($DP289:ES289)))</f>
        <v/>
      </c>
      <c r="EU289">
        <f>MIN(AY288*(1+AY$6/Setup!$C$13)-CW289,MAX(0,$H289-SUM($DP289:ET289)))</f>
        <v/>
      </c>
      <c r="EV289">
        <f>MIN(AZ288*(1+AZ$6/Setup!$C$13)-CX289,MAX(0,$H289-SUM($DP289:EU289)))</f>
        <v/>
      </c>
      <c r="EW289">
        <f>MIN(BA288*(1+BA$6/Setup!$C$13)-CY289,MAX(0,$H289-SUM($DP289:EV289)))</f>
        <v/>
      </c>
      <c r="EX289">
        <f>MIN(BB288*(1+BB$6/Setup!$C$13)-CZ289,MAX(0,$H289-SUM($DP289:EW289)))</f>
        <v/>
      </c>
      <c r="EY289">
        <f>MIN(BC288*(1+BC$6/Setup!$C$13)-DA289,MAX(0,$H289-SUM($DP289:EX289)))</f>
        <v/>
      </c>
      <c r="EZ289">
        <f>MIN(BD288*(1+BD$6/Setup!$C$13)-DB289,MAX(0,$H289-SUM($DP289:EY289)))</f>
        <v/>
      </c>
      <c r="FA289">
        <f>MIN(BE288*(1+BE$6/Setup!$C$13)-DC289,MAX(0,$H289-SUM($DP289:EZ289)))</f>
        <v/>
      </c>
      <c r="FB289">
        <f>MIN(BF288*(1+BF$6/Setup!$C$13)-DD289,MAX(0,$H289-SUM($DP289:FA289)))</f>
        <v/>
      </c>
      <c r="FC289">
        <f>MIN(BG288*(1+BG$6/Setup!$C$13)-DE289,MAX(0,$H289-SUM($DP289:FB289)))</f>
        <v/>
      </c>
      <c r="FD289">
        <f>MIN(BH288*(1+BH$6/Setup!$C$13)-DF289,MAX(0,$H289-SUM($DP289:FC289)))</f>
        <v/>
      </c>
      <c r="FE289">
        <f>MIN(BI288*(1+BI$6/Setup!$C$13)-DG289,MAX(0,$H289-SUM($DP289:FD289)))</f>
        <v/>
      </c>
      <c r="FF289">
        <f>MIN(BJ288*(1+BJ$6/Setup!$C$13)-DH289,MAX(0,$H289-SUM($DP289:FE289)))</f>
        <v/>
      </c>
      <c r="FG289">
        <f>MIN(BK288*(1+BK$6/Setup!$C$13)-DI289,MAX(0,$H289-SUM($DP289:FF289)))</f>
        <v/>
      </c>
      <c r="FH289">
        <f>MIN(BL288*(1+BL$6/Setup!$C$13)-DJ289,MAX(0,$H289-SUM($DP289:FG289)))</f>
        <v/>
      </c>
      <c r="FI289">
        <f>MIN(BM288*(1+BM$6/Setup!$C$13)-DK289,MAX(0,$H289-SUM($DP289:FH289)))</f>
        <v/>
      </c>
      <c r="FJ289">
        <f>MIN(BN288*(1+BN$6/Setup!$C$13)-DL289,MAX(0,$H289-SUM($DP289:FI289)))</f>
        <v/>
      </c>
      <c r="FK289">
        <f>MIN(BO288*(1+BO$6/Setup!$C$13)-DM289,MAX(0,$H289-SUM($DP289:FJ289)))</f>
        <v/>
      </c>
      <c r="FL289">
        <f>MIN(BP288*(1+BP$6/Setup!$C$13)-DN289,MAX(0,$H289-SUM($DP289:FK289)))</f>
        <v/>
      </c>
      <c r="FM289">
        <f>MIN(BQ288*(1+BQ$6/Setup!$C$13)-DO289,MAX(0,$H289-SUM($DP289:FL289)))</f>
        <v/>
      </c>
    </row>
    <row r="290">
      <c r="A290">
        <f>A289+1</f>
        <v/>
      </c>
      <c r="B290">
        <f>IF(Setup!$C$6="Every week",Setup!$C$7+7*(A290-1),IF(Setup!$C$6="Every 2 weeks",Setup!$C$7+14*(A290-1),IF(Setup!$C$6="Every month",EDATE(Setup!$C$7,A290-1),EOMONTH(Setup!$C$7,INT((A290-1+Setup!$C$20)/2)-1)+MIN(IF(MOD(A290-1+Setup!$C$20,2)=0,Setup!$C$18,Setup!$C$19),DAY(EOMONTH(Setup!$C$7,INT((A290-1+Setup!$C$20)/2)))))))</f>
        <v/>
      </c>
      <c r="C290">
        <f>N('Paycheck Plan'!J286)</f>
        <v/>
      </c>
      <c r="D290">
        <f>N('Paycheck Plan'!K286)</f>
        <v/>
      </c>
      <c r="E290">
        <f>MIN(MAX(0,Setup!$C$10-F289),MAX(0,Setup!$C$8+C290-G290))</f>
        <v/>
      </c>
      <c r="F290">
        <f>F289+E290</f>
        <v/>
      </c>
      <c r="G290">
        <f>MIN(Setup!$C$14,MAX(0,Setup!$C$8+C290))</f>
        <v/>
      </c>
      <c r="H290">
        <f>MAX(0,Setup!$C$8+C290-G290-E290)+SUM($T$7:$BQ$7)-SUM(BR290:DO290)</f>
        <v/>
      </c>
      <c r="I290">
        <f>SUMPRODUCT(T289:BQ289,$T$6:$BQ$6)/Setup!$C$13</f>
        <v/>
      </c>
      <c r="J290">
        <f>SUM(T290:BQ290)</f>
        <v/>
      </c>
      <c r="K290">
        <f>IF(MAX(DP290:FM290)&gt;0,MATCH(MAX(DP290:FM290),DP290:FM290,0),1)</f>
        <v/>
      </c>
      <c r="T290">
        <f>MAX(0,T289*(1+T$6/Setup!$C$13)-BR290-DP290)+IF($K290=1,$D290,0)</f>
        <v/>
      </c>
      <c r="U290">
        <f>MAX(0,U289*(1+U$6/Setup!$C$13)-BS290-DQ290)+IF($K290=2,$D290,0)</f>
        <v/>
      </c>
      <c r="V290">
        <f>MAX(0,V289*(1+V$6/Setup!$C$13)-BT290-DR290)+IF($K290=3,$D290,0)</f>
        <v/>
      </c>
      <c r="W290">
        <f>MAX(0,W289*(1+W$6/Setup!$C$13)-BU290-DS290)+IF($K290=4,$D290,0)</f>
        <v/>
      </c>
      <c r="X290">
        <f>MAX(0,X289*(1+X$6/Setup!$C$13)-BV290-DT290)+IF($K290=5,$D290,0)</f>
        <v/>
      </c>
      <c r="Y290">
        <f>MAX(0,Y289*(1+Y$6/Setup!$C$13)-BW290-DU290)+IF($K290=6,$D290,0)</f>
        <v/>
      </c>
      <c r="Z290">
        <f>MAX(0,Z289*(1+Z$6/Setup!$C$13)-BX290-DV290)+IF($K290=7,$D290,0)</f>
        <v/>
      </c>
      <c r="AA290">
        <f>MAX(0,AA289*(1+AA$6/Setup!$C$13)-BY290-DW290)+IF($K290=8,$D290,0)</f>
        <v/>
      </c>
      <c r="AB290">
        <f>MAX(0,AB289*(1+AB$6/Setup!$C$13)-BZ290-DX290)+IF($K290=9,$D290,0)</f>
        <v/>
      </c>
      <c r="AC290">
        <f>MAX(0,AC289*(1+AC$6/Setup!$C$13)-CA290-DY290)+IF($K290=10,$D290,0)</f>
        <v/>
      </c>
      <c r="AD290">
        <f>MAX(0,AD289*(1+AD$6/Setup!$C$13)-CB290-DZ290)+IF($K290=11,$D290,0)</f>
        <v/>
      </c>
      <c r="AE290">
        <f>MAX(0,AE289*(1+AE$6/Setup!$C$13)-CC290-EA290)+IF($K290=12,$D290,0)</f>
        <v/>
      </c>
      <c r="AF290">
        <f>MAX(0,AF289*(1+AF$6/Setup!$C$13)-CD290-EB290)+IF($K290=13,$D290,0)</f>
        <v/>
      </c>
      <c r="AG290">
        <f>MAX(0,AG289*(1+AG$6/Setup!$C$13)-CE290-EC290)+IF($K290=14,$D290,0)</f>
        <v/>
      </c>
      <c r="AH290">
        <f>MAX(0,AH289*(1+AH$6/Setup!$C$13)-CF290-ED290)+IF($K290=15,$D290,0)</f>
        <v/>
      </c>
      <c r="AI290">
        <f>MAX(0,AI289*(1+AI$6/Setup!$C$13)-CG290-EE290)+IF($K290=16,$D290,0)</f>
        <v/>
      </c>
      <c r="AJ290">
        <f>MAX(0,AJ289*(1+AJ$6/Setup!$C$13)-CH290-EF290)+IF($K290=17,$D290,0)</f>
        <v/>
      </c>
      <c r="AK290">
        <f>MAX(0,AK289*(1+AK$6/Setup!$C$13)-CI290-EG290)+IF($K290=18,$D290,0)</f>
        <v/>
      </c>
      <c r="AL290">
        <f>MAX(0,AL289*(1+AL$6/Setup!$C$13)-CJ290-EH290)+IF($K290=19,$D290,0)</f>
        <v/>
      </c>
      <c r="AM290">
        <f>MAX(0,AM289*(1+AM$6/Setup!$C$13)-CK290-EI290)+IF($K290=20,$D290,0)</f>
        <v/>
      </c>
      <c r="AN290">
        <f>MAX(0,AN289*(1+AN$6/Setup!$C$13)-CL290-EJ290)+IF($K290=21,$D290,0)</f>
        <v/>
      </c>
      <c r="AO290">
        <f>MAX(0,AO289*(1+AO$6/Setup!$C$13)-CM290-EK290)+IF($K290=22,$D290,0)</f>
        <v/>
      </c>
      <c r="AP290">
        <f>MAX(0,AP289*(1+AP$6/Setup!$C$13)-CN290-EL290)+IF($K290=23,$D290,0)</f>
        <v/>
      </c>
      <c r="AQ290">
        <f>MAX(0,AQ289*(1+AQ$6/Setup!$C$13)-CO290-EM290)+IF($K290=24,$D290,0)</f>
        <v/>
      </c>
      <c r="AR290">
        <f>MAX(0,AR289*(1+AR$6/Setup!$C$13)-CP290-EN290)+IF($K290=25,$D290,0)</f>
        <v/>
      </c>
      <c r="AS290">
        <f>MAX(0,AS289*(1+AS$6/Setup!$C$13)-CQ290-EO290)+IF($K290=26,$D290,0)</f>
        <v/>
      </c>
      <c r="AT290">
        <f>MAX(0,AT289*(1+AT$6/Setup!$C$13)-CR290-EP290)+IF($K290=27,$D290,0)</f>
        <v/>
      </c>
      <c r="AU290">
        <f>MAX(0,AU289*(1+AU$6/Setup!$C$13)-CS290-EQ290)+IF($K290=28,$D290,0)</f>
        <v/>
      </c>
      <c r="AV290">
        <f>MAX(0,AV289*(1+AV$6/Setup!$C$13)-CT290-ER290)+IF($K290=29,$D290,0)</f>
        <v/>
      </c>
      <c r="AW290">
        <f>MAX(0,AW289*(1+AW$6/Setup!$C$13)-CU290-ES290)+IF($K290=30,$D290,0)</f>
        <v/>
      </c>
      <c r="AX290">
        <f>MAX(0,AX289*(1+AX$6/Setup!$C$13)-CV290-ET290)+IF($K290=31,$D290,0)</f>
        <v/>
      </c>
      <c r="AY290">
        <f>MAX(0,AY289*(1+AY$6/Setup!$C$13)-CW290-EU290)+IF($K290=32,$D290,0)</f>
        <v/>
      </c>
      <c r="AZ290">
        <f>MAX(0,AZ289*(1+AZ$6/Setup!$C$13)-CX290-EV290)+IF($K290=33,$D290,0)</f>
        <v/>
      </c>
      <c r="BA290">
        <f>MAX(0,BA289*(1+BA$6/Setup!$C$13)-CY290-EW290)+IF($K290=34,$D290,0)</f>
        <v/>
      </c>
      <c r="BB290">
        <f>MAX(0,BB289*(1+BB$6/Setup!$C$13)-CZ290-EX290)+IF($K290=35,$D290,0)</f>
        <v/>
      </c>
      <c r="BC290">
        <f>MAX(0,BC289*(1+BC$6/Setup!$C$13)-DA290-EY290)+IF($K290=36,$D290,0)</f>
        <v/>
      </c>
      <c r="BD290">
        <f>MAX(0,BD289*(1+BD$6/Setup!$C$13)-DB290-EZ290)+IF($K290=37,$D290,0)</f>
        <v/>
      </c>
      <c r="BE290">
        <f>MAX(0,BE289*(1+BE$6/Setup!$C$13)-DC290-FA290)+IF($K290=38,$D290,0)</f>
        <v/>
      </c>
      <c r="BF290">
        <f>MAX(0,BF289*(1+BF$6/Setup!$C$13)-DD290-FB290)+IF($K290=39,$D290,0)</f>
        <v/>
      </c>
      <c r="BG290">
        <f>MAX(0,BG289*(1+BG$6/Setup!$C$13)-DE290-FC290)+IF($K290=40,$D290,0)</f>
        <v/>
      </c>
      <c r="BH290">
        <f>MAX(0,BH289*(1+BH$6/Setup!$C$13)-DF290-FD290)+IF($K290=41,$D290,0)</f>
        <v/>
      </c>
      <c r="BI290">
        <f>MAX(0,BI289*(1+BI$6/Setup!$C$13)-DG290-FE290)+IF($K290=42,$D290,0)</f>
        <v/>
      </c>
      <c r="BJ290">
        <f>MAX(0,BJ289*(1+BJ$6/Setup!$C$13)-DH290-FF290)+IF($K290=43,$D290,0)</f>
        <v/>
      </c>
      <c r="BK290">
        <f>MAX(0,BK289*(1+BK$6/Setup!$C$13)-DI290-FG290)+IF($K290=44,$D290,0)</f>
        <v/>
      </c>
      <c r="BL290">
        <f>MAX(0,BL289*(1+BL$6/Setup!$C$13)-DJ290-FH290)+IF($K290=45,$D290,0)</f>
        <v/>
      </c>
      <c r="BM290">
        <f>MAX(0,BM289*(1+BM$6/Setup!$C$13)-DK290-FI290)+IF($K290=46,$D290,0)</f>
        <v/>
      </c>
      <c r="BN290">
        <f>MAX(0,BN289*(1+BN$6/Setup!$C$13)-DL290-FJ290)+IF($K290=47,$D290,0)</f>
        <v/>
      </c>
      <c r="BO290">
        <f>MAX(0,BO289*(1+BO$6/Setup!$C$13)-DM290-FK290)+IF($K290=48,$D290,0)</f>
        <v/>
      </c>
      <c r="BP290">
        <f>MAX(0,BP289*(1+BP$6/Setup!$C$13)-DN290-FL290)+IF($K290=49,$D290,0)</f>
        <v/>
      </c>
      <c r="BQ290">
        <f>MAX(0,BQ289*(1+BQ$6/Setup!$C$13)-DO290-FM290)+IF($K290=50,$D290,0)</f>
        <v/>
      </c>
      <c r="BR290">
        <f>MIN(T289*(1+T$6/Setup!$C$13),T$7)</f>
        <v/>
      </c>
      <c r="BS290">
        <f>MIN(U289*(1+U$6/Setup!$C$13),U$7)</f>
        <v/>
      </c>
      <c r="BT290">
        <f>MIN(V289*(1+V$6/Setup!$C$13),V$7)</f>
        <v/>
      </c>
      <c r="BU290">
        <f>MIN(W289*(1+W$6/Setup!$C$13),W$7)</f>
        <v/>
      </c>
      <c r="BV290">
        <f>MIN(X289*(1+X$6/Setup!$C$13),X$7)</f>
        <v/>
      </c>
      <c r="BW290">
        <f>MIN(Y289*(1+Y$6/Setup!$C$13),Y$7)</f>
        <v/>
      </c>
      <c r="BX290">
        <f>MIN(Z289*(1+Z$6/Setup!$C$13),Z$7)</f>
        <v/>
      </c>
      <c r="BY290">
        <f>MIN(AA289*(1+AA$6/Setup!$C$13),AA$7)</f>
        <v/>
      </c>
      <c r="BZ290">
        <f>MIN(AB289*(1+AB$6/Setup!$C$13),AB$7)</f>
        <v/>
      </c>
      <c r="CA290">
        <f>MIN(AC289*(1+AC$6/Setup!$C$13),AC$7)</f>
        <v/>
      </c>
      <c r="CB290">
        <f>MIN(AD289*(1+AD$6/Setup!$C$13),AD$7)</f>
        <v/>
      </c>
      <c r="CC290">
        <f>MIN(AE289*(1+AE$6/Setup!$C$13),AE$7)</f>
        <v/>
      </c>
      <c r="CD290">
        <f>MIN(AF289*(1+AF$6/Setup!$C$13),AF$7)</f>
        <v/>
      </c>
      <c r="CE290">
        <f>MIN(AG289*(1+AG$6/Setup!$C$13),AG$7)</f>
        <v/>
      </c>
      <c r="CF290">
        <f>MIN(AH289*(1+AH$6/Setup!$C$13),AH$7)</f>
        <v/>
      </c>
      <c r="CG290">
        <f>MIN(AI289*(1+AI$6/Setup!$C$13),AI$7)</f>
        <v/>
      </c>
      <c r="CH290">
        <f>MIN(AJ289*(1+AJ$6/Setup!$C$13),AJ$7)</f>
        <v/>
      </c>
      <c r="CI290">
        <f>MIN(AK289*(1+AK$6/Setup!$C$13),AK$7)</f>
        <v/>
      </c>
      <c r="CJ290">
        <f>MIN(AL289*(1+AL$6/Setup!$C$13),AL$7)</f>
        <v/>
      </c>
      <c r="CK290">
        <f>MIN(AM289*(1+AM$6/Setup!$C$13),AM$7)</f>
        <v/>
      </c>
      <c r="CL290">
        <f>MIN(AN289*(1+AN$6/Setup!$C$13),AN$7)</f>
        <v/>
      </c>
      <c r="CM290">
        <f>MIN(AO289*(1+AO$6/Setup!$C$13),AO$7)</f>
        <v/>
      </c>
      <c r="CN290">
        <f>MIN(AP289*(1+AP$6/Setup!$C$13),AP$7)</f>
        <v/>
      </c>
      <c r="CO290">
        <f>MIN(AQ289*(1+AQ$6/Setup!$C$13),AQ$7)</f>
        <v/>
      </c>
      <c r="CP290">
        <f>MIN(AR289*(1+AR$6/Setup!$C$13),AR$7)</f>
        <v/>
      </c>
      <c r="CQ290">
        <f>MIN(AS289*(1+AS$6/Setup!$C$13),AS$7)</f>
        <v/>
      </c>
      <c r="CR290">
        <f>MIN(AT289*(1+AT$6/Setup!$C$13),AT$7)</f>
        <v/>
      </c>
      <c r="CS290">
        <f>MIN(AU289*(1+AU$6/Setup!$C$13),AU$7)</f>
        <v/>
      </c>
      <c r="CT290">
        <f>MIN(AV289*(1+AV$6/Setup!$C$13),AV$7)</f>
        <v/>
      </c>
      <c r="CU290">
        <f>MIN(AW289*(1+AW$6/Setup!$C$13),AW$7)</f>
        <v/>
      </c>
      <c r="CV290">
        <f>MIN(AX289*(1+AX$6/Setup!$C$13),AX$7)</f>
        <v/>
      </c>
      <c r="CW290">
        <f>MIN(AY289*(1+AY$6/Setup!$C$13),AY$7)</f>
        <v/>
      </c>
      <c r="CX290">
        <f>MIN(AZ289*(1+AZ$6/Setup!$C$13),AZ$7)</f>
        <v/>
      </c>
      <c r="CY290">
        <f>MIN(BA289*(1+BA$6/Setup!$C$13),BA$7)</f>
        <v/>
      </c>
      <c r="CZ290">
        <f>MIN(BB289*(1+BB$6/Setup!$C$13),BB$7)</f>
        <v/>
      </c>
      <c r="DA290">
        <f>MIN(BC289*(1+BC$6/Setup!$C$13),BC$7)</f>
        <v/>
      </c>
      <c r="DB290">
        <f>MIN(BD289*(1+BD$6/Setup!$C$13),BD$7)</f>
        <v/>
      </c>
      <c r="DC290">
        <f>MIN(BE289*(1+BE$6/Setup!$C$13),BE$7)</f>
        <v/>
      </c>
      <c r="DD290">
        <f>MIN(BF289*(1+BF$6/Setup!$C$13),BF$7)</f>
        <v/>
      </c>
      <c r="DE290">
        <f>MIN(BG289*(1+BG$6/Setup!$C$13),BG$7)</f>
        <v/>
      </c>
      <c r="DF290">
        <f>MIN(BH289*(1+BH$6/Setup!$C$13),BH$7)</f>
        <v/>
      </c>
      <c r="DG290">
        <f>MIN(BI289*(1+BI$6/Setup!$C$13),BI$7)</f>
        <v/>
      </c>
      <c r="DH290">
        <f>MIN(BJ289*(1+BJ$6/Setup!$C$13),BJ$7)</f>
        <v/>
      </c>
      <c r="DI290">
        <f>MIN(BK289*(1+BK$6/Setup!$C$13),BK$7)</f>
        <v/>
      </c>
      <c r="DJ290">
        <f>MIN(BL289*(1+BL$6/Setup!$C$13),BL$7)</f>
        <v/>
      </c>
      <c r="DK290">
        <f>MIN(BM289*(1+BM$6/Setup!$C$13),BM$7)</f>
        <v/>
      </c>
      <c r="DL290">
        <f>MIN(BN289*(1+BN$6/Setup!$C$13),BN$7)</f>
        <v/>
      </c>
      <c r="DM290">
        <f>MIN(BO289*(1+BO$6/Setup!$C$13),BO$7)</f>
        <v/>
      </c>
      <c r="DN290">
        <f>MIN(BP289*(1+BP$6/Setup!$C$13),BP$7)</f>
        <v/>
      </c>
      <c r="DO290">
        <f>MIN(BQ289*(1+BQ$6/Setup!$C$13),BQ$7)</f>
        <v/>
      </c>
      <c r="DP290">
        <f>MIN(T289*(1+T$6/Setup!$C$13)-BR290,$H290)</f>
        <v/>
      </c>
      <c r="DQ290">
        <f>MIN(U289*(1+U$6/Setup!$C$13)-BS290,MAX(0,$H290-SUM($DP290:DP290)))</f>
        <v/>
      </c>
      <c r="DR290">
        <f>MIN(V289*(1+V$6/Setup!$C$13)-BT290,MAX(0,$H290-SUM($DP290:DQ290)))</f>
        <v/>
      </c>
      <c r="DS290">
        <f>MIN(W289*(1+W$6/Setup!$C$13)-BU290,MAX(0,$H290-SUM($DP290:DR290)))</f>
        <v/>
      </c>
      <c r="DT290">
        <f>MIN(X289*(1+X$6/Setup!$C$13)-BV290,MAX(0,$H290-SUM($DP290:DS290)))</f>
        <v/>
      </c>
      <c r="DU290">
        <f>MIN(Y289*(1+Y$6/Setup!$C$13)-BW290,MAX(0,$H290-SUM($DP290:DT290)))</f>
        <v/>
      </c>
      <c r="DV290">
        <f>MIN(Z289*(1+Z$6/Setup!$C$13)-BX290,MAX(0,$H290-SUM($DP290:DU290)))</f>
        <v/>
      </c>
      <c r="DW290">
        <f>MIN(AA289*(1+AA$6/Setup!$C$13)-BY290,MAX(0,$H290-SUM($DP290:DV290)))</f>
        <v/>
      </c>
      <c r="DX290">
        <f>MIN(AB289*(1+AB$6/Setup!$C$13)-BZ290,MAX(0,$H290-SUM($DP290:DW290)))</f>
        <v/>
      </c>
      <c r="DY290">
        <f>MIN(AC289*(1+AC$6/Setup!$C$13)-CA290,MAX(0,$H290-SUM($DP290:DX290)))</f>
        <v/>
      </c>
      <c r="DZ290">
        <f>MIN(AD289*(1+AD$6/Setup!$C$13)-CB290,MAX(0,$H290-SUM($DP290:DY290)))</f>
        <v/>
      </c>
      <c r="EA290">
        <f>MIN(AE289*(1+AE$6/Setup!$C$13)-CC290,MAX(0,$H290-SUM($DP290:DZ290)))</f>
        <v/>
      </c>
      <c r="EB290">
        <f>MIN(AF289*(1+AF$6/Setup!$C$13)-CD290,MAX(0,$H290-SUM($DP290:EA290)))</f>
        <v/>
      </c>
      <c r="EC290">
        <f>MIN(AG289*(1+AG$6/Setup!$C$13)-CE290,MAX(0,$H290-SUM($DP290:EB290)))</f>
        <v/>
      </c>
      <c r="ED290">
        <f>MIN(AH289*(1+AH$6/Setup!$C$13)-CF290,MAX(0,$H290-SUM($DP290:EC290)))</f>
        <v/>
      </c>
      <c r="EE290">
        <f>MIN(AI289*(1+AI$6/Setup!$C$13)-CG290,MAX(0,$H290-SUM($DP290:ED290)))</f>
        <v/>
      </c>
      <c r="EF290">
        <f>MIN(AJ289*(1+AJ$6/Setup!$C$13)-CH290,MAX(0,$H290-SUM($DP290:EE290)))</f>
        <v/>
      </c>
      <c r="EG290">
        <f>MIN(AK289*(1+AK$6/Setup!$C$13)-CI290,MAX(0,$H290-SUM($DP290:EF290)))</f>
        <v/>
      </c>
      <c r="EH290">
        <f>MIN(AL289*(1+AL$6/Setup!$C$13)-CJ290,MAX(0,$H290-SUM($DP290:EG290)))</f>
        <v/>
      </c>
      <c r="EI290">
        <f>MIN(AM289*(1+AM$6/Setup!$C$13)-CK290,MAX(0,$H290-SUM($DP290:EH290)))</f>
        <v/>
      </c>
      <c r="EJ290">
        <f>MIN(AN289*(1+AN$6/Setup!$C$13)-CL290,MAX(0,$H290-SUM($DP290:EI290)))</f>
        <v/>
      </c>
      <c r="EK290">
        <f>MIN(AO289*(1+AO$6/Setup!$C$13)-CM290,MAX(0,$H290-SUM($DP290:EJ290)))</f>
        <v/>
      </c>
      <c r="EL290">
        <f>MIN(AP289*(1+AP$6/Setup!$C$13)-CN290,MAX(0,$H290-SUM($DP290:EK290)))</f>
        <v/>
      </c>
      <c r="EM290">
        <f>MIN(AQ289*(1+AQ$6/Setup!$C$13)-CO290,MAX(0,$H290-SUM($DP290:EL290)))</f>
        <v/>
      </c>
      <c r="EN290">
        <f>MIN(AR289*(1+AR$6/Setup!$C$13)-CP290,MAX(0,$H290-SUM($DP290:EM290)))</f>
        <v/>
      </c>
      <c r="EO290">
        <f>MIN(AS289*(1+AS$6/Setup!$C$13)-CQ290,MAX(0,$H290-SUM($DP290:EN290)))</f>
        <v/>
      </c>
      <c r="EP290">
        <f>MIN(AT289*(1+AT$6/Setup!$C$13)-CR290,MAX(0,$H290-SUM($DP290:EO290)))</f>
        <v/>
      </c>
      <c r="EQ290">
        <f>MIN(AU289*(1+AU$6/Setup!$C$13)-CS290,MAX(0,$H290-SUM($DP290:EP290)))</f>
        <v/>
      </c>
      <c r="ER290">
        <f>MIN(AV289*(1+AV$6/Setup!$C$13)-CT290,MAX(0,$H290-SUM($DP290:EQ290)))</f>
        <v/>
      </c>
      <c r="ES290">
        <f>MIN(AW289*(1+AW$6/Setup!$C$13)-CU290,MAX(0,$H290-SUM($DP290:ER290)))</f>
        <v/>
      </c>
      <c r="ET290">
        <f>MIN(AX289*(1+AX$6/Setup!$C$13)-CV290,MAX(0,$H290-SUM($DP290:ES290)))</f>
        <v/>
      </c>
      <c r="EU290">
        <f>MIN(AY289*(1+AY$6/Setup!$C$13)-CW290,MAX(0,$H290-SUM($DP290:ET290)))</f>
        <v/>
      </c>
      <c r="EV290">
        <f>MIN(AZ289*(1+AZ$6/Setup!$C$13)-CX290,MAX(0,$H290-SUM($DP290:EU290)))</f>
        <v/>
      </c>
      <c r="EW290">
        <f>MIN(BA289*(1+BA$6/Setup!$C$13)-CY290,MAX(0,$H290-SUM($DP290:EV290)))</f>
        <v/>
      </c>
      <c r="EX290">
        <f>MIN(BB289*(1+BB$6/Setup!$C$13)-CZ290,MAX(0,$H290-SUM($DP290:EW290)))</f>
        <v/>
      </c>
      <c r="EY290">
        <f>MIN(BC289*(1+BC$6/Setup!$C$13)-DA290,MAX(0,$H290-SUM($DP290:EX290)))</f>
        <v/>
      </c>
      <c r="EZ290">
        <f>MIN(BD289*(1+BD$6/Setup!$C$13)-DB290,MAX(0,$H290-SUM($DP290:EY290)))</f>
        <v/>
      </c>
      <c r="FA290">
        <f>MIN(BE289*(1+BE$6/Setup!$C$13)-DC290,MAX(0,$H290-SUM($DP290:EZ290)))</f>
        <v/>
      </c>
      <c r="FB290">
        <f>MIN(BF289*(1+BF$6/Setup!$C$13)-DD290,MAX(0,$H290-SUM($DP290:FA290)))</f>
        <v/>
      </c>
      <c r="FC290">
        <f>MIN(BG289*(1+BG$6/Setup!$C$13)-DE290,MAX(0,$H290-SUM($DP290:FB290)))</f>
        <v/>
      </c>
      <c r="FD290">
        <f>MIN(BH289*(1+BH$6/Setup!$C$13)-DF290,MAX(0,$H290-SUM($DP290:FC290)))</f>
        <v/>
      </c>
      <c r="FE290">
        <f>MIN(BI289*(1+BI$6/Setup!$C$13)-DG290,MAX(0,$H290-SUM($DP290:FD290)))</f>
        <v/>
      </c>
      <c r="FF290">
        <f>MIN(BJ289*(1+BJ$6/Setup!$C$13)-DH290,MAX(0,$H290-SUM($DP290:FE290)))</f>
        <v/>
      </c>
      <c r="FG290">
        <f>MIN(BK289*(1+BK$6/Setup!$C$13)-DI290,MAX(0,$H290-SUM($DP290:FF290)))</f>
        <v/>
      </c>
      <c r="FH290">
        <f>MIN(BL289*(1+BL$6/Setup!$C$13)-DJ290,MAX(0,$H290-SUM($DP290:FG290)))</f>
        <v/>
      </c>
      <c r="FI290">
        <f>MIN(BM289*(1+BM$6/Setup!$C$13)-DK290,MAX(0,$H290-SUM($DP290:FH290)))</f>
        <v/>
      </c>
      <c r="FJ290">
        <f>MIN(BN289*(1+BN$6/Setup!$C$13)-DL290,MAX(0,$H290-SUM($DP290:FI290)))</f>
        <v/>
      </c>
      <c r="FK290">
        <f>MIN(BO289*(1+BO$6/Setup!$C$13)-DM290,MAX(0,$H290-SUM($DP290:FJ290)))</f>
        <v/>
      </c>
      <c r="FL290">
        <f>MIN(BP289*(1+BP$6/Setup!$C$13)-DN290,MAX(0,$H290-SUM($DP290:FK290)))</f>
        <v/>
      </c>
      <c r="FM290">
        <f>MIN(BQ289*(1+BQ$6/Setup!$C$13)-DO290,MAX(0,$H290-SUM($DP290:FL290)))</f>
        <v/>
      </c>
    </row>
    <row r="291">
      <c r="A291">
        <f>A290+1</f>
        <v/>
      </c>
      <c r="B291">
        <f>IF(Setup!$C$6="Every week",Setup!$C$7+7*(A291-1),IF(Setup!$C$6="Every 2 weeks",Setup!$C$7+14*(A291-1),IF(Setup!$C$6="Every month",EDATE(Setup!$C$7,A291-1),EOMONTH(Setup!$C$7,INT((A291-1+Setup!$C$20)/2)-1)+MIN(IF(MOD(A291-1+Setup!$C$20,2)=0,Setup!$C$18,Setup!$C$19),DAY(EOMONTH(Setup!$C$7,INT((A291-1+Setup!$C$20)/2)))))))</f>
        <v/>
      </c>
      <c r="C291">
        <f>N('Paycheck Plan'!J287)</f>
        <v/>
      </c>
      <c r="D291">
        <f>N('Paycheck Plan'!K287)</f>
        <v/>
      </c>
      <c r="E291">
        <f>MIN(MAX(0,Setup!$C$10-F290),MAX(0,Setup!$C$8+C291-G291))</f>
        <v/>
      </c>
      <c r="F291">
        <f>F290+E291</f>
        <v/>
      </c>
      <c r="G291">
        <f>MIN(Setup!$C$14,MAX(0,Setup!$C$8+C291))</f>
        <v/>
      </c>
      <c r="H291">
        <f>MAX(0,Setup!$C$8+C291-G291-E291)+SUM($T$7:$BQ$7)-SUM(BR291:DO291)</f>
        <v/>
      </c>
      <c r="I291">
        <f>SUMPRODUCT(T290:BQ290,$T$6:$BQ$6)/Setup!$C$13</f>
        <v/>
      </c>
      <c r="J291">
        <f>SUM(T291:BQ291)</f>
        <v/>
      </c>
      <c r="K291">
        <f>IF(MAX(DP291:FM291)&gt;0,MATCH(MAX(DP291:FM291),DP291:FM291,0),1)</f>
        <v/>
      </c>
      <c r="T291">
        <f>MAX(0,T290*(1+T$6/Setup!$C$13)-BR291-DP291)+IF($K291=1,$D291,0)</f>
        <v/>
      </c>
      <c r="U291">
        <f>MAX(0,U290*(1+U$6/Setup!$C$13)-BS291-DQ291)+IF($K291=2,$D291,0)</f>
        <v/>
      </c>
      <c r="V291">
        <f>MAX(0,V290*(1+V$6/Setup!$C$13)-BT291-DR291)+IF($K291=3,$D291,0)</f>
        <v/>
      </c>
      <c r="W291">
        <f>MAX(0,W290*(1+W$6/Setup!$C$13)-BU291-DS291)+IF($K291=4,$D291,0)</f>
        <v/>
      </c>
      <c r="X291">
        <f>MAX(0,X290*(1+X$6/Setup!$C$13)-BV291-DT291)+IF($K291=5,$D291,0)</f>
        <v/>
      </c>
      <c r="Y291">
        <f>MAX(0,Y290*(1+Y$6/Setup!$C$13)-BW291-DU291)+IF($K291=6,$D291,0)</f>
        <v/>
      </c>
      <c r="Z291">
        <f>MAX(0,Z290*(1+Z$6/Setup!$C$13)-BX291-DV291)+IF($K291=7,$D291,0)</f>
        <v/>
      </c>
      <c r="AA291">
        <f>MAX(0,AA290*(1+AA$6/Setup!$C$13)-BY291-DW291)+IF($K291=8,$D291,0)</f>
        <v/>
      </c>
      <c r="AB291">
        <f>MAX(0,AB290*(1+AB$6/Setup!$C$13)-BZ291-DX291)+IF($K291=9,$D291,0)</f>
        <v/>
      </c>
      <c r="AC291">
        <f>MAX(0,AC290*(1+AC$6/Setup!$C$13)-CA291-DY291)+IF($K291=10,$D291,0)</f>
        <v/>
      </c>
      <c r="AD291">
        <f>MAX(0,AD290*(1+AD$6/Setup!$C$13)-CB291-DZ291)+IF($K291=11,$D291,0)</f>
        <v/>
      </c>
      <c r="AE291">
        <f>MAX(0,AE290*(1+AE$6/Setup!$C$13)-CC291-EA291)+IF($K291=12,$D291,0)</f>
        <v/>
      </c>
      <c r="AF291">
        <f>MAX(0,AF290*(1+AF$6/Setup!$C$13)-CD291-EB291)+IF($K291=13,$D291,0)</f>
        <v/>
      </c>
      <c r="AG291">
        <f>MAX(0,AG290*(1+AG$6/Setup!$C$13)-CE291-EC291)+IF($K291=14,$D291,0)</f>
        <v/>
      </c>
      <c r="AH291">
        <f>MAX(0,AH290*(1+AH$6/Setup!$C$13)-CF291-ED291)+IF($K291=15,$D291,0)</f>
        <v/>
      </c>
      <c r="AI291">
        <f>MAX(0,AI290*(1+AI$6/Setup!$C$13)-CG291-EE291)+IF($K291=16,$D291,0)</f>
        <v/>
      </c>
      <c r="AJ291">
        <f>MAX(0,AJ290*(1+AJ$6/Setup!$C$13)-CH291-EF291)+IF($K291=17,$D291,0)</f>
        <v/>
      </c>
      <c r="AK291">
        <f>MAX(0,AK290*(1+AK$6/Setup!$C$13)-CI291-EG291)+IF($K291=18,$D291,0)</f>
        <v/>
      </c>
      <c r="AL291">
        <f>MAX(0,AL290*(1+AL$6/Setup!$C$13)-CJ291-EH291)+IF($K291=19,$D291,0)</f>
        <v/>
      </c>
      <c r="AM291">
        <f>MAX(0,AM290*(1+AM$6/Setup!$C$13)-CK291-EI291)+IF($K291=20,$D291,0)</f>
        <v/>
      </c>
      <c r="AN291">
        <f>MAX(0,AN290*(1+AN$6/Setup!$C$13)-CL291-EJ291)+IF($K291=21,$D291,0)</f>
        <v/>
      </c>
      <c r="AO291">
        <f>MAX(0,AO290*(1+AO$6/Setup!$C$13)-CM291-EK291)+IF($K291=22,$D291,0)</f>
        <v/>
      </c>
      <c r="AP291">
        <f>MAX(0,AP290*(1+AP$6/Setup!$C$13)-CN291-EL291)+IF($K291=23,$D291,0)</f>
        <v/>
      </c>
      <c r="AQ291">
        <f>MAX(0,AQ290*(1+AQ$6/Setup!$C$13)-CO291-EM291)+IF($K291=24,$D291,0)</f>
        <v/>
      </c>
      <c r="AR291">
        <f>MAX(0,AR290*(1+AR$6/Setup!$C$13)-CP291-EN291)+IF($K291=25,$D291,0)</f>
        <v/>
      </c>
      <c r="AS291">
        <f>MAX(0,AS290*(1+AS$6/Setup!$C$13)-CQ291-EO291)+IF($K291=26,$D291,0)</f>
        <v/>
      </c>
      <c r="AT291">
        <f>MAX(0,AT290*(1+AT$6/Setup!$C$13)-CR291-EP291)+IF($K291=27,$D291,0)</f>
        <v/>
      </c>
      <c r="AU291">
        <f>MAX(0,AU290*(1+AU$6/Setup!$C$13)-CS291-EQ291)+IF($K291=28,$D291,0)</f>
        <v/>
      </c>
      <c r="AV291">
        <f>MAX(0,AV290*(1+AV$6/Setup!$C$13)-CT291-ER291)+IF($K291=29,$D291,0)</f>
        <v/>
      </c>
      <c r="AW291">
        <f>MAX(0,AW290*(1+AW$6/Setup!$C$13)-CU291-ES291)+IF($K291=30,$D291,0)</f>
        <v/>
      </c>
      <c r="AX291">
        <f>MAX(0,AX290*(1+AX$6/Setup!$C$13)-CV291-ET291)+IF($K291=31,$D291,0)</f>
        <v/>
      </c>
      <c r="AY291">
        <f>MAX(0,AY290*(1+AY$6/Setup!$C$13)-CW291-EU291)+IF($K291=32,$D291,0)</f>
        <v/>
      </c>
      <c r="AZ291">
        <f>MAX(0,AZ290*(1+AZ$6/Setup!$C$13)-CX291-EV291)+IF($K291=33,$D291,0)</f>
        <v/>
      </c>
      <c r="BA291">
        <f>MAX(0,BA290*(1+BA$6/Setup!$C$13)-CY291-EW291)+IF($K291=34,$D291,0)</f>
        <v/>
      </c>
      <c r="BB291">
        <f>MAX(0,BB290*(1+BB$6/Setup!$C$13)-CZ291-EX291)+IF($K291=35,$D291,0)</f>
        <v/>
      </c>
      <c r="BC291">
        <f>MAX(0,BC290*(1+BC$6/Setup!$C$13)-DA291-EY291)+IF($K291=36,$D291,0)</f>
        <v/>
      </c>
      <c r="BD291">
        <f>MAX(0,BD290*(1+BD$6/Setup!$C$13)-DB291-EZ291)+IF($K291=37,$D291,0)</f>
        <v/>
      </c>
      <c r="BE291">
        <f>MAX(0,BE290*(1+BE$6/Setup!$C$13)-DC291-FA291)+IF($K291=38,$D291,0)</f>
        <v/>
      </c>
      <c r="BF291">
        <f>MAX(0,BF290*(1+BF$6/Setup!$C$13)-DD291-FB291)+IF($K291=39,$D291,0)</f>
        <v/>
      </c>
      <c r="BG291">
        <f>MAX(0,BG290*(1+BG$6/Setup!$C$13)-DE291-FC291)+IF($K291=40,$D291,0)</f>
        <v/>
      </c>
      <c r="BH291">
        <f>MAX(0,BH290*(1+BH$6/Setup!$C$13)-DF291-FD291)+IF($K291=41,$D291,0)</f>
        <v/>
      </c>
      <c r="BI291">
        <f>MAX(0,BI290*(1+BI$6/Setup!$C$13)-DG291-FE291)+IF($K291=42,$D291,0)</f>
        <v/>
      </c>
      <c r="BJ291">
        <f>MAX(0,BJ290*(1+BJ$6/Setup!$C$13)-DH291-FF291)+IF($K291=43,$D291,0)</f>
        <v/>
      </c>
      <c r="BK291">
        <f>MAX(0,BK290*(1+BK$6/Setup!$C$13)-DI291-FG291)+IF($K291=44,$D291,0)</f>
        <v/>
      </c>
      <c r="BL291">
        <f>MAX(0,BL290*(1+BL$6/Setup!$C$13)-DJ291-FH291)+IF($K291=45,$D291,0)</f>
        <v/>
      </c>
      <c r="BM291">
        <f>MAX(0,BM290*(1+BM$6/Setup!$C$13)-DK291-FI291)+IF($K291=46,$D291,0)</f>
        <v/>
      </c>
      <c r="BN291">
        <f>MAX(0,BN290*(1+BN$6/Setup!$C$13)-DL291-FJ291)+IF($K291=47,$D291,0)</f>
        <v/>
      </c>
      <c r="BO291">
        <f>MAX(0,BO290*(1+BO$6/Setup!$C$13)-DM291-FK291)+IF($K291=48,$D291,0)</f>
        <v/>
      </c>
      <c r="BP291">
        <f>MAX(0,BP290*(1+BP$6/Setup!$C$13)-DN291-FL291)+IF($K291=49,$D291,0)</f>
        <v/>
      </c>
      <c r="BQ291">
        <f>MAX(0,BQ290*(1+BQ$6/Setup!$C$13)-DO291-FM291)+IF($K291=50,$D291,0)</f>
        <v/>
      </c>
      <c r="BR291">
        <f>MIN(T290*(1+T$6/Setup!$C$13),T$7)</f>
        <v/>
      </c>
      <c r="BS291">
        <f>MIN(U290*(1+U$6/Setup!$C$13),U$7)</f>
        <v/>
      </c>
      <c r="BT291">
        <f>MIN(V290*(1+V$6/Setup!$C$13),V$7)</f>
        <v/>
      </c>
      <c r="BU291">
        <f>MIN(W290*(1+W$6/Setup!$C$13),W$7)</f>
        <v/>
      </c>
      <c r="BV291">
        <f>MIN(X290*(1+X$6/Setup!$C$13),X$7)</f>
        <v/>
      </c>
      <c r="BW291">
        <f>MIN(Y290*(1+Y$6/Setup!$C$13),Y$7)</f>
        <v/>
      </c>
      <c r="BX291">
        <f>MIN(Z290*(1+Z$6/Setup!$C$13),Z$7)</f>
        <v/>
      </c>
      <c r="BY291">
        <f>MIN(AA290*(1+AA$6/Setup!$C$13),AA$7)</f>
        <v/>
      </c>
      <c r="BZ291">
        <f>MIN(AB290*(1+AB$6/Setup!$C$13),AB$7)</f>
        <v/>
      </c>
      <c r="CA291">
        <f>MIN(AC290*(1+AC$6/Setup!$C$13),AC$7)</f>
        <v/>
      </c>
      <c r="CB291">
        <f>MIN(AD290*(1+AD$6/Setup!$C$13),AD$7)</f>
        <v/>
      </c>
      <c r="CC291">
        <f>MIN(AE290*(1+AE$6/Setup!$C$13),AE$7)</f>
        <v/>
      </c>
      <c r="CD291">
        <f>MIN(AF290*(1+AF$6/Setup!$C$13),AF$7)</f>
        <v/>
      </c>
      <c r="CE291">
        <f>MIN(AG290*(1+AG$6/Setup!$C$13),AG$7)</f>
        <v/>
      </c>
      <c r="CF291">
        <f>MIN(AH290*(1+AH$6/Setup!$C$13),AH$7)</f>
        <v/>
      </c>
      <c r="CG291">
        <f>MIN(AI290*(1+AI$6/Setup!$C$13),AI$7)</f>
        <v/>
      </c>
      <c r="CH291">
        <f>MIN(AJ290*(1+AJ$6/Setup!$C$13),AJ$7)</f>
        <v/>
      </c>
      <c r="CI291">
        <f>MIN(AK290*(1+AK$6/Setup!$C$13),AK$7)</f>
        <v/>
      </c>
      <c r="CJ291">
        <f>MIN(AL290*(1+AL$6/Setup!$C$13),AL$7)</f>
        <v/>
      </c>
      <c r="CK291">
        <f>MIN(AM290*(1+AM$6/Setup!$C$13),AM$7)</f>
        <v/>
      </c>
      <c r="CL291">
        <f>MIN(AN290*(1+AN$6/Setup!$C$13),AN$7)</f>
        <v/>
      </c>
      <c r="CM291">
        <f>MIN(AO290*(1+AO$6/Setup!$C$13),AO$7)</f>
        <v/>
      </c>
      <c r="CN291">
        <f>MIN(AP290*(1+AP$6/Setup!$C$13),AP$7)</f>
        <v/>
      </c>
      <c r="CO291">
        <f>MIN(AQ290*(1+AQ$6/Setup!$C$13),AQ$7)</f>
        <v/>
      </c>
      <c r="CP291">
        <f>MIN(AR290*(1+AR$6/Setup!$C$13),AR$7)</f>
        <v/>
      </c>
      <c r="CQ291">
        <f>MIN(AS290*(1+AS$6/Setup!$C$13),AS$7)</f>
        <v/>
      </c>
      <c r="CR291">
        <f>MIN(AT290*(1+AT$6/Setup!$C$13),AT$7)</f>
        <v/>
      </c>
      <c r="CS291">
        <f>MIN(AU290*(1+AU$6/Setup!$C$13),AU$7)</f>
        <v/>
      </c>
      <c r="CT291">
        <f>MIN(AV290*(1+AV$6/Setup!$C$13),AV$7)</f>
        <v/>
      </c>
      <c r="CU291">
        <f>MIN(AW290*(1+AW$6/Setup!$C$13),AW$7)</f>
        <v/>
      </c>
      <c r="CV291">
        <f>MIN(AX290*(1+AX$6/Setup!$C$13),AX$7)</f>
        <v/>
      </c>
      <c r="CW291">
        <f>MIN(AY290*(1+AY$6/Setup!$C$13),AY$7)</f>
        <v/>
      </c>
      <c r="CX291">
        <f>MIN(AZ290*(1+AZ$6/Setup!$C$13),AZ$7)</f>
        <v/>
      </c>
      <c r="CY291">
        <f>MIN(BA290*(1+BA$6/Setup!$C$13),BA$7)</f>
        <v/>
      </c>
      <c r="CZ291">
        <f>MIN(BB290*(1+BB$6/Setup!$C$13),BB$7)</f>
        <v/>
      </c>
      <c r="DA291">
        <f>MIN(BC290*(1+BC$6/Setup!$C$13),BC$7)</f>
        <v/>
      </c>
      <c r="DB291">
        <f>MIN(BD290*(1+BD$6/Setup!$C$13),BD$7)</f>
        <v/>
      </c>
      <c r="DC291">
        <f>MIN(BE290*(1+BE$6/Setup!$C$13),BE$7)</f>
        <v/>
      </c>
      <c r="DD291">
        <f>MIN(BF290*(1+BF$6/Setup!$C$13),BF$7)</f>
        <v/>
      </c>
      <c r="DE291">
        <f>MIN(BG290*(1+BG$6/Setup!$C$13),BG$7)</f>
        <v/>
      </c>
      <c r="DF291">
        <f>MIN(BH290*(1+BH$6/Setup!$C$13),BH$7)</f>
        <v/>
      </c>
      <c r="DG291">
        <f>MIN(BI290*(1+BI$6/Setup!$C$13),BI$7)</f>
        <v/>
      </c>
      <c r="DH291">
        <f>MIN(BJ290*(1+BJ$6/Setup!$C$13),BJ$7)</f>
        <v/>
      </c>
      <c r="DI291">
        <f>MIN(BK290*(1+BK$6/Setup!$C$13),BK$7)</f>
        <v/>
      </c>
      <c r="DJ291">
        <f>MIN(BL290*(1+BL$6/Setup!$C$13),BL$7)</f>
        <v/>
      </c>
      <c r="DK291">
        <f>MIN(BM290*(1+BM$6/Setup!$C$13),BM$7)</f>
        <v/>
      </c>
      <c r="DL291">
        <f>MIN(BN290*(1+BN$6/Setup!$C$13),BN$7)</f>
        <v/>
      </c>
      <c r="DM291">
        <f>MIN(BO290*(1+BO$6/Setup!$C$13),BO$7)</f>
        <v/>
      </c>
      <c r="DN291">
        <f>MIN(BP290*(1+BP$6/Setup!$C$13),BP$7)</f>
        <v/>
      </c>
      <c r="DO291">
        <f>MIN(BQ290*(1+BQ$6/Setup!$C$13),BQ$7)</f>
        <v/>
      </c>
      <c r="DP291">
        <f>MIN(T290*(1+T$6/Setup!$C$13)-BR291,$H291)</f>
        <v/>
      </c>
      <c r="DQ291">
        <f>MIN(U290*(1+U$6/Setup!$C$13)-BS291,MAX(0,$H291-SUM($DP291:DP291)))</f>
        <v/>
      </c>
      <c r="DR291">
        <f>MIN(V290*(1+V$6/Setup!$C$13)-BT291,MAX(0,$H291-SUM($DP291:DQ291)))</f>
        <v/>
      </c>
      <c r="DS291">
        <f>MIN(W290*(1+W$6/Setup!$C$13)-BU291,MAX(0,$H291-SUM($DP291:DR291)))</f>
        <v/>
      </c>
      <c r="DT291">
        <f>MIN(X290*(1+X$6/Setup!$C$13)-BV291,MAX(0,$H291-SUM($DP291:DS291)))</f>
        <v/>
      </c>
      <c r="DU291">
        <f>MIN(Y290*(1+Y$6/Setup!$C$13)-BW291,MAX(0,$H291-SUM($DP291:DT291)))</f>
        <v/>
      </c>
      <c r="DV291">
        <f>MIN(Z290*(1+Z$6/Setup!$C$13)-BX291,MAX(0,$H291-SUM($DP291:DU291)))</f>
        <v/>
      </c>
      <c r="DW291">
        <f>MIN(AA290*(1+AA$6/Setup!$C$13)-BY291,MAX(0,$H291-SUM($DP291:DV291)))</f>
        <v/>
      </c>
      <c r="DX291">
        <f>MIN(AB290*(1+AB$6/Setup!$C$13)-BZ291,MAX(0,$H291-SUM($DP291:DW291)))</f>
        <v/>
      </c>
      <c r="DY291">
        <f>MIN(AC290*(1+AC$6/Setup!$C$13)-CA291,MAX(0,$H291-SUM($DP291:DX291)))</f>
        <v/>
      </c>
      <c r="DZ291">
        <f>MIN(AD290*(1+AD$6/Setup!$C$13)-CB291,MAX(0,$H291-SUM($DP291:DY291)))</f>
        <v/>
      </c>
      <c r="EA291">
        <f>MIN(AE290*(1+AE$6/Setup!$C$13)-CC291,MAX(0,$H291-SUM($DP291:DZ291)))</f>
        <v/>
      </c>
      <c r="EB291">
        <f>MIN(AF290*(1+AF$6/Setup!$C$13)-CD291,MAX(0,$H291-SUM($DP291:EA291)))</f>
        <v/>
      </c>
      <c r="EC291">
        <f>MIN(AG290*(1+AG$6/Setup!$C$13)-CE291,MAX(0,$H291-SUM($DP291:EB291)))</f>
        <v/>
      </c>
      <c r="ED291">
        <f>MIN(AH290*(1+AH$6/Setup!$C$13)-CF291,MAX(0,$H291-SUM($DP291:EC291)))</f>
        <v/>
      </c>
      <c r="EE291">
        <f>MIN(AI290*(1+AI$6/Setup!$C$13)-CG291,MAX(0,$H291-SUM($DP291:ED291)))</f>
        <v/>
      </c>
      <c r="EF291">
        <f>MIN(AJ290*(1+AJ$6/Setup!$C$13)-CH291,MAX(0,$H291-SUM($DP291:EE291)))</f>
        <v/>
      </c>
      <c r="EG291">
        <f>MIN(AK290*(1+AK$6/Setup!$C$13)-CI291,MAX(0,$H291-SUM($DP291:EF291)))</f>
        <v/>
      </c>
      <c r="EH291">
        <f>MIN(AL290*(1+AL$6/Setup!$C$13)-CJ291,MAX(0,$H291-SUM($DP291:EG291)))</f>
        <v/>
      </c>
      <c r="EI291">
        <f>MIN(AM290*(1+AM$6/Setup!$C$13)-CK291,MAX(0,$H291-SUM($DP291:EH291)))</f>
        <v/>
      </c>
      <c r="EJ291">
        <f>MIN(AN290*(1+AN$6/Setup!$C$13)-CL291,MAX(0,$H291-SUM($DP291:EI291)))</f>
        <v/>
      </c>
      <c r="EK291">
        <f>MIN(AO290*(1+AO$6/Setup!$C$13)-CM291,MAX(0,$H291-SUM($DP291:EJ291)))</f>
        <v/>
      </c>
      <c r="EL291">
        <f>MIN(AP290*(1+AP$6/Setup!$C$13)-CN291,MAX(0,$H291-SUM($DP291:EK291)))</f>
        <v/>
      </c>
      <c r="EM291">
        <f>MIN(AQ290*(1+AQ$6/Setup!$C$13)-CO291,MAX(0,$H291-SUM($DP291:EL291)))</f>
        <v/>
      </c>
      <c r="EN291">
        <f>MIN(AR290*(1+AR$6/Setup!$C$13)-CP291,MAX(0,$H291-SUM($DP291:EM291)))</f>
        <v/>
      </c>
      <c r="EO291">
        <f>MIN(AS290*(1+AS$6/Setup!$C$13)-CQ291,MAX(0,$H291-SUM($DP291:EN291)))</f>
        <v/>
      </c>
      <c r="EP291">
        <f>MIN(AT290*(1+AT$6/Setup!$C$13)-CR291,MAX(0,$H291-SUM($DP291:EO291)))</f>
        <v/>
      </c>
      <c r="EQ291">
        <f>MIN(AU290*(1+AU$6/Setup!$C$13)-CS291,MAX(0,$H291-SUM($DP291:EP291)))</f>
        <v/>
      </c>
      <c r="ER291">
        <f>MIN(AV290*(1+AV$6/Setup!$C$13)-CT291,MAX(0,$H291-SUM($DP291:EQ291)))</f>
        <v/>
      </c>
      <c r="ES291">
        <f>MIN(AW290*(1+AW$6/Setup!$C$13)-CU291,MAX(0,$H291-SUM($DP291:ER291)))</f>
        <v/>
      </c>
      <c r="ET291">
        <f>MIN(AX290*(1+AX$6/Setup!$C$13)-CV291,MAX(0,$H291-SUM($DP291:ES291)))</f>
        <v/>
      </c>
      <c r="EU291">
        <f>MIN(AY290*(1+AY$6/Setup!$C$13)-CW291,MAX(0,$H291-SUM($DP291:ET291)))</f>
        <v/>
      </c>
      <c r="EV291">
        <f>MIN(AZ290*(1+AZ$6/Setup!$C$13)-CX291,MAX(0,$H291-SUM($DP291:EU291)))</f>
        <v/>
      </c>
      <c r="EW291">
        <f>MIN(BA290*(1+BA$6/Setup!$C$13)-CY291,MAX(0,$H291-SUM($DP291:EV291)))</f>
        <v/>
      </c>
      <c r="EX291">
        <f>MIN(BB290*(1+BB$6/Setup!$C$13)-CZ291,MAX(0,$H291-SUM($DP291:EW291)))</f>
        <v/>
      </c>
      <c r="EY291">
        <f>MIN(BC290*(1+BC$6/Setup!$C$13)-DA291,MAX(0,$H291-SUM($DP291:EX291)))</f>
        <v/>
      </c>
      <c r="EZ291">
        <f>MIN(BD290*(1+BD$6/Setup!$C$13)-DB291,MAX(0,$H291-SUM($DP291:EY291)))</f>
        <v/>
      </c>
      <c r="FA291">
        <f>MIN(BE290*(1+BE$6/Setup!$C$13)-DC291,MAX(0,$H291-SUM($DP291:EZ291)))</f>
        <v/>
      </c>
      <c r="FB291">
        <f>MIN(BF290*(1+BF$6/Setup!$C$13)-DD291,MAX(0,$H291-SUM($DP291:FA291)))</f>
        <v/>
      </c>
      <c r="FC291">
        <f>MIN(BG290*(1+BG$6/Setup!$C$13)-DE291,MAX(0,$H291-SUM($DP291:FB291)))</f>
        <v/>
      </c>
      <c r="FD291">
        <f>MIN(BH290*(1+BH$6/Setup!$C$13)-DF291,MAX(0,$H291-SUM($DP291:FC291)))</f>
        <v/>
      </c>
      <c r="FE291">
        <f>MIN(BI290*(1+BI$6/Setup!$C$13)-DG291,MAX(0,$H291-SUM($DP291:FD291)))</f>
        <v/>
      </c>
      <c r="FF291">
        <f>MIN(BJ290*(1+BJ$6/Setup!$C$13)-DH291,MAX(0,$H291-SUM($DP291:FE291)))</f>
        <v/>
      </c>
      <c r="FG291">
        <f>MIN(BK290*(1+BK$6/Setup!$C$13)-DI291,MAX(0,$H291-SUM($DP291:FF291)))</f>
        <v/>
      </c>
      <c r="FH291">
        <f>MIN(BL290*(1+BL$6/Setup!$C$13)-DJ291,MAX(0,$H291-SUM($DP291:FG291)))</f>
        <v/>
      </c>
      <c r="FI291">
        <f>MIN(BM290*(1+BM$6/Setup!$C$13)-DK291,MAX(0,$H291-SUM($DP291:FH291)))</f>
        <v/>
      </c>
      <c r="FJ291">
        <f>MIN(BN290*(1+BN$6/Setup!$C$13)-DL291,MAX(0,$H291-SUM($DP291:FI291)))</f>
        <v/>
      </c>
      <c r="FK291">
        <f>MIN(BO290*(1+BO$6/Setup!$C$13)-DM291,MAX(0,$H291-SUM($DP291:FJ291)))</f>
        <v/>
      </c>
      <c r="FL291">
        <f>MIN(BP290*(1+BP$6/Setup!$C$13)-DN291,MAX(0,$H291-SUM($DP291:FK291)))</f>
        <v/>
      </c>
      <c r="FM291">
        <f>MIN(BQ290*(1+BQ$6/Setup!$C$13)-DO291,MAX(0,$H291-SUM($DP291:FL291)))</f>
        <v/>
      </c>
    </row>
    <row r="292">
      <c r="A292">
        <f>A291+1</f>
        <v/>
      </c>
      <c r="B292">
        <f>IF(Setup!$C$6="Every week",Setup!$C$7+7*(A292-1),IF(Setup!$C$6="Every 2 weeks",Setup!$C$7+14*(A292-1),IF(Setup!$C$6="Every month",EDATE(Setup!$C$7,A292-1),EOMONTH(Setup!$C$7,INT((A292-1+Setup!$C$20)/2)-1)+MIN(IF(MOD(A292-1+Setup!$C$20,2)=0,Setup!$C$18,Setup!$C$19),DAY(EOMONTH(Setup!$C$7,INT((A292-1+Setup!$C$20)/2)))))))</f>
        <v/>
      </c>
      <c r="C292">
        <f>N('Paycheck Plan'!J288)</f>
        <v/>
      </c>
      <c r="D292">
        <f>N('Paycheck Plan'!K288)</f>
        <v/>
      </c>
      <c r="E292">
        <f>MIN(MAX(0,Setup!$C$10-F291),MAX(0,Setup!$C$8+C292-G292))</f>
        <v/>
      </c>
      <c r="F292">
        <f>F291+E292</f>
        <v/>
      </c>
      <c r="G292">
        <f>MIN(Setup!$C$14,MAX(0,Setup!$C$8+C292))</f>
        <v/>
      </c>
      <c r="H292">
        <f>MAX(0,Setup!$C$8+C292-G292-E292)+SUM($T$7:$BQ$7)-SUM(BR292:DO292)</f>
        <v/>
      </c>
      <c r="I292">
        <f>SUMPRODUCT(T291:BQ291,$T$6:$BQ$6)/Setup!$C$13</f>
        <v/>
      </c>
      <c r="J292">
        <f>SUM(T292:BQ292)</f>
        <v/>
      </c>
      <c r="K292">
        <f>IF(MAX(DP292:FM292)&gt;0,MATCH(MAX(DP292:FM292),DP292:FM292,0),1)</f>
        <v/>
      </c>
      <c r="T292">
        <f>MAX(0,T291*(1+T$6/Setup!$C$13)-BR292-DP292)+IF($K292=1,$D292,0)</f>
        <v/>
      </c>
      <c r="U292">
        <f>MAX(0,U291*(1+U$6/Setup!$C$13)-BS292-DQ292)+IF($K292=2,$D292,0)</f>
        <v/>
      </c>
      <c r="V292">
        <f>MAX(0,V291*(1+V$6/Setup!$C$13)-BT292-DR292)+IF($K292=3,$D292,0)</f>
        <v/>
      </c>
      <c r="W292">
        <f>MAX(0,W291*(1+W$6/Setup!$C$13)-BU292-DS292)+IF($K292=4,$D292,0)</f>
        <v/>
      </c>
      <c r="X292">
        <f>MAX(0,X291*(1+X$6/Setup!$C$13)-BV292-DT292)+IF($K292=5,$D292,0)</f>
        <v/>
      </c>
      <c r="Y292">
        <f>MAX(0,Y291*(1+Y$6/Setup!$C$13)-BW292-DU292)+IF($K292=6,$D292,0)</f>
        <v/>
      </c>
      <c r="Z292">
        <f>MAX(0,Z291*(1+Z$6/Setup!$C$13)-BX292-DV292)+IF($K292=7,$D292,0)</f>
        <v/>
      </c>
      <c r="AA292">
        <f>MAX(0,AA291*(1+AA$6/Setup!$C$13)-BY292-DW292)+IF($K292=8,$D292,0)</f>
        <v/>
      </c>
      <c r="AB292">
        <f>MAX(0,AB291*(1+AB$6/Setup!$C$13)-BZ292-DX292)+IF($K292=9,$D292,0)</f>
        <v/>
      </c>
      <c r="AC292">
        <f>MAX(0,AC291*(1+AC$6/Setup!$C$13)-CA292-DY292)+IF($K292=10,$D292,0)</f>
        <v/>
      </c>
      <c r="AD292">
        <f>MAX(0,AD291*(1+AD$6/Setup!$C$13)-CB292-DZ292)+IF($K292=11,$D292,0)</f>
        <v/>
      </c>
      <c r="AE292">
        <f>MAX(0,AE291*(1+AE$6/Setup!$C$13)-CC292-EA292)+IF($K292=12,$D292,0)</f>
        <v/>
      </c>
      <c r="AF292">
        <f>MAX(0,AF291*(1+AF$6/Setup!$C$13)-CD292-EB292)+IF($K292=13,$D292,0)</f>
        <v/>
      </c>
      <c r="AG292">
        <f>MAX(0,AG291*(1+AG$6/Setup!$C$13)-CE292-EC292)+IF($K292=14,$D292,0)</f>
        <v/>
      </c>
      <c r="AH292">
        <f>MAX(0,AH291*(1+AH$6/Setup!$C$13)-CF292-ED292)+IF($K292=15,$D292,0)</f>
        <v/>
      </c>
      <c r="AI292">
        <f>MAX(0,AI291*(1+AI$6/Setup!$C$13)-CG292-EE292)+IF($K292=16,$D292,0)</f>
        <v/>
      </c>
      <c r="AJ292">
        <f>MAX(0,AJ291*(1+AJ$6/Setup!$C$13)-CH292-EF292)+IF($K292=17,$D292,0)</f>
        <v/>
      </c>
      <c r="AK292">
        <f>MAX(0,AK291*(1+AK$6/Setup!$C$13)-CI292-EG292)+IF($K292=18,$D292,0)</f>
        <v/>
      </c>
      <c r="AL292">
        <f>MAX(0,AL291*(1+AL$6/Setup!$C$13)-CJ292-EH292)+IF($K292=19,$D292,0)</f>
        <v/>
      </c>
      <c r="AM292">
        <f>MAX(0,AM291*(1+AM$6/Setup!$C$13)-CK292-EI292)+IF($K292=20,$D292,0)</f>
        <v/>
      </c>
      <c r="AN292">
        <f>MAX(0,AN291*(1+AN$6/Setup!$C$13)-CL292-EJ292)+IF($K292=21,$D292,0)</f>
        <v/>
      </c>
      <c r="AO292">
        <f>MAX(0,AO291*(1+AO$6/Setup!$C$13)-CM292-EK292)+IF($K292=22,$D292,0)</f>
        <v/>
      </c>
      <c r="AP292">
        <f>MAX(0,AP291*(1+AP$6/Setup!$C$13)-CN292-EL292)+IF($K292=23,$D292,0)</f>
        <v/>
      </c>
      <c r="AQ292">
        <f>MAX(0,AQ291*(1+AQ$6/Setup!$C$13)-CO292-EM292)+IF($K292=24,$D292,0)</f>
        <v/>
      </c>
      <c r="AR292">
        <f>MAX(0,AR291*(1+AR$6/Setup!$C$13)-CP292-EN292)+IF($K292=25,$D292,0)</f>
        <v/>
      </c>
      <c r="AS292">
        <f>MAX(0,AS291*(1+AS$6/Setup!$C$13)-CQ292-EO292)+IF($K292=26,$D292,0)</f>
        <v/>
      </c>
      <c r="AT292">
        <f>MAX(0,AT291*(1+AT$6/Setup!$C$13)-CR292-EP292)+IF($K292=27,$D292,0)</f>
        <v/>
      </c>
      <c r="AU292">
        <f>MAX(0,AU291*(1+AU$6/Setup!$C$13)-CS292-EQ292)+IF($K292=28,$D292,0)</f>
        <v/>
      </c>
      <c r="AV292">
        <f>MAX(0,AV291*(1+AV$6/Setup!$C$13)-CT292-ER292)+IF($K292=29,$D292,0)</f>
        <v/>
      </c>
      <c r="AW292">
        <f>MAX(0,AW291*(1+AW$6/Setup!$C$13)-CU292-ES292)+IF($K292=30,$D292,0)</f>
        <v/>
      </c>
      <c r="AX292">
        <f>MAX(0,AX291*(1+AX$6/Setup!$C$13)-CV292-ET292)+IF($K292=31,$D292,0)</f>
        <v/>
      </c>
      <c r="AY292">
        <f>MAX(0,AY291*(1+AY$6/Setup!$C$13)-CW292-EU292)+IF($K292=32,$D292,0)</f>
        <v/>
      </c>
      <c r="AZ292">
        <f>MAX(0,AZ291*(1+AZ$6/Setup!$C$13)-CX292-EV292)+IF($K292=33,$D292,0)</f>
        <v/>
      </c>
      <c r="BA292">
        <f>MAX(0,BA291*(1+BA$6/Setup!$C$13)-CY292-EW292)+IF($K292=34,$D292,0)</f>
        <v/>
      </c>
      <c r="BB292">
        <f>MAX(0,BB291*(1+BB$6/Setup!$C$13)-CZ292-EX292)+IF($K292=35,$D292,0)</f>
        <v/>
      </c>
      <c r="BC292">
        <f>MAX(0,BC291*(1+BC$6/Setup!$C$13)-DA292-EY292)+IF($K292=36,$D292,0)</f>
        <v/>
      </c>
      <c r="BD292">
        <f>MAX(0,BD291*(1+BD$6/Setup!$C$13)-DB292-EZ292)+IF($K292=37,$D292,0)</f>
        <v/>
      </c>
      <c r="BE292">
        <f>MAX(0,BE291*(1+BE$6/Setup!$C$13)-DC292-FA292)+IF($K292=38,$D292,0)</f>
        <v/>
      </c>
      <c r="BF292">
        <f>MAX(0,BF291*(1+BF$6/Setup!$C$13)-DD292-FB292)+IF($K292=39,$D292,0)</f>
        <v/>
      </c>
      <c r="BG292">
        <f>MAX(0,BG291*(1+BG$6/Setup!$C$13)-DE292-FC292)+IF($K292=40,$D292,0)</f>
        <v/>
      </c>
      <c r="BH292">
        <f>MAX(0,BH291*(1+BH$6/Setup!$C$13)-DF292-FD292)+IF($K292=41,$D292,0)</f>
        <v/>
      </c>
      <c r="BI292">
        <f>MAX(0,BI291*(1+BI$6/Setup!$C$13)-DG292-FE292)+IF($K292=42,$D292,0)</f>
        <v/>
      </c>
      <c r="BJ292">
        <f>MAX(0,BJ291*(1+BJ$6/Setup!$C$13)-DH292-FF292)+IF($K292=43,$D292,0)</f>
        <v/>
      </c>
      <c r="BK292">
        <f>MAX(0,BK291*(1+BK$6/Setup!$C$13)-DI292-FG292)+IF($K292=44,$D292,0)</f>
        <v/>
      </c>
      <c r="BL292">
        <f>MAX(0,BL291*(1+BL$6/Setup!$C$13)-DJ292-FH292)+IF($K292=45,$D292,0)</f>
        <v/>
      </c>
      <c r="BM292">
        <f>MAX(0,BM291*(1+BM$6/Setup!$C$13)-DK292-FI292)+IF($K292=46,$D292,0)</f>
        <v/>
      </c>
      <c r="BN292">
        <f>MAX(0,BN291*(1+BN$6/Setup!$C$13)-DL292-FJ292)+IF($K292=47,$D292,0)</f>
        <v/>
      </c>
      <c r="BO292">
        <f>MAX(0,BO291*(1+BO$6/Setup!$C$13)-DM292-FK292)+IF($K292=48,$D292,0)</f>
        <v/>
      </c>
      <c r="BP292">
        <f>MAX(0,BP291*(1+BP$6/Setup!$C$13)-DN292-FL292)+IF($K292=49,$D292,0)</f>
        <v/>
      </c>
      <c r="BQ292">
        <f>MAX(0,BQ291*(1+BQ$6/Setup!$C$13)-DO292-FM292)+IF($K292=50,$D292,0)</f>
        <v/>
      </c>
      <c r="BR292">
        <f>MIN(T291*(1+T$6/Setup!$C$13),T$7)</f>
        <v/>
      </c>
      <c r="BS292">
        <f>MIN(U291*(1+U$6/Setup!$C$13),U$7)</f>
        <v/>
      </c>
      <c r="BT292">
        <f>MIN(V291*(1+V$6/Setup!$C$13),V$7)</f>
        <v/>
      </c>
      <c r="BU292">
        <f>MIN(W291*(1+W$6/Setup!$C$13),W$7)</f>
        <v/>
      </c>
      <c r="BV292">
        <f>MIN(X291*(1+X$6/Setup!$C$13),X$7)</f>
        <v/>
      </c>
      <c r="BW292">
        <f>MIN(Y291*(1+Y$6/Setup!$C$13),Y$7)</f>
        <v/>
      </c>
      <c r="BX292">
        <f>MIN(Z291*(1+Z$6/Setup!$C$13),Z$7)</f>
        <v/>
      </c>
      <c r="BY292">
        <f>MIN(AA291*(1+AA$6/Setup!$C$13),AA$7)</f>
        <v/>
      </c>
      <c r="BZ292">
        <f>MIN(AB291*(1+AB$6/Setup!$C$13),AB$7)</f>
        <v/>
      </c>
      <c r="CA292">
        <f>MIN(AC291*(1+AC$6/Setup!$C$13),AC$7)</f>
        <v/>
      </c>
      <c r="CB292">
        <f>MIN(AD291*(1+AD$6/Setup!$C$13),AD$7)</f>
        <v/>
      </c>
      <c r="CC292">
        <f>MIN(AE291*(1+AE$6/Setup!$C$13),AE$7)</f>
        <v/>
      </c>
      <c r="CD292">
        <f>MIN(AF291*(1+AF$6/Setup!$C$13),AF$7)</f>
        <v/>
      </c>
      <c r="CE292">
        <f>MIN(AG291*(1+AG$6/Setup!$C$13),AG$7)</f>
        <v/>
      </c>
      <c r="CF292">
        <f>MIN(AH291*(1+AH$6/Setup!$C$13),AH$7)</f>
        <v/>
      </c>
      <c r="CG292">
        <f>MIN(AI291*(1+AI$6/Setup!$C$13),AI$7)</f>
        <v/>
      </c>
      <c r="CH292">
        <f>MIN(AJ291*(1+AJ$6/Setup!$C$13),AJ$7)</f>
        <v/>
      </c>
      <c r="CI292">
        <f>MIN(AK291*(1+AK$6/Setup!$C$13),AK$7)</f>
        <v/>
      </c>
      <c r="CJ292">
        <f>MIN(AL291*(1+AL$6/Setup!$C$13),AL$7)</f>
        <v/>
      </c>
      <c r="CK292">
        <f>MIN(AM291*(1+AM$6/Setup!$C$13),AM$7)</f>
        <v/>
      </c>
      <c r="CL292">
        <f>MIN(AN291*(1+AN$6/Setup!$C$13),AN$7)</f>
        <v/>
      </c>
      <c r="CM292">
        <f>MIN(AO291*(1+AO$6/Setup!$C$13),AO$7)</f>
        <v/>
      </c>
      <c r="CN292">
        <f>MIN(AP291*(1+AP$6/Setup!$C$13),AP$7)</f>
        <v/>
      </c>
      <c r="CO292">
        <f>MIN(AQ291*(1+AQ$6/Setup!$C$13),AQ$7)</f>
        <v/>
      </c>
      <c r="CP292">
        <f>MIN(AR291*(1+AR$6/Setup!$C$13),AR$7)</f>
        <v/>
      </c>
      <c r="CQ292">
        <f>MIN(AS291*(1+AS$6/Setup!$C$13),AS$7)</f>
        <v/>
      </c>
      <c r="CR292">
        <f>MIN(AT291*(1+AT$6/Setup!$C$13),AT$7)</f>
        <v/>
      </c>
      <c r="CS292">
        <f>MIN(AU291*(1+AU$6/Setup!$C$13),AU$7)</f>
        <v/>
      </c>
      <c r="CT292">
        <f>MIN(AV291*(1+AV$6/Setup!$C$13),AV$7)</f>
        <v/>
      </c>
      <c r="CU292">
        <f>MIN(AW291*(1+AW$6/Setup!$C$13),AW$7)</f>
        <v/>
      </c>
      <c r="CV292">
        <f>MIN(AX291*(1+AX$6/Setup!$C$13),AX$7)</f>
        <v/>
      </c>
      <c r="CW292">
        <f>MIN(AY291*(1+AY$6/Setup!$C$13),AY$7)</f>
        <v/>
      </c>
      <c r="CX292">
        <f>MIN(AZ291*(1+AZ$6/Setup!$C$13),AZ$7)</f>
        <v/>
      </c>
      <c r="CY292">
        <f>MIN(BA291*(1+BA$6/Setup!$C$13),BA$7)</f>
        <v/>
      </c>
      <c r="CZ292">
        <f>MIN(BB291*(1+BB$6/Setup!$C$13),BB$7)</f>
        <v/>
      </c>
      <c r="DA292">
        <f>MIN(BC291*(1+BC$6/Setup!$C$13),BC$7)</f>
        <v/>
      </c>
      <c r="DB292">
        <f>MIN(BD291*(1+BD$6/Setup!$C$13),BD$7)</f>
        <v/>
      </c>
      <c r="DC292">
        <f>MIN(BE291*(1+BE$6/Setup!$C$13),BE$7)</f>
        <v/>
      </c>
      <c r="DD292">
        <f>MIN(BF291*(1+BF$6/Setup!$C$13),BF$7)</f>
        <v/>
      </c>
      <c r="DE292">
        <f>MIN(BG291*(1+BG$6/Setup!$C$13),BG$7)</f>
        <v/>
      </c>
      <c r="DF292">
        <f>MIN(BH291*(1+BH$6/Setup!$C$13),BH$7)</f>
        <v/>
      </c>
      <c r="DG292">
        <f>MIN(BI291*(1+BI$6/Setup!$C$13),BI$7)</f>
        <v/>
      </c>
      <c r="DH292">
        <f>MIN(BJ291*(1+BJ$6/Setup!$C$13),BJ$7)</f>
        <v/>
      </c>
      <c r="DI292">
        <f>MIN(BK291*(1+BK$6/Setup!$C$13),BK$7)</f>
        <v/>
      </c>
      <c r="DJ292">
        <f>MIN(BL291*(1+BL$6/Setup!$C$13),BL$7)</f>
        <v/>
      </c>
      <c r="DK292">
        <f>MIN(BM291*(1+BM$6/Setup!$C$13),BM$7)</f>
        <v/>
      </c>
      <c r="DL292">
        <f>MIN(BN291*(1+BN$6/Setup!$C$13),BN$7)</f>
        <v/>
      </c>
      <c r="DM292">
        <f>MIN(BO291*(1+BO$6/Setup!$C$13),BO$7)</f>
        <v/>
      </c>
      <c r="DN292">
        <f>MIN(BP291*(1+BP$6/Setup!$C$13),BP$7)</f>
        <v/>
      </c>
      <c r="DO292">
        <f>MIN(BQ291*(1+BQ$6/Setup!$C$13),BQ$7)</f>
        <v/>
      </c>
      <c r="DP292">
        <f>MIN(T291*(1+T$6/Setup!$C$13)-BR292,$H292)</f>
        <v/>
      </c>
      <c r="DQ292">
        <f>MIN(U291*(1+U$6/Setup!$C$13)-BS292,MAX(0,$H292-SUM($DP292:DP292)))</f>
        <v/>
      </c>
      <c r="DR292">
        <f>MIN(V291*(1+V$6/Setup!$C$13)-BT292,MAX(0,$H292-SUM($DP292:DQ292)))</f>
        <v/>
      </c>
      <c r="DS292">
        <f>MIN(W291*(1+W$6/Setup!$C$13)-BU292,MAX(0,$H292-SUM($DP292:DR292)))</f>
        <v/>
      </c>
      <c r="DT292">
        <f>MIN(X291*(1+X$6/Setup!$C$13)-BV292,MAX(0,$H292-SUM($DP292:DS292)))</f>
        <v/>
      </c>
      <c r="DU292">
        <f>MIN(Y291*(1+Y$6/Setup!$C$13)-BW292,MAX(0,$H292-SUM($DP292:DT292)))</f>
        <v/>
      </c>
      <c r="DV292">
        <f>MIN(Z291*(1+Z$6/Setup!$C$13)-BX292,MAX(0,$H292-SUM($DP292:DU292)))</f>
        <v/>
      </c>
      <c r="DW292">
        <f>MIN(AA291*(1+AA$6/Setup!$C$13)-BY292,MAX(0,$H292-SUM($DP292:DV292)))</f>
        <v/>
      </c>
      <c r="DX292">
        <f>MIN(AB291*(1+AB$6/Setup!$C$13)-BZ292,MAX(0,$H292-SUM($DP292:DW292)))</f>
        <v/>
      </c>
      <c r="DY292">
        <f>MIN(AC291*(1+AC$6/Setup!$C$13)-CA292,MAX(0,$H292-SUM($DP292:DX292)))</f>
        <v/>
      </c>
      <c r="DZ292">
        <f>MIN(AD291*(1+AD$6/Setup!$C$13)-CB292,MAX(0,$H292-SUM($DP292:DY292)))</f>
        <v/>
      </c>
      <c r="EA292">
        <f>MIN(AE291*(1+AE$6/Setup!$C$13)-CC292,MAX(0,$H292-SUM($DP292:DZ292)))</f>
        <v/>
      </c>
      <c r="EB292">
        <f>MIN(AF291*(1+AF$6/Setup!$C$13)-CD292,MAX(0,$H292-SUM($DP292:EA292)))</f>
        <v/>
      </c>
      <c r="EC292">
        <f>MIN(AG291*(1+AG$6/Setup!$C$13)-CE292,MAX(0,$H292-SUM($DP292:EB292)))</f>
        <v/>
      </c>
      <c r="ED292">
        <f>MIN(AH291*(1+AH$6/Setup!$C$13)-CF292,MAX(0,$H292-SUM($DP292:EC292)))</f>
        <v/>
      </c>
      <c r="EE292">
        <f>MIN(AI291*(1+AI$6/Setup!$C$13)-CG292,MAX(0,$H292-SUM($DP292:ED292)))</f>
        <v/>
      </c>
      <c r="EF292">
        <f>MIN(AJ291*(1+AJ$6/Setup!$C$13)-CH292,MAX(0,$H292-SUM($DP292:EE292)))</f>
        <v/>
      </c>
      <c r="EG292">
        <f>MIN(AK291*(1+AK$6/Setup!$C$13)-CI292,MAX(0,$H292-SUM($DP292:EF292)))</f>
        <v/>
      </c>
      <c r="EH292">
        <f>MIN(AL291*(1+AL$6/Setup!$C$13)-CJ292,MAX(0,$H292-SUM($DP292:EG292)))</f>
        <v/>
      </c>
      <c r="EI292">
        <f>MIN(AM291*(1+AM$6/Setup!$C$13)-CK292,MAX(0,$H292-SUM($DP292:EH292)))</f>
        <v/>
      </c>
      <c r="EJ292">
        <f>MIN(AN291*(1+AN$6/Setup!$C$13)-CL292,MAX(0,$H292-SUM($DP292:EI292)))</f>
        <v/>
      </c>
      <c r="EK292">
        <f>MIN(AO291*(1+AO$6/Setup!$C$13)-CM292,MAX(0,$H292-SUM($DP292:EJ292)))</f>
        <v/>
      </c>
      <c r="EL292">
        <f>MIN(AP291*(1+AP$6/Setup!$C$13)-CN292,MAX(0,$H292-SUM($DP292:EK292)))</f>
        <v/>
      </c>
      <c r="EM292">
        <f>MIN(AQ291*(1+AQ$6/Setup!$C$13)-CO292,MAX(0,$H292-SUM($DP292:EL292)))</f>
        <v/>
      </c>
      <c r="EN292">
        <f>MIN(AR291*(1+AR$6/Setup!$C$13)-CP292,MAX(0,$H292-SUM($DP292:EM292)))</f>
        <v/>
      </c>
      <c r="EO292">
        <f>MIN(AS291*(1+AS$6/Setup!$C$13)-CQ292,MAX(0,$H292-SUM($DP292:EN292)))</f>
        <v/>
      </c>
      <c r="EP292">
        <f>MIN(AT291*(1+AT$6/Setup!$C$13)-CR292,MAX(0,$H292-SUM($DP292:EO292)))</f>
        <v/>
      </c>
      <c r="EQ292">
        <f>MIN(AU291*(1+AU$6/Setup!$C$13)-CS292,MAX(0,$H292-SUM($DP292:EP292)))</f>
        <v/>
      </c>
      <c r="ER292">
        <f>MIN(AV291*(1+AV$6/Setup!$C$13)-CT292,MAX(0,$H292-SUM($DP292:EQ292)))</f>
        <v/>
      </c>
      <c r="ES292">
        <f>MIN(AW291*(1+AW$6/Setup!$C$13)-CU292,MAX(0,$H292-SUM($DP292:ER292)))</f>
        <v/>
      </c>
      <c r="ET292">
        <f>MIN(AX291*(1+AX$6/Setup!$C$13)-CV292,MAX(0,$H292-SUM($DP292:ES292)))</f>
        <v/>
      </c>
      <c r="EU292">
        <f>MIN(AY291*(1+AY$6/Setup!$C$13)-CW292,MAX(0,$H292-SUM($DP292:ET292)))</f>
        <v/>
      </c>
      <c r="EV292">
        <f>MIN(AZ291*(1+AZ$6/Setup!$C$13)-CX292,MAX(0,$H292-SUM($DP292:EU292)))</f>
        <v/>
      </c>
      <c r="EW292">
        <f>MIN(BA291*(1+BA$6/Setup!$C$13)-CY292,MAX(0,$H292-SUM($DP292:EV292)))</f>
        <v/>
      </c>
      <c r="EX292">
        <f>MIN(BB291*(1+BB$6/Setup!$C$13)-CZ292,MAX(0,$H292-SUM($DP292:EW292)))</f>
        <v/>
      </c>
      <c r="EY292">
        <f>MIN(BC291*(1+BC$6/Setup!$C$13)-DA292,MAX(0,$H292-SUM($DP292:EX292)))</f>
        <v/>
      </c>
      <c r="EZ292">
        <f>MIN(BD291*(1+BD$6/Setup!$C$13)-DB292,MAX(0,$H292-SUM($DP292:EY292)))</f>
        <v/>
      </c>
      <c r="FA292">
        <f>MIN(BE291*(1+BE$6/Setup!$C$13)-DC292,MAX(0,$H292-SUM($DP292:EZ292)))</f>
        <v/>
      </c>
      <c r="FB292">
        <f>MIN(BF291*(1+BF$6/Setup!$C$13)-DD292,MAX(0,$H292-SUM($DP292:FA292)))</f>
        <v/>
      </c>
      <c r="FC292">
        <f>MIN(BG291*(1+BG$6/Setup!$C$13)-DE292,MAX(0,$H292-SUM($DP292:FB292)))</f>
        <v/>
      </c>
      <c r="FD292">
        <f>MIN(BH291*(1+BH$6/Setup!$C$13)-DF292,MAX(0,$H292-SUM($DP292:FC292)))</f>
        <v/>
      </c>
      <c r="FE292">
        <f>MIN(BI291*(1+BI$6/Setup!$C$13)-DG292,MAX(0,$H292-SUM($DP292:FD292)))</f>
        <v/>
      </c>
      <c r="FF292">
        <f>MIN(BJ291*(1+BJ$6/Setup!$C$13)-DH292,MAX(0,$H292-SUM($DP292:FE292)))</f>
        <v/>
      </c>
      <c r="FG292">
        <f>MIN(BK291*(1+BK$6/Setup!$C$13)-DI292,MAX(0,$H292-SUM($DP292:FF292)))</f>
        <v/>
      </c>
      <c r="FH292">
        <f>MIN(BL291*(1+BL$6/Setup!$C$13)-DJ292,MAX(0,$H292-SUM($DP292:FG292)))</f>
        <v/>
      </c>
      <c r="FI292">
        <f>MIN(BM291*(1+BM$6/Setup!$C$13)-DK292,MAX(0,$H292-SUM($DP292:FH292)))</f>
        <v/>
      </c>
      <c r="FJ292">
        <f>MIN(BN291*(1+BN$6/Setup!$C$13)-DL292,MAX(0,$H292-SUM($DP292:FI292)))</f>
        <v/>
      </c>
      <c r="FK292">
        <f>MIN(BO291*(1+BO$6/Setup!$C$13)-DM292,MAX(0,$H292-SUM($DP292:FJ292)))</f>
        <v/>
      </c>
      <c r="FL292">
        <f>MIN(BP291*(1+BP$6/Setup!$C$13)-DN292,MAX(0,$H292-SUM($DP292:FK292)))</f>
        <v/>
      </c>
      <c r="FM292">
        <f>MIN(BQ291*(1+BQ$6/Setup!$C$13)-DO292,MAX(0,$H292-SUM($DP292:FL292)))</f>
        <v/>
      </c>
    </row>
    <row r="293">
      <c r="A293">
        <f>A292+1</f>
        <v/>
      </c>
      <c r="B293">
        <f>IF(Setup!$C$6="Every week",Setup!$C$7+7*(A293-1),IF(Setup!$C$6="Every 2 weeks",Setup!$C$7+14*(A293-1),IF(Setup!$C$6="Every month",EDATE(Setup!$C$7,A293-1),EOMONTH(Setup!$C$7,INT((A293-1+Setup!$C$20)/2)-1)+MIN(IF(MOD(A293-1+Setup!$C$20,2)=0,Setup!$C$18,Setup!$C$19),DAY(EOMONTH(Setup!$C$7,INT((A293-1+Setup!$C$20)/2)))))))</f>
        <v/>
      </c>
      <c r="C293">
        <f>N('Paycheck Plan'!J289)</f>
        <v/>
      </c>
      <c r="D293">
        <f>N('Paycheck Plan'!K289)</f>
        <v/>
      </c>
      <c r="E293">
        <f>MIN(MAX(0,Setup!$C$10-F292),MAX(0,Setup!$C$8+C293-G293))</f>
        <v/>
      </c>
      <c r="F293">
        <f>F292+E293</f>
        <v/>
      </c>
      <c r="G293">
        <f>MIN(Setup!$C$14,MAX(0,Setup!$C$8+C293))</f>
        <v/>
      </c>
      <c r="H293">
        <f>MAX(0,Setup!$C$8+C293-G293-E293)+SUM($T$7:$BQ$7)-SUM(BR293:DO293)</f>
        <v/>
      </c>
      <c r="I293">
        <f>SUMPRODUCT(T292:BQ292,$T$6:$BQ$6)/Setup!$C$13</f>
        <v/>
      </c>
      <c r="J293">
        <f>SUM(T293:BQ293)</f>
        <v/>
      </c>
      <c r="K293">
        <f>IF(MAX(DP293:FM293)&gt;0,MATCH(MAX(DP293:FM293),DP293:FM293,0),1)</f>
        <v/>
      </c>
      <c r="T293">
        <f>MAX(0,T292*(1+T$6/Setup!$C$13)-BR293-DP293)+IF($K293=1,$D293,0)</f>
        <v/>
      </c>
      <c r="U293">
        <f>MAX(0,U292*(1+U$6/Setup!$C$13)-BS293-DQ293)+IF($K293=2,$D293,0)</f>
        <v/>
      </c>
      <c r="V293">
        <f>MAX(0,V292*(1+V$6/Setup!$C$13)-BT293-DR293)+IF($K293=3,$D293,0)</f>
        <v/>
      </c>
      <c r="W293">
        <f>MAX(0,W292*(1+W$6/Setup!$C$13)-BU293-DS293)+IF($K293=4,$D293,0)</f>
        <v/>
      </c>
      <c r="X293">
        <f>MAX(0,X292*(1+X$6/Setup!$C$13)-BV293-DT293)+IF($K293=5,$D293,0)</f>
        <v/>
      </c>
      <c r="Y293">
        <f>MAX(0,Y292*(1+Y$6/Setup!$C$13)-BW293-DU293)+IF($K293=6,$D293,0)</f>
        <v/>
      </c>
      <c r="Z293">
        <f>MAX(0,Z292*(1+Z$6/Setup!$C$13)-BX293-DV293)+IF($K293=7,$D293,0)</f>
        <v/>
      </c>
      <c r="AA293">
        <f>MAX(0,AA292*(1+AA$6/Setup!$C$13)-BY293-DW293)+IF($K293=8,$D293,0)</f>
        <v/>
      </c>
      <c r="AB293">
        <f>MAX(0,AB292*(1+AB$6/Setup!$C$13)-BZ293-DX293)+IF($K293=9,$D293,0)</f>
        <v/>
      </c>
      <c r="AC293">
        <f>MAX(0,AC292*(1+AC$6/Setup!$C$13)-CA293-DY293)+IF($K293=10,$D293,0)</f>
        <v/>
      </c>
      <c r="AD293">
        <f>MAX(0,AD292*(1+AD$6/Setup!$C$13)-CB293-DZ293)+IF($K293=11,$D293,0)</f>
        <v/>
      </c>
      <c r="AE293">
        <f>MAX(0,AE292*(1+AE$6/Setup!$C$13)-CC293-EA293)+IF($K293=12,$D293,0)</f>
        <v/>
      </c>
      <c r="AF293">
        <f>MAX(0,AF292*(1+AF$6/Setup!$C$13)-CD293-EB293)+IF($K293=13,$D293,0)</f>
        <v/>
      </c>
      <c r="AG293">
        <f>MAX(0,AG292*(1+AG$6/Setup!$C$13)-CE293-EC293)+IF($K293=14,$D293,0)</f>
        <v/>
      </c>
      <c r="AH293">
        <f>MAX(0,AH292*(1+AH$6/Setup!$C$13)-CF293-ED293)+IF($K293=15,$D293,0)</f>
        <v/>
      </c>
      <c r="AI293">
        <f>MAX(0,AI292*(1+AI$6/Setup!$C$13)-CG293-EE293)+IF($K293=16,$D293,0)</f>
        <v/>
      </c>
      <c r="AJ293">
        <f>MAX(0,AJ292*(1+AJ$6/Setup!$C$13)-CH293-EF293)+IF($K293=17,$D293,0)</f>
        <v/>
      </c>
      <c r="AK293">
        <f>MAX(0,AK292*(1+AK$6/Setup!$C$13)-CI293-EG293)+IF($K293=18,$D293,0)</f>
        <v/>
      </c>
      <c r="AL293">
        <f>MAX(0,AL292*(1+AL$6/Setup!$C$13)-CJ293-EH293)+IF($K293=19,$D293,0)</f>
        <v/>
      </c>
      <c r="AM293">
        <f>MAX(0,AM292*(1+AM$6/Setup!$C$13)-CK293-EI293)+IF($K293=20,$D293,0)</f>
        <v/>
      </c>
      <c r="AN293">
        <f>MAX(0,AN292*(1+AN$6/Setup!$C$13)-CL293-EJ293)+IF($K293=21,$D293,0)</f>
        <v/>
      </c>
      <c r="AO293">
        <f>MAX(0,AO292*(1+AO$6/Setup!$C$13)-CM293-EK293)+IF($K293=22,$D293,0)</f>
        <v/>
      </c>
      <c r="AP293">
        <f>MAX(0,AP292*(1+AP$6/Setup!$C$13)-CN293-EL293)+IF($K293=23,$D293,0)</f>
        <v/>
      </c>
      <c r="AQ293">
        <f>MAX(0,AQ292*(1+AQ$6/Setup!$C$13)-CO293-EM293)+IF($K293=24,$D293,0)</f>
        <v/>
      </c>
      <c r="AR293">
        <f>MAX(0,AR292*(1+AR$6/Setup!$C$13)-CP293-EN293)+IF($K293=25,$D293,0)</f>
        <v/>
      </c>
      <c r="AS293">
        <f>MAX(0,AS292*(1+AS$6/Setup!$C$13)-CQ293-EO293)+IF($K293=26,$D293,0)</f>
        <v/>
      </c>
      <c r="AT293">
        <f>MAX(0,AT292*(1+AT$6/Setup!$C$13)-CR293-EP293)+IF($K293=27,$D293,0)</f>
        <v/>
      </c>
      <c r="AU293">
        <f>MAX(0,AU292*(1+AU$6/Setup!$C$13)-CS293-EQ293)+IF($K293=28,$D293,0)</f>
        <v/>
      </c>
      <c r="AV293">
        <f>MAX(0,AV292*(1+AV$6/Setup!$C$13)-CT293-ER293)+IF($K293=29,$D293,0)</f>
        <v/>
      </c>
      <c r="AW293">
        <f>MAX(0,AW292*(1+AW$6/Setup!$C$13)-CU293-ES293)+IF($K293=30,$D293,0)</f>
        <v/>
      </c>
      <c r="AX293">
        <f>MAX(0,AX292*(1+AX$6/Setup!$C$13)-CV293-ET293)+IF($K293=31,$D293,0)</f>
        <v/>
      </c>
      <c r="AY293">
        <f>MAX(0,AY292*(1+AY$6/Setup!$C$13)-CW293-EU293)+IF($K293=32,$D293,0)</f>
        <v/>
      </c>
      <c r="AZ293">
        <f>MAX(0,AZ292*(1+AZ$6/Setup!$C$13)-CX293-EV293)+IF($K293=33,$D293,0)</f>
        <v/>
      </c>
      <c r="BA293">
        <f>MAX(0,BA292*(1+BA$6/Setup!$C$13)-CY293-EW293)+IF($K293=34,$D293,0)</f>
        <v/>
      </c>
      <c r="BB293">
        <f>MAX(0,BB292*(1+BB$6/Setup!$C$13)-CZ293-EX293)+IF($K293=35,$D293,0)</f>
        <v/>
      </c>
      <c r="BC293">
        <f>MAX(0,BC292*(1+BC$6/Setup!$C$13)-DA293-EY293)+IF($K293=36,$D293,0)</f>
        <v/>
      </c>
      <c r="BD293">
        <f>MAX(0,BD292*(1+BD$6/Setup!$C$13)-DB293-EZ293)+IF($K293=37,$D293,0)</f>
        <v/>
      </c>
      <c r="BE293">
        <f>MAX(0,BE292*(1+BE$6/Setup!$C$13)-DC293-FA293)+IF($K293=38,$D293,0)</f>
        <v/>
      </c>
      <c r="BF293">
        <f>MAX(0,BF292*(1+BF$6/Setup!$C$13)-DD293-FB293)+IF($K293=39,$D293,0)</f>
        <v/>
      </c>
      <c r="BG293">
        <f>MAX(0,BG292*(1+BG$6/Setup!$C$13)-DE293-FC293)+IF($K293=40,$D293,0)</f>
        <v/>
      </c>
      <c r="BH293">
        <f>MAX(0,BH292*(1+BH$6/Setup!$C$13)-DF293-FD293)+IF($K293=41,$D293,0)</f>
        <v/>
      </c>
      <c r="BI293">
        <f>MAX(0,BI292*(1+BI$6/Setup!$C$13)-DG293-FE293)+IF($K293=42,$D293,0)</f>
        <v/>
      </c>
      <c r="BJ293">
        <f>MAX(0,BJ292*(1+BJ$6/Setup!$C$13)-DH293-FF293)+IF($K293=43,$D293,0)</f>
        <v/>
      </c>
      <c r="BK293">
        <f>MAX(0,BK292*(1+BK$6/Setup!$C$13)-DI293-FG293)+IF($K293=44,$D293,0)</f>
        <v/>
      </c>
      <c r="BL293">
        <f>MAX(0,BL292*(1+BL$6/Setup!$C$13)-DJ293-FH293)+IF($K293=45,$D293,0)</f>
        <v/>
      </c>
      <c r="BM293">
        <f>MAX(0,BM292*(1+BM$6/Setup!$C$13)-DK293-FI293)+IF($K293=46,$D293,0)</f>
        <v/>
      </c>
      <c r="BN293">
        <f>MAX(0,BN292*(1+BN$6/Setup!$C$13)-DL293-FJ293)+IF($K293=47,$D293,0)</f>
        <v/>
      </c>
      <c r="BO293">
        <f>MAX(0,BO292*(1+BO$6/Setup!$C$13)-DM293-FK293)+IF($K293=48,$D293,0)</f>
        <v/>
      </c>
      <c r="BP293">
        <f>MAX(0,BP292*(1+BP$6/Setup!$C$13)-DN293-FL293)+IF($K293=49,$D293,0)</f>
        <v/>
      </c>
      <c r="BQ293">
        <f>MAX(0,BQ292*(1+BQ$6/Setup!$C$13)-DO293-FM293)+IF($K293=50,$D293,0)</f>
        <v/>
      </c>
      <c r="BR293">
        <f>MIN(T292*(1+T$6/Setup!$C$13),T$7)</f>
        <v/>
      </c>
      <c r="BS293">
        <f>MIN(U292*(1+U$6/Setup!$C$13),U$7)</f>
        <v/>
      </c>
      <c r="BT293">
        <f>MIN(V292*(1+V$6/Setup!$C$13),V$7)</f>
        <v/>
      </c>
      <c r="BU293">
        <f>MIN(W292*(1+W$6/Setup!$C$13),W$7)</f>
        <v/>
      </c>
      <c r="BV293">
        <f>MIN(X292*(1+X$6/Setup!$C$13),X$7)</f>
        <v/>
      </c>
      <c r="BW293">
        <f>MIN(Y292*(1+Y$6/Setup!$C$13),Y$7)</f>
        <v/>
      </c>
      <c r="BX293">
        <f>MIN(Z292*(1+Z$6/Setup!$C$13),Z$7)</f>
        <v/>
      </c>
      <c r="BY293">
        <f>MIN(AA292*(1+AA$6/Setup!$C$13),AA$7)</f>
        <v/>
      </c>
      <c r="BZ293">
        <f>MIN(AB292*(1+AB$6/Setup!$C$13),AB$7)</f>
        <v/>
      </c>
      <c r="CA293">
        <f>MIN(AC292*(1+AC$6/Setup!$C$13),AC$7)</f>
        <v/>
      </c>
      <c r="CB293">
        <f>MIN(AD292*(1+AD$6/Setup!$C$13),AD$7)</f>
        <v/>
      </c>
      <c r="CC293">
        <f>MIN(AE292*(1+AE$6/Setup!$C$13),AE$7)</f>
        <v/>
      </c>
      <c r="CD293">
        <f>MIN(AF292*(1+AF$6/Setup!$C$13),AF$7)</f>
        <v/>
      </c>
      <c r="CE293">
        <f>MIN(AG292*(1+AG$6/Setup!$C$13),AG$7)</f>
        <v/>
      </c>
      <c r="CF293">
        <f>MIN(AH292*(1+AH$6/Setup!$C$13),AH$7)</f>
        <v/>
      </c>
      <c r="CG293">
        <f>MIN(AI292*(1+AI$6/Setup!$C$13),AI$7)</f>
        <v/>
      </c>
      <c r="CH293">
        <f>MIN(AJ292*(1+AJ$6/Setup!$C$13),AJ$7)</f>
        <v/>
      </c>
      <c r="CI293">
        <f>MIN(AK292*(1+AK$6/Setup!$C$13),AK$7)</f>
        <v/>
      </c>
      <c r="CJ293">
        <f>MIN(AL292*(1+AL$6/Setup!$C$13),AL$7)</f>
        <v/>
      </c>
      <c r="CK293">
        <f>MIN(AM292*(1+AM$6/Setup!$C$13),AM$7)</f>
        <v/>
      </c>
      <c r="CL293">
        <f>MIN(AN292*(1+AN$6/Setup!$C$13),AN$7)</f>
        <v/>
      </c>
      <c r="CM293">
        <f>MIN(AO292*(1+AO$6/Setup!$C$13),AO$7)</f>
        <v/>
      </c>
      <c r="CN293">
        <f>MIN(AP292*(1+AP$6/Setup!$C$13),AP$7)</f>
        <v/>
      </c>
      <c r="CO293">
        <f>MIN(AQ292*(1+AQ$6/Setup!$C$13),AQ$7)</f>
        <v/>
      </c>
      <c r="CP293">
        <f>MIN(AR292*(1+AR$6/Setup!$C$13),AR$7)</f>
        <v/>
      </c>
      <c r="CQ293">
        <f>MIN(AS292*(1+AS$6/Setup!$C$13),AS$7)</f>
        <v/>
      </c>
      <c r="CR293">
        <f>MIN(AT292*(1+AT$6/Setup!$C$13),AT$7)</f>
        <v/>
      </c>
      <c r="CS293">
        <f>MIN(AU292*(1+AU$6/Setup!$C$13),AU$7)</f>
        <v/>
      </c>
      <c r="CT293">
        <f>MIN(AV292*(1+AV$6/Setup!$C$13),AV$7)</f>
        <v/>
      </c>
      <c r="CU293">
        <f>MIN(AW292*(1+AW$6/Setup!$C$13),AW$7)</f>
        <v/>
      </c>
      <c r="CV293">
        <f>MIN(AX292*(1+AX$6/Setup!$C$13),AX$7)</f>
        <v/>
      </c>
      <c r="CW293">
        <f>MIN(AY292*(1+AY$6/Setup!$C$13),AY$7)</f>
        <v/>
      </c>
      <c r="CX293">
        <f>MIN(AZ292*(1+AZ$6/Setup!$C$13),AZ$7)</f>
        <v/>
      </c>
      <c r="CY293">
        <f>MIN(BA292*(1+BA$6/Setup!$C$13),BA$7)</f>
        <v/>
      </c>
      <c r="CZ293">
        <f>MIN(BB292*(1+BB$6/Setup!$C$13),BB$7)</f>
        <v/>
      </c>
      <c r="DA293">
        <f>MIN(BC292*(1+BC$6/Setup!$C$13),BC$7)</f>
        <v/>
      </c>
      <c r="DB293">
        <f>MIN(BD292*(1+BD$6/Setup!$C$13),BD$7)</f>
        <v/>
      </c>
      <c r="DC293">
        <f>MIN(BE292*(1+BE$6/Setup!$C$13),BE$7)</f>
        <v/>
      </c>
      <c r="DD293">
        <f>MIN(BF292*(1+BF$6/Setup!$C$13),BF$7)</f>
        <v/>
      </c>
      <c r="DE293">
        <f>MIN(BG292*(1+BG$6/Setup!$C$13),BG$7)</f>
        <v/>
      </c>
      <c r="DF293">
        <f>MIN(BH292*(1+BH$6/Setup!$C$13),BH$7)</f>
        <v/>
      </c>
      <c r="DG293">
        <f>MIN(BI292*(1+BI$6/Setup!$C$13),BI$7)</f>
        <v/>
      </c>
      <c r="DH293">
        <f>MIN(BJ292*(1+BJ$6/Setup!$C$13),BJ$7)</f>
        <v/>
      </c>
      <c r="DI293">
        <f>MIN(BK292*(1+BK$6/Setup!$C$13),BK$7)</f>
        <v/>
      </c>
      <c r="DJ293">
        <f>MIN(BL292*(1+BL$6/Setup!$C$13),BL$7)</f>
        <v/>
      </c>
      <c r="DK293">
        <f>MIN(BM292*(1+BM$6/Setup!$C$13),BM$7)</f>
        <v/>
      </c>
      <c r="DL293">
        <f>MIN(BN292*(1+BN$6/Setup!$C$13),BN$7)</f>
        <v/>
      </c>
      <c r="DM293">
        <f>MIN(BO292*(1+BO$6/Setup!$C$13),BO$7)</f>
        <v/>
      </c>
      <c r="DN293">
        <f>MIN(BP292*(1+BP$6/Setup!$C$13),BP$7)</f>
        <v/>
      </c>
      <c r="DO293">
        <f>MIN(BQ292*(1+BQ$6/Setup!$C$13),BQ$7)</f>
        <v/>
      </c>
      <c r="DP293">
        <f>MIN(T292*(1+T$6/Setup!$C$13)-BR293,$H293)</f>
        <v/>
      </c>
      <c r="DQ293">
        <f>MIN(U292*(1+U$6/Setup!$C$13)-BS293,MAX(0,$H293-SUM($DP293:DP293)))</f>
        <v/>
      </c>
      <c r="DR293">
        <f>MIN(V292*(1+V$6/Setup!$C$13)-BT293,MAX(0,$H293-SUM($DP293:DQ293)))</f>
        <v/>
      </c>
      <c r="DS293">
        <f>MIN(W292*(1+W$6/Setup!$C$13)-BU293,MAX(0,$H293-SUM($DP293:DR293)))</f>
        <v/>
      </c>
      <c r="DT293">
        <f>MIN(X292*(1+X$6/Setup!$C$13)-BV293,MAX(0,$H293-SUM($DP293:DS293)))</f>
        <v/>
      </c>
      <c r="DU293">
        <f>MIN(Y292*(1+Y$6/Setup!$C$13)-BW293,MAX(0,$H293-SUM($DP293:DT293)))</f>
        <v/>
      </c>
      <c r="DV293">
        <f>MIN(Z292*(1+Z$6/Setup!$C$13)-BX293,MAX(0,$H293-SUM($DP293:DU293)))</f>
        <v/>
      </c>
      <c r="DW293">
        <f>MIN(AA292*(1+AA$6/Setup!$C$13)-BY293,MAX(0,$H293-SUM($DP293:DV293)))</f>
        <v/>
      </c>
      <c r="DX293">
        <f>MIN(AB292*(1+AB$6/Setup!$C$13)-BZ293,MAX(0,$H293-SUM($DP293:DW293)))</f>
        <v/>
      </c>
      <c r="DY293">
        <f>MIN(AC292*(1+AC$6/Setup!$C$13)-CA293,MAX(0,$H293-SUM($DP293:DX293)))</f>
        <v/>
      </c>
      <c r="DZ293">
        <f>MIN(AD292*(1+AD$6/Setup!$C$13)-CB293,MAX(0,$H293-SUM($DP293:DY293)))</f>
        <v/>
      </c>
      <c r="EA293">
        <f>MIN(AE292*(1+AE$6/Setup!$C$13)-CC293,MAX(0,$H293-SUM($DP293:DZ293)))</f>
        <v/>
      </c>
      <c r="EB293">
        <f>MIN(AF292*(1+AF$6/Setup!$C$13)-CD293,MAX(0,$H293-SUM($DP293:EA293)))</f>
        <v/>
      </c>
      <c r="EC293">
        <f>MIN(AG292*(1+AG$6/Setup!$C$13)-CE293,MAX(0,$H293-SUM($DP293:EB293)))</f>
        <v/>
      </c>
      <c r="ED293">
        <f>MIN(AH292*(1+AH$6/Setup!$C$13)-CF293,MAX(0,$H293-SUM($DP293:EC293)))</f>
        <v/>
      </c>
      <c r="EE293">
        <f>MIN(AI292*(1+AI$6/Setup!$C$13)-CG293,MAX(0,$H293-SUM($DP293:ED293)))</f>
        <v/>
      </c>
      <c r="EF293">
        <f>MIN(AJ292*(1+AJ$6/Setup!$C$13)-CH293,MAX(0,$H293-SUM($DP293:EE293)))</f>
        <v/>
      </c>
      <c r="EG293">
        <f>MIN(AK292*(1+AK$6/Setup!$C$13)-CI293,MAX(0,$H293-SUM($DP293:EF293)))</f>
        <v/>
      </c>
      <c r="EH293">
        <f>MIN(AL292*(1+AL$6/Setup!$C$13)-CJ293,MAX(0,$H293-SUM($DP293:EG293)))</f>
        <v/>
      </c>
      <c r="EI293">
        <f>MIN(AM292*(1+AM$6/Setup!$C$13)-CK293,MAX(0,$H293-SUM($DP293:EH293)))</f>
        <v/>
      </c>
      <c r="EJ293">
        <f>MIN(AN292*(1+AN$6/Setup!$C$13)-CL293,MAX(0,$H293-SUM($DP293:EI293)))</f>
        <v/>
      </c>
      <c r="EK293">
        <f>MIN(AO292*(1+AO$6/Setup!$C$13)-CM293,MAX(0,$H293-SUM($DP293:EJ293)))</f>
        <v/>
      </c>
      <c r="EL293">
        <f>MIN(AP292*(1+AP$6/Setup!$C$13)-CN293,MAX(0,$H293-SUM($DP293:EK293)))</f>
        <v/>
      </c>
      <c r="EM293">
        <f>MIN(AQ292*(1+AQ$6/Setup!$C$13)-CO293,MAX(0,$H293-SUM($DP293:EL293)))</f>
        <v/>
      </c>
      <c r="EN293">
        <f>MIN(AR292*(1+AR$6/Setup!$C$13)-CP293,MAX(0,$H293-SUM($DP293:EM293)))</f>
        <v/>
      </c>
      <c r="EO293">
        <f>MIN(AS292*(1+AS$6/Setup!$C$13)-CQ293,MAX(0,$H293-SUM($DP293:EN293)))</f>
        <v/>
      </c>
      <c r="EP293">
        <f>MIN(AT292*(1+AT$6/Setup!$C$13)-CR293,MAX(0,$H293-SUM($DP293:EO293)))</f>
        <v/>
      </c>
      <c r="EQ293">
        <f>MIN(AU292*(1+AU$6/Setup!$C$13)-CS293,MAX(0,$H293-SUM($DP293:EP293)))</f>
        <v/>
      </c>
      <c r="ER293">
        <f>MIN(AV292*(1+AV$6/Setup!$C$13)-CT293,MAX(0,$H293-SUM($DP293:EQ293)))</f>
        <v/>
      </c>
      <c r="ES293">
        <f>MIN(AW292*(1+AW$6/Setup!$C$13)-CU293,MAX(0,$H293-SUM($DP293:ER293)))</f>
        <v/>
      </c>
      <c r="ET293">
        <f>MIN(AX292*(1+AX$6/Setup!$C$13)-CV293,MAX(0,$H293-SUM($DP293:ES293)))</f>
        <v/>
      </c>
      <c r="EU293">
        <f>MIN(AY292*(1+AY$6/Setup!$C$13)-CW293,MAX(0,$H293-SUM($DP293:ET293)))</f>
        <v/>
      </c>
      <c r="EV293">
        <f>MIN(AZ292*(1+AZ$6/Setup!$C$13)-CX293,MAX(0,$H293-SUM($DP293:EU293)))</f>
        <v/>
      </c>
      <c r="EW293">
        <f>MIN(BA292*(1+BA$6/Setup!$C$13)-CY293,MAX(0,$H293-SUM($DP293:EV293)))</f>
        <v/>
      </c>
      <c r="EX293">
        <f>MIN(BB292*(1+BB$6/Setup!$C$13)-CZ293,MAX(0,$H293-SUM($DP293:EW293)))</f>
        <v/>
      </c>
      <c r="EY293">
        <f>MIN(BC292*(1+BC$6/Setup!$C$13)-DA293,MAX(0,$H293-SUM($DP293:EX293)))</f>
        <v/>
      </c>
      <c r="EZ293">
        <f>MIN(BD292*(1+BD$6/Setup!$C$13)-DB293,MAX(0,$H293-SUM($DP293:EY293)))</f>
        <v/>
      </c>
      <c r="FA293">
        <f>MIN(BE292*(1+BE$6/Setup!$C$13)-DC293,MAX(0,$H293-SUM($DP293:EZ293)))</f>
        <v/>
      </c>
      <c r="FB293">
        <f>MIN(BF292*(1+BF$6/Setup!$C$13)-DD293,MAX(0,$H293-SUM($DP293:FA293)))</f>
        <v/>
      </c>
      <c r="FC293">
        <f>MIN(BG292*(1+BG$6/Setup!$C$13)-DE293,MAX(0,$H293-SUM($DP293:FB293)))</f>
        <v/>
      </c>
      <c r="FD293">
        <f>MIN(BH292*(1+BH$6/Setup!$C$13)-DF293,MAX(0,$H293-SUM($DP293:FC293)))</f>
        <v/>
      </c>
      <c r="FE293">
        <f>MIN(BI292*(1+BI$6/Setup!$C$13)-DG293,MAX(0,$H293-SUM($DP293:FD293)))</f>
        <v/>
      </c>
      <c r="FF293">
        <f>MIN(BJ292*(1+BJ$6/Setup!$C$13)-DH293,MAX(0,$H293-SUM($DP293:FE293)))</f>
        <v/>
      </c>
      <c r="FG293">
        <f>MIN(BK292*(1+BK$6/Setup!$C$13)-DI293,MAX(0,$H293-SUM($DP293:FF293)))</f>
        <v/>
      </c>
      <c r="FH293">
        <f>MIN(BL292*(1+BL$6/Setup!$C$13)-DJ293,MAX(0,$H293-SUM($DP293:FG293)))</f>
        <v/>
      </c>
      <c r="FI293">
        <f>MIN(BM292*(1+BM$6/Setup!$C$13)-DK293,MAX(0,$H293-SUM($DP293:FH293)))</f>
        <v/>
      </c>
      <c r="FJ293">
        <f>MIN(BN292*(1+BN$6/Setup!$C$13)-DL293,MAX(0,$H293-SUM($DP293:FI293)))</f>
        <v/>
      </c>
      <c r="FK293">
        <f>MIN(BO292*(1+BO$6/Setup!$C$13)-DM293,MAX(0,$H293-SUM($DP293:FJ293)))</f>
        <v/>
      </c>
      <c r="FL293">
        <f>MIN(BP292*(1+BP$6/Setup!$C$13)-DN293,MAX(0,$H293-SUM($DP293:FK293)))</f>
        <v/>
      </c>
      <c r="FM293">
        <f>MIN(BQ292*(1+BQ$6/Setup!$C$13)-DO293,MAX(0,$H293-SUM($DP293:FL293)))</f>
        <v/>
      </c>
    </row>
    <row r="294">
      <c r="A294">
        <f>A293+1</f>
        <v/>
      </c>
      <c r="B294">
        <f>IF(Setup!$C$6="Every week",Setup!$C$7+7*(A294-1),IF(Setup!$C$6="Every 2 weeks",Setup!$C$7+14*(A294-1),IF(Setup!$C$6="Every month",EDATE(Setup!$C$7,A294-1),EOMONTH(Setup!$C$7,INT((A294-1+Setup!$C$20)/2)-1)+MIN(IF(MOD(A294-1+Setup!$C$20,2)=0,Setup!$C$18,Setup!$C$19),DAY(EOMONTH(Setup!$C$7,INT((A294-1+Setup!$C$20)/2)))))))</f>
        <v/>
      </c>
      <c r="C294">
        <f>N('Paycheck Plan'!J290)</f>
        <v/>
      </c>
      <c r="D294">
        <f>N('Paycheck Plan'!K290)</f>
        <v/>
      </c>
      <c r="E294">
        <f>MIN(MAX(0,Setup!$C$10-F293),MAX(0,Setup!$C$8+C294-G294))</f>
        <v/>
      </c>
      <c r="F294">
        <f>F293+E294</f>
        <v/>
      </c>
      <c r="G294">
        <f>MIN(Setup!$C$14,MAX(0,Setup!$C$8+C294))</f>
        <v/>
      </c>
      <c r="H294">
        <f>MAX(0,Setup!$C$8+C294-G294-E294)+SUM($T$7:$BQ$7)-SUM(BR294:DO294)</f>
        <v/>
      </c>
      <c r="I294">
        <f>SUMPRODUCT(T293:BQ293,$T$6:$BQ$6)/Setup!$C$13</f>
        <v/>
      </c>
      <c r="J294">
        <f>SUM(T294:BQ294)</f>
        <v/>
      </c>
      <c r="K294">
        <f>IF(MAX(DP294:FM294)&gt;0,MATCH(MAX(DP294:FM294),DP294:FM294,0),1)</f>
        <v/>
      </c>
      <c r="T294">
        <f>MAX(0,T293*(1+T$6/Setup!$C$13)-BR294-DP294)+IF($K294=1,$D294,0)</f>
        <v/>
      </c>
      <c r="U294">
        <f>MAX(0,U293*(1+U$6/Setup!$C$13)-BS294-DQ294)+IF($K294=2,$D294,0)</f>
        <v/>
      </c>
      <c r="V294">
        <f>MAX(0,V293*(1+V$6/Setup!$C$13)-BT294-DR294)+IF($K294=3,$D294,0)</f>
        <v/>
      </c>
      <c r="W294">
        <f>MAX(0,W293*(1+W$6/Setup!$C$13)-BU294-DS294)+IF($K294=4,$D294,0)</f>
        <v/>
      </c>
      <c r="X294">
        <f>MAX(0,X293*(1+X$6/Setup!$C$13)-BV294-DT294)+IF($K294=5,$D294,0)</f>
        <v/>
      </c>
      <c r="Y294">
        <f>MAX(0,Y293*(1+Y$6/Setup!$C$13)-BW294-DU294)+IF($K294=6,$D294,0)</f>
        <v/>
      </c>
      <c r="Z294">
        <f>MAX(0,Z293*(1+Z$6/Setup!$C$13)-BX294-DV294)+IF($K294=7,$D294,0)</f>
        <v/>
      </c>
      <c r="AA294">
        <f>MAX(0,AA293*(1+AA$6/Setup!$C$13)-BY294-DW294)+IF($K294=8,$D294,0)</f>
        <v/>
      </c>
      <c r="AB294">
        <f>MAX(0,AB293*(1+AB$6/Setup!$C$13)-BZ294-DX294)+IF($K294=9,$D294,0)</f>
        <v/>
      </c>
      <c r="AC294">
        <f>MAX(0,AC293*(1+AC$6/Setup!$C$13)-CA294-DY294)+IF($K294=10,$D294,0)</f>
        <v/>
      </c>
      <c r="AD294">
        <f>MAX(0,AD293*(1+AD$6/Setup!$C$13)-CB294-DZ294)+IF($K294=11,$D294,0)</f>
        <v/>
      </c>
      <c r="AE294">
        <f>MAX(0,AE293*(1+AE$6/Setup!$C$13)-CC294-EA294)+IF($K294=12,$D294,0)</f>
        <v/>
      </c>
      <c r="AF294">
        <f>MAX(0,AF293*(1+AF$6/Setup!$C$13)-CD294-EB294)+IF($K294=13,$D294,0)</f>
        <v/>
      </c>
      <c r="AG294">
        <f>MAX(0,AG293*(1+AG$6/Setup!$C$13)-CE294-EC294)+IF($K294=14,$D294,0)</f>
        <v/>
      </c>
      <c r="AH294">
        <f>MAX(0,AH293*(1+AH$6/Setup!$C$13)-CF294-ED294)+IF($K294=15,$D294,0)</f>
        <v/>
      </c>
      <c r="AI294">
        <f>MAX(0,AI293*(1+AI$6/Setup!$C$13)-CG294-EE294)+IF($K294=16,$D294,0)</f>
        <v/>
      </c>
      <c r="AJ294">
        <f>MAX(0,AJ293*(1+AJ$6/Setup!$C$13)-CH294-EF294)+IF($K294=17,$D294,0)</f>
        <v/>
      </c>
      <c r="AK294">
        <f>MAX(0,AK293*(1+AK$6/Setup!$C$13)-CI294-EG294)+IF($K294=18,$D294,0)</f>
        <v/>
      </c>
      <c r="AL294">
        <f>MAX(0,AL293*(1+AL$6/Setup!$C$13)-CJ294-EH294)+IF($K294=19,$D294,0)</f>
        <v/>
      </c>
      <c r="AM294">
        <f>MAX(0,AM293*(1+AM$6/Setup!$C$13)-CK294-EI294)+IF($K294=20,$D294,0)</f>
        <v/>
      </c>
      <c r="AN294">
        <f>MAX(0,AN293*(1+AN$6/Setup!$C$13)-CL294-EJ294)+IF($K294=21,$D294,0)</f>
        <v/>
      </c>
      <c r="AO294">
        <f>MAX(0,AO293*(1+AO$6/Setup!$C$13)-CM294-EK294)+IF($K294=22,$D294,0)</f>
        <v/>
      </c>
      <c r="AP294">
        <f>MAX(0,AP293*(1+AP$6/Setup!$C$13)-CN294-EL294)+IF($K294=23,$D294,0)</f>
        <v/>
      </c>
      <c r="AQ294">
        <f>MAX(0,AQ293*(1+AQ$6/Setup!$C$13)-CO294-EM294)+IF($K294=24,$D294,0)</f>
        <v/>
      </c>
      <c r="AR294">
        <f>MAX(0,AR293*(1+AR$6/Setup!$C$13)-CP294-EN294)+IF($K294=25,$D294,0)</f>
        <v/>
      </c>
      <c r="AS294">
        <f>MAX(0,AS293*(1+AS$6/Setup!$C$13)-CQ294-EO294)+IF($K294=26,$D294,0)</f>
        <v/>
      </c>
      <c r="AT294">
        <f>MAX(0,AT293*(1+AT$6/Setup!$C$13)-CR294-EP294)+IF($K294=27,$D294,0)</f>
        <v/>
      </c>
      <c r="AU294">
        <f>MAX(0,AU293*(1+AU$6/Setup!$C$13)-CS294-EQ294)+IF($K294=28,$D294,0)</f>
        <v/>
      </c>
      <c r="AV294">
        <f>MAX(0,AV293*(1+AV$6/Setup!$C$13)-CT294-ER294)+IF($K294=29,$D294,0)</f>
        <v/>
      </c>
      <c r="AW294">
        <f>MAX(0,AW293*(1+AW$6/Setup!$C$13)-CU294-ES294)+IF($K294=30,$D294,0)</f>
        <v/>
      </c>
      <c r="AX294">
        <f>MAX(0,AX293*(1+AX$6/Setup!$C$13)-CV294-ET294)+IF($K294=31,$D294,0)</f>
        <v/>
      </c>
      <c r="AY294">
        <f>MAX(0,AY293*(1+AY$6/Setup!$C$13)-CW294-EU294)+IF($K294=32,$D294,0)</f>
        <v/>
      </c>
      <c r="AZ294">
        <f>MAX(0,AZ293*(1+AZ$6/Setup!$C$13)-CX294-EV294)+IF($K294=33,$D294,0)</f>
        <v/>
      </c>
      <c r="BA294">
        <f>MAX(0,BA293*(1+BA$6/Setup!$C$13)-CY294-EW294)+IF($K294=34,$D294,0)</f>
        <v/>
      </c>
      <c r="BB294">
        <f>MAX(0,BB293*(1+BB$6/Setup!$C$13)-CZ294-EX294)+IF($K294=35,$D294,0)</f>
        <v/>
      </c>
      <c r="BC294">
        <f>MAX(0,BC293*(1+BC$6/Setup!$C$13)-DA294-EY294)+IF($K294=36,$D294,0)</f>
        <v/>
      </c>
      <c r="BD294">
        <f>MAX(0,BD293*(1+BD$6/Setup!$C$13)-DB294-EZ294)+IF($K294=37,$D294,0)</f>
        <v/>
      </c>
      <c r="BE294">
        <f>MAX(0,BE293*(1+BE$6/Setup!$C$13)-DC294-FA294)+IF($K294=38,$D294,0)</f>
        <v/>
      </c>
      <c r="BF294">
        <f>MAX(0,BF293*(1+BF$6/Setup!$C$13)-DD294-FB294)+IF($K294=39,$D294,0)</f>
        <v/>
      </c>
      <c r="BG294">
        <f>MAX(0,BG293*(1+BG$6/Setup!$C$13)-DE294-FC294)+IF($K294=40,$D294,0)</f>
        <v/>
      </c>
      <c r="BH294">
        <f>MAX(0,BH293*(1+BH$6/Setup!$C$13)-DF294-FD294)+IF($K294=41,$D294,0)</f>
        <v/>
      </c>
      <c r="BI294">
        <f>MAX(0,BI293*(1+BI$6/Setup!$C$13)-DG294-FE294)+IF($K294=42,$D294,0)</f>
        <v/>
      </c>
      <c r="BJ294">
        <f>MAX(0,BJ293*(1+BJ$6/Setup!$C$13)-DH294-FF294)+IF($K294=43,$D294,0)</f>
        <v/>
      </c>
      <c r="BK294">
        <f>MAX(0,BK293*(1+BK$6/Setup!$C$13)-DI294-FG294)+IF($K294=44,$D294,0)</f>
        <v/>
      </c>
      <c r="BL294">
        <f>MAX(0,BL293*(1+BL$6/Setup!$C$13)-DJ294-FH294)+IF($K294=45,$D294,0)</f>
        <v/>
      </c>
      <c r="BM294">
        <f>MAX(0,BM293*(1+BM$6/Setup!$C$13)-DK294-FI294)+IF($K294=46,$D294,0)</f>
        <v/>
      </c>
      <c r="BN294">
        <f>MAX(0,BN293*(1+BN$6/Setup!$C$13)-DL294-FJ294)+IF($K294=47,$D294,0)</f>
        <v/>
      </c>
      <c r="BO294">
        <f>MAX(0,BO293*(1+BO$6/Setup!$C$13)-DM294-FK294)+IF($K294=48,$D294,0)</f>
        <v/>
      </c>
      <c r="BP294">
        <f>MAX(0,BP293*(1+BP$6/Setup!$C$13)-DN294-FL294)+IF($K294=49,$D294,0)</f>
        <v/>
      </c>
      <c r="BQ294">
        <f>MAX(0,BQ293*(1+BQ$6/Setup!$C$13)-DO294-FM294)+IF($K294=50,$D294,0)</f>
        <v/>
      </c>
      <c r="BR294">
        <f>MIN(T293*(1+T$6/Setup!$C$13),T$7)</f>
        <v/>
      </c>
      <c r="BS294">
        <f>MIN(U293*(1+U$6/Setup!$C$13),U$7)</f>
        <v/>
      </c>
      <c r="BT294">
        <f>MIN(V293*(1+V$6/Setup!$C$13),V$7)</f>
        <v/>
      </c>
      <c r="BU294">
        <f>MIN(W293*(1+W$6/Setup!$C$13),W$7)</f>
        <v/>
      </c>
      <c r="BV294">
        <f>MIN(X293*(1+X$6/Setup!$C$13),X$7)</f>
        <v/>
      </c>
      <c r="BW294">
        <f>MIN(Y293*(1+Y$6/Setup!$C$13),Y$7)</f>
        <v/>
      </c>
      <c r="BX294">
        <f>MIN(Z293*(1+Z$6/Setup!$C$13),Z$7)</f>
        <v/>
      </c>
      <c r="BY294">
        <f>MIN(AA293*(1+AA$6/Setup!$C$13),AA$7)</f>
        <v/>
      </c>
      <c r="BZ294">
        <f>MIN(AB293*(1+AB$6/Setup!$C$13),AB$7)</f>
        <v/>
      </c>
      <c r="CA294">
        <f>MIN(AC293*(1+AC$6/Setup!$C$13),AC$7)</f>
        <v/>
      </c>
      <c r="CB294">
        <f>MIN(AD293*(1+AD$6/Setup!$C$13),AD$7)</f>
        <v/>
      </c>
      <c r="CC294">
        <f>MIN(AE293*(1+AE$6/Setup!$C$13),AE$7)</f>
        <v/>
      </c>
      <c r="CD294">
        <f>MIN(AF293*(1+AF$6/Setup!$C$13),AF$7)</f>
        <v/>
      </c>
      <c r="CE294">
        <f>MIN(AG293*(1+AG$6/Setup!$C$13),AG$7)</f>
        <v/>
      </c>
      <c r="CF294">
        <f>MIN(AH293*(1+AH$6/Setup!$C$13),AH$7)</f>
        <v/>
      </c>
      <c r="CG294">
        <f>MIN(AI293*(1+AI$6/Setup!$C$13),AI$7)</f>
        <v/>
      </c>
      <c r="CH294">
        <f>MIN(AJ293*(1+AJ$6/Setup!$C$13),AJ$7)</f>
        <v/>
      </c>
      <c r="CI294">
        <f>MIN(AK293*(1+AK$6/Setup!$C$13),AK$7)</f>
        <v/>
      </c>
      <c r="CJ294">
        <f>MIN(AL293*(1+AL$6/Setup!$C$13),AL$7)</f>
        <v/>
      </c>
      <c r="CK294">
        <f>MIN(AM293*(1+AM$6/Setup!$C$13),AM$7)</f>
        <v/>
      </c>
      <c r="CL294">
        <f>MIN(AN293*(1+AN$6/Setup!$C$13),AN$7)</f>
        <v/>
      </c>
      <c r="CM294">
        <f>MIN(AO293*(1+AO$6/Setup!$C$13),AO$7)</f>
        <v/>
      </c>
      <c r="CN294">
        <f>MIN(AP293*(1+AP$6/Setup!$C$13),AP$7)</f>
        <v/>
      </c>
      <c r="CO294">
        <f>MIN(AQ293*(1+AQ$6/Setup!$C$13),AQ$7)</f>
        <v/>
      </c>
      <c r="CP294">
        <f>MIN(AR293*(1+AR$6/Setup!$C$13),AR$7)</f>
        <v/>
      </c>
      <c r="CQ294">
        <f>MIN(AS293*(1+AS$6/Setup!$C$13),AS$7)</f>
        <v/>
      </c>
      <c r="CR294">
        <f>MIN(AT293*(1+AT$6/Setup!$C$13),AT$7)</f>
        <v/>
      </c>
      <c r="CS294">
        <f>MIN(AU293*(1+AU$6/Setup!$C$13),AU$7)</f>
        <v/>
      </c>
      <c r="CT294">
        <f>MIN(AV293*(1+AV$6/Setup!$C$13),AV$7)</f>
        <v/>
      </c>
      <c r="CU294">
        <f>MIN(AW293*(1+AW$6/Setup!$C$13),AW$7)</f>
        <v/>
      </c>
      <c r="CV294">
        <f>MIN(AX293*(1+AX$6/Setup!$C$13),AX$7)</f>
        <v/>
      </c>
      <c r="CW294">
        <f>MIN(AY293*(1+AY$6/Setup!$C$13),AY$7)</f>
        <v/>
      </c>
      <c r="CX294">
        <f>MIN(AZ293*(1+AZ$6/Setup!$C$13),AZ$7)</f>
        <v/>
      </c>
      <c r="CY294">
        <f>MIN(BA293*(1+BA$6/Setup!$C$13),BA$7)</f>
        <v/>
      </c>
      <c r="CZ294">
        <f>MIN(BB293*(1+BB$6/Setup!$C$13),BB$7)</f>
        <v/>
      </c>
      <c r="DA294">
        <f>MIN(BC293*(1+BC$6/Setup!$C$13),BC$7)</f>
        <v/>
      </c>
      <c r="DB294">
        <f>MIN(BD293*(1+BD$6/Setup!$C$13),BD$7)</f>
        <v/>
      </c>
      <c r="DC294">
        <f>MIN(BE293*(1+BE$6/Setup!$C$13),BE$7)</f>
        <v/>
      </c>
      <c r="DD294">
        <f>MIN(BF293*(1+BF$6/Setup!$C$13),BF$7)</f>
        <v/>
      </c>
      <c r="DE294">
        <f>MIN(BG293*(1+BG$6/Setup!$C$13),BG$7)</f>
        <v/>
      </c>
      <c r="DF294">
        <f>MIN(BH293*(1+BH$6/Setup!$C$13),BH$7)</f>
        <v/>
      </c>
      <c r="DG294">
        <f>MIN(BI293*(1+BI$6/Setup!$C$13),BI$7)</f>
        <v/>
      </c>
      <c r="DH294">
        <f>MIN(BJ293*(1+BJ$6/Setup!$C$13),BJ$7)</f>
        <v/>
      </c>
      <c r="DI294">
        <f>MIN(BK293*(1+BK$6/Setup!$C$13),BK$7)</f>
        <v/>
      </c>
      <c r="DJ294">
        <f>MIN(BL293*(1+BL$6/Setup!$C$13),BL$7)</f>
        <v/>
      </c>
      <c r="DK294">
        <f>MIN(BM293*(1+BM$6/Setup!$C$13),BM$7)</f>
        <v/>
      </c>
      <c r="DL294">
        <f>MIN(BN293*(1+BN$6/Setup!$C$13),BN$7)</f>
        <v/>
      </c>
      <c r="DM294">
        <f>MIN(BO293*(1+BO$6/Setup!$C$13),BO$7)</f>
        <v/>
      </c>
      <c r="DN294">
        <f>MIN(BP293*(1+BP$6/Setup!$C$13),BP$7)</f>
        <v/>
      </c>
      <c r="DO294">
        <f>MIN(BQ293*(1+BQ$6/Setup!$C$13),BQ$7)</f>
        <v/>
      </c>
      <c r="DP294">
        <f>MIN(T293*(1+T$6/Setup!$C$13)-BR294,$H294)</f>
        <v/>
      </c>
      <c r="DQ294">
        <f>MIN(U293*(1+U$6/Setup!$C$13)-BS294,MAX(0,$H294-SUM($DP294:DP294)))</f>
        <v/>
      </c>
      <c r="DR294">
        <f>MIN(V293*(1+V$6/Setup!$C$13)-BT294,MAX(0,$H294-SUM($DP294:DQ294)))</f>
        <v/>
      </c>
      <c r="DS294">
        <f>MIN(W293*(1+W$6/Setup!$C$13)-BU294,MAX(0,$H294-SUM($DP294:DR294)))</f>
        <v/>
      </c>
      <c r="DT294">
        <f>MIN(X293*(1+X$6/Setup!$C$13)-BV294,MAX(0,$H294-SUM($DP294:DS294)))</f>
        <v/>
      </c>
      <c r="DU294">
        <f>MIN(Y293*(1+Y$6/Setup!$C$13)-BW294,MAX(0,$H294-SUM($DP294:DT294)))</f>
        <v/>
      </c>
      <c r="DV294">
        <f>MIN(Z293*(1+Z$6/Setup!$C$13)-BX294,MAX(0,$H294-SUM($DP294:DU294)))</f>
        <v/>
      </c>
      <c r="DW294">
        <f>MIN(AA293*(1+AA$6/Setup!$C$13)-BY294,MAX(0,$H294-SUM($DP294:DV294)))</f>
        <v/>
      </c>
      <c r="DX294">
        <f>MIN(AB293*(1+AB$6/Setup!$C$13)-BZ294,MAX(0,$H294-SUM($DP294:DW294)))</f>
        <v/>
      </c>
      <c r="DY294">
        <f>MIN(AC293*(1+AC$6/Setup!$C$13)-CA294,MAX(0,$H294-SUM($DP294:DX294)))</f>
        <v/>
      </c>
      <c r="DZ294">
        <f>MIN(AD293*(1+AD$6/Setup!$C$13)-CB294,MAX(0,$H294-SUM($DP294:DY294)))</f>
        <v/>
      </c>
      <c r="EA294">
        <f>MIN(AE293*(1+AE$6/Setup!$C$13)-CC294,MAX(0,$H294-SUM($DP294:DZ294)))</f>
        <v/>
      </c>
      <c r="EB294">
        <f>MIN(AF293*(1+AF$6/Setup!$C$13)-CD294,MAX(0,$H294-SUM($DP294:EA294)))</f>
        <v/>
      </c>
      <c r="EC294">
        <f>MIN(AG293*(1+AG$6/Setup!$C$13)-CE294,MAX(0,$H294-SUM($DP294:EB294)))</f>
        <v/>
      </c>
      <c r="ED294">
        <f>MIN(AH293*(1+AH$6/Setup!$C$13)-CF294,MAX(0,$H294-SUM($DP294:EC294)))</f>
        <v/>
      </c>
      <c r="EE294">
        <f>MIN(AI293*(1+AI$6/Setup!$C$13)-CG294,MAX(0,$H294-SUM($DP294:ED294)))</f>
        <v/>
      </c>
      <c r="EF294">
        <f>MIN(AJ293*(1+AJ$6/Setup!$C$13)-CH294,MAX(0,$H294-SUM($DP294:EE294)))</f>
        <v/>
      </c>
      <c r="EG294">
        <f>MIN(AK293*(1+AK$6/Setup!$C$13)-CI294,MAX(0,$H294-SUM($DP294:EF294)))</f>
        <v/>
      </c>
      <c r="EH294">
        <f>MIN(AL293*(1+AL$6/Setup!$C$13)-CJ294,MAX(0,$H294-SUM($DP294:EG294)))</f>
        <v/>
      </c>
      <c r="EI294">
        <f>MIN(AM293*(1+AM$6/Setup!$C$13)-CK294,MAX(0,$H294-SUM($DP294:EH294)))</f>
        <v/>
      </c>
      <c r="EJ294">
        <f>MIN(AN293*(1+AN$6/Setup!$C$13)-CL294,MAX(0,$H294-SUM($DP294:EI294)))</f>
        <v/>
      </c>
      <c r="EK294">
        <f>MIN(AO293*(1+AO$6/Setup!$C$13)-CM294,MAX(0,$H294-SUM($DP294:EJ294)))</f>
        <v/>
      </c>
      <c r="EL294">
        <f>MIN(AP293*(1+AP$6/Setup!$C$13)-CN294,MAX(0,$H294-SUM($DP294:EK294)))</f>
        <v/>
      </c>
      <c r="EM294">
        <f>MIN(AQ293*(1+AQ$6/Setup!$C$13)-CO294,MAX(0,$H294-SUM($DP294:EL294)))</f>
        <v/>
      </c>
      <c r="EN294">
        <f>MIN(AR293*(1+AR$6/Setup!$C$13)-CP294,MAX(0,$H294-SUM($DP294:EM294)))</f>
        <v/>
      </c>
      <c r="EO294">
        <f>MIN(AS293*(1+AS$6/Setup!$C$13)-CQ294,MAX(0,$H294-SUM($DP294:EN294)))</f>
        <v/>
      </c>
      <c r="EP294">
        <f>MIN(AT293*(1+AT$6/Setup!$C$13)-CR294,MAX(0,$H294-SUM($DP294:EO294)))</f>
        <v/>
      </c>
      <c r="EQ294">
        <f>MIN(AU293*(1+AU$6/Setup!$C$13)-CS294,MAX(0,$H294-SUM($DP294:EP294)))</f>
        <v/>
      </c>
      <c r="ER294">
        <f>MIN(AV293*(1+AV$6/Setup!$C$13)-CT294,MAX(0,$H294-SUM($DP294:EQ294)))</f>
        <v/>
      </c>
      <c r="ES294">
        <f>MIN(AW293*(1+AW$6/Setup!$C$13)-CU294,MAX(0,$H294-SUM($DP294:ER294)))</f>
        <v/>
      </c>
      <c r="ET294">
        <f>MIN(AX293*(1+AX$6/Setup!$C$13)-CV294,MAX(0,$H294-SUM($DP294:ES294)))</f>
        <v/>
      </c>
      <c r="EU294">
        <f>MIN(AY293*(1+AY$6/Setup!$C$13)-CW294,MAX(0,$H294-SUM($DP294:ET294)))</f>
        <v/>
      </c>
      <c r="EV294">
        <f>MIN(AZ293*(1+AZ$6/Setup!$C$13)-CX294,MAX(0,$H294-SUM($DP294:EU294)))</f>
        <v/>
      </c>
      <c r="EW294">
        <f>MIN(BA293*(1+BA$6/Setup!$C$13)-CY294,MAX(0,$H294-SUM($DP294:EV294)))</f>
        <v/>
      </c>
      <c r="EX294">
        <f>MIN(BB293*(1+BB$6/Setup!$C$13)-CZ294,MAX(0,$H294-SUM($DP294:EW294)))</f>
        <v/>
      </c>
      <c r="EY294">
        <f>MIN(BC293*(1+BC$6/Setup!$C$13)-DA294,MAX(0,$H294-SUM($DP294:EX294)))</f>
        <v/>
      </c>
      <c r="EZ294">
        <f>MIN(BD293*(1+BD$6/Setup!$C$13)-DB294,MAX(0,$H294-SUM($DP294:EY294)))</f>
        <v/>
      </c>
      <c r="FA294">
        <f>MIN(BE293*(1+BE$6/Setup!$C$13)-DC294,MAX(0,$H294-SUM($DP294:EZ294)))</f>
        <v/>
      </c>
      <c r="FB294">
        <f>MIN(BF293*(1+BF$6/Setup!$C$13)-DD294,MAX(0,$H294-SUM($DP294:FA294)))</f>
        <v/>
      </c>
      <c r="FC294">
        <f>MIN(BG293*(1+BG$6/Setup!$C$13)-DE294,MAX(0,$H294-SUM($DP294:FB294)))</f>
        <v/>
      </c>
      <c r="FD294">
        <f>MIN(BH293*(1+BH$6/Setup!$C$13)-DF294,MAX(0,$H294-SUM($DP294:FC294)))</f>
        <v/>
      </c>
      <c r="FE294">
        <f>MIN(BI293*(1+BI$6/Setup!$C$13)-DG294,MAX(0,$H294-SUM($DP294:FD294)))</f>
        <v/>
      </c>
      <c r="FF294">
        <f>MIN(BJ293*(1+BJ$6/Setup!$C$13)-DH294,MAX(0,$H294-SUM($DP294:FE294)))</f>
        <v/>
      </c>
      <c r="FG294">
        <f>MIN(BK293*(1+BK$6/Setup!$C$13)-DI294,MAX(0,$H294-SUM($DP294:FF294)))</f>
        <v/>
      </c>
      <c r="FH294">
        <f>MIN(BL293*(1+BL$6/Setup!$C$13)-DJ294,MAX(0,$H294-SUM($DP294:FG294)))</f>
        <v/>
      </c>
      <c r="FI294">
        <f>MIN(BM293*(1+BM$6/Setup!$C$13)-DK294,MAX(0,$H294-SUM($DP294:FH294)))</f>
        <v/>
      </c>
      <c r="FJ294">
        <f>MIN(BN293*(1+BN$6/Setup!$C$13)-DL294,MAX(0,$H294-SUM($DP294:FI294)))</f>
        <v/>
      </c>
      <c r="FK294">
        <f>MIN(BO293*(1+BO$6/Setup!$C$13)-DM294,MAX(0,$H294-SUM($DP294:FJ294)))</f>
        <v/>
      </c>
      <c r="FL294">
        <f>MIN(BP293*(1+BP$6/Setup!$C$13)-DN294,MAX(0,$H294-SUM($DP294:FK294)))</f>
        <v/>
      </c>
      <c r="FM294">
        <f>MIN(BQ293*(1+BQ$6/Setup!$C$13)-DO294,MAX(0,$H294-SUM($DP294:FL294)))</f>
        <v/>
      </c>
    </row>
    <row r="295">
      <c r="A295">
        <f>A294+1</f>
        <v/>
      </c>
      <c r="B295">
        <f>IF(Setup!$C$6="Every week",Setup!$C$7+7*(A295-1),IF(Setup!$C$6="Every 2 weeks",Setup!$C$7+14*(A295-1),IF(Setup!$C$6="Every month",EDATE(Setup!$C$7,A295-1),EOMONTH(Setup!$C$7,INT((A295-1+Setup!$C$20)/2)-1)+MIN(IF(MOD(A295-1+Setup!$C$20,2)=0,Setup!$C$18,Setup!$C$19),DAY(EOMONTH(Setup!$C$7,INT((A295-1+Setup!$C$20)/2)))))))</f>
        <v/>
      </c>
      <c r="C295">
        <f>N('Paycheck Plan'!J291)</f>
        <v/>
      </c>
      <c r="D295">
        <f>N('Paycheck Plan'!K291)</f>
        <v/>
      </c>
      <c r="E295">
        <f>MIN(MAX(0,Setup!$C$10-F294),MAX(0,Setup!$C$8+C295-G295))</f>
        <v/>
      </c>
      <c r="F295">
        <f>F294+E295</f>
        <v/>
      </c>
      <c r="G295">
        <f>MIN(Setup!$C$14,MAX(0,Setup!$C$8+C295))</f>
        <v/>
      </c>
      <c r="H295">
        <f>MAX(0,Setup!$C$8+C295-G295-E295)+SUM($T$7:$BQ$7)-SUM(BR295:DO295)</f>
        <v/>
      </c>
      <c r="I295">
        <f>SUMPRODUCT(T294:BQ294,$T$6:$BQ$6)/Setup!$C$13</f>
        <v/>
      </c>
      <c r="J295">
        <f>SUM(T295:BQ295)</f>
        <v/>
      </c>
      <c r="K295">
        <f>IF(MAX(DP295:FM295)&gt;0,MATCH(MAX(DP295:FM295),DP295:FM295,0),1)</f>
        <v/>
      </c>
      <c r="T295">
        <f>MAX(0,T294*(1+T$6/Setup!$C$13)-BR295-DP295)+IF($K295=1,$D295,0)</f>
        <v/>
      </c>
      <c r="U295">
        <f>MAX(0,U294*(1+U$6/Setup!$C$13)-BS295-DQ295)+IF($K295=2,$D295,0)</f>
        <v/>
      </c>
      <c r="V295">
        <f>MAX(0,V294*(1+V$6/Setup!$C$13)-BT295-DR295)+IF($K295=3,$D295,0)</f>
        <v/>
      </c>
      <c r="W295">
        <f>MAX(0,W294*(1+W$6/Setup!$C$13)-BU295-DS295)+IF($K295=4,$D295,0)</f>
        <v/>
      </c>
      <c r="X295">
        <f>MAX(0,X294*(1+X$6/Setup!$C$13)-BV295-DT295)+IF($K295=5,$D295,0)</f>
        <v/>
      </c>
      <c r="Y295">
        <f>MAX(0,Y294*(1+Y$6/Setup!$C$13)-BW295-DU295)+IF($K295=6,$D295,0)</f>
        <v/>
      </c>
      <c r="Z295">
        <f>MAX(0,Z294*(1+Z$6/Setup!$C$13)-BX295-DV295)+IF($K295=7,$D295,0)</f>
        <v/>
      </c>
      <c r="AA295">
        <f>MAX(0,AA294*(1+AA$6/Setup!$C$13)-BY295-DW295)+IF($K295=8,$D295,0)</f>
        <v/>
      </c>
      <c r="AB295">
        <f>MAX(0,AB294*(1+AB$6/Setup!$C$13)-BZ295-DX295)+IF($K295=9,$D295,0)</f>
        <v/>
      </c>
      <c r="AC295">
        <f>MAX(0,AC294*(1+AC$6/Setup!$C$13)-CA295-DY295)+IF($K295=10,$D295,0)</f>
        <v/>
      </c>
      <c r="AD295">
        <f>MAX(0,AD294*(1+AD$6/Setup!$C$13)-CB295-DZ295)+IF($K295=11,$D295,0)</f>
        <v/>
      </c>
      <c r="AE295">
        <f>MAX(0,AE294*(1+AE$6/Setup!$C$13)-CC295-EA295)+IF($K295=12,$D295,0)</f>
        <v/>
      </c>
      <c r="AF295">
        <f>MAX(0,AF294*(1+AF$6/Setup!$C$13)-CD295-EB295)+IF($K295=13,$D295,0)</f>
        <v/>
      </c>
      <c r="AG295">
        <f>MAX(0,AG294*(1+AG$6/Setup!$C$13)-CE295-EC295)+IF($K295=14,$D295,0)</f>
        <v/>
      </c>
      <c r="AH295">
        <f>MAX(0,AH294*(1+AH$6/Setup!$C$13)-CF295-ED295)+IF($K295=15,$D295,0)</f>
        <v/>
      </c>
      <c r="AI295">
        <f>MAX(0,AI294*(1+AI$6/Setup!$C$13)-CG295-EE295)+IF($K295=16,$D295,0)</f>
        <v/>
      </c>
      <c r="AJ295">
        <f>MAX(0,AJ294*(1+AJ$6/Setup!$C$13)-CH295-EF295)+IF($K295=17,$D295,0)</f>
        <v/>
      </c>
      <c r="AK295">
        <f>MAX(0,AK294*(1+AK$6/Setup!$C$13)-CI295-EG295)+IF($K295=18,$D295,0)</f>
        <v/>
      </c>
      <c r="AL295">
        <f>MAX(0,AL294*(1+AL$6/Setup!$C$13)-CJ295-EH295)+IF($K295=19,$D295,0)</f>
        <v/>
      </c>
      <c r="AM295">
        <f>MAX(0,AM294*(1+AM$6/Setup!$C$13)-CK295-EI295)+IF($K295=20,$D295,0)</f>
        <v/>
      </c>
      <c r="AN295">
        <f>MAX(0,AN294*(1+AN$6/Setup!$C$13)-CL295-EJ295)+IF($K295=21,$D295,0)</f>
        <v/>
      </c>
      <c r="AO295">
        <f>MAX(0,AO294*(1+AO$6/Setup!$C$13)-CM295-EK295)+IF($K295=22,$D295,0)</f>
        <v/>
      </c>
      <c r="AP295">
        <f>MAX(0,AP294*(1+AP$6/Setup!$C$13)-CN295-EL295)+IF($K295=23,$D295,0)</f>
        <v/>
      </c>
      <c r="AQ295">
        <f>MAX(0,AQ294*(1+AQ$6/Setup!$C$13)-CO295-EM295)+IF($K295=24,$D295,0)</f>
        <v/>
      </c>
      <c r="AR295">
        <f>MAX(0,AR294*(1+AR$6/Setup!$C$13)-CP295-EN295)+IF($K295=25,$D295,0)</f>
        <v/>
      </c>
      <c r="AS295">
        <f>MAX(0,AS294*(1+AS$6/Setup!$C$13)-CQ295-EO295)+IF($K295=26,$D295,0)</f>
        <v/>
      </c>
      <c r="AT295">
        <f>MAX(0,AT294*(1+AT$6/Setup!$C$13)-CR295-EP295)+IF($K295=27,$D295,0)</f>
        <v/>
      </c>
      <c r="AU295">
        <f>MAX(0,AU294*(1+AU$6/Setup!$C$13)-CS295-EQ295)+IF($K295=28,$D295,0)</f>
        <v/>
      </c>
      <c r="AV295">
        <f>MAX(0,AV294*(1+AV$6/Setup!$C$13)-CT295-ER295)+IF($K295=29,$D295,0)</f>
        <v/>
      </c>
      <c r="AW295">
        <f>MAX(0,AW294*(1+AW$6/Setup!$C$13)-CU295-ES295)+IF($K295=30,$D295,0)</f>
        <v/>
      </c>
      <c r="AX295">
        <f>MAX(0,AX294*(1+AX$6/Setup!$C$13)-CV295-ET295)+IF($K295=31,$D295,0)</f>
        <v/>
      </c>
      <c r="AY295">
        <f>MAX(0,AY294*(1+AY$6/Setup!$C$13)-CW295-EU295)+IF($K295=32,$D295,0)</f>
        <v/>
      </c>
      <c r="AZ295">
        <f>MAX(0,AZ294*(1+AZ$6/Setup!$C$13)-CX295-EV295)+IF($K295=33,$D295,0)</f>
        <v/>
      </c>
      <c r="BA295">
        <f>MAX(0,BA294*(1+BA$6/Setup!$C$13)-CY295-EW295)+IF($K295=34,$D295,0)</f>
        <v/>
      </c>
      <c r="BB295">
        <f>MAX(0,BB294*(1+BB$6/Setup!$C$13)-CZ295-EX295)+IF($K295=35,$D295,0)</f>
        <v/>
      </c>
      <c r="BC295">
        <f>MAX(0,BC294*(1+BC$6/Setup!$C$13)-DA295-EY295)+IF($K295=36,$D295,0)</f>
        <v/>
      </c>
      <c r="BD295">
        <f>MAX(0,BD294*(1+BD$6/Setup!$C$13)-DB295-EZ295)+IF($K295=37,$D295,0)</f>
        <v/>
      </c>
      <c r="BE295">
        <f>MAX(0,BE294*(1+BE$6/Setup!$C$13)-DC295-FA295)+IF($K295=38,$D295,0)</f>
        <v/>
      </c>
      <c r="BF295">
        <f>MAX(0,BF294*(1+BF$6/Setup!$C$13)-DD295-FB295)+IF($K295=39,$D295,0)</f>
        <v/>
      </c>
      <c r="BG295">
        <f>MAX(0,BG294*(1+BG$6/Setup!$C$13)-DE295-FC295)+IF($K295=40,$D295,0)</f>
        <v/>
      </c>
      <c r="BH295">
        <f>MAX(0,BH294*(1+BH$6/Setup!$C$13)-DF295-FD295)+IF($K295=41,$D295,0)</f>
        <v/>
      </c>
      <c r="BI295">
        <f>MAX(0,BI294*(1+BI$6/Setup!$C$13)-DG295-FE295)+IF($K295=42,$D295,0)</f>
        <v/>
      </c>
      <c r="BJ295">
        <f>MAX(0,BJ294*(1+BJ$6/Setup!$C$13)-DH295-FF295)+IF($K295=43,$D295,0)</f>
        <v/>
      </c>
      <c r="BK295">
        <f>MAX(0,BK294*(1+BK$6/Setup!$C$13)-DI295-FG295)+IF($K295=44,$D295,0)</f>
        <v/>
      </c>
      <c r="BL295">
        <f>MAX(0,BL294*(1+BL$6/Setup!$C$13)-DJ295-FH295)+IF($K295=45,$D295,0)</f>
        <v/>
      </c>
      <c r="BM295">
        <f>MAX(0,BM294*(1+BM$6/Setup!$C$13)-DK295-FI295)+IF($K295=46,$D295,0)</f>
        <v/>
      </c>
      <c r="BN295">
        <f>MAX(0,BN294*(1+BN$6/Setup!$C$13)-DL295-FJ295)+IF($K295=47,$D295,0)</f>
        <v/>
      </c>
      <c r="BO295">
        <f>MAX(0,BO294*(1+BO$6/Setup!$C$13)-DM295-FK295)+IF($K295=48,$D295,0)</f>
        <v/>
      </c>
      <c r="BP295">
        <f>MAX(0,BP294*(1+BP$6/Setup!$C$13)-DN295-FL295)+IF($K295=49,$D295,0)</f>
        <v/>
      </c>
      <c r="BQ295">
        <f>MAX(0,BQ294*(1+BQ$6/Setup!$C$13)-DO295-FM295)+IF($K295=50,$D295,0)</f>
        <v/>
      </c>
      <c r="BR295">
        <f>MIN(T294*(1+T$6/Setup!$C$13),T$7)</f>
        <v/>
      </c>
      <c r="BS295">
        <f>MIN(U294*(1+U$6/Setup!$C$13),U$7)</f>
        <v/>
      </c>
      <c r="BT295">
        <f>MIN(V294*(1+V$6/Setup!$C$13),V$7)</f>
        <v/>
      </c>
      <c r="BU295">
        <f>MIN(W294*(1+W$6/Setup!$C$13),W$7)</f>
        <v/>
      </c>
      <c r="BV295">
        <f>MIN(X294*(1+X$6/Setup!$C$13),X$7)</f>
        <v/>
      </c>
      <c r="BW295">
        <f>MIN(Y294*(1+Y$6/Setup!$C$13),Y$7)</f>
        <v/>
      </c>
      <c r="BX295">
        <f>MIN(Z294*(1+Z$6/Setup!$C$13),Z$7)</f>
        <v/>
      </c>
      <c r="BY295">
        <f>MIN(AA294*(1+AA$6/Setup!$C$13),AA$7)</f>
        <v/>
      </c>
      <c r="BZ295">
        <f>MIN(AB294*(1+AB$6/Setup!$C$13),AB$7)</f>
        <v/>
      </c>
      <c r="CA295">
        <f>MIN(AC294*(1+AC$6/Setup!$C$13),AC$7)</f>
        <v/>
      </c>
      <c r="CB295">
        <f>MIN(AD294*(1+AD$6/Setup!$C$13),AD$7)</f>
        <v/>
      </c>
      <c r="CC295">
        <f>MIN(AE294*(1+AE$6/Setup!$C$13),AE$7)</f>
        <v/>
      </c>
      <c r="CD295">
        <f>MIN(AF294*(1+AF$6/Setup!$C$13),AF$7)</f>
        <v/>
      </c>
      <c r="CE295">
        <f>MIN(AG294*(1+AG$6/Setup!$C$13),AG$7)</f>
        <v/>
      </c>
      <c r="CF295">
        <f>MIN(AH294*(1+AH$6/Setup!$C$13),AH$7)</f>
        <v/>
      </c>
      <c r="CG295">
        <f>MIN(AI294*(1+AI$6/Setup!$C$13),AI$7)</f>
        <v/>
      </c>
      <c r="CH295">
        <f>MIN(AJ294*(1+AJ$6/Setup!$C$13),AJ$7)</f>
        <v/>
      </c>
      <c r="CI295">
        <f>MIN(AK294*(1+AK$6/Setup!$C$13),AK$7)</f>
        <v/>
      </c>
      <c r="CJ295">
        <f>MIN(AL294*(1+AL$6/Setup!$C$13),AL$7)</f>
        <v/>
      </c>
      <c r="CK295">
        <f>MIN(AM294*(1+AM$6/Setup!$C$13),AM$7)</f>
        <v/>
      </c>
      <c r="CL295">
        <f>MIN(AN294*(1+AN$6/Setup!$C$13),AN$7)</f>
        <v/>
      </c>
      <c r="CM295">
        <f>MIN(AO294*(1+AO$6/Setup!$C$13),AO$7)</f>
        <v/>
      </c>
      <c r="CN295">
        <f>MIN(AP294*(1+AP$6/Setup!$C$13),AP$7)</f>
        <v/>
      </c>
      <c r="CO295">
        <f>MIN(AQ294*(1+AQ$6/Setup!$C$13),AQ$7)</f>
        <v/>
      </c>
      <c r="CP295">
        <f>MIN(AR294*(1+AR$6/Setup!$C$13),AR$7)</f>
        <v/>
      </c>
      <c r="CQ295">
        <f>MIN(AS294*(1+AS$6/Setup!$C$13),AS$7)</f>
        <v/>
      </c>
      <c r="CR295">
        <f>MIN(AT294*(1+AT$6/Setup!$C$13),AT$7)</f>
        <v/>
      </c>
      <c r="CS295">
        <f>MIN(AU294*(1+AU$6/Setup!$C$13),AU$7)</f>
        <v/>
      </c>
      <c r="CT295">
        <f>MIN(AV294*(1+AV$6/Setup!$C$13),AV$7)</f>
        <v/>
      </c>
      <c r="CU295">
        <f>MIN(AW294*(1+AW$6/Setup!$C$13),AW$7)</f>
        <v/>
      </c>
      <c r="CV295">
        <f>MIN(AX294*(1+AX$6/Setup!$C$13),AX$7)</f>
        <v/>
      </c>
      <c r="CW295">
        <f>MIN(AY294*(1+AY$6/Setup!$C$13),AY$7)</f>
        <v/>
      </c>
      <c r="CX295">
        <f>MIN(AZ294*(1+AZ$6/Setup!$C$13),AZ$7)</f>
        <v/>
      </c>
      <c r="CY295">
        <f>MIN(BA294*(1+BA$6/Setup!$C$13),BA$7)</f>
        <v/>
      </c>
      <c r="CZ295">
        <f>MIN(BB294*(1+BB$6/Setup!$C$13),BB$7)</f>
        <v/>
      </c>
      <c r="DA295">
        <f>MIN(BC294*(1+BC$6/Setup!$C$13),BC$7)</f>
        <v/>
      </c>
      <c r="DB295">
        <f>MIN(BD294*(1+BD$6/Setup!$C$13),BD$7)</f>
        <v/>
      </c>
      <c r="DC295">
        <f>MIN(BE294*(1+BE$6/Setup!$C$13),BE$7)</f>
        <v/>
      </c>
      <c r="DD295">
        <f>MIN(BF294*(1+BF$6/Setup!$C$13),BF$7)</f>
        <v/>
      </c>
      <c r="DE295">
        <f>MIN(BG294*(1+BG$6/Setup!$C$13),BG$7)</f>
        <v/>
      </c>
      <c r="DF295">
        <f>MIN(BH294*(1+BH$6/Setup!$C$13),BH$7)</f>
        <v/>
      </c>
      <c r="DG295">
        <f>MIN(BI294*(1+BI$6/Setup!$C$13),BI$7)</f>
        <v/>
      </c>
      <c r="DH295">
        <f>MIN(BJ294*(1+BJ$6/Setup!$C$13),BJ$7)</f>
        <v/>
      </c>
      <c r="DI295">
        <f>MIN(BK294*(1+BK$6/Setup!$C$13),BK$7)</f>
        <v/>
      </c>
      <c r="DJ295">
        <f>MIN(BL294*(1+BL$6/Setup!$C$13),BL$7)</f>
        <v/>
      </c>
      <c r="DK295">
        <f>MIN(BM294*(1+BM$6/Setup!$C$13),BM$7)</f>
        <v/>
      </c>
      <c r="DL295">
        <f>MIN(BN294*(1+BN$6/Setup!$C$13),BN$7)</f>
        <v/>
      </c>
      <c r="DM295">
        <f>MIN(BO294*(1+BO$6/Setup!$C$13),BO$7)</f>
        <v/>
      </c>
      <c r="DN295">
        <f>MIN(BP294*(1+BP$6/Setup!$C$13),BP$7)</f>
        <v/>
      </c>
      <c r="DO295">
        <f>MIN(BQ294*(1+BQ$6/Setup!$C$13),BQ$7)</f>
        <v/>
      </c>
      <c r="DP295">
        <f>MIN(T294*(1+T$6/Setup!$C$13)-BR295,$H295)</f>
        <v/>
      </c>
      <c r="DQ295">
        <f>MIN(U294*(1+U$6/Setup!$C$13)-BS295,MAX(0,$H295-SUM($DP295:DP295)))</f>
        <v/>
      </c>
      <c r="DR295">
        <f>MIN(V294*(1+V$6/Setup!$C$13)-BT295,MAX(0,$H295-SUM($DP295:DQ295)))</f>
        <v/>
      </c>
      <c r="DS295">
        <f>MIN(W294*(1+W$6/Setup!$C$13)-BU295,MAX(0,$H295-SUM($DP295:DR295)))</f>
        <v/>
      </c>
      <c r="DT295">
        <f>MIN(X294*(1+X$6/Setup!$C$13)-BV295,MAX(0,$H295-SUM($DP295:DS295)))</f>
        <v/>
      </c>
      <c r="DU295">
        <f>MIN(Y294*(1+Y$6/Setup!$C$13)-BW295,MAX(0,$H295-SUM($DP295:DT295)))</f>
        <v/>
      </c>
      <c r="DV295">
        <f>MIN(Z294*(1+Z$6/Setup!$C$13)-BX295,MAX(0,$H295-SUM($DP295:DU295)))</f>
        <v/>
      </c>
      <c r="DW295">
        <f>MIN(AA294*(1+AA$6/Setup!$C$13)-BY295,MAX(0,$H295-SUM($DP295:DV295)))</f>
        <v/>
      </c>
      <c r="DX295">
        <f>MIN(AB294*(1+AB$6/Setup!$C$13)-BZ295,MAX(0,$H295-SUM($DP295:DW295)))</f>
        <v/>
      </c>
      <c r="DY295">
        <f>MIN(AC294*(1+AC$6/Setup!$C$13)-CA295,MAX(0,$H295-SUM($DP295:DX295)))</f>
        <v/>
      </c>
      <c r="DZ295">
        <f>MIN(AD294*(1+AD$6/Setup!$C$13)-CB295,MAX(0,$H295-SUM($DP295:DY295)))</f>
        <v/>
      </c>
      <c r="EA295">
        <f>MIN(AE294*(1+AE$6/Setup!$C$13)-CC295,MAX(0,$H295-SUM($DP295:DZ295)))</f>
        <v/>
      </c>
      <c r="EB295">
        <f>MIN(AF294*(1+AF$6/Setup!$C$13)-CD295,MAX(0,$H295-SUM($DP295:EA295)))</f>
        <v/>
      </c>
      <c r="EC295">
        <f>MIN(AG294*(1+AG$6/Setup!$C$13)-CE295,MAX(0,$H295-SUM($DP295:EB295)))</f>
        <v/>
      </c>
      <c r="ED295">
        <f>MIN(AH294*(1+AH$6/Setup!$C$13)-CF295,MAX(0,$H295-SUM($DP295:EC295)))</f>
        <v/>
      </c>
      <c r="EE295">
        <f>MIN(AI294*(1+AI$6/Setup!$C$13)-CG295,MAX(0,$H295-SUM($DP295:ED295)))</f>
        <v/>
      </c>
      <c r="EF295">
        <f>MIN(AJ294*(1+AJ$6/Setup!$C$13)-CH295,MAX(0,$H295-SUM($DP295:EE295)))</f>
        <v/>
      </c>
      <c r="EG295">
        <f>MIN(AK294*(1+AK$6/Setup!$C$13)-CI295,MAX(0,$H295-SUM($DP295:EF295)))</f>
        <v/>
      </c>
      <c r="EH295">
        <f>MIN(AL294*(1+AL$6/Setup!$C$13)-CJ295,MAX(0,$H295-SUM($DP295:EG295)))</f>
        <v/>
      </c>
      <c r="EI295">
        <f>MIN(AM294*(1+AM$6/Setup!$C$13)-CK295,MAX(0,$H295-SUM($DP295:EH295)))</f>
        <v/>
      </c>
      <c r="EJ295">
        <f>MIN(AN294*(1+AN$6/Setup!$C$13)-CL295,MAX(0,$H295-SUM($DP295:EI295)))</f>
        <v/>
      </c>
      <c r="EK295">
        <f>MIN(AO294*(1+AO$6/Setup!$C$13)-CM295,MAX(0,$H295-SUM($DP295:EJ295)))</f>
        <v/>
      </c>
      <c r="EL295">
        <f>MIN(AP294*(1+AP$6/Setup!$C$13)-CN295,MAX(0,$H295-SUM($DP295:EK295)))</f>
        <v/>
      </c>
      <c r="EM295">
        <f>MIN(AQ294*(1+AQ$6/Setup!$C$13)-CO295,MAX(0,$H295-SUM($DP295:EL295)))</f>
        <v/>
      </c>
      <c r="EN295">
        <f>MIN(AR294*(1+AR$6/Setup!$C$13)-CP295,MAX(0,$H295-SUM($DP295:EM295)))</f>
        <v/>
      </c>
      <c r="EO295">
        <f>MIN(AS294*(1+AS$6/Setup!$C$13)-CQ295,MAX(0,$H295-SUM($DP295:EN295)))</f>
        <v/>
      </c>
      <c r="EP295">
        <f>MIN(AT294*(1+AT$6/Setup!$C$13)-CR295,MAX(0,$H295-SUM($DP295:EO295)))</f>
        <v/>
      </c>
      <c r="EQ295">
        <f>MIN(AU294*(1+AU$6/Setup!$C$13)-CS295,MAX(0,$H295-SUM($DP295:EP295)))</f>
        <v/>
      </c>
      <c r="ER295">
        <f>MIN(AV294*(1+AV$6/Setup!$C$13)-CT295,MAX(0,$H295-SUM($DP295:EQ295)))</f>
        <v/>
      </c>
      <c r="ES295">
        <f>MIN(AW294*(1+AW$6/Setup!$C$13)-CU295,MAX(0,$H295-SUM($DP295:ER295)))</f>
        <v/>
      </c>
      <c r="ET295">
        <f>MIN(AX294*(1+AX$6/Setup!$C$13)-CV295,MAX(0,$H295-SUM($DP295:ES295)))</f>
        <v/>
      </c>
      <c r="EU295">
        <f>MIN(AY294*(1+AY$6/Setup!$C$13)-CW295,MAX(0,$H295-SUM($DP295:ET295)))</f>
        <v/>
      </c>
      <c r="EV295">
        <f>MIN(AZ294*(1+AZ$6/Setup!$C$13)-CX295,MAX(0,$H295-SUM($DP295:EU295)))</f>
        <v/>
      </c>
      <c r="EW295">
        <f>MIN(BA294*(1+BA$6/Setup!$C$13)-CY295,MAX(0,$H295-SUM($DP295:EV295)))</f>
        <v/>
      </c>
      <c r="EX295">
        <f>MIN(BB294*(1+BB$6/Setup!$C$13)-CZ295,MAX(0,$H295-SUM($DP295:EW295)))</f>
        <v/>
      </c>
      <c r="EY295">
        <f>MIN(BC294*(1+BC$6/Setup!$C$13)-DA295,MAX(0,$H295-SUM($DP295:EX295)))</f>
        <v/>
      </c>
      <c r="EZ295">
        <f>MIN(BD294*(1+BD$6/Setup!$C$13)-DB295,MAX(0,$H295-SUM($DP295:EY295)))</f>
        <v/>
      </c>
      <c r="FA295">
        <f>MIN(BE294*(1+BE$6/Setup!$C$13)-DC295,MAX(0,$H295-SUM($DP295:EZ295)))</f>
        <v/>
      </c>
      <c r="FB295">
        <f>MIN(BF294*(1+BF$6/Setup!$C$13)-DD295,MAX(0,$H295-SUM($DP295:FA295)))</f>
        <v/>
      </c>
      <c r="FC295">
        <f>MIN(BG294*(1+BG$6/Setup!$C$13)-DE295,MAX(0,$H295-SUM($DP295:FB295)))</f>
        <v/>
      </c>
      <c r="FD295">
        <f>MIN(BH294*(1+BH$6/Setup!$C$13)-DF295,MAX(0,$H295-SUM($DP295:FC295)))</f>
        <v/>
      </c>
      <c r="FE295">
        <f>MIN(BI294*(1+BI$6/Setup!$C$13)-DG295,MAX(0,$H295-SUM($DP295:FD295)))</f>
        <v/>
      </c>
      <c r="FF295">
        <f>MIN(BJ294*(1+BJ$6/Setup!$C$13)-DH295,MAX(0,$H295-SUM($DP295:FE295)))</f>
        <v/>
      </c>
      <c r="FG295">
        <f>MIN(BK294*(1+BK$6/Setup!$C$13)-DI295,MAX(0,$H295-SUM($DP295:FF295)))</f>
        <v/>
      </c>
      <c r="FH295">
        <f>MIN(BL294*(1+BL$6/Setup!$C$13)-DJ295,MAX(0,$H295-SUM($DP295:FG295)))</f>
        <v/>
      </c>
      <c r="FI295">
        <f>MIN(BM294*(1+BM$6/Setup!$C$13)-DK295,MAX(0,$H295-SUM($DP295:FH295)))</f>
        <v/>
      </c>
      <c r="FJ295">
        <f>MIN(BN294*(1+BN$6/Setup!$C$13)-DL295,MAX(0,$H295-SUM($DP295:FI295)))</f>
        <v/>
      </c>
      <c r="FK295">
        <f>MIN(BO294*(1+BO$6/Setup!$C$13)-DM295,MAX(0,$H295-SUM($DP295:FJ295)))</f>
        <v/>
      </c>
      <c r="FL295">
        <f>MIN(BP294*(1+BP$6/Setup!$C$13)-DN295,MAX(0,$H295-SUM($DP295:FK295)))</f>
        <v/>
      </c>
      <c r="FM295">
        <f>MIN(BQ294*(1+BQ$6/Setup!$C$13)-DO295,MAX(0,$H295-SUM($DP295:FL295)))</f>
        <v/>
      </c>
    </row>
    <row r="296">
      <c r="A296">
        <f>A295+1</f>
        <v/>
      </c>
      <c r="B296">
        <f>IF(Setup!$C$6="Every week",Setup!$C$7+7*(A296-1),IF(Setup!$C$6="Every 2 weeks",Setup!$C$7+14*(A296-1),IF(Setup!$C$6="Every month",EDATE(Setup!$C$7,A296-1),EOMONTH(Setup!$C$7,INT((A296-1+Setup!$C$20)/2)-1)+MIN(IF(MOD(A296-1+Setup!$C$20,2)=0,Setup!$C$18,Setup!$C$19),DAY(EOMONTH(Setup!$C$7,INT((A296-1+Setup!$C$20)/2)))))))</f>
        <v/>
      </c>
      <c r="C296">
        <f>N('Paycheck Plan'!J292)</f>
        <v/>
      </c>
      <c r="D296">
        <f>N('Paycheck Plan'!K292)</f>
        <v/>
      </c>
      <c r="E296">
        <f>MIN(MAX(0,Setup!$C$10-F295),MAX(0,Setup!$C$8+C296-G296))</f>
        <v/>
      </c>
      <c r="F296">
        <f>F295+E296</f>
        <v/>
      </c>
      <c r="G296">
        <f>MIN(Setup!$C$14,MAX(0,Setup!$C$8+C296))</f>
        <v/>
      </c>
      <c r="H296">
        <f>MAX(0,Setup!$C$8+C296-G296-E296)+SUM($T$7:$BQ$7)-SUM(BR296:DO296)</f>
        <v/>
      </c>
      <c r="I296">
        <f>SUMPRODUCT(T295:BQ295,$T$6:$BQ$6)/Setup!$C$13</f>
        <v/>
      </c>
      <c r="J296">
        <f>SUM(T296:BQ296)</f>
        <v/>
      </c>
      <c r="K296">
        <f>IF(MAX(DP296:FM296)&gt;0,MATCH(MAX(DP296:FM296),DP296:FM296,0),1)</f>
        <v/>
      </c>
      <c r="T296">
        <f>MAX(0,T295*(1+T$6/Setup!$C$13)-BR296-DP296)+IF($K296=1,$D296,0)</f>
        <v/>
      </c>
      <c r="U296">
        <f>MAX(0,U295*(1+U$6/Setup!$C$13)-BS296-DQ296)+IF($K296=2,$D296,0)</f>
        <v/>
      </c>
      <c r="V296">
        <f>MAX(0,V295*(1+V$6/Setup!$C$13)-BT296-DR296)+IF($K296=3,$D296,0)</f>
        <v/>
      </c>
      <c r="W296">
        <f>MAX(0,W295*(1+W$6/Setup!$C$13)-BU296-DS296)+IF($K296=4,$D296,0)</f>
        <v/>
      </c>
      <c r="X296">
        <f>MAX(0,X295*(1+X$6/Setup!$C$13)-BV296-DT296)+IF($K296=5,$D296,0)</f>
        <v/>
      </c>
      <c r="Y296">
        <f>MAX(0,Y295*(1+Y$6/Setup!$C$13)-BW296-DU296)+IF($K296=6,$D296,0)</f>
        <v/>
      </c>
      <c r="Z296">
        <f>MAX(0,Z295*(1+Z$6/Setup!$C$13)-BX296-DV296)+IF($K296=7,$D296,0)</f>
        <v/>
      </c>
      <c r="AA296">
        <f>MAX(0,AA295*(1+AA$6/Setup!$C$13)-BY296-DW296)+IF($K296=8,$D296,0)</f>
        <v/>
      </c>
      <c r="AB296">
        <f>MAX(0,AB295*(1+AB$6/Setup!$C$13)-BZ296-DX296)+IF($K296=9,$D296,0)</f>
        <v/>
      </c>
      <c r="AC296">
        <f>MAX(0,AC295*(1+AC$6/Setup!$C$13)-CA296-DY296)+IF($K296=10,$D296,0)</f>
        <v/>
      </c>
      <c r="AD296">
        <f>MAX(0,AD295*(1+AD$6/Setup!$C$13)-CB296-DZ296)+IF($K296=11,$D296,0)</f>
        <v/>
      </c>
      <c r="AE296">
        <f>MAX(0,AE295*(1+AE$6/Setup!$C$13)-CC296-EA296)+IF($K296=12,$D296,0)</f>
        <v/>
      </c>
      <c r="AF296">
        <f>MAX(0,AF295*(1+AF$6/Setup!$C$13)-CD296-EB296)+IF($K296=13,$D296,0)</f>
        <v/>
      </c>
      <c r="AG296">
        <f>MAX(0,AG295*(1+AG$6/Setup!$C$13)-CE296-EC296)+IF($K296=14,$D296,0)</f>
        <v/>
      </c>
      <c r="AH296">
        <f>MAX(0,AH295*(1+AH$6/Setup!$C$13)-CF296-ED296)+IF($K296=15,$D296,0)</f>
        <v/>
      </c>
      <c r="AI296">
        <f>MAX(0,AI295*(1+AI$6/Setup!$C$13)-CG296-EE296)+IF($K296=16,$D296,0)</f>
        <v/>
      </c>
      <c r="AJ296">
        <f>MAX(0,AJ295*(1+AJ$6/Setup!$C$13)-CH296-EF296)+IF($K296=17,$D296,0)</f>
        <v/>
      </c>
      <c r="AK296">
        <f>MAX(0,AK295*(1+AK$6/Setup!$C$13)-CI296-EG296)+IF($K296=18,$D296,0)</f>
        <v/>
      </c>
      <c r="AL296">
        <f>MAX(0,AL295*(1+AL$6/Setup!$C$13)-CJ296-EH296)+IF($K296=19,$D296,0)</f>
        <v/>
      </c>
      <c r="AM296">
        <f>MAX(0,AM295*(1+AM$6/Setup!$C$13)-CK296-EI296)+IF($K296=20,$D296,0)</f>
        <v/>
      </c>
      <c r="AN296">
        <f>MAX(0,AN295*(1+AN$6/Setup!$C$13)-CL296-EJ296)+IF($K296=21,$D296,0)</f>
        <v/>
      </c>
      <c r="AO296">
        <f>MAX(0,AO295*(1+AO$6/Setup!$C$13)-CM296-EK296)+IF($K296=22,$D296,0)</f>
        <v/>
      </c>
      <c r="AP296">
        <f>MAX(0,AP295*(1+AP$6/Setup!$C$13)-CN296-EL296)+IF($K296=23,$D296,0)</f>
        <v/>
      </c>
      <c r="AQ296">
        <f>MAX(0,AQ295*(1+AQ$6/Setup!$C$13)-CO296-EM296)+IF($K296=24,$D296,0)</f>
        <v/>
      </c>
      <c r="AR296">
        <f>MAX(0,AR295*(1+AR$6/Setup!$C$13)-CP296-EN296)+IF($K296=25,$D296,0)</f>
        <v/>
      </c>
      <c r="AS296">
        <f>MAX(0,AS295*(1+AS$6/Setup!$C$13)-CQ296-EO296)+IF($K296=26,$D296,0)</f>
        <v/>
      </c>
      <c r="AT296">
        <f>MAX(0,AT295*(1+AT$6/Setup!$C$13)-CR296-EP296)+IF($K296=27,$D296,0)</f>
        <v/>
      </c>
      <c r="AU296">
        <f>MAX(0,AU295*(1+AU$6/Setup!$C$13)-CS296-EQ296)+IF($K296=28,$D296,0)</f>
        <v/>
      </c>
      <c r="AV296">
        <f>MAX(0,AV295*(1+AV$6/Setup!$C$13)-CT296-ER296)+IF($K296=29,$D296,0)</f>
        <v/>
      </c>
      <c r="AW296">
        <f>MAX(0,AW295*(1+AW$6/Setup!$C$13)-CU296-ES296)+IF($K296=30,$D296,0)</f>
        <v/>
      </c>
      <c r="AX296">
        <f>MAX(0,AX295*(1+AX$6/Setup!$C$13)-CV296-ET296)+IF($K296=31,$D296,0)</f>
        <v/>
      </c>
      <c r="AY296">
        <f>MAX(0,AY295*(1+AY$6/Setup!$C$13)-CW296-EU296)+IF($K296=32,$D296,0)</f>
        <v/>
      </c>
      <c r="AZ296">
        <f>MAX(0,AZ295*(1+AZ$6/Setup!$C$13)-CX296-EV296)+IF($K296=33,$D296,0)</f>
        <v/>
      </c>
      <c r="BA296">
        <f>MAX(0,BA295*(1+BA$6/Setup!$C$13)-CY296-EW296)+IF($K296=34,$D296,0)</f>
        <v/>
      </c>
      <c r="BB296">
        <f>MAX(0,BB295*(1+BB$6/Setup!$C$13)-CZ296-EX296)+IF($K296=35,$D296,0)</f>
        <v/>
      </c>
      <c r="BC296">
        <f>MAX(0,BC295*(1+BC$6/Setup!$C$13)-DA296-EY296)+IF($K296=36,$D296,0)</f>
        <v/>
      </c>
      <c r="BD296">
        <f>MAX(0,BD295*(1+BD$6/Setup!$C$13)-DB296-EZ296)+IF($K296=37,$D296,0)</f>
        <v/>
      </c>
      <c r="BE296">
        <f>MAX(0,BE295*(1+BE$6/Setup!$C$13)-DC296-FA296)+IF($K296=38,$D296,0)</f>
        <v/>
      </c>
      <c r="BF296">
        <f>MAX(0,BF295*(1+BF$6/Setup!$C$13)-DD296-FB296)+IF($K296=39,$D296,0)</f>
        <v/>
      </c>
      <c r="BG296">
        <f>MAX(0,BG295*(1+BG$6/Setup!$C$13)-DE296-FC296)+IF($K296=40,$D296,0)</f>
        <v/>
      </c>
      <c r="BH296">
        <f>MAX(0,BH295*(1+BH$6/Setup!$C$13)-DF296-FD296)+IF($K296=41,$D296,0)</f>
        <v/>
      </c>
      <c r="BI296">
        <f>MAX(0,BI295*(1+BI$6/Setup!$C$13)-DG296-FE296)+IF($K296=42,$D296,0)</f>
        <v/>
      </c>
      <c r="BJ296">
        <f>MAX(0,BJ295*(1+BJ$6/Setup!$C$13)-DH296-FF296)+IF($K296=43,$D296,0)</f>
        <v/>
      </c>
      <c r="BK296">
        <f>MAX(0,BK295*(1+BK$6/Setup!$C$13)-DI296-FG296)+IF($K296=44,$D296,0)</f>
        <v/>
      </c>
      <c r="BL296">
        <f>MAX(0,BL295*(1+BL$6/Setup!$C$13)-DJ296-FH296)+IF($K296=45,$D296,0)</f>
        <v/>
      </c>
      <c r="BM296">
        <f>MAX(0,BM295*(1+BM$6/Setup!$C$13)-DK296-FI296)+IF($K296=46,$D296,0)</f>
        <v/>
      </c>
      <c r="BN296">
        <f>MAX(0,BN295*(1+BN$6/Setup!$C$13)-DL296-FJ296)+IF($K296=47,$D296,0)</f>
        <v/>
      </c>
      <c r="BO296">
        <f>MAX(0,BO295*(1+BO$6/Setup!$C$13)-DM296-FK296)+IF($K296=48,$D296,0)</f>
        <v/>
      </c>
      <c r="BP296">
        <f>MAX(0,BP295*(1+BP$6/Setup!$C$13)-DN296-FL296)+IF($K296=49,$D296,0)</f>
        <v/>
      </c>
      <c r="BQ296">
        <f>MAX(0,BQ295*(1+BQ$6/Setup!$C$13)-DO296-FM296)+IF($K296=50,$D296,0)</f>
        <v/>
      </c>
      <c r="BR296">
        <f>MIN(T295*(1+T$6/Setup!$C$13),T$7)</f>
        <v/>
      </c>
      <c r="BS296">
        <f>MIN(U295*(1+U$6/Setup!$C$13),U$7)</f>
        <v/>
      </c>
      <c r="BT296">
        <f>MIN(V295*(1+V$6/Setup!$C$13),V$7)</f>
        <v/>
      </c>
      <c r="BU296">
        <f>MIN(W295*(1+W$6/Setup!$C$13),W$7)</f>
        <v/>
      </c>
      <c r="BV296">
        <f>MIN(X295*(1+X$6/Setup!$C$13),X$7)</f>
        <v/>
      </c>
      <c r="BW296">
        <f>MIN(Y295*(1+Y$6/Setup!$C$13),Y$7)</f>
        <v/>
      </c>
      <c r="BX296">
        <f>MIN(Z295*(1+Z$6/Setup!$C$13),Z$7)</f>
        <v/>
      </c>
      <c r="BY296">
        <f>MIN(AA295*(1+AA$6/Setup!$C$13),AA$7)</f>
        <v/>
      </c>
      <c r="BZ296">
        <f>MIN(AB295*(1+AB$6/Setup!$C$13),AB$7)</f>
        <v/>
      </c>
      <c r="CA296">
        <f>MIN(AC295*(1+AC$6/Setup!$C$13),AC$7)</f>
        <v/>
      </c>
      <c r="CB296">
        <f>MIN(AD295*(1+AD$6/Setup!$C$13),AD$7)</f>
        <v/>
      </c>
      <c r="CC296">
        <f>MIN(AE295*(1+AE$6/Setup!$C$13),AE$7)</f>
        <v/>
      </c>
      <c r="CD296">
        <f>MIN(AF295*(1+AF$6/Setup!$C$13),AF$7)</f>
        <v/>
      </c>
      <c r="CE296">
        <f>MIN(AG295*(1+AG$6/Setup!$C$13),AG$7)</f>
        <v/>
      </c>
      <c r="CF296">
        <f>MIN(AH295*(1+AH$6/Setup!$C$13),AH$7)</f>
        <v/>
      </c>
      <c r="CG296">
        <f>MIN(AI295*(1+AI$6/Setup!$C$13),AI$7)</f>
        <v/>
      </c>
      <c r="CH296">
        <f>MIN(AJ295*(1+AJ$6/Setup!$C$13),AJ$7)</f>
        <v/>
      </c>
      <c r="CI296">
        <f>MIN(AK295*(1+AK$6/Setup!$C$13),AK$7)</f>
        <v/>
      </c>
      <c r="CJ296">
        <f>MIN(AL295*(1+AL$6/Setup!$C$13),AL$7)</f>
        <v/>
      </c>
      <c r="CK296">
        <f>MIN(AM295*(1+AM$6/Setup!$C$13),AM$7)</f>
        <v/>
      </c>
      <c r="CL296">
        <f>MIN(AN295*(1+AN$6/Setup!$C$13),AN$7)</f>
        <v/>
      </c>
      <c r="CM296">
        <f>MIN(AO295*(1+AO$6/Setup!$C$13),AO$7)</f>
        <v/>
      </c>
      <c r="CN296">
        <f>MIN(AP295*(1+AP$6/Setup!$C$13),AP$7)</f>
        <v/>
      </c>
      <c r="CO296">
        <f>MIN(AQ295*(1+AQ$6/Setup!$C$13),AQ$7)</f>
        <v/>
      </c>
      <c r="CP296">
        <f>MIN(AR295*(1+AR$6/Setup!$C$13),AR$7)</f>
        <v/>
      </c>
      <c r="CQ296">
        <f>MIN(AS295*(1+AS$6/Setup!$C$13),AS$7)</f>
        <v/>
      </c>
      <c r="CR296">
        <f>MIN(AT295*(1+AT$6/Setup!$C$13),AT$7)</f>
        <v/>
      </c>
      <c r="CS296">
        <f>MIN(AU295*(1+AU$6/Setup!$C$13),AU$7)</f>
        <v/>
      </c>
      <c r="CT296">
        <f>MIN(AV295*(1+AV$6/Setup!$C$13),AV$7)</f>
        <v/>
      </c>
      <c r="CU296">
        <f>MIN(AW295*(1+AW$6/Setup!$C$13),AW$7)</f>
        <v/>
      </c>
      <c r="CV296">
        <f>MIN(AX295*(1+AX$6/Setup!$C$13),AX$7)</f>
        <v/>
      </c>
      <c r="CW296">
        <f>MIN(AY295*(1+AY$6/Setup!$C$13),AY$7)</f>
        <v/>
      </c>
      <c r="CX296">
        <f>MIN(AZ295*(1+AZ$6/Setup!$C$13),AZ$7)</f>
        <v/>
      </c>
      <c r="CY296">
        <f>MIN(BA295*(1+BA$6/Setup!$C$13),BA$7)</f>
        <v/>
      </c>
      <c r="CZ296">
        <f>MIN(BB295*(1+BB$6/Setup!$C$13),BB$7)</f>
        <v/>
      </c>
      <c r="DA296">
        <f>MIN(BC295*(1+BC$6/Setup!$C$13),BC$7)</f>
        <v/>
      </c>
      <c r="DB296">
        <f>MIN(BD295*(1+BD$6/Setup!$C$13),BD$7)</f>
        <v/>
      </c>
      <c r="DC296">
        <f>MIN(BE295*(1+BE$6/Setup!$C$13),BE$7)</f>
        <v/>
      </c>
      <c r="DD296">
        <f>MIN(BF295*(1+BF$6/Setup!$C$13),BF$7)</f>
        <v/>
      </c>
      <c r="DE296">
        <f>MIN(BG295*(1+BG$6/Setup!$C$13),BG$7)</f>
        <v/>
      </c>
      <c r="DF296">
        <f>MIN(BH295*(1+BH$6/Setup!$C$13),BH$7)</f>
        <v/>
      </c>
      <c r="DG296">
        <f>MIN(BI295*(1+BI$6/Setup!$C$13),BI$7)</f>
        <v/>
      </c>
      <c r="DH296">
        <f>MIN(BJ295*(1+BJ$6/Setup!$C$13),BJ$7)</f>
        <v/>
      </c>
      <c r="DI296">
        <f>MIN(BK295*(1+BK$6/Setup!$C$13),BK$7)</f>
        <v/>
      </c>
      <c r="DJ296">
        <f>MIN(BL295*(1+BL$6/Setup!$C$13),BL$7)</f>
        <v/>
      </c>
      <c r="DK296">
        <f>MIN(BM295*(1+BM$6/Setup!$C$13),BM$7)</f>
        <v/>
      </c>
      <c r="DL296">
        <f>MIN(BN295*(1+BN$6/Setup!$C$13),BN$7)</f>
        <v/>
      </c>
      <c r="DM296">
        <f>MIN(BO295*(1+BO$6/Setup!$C$13),BO$7)</f>
        <v/>
      </c>
      <c r="DN296">
        <f>MIN(BP295*(1+BP$6/Setup!$C$13),BP$7)</f>
        <v/>
      </c>
      <c r="DO296">
        <f>MIN(BQ295*(1+BQ$6/Setup!$C$13),BQ$7)</f>
        <v/>
      </c>
      <c r="DP296">
        <f>MIN(T295*(1+T$6/Setup!$C$13)-BR296,$H296)</f>
        <v/>
      </c>
      <c r="DQ296">
        <f>MIN(U295*(1+U$6/Setup!$C$13)-BS296,MAX(0,$H296-SUM($DP296:DP296)))</f>
        <v/>
      </c>
      <c r="DR296">
        <f>MIN(V295*(1+V$6/Setup!$C$13)-BT296,MAX(0,$H296-SUM($DP296:DQ296)))</f>
        <v/>
      </c>
      <c r="DS296">
        <f>MIN(W295*(1+W$6/Setup!$C$13)-BU296,MAX(0,$H296-SUM($DP296:DR296)))</f>
        <v/>
      </c>
      <c r="DT296">
        <f>MIN(X295*(1+X$6/Setup!$C$13)-BV296,MAX(0,$H296-SUM($DP296:DS296)))</f>
        <v/>
      </c>
      <c r="DU296">
        <f>MIN(Y295*(1+Y$6/Setup!$C$13)-BW296,MAX(0,$H296-SUM($DP296:DT296)))</f>
        <v/>
      </c>
      <c r="DV296">
        <f>MIN(Z295*(1+Z$6/Setup!$C$13)-BX296,MAX(0,$H296-SUM($DP296:DU296)))</f>
        <v/>
      </c>
      <c r="DW296">
        <f>MIN(AA295*(1+AA$6/Setup!$C$13)-BY296,MAX(0,$H296-SUM($DP296:DV296)))</f>
        <v/>
      </c>
      <c r="DX296">
        <f>MIN(AB295*(1+AB$6/Setup!$C$13)-BZ296,MAX(0,$H296-SUM($DP296:DW296)))</f>
        <v/>
      </c>
      <c r="DY296">
        <f>MIN(AC295*(1+AC$6/Setup!$C$13)-CA296,MAX(0,$H296-SUM($DP296:DX296)))</f>
        <v/>
      </c>
      <c r="DZ296">
        <f>MIN(AD295*(1+AD$6/Setup!$C$13)-CB296,MAX(0,$H296-SUM($DP296:DY296)))</f>
        <v/>
      </c>
      <c r="EA296">
        <f>MIN(AE295*(1+AE$6/Setup!$C$13)-CC296,MAX(0,$H296-SUM($DP296:DZ296)))</f>
        <v/>
      </c>
      <c r="EB296">
        <f>MIN(AF295*(1+AF$6/Setup!$C$13)-CD296,MAX(0,$H296-SUM($DP296:EA296)))</f>
        <v/>
      </c>
      <c r="EC296">
        <f>MIN(AG295*(1+AG$6/Setup!$C$13)-CE296,MAX(0,$H296-SUM($DP296:EB296)))</f>
        <v/>
      </c>
      <c r="ED296">
        <f>MIN(AH295*(1+AH$6/Setup!$C$13)-CF296,MAX(0,$H296-SUM($DP296:EC296)))</f>
        <v/>
      </c>
      <c r="EE296">
        <f>MIN(AI295*(1+AI$6/Setup!$C$13)-CG296,MAX(0,$H296-SUM($DP296:ED296)))</f>
        <v/>
      </c>
      <c r="EF296">
        <f>MIN(AJ295*(1+AJ$6/Setup!$C$13)-CH296,MAX(0,$H296-SUM($DP296:EE296)))</f>
        <v/>
      </c>
      <c r="EG296">
        <f>MIN(AK295*(1+AK$6/Setup!$C$13)-CI296,MAX(0,$H296-SUM($DP296:EF296)))</f>
        <v/>
      </c>
      <c r="EH296">
        <f>MIN(AL295*(1+AL$6/Setup!$C$13)-CJ296,MAX(0,$H296-SUM($DP296:EG296)))</f>
        <v/>
      </c>
      <c r="EI296">
        <f>MIN(AM295*(1+AM$6/Setup!$C$13)-CK296,MAX(0,$H296-SUM($DP296:EH296)))</f>
        <v/>
      </c>
      <c r="EJ296">
        <f>MIN(AN295*(1+AN$6/Setup!$C$13)-CL296,MAX(0,$H296-SUM($DP296:EI296)))</f>
        <v/>
      </c>
      <c r="EK296">
        <f>MIN(AO295*(1+AO$6/Setup!$C$13)-CM296,MAX(0,$H296-SUM($DP296:EJ296)))</f>
        <v/>
      </c>
      <c r="EL296">
        <f>MIN(AP295*(1+AP$6/Setup!$C$13)-CN296,MAX(0,$H296-SUM($DP296:EK296)))</f>
        <v/>
      </c>
      <c r="EM296">
        <f>MIN(AQ295*(1+AQ$6/Setup!$C$13)-CO296,MAX(0,$H296-SUM($DP296:EL296)))</f>
        <v/>
      </c>
      <c r="EN296">
        <f>MIN(AR295*(1+AR$6/Setup!$C$13)-CP296,MAX(0,$H296-SUM($DP296:EM296)))</f>
        <v/>
      </c>
      <c r="EO296">
        <f>MIN(AS295*(1+AS$6/Setup!$C$13)-CQ296,MAX(0,$H296-SUM($DP296:EN296)))</f>
        <v/>
      </c>
      <c r="EP296">
        <f>MIN(AT295*(1+AT$6/Setup!$C$13)-CR296,MAX(0,$H296-SUM($DP296:EO296)))</f>
        <v/>
      </c>
      <c r="EQ296">
        <f>MIN(AU295*(1+AU$6/Setup!$C$13)-CS296,MAX(0,$H296-SUM($DP296:EP296)))</f>
        <v/>
      </c>
      <c r="ER296">
        <f>MIN(AV295*(1+AV$6/Setup!$C$13)-CT296,MAX(0,$H296-SUM($DP296:EQ296)))</f>
        <v/>
      </c>
      <c r="ES296">
        <f>MIN(AW295*(1+AW$6/Setup!$C$13)-CU296,MAX(0,$H296-SUM($DP296:ER296)))</f>
        <v/>
      </c>
      <c r="ET296">
        <f>MIN(AX295*(1+AX$6/Setup!$C$13)-CV296,MAX(0,$H296-SUM($DP296:ES296)))</f>
        <v/>
      </c>
      <c r="EU296">
        <f>MIN(AY295*(1+AY$6/Setup!$C$13)-CW296,MAX(0,$H296-SUM($DP296:ET296)))</f>
        <v/>
      </c>
      <c r="EV296">
        <f>MIN(AZ295*(1+AZ$6/Setup!$C$13)-CX296,MAX(0,$H296-SUM($DP296:EU296)))</f>
        <v/>
      </c>
      <c r="EW296">
        <f>MIN(BA295*(1+BA$6/Setup!$C$13)-CY296,MAX(0,$H296-SUM($DP296:EV296)))</f>
        <v/>
      </c>
      <c r="EX296">
        <f>MIN(BB295*(1+BB$6/Setup!$C$13)-CZ296,MAX(0,$H296-SUM($DP296:EW296)))</f>
        <v/>
      </c>
      <c r="EY296">
        <f>MIN(BC295*(1+BC$6/Setup!$C$13)-DA296,MAX(0,$H296-SUM($DP296:EX296)))</f>
        <v/>
      </c>
      <c r="EZ296">
        <f>MIN(BD295*(1+BD$6/Setup!$C$13)-DB296,MAX(0,$H296-SUM($DP296:EY296)))</f>
        <v/>
      </c>
      <c r="FA296">
        <f>MIN(BE295*(1+BE$6/Setup!$C$13)-DC296,MAX(0,$H296-SUM($DP296:EZ296)))</f>
        <v/>
      </c>
      <c r="FB296">
        <f>MIN(BF295*(1+BF$6/Setup!$C$13)-DD296,MAX(0,$H296-SUM($DP296:FA296)))</f>
        <v/>
      </c>
      <c r="FC296">
        <f>MIN(BG295*(1+BG$6/Setup!$C$13)-DE296,MAX(0,$H296-SUM($DP296:FB296)))</f>
        <v/>
      </c>
      <c r="FD296">
        <f>MIN(BH295*(1+BH$6/Setup!$C$13)-DF296,MAX(0,$H296-SUM($DP296:FC296)))</f>
        <v/>
      </c>
      <c r="FE296">
        <f>MIN(BI295*(1+BI$6/Setup!$C$13)-DG296,MAX(0,$H296-SUM($DP296:FD296)))</f>
        <v/>
      </c>
      <c r="FF296">
        <f>MIN(BJ295*(1+BJ$6/Setup!$C$13)-DH296,MAX(0,$H296-SUM($DP296:FE296)))</f>
        <v/>
      </c>
      <c r="FG296">
        <f>MIN(BK295*(1+BK$6/Setup!$C$13)-DI296,MAX(0,$H296-SUM($DP296:FF296)))</f>
        <v/>
      </c>
      <c r="FH296">
        <f>MIN(BL295*(1+BL$6/Setup!$C$13)-DJ296,MAX(0,$H296-SUM($DP296:FG296)))</f>
        <v/>
      </c>
      <c r="FI296">
        <f>MIN(BM295*(1+BM$6/Setup!$C$13)-DK296,MAX(0,$H296-SUM($DP296:FH296)))</f>
        <v/>
      </c>
      <c r="FJ296">
        <f>MIN(BN295*(1+BN$6/Setup!$C$13)-DL296,MAX(0,$H296-SUM($DP296:FI296)))</f>
        <v/>
      </c>
      <c r="FK296">
        <f>MIN(BO295*(1+BO$6/Setup!$C$13)-DM296,MAX(0,$H296-SUM($DP296:FJ296)))</f>
        <v/>
      </c>
      <c r="FL296">
        <f>MIN(BP295*(1+BP$6/Setup!$C$13)-DN296,MAX(0,$H296-SUM($DP296:FK296)))</f>
        <v/>
      </c>
      <c r="FM296">
        <f>MIN(BQ295*(1+BQ$6/Setup!$C$13)-DO296,MAX(0,$H296-SUM($DP296:FL296)))</f>
        <v/>
      </c>
    </row>
    <row r="297">
      <c r="A297">
        <f>A296+1</f>
        <v/>
      </c>
      <c r="B297">
        <f>IF(Setup!$C$6="Every week",Setup!$C$7+7*(A297-1),IF(Setup!$C$6="Every 2 weeks",Setup!$C$7+14*(A297-1),IF(Setup!$C$6="Every month",EDATE(Setup!$C$7,A297-1),EOMONTH(Setup!$C$7,INT((A297-1+Setup!$C$20)/2)-1)+MIN(IF(MOD(A297-1+Setup!$C$20,2)=0,Setup!$C$18,Setup!$C$19),DAY(EOMONTH(Setup!$C$7,INT((A297-1+Setup!$C$20)/2)))))))</f>
        <v/>
      </c>
      <c r="C297">
        <f>N('Paycheck Plan'!J293)</f>
        <v/>
      </c>
      <c r="D297">
        <f>N('Paycheck Plan'!K293)</f>
        <v/>
      </c>
      <c r="E297">
        <f>MIN(MAX(0,Setup!$C$10-F296),MAX(0,Setup!$C$8+C297-G297))</f>
        <v/>
      </c>
      <c r="F297">
        <f>F296+E297</f>
        <v/>
      </c>
      <c r="G297">
        <f>MIN(Setup!$C$14,MAX(0,Setup!$C$8+C297))</f>
        <v/>
      </c>
      <c r="H297">
        <f>MAX(0,Setup!$C$8+C297-G297-E297)+SUM($T$7:$BQ$7)-SUM(BR297:DO297)</f>
        <v/>
      </c>
      <c r="I297">
        <f>SUMPRODUCT(T296:BQ296,$T$6:$BQ$6)/Setup!$C$13</f>
        <v/>
      </c>
      <c r="J297">
        <f>SUM(T297:BQ297)</f>
        <v/>
      </c>
      <c r="K297">
        <f>IF(MAX(DP297:FM297)&gt;0,MATCH(MAX(DP297:FM297),DP297:FM297,0),1)</f>
        <v/>
      </c>
      <c r="T297">
        <f>MAX(0,T296*(1+T$6/Setup!$C$13)-BR297-DP297)+IF($K297=1,$D297,0)</f>
        <v/>
      </c>
      <c r="U297">
        <f>MAX(0,U296*(1+U$6/Setup!$C$13)-BS297-DQ297)+IF($K297=2,$D297,0)</f>
        <v/>
      </c>
      <c r="V297">
        <f>MAX(0,V296*(1+V$6/Setup!$C$13)-BT297-DR297)+IF($K297=3,$D297,0)</f>
        <v/>
      </c>
      <c r="W297">
        <f>MAX(0,W296*(1+W$6/Setup!$C$13)-BU297-DS297)+IF($K297=4,$D297,0)</f>
        <v/>
      </c>
      <c r="X297">
        <f>MAX(0,X296*(1+X$6/Setup!$C$13)-BV297-DT297)+IF($K297=5,$D297,0)</f>
        <v/>
      </c>
      <c r="Y297">
        <f>MAX(0,Y296*(1+Y$6/Setup!$C$13)-BW297-DU297)+IF($K297=6,$D297,0)</f>
        <v/>
      </c>
      <c r="Z297">
        <f>MAX(0,Z296*(1+Z$6/Setup!$C$13)-BX297-DV297)+IF($K297=7,$D297,0)</f>
        <v/>
      </c>
      <c r="AA297">
        <f>MAX(0,AA296*(1+AA$6/Setup!$C$13)-BY297-DW297)+IF($K297=8,$D297,0)</f>
        <v/>
      </c>
      <c r="AB297">
        <f>MAX(0,AB296*(1+AB$6/Setup!$C$13)-BZ297-DX297)+IF($K297=9,$D297,0)</f>
        <v/>
      </c>
      <c r="AC297">
        <f>MAX(0,AC296*(1+AC$6/Setup!$C$13)-CA297-DY297)+IF($K297=10,$D297,0)</f>
        <v/>
      </c>
      <c r="AD297">
        <f>MAX(0,AD296*(1+AD$6/Setup!$C$13)-CB297-DZ297)+IF($K297=11,$D297,0)</f>
        <v/>
      </c>
      <c r="AE297">
        <f>MAX(0,AE296*(1+AE$6/Setup!$C$13)-CC297-EA297)+IF($K297=12,$D297,0)</f>
        <v/>
      </c>
      <c r="AF297">
        <f>MAX(0,AF296*(1+AF$6/Setup!$C$13)-CD297-EB297)+IF($K297=13,$D297,0)</f>
        <v/>
      </c>
      <c r="AG297">
        <f>MAX(0,AG296*(1+AG$6/Setup!$C$13)-CE297-EC297)+IF($K297=14,$D297,0)</f>
        <v/>
      </c>
      <c r="AH297">
        <f>MAX(0,AH296*(1+AH$6/Setup!$C$13)-CF297-ED297)+IF($K297=15,$D297,0)</f>
        <v/>
      </c>
      <c r="AI297">
        <f>MAX(0,AI296*(1+AI$6/Setup!$C$13)-CG297-EE297)+IF($K297=16,$D297,0)</f>
        <v/>
      </c>
      <c r="AJ297">
        <f>MAX(0,AJ296*(1+AJ$6/Setup!$C$13)-CH297-EF297)+IF($K297=17,$D297,0)</f>
        <v/>
      </c>
      <c r="AK297">
        <f>MAX(0,AK296*(1+AK$6/Setup!$C$13)-CI297-EG297)+IF($K297=18,$D297,0)</f>
        <v/>
      </c>
      <c r="AL297">
        <f>MAX(0,AL296*(1+AL$6/Setup!$C$13)-CJ297-EH297)+IF($K297=19,$D297,0)</f>
        <v/>
      </c>
      <c r="AM297">
        <f>MAX(0,AM296*(1+AM$6/Setup!$C$13)-CK297-EI297)+IF($K297=20,$D297,0)</f>
        <v/>
      </c>
      <c r="AN297">
        <f>MAX(0,AN296*(1+AN$6/Setup!$C$13)-CL297-EJ297)+IF($K297=21,$D297,0)</f>
        <v/>
      </c>
      <c r="AO297">
        <f>MAX(0,AO296*(1+AO$6/Setup!$C$13)-CM297-EK297)+IF($K297=22,$D297,0)</f>
        <v/>
      </c>
      <c r="AP297">
        <f>MAX(0,AP296*(1+AP$6/Setup!$C$13)-CN297-EL297)+IF($K297=23,$D297,0)</f>
        <v/>
      </c>
      <c r="AQ297">
        <f>MAX(0,AQ296*(1+AQ$6/Setup!$C$13)-CO297-EM297)+IF($K297=24,$D297,0)</f>
        <v/>
      </c>
      <c r="AR297">
        <f>MAX(0,AR296*(1+AR$6/Setup!$C$13)-CP297-EN297)+IF($K297=25,$D297,0)</f>
        <v/>
      </c>
      <c r="AS297">
        <f>MAX(0,AS296*(1+AS$6/Setup!$C$13)-CQ297-EO297)+IF($K297=26,$D297,0)</f>
        <v/>
      </c>
      <c r="AT297">
        <f>MAX(0,AT296*(1+AT$6/Setup!$C$13)-CR297-EP297)+IF($K297=27,$D297,0)</f>
        <v/>
      </c>
      <c r="AU297">
        <f>MAX(0,AU296*(1+AU$6/Setup!$C$13)-CS297-EQ297)+IF($K297=28,$D297,0)</f>
        <v/>
      </c>
      <c r="AV297">
        <f>MAX(0,AV296*(1+AV$6/Setup!$C$13)-CT297-ER297)+IF($K297=29,$D297,0)</f>
        <v/>
      </c>
      <c r="AW297">
        <f>MAX(0,AW296*(1+AW$6/Setup!$C$13)-CU297-ES297)+IF($K297=30,$D297,0)</f>
        <v/>
      </c>
      <c r="AX297">
        <f>MAX(0,AX296*(1+AX$6/Setup!$C$13)-CV297-ET297)+IF($K297=31,$D297,0)</f>
        <v/>
      </c>
      <c r="AY297">
        <f>MAX(0,AY296*(1+AY$6/Setup!$C$13)-CW297-EU297)+IF($K297=32,$D297,0)</f>
        <v/>
      </c>
      <c r="AZ297">
        <f>MAX(0,AZ296*(1+AZ$6/Setup!$C$13)-CX297-EV297)+IF($K297=33,$D297,0)</f>
        <v/>
      </c>
      <c r="BA297">
        <f>MAX(0,BA296*(1+BA$6/Setup!$C$13)-CY297-EW297)+IF($K297=34,$D297,0)</f>
        <v/>
      </c>
      <c r="BB297">
        <f>MAX(0,BB296*(1+BB$6/Setup!$C$13)-CZ297-EX297)+IF($K297=35,$D297,0)</f>
        <v/>
      </c>
      <c r="BC297">
        <f>MAX(0,BC296*(1+BC$6/Setup!$C$13)-DA297-EY297)+IF($K297=36,$D297,0)</f>
        <v/>
      </c>
      <c r="BD297">
        <f>MAX(0,BD296*(1+BD$6/Setup!$C$13)-DB297-EZ297)+IF($K297=37,$D297,0)</f>
        <v/>
      </c>
      <c r="BE297">
        <f>MAX(0,BE296*(1+BE$6/Setup!$C$13)-DC297-FA297)+IF($K297=38,$D297,0)</f>
        <v/>
      </c>
      <c r="BF297">
        <f>MAX(0,BF296*(1+BF$6/Setup!$C$13)-DD297-FB297)+IF($K297=39,$D297,0)</f>
        <v/>
      </c>
      <c r="BG297">
        <f>MAX(0,BG296*(1+BG$6/Setup!$C$13)-DE297-FC297)+IF($K297=40,$D297,0)</f>
        <v/>
      </c>
      <c r="BH297">
        <f>MAX(0,BH296*(1+BH$6/Setup!$C$13)-DF297-FD297)+IF($K297=41,$D297,0)</f>
        <v/>
      </c>
      <c r="BI297">
        <f>MAX(0,BI296*(1+BI$6/Setup!$C$13)-DG297-FE297)+IF($K297=42,$D297,0)</f>
        <v/>
      </c>
      <c r="BJ297">
        <f>MAX(0,BJ296*(1+BJ$6/Setup!$C$13)-DH297-FF297)+IF($K297=43,$D297,0)</f>
        <v/>
      </c>
      <c r="BK297">
        <f>MAX(0,BK296*(1+BK$6/Setup!$C$13)-DI297-FG297)+IF($K297=44,$D297,0)</f>
        <v/>
      </c>
      <c r="BL297">
        <f>MAX(0,BL296*(1+BL$6/Setup!$C$13)-DJ297-FH297)+IF($K297=45,$D297,0)</f>
        <v/>
      </c>
      <c r="BM297">
        <f>MAX(0,BM296*(1+BM$6/Setup!$C$13)-DK297-FI297)+IF($K297=46,$D297,0)</f>
        <v/>
      </c>
      <c r="BN297">
        <f>MAX(0,BN296*(1+BN$6/Setup!$C$13)-DL297-FJ297)+IF($K297=47,$D297,0)</f>
        <v/>
      </c>
      <c r="BO297">
        <f>MAX(0,BO296*(1+BO$6/Setup!$C$13)-DM297-FK297)+IF($K297=48,$D297,0)</f>
        <v/>
      </c>
      <c r="BP297">
        <f>MAX(0,BP296*(1+BP$6/Setup!$C$13)-DN297-FL297)+IF($K297=49,$D297,0)</f>
        <v/>
      </c>
      <c r="BQ297">
        <f>MAX(0,BQ296*(1+BQ$6/Setup!$C$13)-DO297-FM297)+IF($K297=50,$D297,0)</f>
        <v/>
      </c>
      <c r="BR297">
        <f>MIN(T296*(1+T$6/Setup!$C$13),T$7)</f>
        <v/>
      </c>
      <c r="BS297">
        <f>MIN(U296*(1+U$6/Setup!$C$13),U$7)</f>
        <v/>
      </c>
      <c r="BT297">
        <f>MIN(V296*(1+V$6/Setup!$C$13),V$7)</f>
        <v/>
      </c>
      <c r="BU297">
        <f>MIN(W296*(1+W$6/Setup!$C$13),W$7)</f>
        <v/>
      </c>
      <c r="BV297">
        <f>MIN(X296*(1+X$6/Setup!$C$13),X$7)</f>
        <v/>
      </c>
      <c r="BW297">
        <f>MIN(Y296*(1+Y$6/Setup!$C$13),Y$7)</f>
        <v/>
      </c>
      <c r="BX297">
        <f>MIN(Z296*(1+Z$6/Setup!$C$13),Z$7)</f>
        <v/>
      </c>
      <c r="BY297">
        <f>MIN(AA296*(1+AA$6/Setup!$C$13),AA$7)</f>
        <v/>
      </c>
      <c r="BZ297">
        <f>MIN(AB296*(1+AB$6/Setup!$C$13),AB$7)</f>
        <v/>
      </c>
      <c r="CA297">
        <f>MIN(AC296*(1+AC$6/Setup!$C$13),AC$7)</f>
        <v/>
      </c>
      <c r="CB297">
        <f>MIN(AD296*(1+AD$6/Setup!$C$13),AD$7)</f>
        <v/>
      </c>
      <c r="CC297">
        <f>MIN(AE296*(1+AE$6/Setup!$C$13),AE$7)</f>
        <v/>
      </c>
      <c r="CD297">
        <f>MIN(AF296*(1+AF$6/Setup!$C$13),AF$7)</f>
        <v/>
      </c>
      <c r="CE297">
        <f>MIN(AG296*(1+AG$6/Setup!$C$13),AG$7)</f>
        <v/>
      </c>
      <c r="CF297">
        <f>MIN(AH296*(1+AH$6/Setup!$C$13),AH$7)</f>
        <v/>
      </c>
      <c r="CG297">
        <f>MIN(AI296*(1+AI$6/Setup!$C$13),AI$7)</f>
        <v/>
      </c>
      <c r="CH297">
        <f>MIN(AJ296*(1+AJ$6/Setup!$C$13),AJ$7)</f>
        <v/>
      </c>
      <c r="CI297">
        <f>MIN(AK296*(1+AK$6/Setup!$C$13),AK$7)</f>
        <v/>
      </c>
      <c r="CJ297">
        <f>MIN(AL296*(1+AL$6/Setup!$C$13),AL$7)</f>
        <v/>
      </c>
      <c r="CK297">
        <f>MIN(AM296*(1+AM$6/Setup!$C$13),AM$7)</f>
        <v/>
      </c>
      <c r="CL297">
        <f>MIN(AN296*(1+AN$6/Setup!$C$13),AN$7)</f>
        <v/>
      </c>
      <c r="CM297">
        <f>MIN(AO296*(1+AO$6/Setup!$C$13),AO$7)</f>
        <v/>
      </c>
      <c r="CN297">
        <f>MIN(AP296*(1+AP$6/Setup!$C$13),AP$7)</f>
        <v/>
      </c>
      <c r="CO297">
        <f>MIN(AQ296*(1+AQ$6/Setup!$C$13),AQ$7)</f>
        <v/>
      </c>
      <c r="CP297">
        <f>MIN(AR296*(1+AR$6/Setup!$C$13),AR$7)</f>
        <v/>
      </c>
      <c r="CQ297">
        <f>MIN(AS296*(1+AS$6/Setup!$C$13),AS$7)</f>
        <v/>
      </c>
      <c r="CR297">
        <f>MIN(AT296*(1+AT$6/Setup!$C$13),AT$7)</f>
        <v/>
      </c>
      <c r="CS297">
        <f>MIN(AU296*(1+AU$6/Setup!$C$13),AU$7)</f>
        <v/>
      </c>
      <c r="CT297">
        <f>MIN(AV296*(1+AV$6/Setup!$C$13),AV$7)</f>
        <v/>
      </c>
      <c r="CU297">
        <f>MIN(AW296*(1+AW$6/Setup!$C$13),AW$7)</f>
        <v/>
      </c>
      <c r="CV297">
        <f>MIN(AX296*(1+AX$6/Setup!$C$13),AX$7)</f>
        <v/>
      </c>
      <c r="CW297">
        <f>MIN(AY296*(1+AY$6/Setup!$C$13),AY$7)</f>
        <v/>
      </c>
      <c r="CX297">
        <f>MIN(AZ296*(1+AZ$6/Setup!$C$13),AZ$7)</f>
        <v/>
      </c>
      <c r="CY297">
        <f>MIN(BA296*(1+BA$6/Setup!$C$13),BA$7)</f>
        <v/>
      </c>
      <c r="CZ297">
        <f>MIN(BB296*(1+BB$6/Setup!$C$13),BB$7)</f>
        <v/>
      </c>
      <c r="DA297">
        <f>MIN(BC296*(1+BC$6/Setup!$C$13),BC$7)</f>
        <v/>
      </c>
      <c r="DB297">
        <f>MIN(BD296*(1+BD$6/Setup!$C$13),BD$7)</f>
        <v/>
      </c>
      <c r="DC297">
        <f>MIN(BE296*(1+BE$6/Setup!$C$13),BE$7)</f>
        <v/>
      </c>
      <c r="DD297">
        <f>MIN(BF296*(1+BF$6/Setup!$C$13),BF$7)</f>
        <v/>
      </c>
      <c r="DE297">
        <f>MIN(BG296*(1+BG$6/Setup!$C$13),BG$7)</f>
        <v/>
      </c>
      <c r="DF297">
        <f>MIN(BH296*(1+BH$6/Setup!$C$13),BH$7)</f>
        <v/>
      </c>
      <c r="DG297">
        <f>MIN(BI296*(1+BI$6/Setup!$C$13),BI$7)</f>
        <v/>
      </c>
      <c r="DH297">
        <f>MIN(BJ296*(1+BJ$6/Setup!$C$13),BJ$7)</f>
        <v/>
      </c>
      <c r="DI297">
        <f>MIN(BK296*(1+BK$6/Setup!$C$13),BK$7)</f>
        <v/>
      </c>
      <c r="DJ297">
        <f>MIN(BL296*(1+BL$6/Setup!$C$13),BL$7)</f>
        <v/>
      </c>
      <c r="DK297">
        <f>MIN(BM296*(1+BM$6/Setup!$C$13),BM$7)</f>
        <v/>
      </c>
      <c r="DL297">
        <f>MIN(BN296*(1+BN$6/Setup!$C$13),BN$7)</f>
        <v/>
      </c>
      <c r="DM297">
        <f>MIN(BO296*(1+BO$6/Setup!$C$13),BO$7)</f>
        <v/>
      </c>
      <c r="DN297">
        <f>MIN(BP296*(1+BP$6/Setup!$C$13),BP$7)</f>
        <v/>
      </c>
      <c r="DO297">
        <f>MIN(BQ296*(1+BQ$6/Setup!$C$13),BQ$7)</f>
        <v/>
      </c>
      <c r="DP297">
        <f>MIN(T296*(1+T$6/Setup!$C$13)-BR297,$H297)</f>
        <v/>
      </c>
      <c r="DQ297">
        <f>MIN(U296*(1+U$6/Setup!$C$13)-BS297,MAX(0,$H297-SUM($DP297:DP297)))</f>
        <v/>
      </c>
      <c r="DR297">
        <f>MIN(V296*(1+V$6/Setup!$C$13)-BT297,MAX(0,$H297-SUM($DP297:DQ297)))</f>
        <v/>
      </c>
      <c r="DS297">
        <f>MIN(W296*(1+W$6/Setup!$C$13)-BU297,MAX(0,$H297-SUM($DP297:DR297)))</f>
        <v/>
      </c>
      <c r="DT297">
        <f>MIN(X296*(1+X$6/Setup!$C$13)-BV297,MAX(0,$H297-SUM($DP297:DS297)))</f>
        <v/>
      </c>
      <c r="DU297">
        <f>MIN(Y296*(1+Y$6/Setup!$C$13)-BW297,MAX(0,$H297-SUM($DP297:DT297)))</f>
        <v/>
      </c>
      <c r="DV297">
        <f>MIN(Z296*(1+Z$6/Setup!$C$13)-BX297,MAX(0,$H297-SUM($DP297:DU297)))</f>
        <v/>
      </c>
      <c r="DW297">
        <f>MIN(AA296*(1+AA$6/Setup!$C$13)-BY297,MAX(0,$H297-SUM($DP297:DV297)))</f>
        <v/>
      </c>
      <c r="DX297">
        <f>MIN(AB296*(1+AB$6/Setup!$C$13)-BZ297,MAX(0,$H297-SUM($DP297:DW297)))</f>
        <v/>
      </c>
      <c r="DY297">
        <f>MIN(AC296*(1+AC$6/Setup!$C$13)-CA297,MAX(0,$H297-SUM($DP297:DX297)))</f>
        <v/>
      </c>
      <c r="DZ297">
        <f>MIN(AD296*(1+AD$6/Setup!$C$13)-CB297,MAX(0,$H297-SUM($DP297:DY297)))</f>
        <v/>
      </c>
      <c r="EA297">
        <f>MIN(AE296*(1+AE$6/Setup!$C$13)-CC297,MAX(0,$H297-SUM($DP297:DZ297)))</f>
        <v/>
      </c>
      <c r="EB297">
        <f>MIN(AF296*(1+AF$6/Setup!$C$13)-CD297,MAX(0,$H297-SUM($DP297:EA297)))</f>
        <v/>
      </c>
      <c r="EC297">
        <f>MIN(AG296*(1+AG$6/Setup!$C$13)-CE297,MAX(0,$H297-SUM($DP297:EB297)))</f>
        <v/>
      </c>
      <c r="ED297">
        <f>MIN(AH296*(1+AH$6/Setup!$C$13)-CF297,MAX(0,$H297-SUM($DP297:EC297)))</f>
        <v/>
      </c>
      <c r="EE297">
        <f>MIN(AI296*(1+AI$6/Setup!$C$13)-CG297,MAX(0,$H297-SUM($DP297:ED297)))</f>
        <v/>
      </c>
      <c r="EF297">
        <f>MIN(AJ296*(1+AJ$6/Setup!$C$13)-CH297,MAX(0,$H297-SUM($DP297:EE297)))</f>
        <v/>
      </c>
      <c r="EG297">
        <f>MIN(AK296*(1+AK$6/Setup!$C$13)-CI297,MAX(0,$H297-SUM($DP297:EF297)))</f>
        <v/>
      </c>
      <c r="EH297">
        <f>MIN(AL296*(1+AL$6/Setup!$C$13)-CJ297,MAX(0,$H297-SUM($DP297:EG297)))</f>
        <v/>
      </c>
      <c r="EI297">
        <f>MIN(AM296*(1+AM$6/Setup!$C$13)-CK297,MAX(0,$H297-SUM($DP297:EH297)))</f>
        <v/>
      </c>
      <c r="EJ297">
        <f>MIN(AN296*(1+AN$6/Setup!$C$13)-CL297,MAX(0,$H297-SUM($DP297:EI297)))</f>
        <v/>
      </c>
      <c r="EK297">
        <f>MIN(AO296*(1+AO$6/Setup!$C$13)-CM297,MAX(0,$H297-SUM($DP297:EJ297)))</f>
        <v/>
      </c>
      <c r="EL297">
        <f>MIN(AP296*(1+AP$6/Setup!$C$13)-CN297,MAX(0,$H297-SUM($DP297:EK297)))</f>
        <v/>
      </c>
      <c r="EM297">
        <f>MIN(AQ296*(1+AQ$6/Setup!$C$13)-CO297,MAX(0,$H297-SUM($DP297:EL297)))</f>
        <v/>
      </c>
      <c r="EN297">
        <f>MIN(AR296*(1+AR$6/Setup!$C$13)-CP297,MAX(0,$H297-SUM($DP297:EM297)))</f>
        <v/>
      </c>
      <c r="EO297">
        <f>MIN(AS296*(1+AS$6/Setup!$C$13)-CQ297,MAX(0,$H297-SUM($DP297:EN297)))</f>
        <v/>
      </c>
      <c r="EP297">
        <f>MIN(AT296*(1+AT$6/Setup!$C$13)-CR297,MAX(0,$H297-SUM($DP297:EO297)))</f>
        <v/>
      </c>
      <c r="EQ297">
        <f>MIN(AU296*(1+AU$6/Setup!$C$13)-CS297,MAX(0,$H297-SUM($DP297:EP297)))</f>
        <v/>
      </c>
      <c r="ER297">
        <f>MIN(AV296*(1+AV$6/Setup!$C$13)-CT297,MAX(0,$H297-SUM($DP297:EQ297)))</f>
        <v/>
      </c>
      <c r="ES297">
        <f>MIN(AW296*(1+AW$6/Setup!$C$13)-CU297,MAX(0,$H297-SUM($DP297:ER297)))</f>
        <v/>
      </c>
      <c r="ET297">
        <f>MIN(AX296*(1+AX$6/Setup!$C$13)-CV297,MAX(0,$H297-SUM($DP297:ES297)))</f>
        <v/>
      </c>
      <c r="EU297">
        <f>MIN(AY296*(1+AY$6/Setup!$C$13)-CW297,MAX(0,$H297-SUM($DP297:ET297)))</f>
        <v/>
      </c>
      <c r="EV297">
        <f>MIN(AZ296*(1+AZ$6/Setup!$C$13)-CX297,MAX(0,$H297-SUM($DP297:EU297)))</f>
        <v/>
      </c>
      <c r="EW297">
        <f>MIN(BA296*(1+BA$6/Setup!$C$13)-CY297,MAX(0,$H297-SUM($DP297:EV297)))</f>
        <v/>
      </c>
      <c r="EX297">
        <f>MIN(BB296*(1+BB$6/Setup!$C$13)-CZ297,MAX(0,$H297-SUM($DP297:EW297)))</f>
        <v/>
      </c>
      <c r="EY297">
        <f>MIN(BC296*(1+BC$6/Setup!$C$13)-DA297,MAX(0,$H297-SUM($DP297:EX297)))</f>
        <v/>
      </c>
      <c r="EZ297">
        <f>MIN(BD296*(1+BD$6/Setup!$C$13)-DB297,MAX(0,$H297-SUM($DP297:EY297)))</f>
        <v/>
      </c>
      <c r="FA297">
        <f>MIN(BE296*(1+BE$6/Setup!$C$13)-DC297,MAX(0,$H297-SUM($DP297:EZ297)))</f>
        <v/>
      </c>
      <c r="FB297">
        <f>MIN(BF296*(1+BF$6/Setup!$C$13)-DD297,MAX(0,$H297-SUM($DP297:FA297)))</f>
        <v/>
      </c>
      <c r="FC297">
        <f>MIN(BG296*(1+BG$6/Setup!$C$13)-DE297,MAX(0,$H297-SUM($DP297:FB297)))</f>
        <v/>
      </c>
      <c r="FD297">
        <f>MIN(BH296*(1+BH$6/Setup!$C$13)-DF297,MAX(0,$H297-SUM($DP297:FC297)))</f>
        <v/>
      </c>
      <c r="FE297">
        <f>MIN(BI296*(1+BI$6/Setup!$C$13)-DG297,MAX(0,$H297-SUM($DP297:FD297)))</f>
        <v/>
      </c>
      <c r="FF297">
        <f>MIN(BJ296*(1+BJ$6/Setup!$C$13)-DH297,MAX(0,$H297-SUM($DP297:FE297)))</f>
        <v/>
      </c>
      <c r="FG297">
        <f>MIN(BK296*(1+BK$6/Setup!$C$13)-DI297,MAX(0,$H297-SUM($DP297:FF297)))</f>
        <v/>
      </c>
      <c r="FH297">
        <f>MIN(BL296*(1+BL$6/Setup!$C$13)-DJ297,MAX(0,$H297-SUM($DP297:FG297)))</f>
        <v/>
      </c>
      <c r="FI297">
        <f>MIN(BM296*(1+BM$6/Setup!$C$13)-DK297,MAX(0,$H297-SUM($DP297:FH297)))</f>
        <v/>
      </c>
      <c r="FJ297">
        <f>MIN(BN296*(1+BN$6/Setup!$C$13)-DL297,MAX(0,$H297-SUM($DP297:FI297)))</f>
        <v/>
      </c>
      <c r="FK297">
        <f>MIN(BO296*(1+BO$6/Setup!$C$13)-DM297,MAX(0,$H297-SUM($DP297:FJ297)))</f>
        <v/>
      </c>
      <c r="FL297">
        <f>MIN(BP296*(1+BP$6/Setup!$C$13)-DN297,MAX(0,$H297-SUM($DP297:FK297)))</f>
        <v/>
      </c>
      <c r="FM297">
        <f>MIN(BQ296*(1+BQ$6/Setup!$C$13)-DO297,MAX(0,$H297-SUM($DP297:FL297)))</f>
        <v/>
      </c>
    </row>
    <row r="298">
      <c r="A298">
        <f>A297+1</f>
        <v/>
      </c>
      <c r="B298">
        <f>IF(Setup!$C$6="Every week",Setup!$C$7+7*(A298-1),IF(Setup!$C$6="Every 2 weeks",Setup!$C$7+14*(A298-1),IF(Setup!$C$6="Every month",EDATE(Setup!$C$7,A298-1),EOMONTH(Setup!$C$7,INT((A298-1+Setup!$C$20)/2)-1)+MIN(IF(MOD(A298-1+Setup!$C$20,2)=0,Setup!$C$18,Setup!$C$19),DAY(EOMONTH(Setup!$C$7,INT((A298-1+Setup!$C$20)/2)))))))</f>
        <v/>
      </c>
      <c r="C298">
        <f>N('Paycheck Plan'!J294)</f>
        <v/>
      </c>
      <c r="D298">
        <f>N('Paycheck Plan'!K294)</f>
        <v/>
      </c>
      <c r="E298">
        <f>MIN(MAX(0,Setup!$C$10-F297),MAX(0,Setup!$C$8+C298-G298))</f>
        <v/>
      </c>
      <c r="F298">
        <f>F297+E298</f>
        <v/>
      </c>
      <c r="G298">
        <f>MIN(Setup!$C$14,MAX(0,Setup!$C$8+C298))</f>
        <v/>
      </c>
      <c r="H298">
        <f>MAX(0,Setup!$C$8+C298-G298-E298)+SUM($T$7:$BQ$7)-SUM(BR298:DO298)</f>
        <v/>
      </c>
      <c r="I298">
        <f>SUMPRODUCT(T297:BQ297,$T$6:$BQ$6)/Setup!$C$13</f>
        <v/>
      </c>
      <c r="J298">
        <f>SUM(T298:BQ298)</f>
        <v/>
      </c>
      <c r="K298">
        <f>IF(MAX(DP298:FM298)&gt;0,MATCH(MAX(DP298:FM298),DP298:FM298,0),1)</f>
        <v/>
      </c>
      <c r="T298">
        <f>MAX(0,T297*(1+T$6/Setup!$C$13)-BR298-DP298)+IF($K298=1,$D298,0)</f>
        <v/>
      </c>
      <c r="U298">
        <f>MAX(0,U297*(1+U$6/Setup!$C$13)-BS298-DQ298)+IF($K298=2,$D298,0)</f>
        <v/>
      </c>
      <c r="V298">
        <f>MAX(0,V297*(1+V$6/Setup!$C$13)-BT298-DR298)+IF($K298=3,$D298,0)</f>
        <v/>
      </c>
      <c r="W298">
        <f>MAX(0,W297*(1+W$6/Setup!$C$13)-BU298-DS298)+IF($K298=4,$D298,0)</f>
        <v/>
      </c>
      <c r="X298">
        <f>MAX(0,X297*(1+X$6/Setup!$C$13)-BV298-DT298)+IF($K298=5,$D298,0)</f>
        <v/>
      </c>
      <c r="Y298">
        <f>MAX(0,Y297*(1+Y$6/Setup!$C$13)-BW298-DU298)+IF($K298=6,$D298,0)</f>
        <v/>
      </c>
      <c r="Z298">
        <f>MAX(0,Z297*(1+Z$6/Setup!$C$13)-BX298-DV298)+IF($K298=7,$D298,0)</f>
        <v/>
      </c>
      <c r="AA298">
        <f>MAX(0,AA297*(1+AA$6/Setup!$C$13)-BY298-DW298)+IF($K298=8,$D298,0)</f>
        <v/>
      </c>
      <c r="AB298">
        <f>MAX(0,AB297*(1+AB$6/Setup!$C$13)-BZ298-DX298)+IF($K298=9,$D298,0)</f>
        <v/>
      </c>
      <c r="AC298">
        <f>MAX(0,AC297*(1+AC$6/Setup!$C$13)-CA298-DY298)+IF($K298=10,$D298,0)</f>
        <v/>
      </c>
      <c r="AD298">
        <f>MAX(0,AD297*(1+AD$6/Setup!$C$13)-CB298-DZ298)+IF($K298=11,$D298,0)</f>
        <v/>
      </c>
      <c r="AE298">
        <f>MAX(0,AE297*(1+AE$6/Setup!$C$13)-CC298-EA298)+IF($K298=12,$D298,0)</f>
        <v/>
      </c>
      <c r="AF298">
        <f>MAX(0,AF297*(1+AF$6/Setup!$C$13)-CD298-EB298)+IF($K298=13,$D298,0)</f>
        <v/>
      </c>
      <c r="AG298">
        <f>MAX(0,AG297*(1+AG$6/Setup!$C$13)-CE298-EC298)+IF($K298=14,$D298,0)</f>
        <v/>
      </c>
      <c r="AH298">
        <f>MAX(0,AH297*(1+AH$6/Setup!$C$13)-CF298-ED298)+IF($K298=15,$D298,0)</f>
        <v/>
      </c>
      <c r="AI298">
        <f>MAX(0,AI297*(1+AI$6/Setup!$C$13)-CG298-EE298)+IF($K298=16,$D298,0)</f>
        <v/>
      </c>
      <c r="AJ298">
        <f>MAX(0,AJ297*(1+AJ$6/Setup!$C$13)-CH298-EF298)+IF($K298=17,$D298,0)</f>
        <v/>
      </c>
      <c r="AK298">
        <f>MAX(0,AK297*(1+AK$6/Setup!$C$13)-CI298-EG298)+IF($K298=18,$D298,0)</f>
        <v/>
      </c>
      <c r="AL298">
        <f>MAX(0,AL297*(1+AL$6/Setup!$C$13)-CJ298-EH298)+IF($K298=19,$D298,0)</f>
        <v/>
      </c>
      <c r="AM298">
        <f>MAX(0,AM297*(1+AM$6/Setup!$C$13)-CK298-EI298)+IF($K298=20,$D298,0)</f>
        <v/>
      </c>
      <c r="AN298">
        <f>MAX(0,AN297*(1+AN$6/Setup!$C$13)-CL298-EJ298)+IF($K298=21,$D298,0)</f>
        <v/>
      </c>
      <c r="AO298">
        <f>MAX(0,AO297*(1+AO$6/Setup!$C$13)-CM298-EK298)+IF($K298=22,$D298,0)</f>
        <v/>
      </c>
      <c r="AP298">
        <f>MAX(0,AP297*(1+AP$6/Setup!$C$13)-CN298-EL298)+IF($K298=23,$D298,0)</f>
        <v/>
      </c>
      <c r="AQ298">
        <f>MAX(0,AQ297*(1+AQ$6/Setup!$C$13)-CO298-EM298)+IF($K298=24,$D298,0)</f>
        <v/>
      </c>
      <c r="AR298">
        <f>MAX(0,AR297*(1+AR$6/Setup!$C$13)-CP298-EN298)+IF($K298=25,$D298,0)</f>
        <v/>
      </c>
      <c r="AS298">
        <f>MAX(0,AS297*(1+AS$6/Setup!$C$13)-CQ298-EO298)+IF($K298=26,$D298,0)</f>
        <v/>
      </c>
      <c r="AT298">
        <f>MAX(0,AT297*(1+AT$6/Setup!$C$13)-CR298-EP298)+IF($K298=27,$D298,0)</f>
        <v/>
      </c>
      <c r="AU298">
        <f>MAX(0,AU297*(1+AU$6/Setup!$C$13)-CS298-EQ298)+IF($K298=28,$D298,0)</f>
        <v/>
      </c>
      <c r="AV298">
        <f>MAX(0,AV297*(1+AV$6/Setup!$C$13)-CT298-ER298)+IF($K298=29,$D298,0)</f>
        <v/>
      </c>
      <c r="AW298">
        <f>MAX(0,AW297*(1+AW$6/Setup!$C$13)-CU298-ES298)+IF($K298=30,$D298,0)</f>
        <v/>
      </c>
      <c r="AX298">
        <f>MAX(0,AX297*(1+AX$6/Setup!$C$13)-CV298-ET298)+IF($K298=31,$D298,0)</f>
        <v/>
      </c>
      <c r="AY298">
        <f>MAX(0,AY297*(1+AY$6/Setup!$C$13)-CW298-EU298)+IF($K298=32,$D298,0)</f>
        <v/>
      </c>
      <c r="AZ298">
        <f>MAX(0,AZ297*(1+AZ$6/Setup!$C$13)-CX298-EV298)+IF($K298=33,$D298,0)</f>
        <v/>
      </c>
      <c r="BA298">
        <f>MAX(0,BA297*(1+BA$6/Setup!$C$13)-CY298-EW298)+IF($K298=34,$D298,0)</f>
        <v/>
      </c>
      <c r="BB298">
        <f>MAX(0,BB297*(1+BB$6/Setup!$C$13)-CZ298-EX298)+IF($K298=35,$D298,0)</f>
        <v/>
      </c>
      <c r="BC298">
        <f>MAX(0,BC297*(1+BC$6/Setup!$C$13)-DA298-EY298)+IF($K298=36,$D298,0)</f>
        <v/>
      </c>
      <c r="BD298">
        <f>MAX(0,BD297*(1+BD$6/Setup!$C$13)-DB298-EZ298)+IF($K298=37,$D298,0)</f>
        <v/>
      </c>
      <c r="BE298">
        <f>MAX(0,BE297*(1+BE$6/Setup!$C$13)-DC298-FA298)+IF($K298=38,$D298,0)</f>
        <v/>
      </c>
      <c r="BF298">
        <f>MAX(0,BF297*(1+BF$6/Setup!$C$13)-DD298-FB298)+IF($K298=39,$D298,0)</f>
        <v/>
      </c>
      <c r="BG298">
        <f>MAX(0,BG297*(1+BG$6/Setup!$C$13)-DE298-FC298)+IF($K298=40,$D298,0)</f>
        <v/>
      </c>
      <c r="BH298">
        <f>MAX(0,BH297*(1+BH$6/Setup!$C$13)-DF298-FD298)+IF($K298=41,$D298,0)</f>
        <v/>
      </c>
      <c r="BI298">
        <f>MAX(0,BI297*(1+BI$6/Setup!$C$13)-DG298-FE298)+IF($K298=42,$D298,0)</f>
        <v/>
      </c>
      <c r="BJ298">
        <f>MAX(0,BJ297*(1+BJ$6/Setup!$C$13)-DH298-FF298)+IF($K298=43,$D298,0)</f>
        <v/>
      </c>
      <c r="BK298">
        <f>MAX(0,BK297*(1+BK$6/Setup!$C$13)-DI298-FG298)+IF($K298=44,$D298,0)</f>
        <v/>
      </c>
      <c r="BL298">
        <f>MAX(0,BL297*(1+BL$6/Setup!$C$13)-DJ298-FH298)+IF($K298=45,$D298,0)</f>
        <v/>
      </c>
      <c r="BM298">
        <f>MAX(0,BM297*(1+BM$6/Setup!$C$13)-DK298-FI298)+IF($K298=46,$D298,0)</f>
        <v/>
      </c>
      <c r="BN298">
        <f>MAX(0,BN297*(1+BN$6/Setup!$C$13)-DL298-FJ298)+IF($K298=47,$D298,0)</f>
        <v/>
      </c>
      <c r="BO298">
        <f>MAX(0,BO297*(1+BO$6/Setup!$C$13)-DM298-FK298)+IF($K298=48,$D298,0)</f>
        <v/>
      </c>
      <c r="BP298">
        <f>MAX(0,BP297*(1+BP$6/Setup!$C$13)-DN298-FL298)+IF($K298=49,$D298,0)</f>
        <v/>
      </c>
      <c r="BQ298">
        <f>MAX(0,BQ297*(1+BQ$6/Setup!$C$13)-DO298-FM298)+IF($K298=50,$D298,0)</f>
        <v/>
      </c>
      <c r="BR298">
        <f>MIN(T297*(1+T$6/Setup!$C$13),T$7)</f>
        <v/>
      </c>
      <c r="BS298">
        <f>MIN(U297*(1+U$6/Setup!$C$13),U$7)</f>
        <v/>
      </c>
      <c r="BT298">
        <f>MIN(V297*(1+V$6/Setup!$C$13),V$7)</f>
        <v/>
      </c>
      <c r="BU298">
        <f>MIN(W297*(1+W$6/Setup!$C$13),W$7)</f>
        <v/>
      </c>
      <c r="BV298">
        <f>MIN(X297*(1+X$6/Setup!$C$13),X$7)</f>
        <v/>
      </c>
      <c r="BW298">
        <f>MIN(Y297*(1+Y$6/Setup!$C$13),Y$7)</f>
        <v/>
      </c>
      <c r="BX298">
        <f>MIN(Z297*(1+Z$6/Setup!$C$13),Z$7)</f>
        <v/>
      </c>
      <c r="BY298">
        <f>MIN(AA297*(1+AA$6/Setup!$C$13),AA$7)</f>
        <v/>
      </c>
      <c r="BZ298">
        <f>MIN(AB297*(1+AB$6/Setup!$C$13),AB$7)</f>
        <v/>
      </c>
      <c r="CA298">
        <f>MIN(AC297*(1+AC$6/Setup!$C$13),AC$7)</f>
        <v/>
      </c>
      <c r="CB298">
        <f>MIN(AD297*(1+AD$6/Setup!$C$13),AD$7)</f>
        <v/>
      </c>
      <c r="CC298">
        <f>MIN(AE297*(1+AE$6/Setup!$C$13),AE$7)</f>
        <v/>
      </c>
      <c r="CD298">
        <f>MIN(AF297*(1+AF$6/Setup!$C$13),AF$7)</f>
        <v/>
      </c>
      <c r="CE298">
        <f>MIN(AG297*(1+AG$6/Setup!$C$13),AG$7)</f>
        <v/>
      </c>
      <c r="CF298">
        <f>MIN(AH297*(1+AH$6/Setup!$C$13),AH$7)</f>
        <v/>
      </c>
      <c r="CG298">
        <f>MIN(AI297*(1+AI$6/Setup!$C$13),AI$7)</f>
        <v/>
      </c>
      <c r="CH298">
        <f>MIN(AJ297*(1+AJ$6/Setup!$C$13),AJ$7)</f>
        <v/>
      </c>
      <c r="CI298">
        <f>MIN(AK297*(1+AK$6/Setup!$C$13),AK$7)</f>
        <v/>
      </c>
      <c r="CJ298">
        <f>MIN(AL297*(1+AL$6/Setup!$C$13),AL$7)</f>
        <v/>
      </c>
      <c r="CK298">
        <f>MIN(AM297*(1+AM$6/Setup!$C$13),AM$7)</f>
        <v/>
      </c>
      <c r="CL298">
        <f>MIN(AN297*(1+AN$6/Setup!$C$13),AN$7)</f>
        <v/>
      </c>
      <c r="CM298">
        <f>MIN(AO297*(1+AO$6/Setup!$C$13),AO$7)</f>
        <v/>
      </c>
      <c r="CN298">
        <f>MIN(AP297*(1+AP$6/Setup!$C$13),AP$7)</f>
        <v/>
      </c>
      <c r="CO298">
        <f>MIN(AQ297*(1+AQ$6/Setup!$C$13),AQ$7)</f>
        <v/>
      </c>
      <c r="CP298">
        <f>MIN(AR297*(1+AR$6/Setup!$C$13),AR$7)</f>
        <v/>
      </c>
      <c r="CQ298">
        <f>MIN(AS297*(1+AS$6/Setup!$C$13),AS$7)</f>
        <v/>
      </c>
      <c r="CR298">
        <f>MIN(AT297*(1+AT$6/Setup!$C$13),AT$7)</f>
        <v/>
      </c>
      <c r="CS298">
        <f>MIN(AU297*(1+AU$6/Setup!$C$13),AU$7)</f>
        <v/>
      </c>
      <c r="CT298">
        <f>MIN(AV297*(1+AV$6/Setup!$C$13),AV$7)</f>
        <v/>
      </c>
      <c r="CU298">
        <f>MIN(AW297*(1+AW$6/Setup!$C$13),AW$7)</f>
        <v/>
      </c>
      <c r="CV298">
        <f>MIN(AX297*(1+AX$6/Setup!$C$13),AX$7)</f>
        <v/>
      </c>
      <c r="CW298">
        <f>MIN(AY297*(1+AY$6/Setup!$C$13),AY$7)</f>
        <v/>
      </c>
      <c r="CX298">
        <f>MIN(AZ297*(1+AZ$6/Setup!$C$13),AZ$7)</f>
        <v/>
      </c>
      <c r="CY298">
        <f>MIN(BA297*(1+BA$6/Setup!$C$13),BA$7)</f>
        <v/>
      </c>
      <c r="CZ298">
        <f>MIN(BB297*(1+BB$6/Setup!$C$13),BB$7)</f>
        <v/>
      </c>
      <c r="DA298">
        <f>MIN(BC297*(1+BC$6/Setup!$C$13),BC$7)</f>
        <v/>
      </c>
      <c r="DB298">
        <f>MIN(BD297*(1+BD$6/Setup!$C$13),BD$7)</f>
        <v/>
      </c>
      <c r="DC298">
        <f>MIN(BE297*(1+BE$6/Setup!$C$13),BE$7)</f>
        <v/>
      </c>
      <c r="DD298">
        <f>MIN(BF297*(1+BF$6/Setup!$C$13),BF$7)</f>
        <v/>
      </c>
      <c r="DE298">
        <f>MIN(BG297*(1+BG$6/Setup!$C$13),BG$7)</f>
        <v/>
      </c>
      <c r="DF298">
        <f>MIN(BH297*(1+BH$6/Setup!$C$13),BH$7)</f>
        <v/>
      </c>
      <c r="DG298">
        <f>MIN(BI297*(1+BI$6/Setup!$C$13),BI$7)</f>
        <v/>
      </c>
      <c r="DH298">
        <f>MIN(BJ297*(1+BJ$6/Setup!$C$13),BJ$7)</f>
        <v/>
      </c>
      <c r="DI298">
        <f>MIN(BK297*(1+BK$6/Setup!$C$13),BK$7)</f>
        <v/>
      </c>
      <c r="DJ298">
        <f>MIN(BL297*(1+BL$6/Setup!$C$13),BL$7)</f>
        <v/>
      </c>
      <c r="DK298">
        <f>MIN(BM297*(1+BM$6/Setup!$C$13),BM$7)</f>
        <v/>
      </c>
      <c r="DL298">
        <f>MIN(BN297*(1+BN$6/Setup!$C$13),BN$7)</f>
        <v/>
      </c>
      <c r="DM298">
        <f>MIN(BO297*(1+BO$6/Setup!$C$13),BO$7)</f>
        <v/>
      </c>
      <c r="DN298">
        <f>MIN(BP297*(1+BP$6/Setup!$C$13),BP$7)</f>
        <v/>
      </c>
      <c r="DO298">
        <f>MIN(BQ297*(1+BQ$6/Setup!$C$13),BQ$7)</f>
        <v/>
      </c>
      <c r="DP298">
        <f>MIN(T297*(1+T$6/Setup!$C$13)-BR298,$H298)</f>
        <v/>
      </c>
      <c r="DQ298">
        <f>MIN(U297*(1+U$6/Setup!$C$13)-BS298,MAX(0,$H298-SUM($DP298:DP298)))</f>
        <v/>
      </c>
      <c r="DR298">
        <f>MIN(V297*(1+V$6/Setup!$C$13)-BT298,MAX(0,$H298-SUM($DP298:DQ298)))</f>
        <v/>
      </c>
      <c r="DS298">
        <f>MIN(W297*(1+W$6/Setup!$C$13)-BU298,MAX(0,$H298-SUM($DP298:DR298)))</f>
        <v/>
      </c>
      <c r="DT298">
        <f>MIN(X297*(1+X$6/Setup!$C$13)-BV298,MAX(0,$H298-SUM($DP298:DS298)))</f>
        <v/>
      </c>
      <c r="DU298">
        <f>MIN(Y297*(1+Y$6/Setup!$C$13)-BW298,MAX(0,$H298-SUM($DP298:DT298)))</f>
        <v/>
      </c>
      <c r="DV298">
        <f>MIN(Z297*(1+Z$6/Setup!$C$13)-BX298,MAX(0,$H298-SUM($DP298:DU298)))</f>
        <v/>
      </c>
      <c r="DW298">
        <f>MIN(AA297*(1+AA$6/Setup!$C$13)-BY298,MAX(0,$H298-SUM($DP298:DV298)))</f>
        <v/>
      </c>
      <c r="DX298">
        <f>MIN(AB297*(1+AB$6/Setup!$C$13)-BZ298,MAX(0,$H298-SUM($DP298:DW298)))</f>
        <v/>
      </c>
      <c r="DY298">
        <f>MIN(AC297*(1+AC$6/Setup!$C$13)-CA298,MAX(0,$H298-SUM($DP298:DX298)))</f>
        <v/>
      </c>
      <c r="DZ298">
        <f>MIN(AD297*(1+AD$6/Setup!$C$13)-CB298,MAX(0,$H298-SUM($DP298:DY298)))</f>
        <v/>
      </c>
      <c r="EA298">
        <f>MIN(AE297*(1+AE$6/Setup!$C$13)-CC298,MAX(0,$H298-SUM($DP298:DZ298)))</f>
        <v/>
      </c>
      <c r="EB298">
        <f>MIN(AF297*(1+AF$6/Setup!$C$13)-CD298,MAX(0,$H298-SUM($DP298:EA298)))</f>
        <v/>
      </c>
      <c r="EC298">
        <f>MIN(AG297*(1+AG$6/Setup!$C$13)-CE298,MAX(0,$H298-SUM($DP298:EB298)))</f>
        <v/>
      </c>
      <c r="ED298">
        <f>MIN(AH297*(1+AH$6/Setup!$C$13)-CF298,MAX(0,$H298-SUM($DP298:EC298)))</f>
        <v/>
      </c>
      <c r="EE298">
        <f>MIN(AI297*(1+AI$6/Setup!$C$13)-CG298,MAX(0,$H298-SUM($DP298:ED298)))</f>
        <v/>
      </c>
      <c r="EF298">
        <f>MIN(AJ297*(1+AJ$6/Setup!$C$13)-CH298,MAX(0,$H298-SUM($DP298:EE298)))</f>
        <v/>
      </c>
      <c r="EG298">
        <f>MIN(AK297*(1+AK$6/Setup!$C$13)-CI298,MAX(0,$H298-SUM($DP298:EF298)))</f>
        <v/>
      </c>
      <c r="EH298">
        <f>MIN(AL297*(1+AL$6/Setup!$C$13)-CJ298,MAX(0,$H298-SUM($DP298:EG298)))</f>
        <v/>
      </c>
      <c r="EI298">
        <f>MIN(AM297*(1+AM$6/Setup!$C$13)-CK298,MAX(0,$H298-SUM($DP298:EH298)))</f>
        <v/>
      </c>
      <c r="EJ298">
        <f>MIN(AN297*(1+AN$6/Setup!$C$13)-CL298,MAX(0,$H298-SUM($DP298:EI298)))</f>
        <v/>
      </c>
      <c r="EK298">
        <f>MIN(AO297*(1+AO$6/Setup!$C$13)-CM298,MAX(0,$H298-SUM($DP298:EJ298)))</f>
        <v/>
      </c>
      <c r="EL298">
        <f>MIN(AP297*(1+AP$6/Setup!$C$13)-CN298,MAX(0,$H298-SUM($DP298:EK298)))</f>
        <v/>
      </c>
      <c r="EM298">
        <f>MIN(AQ297*(1+AQ$6/Setup!$C$13)-CO298,MAX(0,$H298-SUM($DP298:EL298)))</f>
        <v/>
      </c>
      <c r="EN298">
        <f>MIN(AR297*(1+AR$6/Setup!$C$13)-CP298,MAX(0,$H298-SUM($DP298:EM298)))</f>
        <v/>
      </c>
      <c r="EO298">
        <f>MIN(AS297*(1+AS$6/Setup!$C$13)-CQ298,MAX(0,$H298-SUM($DP298:EN298)))</f>
        <v/>
      </c>
      <c r="EP298">
        <f>MIN(AT297*(1+AT$6/Setup!$C$13)-CR298,MAX(0,$H298-SUM($DP298:EO298)))</f>
        <v/>
      </c>
      <c r="EQ298">
        <f>MIN(AU297*(1+AU$6/Setup!$C$13)-CS298,MAX(0,$H298-SUM($DP298:EP298)))</f>
        <v/>
      </c>
      <c r="ER298">
        <f>MIN(AV297*(1+AV$6/Setup!$C$13)-CT298,MAX(0,$H298-SUM($DP298:EQ298)))</f>
        <v/>
      </c>
      <c r="ES298">
        <f>MIN(AW297*(1+AW$6/Setup!$C$13)-CU298,MAX(0,$H298-SUM($DP298:ER298)))</f>
        <v/>
      </c>
      <c r="ET298">
        <f>MIN(AX297*(1+AX$6/Setup!$C$13)-CV298,MAX(0,$H298-SUM($DP298:ES298)))</f>
        <v/>
      </c>
      <c r="EU298">
        <f>MIN(AY297*(1+AY$6/Setup!$C$13)-CW298,MAX(0,$H298-SUM($DP298:ET298)))</f>
        <v/>
      </c>
      <c r="EV298">
        <f>MIN(AZ297*(1+AZ$6/Setup!$C$13)-CX298,MAX(0,$H298-SUM($DP298:EU298)))</f>
        <v/>
      </c>
      <c r="EW298">
        <f>MIN(BA297*(1+BA$6/Setup!$C$13)-CY298,MAX(0,$H298-SUM($DP298:EV298)))</f>
        <v/>
      </c>
      <c r="EX298">
        <f>MIN(BB297*(1+BB$6/Setup!$C$13)-CZ298,MAX(0,$H298-SUM($DP298:EW298)))</f>
        <v/>
      </c>
      <c r="EY298">
        <f>MIN(BC297*(1+BC$6/Setup!$C$13)-DA298,MAX(0,$H298-SUM($DP298:EX298)))</f>
        <v/>
      </c>
      <c r="EZ298">
        <f>MIN(BD297*(1+BD$6/Setup!$C$13)-DB298,MAX(0,$H298-SUM($DP298:EY298)))</f>
        <v/>
      </c>
      <c r="FA298">
        <f>MIN(BE297*(1+BE$6/Setup!$C$13)-DC298,MAX(0,$H298-SUM($DP298:EZ298)))</f>
        <v/>
      </c>
      <c r="FB298">
        <f>MIN(BF297*(1+BF$6/Setup!$C$13)-DD298,MAX(0,$H298-SUM($DP298:FA298)))</f>
        <v/>
      </c>
      <c r="FC298">
        <f>MIN(BG297*(1+BG$6/Setup!$C$13)-DE298,MAX(0,$H298-SUM($DP298:FB298)))</f>
        <v/>
      </c>
      <c r="FD298">
        <f>MIN(BH297*(1+BH$6/Setup!$C$13)-DF298,MAX(0,$H298-SUM($DP298:FC298)))</f>
        <v/>
      </c>
      <c r="FE298">
        <f>MIN(BI297*(1+BI$6/Setup!$C$13)-DG298,MAX(0,$H298-SUM($DP298:FD298)))</f>
        <v/>
      </c>
      <c r="FF298">
        <f>MIN(BJ297*(1+BJ$6/Setup!$C$13)-DH298,MAX(0,$H298-SUM($DP298:FE298)))</f>
        <v/>
      </c>
      <c r="FG298">
        <f>MIN(BK297*(1+BK$6/Setup!$C$13)-DI298,MAX(0,$H298-SUM($DP298:FF298)))</f>
        <v/>
      </c>
      <c r="FH298">
        <f>MIN(BL297*(1+BL$6/Setup!$C$13)-DJ298,MAX(0,$H298-SUM($DP298:FG298)))</f>
        <v/>
      </c>
      <c r="FI298">
        <f>MIN(BM297*(1+BM$6/Setup!$C$13)-DK298,MAX(0,$H298-SUM($DP298:FH298)))</f>
        <v/>
      </c>
      <c r="FJ298">
        <f>MIN(BN297*(1+BN$6/Setup!$C$13)-DL298,MAX(0,$H298-SUM($DP298:FI298)))</f>
        <v/>
      </c>
      <c r="FK298">
        <f>MIN(BO297*(1+BO$6/Setup!$C$13)-DM298,MAX(0,$H298-SUM($DP298:FJ298)))</f>
        <v/>
      </c>
      <c r="FL298">
        <f>MIN(BP297*(1+BP$6/Setup!$C$13)-DN298,MAX(0,$H298-SUM($DP298:FK298)))</f>
        <v/>
      </c>
      <c r="FM298">
        <f>MIN(BQ297*(1+BQ$6/Setup!$C$13)-DO298,MAX(0,$H298-SUM($DP298:FL298)))</f>
        <v/>
      </c>
    </row>
    <row r="299">
      <c r="A299">
        <f>A298+1</f>
        <v/>
      </c>
      <c r="B299">
        <f>IF(Setup!$C$6="Every week",Setup!$C$7+7*(A299-1),IF(Setup!$C$6="Every 2 weeks",Setup!$C$7+14*(A299-1),IF(Setup!$C$6="Every month",EDATE(Setup!$C$7,A299-1),EOMONTH(Setup!$C$7,INT((A299-1+Setup!$C$20)/2)-1)+MIN(IF(MOD(A299-1+Setup!$C$20,2)=0,Setup!$C$18,Setup!$C$19),DAY(EOMONTH(Setup!$C$7,INT((A299-1+Setup!$C$20)/2)))))))</f>
        <v/>
      </c>
      <c r="C299">
        <f>N('Paycheck Plan'!J295)</f>
        <v/>
      </c>
      <c r="D299">
        <f>N('Paycheck Plan'!K295)</f>
        <v/>
      </c>
      <c r="E299">
        <f>MIN(MAX(0,Setup!$C$10-F298),MAX(0,Setup!$C$8+C299-G299))</f>
        <v/>
      </c>
      <c r="F299">
        <f>F298+E299</f>
        <v/>
      </c>
      <c r="G299">
        <f>MIN(Setup!$C$14,MAX(0,Setup!$C$8+C299))</f>
        <v/>
      </c>
      <c r="H299">
        <f>MAX(0,Setup!$C$8+C299-G299-E299)+SUM($T$7:$BQ$7)-SUM(BR299:DO299)</f>
        <v/>
      </c>
      <c r="I299">
        <f>SUMPRODUCT(T298:BQ298,$T$6:$BQ$6)/Setup!$C$13</f>
        <v/>
      </c>
      <c r="J299">
        <f>SUM(T299:BQ299)</f>
        <v/>
      </c>
      <c r="K299">
        <f>IF(MAX(DP299:FM299)&gt;0,MATCH(MAX(DP299:FM299),DP299:FM299,0),1)</f>
        <v/>
      </c>
      <c r="T299">
        <f>MAX(0,T298*(1+T$6/Setup!$C$13)-BR299-DP299)+IF($K299=1,$D299,0)</f>
        <v/>
      </c>
      <c r="U299">
        <f>MAX(0,U298*(1+U$6/Setup!$C$13)-BS299-DQ299)+IF($K299=2,$D299,0)</f>
        <v/>
      </c>
      <c r="V299">
        <f>MAX(0,V298*(1+V$6/Setup!$C$13)-BT299-DR299)+IF($K299=3,$D299,0)</f>
        <v/>
      </c>
      <c r="W299">
        <f>MAX(0,W298*(1+W$6/Setup!$C$13)-BU299-DS299)+IF($K299=4,$D299,0)</f>
        <v/>
      </c>
      <c r="X299">
        <f>MAX(0,X298*(1+X$6/Setup!$C$13)-BV299-DT299)+IF($K299=5,$D299,0)</f>
        <v/>
      </c>
      <c r="Y299">
        <f>MAX(0,Y298*(1+Y$6/Setup!$C$13)-BW299-DU299)+IF($K299=6,$D299,0)</f>
        <v/>
      </c>
      <c r="Z299">
        <f>MAX(0,Z298*(1+Z$6/Setup!$C$13)-BX299-DV299)+IF($K299=7,$D299,0)</f>
        <v/>
      </c>
      <c r="AA299">
        <f>MAX(0,AA298*(1+AA$6/Setup!$C$13)-BY299-DW299)+IF($K299=8,$D299,0)</f>
        <v/>
      </c>
      <c r="AB299">
        <f>MAX(0,AB298*(1+AB$6/Setup!$C$13)-BZ299-DX299)+IF($K299=9,$D299,0)</f>
        <v/>
      </c>
      <c r="AC299">
        <f>MAX(0,AC298*(1+AC$6/Setup!$C$13)-CA299-DY299)+IF($K299=10,$D299,0)</f>
        <v/>
      </c>
      <c r="AD299">
        <f>MAX(0,AD298*(1+AD$6/Setup!$C$13)-CB299-DZ299)+IF($K299=11,$D299,0)</f>
        <v/>
      </c>
      <c r="AE299">
        <f>MAX(0,AE298*(1+AE$6/Setup!$C$13)-CC299-EA299)+IF($K299=12,$D299,0)</f>
        <v/>
      </c>
      <c r="AF299">
        <f>MAX(0,AF298*(1+AF$6/Setup!$C$13)-CD299-EB299)+IF($K299=13,$D299,0)</f>
        <v/>
      </c>
      <c r="AG299">
        <f>MAX(0,AG298*(1+AG$6/Setup!$C$13)-CE299-EC299)+IF($K299=14,$D299,0)</f>
        <v/>
      </c>
      <c r="AH299">
        <f>MAX(0,AH298*(1+AH$6/Setup!$C$13)-CF299-ED299)+IF($K299=15,$D299,0)</f>
        <v/>
      </c>
      <c r="AI299">
        <f>MAX(0,AI298*(1+AI$6/Setup!$C$13)-CG299-EE299)+IF($K299=16,$D299,0)</f>
        <v/>
      </c>
      <c r="AJ299">
        <f>MAX(0,AJ298*(1+AJ$6/Setup!$C$13)-CH299-EF299)+IF($K299=17,$D299,0)</f>
        <v/>
      </c>
      <c r="AK299">
        <f>MAX(0,AK298*(1+AK$6/Setup!$C$13)-CI299-EG299)+IF($K299=18,$D299,0)</f>
        <v/>
      </c>
      <c r="AL299">
        <f>MAX(0,AL298*(1+AL$6/Setup!$C$13)-CJ299-EH299)+IF($K299=19,$D299,0)</f>
        <v/>
      </c>
      <c r="AM299">
        <f>MAX(0,AM298*(1+AM$6/Setup!$C$13)-CK299-EI299)+IF($K299=20,$D299,0)</f>
        <v/>
      </c>
      <c r="AN299">
        <f>MAX(0,AN298*(1+AN$6/Setup!$C$13)-CL299-EJ299)+IF($K299=21,$D299,0)</f>
        <v/>
      </c>
      <c r="AO299">
        <f>MAX(0,AO298*(1+AO$6/Setup!$C$13)-CM299-EK299)+IF($K299=22,$D299,0)</f>
        <v/>
      </c>
      <c r="AP299">
        <f>MAX(0,AP298*(1+AP$6/Setup!$C$13)-CN299-EL299)+IF($K299=23,$D299,0)</f>
        <v/>
      </c>
      <c r="AQ299">
        <f>MAX(0,AQ298*(1+AQ$6/Setup!$C$13)-CO299-EM299)+IF($K299=24,$D299,0)</f>
        <v/>
      </c>
      <c r="AR299">
        <f>MAX(0,AR298*(1+AR$6/Setup!$C$13)-CP299-EN299)+IF($K299=25,$D299,0)</f>
        <v/>
      </c>
      <c r="AS299">
        <f>MAX(0,AS298*(1+AS$6/Setup!$C$13)-CQ299-EO299)+IF($K299=26,$D299,0)</f>
        <v/>
      </c>
      <c r="AT299">
        <f>MAX(0,AT298*(1+AT$6/Setup!$C$13)-CR299-EP299)+IF($K299=27,$D299,0)</f>
        <v/>
      </c>
      <c r="AU299">
        <f>MAX(0,AU298*(1+AU$6/Setup!$C$13)-CS299-EQ299)+IF($K299=28,$D299,0)</f>
        <v/>
      </c>
      <c r="AV299">
        <f>MAX(0,AV298*(1+AV$6/Setup!$C$13)-CT299-ER299)+IF($K299=29,$D299,0)</f>
        <v/>
      </c>
      <c r="AW299">
        <f>MAX(0,AW298*(1+AW$6/Setup!$C$13)-CU299-ES299)+IF($K299=30,$D299,0)</f>
        <v/>
      </c>
      <c r="AX299">
        <f>MAX(0,AX298*(1+AX$6/Setup!$C$13)-CV299-ET299)+IF($K299=31,$D299,0)</f>
        <v/>
      </c>
      <c r="AY299">
        <f>MAX(0,AY298*(1+AY$6/Setup!$C$13)-CW299-EU299)+IF($K299=32,$D299,0)</f>
        <v/>
      </c>
      <c r="AZ299">
        <f>MAX(0,AZ298*(1+AZ$6/Setup!$C$13)-CX299-EV299)+IF($K299=33,$D299,0)</f>
        <v/>
      </c>
      <c r="BA299">
        <f>MAX(0,BA298*(1+BA$6/Setup!$C$13)-CY299-EW299)+IF($K299=34,$D299,0)</f>
        <v/>
      </c>
      <c r="BB299">
        <f>MAX(0,BB298*(1+BB$6/Setup!$C$13)-CZ299-EX299)+IF($K299=35,$D299,0)</f>
        <v/>
      </c>
      <c r="BC299">
        <f>MAX(0,BC298*(1+BC$6/Setup!$C$13)-DA299-EY299)+IF($K299=36,$D299,0)</f>
        <v/>
      </c>
      <c r="BD299">
        <f>MAX(0,BD298*(1+BD$6/Setup!$C$13)-DB299-EZ299)+IF($K299=37,$D299,0)</f>
        <v/>
      </c>
      <c r="BE299">
        <f>MAX(0,BE298*(1+BE$6/Setup!$C$13)-DC299-FA299)+IF($K299=38,$D299,0)</f>
        <v/>
      </c>
      <c r="BF299">
        <f>MAX(0,BF298*(1+BF$6/Setup!$C$13)-DD299-FB299)+IF($K299=39,$D299,0)</f>
        <v/>
      </c>
      <c r="BG299">
        <f>MAX(0,BG298*(1+BG$6/Setup!$C$13)-DE299-FC299)+IF($K299=40,$D299,0)</f>
        <v/>
      </c>
      <c r="BH299">
        <f>MAX(0,BH298*(1+BH$6/Setup!$C$13)-DF299-FD299)+IF($K299=41,$D299,0)</f>
        <v/>
      </c>
      <c r="BI299">
        <f>MAX(0,BI298*(1+BI$6/Setup!$C$13)-DG299-FE299)+IF($K299=42,$D299,0)</f>
        <v/>
      </c>
      <c r="BJ299">
        <f>MAX(0,BJ298*(1+BJ$6/Setup!$C$13)-DH299-FF299)+IF($K299=43,$D299,0)</f>
        <v/>
      </c>
      <c r="BK299">
        <f>MAX(0,BK298*(1+BK$6/Setup!$C$13)-DI299-FG299)+IF($K299=44,$D299,0)</f>
        <v/>
      </c>
      <c r="BL299">
        <f>MAX(0,BL298*(1+BL$6/Setup!$C$13)-DJ299-FH299)+IF($K299=45,$D299,0)</f>
        <v/>
      </c>
      <c r="BM299">
        <f>MAX(0,BM298*(1+BM$6/Setup!$C$13)-DK299-FI299)+IF($K299=46,$D299,0)</f>
        <v/>
      </c>
      <c r="BN299">
        <f>MAX(0,BN298*(1+BN$6/Setup!$C$13)-DL299-FJ299)+IF($K299=47,$D299,0)</f>
        <v/>
      </c>
      <c r="BO299">
        <f>MAX(0,BO298*(1+BO$6/Setup!$C$13)-DM299-FK299)+IF($K299=48,$D299,0)</f>
        <v/>
      </c>
      <c r="BP299">
        <f>MAX(0,BP298*(1+BP$6/Setup!$C$13)-DN299-FL299)+IF($K299=49,$D299,0)</f>
        <v/>
      </c>
      <c r="BQ299">
        <f>MAX(0,BQ298*(1+BQ$6/Setup!$C$13)-DO299-FM299)+IF($K299=50,$D299,0)</f>
        <v/>
      </c>
      <c r="BR299">
        <f>MIN(T298*(1+T$6/Setup!$C$13),T$7)</f>
        <v/>
      </c>
      <c r="BS299">
        <f>MIN(U298*(1+U$6/Setup!$C$13),U$7)</f>
        <v/>
      </c>
      <c r="BT299">
        <f>MIN(V298*(1+V$6/Setup!$C$13),V$7)</f>
        <v/>
      </c>
      <c r="BU299">
        <f>MIN(W298*(1+W$6/Setup!$C$13),W$7)</f>
        <v/>
      </c>
      <c r="BV299">
        <f>MIN(X298*(1+X$6/Setup!$C$13),X$7)</f>
        <v/>
      </c>
      <c r="BW299">
        <f>MIN(Y298*(1+Y$6/Setup!$C$13),Y$7)</f>
        <v/>
      </c>
      <c r="BX299">
        <f>MIN(Z298*(1+Z$6/Setup!$C$13),Z$7)</f>
        <v/>
      </c>
      <c r="BY299">
        <f>MIN(AA298*(1+AA$6/Setup!$C$13),AA$7)</f>
        <v/>
      </c>
      <c r="BZ299">
        <f>MIN(AB298*(1+AB$6/Setup!$C$13),AB$7)</f>
        <v/>
      </c>
      <c r="CA299">
        <f>MIN(AC298*(1+AC$6/Setup!$C$13),AC$7)</f>
        <v/>
      </c>
      <c r="CB299">
        <f>MIN(AD298*(1+AD$6/Setup!$C$13),AD$7)</f>
        <v/>
      </c>
      <c r="CC299">
        <f>MIN(AE298*(1+AE$6/Setup!$C$13),AE$7)</f>
        <v/>
      </c>
      <c r="CD299">
        <f>MIN(AF298*(1+AF$6/Setup!$C$13),AF$7)</f>
        <v/>
      </c>
      <c r="CE299">
        <f>MIN(AG298*(1+AG$6/Setup!$C$13),AG$7)</f>
        <v/>
      </c>
      <c r="CF299">
        <f>MIN(AH298*(1+AH$6/Setup!$C$13),AH$7)</f>
        <v/>
      </c>
      <c r="CG299">
        <f>MIN(AI298*(1+AI$6/Setup!$C$13),AI$7)</f>
        <v/>
      </c>
      <c r="CH299">
        <f>MIN(AJ298*(1+AJ$6/Setup!$C$13),AJ$7)</f>
        <v/>
      </c>
      <c r="CI299">
        <f>MIN(AK298*(1+AK$6/Setup!$C$13),AK$7)</f>
        <v/>
      </c>
      <c r="CJ299">
        <f>MIN(AL298*(1+AL$6/Setup!$C$13),AL$7)</f>
        <v/>
      </c>
      <c r="CK299">
        <f>MIN(AM298*(1+AM$6/Setup!$C$13),AM$7)</f>
        <v/>
      </c>
      <c r="CL299">
        <f>MIN(AN298*(1+AN$6/Setup!$C$13),AN$7)</f>
        <v/>
      </c>
      <c r="CM299">
        <f>MIN(AO298*(1+AO$6/Setup!$C$13),AO$7)</f>
        <v/>
      </c>
      <c r="CN299">
        <f>MIN(AP298*(1+AP$6/Setup!$C$13),AP$7)</f>
        <v/>
      </c>
      <c r="CO299">
        <f>MIN(AQ298*(1+AQ$6/Setup!$C$13),AQ$7)</f>
        <v/>
      </c>
      <c r="CP299">
        <f>MIN(AR298*(1+AR$6/Setup!$C$13),AR$7)</f>
        <v/>
      </c>
      <c r="CQ299">
        <f>MIN(AS298*(1+AS$6/Setup!$C$13),AS$7)</f>
        <v/>
      </c>
      <c r="CR299">
        <f>MIN(AT298*(1+AT$6/Setup!$C$13),AT$7)</f>
        <v/>
      </c>
      <c r="CS299">
        <f>MIN(AU298*(1+AU$6/Setup!$C$13),AU$7)</f>
        <v/>
      </c>
      <c r="CT299">
        <f>MIN(AV298*(1+AV$6/Setup!$C$13),AV$7)</f>
        <v/>
      </c>
      <c r="CU299">
        <f>MIN(AW298*(1+AW$6/Setup!$C$13),AW$7)</f>
        <v/>
      </c>
      <c r="CV299">
        <f>MIN(AX298*(1+AX$6/Setup!$C$13),AX$7)</f>
        <v/>
      </c>
      <c r="CW299">
        <f>MIN(AY298*(1+AY$6/Setup!$C$13),AY$7)</f>
        <v/>
      </c>
      <c r="CX299">
        <f>MIN(AZ298*(1+AZ$6/Setup!$C$13),AZ$7)</f>
        <v/>
      </c>
      <c r="CY299">
        <f>MIN(BA298*(1+BA$6/Setup!$C$13),BA$7)</f>
        <v/>
      </c>
      <c r="CZ299">
        <f>MIN(BB298*(1+BB$6/Setup!$C$13),BB$7)</f>
        <v/>
      </c>
      <c r="DA299">
        <f>MIN(BC298*(1+BC$6/Setup!$C$13),BC$7)</f>
        <v/>
      </c>
      <c r="DB299">
        <f>MIN(BD298*(1+BD$6/Setup!$C$13),BD$7)</f>
        <v/>
      </c>
      <c r="DC299">
        <f>MIN(BE298*(1+BE$6/Setup!$C$13),BE$7)</f>
        <v/>
      </c>
      <c r="DD299">
        <f>MIN(BF298*(1+BF$6/Setup!$C$13),BF$7)</f>
        <v/>
      </c>
      <c r="DE299">
        <f>MIN(BG298*(1+BG$6/Setup!$C$13),BG$7)</f>
        <v/>
      </c>
      <c r="DF299">
        <f>MIN(BH298*(1+BH$6/Setup!$C$13),BH$7)</f>
        <v/>
      </c>
      <c r="DG299">
        <f>MIN(BI298*(1+BI$6/Setup!$C$13),BI$7)</f>
        <v/>
      </c>
      <c r="DH299">
        <f>MIN(BJ298*(1+BJ$6/Setup!$C$13),BJ$7)</f>
        <v/>
      </c>
      <c r="DI299">
        <f>MIN(BK298*(1+BK$6/Setup!$C$13),BK$7)</f>
        <v/>
      </c>
      <c r="DJ299">
        <f>MIN(BL298*(1+BL$6/Setup!$C$13),BL$7)</f>
        <v/>
      </c>
      <c r="DK299">
        <f>MIN(BM298*(1+BM$6/Setup!$C$13),BM$7)</f>
        <v/>
      </c>
      <c r="DL299">
        <f>MIN(BN298*(1+BN$6/Setup!$C$13),BN$7)</f>
        <v/>
      </c>
      <c r="DM299">
        <f>MIN(BO298*(1+BO$6/Setup!$C$13),BO$7)</f>
        <v/>
      </c>
      <c r="DN299">
        <f>MIN(BP298*(1+BP$6/Setup!$C$13),BP$7)</f>
        <v/>
      </c>
      <c r="DO299">
        <f>MIN(BQ298*(1+BQ$6/Setup!$C$13),BQ$7)</f>
        <v/>
      </c>
      <c r="DP299">
        <f>MIN(T298*(1+T$6/Setup!$C$13)-BR299,$H299)</f>
        <v/>
      </c>
      <c r="DQ299">
        <f>MIN(U298*(1+U$6/Setup!$C$13)-BS299,MAX(0,$H299-SUM($DP299:DP299)))</f>
        <v/>
      </c>
      <c r="DR299">
        <f>MIN(V298*(1+V$6/Setup!$C$13)-BT299,MAX(0,$H299-SUM($DP299:DQ299)))</f>
        <v/>
      </c>
      <c r="DS299">
        <f>MIN(W298*(1+W$6/Setup!$C$13)-BU299,MAX(0,$H299-SUM($DP299:DR299)))</f>
        <v/>
      </c>
      <c r="DT299">
        <f>MIN(X298*(1+X$6/Setup!$C$13)-BV299,MAX(0,$H299-SUM($DP299:DS299)))</f>
        <v/>
      </c>
      <c r="DU299">
        <f>MIN(Y298*(1+Y$6/Setup!$C$13)-BW299,MAX(0,$H299-SUM($DP299:DT299)))</f>
        <v/>
      </c>
      <c r="DV299">
        <f>MIN(Z298*(1+Z$6/Setup!$C$13)-BX299,MAX(0,$H299-SUM($DP299:DU299)))</f>
        <v/>
      </c>
      <c r="DW299">
        <f>MIN(AA298*(1+AA$6/Setup!$C$13)-BY299,MAX(0,$H299-SUM($DP299:DV299)))</f>
        <v/>
      </c>
      <c r="DX299">
        <f>MIN(AB298*(1+AB$6/Setup!$C$13)-BZ299,MAX(0,$H299-SUM($DP299:DW299)))</f>
        <v/>
      </c>
      <c r="DY299">
        <f>MIN(AC298*(1+AC$6/Setup!$C$13)-CA299,MAX(0,$H299-SUM($DP299:DX299)))</f>
        <v/>
      </c>
      <c r="DZ299">
        <f>MIN(AD298*(1+AD$6/Setup!$C$13)-CB299,MAX(0,$H299-SUM($DP299:DY299)))</f>
        <v/>
      </c>
      <c r="EA299">
        <f>MIN(AE298*(1+AE$6/Setup!$C$13)-CC299,MAX(0,$H299-SUM($DP299:DZ299)))</f>
        <v/>
      </c>
      <c r="EB299">
        <f>MIN(AF298*(1+AF$6/Setup!$C$13)-CD299,MAX(0,$H299-SUM($DP299:EA299)))</f>
        <v/>
      </c>
      <c r="EC299">
        <f>MIN(AG298*(1+AG$6/Setup!$C$13)-CE299,MAX(0,$H299-SUM($DP299:EB299)))</f>
        <v/>
      </c>
      <c r="ED299">
        <f>MIN(AH298*(1+AH$6/Setup!$C$13)-CF299,MAX(0,$H299-SUM($DP299:EC299)))</f>
        <v/>
      </c>
      <c r="EE299">
        <f>MIN(AI298*(1+AI$6/Setup!$C$13)-CG299,MAX(0,$H299-SUM($DP299:ED299)))</f>
        <v/>
      </c>
      <c r="EF299">
        <f>MIN(AJ298*(1+AJ$6/Setup!$C$13)-CH299,MAX(0,$H299-SUM($DP299:EE299)))</f>
        <v/>
      </c>
      <c r="EG299">
        <f>MIN(AK298*(1+AK$6/Setup!$C$13)-CI299,MAX(0,$H299-SUM($DP299:EF299)))</f>
        <v/>
      </c>
      <c r="EH299">
        <f>MIN(AL298*(1+AL$6/Setup!$C$13)-CJ299,MAX(0,$H299-SUM($DP299:EG299)))</f>
        <v/>
      </c>
      <c r="EI299">
        <f>MIN(AM298*(1+AM$6/Setup!$C$13)-CK299,MAX(0,$H299-SUM($DP299:EH299)))</f>
        <v/>
      </c>
      <c r="EJ299">
        <f>MIN(AN298*(1+AN$6/Setup!$C$13)-CL299,MAX(0,$H299-SUM($DP299:EI299)))</f>
        <v/>
      </c>
      <c r="EK299">
        <f>MIN(AO298*(1+AO$6/Setup!$C$13)-CM299,MAX(0,$H299-SUM($DP299:EJ299)))</f>
        <v/>
      </c>
      <c r="EL299">
        <f>MIN(AP298*(1+AP$6/Setup!$C$13)-CN299,MAX(0,$H299-SUM($DP299:EK299)))</f>
        <v/>
      </c>
      <c r="EM299">
        <f>MIN(AQ298*(1+AQ$6/Setup!$C$13)-CO299,MAX(0,$H299-SUM($DP299:EL299)))</f>
        <v/>
      </c>
      <c r="EN299">
        <f>MIN(AR298*(1+AR$6/Setup!$C$13)-CP299,MAX(0,$H299-SUM($DP299:EM299)))</f>
        <v/>
      </c>
      <c r="EO299">
        <f>MIN(AS298*(1+AS$6/Setup!$C$13)-CQ299,MAX(0,$H299-SUM($DP299:EN299)))</f>
        <v/>
      </c>
      <c r="EP299">
        <f>MIN(AT298*(1+AT$6/Setup!$C$13)-CR299,MAX(0,$H299-SUM($DP299:EO299)))</f>
        <v/>
      </c>
      <c r="EQ299">
        <f>MIN(AU298*(1+AU$6/Setup!$C$13)-CS299,MAX(0,$H299-SUM($DP299:EP299)))</f>
        <v/>
      </c>
      <c r="ER299">
        <f>MIN(AV298*(1+AV$6/Setup!$C$13)-CT299,MAX(0,$H299-SUM($DP299:EQ299)))</f>
        <v/>
      </c>
      <c r="ES299">
        <f>MIN(AW298*(1+AW$6/Setup!$C$13)-CU299,MAX(0,$H299-SUM($DP299:ER299)))</f>
        <v/>
      </c>
      <c r="ET299">
        <f>MIN(AX298*(1+AX$6/Setup!$C$13)-CV299,MAX(0,$H299-SUM($DP299:ES299)))</f>
        <v/>
      </c>
      <c r="EU299">
        <f>MIN(AY298*(1+AY$6/Setup!$C$13)-CW299,MAX(0,$H299-SUM($DP299:ET299)))</f>
        <v/>
      </c>
      <c r="EV299">
        <f>MIN(AZ298*(1+AZ$6/Setup!$C$13)-CX299,MAX(0,$H299-SUM($DP299:EU299)))</f>
        <v/>
      </c>
      <c r="EW299">
        <f>MIN(BA298*(1+BA$6/Setup!$C$13)-CY299,MAX(0,$H299-SUM($DP299:EV299)))</f>
        <v/>
      </c>
      <c r="EX299">
        <f>MIN(BB298*(1+BB$6/Setup!$C$13)-CZ299,MAX(0,$H299-SUM($DP299:EW299)))</f>
        <v/>
      </c>
      <c r="EY299">
        <f>MIN(BC298*(1+BC$6/Setup!$C$13)-DA299,MAX(0,$H299-SUM($DP299:EX299)))</f>
        <v/>
      </c>
      <c r="EZ299">
        <f>MIN(BD298*(1+BD$6/Setup!$C$13)-DB299,MAX(0,$H299-SUM($DP299:EY299)))</f>
        <v/>
      </c>
      <c r="FA299">
        <f>MIN(BE298*(1+BE$6/Setup!$C$13)-DC299,MAX(0,$H299-SUM($DP299:EZ299)))</f>
        <v/>
      </c>
      <c r="FB299">
        <f>MIN(BF298*(1+BF$6/Setup!$C$13)-DD299,MAX(0,$H299-SUM($DP299:FA299)))</f>
        <v/>
      </c>
      <c r="FC299">
        <f>MIN(BG298*(1+BG$6/Setup!$C$13)-DE299,MAX(0,$H299-SUM($DP299:FB299)))</f>
        <v/>
      </c>
      <c r="FD299">
        <f>MIN(BH298*(1+BH$6/Setup!$C$13)-DF299,MAX(0,$H299-SUM($DP299:FC299)))</f>
        <v/>
      </c>
      <c r="FE299">
        <f>MIN(BI298*(1+BI$6/Setup!$C$13)-DG299,MAX(0,$H299-SUM($DP299:FD299)))</f>
        <v/>
      </c>
      <c r="FF299">
        <f>MIN(BJ298*(1+BJ$6/Setup!$C$13)-DH299,MAX(0,$H299-SUM($DP299:FE299)))</f>
        <v/>
      </c>
      <c r="FG299">
        <f>MIN(BK298*(1+BK$6/Setup!$C$13)-DI299,MAX(0,$H299-SUM($DP299:FF299)))</f>
        <v/>
      </c>
      <c r="FH299">
        <f>MIN(BL298*(1+BL$6/Setup!$C$13)-DJ299,MAX(0,$H299-SUM($DP299:FG299)))</f>
        <v/>
      </c>
      <c r="FI299">
        <f>MIN(BM298*(1+BM$6/Setup!$C$13)-DK299,MAX(0,$H299-SUM($DP299:FH299)))</f>
        <v/>
      </c>
      <c r="FJ299">
        <f>MIN(BN298*(1+BN$6/Setup!$C$13)-DL299,MAX(0,$H299-SUM($DP299:FI299)))</f>
        <v/>
      </c>
      <c r="FK299">
        <f>MIN(BO298*(1+BO$6/Setup!$C$13)-DM299,MAX(0,$H299-SUM($DP299:FJ299)))</f>
        <v/>
      </c>
      <c r="FL299">
        <f>MIN(BP298*(1+BP$6/Setup!$C$13)-DN299,MAX(0,$H299-SUM($DP299:FK299)))</f>
        <v/>
      </c>
      <c r="FM299">
        <f>MIN(BQ298*(1+BQ$6/Setup!$C$13)-DO299,MAX(0,$H299-SUM($DP299:FL299)))</f>
        <v/>
      </c>
    </row>
    <row r="300">
      <c r="A300">
        <f>A299+1</f>
        <v/>
      </c>
      <c r="B300">
        <f>IF(Setup!$C$6="Every week",Setup!$C$7+7*(A300-1),IF(Setup!$C$6="Every 2 weeks",Setup!$C$7+14*(A300-1),IF(Setup!$C$6="Every month",EDATE(Setup!$C$7,A300-1),EOMONTH(Setup!$C$7,INT((A300-1+Setup!$C$20)/2)-1)+MIN(IF(MOD(A300-1+Setup!$C$20,2)=0,Setup!$C$18,Setup!$C$19),DAY(EOMONTH(Setup!$C$7,INT((A300-1+Setup!$C$20)/2)))))))</f>
        <v/>
      </c>
      <c r="C300">
        <f>N('Paycheck Plan'!J296)</f>
        <v/>
      </c>
      <c r="D300">
        <f>N('Paycheck Plan'!K296)</f>
        <v/>
      </c>
      <c r="E300">
        <f>MIN(MAX(0,Setup!$C$10-F299),MAX(0,Setup!$C$8+C300-G300))</f>
        <v/>
      </c>
      <c r="F300">
        <f>F299+E300</f>
        <v/>
      </c>
      <c r="G300">
        <f>MIN(Setup!$C$14,MAX(0,Setup!$C$8+C300))</f>
        <v/>
      </c>
      <c r="H300">
        <f>MAX(0,Setup!$C$8+C300-G300-E300)+SUM($T$7:$BQ$7)-SUM(BR300:DO300)</f>
        <v/>
      </c>
      <c r="I300">
        <f>SUMPRODUCT(T299:BQ299,$T$6:$BQ$6)/Setup!$C$13</f>
        <v/>
      </c>
      <c r="J300">
        <f>SUM(T300:BQ300)</f>
        <v/>
      </c>
      <c r="K300">
        <f>IF(MAX(DP300:FM300)&gt;0,MATCH(MAX(DP300:FM300),DP300:FM300,0),1)</f>
        <v/>
      </c>
      <c r="T300">
        <f>MAX(0,T299*(1+T$6/Setup!$C$13)-BR300-DP300)+IF($K300=1,$D300,0)</f>
        <v/>
      </c>
      <c r="U300">
        <f>MAX(0,U299*(1+U$6/Setup!$C$13)-BS300-DQ300)+IF($K300=2,$D300,0)</f>
        <v/>
      </c>
      <c r="V300">
        <f>MAX(0,V299*(1+V$6/Setup!$C$13)-BT300-DR300)+IF($K300=3,$D300,0)</f>
        <v/>
      </c>
      <c r="W300">
        <f>MAX(0,W299*(1+W$6/Setup!$C$13)-BU300-DS300)+IF($K300=4,$D300,0)</f>
        <v/>
      </c>
      <c r="X300">
        <f>MAX(0,X299*(1+X$6/Setup!$C$13)-BV300-DT300)+IF($K300=5,$D300,0)</f>
        <v/>
      </c>
      <c r="Y300">
        <f>MAX(0,Y299*(1+Y$6/Setup!$C$13)-BW300-DU300)+IF($K300=6,$D300,0)</f>
        <v/>
      </c>
      <c r="Z300">
        <f>MAX(0,Z299*(1+Z$6/Setup!$C$13)-BX300-DV300)+IF($K300=7,$D300,0)</f>
        <v/>
      </c>
      <c r="AA300">
        <f>MAX(0,AA299*(1+AA$6/Setup!$C$13)-BY300-DW300)+IF($K300=8,$D300,0)</f>
        <v/>
      </c>
      <c r="AB300">
        <f>MAX(0,AB299*(1+AB$6/Setup!$C$13)-BZ300-DX300)+IF($K300=9,$D300,0)</f>
        <v/>
      </c>
      <c r="AC300">
        <f>MAX(0,AC299*(1+AC$6/Setup!$C$13)-CA300-DY300)+IF($K300=10,$D300,0)</f>
        <v/>
      </c>
      <c r="AD300">
        <f>MAX(0,AD299*(1+AD$6/Setup!$C$13)-CB300-DZ300)+IF($K300=11,$D300,0)</f>
        <v/>
      </c>
      <c r="AE300">
        <f>MAX(0,AE299*(1+AE$6/Setup!$C$13)-CC300-EA300)+IF($K300=12,$D300,0)</f>
        <v/>
      </c>
      <c r="AF300">
        <f>MAX(0,AF299*(1+AF$6/Setup!$C$13)-CD300-EB300)+IF($K300=13,$D300,0)</f>
        <v/>
      </c>
      <c r="AG300">
        <f>MAX(0,AG299*(1+AG$6/Setup!$C$13)-CE300-EC300)+IF($K300=14,$D300,0)</f>
        <v/>
      </c>
      <c r="AH300">
        <f>MAX(0,AH299*(1+AH$6/Setup!$C$13)-CF300-ED300)+IF($K300=15,$D300,0)</f>
        <v/>
      </c>
      <c r="AI300">
        <f>MAX(0,AI299*(1+AI$6/Setup!$C$13)-CG300-EE300)+IF($K300=16,$D300,0)</f>
        <v/>
      </c>
      <c r="AJ300">
        <f>MAX(0,AJ299*(1+AJ$6/Setup!$C$13)-CH300-EF300)+IF($K300=17,$D300,0)</f>
        <v/>
      </c>
      <c r="AK300">
        <f>MAX(0,AK299*(1+AK$6/Setup!$C$13)-CI300-EG300)+IF($K300=18,$D300,0)</f>
        <v/>
      </c>
      <c r="AL300">
        <f>MAX(0,AL299*(1+AL$6/Setup!$C$13)-CJ300-EH300)+IF($K300=19,$D300,0)</f>
        <v/>
      </c>
      <c r="AM300">
        <f>MAX(0,AM299*(1+AM$6/Setup!$C$13)-CK300-EI300)+IF($K300=20,$D300,0)</f>
        <v/>
      </c>
      <c r="AN300">
        <f>MAX(0,AN299*(1+AN$6/Setup!$C$13)-CL300-EJ300)+IF($K300=21,$D300,0)</f>
        <v/>
      </c>
      <c r="AO300">
        <f>MAX(0,AO299*(1+AO$6/Setup!$C$13)-CM300-EK300)+IF($K300=22,$D300,0)</f>
        <v/>
      </c>
      <c r="AP300">
        <f>MAX(0,AP299*(1+AP$6/Setup!$C$13)-CN300-EL300)+IF($K300=23,$D300,0)</f>
        <v/>
      </c>
      <c r="AQ300">
        <f>MAX(0,AQ299*(1+AQ$6/Setup!$C$13)-CO300-EM300)+IF($K300=24,$D300,0)</f>
        <v/>
      </c>
      <c r="AR300">
        <f>MAX(0,AR299*(1+AR$6/Setup!$C$13)-CP300-EN300)+IF($K300=25,$D300,0)</f>
        <v/>
      </c>
      <c r="AS300">
        <f>MAX(0,AS299*(1+AS$6/Setup!$C$13)-CQ300-EO300)+IF($K300=26,$D300,0)</f>
        <v/>
      </c>
      <c r="AT300">
        <f>MAX(0,AT299*(1+AT$6/Setup!$C$13)-CR300-EP300)+IF($K300=27,$D300,0)</f>
        <v/>
      </c>
      <c r="AU300">
        <f>MAX(0,AU299*(1+AU$6/Setup!$C$13)-CS300-EQ300)+IF($K300=28,$D300,0)</f>
        <v/>
      </c>
      <c r="AV300">
        <f>MAX(0,AV299*(1+AV$6/Setup!$C$13)-CT300-ER300)+IF($K300=29,$D300,0)</f>
        <v/>
      </c>
      <c r="AW300">
        <f>MAX(0,AW299*(1+AW$6/Setup!$C$13)-CU300-ES300)+IF($K300=30,$D300,0)</f>
        <v/>
      </c>
      <c r="AX300">
        <f>MAX(0,AX299*(1+AX$6/Setup!$C$13)-CV300-ET300)+IF($K300=31,$D300,0)</f>
        <v/>
      </c>
      <c r="AY300">
        <f>MAX(0,AY299*(1+AY$6/Setup!$C$13)-CW300-EU300)+IF($K300=32,$D300,0)</f>
        <v/>
      </c>
      <c r="AZ300">
        <f>MAX(0,AZ299*(1+AZ$6/Setup!$C$13)-CX300-EV300)+IF($K300=33,$D300,0)</f>
        <v/>
      </c>
      <c r="BA300">
        <f>MAX(0,BA299*(1+BA$6/Setup!$C$13)-CY300-EW300)+IF($K300=34,$D300,0)</f>
        <v/>
      </c>
      <c r="BB300">
        <f>MAX(0,BB299*(1+BB$6/Setup!$C$13)-CZ300-EX300)+IF($K300=35,$D300,0)</f>
        <v/>
      </c>
      <c r="BC300">
        <f>MAX(0,BC299*(1+BC$6/Setup!$C$13)-DA300-EY300)+IF($K300=36,$D300,0)</f>
        <v/>
      </c>
      <c r="BD300">
        <f>MAX(0,BD299*(1+BD$6/Setup!$C$13)-DB300-EZ300)+IF($K300=37,$D300,0)</f>
        <v/>
      </c>
      <c r="BE300">
        <f>MAX(0,BE299*(1+BE$6/Setup!$C$13)-DC300-FA300)+IF($K300=38,$D300,0)</f>
        <v/>
      </c>
      <c r="BF300">
        <f>MAX(0,BF299*(1+BF$6/Setup!$C$13)-DD300-FB300)+IF($K300=39,$D300,0)</f>
        <v/>
      </c>
      <c r="BG300">
        <f>MAX(0,BG299*(1+BG$6/Setup!$C$13)-DE300-FC300)+IF($K300=40,$D300,0)</f>
        <v/>
      </c>
      <c r="BH300">
        <f>MAX(0,BH299*(1+BH$6/Setup!$C$13)-DF300-FD300)+IF($K300=41,$D300,0)</f>
        <v/>
      </c>
      <c r="BI300">
        <f>MAX(0,BI299*(1+BI$6/Setup!$C$13)-DG300-FE300)+IF($K300=42,$D300,0)</f>
        <v/>
      </c>
      <c r="BJ300">
        <f>MAX(0,BJ299*(1+BJ$6/Setup!$C$13)-DH300-FF300)+IF($K300=43,$D300,0)</f>
        <v/>
      </c>
      <c r="BK300">
        <f>MAX(0,BK299*(1+BK$6/Setup!$C$13)-DI300-FG300)+IF($K300=44,$D300,0)</f>
        <v/>
      </c>
      <c r="BL300">
        <f>MAX(0,BL299*(1+BL$6/Setup!$C$13)-DJ300-FH300)+IF($K300=45,$D300,0)</f>
        <v/>
      </c>
      <c r="BM300">
        <f>MAX(0,BM299*(1+BM$6/Setup!$C$13)-DK300-FI300)+IF($K300=46,$D300,0)</f>
        <v/>
      </c>
      <c r="BN300">
        <f>MAX(0,BN299*(1+BN$6/Setup!$C$13)-DL300-FJ300)+IF($K300=47,$D300,0)</f>
        <v/>
      </c>
      <c r="BO300">
        <f>MAX(0,BO299*(1+BO$6/Setup!$C$13)-DM300-FK300)+IF($K300=48,$D300,0)</f>
        <v/>
      </c>
      <c r="BP300">
        <f>MAX(0,BP299*(1+BP$6/Setup!$C$13)-DN300-FL300)+IF($K300=49,$D300,0)</f>
        <v/>
      </c>
      <c r="BQ300">
        <f>MAX(0,BQ299*(1+BQ$6/Setup!$C$13)-DO300-FM300)+IF($K300=50,$D300,0)</f>
        <v/>
      </c>
      <c r="BR300">
        <f>MIN(T299*(1+T$6/Setup!$C$13),T$7)</f>
        <v/>
      </c>
      <c r="BS300">
        <f>MIN(U299*(1+U$6/Setup!$C$13),U$7)</f>
        <v/>
      </c>
      <c r="BT300">
        <f>MIN(V299*(1+V$6/Setup!$C$13),V$7)</f>
        <v/>
      </c>
      <c r="BU300">
        <f>MIN(W299*(1+W$6/Setup!$C$13),W$7)</f>
        <v/>
      </c>
      <c r="BV300">
        <f>MIN(X299*(1+X$6/Setup!$C$13),X$7)</f>
        <v/>
      </c>
      <c r="BW300">
        <f>MIN(Y299*(1+Y$6/Setup!$C$13),Y$7)</f>
        <v/>
      </c>
      <c r="BX300">
        <f>MIN(Z299*(1+Z$6/Setup!$C$13),Z$7)</f>
        <v/>
      </c>
      <c r="BY300">
        <f>MIN(AA299*(1+AA$6/Setup!$C$13),AA$7)</f>
        <v/>
      </c>
      <c r="BZ300">
        <f>MIN(AB299*(1+AB$6/Setup!$C$13),AB$7)</f>
        <v/>
      </c>
      <c r="CA300">
        <f>MIN(AC299*(1+AC$6/Setup!$C$13),AC$7)</f>
        <v/>
      </c>
      <c r="CB300">
        <f>MIN(AD299*(1+AD$6/Setup!$C$13),AD$7)</f>
        <v/>
      </c>
      <c r="CC300">
        <f>MIN(AE299*(1+AE$6/Setup!$C$13),AE$7)</f>
        <v/>
      </c>
      <c r="CD300">
        <f>MIN(AF299*(1+AF$6/Setup!$C$13),AF$7)</f>
        <v/>
      </c>
      <c r="CE300">
        <f>MIN(AG299*(1+AG$6/Setup!$C$13),AG$7)</f>
        <v/>
      </c>
      <c r="CF300">
        <f>MIN(AH299*(1+AH$6/Setup!$C$13),AH$7)</f>
        <v/>
      </c>
      <c r="CG300">
        <f>MIN(AI299*(1+AI$6/Setup!$C$13),AI$7)</f>
        <v/>
      </c>
      <c r="CH300">
        <f>MIN(AJ299*(1+AJ$6/Setup!$C$13),AJ$7)</f>
        <v/>
      </c>
      <c r="CI300">
        <f>MIN(AK299*(1+AK$6/Setup!$C$13),AK$7)</f>
        <v/>
      </c>
      <c r="CJ300">
        <f>MIN(AL299*(1+AL$6/Setup!$C$13),AL$7)</f>
        <v/>
      </c>
      <c r="CK300">
        <f>MIN(AM299*(1+AM$6/Setup!$C$13),AM$7)</f>
        <v/>
      </c>
      <c r="CL300">
        <f>MIN(AN299*(1+AN$6/Setup!$C$13),AN$7)</f>
        <v/>
      </c>
      <c r="CM300">
        <f>MIN(AO299*(1+AO$6/Setup!$C$13),AO$7)</f>
        <v/>
      </c>
      <c r="CN300">
        <f>MIN(AP299*(1+AP$6/Setup!$C$13),AP$7)</f>
        <v/>
      </c>
      <c r="CO300">
        <f>MIN(AQ299*(1+AQ$6/Setup!$C$13),AQ$7)</f>
        <v/>
      </c>
      <c r="CP300">
        <f>MIN(AR299*(1+AR$6/Setup!$C$13),AR$7)</f>
        <v/>
      </c>
      <c r="CQ300">
        <f>MIN(AS299*(1+AS$6/Setup!$C$13),AS$7)</f>
        <v/>
      </c>
      <c r="CR300">
        <f>MIN(AT299*(1+AT$6/Setup!$C$13),AT$7)</f>
        <v/>
      </c>
      <c r="CS300">
        <f>MIN(AU299*(1+AU$6/Setup!$C$13),AU$7)</f>
        <v/>
      </c>
      <c r="CT300">
        <f>MIN(AV299*(1+AV$6/Setup!$C$13),AV$7)</f>
        <v/>
      </c>
      <c r="CU300">
        <f>MIN(AW299*(1+AW$6/Setup!$C$13),AW$7)</f>
        <v/>
      </c>
      <c r="CV300">
        <f>MIN(AX299*(1+AX$6/Setup!$C$13),AX$7)</f>
        <v/>
      </c>
      <c r="CW300">
        <f>MIN(AY299*(1+AY$6/Setup!$C$13),AY$7)</f>
        <v/>
      </c>
      <c r="CX300">
        <f>MIN(AZ299*(1+AZ$6/Setup!$C$13),AZ$7)</f>
        <v/>
      </c>
      <c r="CY300">
        <f>MIN(BA299*(1+BA$6/Setup!$C$13),BA$7)</f>
        <v/>
      </c>
      <c r="CZ300">
        <f>MIN(BB299*(1+BB$6/Setup!$C$13),BB$7)</f>
        <v/>
      </c>
      <c r="DA300">
        <f>MIN(BC299*(1+BC$6/Setup!$C$13),BC$7)</f>
        <v/>
      </c>
      <c r="DB300">
        <f>MIN(BD299*(1+BD$6/Setup!$C$13),BD$7)</f>
        <v/>
      </c>
      <c r="DC300">
        <f>MIN(BE299*(1+BE$6/Setup!$C$13),BE$7)</f>
        <v/>
      </c>
      <c r="DD300">
        <f>MIN(BF299*(1+BF$6/Setup!$C$13),BF$7)</f>
        <v/>
      </c>
      <c r="DE300">
        <f>MIN(BG299*(1+BG$6/Setup!$C$13),BG$7)</f>
        <v/>
      </c>
      <c r="DF300">
        <f>MIN(BH299*(1+BH$6/Setup!$C$13),BH$7)</f>
        <v/>
      </c>
      <c r="DG300">
        <f>MIN(BI299*(1+BI$6/Setup!$C$13),BI$7)</f>
        <v/>
      </c>
      <c r="DH300">
        <f>MIN(BJ299*(1+BJ$6/Setup!$C$13),BJ$7)</f>
        <v/>
      </c>
      <c r="DI300">
        <f>MIN(BK299*(1+BK$6/Setup!$C$13),BK$7)</f>
        <v/>
      </c>
      <c r="DJ300">
        <f>MIN(BL299*(1+BL$6/Setup!$C$13),BL$7)</f>
        <v/>
      </c>
      <c r="DK300">
        <f>MIN(BM299*(1+BM$6/Setup!$C$13),BM$7)</f>
        <v/>
      </c>
      <c r="DL300">
        <f>MIN(BN299*(1+BN$6/Setup!$C$13),BN$7)</f>
        <v/>
      </c>
      <c r="DM300">
        <f>MIN(BO299*(1+BO$6/Setup!$C$13),BO$7)</f>
        <v/>
      </c>
      <c r="DN300">
        <f>MIN(BP299*(1+BP$6/Setup!$C$13),BP$7)</f>
        <v/>
      </c>
      <c r="DO300">
        <f>MIN(BQ299*(1+BQ$6/Setup!$C$13),BQ$7)</f>
        <v/>
      </c>
      <c r="DP300">
        <f>MIN(T299*(1+T$6/Setup!$C$13)-BR300,$H300)</f>
        <v/>
      </c>
      <c r="DQ300">
        <f>MIN(U299*(1+U$6/Setup!$C$13)-BS300,MAX(0,$H300-SUM($DP300:DP300)))</f>
        <v/>
      </c>
      <c r="DR300">
        <f>MIN(V299*(1+V$6/Setup!$C$13)-BT300,MAX(0,$H300-SUM($DP300:DQ300)))</f>
        <v/>
      </c>
      <c r="DS300">
        <f>MIN(W299*(1+W$6/Setup!$C$13)-BU300,MAX(0,$H300-SUM($DP300:DR300)))</f>
        <v/>
      </c>
      <c r="DT300">
        <f>MIN(X299*(1+X$6/Setup!$C$13)-BV300,MAX(0,$H300-SUM($DP300:DS300)))</f>
        <v/>
      </c>
      <c r="DU300">
        <f>MIN(Y299*(1+Y$6/Setup!$C$13)-BW300,MAX(0,$H300-SUM($DP300:DT300)))</f>
        <v/>
      </c>
      <c r="DV300">
        <f>MIN(Z299*(1+Z$6/Setup!$C$13)-BX300,MAX(0,$H300-SUM($DP300:DU300)))</f>
        <v/>
      </c>
      <c r="DW300">
        <f>MIN(AA299*(1+AA$6/Setup!$C$13)-BY300,MAX(0,$H300-SUM($DP300:DV300)))</f>
        <v/>
      </c>
      <c r="DX300">
        <f>MIN(AB299*(1+AB$6/Setup!$C$13)-BZ300,MAX(0,$H300-SUM($DP300:DW300)))</f>
        <v/>
      </c>
      <c r="DY300">
        <f>MIN(AC299*(1+AC$6/Setup!$C$13)-CA300,MAX(0,$H300-SUM($DP300:DX300)))</f>
        <v/>
      </c>
      <c r="DZ300">
        <f>MIN(AD299*(1+AD$6/Setup!$C$13)-CB300,MAX(0,$H300-SUM($DP300:DY300)))</f>
        <v/>
      </c>
      <c r="EA300">
        <f>MIN(AE299*(1+AE$6/Setup!$C$13)-CC300,MAX(0,$H300-SUM($DP300:DZ300)))</f>
        <v/>
      </c>
      <c r="EB300">
        <f>MIN(AF299*(1+AF$6/Setup!$C$13)-CD300,MAX(0,$H300-SUM($DP300:EA300)))</f>
        <v/>
      </c>
      <c r="EC300">
        <f>MIN(AG299*(1+AG$6/Setup!$C$13)-CE300,MAX(0,$H300-SUM($DP300:EB300)))</f>
        <v/>
      </c>
      <c r="ED300">
        <f>MIN(AH299*(1+AH$6/Setup!$C$13)-CF300,MAX(0,$H300-SUM($DP300:EC300)))</f>
        <v/>
      </c>
      <c r="EE300">
        <f>MIN(AI299*(1+AI$6/Setup!$C$13)-CG300,MAX(0,$H300-SUM($DP300:ED300)))</f>
        <v/>
      </c>
      <c r="EF300">
        <f>MIN(AJ299*(1+AJ$6/Setup!$C$13)-CH300,MAX(0,$H300-SUM($DP300:EE300)))</f>
        <v/>
      </c>
      <c r="EG300">
        <f>MIN(AK299*(1+AK$6/Setup!$C$13)-CI300,MAX(0,$H300-SUM($DP300:EF300)))</f>
        <v/>
      </c>
      <c r="EH300">
        <f>MIN(AL299*(1+AL$6/Setup!$C$13)-CJ300,MAX(0,$H300-SUM($DP300:EG300)))</f>
        <v/>
      </c>
      <c r="EI300">
        <f>MIN(AM299*(1+AM$6/Setup!$C$13)-CK300,MAX(0,$H300-SUM($DP300:EH300)))</f>
        <v/>
      </c>
      <c r="EJ300">
        <f>MIN(AN299*(1+AN$6/Setup!$C$13)-CL300,MAX(0,$H300-SUM($DP300:EI300)))</f>
        <v/>
      </c>
      <c r="EK300">
        <f>MIN(AO299*(1+AO$6/Setup!$C$13)-CM300,MAX(0,$H300-SUM($DP300:EJ300)))</f>
        <v/>
      </c>
      <c r="EL300">
        <f>MIN(AP299*(1+AP$6/Setup!$C$13)-CN300,MAX(0,$H300-SUM($DP300:EK300)))</f>
        <v/>
      </c>
      <c r="EM300">
        <f>MIN(AQ299*(1+AQ$6/Setup!$C$13)-CO300,MAX(0,$H300-SUM($DP300:EL300)))</f>
        <v/>
      </c>
      <c r="EN300">
        <f>MIN(AR299*(1+AR$6/Setup!$C$13)-CP300,MAX(0,$H300-SUM($DP300:EM300)))</f>
        <v/>
      </c>
      <c r="EO300">
        <f>MIN(AS299*(1+AS$6/Setup!$C$13)-CQ300,MAX(0,$H300-SUM($DP300:EN300)))</f>
        <v/>
      </c>
      <c r="EP300">
        <f>MIN(AT299*(1+AT$6/Setup!$C$13)-CR300,MAX(0,$H300-SUM($DP300:EO300)))</f>
        <v/>
      </c>
      <c r="EQ300">
        <f>MIN(AU299*(1+AU$6/Setup!$C$13)-CS300,MAX(0,$H300-SUM($DP300:EP300)))</f>
        <v/>
      </c>
      <c r="ER300">
        <f>MIN(AV299*(1+AV$6/Setup!$C$13)-CT300,MAX(0,$H300-SUM($DP300:EQ300)))</f>
        <v/>
      </c>
      <c r="ES300">
        <f>MIN(AW299*(1+AW$6/Setup!$C$13)-CU300,MAX(0,$H300-SUM($DP300:ER300)))</f>
        <v/>
      </c>
      <c r="ET300">
        <f>MIN(AX299*(1+AX$6/Setup!$C$13)-CV300,MAX(0,$H300-SUM($DP300:ES300)))</f>
        <v/>
      </c>
      <c r="EU300">
        <f>MIN(AY299*(1+AY$6/Setup!$C$13)-CW300,MAX(0,$H300-SUM($DP300:ET300)))</f>
        <v/>
      </c>
      <c r="EV300">
        <f>MIN(AZ299*(1+AZ$6/Setup!$C$13)-CX300,MAX(0,$H300-SUM($DP300:EU300)))</f>
        <v/>
      </c>
      <c r="EW300">
        <f>MIN(BA299*(1+BA$6/Setup!$C$13)-CY300,MAX(0,$H300-SUM($DP300:EV300)))</f>
        <v/>
      </c>
      <c r="EX300">
        <f>MIN(BB299*(1+BB$6/Setup!$C$13)-CZ300,MAX(0,$H300-SUM($DP300:EW300)))</f>
        <v/>
      </c>
      <c r="EY300">
        <f>MIN(BC299*(1+BC$6/Setup!$C$13)-DA300,MAX(0,$H300-SUM($DP300:EX300)))</f>
        <v/>
      </c>
      <c r="EZ300">
        <f>MIN(BD299*(1+BD$6/Setup!$C$13)-DB300,MAX(0,$H300-SUM($DP300:EY300)))</f>
        <v/>
      </c>
      <c r="FA300">
        <f>MIN(BE299*(1+BE$6/Setup!$C$13)-DC300,MAX(0,$H300-SUM($DP300:EZ300)))</f>
        <v/>
      </c>
      <c r="FB300">
        <f>MIN(BF299*(1+BF$6/Setup!$C$13)-DD300,MAX(0,$H300-SUM($DP300:FA300)))</f>
        <v/>
      </c>
      <c r="FC300">
        <f>MIN(BG299*(1+BG$6/Setup!$C$13)-DE300,MAX(0,$H300-SUM($DP300:FB300)))</f>
        <v/>
      </c>
      <c r="FD300">
        <f>MIN(BH299*(1+BH$6/Setup!$C$13)-DF300,MAX(0,$H300-SUM($DP300:FC300)))</f>
        <v/>
      </c>
      <c r="FE300">
        <f>MIN(BI299*(1+BI$6/Setup!$C$13)-DG300,MAX(0,$H300-SUM($DP300:FD300)))</f>
        <v/>
      </c>
      <c r="FF300">
        <f>MIN(BJ299*(1+BJ$6/Setup!$C$13)-DH300,MAX(0,$H300-SUM($DP300:FE300)))</f>
        <v/>
      </c>
      <c r="FG300">
        <f>MIN(BK299*(1+BK$6/Setup!$C$13)-DI300,MAX(0,$H300-SUM($DP300:FF300)))</f>
        <v/>
      </c>
      <c r="FH300">
        <f>MIN(BL299*(1+BL$6/Setup!$C$13)-DJ300,MAX(0,$H300-SUM($DP300:FG300)))</f>
        <v/>
      </c>
      <c r="FI300">
        <f>MIN(BM299*(1+BM$6/Setup!$C$13)-DK300,MAX(0,$H300-SUM($DP300:FH300)))</f>
        <v/>
      </c>
      <c r="FJ300">
        <f>MIN(BN299*(1+BN$6/Setup!$C$13)-DL300,MAX(0,$H300-SUM($DP300:FI300)))</f>
        <v/>
      </c>
      <c r="FK300">
        <f>MIN(BO299*(1+BO$6/Setup!$C$13)-DM300,MAX(0,$H300-SUM($DP300:FJ300)))</f>
        <v/>
      </c>
      <c r="FL300">
        <f>MIN(BP299*(1+BP$6/Setup!$C$13)-DN300,MAX(0,$H300-SUM($DP300:FK300)))</f>
        <v/>
      </c>
      <c r="FM300">
        <f>MIN(BQ299*(1+BQ$6/Setup!$C$13)-DO300,MAX(0,$H300-SUM($DP300:FL300)))</f>
        <v/>
      </c>
    </row>
    <row r="301">
      <c r="A301">
        <f>A300+1</f>
        <v/>
      </c>
      <c r="B301">
        <f>IF(Setup!$C$6="Every week",Setup!$C$7+7*(A301-1),IF(Setup!$C$6="Every 2 weeks",Setup!$C$7+14*(A301-1),IF(Setup!$C$6="Every month",EDATE(Setup!$C$7,A301-1),EOMONTH(Setup!$C$7,INT((A301-1+Setup!$C$20)/2)-1)+MIN(IF(MOD(A301-1+Setup!$C$20,2)=0,Setup!$C$18,Setup!$C$19),DAY(EOMONTH(Setup!$C$7,INT((A301-1+Setup!$C$20)/2)))))))</f>
        <v/>
      </c>
      <c r="C301">
        <f>N('Paycheck Plan'!J297)</f>
        <v/>
      </c>
      <c r="D301">
        <f>N('Paycheck Plan'!K297)</f>
        <v/>
      </c>
      <c r="E301">
        <f>MIN(MAX(0,Setup!$C$10-F300),MAX(0,Setup!$C$8+C301-G301))</f>
        <v/>
      </c>
      <c r="F301">
        <f>F300+E301</f>
        <v/>
      </c>
      <c r="G301">
        <f>MIN(Setup!$C$14,MAX(0,Setup!$C$8+C301))</f>
        <v/>
      </c>
      <c r="H301">
        <f>MAX(0,Setup!$C$8+C301-G301-E301)+SUM($T$7:$BQ$7)-SUM(BR301:DO301)</f>
        <v/>
      </c>
      <c r="I301">
        <f>SUMPRODUCT(T300:BQ300,$T$6:$BQ$6)/Setup!$C$13</f>
        <v/>
      </c>
      <c r="J301">
        <f>SUM(T301:BQ301)</f>
        <v/>
      </c>
      <c r="K301">
        <f>IF(MAX(DP301:FM301)&gt;0,MATCH(MAX(DP301:FM301),DP301:FM301,0),1)</f>
        <v/>
      </c>
      <c r="T301">
        <f>MAX(0,T300*(1+T$6/Setup!$C$13)-BR301-DP301)+IF($K301=1,$D301,0)</f>
        <v/>
      </c>
      <c r="U301">
        <f>MAX(0,U300*(1+U$6/Setup!$C$13)-BS301-DQ301)+IF($K301=2,$D301,0)</f>
        <v/>
      </c>
      <c r="V301">
        <f>MAX(0,V300*(1+V$6/Setup!$C$13)-BT301-DR301)+IF($K301=3,$D301,0)</f>
        <v/>
      </c>
      <c r="W301">
        <f>MAX(0,W300*(1+W$6/Setup!$C$13)-BU301-DS301)+IF($K301=4,$D301,0)</f>
        <v/>
      </c>
      <c r="X301">
        <f>MAX(0,X300*(1+X$6/Setup!$C$13)-BV301-DT301)+IF($K301=5,$D301,0)</f>
        <v/>
      </c>
      <c r="Y301">
        <f>MAX(0,Y300*(1+Y$6/Setup!$C$13)-BW301-DU301)+IF($K301=6,$D301,0)</f>
        <v/>
      </c>
      <c r="Z301">
        <f>MAX(0,Z300*(1+Z$6/Setup!$C$13)-BX301-DV301)+IF($K301=7,$D301,0)</f>
        <v/>
      </c>
      <c r="AA301">
        <f>MAX(0,AA300*(1+AA$6/Setup!$C$13)-BY301-DW301)+IF($K301=8,$D301,0)</f>
        <v/>
      </c>
      <c r="AB301">
        <f>MAX(0,AB300*(1+AB$6/Setup!$C$13)-BZ301-DX301)+IF($K301=9,$D301,0)</f>
        <v/>
      </c>
      <c r="AC301">
        <f>MAX(0,AC300*(1+AC$6/Setup!$C$13)-CA301-DY301)+IF($K301=10,$D301,0)</f>
        <v/>
      </c>
      <c r="AD301">
        <f>MAX(0,AD300*(1+AD$6/Setup!$C$13)-CB301-DZ301)+IF($K301=11,$D301,0)</f>
        <v/>
      </c>
      <c r="AE301">
        <f>MAX(0,AE300*(1+AE$6/Setup!$C$13)-CC301-EA301)+IF($K301=12,$D301,0)</f>
        <v/>
      </c>
      <c r="AF301">
        <f>MAX(0,AF300*(1+AF$6/Setup!$C$13)-CD301-EB301)+IF($K301=13,$D301,0)</f>
        <v/>
      </c>
      <c r="AG301">
        <f>MAX(0,AG300*(1+AG$6/Setup!$C$13)-CE301-EC301)+IF($K301=14,$D301,0)</f>
        <v/>
      </c>
      <c r="AH301">
        <f>MAX(0,AH300*(1+AH$6/Setup!$C$13)-CF301-ED301)+IF($K301=15,$D301,0)</f>
        <v/>
      </c>
      <c r="AI301">
        <f>MAX(0,AI300*(1+AI$6/Setup!$C$13)-CG301-EE301)+IF($K301=16,$D301,0)</f>
        <v/>
      </c>
      <c r="AJ301">
        <f>MAX(0,AJ300*(1+AJ$6/Setup!$C$13)-CH301-EF301)+IF($K301=17,$D301,0)</f>
        <v/>
      </c>
      <c r="AK301">
        <f>MAX(0,AK300*(1+AK$6/Setup!$C$13)-CI301-EG301)+IF($K301=18,$D301,0)</f>
        <v/>
      </c>
      <c r="AL301">
        <f>MAX(0,AL300*(1+AL$6/Setup!$C$13)-CJ301-EH301)+IF($K301=19,$D301,0)</f>
        <v/>
      </c>
      <c r="AM301">
        <f>MAX(0,AM300*(1+AM$6/Setup!$C$13)-CK301-EI301)+IF($K301=20,$D301,0)</f>
        <v/>
      </c>
      <c r="AN301">
        <f>MAX(0,AN300*(1+AN$6/Setup!$C$13)-CL301-EJ301)+IF($K301=21,$D301,0)</f>
        <v/>
      </c>
      <c r="AO301">
        <f>MAX(0,AO300*(1+AO$6/Setup!$C$13)-CM301-EK301)+IF($K301=22,$D301,0)</f>
        <v/>
      </c>
      <c r="AP301">
        <f>MAX(0,AP300*(1+AP$6/Setup!$C$13)-CN301-EL301)+IF($K301=23,$D301,0)</f>
        <v/>
      </c>
      <c r="AQ301">
        <f>MAX(0,AQ300*(1+AQ$6/Setup!$C$13)-CO301-EM301)+IF($K301=24,$D301,0)</f>
        <v/>
      </c>
      <c r="AR301">
        <f>MAX(0,AR300*(1+AR$6/Setup!$C$13)-CP301-EN301)+IF($K301=25,$D301,0)</f>
        <v/>
      </c>
      <c r="AS301">
        <f>MAX(0,AS300*(1+AS$6/Setup!$C$13)-CQ301-EO301)+IF($K301=26,$D301,0)</f>
        <v/>
      </c>
      <c r="AT301">
        <f>MAX(0,AT300*(1+AT$6/Setup!$C$13)-CR301-EP301)+IF($K301=27,$D301,0)</f>
        <v/>
      </c>
      <c r="AU301">
        <f>MAX(0,AU300*(1+AU$6/Setup!$C$13)-CS301-EQ301)+IF($K301=28,$D301,0)</f>
        <v/>
      </c>
      <c r="AV301">
        <f>MAX(0,AV300*(1+AV$6/Setup!$C$13)-CT301-ER301)+IF($K301=29,$D301,0)</f>
        <v/>
      </c>
      <c r="AW301">
        <f>MAX(0,AW300*(1+AW$6/Setup!$C$13)-CU301-ES301)+IF($K301=30,$D301,0)</f>
        <v/>
      </c>
      <c r="AX301">
        <f>MAX(0,AX300*(1+AX$6/Setup!$C$13)-CV301-ET301)+IF($K301=31,$D301,0)</f>
        <v/>
      </c>
      <c r="AY301">
        <f>MAX(0,AY300*(1+AY$6/Setup!$C$13)-CW301-EU301)+IF($K301=32,$D301,0)</f>
        <v/>
      </c>
      <c r="AZ301">
        <f>MAX(0,AZ300*(1+AZ$6/Setup!$C$13)-CX301-EV301)+IF($K301=33,$D301,0)</f>
        <v/>
      </c>
      <c r="BA301">
        <f>MAX(0,BA300*(1+BA$6/Setup!$C$13)-CY301-EW301)+IF($K301=34,$D301,0)</f>
        <v/>
      </c>
      <c r="BB301">
        <f>MAX(0,BB300*(1+BB$6/Setup!$C$13)-CZ301-EX301)+IF($K301=35,$D301,0)</f>
        <v/>
      </c>
      <c r="BC301">
        <f>MAX(0,BC300*(1+BC$6/Setup!$C$13)-DA301-EY301)+IF($K301=36,$D301,0)</f>
        <v/>
      </c>
      <c r="BD301">
        <f>MAX(0,BD300*(1+BD$6/Setup!$C$13)-DB301-EZ301)+IF($K301=37,$D301,0)</f>
        <v/>
      </c>
      <c r="BE301">
        <f>MAX(0,BE300*(1+BE$6/Setup!$C$13)-DC301-FA301)+IF($K301=38,$D301,0)</f>
        <v/>
      </c>
      <c r="BF301">
        <f>MAX(0,BF300*(1+BF$6/Setup!$C$13)-DD301-FB301)+IF($K301=39,$D301,0)</f>
        <v/>
      </c>
      <c r="BG301">
        <f>MAX(0,BG300*(1+BG$6/Setup!$C$13)-DE301-FC301)+IF($K301=40,$D301,0)</f>
        <v/>
      </c>
      <c r="BH301">
        <f>MAX(0,BH300*(1+BH$6/Setup!$C$13)-DF301-FD301)+IF($K301=41,$D301,0)</f>
        <v/>
      </c>
      <c r="BI301">
        <f>MAX(0,BI300*(1+BI$6/Setup!$C$13)-DG301-FE301)+IF($K301=42,$D301,0)</f>
        <v/>
      </c>
      <c r="BJ301">
        <f>MAX(0,BJ300*(1+BJ$6/Setup!$C$13)-DH301-FF301)+IF($K301=43,$D301,0)</f>
        <v/>
      </c>
      <c r="BK301">
        <f>MAX(0,BK300*(1+BK$6/Setup!$C$13)-DI301-FG301)+IF($K301=44,$D301,0)</f>
        <v/>
      </c>
      <c r="BL301">
        <f>MAX(0,BL300*(1+BL$6/Setup!$C$13)-DJ301-FH301)+IF($K301=45,$D301,0)</f>
        <v/>
      </c>
      <c r="BM301">
        <f>MAX(0,BM300*(1+BM$6/Setup!$C$13)-DK301-FI301)+IF($K301=46,$D301,0)</f>
        <v/>
      </c>
      <c r="BN301">
        <f>MAX(0,BN300*(1+BN$6/Setup!$C$13)-DL301-FJ301)+IF($K301=47,$D301,0)</f>
        <v/>
      </c>
      <c r="BO301">
        <f>MAX(0,BO300*(1+BO$6/Setup!$C$13)-DM301-FK301)+IF($K301=48,$D301,0)</f>
        <v/>
      </c>
      <c r="BP301">
        <f>MAX(0,BP300*(1+BP$6/Setup!$C$13)-DN301-FL301)+IF($K301=49,$D301,0)</f>
        <v/>
      </c>
      <c r="BQ301">
        <f>MAX(0,BQ300*(1+BQ$6/Setup!$C$13)-DO301-FM301)+IF($K301=50,$D301,0)</f>
        <v/>
      </c>
      <c r="BR301">
        <f>MIN(T300*(1+T$6/Setup!$C$13),T$7)</f>
        <v/>
      </c>
      <c r="BS301">
        <f>MIN(U300*(1+U$6/Setup!$C$13),U$7)</f>
        <v/>
      </c>
      <c r="BT301">
        <f>MIN(V300*(1+V$6/Setup!$C$13),V$7)</f>
        <v/>
      </c>
      <c r="BU301">
        <f>MIN(W300*(1+W$6/Setup!$C$13),W$7)</f>
        <v/>
      </c>
      <c r="BV301">
        <f>MIN(X300*(1+X$6/Setup!$C$13),X$7)</f>
        <v/>
      </c>
      <c r="BW301">
        <f>MIN(Y300*(1+Y$6/Setup!$C$13),Y$7)</f>
        <v/>
      </c>
      <c r="BX301">
        <f>MIN(Z300*(1+Z$6/Setup!$C$13),Z$7)</f>
        <v/>
      </c>
      <c r="BY301">
        <f>MIN(AA300*(1+AA$6/Setup!$C$13),AA$7)</f>
        <v/>
      </c>
      <c r="BZ301">
        <f>MIN(AB300*(1+AB$6/Setup!$C$13),AB$7)</f>
        <v/>
      </c>
      <c r="CA301">
        <f>MIN(AC300*(1+AC$6/Setup!$C$13),AC$7)</f>
        <v/>
      </c>
      <c r="CB301">
        <f>MIN(AD300*(1+AD$6/Setup!$C$13),AD$7)</f>
        <v/>
      </c>
      <c r="CC301">
        <f>MIN(AE300*(1+AE$6/Setup!$C$13),AE$7)</f>
        <v/>
      </c>
      <c r="CD301">
        <f>MIN(AF300*(1+AF$6/Setup!$C$13),AF$7)</f>
        <v/>
      </c>
      <c r="CE301">
        <f>MIN(AG300*(1+AG$6/Setup!$C$13),AG$7)</f>
        <v/>
      </c>
      <c r="CF301">
        <f>MIN(AH300*(1+AH$6/Setup!$C$13),AH$7)</f>
        <v/>
      </c>
      <c r="CG301">
        <f>MIN(AI300*(1+AI$6/Setup!$C$13),AI$7)</f>
        <v/>
      </c>
      <c r="CH301">
        <f>MIN(AJ300*(1+AJ$6/Setup!$C$13),AJ$7)</f>
        <v/>
      </c>
      <c r="CI301">
        <f>MIN(AK300*(1+AK$6/Setup!$C$13),AK$7)</f>
        <v/>
      </c>
      <c r="CJ301">
        <f>MIN(AL300*(1+AL$6/Setup!$C$13),AL$7)</f>
        <v/>
      </c>
      <c r="CK301">
        <f>MIN(AM300*(1+AM$6/Setup!$C$13),AM$7)</f>
        <v/>
      </c>
      <c r="CL301">
        <f>MIN(AN300*(1+AN$6/Setup!$C$13),AN$7)</f>
        <v/>
      </c>
      <c r="CM301">
        <f>MIN(AO300*(1+AO$6/Setup!$C$13),AO$7)</f>
        <v/>
      </c>
      <c r="CN301">
        <f>MIN(AP300*(1+AP$6/Setup!$C$13),AP$7)</f>
        <v/>
      </c>
      <c r="CO301">
        <f>MIN(AQ300*(1+AQ$6/Setup!$C$13),AQ$7)</f>
        <v/>
      </c>
      <c r="CP301">
        <f>MIN(AR300*(1+AR$6/Setup!$C$13),AR$7)</f>
        <v/>
      </c>
      <c r="CQ301">
        <f>MIN(AS300*(1+AS$6/Setup!$C$13),AS$7)</f>
        <v/>
      </c>
      <c r="CR301">
        <f>MIN(AT300*(1+AT$6/Setup!$C$13),AT$7)</f>
        <v/>
      </c>
      <c r="CS301">
        <f>MIN(AU300*(1+AU$6/Setup!$C$13),AU$7)</f>
        <v/>
      </c>
      <c r="CT301">
        <f>MIN(AV300*(1+AV$6/Setup!$C$13),AV$7)</f>
        <v/>
      </c>
      <c r="CU301">
        <f>MIN(AW300*(1+AW$6/Setup!$C$13),AW$7)</f>
        <v/>
      </c>
      <c r="CV301">
        <f>MIN(AX300*(1+AX$6/Setup!$C$13),AX$7)</f>
        <v/>
      </c>
      <c r="CW301">
        <f>MIN(AY300*(1+AY$6/Setup!$C$13),AY$7)</f>
        <v/>
      </c>
      <c r="CX301">
        <f>MIN(AZ300*(1+AZ$6/Setup!$C$13),AZ$7)</f>
        <v/>
      </c>
      <c r="CY301">
        <f>MIN(BA300*(1+BA$6/Setup!$C$13),BA$7)</f>
        <v/>
      </c>
      <c r="CZ301">
        <f>MIN(BB300*(1+BB$6/Setup!$C$13),BB$7)</f>
        <v/>
      </c>
      <c r="DA301">
        <f>MIN(BC300*(1+BC$6/Setup!$C$13),BC$7)</f>
        <v/>
      </c>
      <c r="DB301">
        <f>MIN(BD300*(1+BD$6/Setup!$C$13),BD$7)</f>
        <v/>
      </c>
      <c r="DC301">
        <f>MIN(BE300*(1+BE$6/Setup!$C$13),BE$7)</f>
        <v/>
      </c>
      <c r="DD301">
        <f>MIN(BF300*(1+BF$6/Setup!$C$13),BF$7)</f>
        <v/>
      </c>
      <c r="DE301">
        <f>MIN(BG300*(1+BG$6/Setup!$C$13),BG$7)</f>
        <v/>
      </c>
      <c r="DF301">
        <f>MIN(BH300*(1+BH$6/Setup!$C$13),BH$7)</f>
        <v/>
      </c>
      <c r="DG301">
        <f>MIN(BI300*(1+BI$6/Setup!$C$13),BI$7)</f>
        <v/>
      </c>
      <c r="DH301">
        <f>MIN(BJ300*(1+BJ$6/Setup!$C$13),BJ$7)</f>
        <v/>
      </c>
      <c r="DI301">
        <f>MIN(BK300*(1+BK$6/Setup!$C$13),BK$7)</f>
        <v/>
      </c>
      <c r="DJ301">
        <f>MIN(BL300*(1+BL$6/Setup!$C$13),BL$7)</f>
        <v/>
      </c>
      <c r="DK301">
        <f>MIN(BM300*(1+BM$6/Setup!$C$13),BM$7)</f>
        <v/>
      </c>
      <c r="DL301">
        <f>MIN(BN300*(1+BN$6/Setup!$C$13),BN$7)</f>
        <v/>
      </c>
      <c r="DM301">
        <f>MIN(BO300*(1+BO$6/Setup!$C$13),BO$7)</f>
        <v/>
      </c>
      <c r="DN301">
        <f>MIN(BP300*(1+BP$6/Setup!$C$13),BP$7)</f>
        <v/>
      </c>
      <c r="DO301">
        <f>MIN(BQ300*(1+BQ$6/Setup!$C$13),BQ$7)</f>
        <v/>
      </c>
      <c r="DP301">
        <f>MIN(T300*(1+T$6/Setup!$C$13)-BR301,$H301)</f>
        <v/>
      </c>
      <c r="DQ301">
        <f>MIN(U300*(1+U$6/Setup!$C$13)-BS301,MAX(0,$H301-SUM($DP301:DP301)))</f>
        <v/>
      </c>
      <c r="DR301">
        <f>MIN(V300*(1+V$6/Setup!$C$13)-BT301,MAX(0,$H301-SUM($DP301:DQ301)))</f>
        <v/>
      </c>
      <c r="DS301">
        <f>MIN(W300*(1+W$6/Setup!$C$13)-BU301,MAX(0,$H301-SUM($DP301:DR301)))</f>
        <v/>
      </c>
      <c r="DT301">
        <f>MIN(X300*(1+X$6/Setup!$C$13)-BV301,MAX(0,$H301-SUM($DP301:DS301)))</f>
        <v/>
      </c>
      <c r="DU301">
        <f>MIN(Y300*(1+Y$6/Setup!$C$13)-BW301,MAX(0,$H301-SUM($DP301:DT301)))</f>
        <v/>
      </c>
      <c r="DV301">
        <f>MIN(Z300*(1+Z$6/Setup!$C$13)-BX301,MAX(0,$H301-SUM($DP301:DU301)))</f>
        <v/>
      </c>
      <c r="DW301">
        <f>MIN(AA300*(1+AA$6/Setup!$C$13)-BY301,MAX(0,$H301-SUM($DP301:DV301)))</f>
        <v/>
      </c>
      <c r="DX301">
        <f>MIN(AB300*(1+AB$6/Setup!$C$13)-BZ301,MAX(0,$H301-SUM($DP301:DW301)))</f>
        <v/>
      </c>
      <c r="DY301">
        <f>MIN(AC300*(1+AC$6/Setup!$C$13)-CA301,MAX(0,$H301-SUM($DP301:DX301)))</f>
        <v/>
      </c>
      <c r="DZ301">
        <f>MIN(AD300*(1+AD$6/Setup!$C$13)-CB301,MAX(0,$H301-SUM($DP301:DY301)))</f>
        <v/>
      </c>
      <c r="EA301">
        <f>MIN(AE300*(1+AE$6/Setup!$C$13)-CC301,MAX(0,$H301-SUM($DP301:DZ301)))</f>
        <v/>
      </c>
      <c r="EB301">
        <f>MIN(AF300*(1+AF$6/Setup!$C$13)-CD301,MAX(0,$H301-SUM($DP301:EA301)))</f>
        <v/>
      </c>
      <c r="EC301">
        <f>MIN(AG300*(1+AG$6/Setup!$C$13)-CE301,MAX(0,$H301-SUM($DP301:EB301)))</f>
        <v/>
      </c>
      <c r="ED301">
        <f>MIN(AH300*(1+AH$6/Setup!$C$13)-CF301,MAX(0,$H301-SUM($DP301:EC301)))</f>
        <v/>
      </c>
      <c r="EE301">
        <f>MIN(AI300*(1+AI$6/Setup!$C$13)-CG301,MAX(0,$H301-SUM($DP301:ED301)))</f>
        <v/>
      </c>
      <c r="EF301">
        <f>MIN(AJ300*(1+AJ$6/Setup!$C$13)-CH301,MAX(0,$H301-SUM($DP301:EE301)))</f>
        <v/>
      </c>
      <c r="EG301">
        <f>MIN(AK300*(1+AK$6/Setup!$C$13)-CI301,MAX(0,$H301-SUM($DP301:EF301)))</f>
        <v/>
      </c>
      <c r="EH301">
        <f>MIN(AL300*(1+AL$6/Setup!$C$13)-CJ301,MAX(0,$H301-SUM($DP301:EG301)))</f>
        <v/>
      </c>
      <c r="EI301">
        <f>MIN(AM300*(1+AM$6/Setup!$C$13)-CK301,MAX(0,$H301-SUM($DP301:EH301)))</f>
        <v/>
      </c>
      <c r="EJ301">
        <f>MIN(AN300*(1+AN$6/Setup!$C$13)-CL301,MAX(0,$H301-SUM($DP301:EI301)))</f>
        <v/>
      </c>
      <c r="EK301">
        <f>MIN(AO300*(1+AO$6/Setup!$C$13)-CM301,MAX(0,$H301-SUM($DP301:EJ301)))</f>
        <v/>
      </c>
      <c r="EL301">
        <f>MIN(AP300*(1+AP$6/Setup!$C$13)-CN301,MAX(0,$H301-SUM($DP301:EK301)))</f>
        <v/>
      </c>
      <c r="EM301">
        <f>MIN(AQ300*(1+AQ$6/Setup!$C$13)-CO301,MAX(0,$H301-SUM($DP301:EL301)))</f>
        <v/>
      </c>
      <c r="EN301">
        <f>MIN(AR300*(1+AR$6/Setup!$C$13)-CP301,MAX(0,$H301-SUM($DP301:EM301)))</f>
        <v/>
      </c>
      <c r="EO301">
        <f>MIN(AS300*(1+AS$6/Setup!$C$13)-CQ301,MAX(0,$H301-SUM($DP301:EN301)))</f>
        <v/>
      </c>
      <c r="EP301">
        <f>MIN(AT300*(1+AT$6/Setup!$C$13)-CR301,MAX(0,$H301-SUM($DP301:EO301)))</f>
        <v/>
      </c>
      <c r="EQ301">
        <f>MIN(AU300*(1+AU$6/Setup!$C$13)-CS301,MAX(0,$H301-SUM($DP301:EP301)))</f>
        <v/>
      </c>
      <c r="ER301">
        <f>MIN(AV300*(1+AV$6/Setup!$C$13)-CT301,MAX(0,$H301-SUM($DP301:EQ301)))</f>
        <v/>
      </c>
      <c r="ES301">
        <f>MIN(AW300*(1+AW$6/Setup!$C$13)-CU301,MAX(0,$H301-SUM($DP301:ER301)))</f>
        <v/>
      </c>
      <c r="ET301">
        <f>MIN(AX300*(1+AX$6/Setup!$C$13)-CV301,MAX(0,$H301-SUM($DP301:ES301)))</f>
        <v/>
      </c>
      <c r="EU301">
        <f>MIN(AY300*(1+AY$6/Setup!$C$13)-CW301,MAX(0,$H301-SUM($DP301:ET301)))</f>
        <v/>
      </c>
      <c r="EV301">
        <f>MIN(AZ300*(1+AZ$6/Setup!$C$13)-CX301,MAX(0,$H301-SUM($DP301:EU301)))</f>
        <v/>
      </c>
      <c r="EW301">
        <f>MIN(BA300*(1+BA$6/Setup!$C$13)-CY301,MAX(0,$H301-SUM($DP301:EV301)))</f>
        <v/>
      </c>
      <c r="EX301">
        <f>MIN(BB300*(1+BB$6/Setup!$C$13)-CZ301,MAX(0,$H301-SUM($DP301:EW301)))</f>
        <v/>
      </c>
      <c r="EY301">
        <f>MIN(BC300*(1+BC$6/Setup!$C$13)-DA301,MAX(0,$H301-SUM($DP301:EX301)))</f>
        <v/>
      </c>
      <c r="EZ301">
        <f>MIN(BD300*(1+BD$6/Setup!$C$13)-DB301,MAX(0,$H301-SUM($DP301:EY301)))</f>
        <v/>
      </c>
      <c r="FA301">
        <f>MIN(BE300*(1+BE$6/Setup!$C$13)-DC301,MAX(0,$H301-SUM($DP301:EZ301)))</f>
        <v/>
      </c>
      <c r="FB301">
        <f>MIN(BF300*(1+BF$6/Setup!$C$13)-DD301,MAX(0,$H301-SUM($DP301:FA301)))</f>
        <v/>
      </c>
      <c r="FC301">
        <f>MIN(BG300*(1+BG$6/Setup!$C$13)-DE301,MAX(0,$H301-SUM($DP301:FB301)))</f>
        <v/>
      </c>
      <c r="FD301">
        <f>MIN(BH300*(1+BH$6/Setup!$C$13)-DF301,MAX(0,$H301-SUM($DP301:FC301)))</f>
        <v/>
      </c>
      <c r="FE301">
        <f>MIN(BI300*(1+BI$6/Setup!$C$13)-DG301,MAX(0,$H301-SUM($DP301:FD301)))</f>
        <v/>
      </c>
      <c r="FF301">
        <f>MIN(BJ300*(1+BJ$6/Setup!$C$13)-DH301,MAX(0,$H301-SUM($DP301:FE301)))</f>
        <v/>
      </c>
      <c r="FG301">
        <f>MIN(BK300*(1+BK$6/Setup!$C$13)-DI301,MAX(0,$H301-SUM($DP301:FF301)))</f>
        <v/>
      </c>
      <c r="FH301">
        <f>MIN(BL300*(1+BL$6/Setup!$C$13)-DJ301,MAX(0,$H301-SUM($DP301:FG301)))</f>
        <v/>
      </c>
      <c r="FI301">
        <f>MIN(BM300*(1+BM$6/Setup!$C$13)-DK301,MAX(0,$H301-SUM($DP301:FH301)))</f>
        <v/>
      </c>
      <c r="FJ301">
        <f>MIN(BN300*(1+BN$6/Setup!$C$13)-DL301,MAX(0,$H301-SUM($DP301:FI301)))</f>
        <v/>
      </c>
      <c r="FK301">
        <f>MIN(BO300*(1+BO$6/Setup!$C$13)-DM301,MAX(0,$H301-SUM($DP301:FJ301)))</f>
        <v/>
      </c>
      <c r="FL301">
        <f>MIN(BP300*(1+BP$6/Setup!$C$13)-DN301,MAX(0,$H301-SUM($DP301:FK301)))</f>
        <v/>
      </c>
      <c r="FM301">
        <f>MIN(BQ300*(1+BQ$6/Setup!$C$13)-DO301,MAX(0,$H301-SUM($DP301:FL301)))</f>
        <v/>
      </c>
    </row>
    <row r="302">
      <c r="A302">
        <f>A301+1</f>
        <v/>
      </c>
      <c r="B302">
        <f>IF(Setup!$C$6="Every week",Setup!$C$7+7*(A302-1),IF(Setup!$C$6="Every 2 weeks",Setup!$C$7+14*(A302-1),IF(Setup!$C$6="Every month",EDATE(Setup!$C$7,A302-1),EOMONTH(Setup!$C$7,INT((A302-1+Setup!$C$20)/2)-1)+MIN(IF(MOD(A302-1+Setup!$C$20,2)=0,Setup!$C$18,Setup!$C$19),DAY(EOMONTH(Setup!$C$7,INT((A302-1+Setup!$C$20)/2)))))))</f>
        <v/>
      </c>
      <c r="C302">
        <f>N('Paycheck Plan'!J298)</f>
        <v/>
      </c>
      <c r="D302">
        <f>N('Paycheck Plan'!K298)</f>
        <v/>
      </c>
      <c r="E302">
        <f>MIN(MAX(0,Setup!$C$10-F301),MAX(0,Setup!$C$8+C302-G302))</f>
        <v/>
      </c>
      <c r="F302">
        <f>F301+E302</f>
        <v/>
      </c>
      <c r="G302">
        <f>MIN(Setup!$C$14,MAX(0,Setup!$C$8+C302))</f>
        <v/>
      </c>
      <c r="H302">
        <f>MAX(0,Setup!$C$8+C302-G302-E302)+SUM($T$7:$BQ$7)-SUM(BR302:DO302)</f>
        <v/>
      </c>
      <c r="I302">
        <f>SUMPRODUCT(T301:BQ301,$T$6:$BQ$6)/Setup!$C$13</f>
        <v/>
      </c>
      <c r="J302">
        <f>SUM(T302:BQ302)</f>
        <v/>
      </c>
      <c r="K302">
        <f>IF(MAX(DP302:FM302)&gt;0,MATCH(MAX(DP302:FM302),DP302:FM302,0),1)</f>
        <v/>
      </c>
      <c r="T302">
        <f>MAX(0,T301*(1+T$6/Setup!$C$13)-BR302-DP302)+IF($K302=1,$D302,0)</f>
        <v/>
      </c>
      <c r="U302">
        <f>MAX(0,U301*(1+U$6/Setup!$C$13)-BS302-DQ302)+IF($K302=2,$D302,0)</f>
        <v/>
      </c>
      <c r="V302">
        <f>MAX(0,V301*(1+V$6/Setup!$C$13)-BT302-DR302)+IF($K302=3,$D302,0)</f>
        <v/>
      </c>
      <c r="W302">
        <f>MAX(0,W301*(1+W$6/Setup!$C$13)-BU302-DS302)+IF($K302=4,$D302,0)</f>
        <v/>
      </c>
      <c r="X302">
        <f>MAX(0,X301*(1+X$6/Setup!$C$13)-BV302-DT302)+IF($K302=5,$D302,0)</f>
        <v/>
      </c>
      <c r="Y302">
        <f>MAX(0,Y301*(1+Y$6/Setup!$C$13)-BW302-DU302)+IF($K302=6,$D302,0)</f>
        <v/>
      </c>
      <c r="Z302">
        <f>MAX(0,Z301*(1+Z$6/Setup!$C$13)-BX302-DV302)+IF($K302=7,$D302,0)</f>
        <v/>
      </c>
      <c r="AA302">
        <f>MAX(0,AA301*(1+AA$6/Setup!$C$13)-BY302-DW302)+IF($K302=8,$D302,0)</f>
        <v/>
      </c>
      <c r="AB302">
        <f>MAX(0,AB301*(1+AB$6/Setup!$C$13)-BZ302-DX302)+IF($K302=9,$D302,0)</f>
        <v/>
      </c>
      <c r="AC302">
        <f>MAX(0,AC301*(1+AC$6/Setup!$C$13)-CA302-DY302)+IF($K302=10,$D302,0)</f>
        <v/>
      </c>
      <c r="AD302">
        <f>MAX(0,AD301*(1+AD$6/Setup!$C$13)-CB302-DZ302)+IF($K302=11,$D302,0)</f>
        <v/>
      </c>
      <c r="AE302">
        <f>MAX(0,AE301*(1+AE$6/Setup!$C$13)-CC302-EA302)+IF($K302=12,$D302,0)</f>
        <v/>
      </c>
      <c r="AF302">
        <f>MAX(0,AF301*(1+AF$6/Setup!$C$13)-CD302-EB302)+IF($K302=13,$D302,0)</f>
        <v/>
      </c>
      <c r="AG302">
        <f>MAX(0,AG301*(1+AG$6/Setup!$C$13)-CE302-EC302)+IF($K302=14,$D302,0)</f>
        <v/>
      </c>
      <c r="AH302">
        <f>MAX(0,AH301*(1+AH$6/Setup!$C$13)-CF302-ED302)+IF($K302=15,$D302,0)</f>
        <v/>
      </c>
      <c r="AI302">
        <f>MAX(0,AI301*(1+AI$6/Setup!$C$13)-CG302-EE302)+IF($K302=16,$D302,0)</f>
        <v/>
      </c>
      <c r="AJ302">
        <f>MAX(0,AJ301*(1+AJ$6/Setup!$C$13)-CH302-EF302)+IF($K302=17,$D302,0)</f>
        <v/>
      </c>
      <c r="AK302">
        <f>MAX(0,AK301*(1+AK$6/Setup!$C$13)-CI302-EG302)+IF($K302=18,$D302,0)</f>
        <v/>
      </c>
      <c r="AL302">
        <f>MAX(0,AL301*(1+AL$6/Setup!$C$13)-CJ302-EH302)+IF($K302=19,$D302,0)</f>
        <v/>
      </c>
      <c r="AM302">
        <f>MAX(0,AM301*(1+AM$6/Setup!$C$13)-CK302-EI302)+IF($K302=20,$D302,0)</f>
        <v/>
      </c>
      <c r="AN302">
        <f>MAX(0,AN301*(1+AN$6/Setup!$C$13)-CL302-EJ302)+IF($K302=21,$D302,0)</f>
        <v/>
      </c>
      <c r="AO302">
        <f>MAX(0,AO301*(1+AO$6/Setup!$C$13)-CM302-EK302)+IF($K302=22,$D302,0)</f>
        <v/>
      </c>
      <c r="AP302">
        <f>MAX(0,AP301*(1+AP$6/Setup!$C$13)-CN302-EL302)+IF($K302=23,$D302,0)</f>
        <v/>
      </c>
      <c r="AQ302">
        <f>MAX(0,AQ301*(1+AQ$6/Setup!$C$13)-CO302-EM302)+IF($K302=24,$D302,0)</f>
        <v/>
      </c>
      <c r="AR302">
        <f>MAX(0,AR301*(1+AR$6/Setup!$C$13)-CP302-EN302)+IF($K302=25,$D302,0)</f>
        <v/>
      </c>
      <c r="AS302">
        <f>MAX(0,AS301*(1+AS$6/Setup!$C$13)-CQ302-EO302)+IF($K302=26,$D302,0)</f>
        <v/>
      </c>
      <c r="AT302">
        <f>MAX(0,AT301*(1+AT$6/Setup!$C$13)-CR302-EP302)+IF($K302=27,$D302,0)</f>
        <v/>
      </c>
      <c r="AU302">
        <f>MAX(0,AU301*(1+AU$6/Setup!$C$13)-CS302-EQ302)+IF($K302=28,$D302,0)</f>
        <v/>
      </c>
      <c r="AV302">
        <f>MAX(0,AV301*(1+AV$6/Setup!$C$13)-CT302-ER302)+IF($K302=29,$D302,0)</f>
        <v/>
      </c>
      <c r="AW302">
        <f>MAX(0,AW301*(1+AW$6/Setup!$C$13)-CU302-ES302)+IF($K302=30,$D302,0)</f>
        <v/>
      </c>
      <c r="AX302">
        <f>MAX(0,AX301*(1+AX$6/Setup!$C$13)-CV302-ET302)+IF($K302=31,$D302,0)</f>
        <v/>
      </c>
      <c r="AY302">
        <f>MAX(0,AY301*(1+AY$6/Setup!$C$13)-CW302-EU302)+IF($K302=32,$D302,0)</f>
        <v/>
      </c>
      <c r="AZ302">
        <f>MAX(0,AZ301*(1+AZ$6/Setup!$C$13)-CX302-EV302)+IF($K302=33,$D302,0)</f>
        <v/>
      </c>
      <c r="BA302">
        <f>MAX(0,BA301*(1+BA$6/Setup!$C$13)-CY302-EW302)+IF($K302=34,$D302,0)</f>
        <v/>
      </c>
      <c r="BB302">
        <f>MAX(0,BB301*(1+BB$6/Setup!$C$13)-CZ302-EX302)+IF($K302=35,$D302,0)</f>
        <v/>
      </c>
      <c r="BC302">
        <f>MAX(0,BC301*(1+BC$6/Setup!$C$13)-DA302-EY302)+IF($K302=36,$D302,0)</f>
        <v/>
      </c>
      <c r="BD302">
        <f>MAX(0,BD301*(1+BD$6/Setup!$C$13)-DB302-EZ302)+IF($K302=37,$D302,0)</f>
        <v/>
      </c>
      <c r="BE302">
        <f>MAX(0,BE301*(1+BE$6/Setup!$C$13)-DC302-FA302)+IF($K302=38,$D302,0)</f>
        <v/>
      </c>
      <c r="BF302">
        <f>MAX(0,BF301*(1+BF$6/Setup!$C$13)-DD302-FB302)+IF($K302=39,$D302,0)</f>
        <v/>
      </c>
      <c r="BG302">
        <f>MAX(0,BG301*(1+BG$6/Setup!$C$13)-DE302-FC302)+IF($K302=40,$D302,0)</f>
        <v/>
      </c>
      <c r="BH302">
        <f>MAX(0,BH301*(1+BH$6/Setup!$C$13)-DF302-FD302)+IF($K302=41,$D302,0)</f>
        <v/>
      </c>
      <c r="BI302">
        <f>MAX(0,BI301*(1+BI$6/Setup!$C$13)-DG302-FE302)+IF($K302=42,$D302,0)</f>
        <v/>
      </c>
      <c r="BJ302">
        <f>MAX(0,BJ301*(1+BJ$6/Setup!$C$13)-DH302-FF302)+IF($K302=43,$D302,0)</f>
        <v/>
      </c>
      <c r="BK302">
        <f>MAX(0,BK301*(1+BK$6/Setup!$C$13)-DI302-FG302)+IF($K302=44,$D302,0)</f>
        <v/>
      </c>
      <c r="BL302">
        <f>MAX(0,BL301*(1+BL$6/Setup!$C$13)-DJ302-FH302)+IF($K302=45,$D302,0)</f>
        <v/>
      </c>
      <c r="BM302">
        <f>MAX(0,BM301*(1+BM$6/Setup!$C$13)-DK302-FI302)+IF($K302=46,$D302,0)</f>
        <v/>
      </c>
      <c r="BN302">
        <f>MAX(0,BN301*(1+BN$6/Setup!$C$13)-DL302-FJ302)+IF($K302=47,$D302,0)</f>
        <v/>
      </c>
      <c r="BO302">
        <f>MAX(0,BO301*(1+BO$6/Setup!$C$13)-DM302-FK302)+IF($K302=48,$D302,0)</f>
        <v/>
      </c>
      <c r="BP302">
        <f>MAX(0,BP301*(1+BP$6/Setup!$C$13)-DN302-FL302)+IF($K302=49,$D302,0)</f>
        <v/>
      </c>
      <c r="BQ302">
        <f>MAX(0,BQ301*(1+BQ$6/Setup!$C$13)-DO302-FM302)+IF($K302=50,$D302,0)</f>
        <v/>
      </c>
      <c r="BR302">
        <f>MIN(T301*(1+T$6/Setup!$C$13),T$7)</f>
        <v/>
      </c>
      <c r="BS302">
        <f>MIN(U301*(1+U$6/Setup!$C$13),U$7)</f>
        <v/>
      </c>
      <c r="BT302">
        <f>MIN(V301*(1+V$6/Setup!$C$13),V$7)</f>
        <v/>
      </c>
      <c r="BU302">
        <f>MIN(W301*(1+W$6/Setup!$C$13),W$7)</f>
        <v/>
      </c>
      <c r="BV302">
        <f>MIN(X301*(1+X$6/Setup!$C$13),X$7)</f>
        <v/>
      </c>
      <c r="BW302">
        <f>MIN(Y301*(1+Y$6/Setup!$C$13),Y$7)</f>
        <v/>
      </c>
      <c r="BX302">
        <f>MIN(Z301*(1+Z$6/Setup!$C$13),Z$7)</f>
        <v/>
      </c>
      <c r="BY302">
        <f>MIN(AA301*(1+AA$6/Setup!$C$13),AA$7)</f>
        <v/>
      </c>
      <c r="BZ302">
        <f>MIN(AB301*(1+AB$6/Setup!$C$13),AB$7)</f>
        <v/>
      </c>
      <c r="CA302">
        <f>MIN(AC301*(1+AC$6/Setup!$C$13),AC$7)</f>
        <v/>
      </c>
      <c r="CB302">
        <f>MIN(AD301*(1+AD$6/Setup!$C$13),AD$7)</f>
        <v/>
      </c>
      <c r="CC302">
        <f>MIN(AE301*(1+AE$6/Setup!$C$13),AE$7)</f>
        <v/>
      </c>
      <c r="CD302">
        <f>MIN(AF301*(1+AF$6/Setup!$C$13),AF$7)</f>
        <v/>
      </c>
      <c r="CE302">
        <f>MIN(AG301*(1+AG$6/Setup!$C$13),AG$7)</f>
        <v/>
      </c>
      <c r="CF302">
        <f>MIN(AH301*(1+AH$6/Setup!$C$13),AH$7)</f>
        <v/>
      </c>
      <c r="CG302">
        <f>MIN(AI301*(1+AI$6/Setup!$C$13),AI$7)</f>
        <v/>
      </c>
      <c r="CH302">
        <f>MIN(AJ301*(1+AJ$6/Setup!$C$13),AJ$7)</f>
        <v/>
      </c>
      <c r="CI302">
        <f>MIN(AK301*(1+AK$6/Setup!$C$13),AK$7)</f>
        <v/>
      </c>
      <c r="CJ302">
        <f>MIN(AL301*(1+AL$6/Setup!$C$13),AL$7)</f>
        <v/>
      </c>
      <c r="CK302">
        <f>MIN(AM301*(1+AM$6/Setup!$C$13),AM$7)</f>
        <v/>
      </c>
      <c r="CL302">
        <f>MIN(AN301*(1+AN$6/Setup!$C$13),AN$7)</f>
        <v/>
      </c>
      <c r="CM302">
        <f>MIN(AO301*(1+AO$6/Setup!$C$13),AO$7)</f>
        <v/>
      </c>
      <c r="CN302">
        <f>MIN(AP301*(1+AP$6/Setup!$C$13),AP$7)</f>
        <v/>
      </c>
      <c r="CO302">
        <f>MIN(AQ301*(1+AQ$6/Setup!$C$13),AQ$7)</f>
        <v/>
      </c>
      <c r="CP302">
        <f>MIN(AR301*(1+AR$6/Setup!$C$13),AR$7)</f>
        <v/>
      </c>
      <c r="CQ302">
        <f>MIN(AS301*(1+AS$6/Setup!$C$13),AS$7)</f>
        <v/>
      </c>
      <c r="CR302">
        <f>MIN(AT301*(1+AT$6/Setup!$C$13),AT$7)</f>
        <v/>
      </c>
      <c r="CS302">
        <f>MIN(AU301*(1+AU$6/Setup!$C$13),AU$7)</f>
        <v/>
      </c>
      <c r="CT302">
        <f>MIN(AV301*(1+AV$6/Setup!$C$13),AV$7)</f>
        <v/>
      </c>
      <c r="CU302">
        <f>MIN(AW301*(1+AW$6/Setup!$C$13),AW$7)</f>
        <v/>
      </c>
      <c r="CV302">
        <f>MIN(AX301*(1+AX$6/Setup!$C$13),AX$7)</f>
        <v/>
      </c>
      <c r="CW302">
        <f>MIN(AY301*(1+AY$6/Setup!$C$13),AY$7)</f>
        <v/>
      </c>
      <c r="CX302">
        <f>MIN(AZ301*(1+AZ$6/Setup!$C$13),AZ$7)</f>
        <v/>
      </c>
      <c r="CY302">
        <f>MIN(BA301*(1+BA$6/Setup!$C$13),BA$7)</f>
        <v/>
      </c>
      <c r="CZ302">
        <f>MIN(BB301*(1+BB$6/Setup!$C$13),BB$7)</f>
        <v/>
      </c>
      <c r="DA302">
        <f>MIN(BC301*(1+BC$6/Setup!$C$13),BC$7)</f>
        <v/>
      </c>
      <c r="DB302">
        <f>MIN(BD301*(1+BD$6/Setup!$C$13),BD$7)</f>
        <v/>
      </c>
      <c r="DC302">
        <f>MIN(BE301*(1+BE$6/Setup!$C$13),BE$7)</f>
        <v/>
      </c>
      <c r="DD302">
        <f>MIN(BF301*(1+BF$6/Setup!$C$13),BF$7)</f>
        <v/>
      </c>
      <c r="DE302">
        <f>MIN(BG301*(1+BG$6/Setup!$C$13),BG$7)</f>
        <v/>
      </c>
      <c r="DF302">
        <f>MIN(BH301*(1+BH$6/Setup!$C$13),BH$7)</f>
        <v/>
      </c>
      <c r="DG302">
        <f>MIN(BI301*(1+BI$6/Setup!$C$13),BI$7)</f>
        <v/>
      </c>
      <c r="DH302">
        <f>MIN(BJ301*(1+BJ$6/Setup!$C$13),BJ$7)</f>
        <v/>
      </c>
      <c r="DI302">
        <f>MIN(BK301*(1+BK$6/Setup!$C$13),BK$7)</f>
        <v/>
      </c>
      <c r="DJ302">
        <f>MIN(BL301*(1+BL$6/Setup!$C$13),BL$7)</f>
        <v/>
      </c>
      <c r="DK302">
        <f>MIN(BM301*(1+BM$6/Setup!$C$13),BM$7)</f>
        <v/>
      </c>
      <c r="DL302">
        <f>MIN(BN301*(1+BN$6/Setup!$C$13),BN$7)</f>
        <v/>
      </c>
      <c r="DM302">
        <f>MIN(BO301*(1+BO$6/Setup!$C$13),BO$7)</f>
        <v/>
      </c>
      <c r="DN302">
        <f>MIN(BP301*(1+BP$6/Setup!$C$13),BP$7)</f>
        <v/>
      </c>
      <c r="DO302">
        <f>MIN(BQ301*(1+BQ$6/Setup!$C$13),BQ$7)</f>
        <v/>
      </c>
      <c r="DP302">
        <f>MIN(T301*(1+T$6/Setup!$C$13)-BR302,$H302)</f>
        <v/>
      </c>
      <c r="DQ302">
        <f>MIN(U301*(1+U$6/Setup!$C$13)-BS302,MAX(0,$H302-SUM($DP302:DP302)))</f>
        <v/>
      </c>
      <c r="DR302">
        <f>MIN(V301*(1+V$6/Setup!$C$13)-BT302,MAX(0,$H302-SUM($DP302:DQ302)))</f>
        <v/>
      </c>
      <c r="DS302">
        <f>MIN(W301*(1+W$6/Setup!$C$13)-BU302,MAX(0,$H302-SUM($DP302:DR302)))</f>
        <v/>
      </c>
      <c r="DT302">
        <f>MIN(X301*(1+X$6/Setup!$C$13)-BV302,MAX(0,$H302-SUM($DP302:DS302)))</f>
        <v/>
      </c>
      <c r="DU302">
        <f>MIN(Y301*(1+Y$6/Setup!$C$13)-BW302,MAX(0,$H302-SUM($DP302:DT302)))</f>
        <v/>
      </c>
      <c r="DV302">
        <f>MIN(Z301*(1+Z$6/Setup!$C$13)-BX302,MAX(0,$H302-SUM($DP302:DU302)))</f>
        <v/>
      </c>
      <c r="DW302">
        <f>MIN(AA301*(1+AA$6/Setup!$C$13)-BY302,MAX(0,$H302-SUM($DP302:DV302)))</f>
        <v/>
      </c>
      <c r="DX302">
        <f>MIN(AB301*(1+AB$6/Setup!$C$13)-BZ302,MAX(0,$H302-SUM($DP302:DW302)))</f>
        <v/>
      </c>
      <c r="DY302">
        <f>MIN(AC301*(1+AC$6/Setup!$C$13)-CA302,MAX(0,$H302-SUM($DP302:DX302)))</f>
        <v/>
      </c>
      <c r="DZ302">
        <f>MIN(AD301*(1+AD$6/Setup!$C$13)-CB302,MAX(0,$H302-SUM($DP302:DY302)))</f>
        <v/>
      </c>
      <c r="EA302">
        <f>MIN(AE301*(1+AE$6/Setup!$C$13)-CC302,MAX(0,$H302-SUM($DP302:DZ302)))</f>
        <v/>
      </c>
      <c r="EB302">
        <f>MIN(AF301*(1+AF$6/Setup!$C$13)-CD302,MAX(0,$H302-SUM($DP302:EA302)))</f>
        <v/>
      </c>
      <c r="EC302">
        <f>MIN(AG301*(1+AG$6/Setup!$C$13)-CE302,MAX(0,$H302-SUM($DP302:EB302)))</f>
        <v/>
      </c>
      <c r="ED302">
        <f>MIN(AH301*(1+AH$6/Setup!$C$13)-CF302,MAX(0,$H302-SUM($DP302:EC302)))</f>
        <v/>
      </c>
      <c r="EE302">
        <f>MIN(AI301*(1+AI$6/Setup!$C$13)-CG302,MAX(0,$H302-SUM($DP302:ED302)))</f>
        <v/>
      </c>
      <c r="EF302">
        <f>MIN(AJ301*(1+AJ$6/Setup!$C$13)-CH302,MAX(0,$H302-SUM($DP302:EE302)))</f>
        <v/>
      </c>
      <c r="EG302">
        <f>MIN(AK301*(1+AK$6/Setup!$C$13)-CI302,MAX(0,$H302-SUM($DP302:EF302)))</f>
        <v/>
      </c>
      <c r="EH302">
        <f>MIN(AL301*(1+AL$6/Setup!$C$13)-CJ302,MAX(0,$H302-SUM($DP302:EG302)))</f>
        <v/>
      </c>
      <c r="EI302">
        <f>MIN(AM301*(1+AM$6/Setup!$C$13)-CK302,MAX(0,$H302-SUM($DP302:EH302)))</f>
        <v/>
      </c>
      <c r="EJ302">
        <f>MIN(AN301*(1+AN$6/Setup!$C$13)-CL302,MAX(0,$H302-SUM($DP302:EI302)))</f>
        <v/>
      </c>
      <c r="EK302">
        <f>MIN(AO301*(1+AO$6/Setup!$C$13)-CM302,MAX(0,$H302-SUM($DP302:EJ302)))</f>
        <v/>
      </c>
      <c r="EL302">
        <f>MIN(AP301*(1+AP$6/Setup!$C$13)-CN302,MAX(0,$H302-SUM($DP302:EK302)))</f>
        <v/>
      </c>
      <c r="EM302">
        <f>MIN(AQ301*(1+AQ$6/Setup!$C$13)-CO302,MAX(0,$H302-SUM($DP302:EL302)))</f>
        <v/>
      </c>
      <c r="EN302">
        <f>MIN(AR301*(1+AR$6/Setup!$C$13)-CP302,MAX(0,$H302-SUM($DP302:EM302)))</f>
        <v/>
      </c>
      <c r="EO302">
        <f>MIN(AS301*(1+AS$6/Setup!$C$13)-CQ302,MAX(0,$H302-SUM($DP302:EN302)))</f>
        <v/>
      </c>
      <c r="EP302">
        <f>MIN(AT301*(1+AT$6/Setup!$C$13)-CR302,MAX(0,$H302-SUM($DP302:EO302)))</f>
        <v/>
      </c>
      <c r="EQ302">
        <f>MIN(AU301*(1+AU$6/Setup!$C$13)-CS302,MAX(0,$H302-SUM($DP302:EP302)))</f>
        <v/>
      </c>
      <c r="ER302">
        <f>MIN(AV301*(1+AV$6/Setup!$C$13)-CT302,MAX(0,$H302-SUM($DP302:EQ302)))</f>
        <v/>
      </c>
      <c r="ES302">
        <f>MIN(AW301*(1+AW$6/Setup!$C$13)-CU302,MAX(0,$H302-SUM($DP302:ER302)))</f>
        <v/>
      </c>
      <c r="ET302">
        <f>MIN(AX301*(1+AX$6/Setup!$C$13)-CV302,MAX(0,$H302-SUM($DP302:ES302)))</f>
        <v/>
      </c>
      <c r="EU302">
        <f>MIN(AY301*(1+AY$6/Setup!$C$13)-CW302,MAX(0,$H302-SUM($DP302:ET302)))</f>
        <v/>
      </c>
      <c r="EV302">
        <f>MIN(AZ301*(1+AZ$6/Setup!$C$13)-CX302,MAX(0,$H302-SUM($DP302:EU302)))</f>
        <v/>
      </c>
      <c r="EW302">
        <f>MIN(BA301*(1+BA$6/Setup!$C$13)-CY302,MAX(0,$H302-SUM($DP302:EV302)))</f>
        <v/>
      </c>
      <c r="EX302">
        <f>MIN(BB301*(1+BB$6/Setup!$C$13)-CZ302,MAX(0,$H302-SUM($DP302:EW302)))</f>
        <v/>
      </c>
      <c r="EY302">
        <f>MIN(BC301*(1+BC$6/Setup!$C$13)-DA302,MAX(0,$H302-SUM($DP302:EX302)))</f>
        <v/>
      </c>
      <c r="EZ302">
        <f>MIN(BD301*(1+BD$6/Setup!$C$13)-DB302,MAX(0,$H302-SUM($DP302:EY302)))</f>
        <v/>
      </c>
      <c r="FA302">
        <f>MIN(BE301*(1+BE$6/Setup!$C$13)-DC302,MAX(0,$H302-SUM($DP302:EZ302)))</f>
        <v/>
      </c>
      <c r="FB302">
        <f>MIN(BF301*(1+BF$6/Setup!$C$13)-DD302,MAX(0,$H302-SUM($DP302:FA302)))</f>
        <v/>
      </c>
      <c r="FC302">
        <f>MIN(BG301*(1+BG$6/Setup!$C$13)-DE302,MAX(0,$H302-SUM($DP302:FB302)))</f>
        <v/>
      </c>
      <c r="FD302">
        <f>MIN(BH301*(1+BH$6/Setup!$C$13)-DF302,MAX(0,$H302-SUM($DP302:FC302)))</f>
        <v/>
      </c>
      <c r="FE302">
        <f>MIN(BI301*(1+BI$6/Setup!$C$13)-DG302,MAX(0,$H302-SUM($DP302:FD302)))</f>
        <v/>
      </c>
      <c r="FF302">
        <f>MIN(BJ301*(1+BJ$6/Setup!$C$13)-DH302,MAX(0,$H302-SUM($DP302:FE302)))</f>
        <v/>
      </c>
      <c r="FG302">
        <f>MIN(BK301*(1+BK$6/Setup!$C$13)-DI302,MAX(0,$H302-SUM($DP302:FF302)))</f>
        <v/>
      </c>
      <c r="FH302">
        <f>MIN(BL301*(1+BL$6/Setup!$C$13)-DJ302,MAX(0,$H302-SUM($DP302:FG302)))</f>
        <v/>
      </c>
      <c r="FI302">
        <f>MIN(BM301*(1+BM$6/Setup!$C$13)-DK302,MAX(0,$H302-SUM($DP302:FH302)))</f>
        <v/>
      </c>
      <c r="FJ302">
        <f>MIN(BN301*(1+BN$6/Setup!$C$13)-DL302,MAX(0,$H302-SUM($DP302:FI302)))</f>
        <v/>
      </c>
      <c r="FK302">
        <f>MIN(BO301*(1+BO$6/Setup!$C$13)-DM302,MAX(0,$H302-SUM($DP302:FJ302)))</f>
        <v/>
      </c>
      <c r="FL302">
        <f>MIN(BP301*(1+BP$6/Setup!$C$13)-DN302,MAX(0,$H302-SUM($DP302:FK302)))</f>
        <v/>
      </c>
      <c r="FM302">
        <f>MIN(BQ301*(1+BQ$6/Setup!$C$13)-DO302,MAX(0,$H302-SUM($DP302:FL302)))</f>
        <v/>
      </c>
    </row>
    <row r="303">
      <c r="A303">
        <f>A302+1</f>
        <v/>
      </c>
      <c r="B303">
        <f>IF(Setup!$C$6="Every week",Setup!$C$7+7*(A303-1),IF(Setup!$C$6="Every 2 weeks",Setup!$C$7+14*(A303-1),IF(Setup!$C$6="Every month",EDATE(Setup!$C$7,A303-1),EOMONTH(Setup!$C$7,INT((A303-1+Setup!$C$20)/2)-1)+MIN(IF(MOD(A303-1+Setup!$C$20,2)=0,Setup!$C$18,Setup!$C$19),DAY(EOMONTH(Setup!$C$7,INT((A303-1+Setup!$C$20)/2)))))))</f>
        <v/>
      </c>
      <c r="C303">
        <f>N('Paycheck Plan'!J299)</f>
        <v/>
      </c>
      <c r="D303">
        <f>N('Paycheck Plan'!K299)</f>
        <v/>
      </c>
      <c r="E303">
        <f>MIN(MAX(0,Setup!$C$10-F302),MAX(0,Setup!$C$8+C303-G303))</f>
        <v/>
      </c>
      <c r="F303">
        <f>F302+E303</f>
        <v/>
      </c>
      <c r="G303">
        <f>MIN(Setup!$C$14,MAX(0,Setup!$C$8+C303))</f>
        <v/>
      </c>
      <c r="H303">
        <f>MAX(0,Setup!$C$8+C303-G303-E303)+SUM($T$7:$BQ$7)-SUM(BR303:DO303)</f>
        <v/>
      </c>
      <c r="I303">
        <f>SUMPRODUCT(T302:BQ302,$T$6:$BQ$6)/Setup!$C$13</f>
        <v/>
      </c>
      <c r="J303">
        <f>SUM(T303:BQ303)</f>
        <v/>
      </c>
      <c r="K303">
        <f>IF(MAX(DP303:FM303)&gt;0,MATCH(MAX(DP303:FM303),DP303:FM303,0),1)</f>
        <v/>
      </c>
      <c r="T303">
        <f>MAX(0,T302*(1+T$6/Setup!$C$13)-BR303-DP303)+IF($K303=1,$D303,0)</f>
        <v/>
      </c>
      <c r="U303">
        <f>MAX(0,U302*(1+U$6/Setup!$C$13)-BS303-DQ303)+IF($K303=2,$D303,0)</f>
        <v/>
      </c>
      <c r="V303">
        <f>MAX(0,V302*(1+V$6/Setup!$C$13)-BT303-DR303)+IF($K303=3,$D303,0)</f>
        <v/>
      </c>
      <c r="W303">
        <f>MAX(0,W302*(1+W$6/Setup!$C$13)-BU303-DS303)+IF($K303=4,$D303,0)</f>
        <v/>
      </c>
      <c r="X303">
        <f>MAX(0,X302*(1+X$6/Setup!$C$13)-BV303-DT303)+IF($K303=5,$D303,0)</f>
        <v/>
      </c>
      <c r="Y303">
        <f>MAX(0,Y302*(1+Y$6/Setup!$C$13)-BW303-DU303)+IF($K303=6,$D303,0)</f>
        <v/>
      </c>
      <c r="Z303">
        <f>MAX(0,Z302*(1+Z$6/Setup!$C$13)-BX303-DV303)+IF($K303=7,$D303,0)</f>
        <v/>
      </c>
      <c r="AA303">
        <f>MAX(0,AA302*(1+AA$6/Setup!$C$13)-BY303-DW303)+IF($K303=8,$D303,0)</f>
        <v/>
      </c>
      <c r="AB303">
        <f>MAX(0,AB302*(1+AB$6/Setup!$C$13)-BZ303-DX303)+IF($K303=9,$D303,0)</f>
        <v/>
      </c>
      <c r="AC303">
        <f>MAX(0,AC302*(1+AC$6/Setup!$C$13)-CA303-DY303)+IF($K303=10,$D303,0)</f>
        <v/>
      </c>
      <c r="AD303">
        <f>MAX(0,AD302*(1+AD$6/Setup!$C$13)-CB303-DZ303)+IF($K303=11,$D303,0)</f>
        <v/>
      </c>
      <c r="AE303">
        <f>MAX(0,AE302*(1+AE$6/Setup!$C$13)-CC303-EA303)+IF($K303=12,$D303,0)</f>
        <v/>
      </c>
      <c r="AF303">
        <f>MAX(0,AF302*(1+AF$6/Setup!$C$13)-CD303-EB303)+IF($K303=13,$D303,0)</f>
        <v/>
      </c>
      <c r="AG303">
        <f>MAX(0,AG302*(1+AG$6/Setup!$C$13)-CE303-EC303)+IF($K303=14,$D303,0)</f>
        <v/>
      </c>
      <c r="AH303">
        <f>MAX(0,AH302*(1+AH$6/Setup!$C$13)-CF303-ED303)+IF($K303=15,$D303,0)</f>
        <v/>
      </c>
      <c r="AI303">
        <f>MAX(0,AI302*(1+AI$6/Setup!$C$13)-CG303-EE303)+IF($K303=16,$D303,0)</f>
        <v/>
      </c>
      <c r="AJ303">
        <f>MAX(0,AJ302*(1+AJ$6/Setup!$C$13)-CH303-EF303)+IF($K303=17,$D303,0)</f>
        <v/>
      </c>
      <c r="AK303">
        <f>MAX(0,AK302*(1+AK$6/Setup!$C$13)-CI303-EG303)+IF($K303=18,$D303,0)</f>
        <v/>
      </c>
      <c r="AL303">
        <f>MAX(0,AL302*(1+AL$6/Setup!$C$13)-CJ303-EH303)+IF($K303=19,$D303,0)</f>
        <v/>
      </c>
      <c r="AM303">
        <f>MAX(0,AM302*(1+AM$6/Setup!$C$13)-CK303-EI303)+IF($K303=20,$D303,0)</f>
        <v/>
      </c>
      <c r="AN303">
        <f>MAX(0,AN302*(1+AN$6/Setup!$C$13)-CL303-EJ303)+IF($K303=21,$D303,0)</f>
        <v/>
      </c>
      <c r="AO303">
        <f>MAX(0,AO302*(1+AO$6/Setup!$C$13)-CM303-EK303)+IF($K303=22,$D303,0)</f>
        <v/>
      </c>
      <c r="AP303">
        <f>MAX(0,AP302*(1+AP$6/Setup!$C$13)-CN303-EL303)+IF($K303=23,$D303,0)</f>
        <v/>
      </c>
      <c r="AQ303">
        <f>MAX(0,AQ302*(1+AQ$6/Setup!$C$13)-CO303-EM303)+IF($K303=24,$D303,0)</f>
        <v/>
      </c>
      <c r="AR303">
        <f>MAX(0,AR302*(1+AR$6/Setup!$C$13)-CP303-EN303)+IF($K303=25,$D303,0)</f>
        <v/>
      </c>
      <c r="AS303">
        <f>MAX(0,AS302*(1+AS$6/Setup!$C$13)-CQ303-EO303)+IF($K303=26,$D303,0)</f>
        <v/>
      </c>
      <c r="AT303">
        <f>MAX(0,AT302*(1+AT$6/Setup!$C$13)-CR303-EP303)+IF($K303=27,$D303,0)</f>
        <v/>
      </c>
      <c r="AU303">
        <f>MAX(0,AU302*(1+AU$6/Setup!$C$13)-CS303-EQ303)+IF($K303=28,$D303,0)</f>
        <v/>
      </c>
      <c r="AV303">
        <f>MAX(0,AV302*(1+AV$6/Setup!$C$13)-CT303-ER303)+IF($K303=29,$D303,0)</f>
        <v/>
      </c>
      <c r="AW303">
        <f>MAX(0,AW302*(1+AW$6/Setup!$C$13)-CU303-ES303)+IF($K303=30,$D303,0)</f>
        <v/>
      </c>
      <c r="AX303">
        <f>MAX(0,AX302*(1+AX$6/Setup!$C$13)-CV303-ET303)+IF($K303=31,$D303,0)</f>
        <v/>
      </c>
      <c r="AY303">
        <f>MAX(0,AY302*(1+AY$6/Setup!$C$13)-CW303-EU303)+IF($K303=32,$D303,0)</f>
        <v/>
      </c>
      <c r="AZ303">
        <f>MAX(0,AZ302*(1+AZ$6/Setup!$C$13)-CX303-EV303)+IF($K303=33,$D303,0)</f>
        <v/>
      </c>
      <c r="BA303">
        <f>MAX(0,BA302*(1+BA$6/Setup!$C$13)-CY303-EW303)+IF($K303=34,$D303,0)</f>
        <v/>
      </c>
      <c r="BB303">
        <f>MAX(0,BB302*(1+BB$6/Setup!$C$13)-CZ303-EX303)+IF($K303=35,$D303,0)</f>
        <v/>
      </c>
      <c r="BC303">
        <f>MAX(0,BC302*(1+BC$6/Setup!$C$13)-DA303-EY303)+IF($K303=36,$D303,0)</f>
        <v/>
      </c>
      <c r="BD303">
        <f>MAX(0,BD302*(1+BD$6/Setup!$C$13)-DB303-EZ303)+IF($K303=37,$D303,0)</f>
        <v/>
      </c>
      <c r="BE303">
        <f>MAX(0,BE302*(1+BE$6/Setup!$C$13)-DC303-FA303)+IF($K303=38,$D303,0)</f>
        <v/>
      </c>
      <c r="BF303">
        <f>MAX(0,BF302*(1+BF$6/Setup!$C$13)-DD303-FB303)+IF($K303=39,$D303,0)</f>
        <v/>
      </c>
      <c r="BG303">
        <f>MAX(0,BG302*(1+BG$6/Setup!$C$13)-DE303-FC303)+IF($K303=40,$D303,0)</f>
        <v/>
      </c>
      <c r="BH303">
        <f>MAX(0,BH302*(1+BH$6/Setup!$C$13)-DF303-FD303)+IF($K303=41,$D303,0)</f>
        <v/>
      </c>
      <c r="BI303">
        <f>MAX(0,BI302*(1+BI$6/Setup!$C$13)-DG303-FE303)+IF($K303=42,$D303,0)</f>
        <v/>
      </c>
      <c r="BJ303">
        <f>MAX(0,BJ302*(1+BJ$6/Setup!$C$13)-DH303-FF303)+IF($K303=43,$D303,0)</f>
        <v/>
      </c>
      <c r="BK303">
        <f>MAX(0,BK302*(1+BK$6/Setup!$C$13)-DI303-FG303)+IF($K303=44,$D303,0)</f>
        <v/>
      </c>
      <c r="BL303">
        <f>MAX(0,BL302*(1+BL$6/Setup!$C$13)-DJ303-FH303)+IF($K303=45,$D303,0)</f>
        <v/>
      </c>
      <c r="BM303">
        <f>MAX(0,BM302*(1+BM$6/Setup!$C$13)-DK303-FI303)+IF($K303=46,$D303,0)</f>
        <v/>
      </c>
      <c r="BN303">
        <f>MAX(0,BN302*(1+BN$6/Setup!$C$13)-DL303-FJ303)+IF($K303=47,$D303,0)</f>
        <v/>
      </c>
      <c r="BO303">
        <f>MAX(0,BO302*(1+BO$6/Setup!$C$13)-DM303-FK303)+IF($K303=48,$D303,0)</f>
        <v/>
      </c>
      <c r="BP303">
        <f>MAX(0,BP302*(1+BP$6/Setup!$C$13)-DN303-FL303)+IF($K303=49,$D303,0)</f>
        <v/>
      </c>
      <c r="BQ303">
        <f>MAX(0,BQ302*(1+BQ$6/Setup!$C$13)-DO303-FM303)+IF($K303=50,$D303,0)</f>
        <v/>
      </c>
      <c r="BR303">
        <f>MIN(T302*(1+T$6/Setup!$C$13),T$7)</f>
        <v/>
      </c>
      <c r="BS303">
        <f>MIN(U302*(1+U$6/Setup!$C$13),U$7)</f>
        <v/>
      </c>
      <c r="BT303">
        <f>MIN(V302*(1+V$6/Setup!$C$13),V$7)</f>
        <v/>
      </c>
      <c r="BU303">
        <f>MIN(W302*(1+W$6/Setup!$C$13),W$7)</f>
        <v/>
      </c>
      <c r="BV303">
        <f>MIN(X302*(1+X$6/Setup!$C$13),X$7)</f>
        <v/>
      </c>
      <c r="BW303">
        <f>MIN(Y302*(1+Y$6/Setup!$C$13),Y$7)</f>
        <v/>
      </c>
      <c r="BX303">
        <f>MIN(Z302*(1+Z$6/Setup!$C$13),Z$7)</f>
        <v/>
      </c>
      <c r="BY303">
        <f>MIN(AA302*(1+AA$6/Setup!$C$13),AA$7)</f>
        <v/>
      </c>
      <c r="BZ303">
        <f>MIN(AB302*(1+AB$6/Setup!$C$13),AB$7)</f>
        <v/>
      </c>
      <c r="CA303">
        <f>MIN(AC302*(1+AC$6/Setup!$C$13),AC$7)</f>
        <v/>
      </c>
      <c r="CB303">
        <f>MIN(AD302*(1+AD$6/Setup!$C$13),AD$7)</f>
        <v/>
      </c>
      <c r="CC303">
        <f>MIN(AE302*(1+AE$6/Setup!$C$13),AE$7)</f>
        <v/>
      </c>
      <c r="CD303">
        <f>MIN(AF302*(1+AF$6/Setup!$C$13),AF$7)</f>
        <v/>
      </c>
      <c r="CE303">
        <f>MIN(AG302*(1+AG$6/Setup!$C$13),AG$7)</f>
        <v/>
      </c>
      <c r="CF303">
        <f>MIN(AH302*(1+AH$6/Setup!$C$13),AH$7)</f>
        <v/>
      </c>
      <c r="CG303">
        <f>MIN(AI302*(1+AI$6/Setup!$C$13),AI$7)</f>
        <v/>
      </c>
      <c r="CH303">
        <f>MIN(AJ302*(1+AJ$6/Setup!$C$13),AJ$7)</f>
        <v/>
      </c>
      <c r="CI303">
        <f>MIN(AK302*(1+AK$6/Setup!$C$13),AK$7)</f>
        <v/>
      </c>
      <c r="CJ303">
        <f>MIN(AL302*(1+AL$6/Setup!$C$13),AL$7)</f>
        <v/>
      </c>
      <c r="CK303">
        <f>MIN(AM302*(1+AM$6/Setup!$C$13),AM$7)</f>
        <v/>
      </c>
      <c r="CL303">
        <f>MIN(AN302*(1+AN$6/Setup!$C$13),AN$7)</f>
        <v/>
      </c>
      <c r="CM303">
        <f>MIN(AO302*(1+AO$6/Setup!$C$13),AO$7)</f>
        <v/>
      </c>
      <c r="CN303">
        <f>MIN(AP302*(1+AP$6/Setup!$C$13),AP$7)</f>
        <v/>
      </c>
      <c r="CO303">
        <f>MIN(AQ302*(1+AQ$6/Setup!$C$13),AQ$7)</f>
        <v/>
      </c>
      <c r="CP303">
        <f>MIN(AR302*(1+AR$6/Setup!$C$13),AR$7)</f>
        <v/>
      </c>
      <c r="CQ303">
        <f>MIN(AS302*(1+AS$6/Setup!$C$13),AS$7)</f>
        <v/>
      </c>
      <c r="CR303">
        <f>MIN(AT302*(1+AT$6/Setup!$C$13),AT$7)</f>
        <v/>
      </c>
      <c r="CS303">
        <f>MIN(AU302*(1+AU$6/Setup!$C$13),AU$7)</f>
        <v/>
      </c>
      <c r="CT303">
        <f>MIN(AV302*(1+AV$6/Setup!$C$13),AV$7)</f>
        <v/>
      </c>
      <c r="CU303">
        <f>MIN(AW302*(1+AW$6/Setup!$C$13),AW$7)</f>
        <v/>
      </c>
      <c r="CV303">
        <f>MIN(AX302*(1+AX$6/Setup!$C$13),AX$7)</f>
        <v/>
      </c>
      <c r="CW303">
        <f>MIN(AY302*(1+AY$6/Setup!$C$13),AY$7)</f>
        <v/>
      </c>
      <c r="CX303">
        <f>MIN(AZ302*(1+AZ$6/Setup!$C$13),AZ$7)</f>
        <v/>
      </c>
      <c r="CY303">
        <f>MIN(BA302*(1+BA$6/Setup!$C$13),BA$7)</f>
        <v/>
      </c>
      <c r="CZ303">
        <f>MIN(BB302*(1+BB$6/Setup!$C$13),BB$7)</f>
        <v/>
      </c>
      <c r="DA303">
        <f>MIN(BC302*(1+BC$6/Setup!$C$13),BC$7)</f>
        <v/>
      </c>
      <c r="DB303">
        <f>MIN(BD302*(1+BD$6/Setup!$C$13),BD$7)</f>
        <v/>
      </c>
      <c r="DC303">
        <f>MIN(BE302*(1+BE$6/Setup!$C$13),BE$7)</f>
        <v/>
      </c>
      <c r="DD303">
        <f>MIN(BF302*(1+BF$6/Setup!$C$13),BF$7)</f>
        <v/>
      </c>
      <c r="DE303">
        <f>MIN(BG302*(1+BG$6/Setup!$C$13),BG$7)</f>
        <v/>
      </c>
      <c r="DF303">
        <f>MIN(BH302*(1+BH$6/Setup!$C$13),BH$7)</f>
        <v/>
      </c>
      <c r="DG303">
        <f>MIN(BI302*(1+BI$6/Setup!$C$13),BI$7)</f>
        <v/>
      </c>
      <c r="DH303">
        <f>MIN(BJ302*(1+BJ$6/Setup!$C$13),BJ$7)</f>
        <v/>
      </c>
      <c r="DI303">
        <f>MIN(BK302*(1+BK$6/Setup!$C$13),BK$7)</f>
        <v/>
      </c>
      <c r="DJ303">
        <f>MIN(BL302*(1+BL$6/Setup!$C$13),BL$7)</f>
        <v/>
      </c>
      <c r="DK303">
        <f>MIN(BM302*(1+BM$6/Setup!$C$13),BM$7)</f>
        <v/>
      </c>
      <c r="DL303">
        <f>MIN(BN302*(1+BN$6/Setup!$C$13),BN$7)</f>
        <v/>
      </c>
      <c r="DM303">
        <f>MIN(BO302*(1+BO$6/Setup!$C$13),BO$7)</f>
        <v/>
      </c>
      <c r="DN303">
        <f>MIN(BP302*(1+BP$6/Setup!$C$13),BP$7)</f>
        <v/>
      </c>
      <c r="DO303">
        <f>MIN(BQ302*(1+BQ$6/Setup!$C$13),BQ$7)</f>
        <v/>
      </c>
      <c r="DP303">
        <f>MIN(T302*(1+T$6/Setup!$C$13)-BR303,$H303)</f>
        <v/>
      </c>
      <c r="DQ303">
        <f>MIN(U302*(1+U$6/Setup!$C$13)-BS303,MAX(0,$H303-SUM($DP303:DP303)))</f>
        <v/>
      </c>
      <c r="DR303">
        <f>MIN(V302*(1+V$6/Setup!$C$13)-BT303,MAX(0,$H303-SUM($DP303:DQ303)))</f>
        <v/>
      </c>
      <c r="DS303">
        <f>MIN(W302*(1+W$6/Setup!$C$13)-BU303,MAX(0,$H303-SUM($DP303:DR303)))</f>
        <v/>
      </c>
      <c r="DT303">
        <f>MIN(X302*(1+X$6/Setup!$C$13)-BV303,MAX(0,$H303-SUM($DP303:DS303)))</f>
        <v/>
      </c>
      <c r="DU303">
        <f>MIN(Y302*(1+Y$6/Setup!$C$13)-BW303,MAX(0,$H303-SUM($DP303:DT303)))</f>
        <v/>
      </c>
      <c r="DV303">
        <f>MIN(Z302*(1+Z$6/Setup!$C$13)-BX303,MAX(0,$H303-SUM($DP303:DU303)))</f>
        <v/>
      </c>
      <c r="DW303">
        <f>MIN(AA302*(1+AA$6/Setup!$C$13)-BY303,MAX(0,$H303-SUM($DP303:DV303)))</f>
        <v/>
      </c>
      <c r="DX303">
        <f>MIN(AB302*(1+AB$6/Setup!$C$13)-BZ303,MAX(0,$H303-SUM($DP303:DW303)))</f>
        <v/>
      </c>
      <c r="DY303">
        <f>MIN(AC302*(1+AC$6/Setup!$C$13)-CA303,MAX(0,$H303-SUM($DP303:DX303)))</f>
        <v/>
      </c>
      <c r="DZ303">
        <f>MIN(AD302*(1+AD$6/Setup!$C$13)-CB303,MAX(0,$H303-SUM($DP303:DY303)))</f>
        <v/>
      </c>
      <c r="EA303">
        <f>MIN(AE302*(1+AE$6/Setup!$C$13)-CC303,MAX(0,$H303-SUM($DP303:DZ303)))</f>
        <v/>
      </c>
      <c r="EB303">
        <f>MIN(AF302*(1+AF$6/Setup!$C$13)-CD303,MAX(0,$H303-SUM($DP303:EA303)))</f>
        <v/>
      </c>
      <c r="EC303">
        <f>MIN(AG302*(1+AG$6/Setup!$C$13)-CE303,MAX(0,$H303-SUM($DP303:EB303)))</f>
        <v/>
      </c>
      <c r="ED303">
        <f>MIN(AH302*(1+AH$6/Setup!$C$13)-CF303,MAX(0,$H303-SUM($DP303:EC303)))</f>
        <v/>
      </c>
      <c r="EE303">
        <f>MIN(AI302*(1+AI$6/Setup!$C$13)-CG303,MAX(0,$H303-SUM($DP303:ED303)))</f>
        <v/>
      </c>
      <c r="EF303">
        <f>MIN(AJ302*(1+AJ$6/Setup!$C$13)-CH303,MAX(0,$H303-SUM($DP303:EE303)))</f>
        <v/>
      </c>
      <c r="EG303">
        <f>MIN(AK302*(1+AK$6/Setup!$C$13)-CI303,MAX(0,$H303-SUM($DP303:EF303)))</f>
        <v/>
      </c>
      <c r="EH303">
        <f>MIN(AL302*(1+AL$6/Setup!$C$13)-CJ303,MAX(0,$H303-SUM($DP303:EG303)))</f>
        <v/>
      </c>
      <c r="EI303">
        <f>MIN(AM302*(1+AM$6/Setup!$C$13)-CK303,MAX(0,$H303-SUM($DP303:EH303)))</f>
        <v/>
      </c>
      <c r="EJ303">
        <f>MIN(AN302*(1+AN$6/Setup!$C$13)-CL303,MAX(0,$H303-SUM($DP303:EI303)))</f>
        <v/>
      </c>
      <c r="EK303">
        <f>MIN(AO302*(1+AO$6/Setup!$C$13)-CM303,MAX(0,$H303-SUM($DP303:EJ303)))</f>
        <v/>
      </c>
      <c r="EL303">
        <f>MIN(AP302*(1+AP$6/Setup!$C$13)-CN303,MAX(0,$H303-SUM($DP303:EK303)))</f>
        <v/>
      </c>
      <c r="EM303">
        <f>MIN(AQ302*(1+AQ$6/Setup!$C$13)-CO303,MAX(0,$H303-SUM($DP303:EL303)))</f>
        <v/>
      </c>
      <c r="EN303">
        <f>MIN(AR302*(1+AR$6/Setup!$C$13)-CP303,MAX(0,$H303-SUM($DP303:EM303)))</f>
        <v/>
      </c>
      <c r="EO303">
        <f>MIN(AS302*(1+AS$6/Setup!$C$13)-CQ303,MAX(0,$H303-SUM($DP303:EN303)))</f>
        <v/>
      </c>
      <c r="EP303">
        <f>MIN(AT302*(1+AT$6/Setup!$C$13)-CR303,MAX(0,$H303-SUM($DP303:EO303)))</f>
        <v/>
      </c>
      <c r="EQ303">
        <f>MIN(AU302*(1+AU$6/Setup!$C$13)-CS303,MAX(0,$H303-SUM($DP303:EP303)))</f>
        <v/>
      </c>
      <c r="ER303">
        <f>MIN(AV302*(1+AV$6/Setup!$C$13)-CT303,MAX(0,$H303-SUM($DP303:EQ303)))</f>
        <v/>
      </c>
      <c r="ES303">
        <f>MIN(AW302*(1+AW$6/Setup!$C$13)-CU303,MAX(0,$H303-SUM($DP303:ER303)))</f>
        <v/>
      </c>
      <c r="ET303">
        <f>MIN(AX302*(1+AX$6/Setup!$C$13)-CV303,MAX(0,$H303-SUM($DP303:ES303)))</f>
        <v/>
      </c>
      <c r="EU303">
        <f>MIN(AY302*(1+AY$6/Setup!$C$13)-CW303,MAX(0,$H303-SUM($DP303:ET303)))</f>
        <v/>
      </c>
      <c r="EV303">
        <f>MIN(AZ302*(1+AZ$6/Setup!$C$13)-CX303,MAX(0,$H303-SUM($DP303:EU303)))</f>
        <v/>
      </c>
      <c r="EW303">
        <f>MIN(BA302*(1+BA$6/Setup!$C$13)-CY303,MAX(0,$H303-SUM($DP303:EV303)))</f>
        <v/>
      </c>
      <c r="EX303">
        <f>MIN(BB302*(1+BB$6/Setup!$C$13)-CZ303,MAX(0,$H303-SUM($DP303:EW303)))</f>
        <v/>
      </c>
      <c r="EY303">
        <f>MIN(BC302*(1+BC$6/Setup!$C$13)-DA303,MAX(0,$H303-SUM($DP303:EX303)))</f>
        <v/>
      </c>
      <c r="EZ303">
        <f>MIN(BD302*(1+BD$6/Setup!$C$13)-DB303,MAX(0,$H303-SUM($DP303:EY303)))</f>
        <v/>
      </c>
      <c r="FA303">
        <f>MIN(BE302*(1+BE$6/Setup!$C$13)-DC303,MAX(0,$H303-SUM($DP303:EZ303)))</f>
        <v/>
      </c>
      <c r="FB303">
        <f>MIN(BF302*(1+BF$6/Setup!$C$13)-DD303,MAX(0,$H303-SUM($DP303:FA303)))</f>
        <v/>
      </c>
      <c r="FC303">
        <f>MIN(BG302*(1+BG$6/Setup!$C$13)-DE303,MAX(0,$H303-SUM($DP303:FB303)))</f>
        <v/>
      </c>
      <c r="FD303">
        <f>MIN(BH302*(1+BH$6/Setup!$C$13)-DF303,MAX(0,$H303-SUM($DP303:FC303)))</f>
        <v/>
      </c>
      <c r="FE303">
        <f>MIN(BI302*(1+BI$6/Setup!$C$13)-DG303,MAX(0,$H303-SUM($DP303:FD303)))</f>
        <v/>
      </c>
      <c r="FF303">
        <f>MIN(BJ302*(1+BJ$6/Setup!$C$13)-DH303,MAX(0,$H303-SUM($DP303:FE303)))</f>
        <v/>
      </c>
      <c r="FG303">
        <f>MIN(BK302*(1+BK$6/Setup!$C$13)-DI303,MAX(0,$H303-SUM($DP303:FF303)))</f>
        <v/>
      </c>
      <c r="FH303">
        <f>MIN(BL302*(1+BL$6/Setup!$C$13)-DJ303,MAX(0,$H303-SUM($DP303:FG303)))</f>
        <v/>
      </c>
      <c r="FI303">
        <f>MIN(BM302*(1+BM$6/Setup!$C$13)-DK303,MAX(0,$H303-SUM($DP303:FH303)))</f>
        <v/>
      </c>
      <c r="FJ303">
        <f>MIN(BN302*(1+BN$6/Setup!$C$13)-DL303,MAX(0,$H303-SUM($DP303:FI303)))</f>
        <v/>
      </c>
      <c r="FK303">
        <f>MIN(BO302*(1+BO$6/Setup!$C$13)-DM303,MAX(0,$H303-SUM($DP303:FJ303)))</f>
        <v/>
      </c>
      <c r="FL303">
        <f>MIN(BP302*(1+BP$6/Setup!$C$13)-DN303,MAX(0,$H303-SUM($DP303:FK303)))</f>
        <v/>
      </c>
      <c r="FM303">
        <f>MIN(BQ302*(1+BQ$6/Setup!$C$13)-DO303,MAX(0,$H303-SUM($DP303:FL303)))</f>
        <v/>
      </c>
    </row>
    <row r="304">
      <c r="A304">
        <f>A303+1</f>
        <v/>
      </c>
      <c r="B304">
        <f>IF(Setup!$C$6="Every week",Setup!$C$7+7*(A304-1),IF(Setup!$C$6="Every 2 weeks",Setup!$C$7+14*(A304-1),IF(Setup!$C$6="Every month",EDATE(Setup!$C$7,A304-1),EOMONTH(Setup!$C$7,INT((A304-1+Setup!$C$20)/2)-1)+MIN(IF(MOD(A304-1+Setup!$C$20,2)=0,Setup!$C$18,Setup!$C$19),DAY(EOMONTH(Setup!$C$7,INT((A304-1+Setup!$C$20)/2)))))))</f>
        <v/>
      </c>
      <c r="C304">
        <f>N('Paycheck Plan'!J300)</f>
        <v/>
      </c>
      <c r="D304">
        <f>N('Paycheck Plan'!K300)</f>
        <v/>
      </c>
      <c r="E304">
        <f>MIN(MAX(0,Setup!$C$10-F303),MAX(0,Setup!$C$8+C304-G304))</f>
        <v/>
      </c>
      <c r="F304">
        <f>F303+E304</f>
        <v/>
      </c>
      <c r="G304">
        <f>MIN(Setup!$C$14,MAX(0,Setup!$C$8+C304))</f>
        <v/>
      </c>
      <c r="H304">
        <f>MAX(0,Setup!$C$8+C304-G304-E304)+SUM($T$7:$BQ$7)-SUM(BR304:DO304)</f>
        <v/>
      </c>
      <c r="I304">
        <f>SUMPRODUCT(T303:BQ303,$T$6:$BQ$6)/Setup!$C$13</f>
        <v/>
      </c>
      <c r="J304">
        <f>SUM(T304:BQ304)</f>
        <v/>
      </c>
      <c r="K304">
        <f>IF(MAX(DP304:FM304)&gt;0,MATCH(MAX(DP304:FM304),DP304:FM304,0),1)</f>
        <v/>
      </c>
      <c r="T304">
        <f>MAX(0,T303*(1+T$6/Setup!$C$13)-BR304-DP304)+IF($K304=1,$D304,0)</f>
        <v/>
      </c>
      <c r="U304">
        <f>MAX(0,U303*(1+U$6/Setup!$C$13)-BS304-DQ304)+IF($K304=2,$D304,0)</f>
        <v/>
      </c>
      <c r="V304">
        <f>MAX(0,V303*(1+V$6/Setup!$C$13)-BT304-DR304)+IF($K304=3,$D304,0)</f>
        <v/>
      </c>
      <c r="W304">
        <f>MAX(0,W303*(1+W$6/Setup!$C$13)-BU304-DS304)+IF($K304=4,$D304,0)</f>
        <v/>
      </c>
      <c r="X304">
        <f>MAX(0,X303*(1+X$6/Setup!$C$13)-BV304-DT304)+IF($K304=5,$D304,0)</f>
        <v/>
      </c>
      <c r="Y304">
        <f>MAX(0,Y303*(1+Y$6/Setup!$C$13)-BW304-DU304)+IF($K304=6,$D304,0)</f>
        <v/>
      </c>
      <c r="Z304">
        <f>MAX(0,Z303*(1+Z$6/Setup!$C$13)-BX304-DV304)+IF($K304=7,$D304,0)</f>
        <v/>
      </c>
      <c r="AA304">
        <f>MAX(0,AA303*(1+AA$6/Setup!$C$13)-BY304-DW304)+IF($K304=8,$D304,0)</f>
        <v/>
      </c>
      <c r="AB304">
        <f>MAX(0,AB303*(1+AB$6/Setup!$C$13)-BZ304-DX304)+IF($K304=9,$D304,0)</f>
        <v/>
      </c>
      <c r="AC304">
        <f>MAX(0,AC303*(1+AC$6/Setup!$C$13)-CA304-DY304)+IF($K304=10,$D304,0)</f>
        <v/>
      </c>
      <c r="AD304">
        <f>MAX(0,AD303*(1+AD$6/Setup!$C$13)-CB304-DZ304)+IF($K304=11,$D304,0)</f>
        <v/>
      </c>
      <c r="AE304">
        <f>MAX(0,AE303*(1+AE$6/Setup!$C$13)-CC304-EA304)+IF($K304=12,$D304,0)</f>
        <v/>
      </c>
      <c r="AF304">
        <f>MAX(0,AF303*(1+AF$6/Setup!$C$13)-CD304-EB304)+IF($K304=13,$D304,0)</f>
        <v/>
      </c>
      <c r="AG304">
        <f>MAX(0,AG303*(1+AG$6/Setup!$C$13)-CE304-EC304)+IF($K304=14,$D304,0)</f>
        <v/>
      </c>
      <c r="AH304">
        <f>MAX(0,AH303*(1+AH$6/Setup!$C$13)-CF304-ED304)+IF($K304=15,$D304,0)</f>
        <v/>
      </c>
      <c r="AI304">
        <f>MAX(0,AI303*(1+AI$6/Setup!$C$13)-CG304-EE304)+IF($K304=16,$D304,0)</f>
        <v/>
      </c>
      <c r="AJ304">
        <f>MAX(0,AJ303*(1+AJ$6/Setup!$C$13)-CH304-EF304)+IF($K304=17,$D304,0)</f>
        <v/>
      </c>
      <c r="AK304">
        <f>MAX(0,AK303*(1+AK$6/Setup!$C$13)-CI304-EG304)+IF($K304=18,$D304,0)</f>
        <v/>
      </c>
      <c r="AL304">
        <f>MAX(0,AL303*(1+AL$6/Setup!$C$13)-CJ304-EH304)+IF($K304=19,$D304,0)</f>
        <v/>
      </c>
      <c r="AM304">
        <f>MAX(0,AM303*(1+AM$6/Setup!$C$13)-CK304-EI304)+IF($K304=20,$D304,0)</f>
        <v/>
      </c>
      <c r="AN304">
        <f>MAX(0,AN303*(1+AN$6/Setup!$C$13)-CL304-EJ304)+IF($K304=21,$D304,0)</f>
        <v/>
      </c>
      <c r="AO304">
        <f>MAX(0,AO303*(1+AO$6/Setup!$C$13)-CM304-EK304)+IF($K304=22,$D304,0)</f>
        <v/>
      </c>
      <c r="AP304">
        <f>MAX(0,AP303*(1+AP$6/Setup!$C$13)-CN304-EL304)+IF($K304=23,$D304,0)</f>
        <v/>
      </c>
      <c r="AQ304">
        <f>MAX(0,AQ303*(1+AQ$6/Setup!$C$13)-CO304-EM304)+IF($K304=24,$D304,0)</f>
        <v/>
      </c>
      <c r="AR304">
        <f>MAX(0,AR303*(1+AR$6/Setup!$C$13)-CP304-EN304)+IF($K304=25,$D304,0)</f>
        <v/>
      </c>
      <c r="AS304">
        <f>MAX(0,AS303*(1+AS$6/Setup!$C$13)-CQ304-EO304)+IF($K304=26,$D304,0)</f>
        <v/>
      </c>
      <c r="AT304">
        <f>MAX(0,AT303*(1+AT$6/Setup!$C$13)-CR304-EP304)+IF($K304=27,$D304,0)</f>
        <v/>
      </c>
      <c r="AU304">
        <f>MAX(0,AU303*(1+AU$6/Setup!$C$13)-CS304-EQ304)+IF($K304=28,$D304,0)</f>
        <v/>
      </c>
      <c r="AV304">
        <f>MAX(0,AV303*(1+AV$6/Setup!$C$13)-CT304-ER304)+IF($K304=29,$D304,0)</f>
        <v/>
      </c>
      <c r="AW304">
        <f>MAX(0,AW303*(1+AW$6/Setup!$C$13)-CU304-ES304)+IF($K304=30,$D304,0)</f>
        <v/>
      </c>
      <c r="AX304">
        <f>MAX(0,AX303*(1+AX$6/Setup!$C$13)-CV304-ET304)+IF($K304=31,$D304,0)</f>
        <v/>
      </c>
      <c r="AY304">
        <f>MAX(0,AY303*(1+AY$6/Setup!$C$13)-CW304-EU304)+IF($K304=32,$D304,0)</f>
        <v/>
      </c>
      <c r="AZ304">
        <f>MAX(0,AZ303*(1+AZ$6/Setup!$C$13)-CX304-EV304)+IF($K304=33,$D304,0)</f>
        <v/>
      </c>
      <c r="BA304">
        <f>MAX(0,BA303*(1+BA$6/Setup!$C$13)-CY304-EW304)+IF($K304=34,$D304,0)</f>
        <v/>
      </c>
      <c r="BB304">
        <f>MAX(0,BB303*(1+BB$6/Setup!$C$13)-CZ304-EX304)+IF($K304=35,$D304,0)</f>
        <v/>
      </c>
      <c r="BC304">
        <f>MAX(0,BC303*(1+BC$6/Setup!$C$13)-DA304-EY304)+IF($K304=36,$D304,0)</f>
        <v/>
      </c>
      <c r="BD304">
        <f>MAX(0,BD303*(1+BD$6/Setup!$C$13)-DB304-EZ304)+IF($K304=37,$D304,0)</f>
        <v/>
      </c>
      <c r="BE304">
        <f>MAX(0,BE303*(1+BE$6/Setup!$C$13)-DC304-FA304)+IF($K304=38,$D304,0)</f>
        <v/>
      </c>
      <c r="BF304">
        <f>MAX(0,BF303*(1+BF$6/Setup!$C$13)-DD304-FB304)+IF($K304=39,$D304,0)</f>
        <v/>
      </c>
      <c r="BG304">
        <f>MAX(0,BG303*(1+BG$6/Setup!$C$13)-DE304-FC304)+IF($K304=40,$D304,0)</f>
        <v/>
      </c>
      <c r="BH304">
        <f>MAX(0,BH303*(1+BH$6/Setup!$C$13)-DF304-FD304)+IF($K304=41,$D304,0)</f>
        <v/>
      </c>
      <c r="BI304">
        <f>MAX(0,BI303*(1+BI$6/Setup!$C$13)-DG304-FE304)+IF($K304=42,$D304,0)</f>
        <v/>
      </c>
      <c r="BJ304">
        <f>MAX(0,BJ303*(1+BJ$6/Setup!$C$13)-DH304-FF304)+IF($K304=43,$D304,0)</f>
        <v/>
      </c>
      <c r="BK304">
        <f>MAX(0,BK303*(1+BK$6/Setup!$C$13)-DI304-FG304)+IF($K304=44,$D304,0)</f>
        <v/>
      </c>
      <c r="BL304">
        <f>MAX(0,BL303*(1+BL$6/Setup!$C$13)-DJ304-FH304)+IF($K304=45,$D304,0)</f>
        <v/>
      </c>
      <c r="BM304">
        <f>MAX(0,BM303*(1+BM$6/Setup!$C$13)-DK304-FI304)+IF($K304=46,$D304,0)</f>
        <v/>
      </c>
      <c r="BN304">
        <f>MAX(0,BN303*(1+BN$6/Setup!$C$13)-DL304-FJ304)+IF($K304=47,$D304,0)</f>
        <v/>
      </c>
      <c r="BO304">
        <f>MAX(0,BO303*(1+BO$6/Setup!$C$13)-DM304-FK304)+IF($K304=48,$D304,0)</f>
        <v/>
      </c>
      <c r="BP304">
        <f>MAX(0,BP303*(1+BP$6/Setup!$C$13)-DN304-FL304)+IF($K304=49,$D304,0)</f>
        <v/>
      </c>
      <c r="BQ304">
        <f>MAX(0,BQ303*(1+BQ$6/Setup!$C$13)-DO304-FM304)+IF($K304=50,$D304,0)</f>
        <v/>
      </c>
      <c r="BR304">
        <f>MIN(T303*(1+T$6/Setup!$C$13),T$7)</f>
        <v/>
      </c>
      <c r="BS304">
        <f>MIN(U303*(1+U$6/Setup!$C$13),U$7)</f>
        <v/>
      </c>
      <c r="BT304">
        <f>MIN(V303*(1+V$6/Setup!$C$13),V$7)</f>
        <v/>
      </c>
      <c r="BU304">
        <f>MIN(W303*(1+W$6/Setup!$C$13),W$7)</f>
        <v/>
      </c>
      <c r="BV304">
        <f>MIN(X303*(1+X$6/Setup!$C$13),X$7)</f>
        <v/>
      </c>
      <c r="BW304">
        <f>MIN(Y303*(1+Y$6/Setup!$C$13),Y$7)</f>
        <v/>
      </c>
      <c r="BX304">
        <f>MIN(Z303*(1+Z$6/Setup!$C$13),Z$7)</f>
        <v/>
      </c>
      <c r="BY304">
        <f>MIN(AA303*(1+AA$6/Setup!$C$13),AA$7)</f>
        <v/>
      </c>
      <c r="BZ304">
        <f>MIN(AB303*(1+AB$6/Setup!$C$13),AB$7)</f>
        <v/>
      </c>
      <c r="CA304">
        <f>MIN(AC303*(1+AC$6/Setup!$C$13),AC$7)</f>
        <v/>
      </c>
      <c r="CB304">
        <f>MIN(AD303*(1+AD$6/Setup!$C$13),AD$7)</f>
        <v/>
      </c>
      <c r="CC304">
        <f>MIN(AE303*(1+AE$6/Setup!$C$13),AE$7)</f>
        <v/>
      </c>
      <c r="CD304">
        <f>MIN(AF303*(1+AF$6/Setup!$C$13),AF$7)</f>
        <v/>
      </c>
      <c r="CE304">
        <f>MIN(AG303*(1+AG$6/Setup!$C$13),AG$7)</f>
        <v/>
      </c>
      <c r="CF304">
        <f>MIN(AH303*(1+AH$6/Setup!$C$13),AH$7)</f>
        <v/>
      </c>
      <c r="CG304">
        <f>MIN(AI303*(1+AI$6/Setup!$C$13),AI$7)</f>
        <v/>
      </c>
      <c r="CH304">
        <f>MIN(AJ303*(1+AJ$6/Setup!$C$13),AJ$7)</f>
        <v/>
      </c>
      <c r="CI304">
        <f>MIN(AK303*(1+AK$6/Setup!$C$13),AK$7)</f>
        <v/>
      </c>
      <c r="CJ304">
        <f>MIN(AL303*(1+AL$6/Setup!$C$13),AL$7)</f>
        <v/>
      </c>
      <c r="CK304">
        <f>MIN(AM303*(1+AM$6/Setup!$C$13),AM$7)</f>
        <v/>
      </c>
      <c r="CL304">
        <f>MIN(AN303*(1+AN$6/Setup!$C$13),AN$7)</f>
        <v/>
      </c>
      <c r="CM304">
        <f>MIN(AO303*(1+AO$6/Setup!$C$13),AO$7)</f>
        <v/>
      </c>
      <c r="CN304">
        <f>MIN(AP303*(1+AP$6/Setup!$C$13),AP$7)</f>
        <v/>
      </c>
      <c r="CO304">
        <f>MIN(AQ303*(1+AQ$6/Setup!$C$13),AQ$7)</f>
        <v/>
      </c>
      <c r="CP304">
        <f>MIN(AR303*(1+AR$6/Setup!$C$13),AR$7)</f>
        <v/>
      </c>
      <c r="CQ304">
        <f>MIN(AS303*(1+AS$6/Setup!$C$13),AS$7)</f>
        <v/>
      </c>
      <c r="CR304">
        <f>MIN(AT303*(1+AT$6/Setup!$C$13),AT$7)</f>
        <v/>
      </c>
      <c r="CS304">
        <f>MIN(AU303*(1+AU$6/Setup!$C$13),AU$7)</f>
        <v/>
      </c>
      <c r="CT304">
        <f>MIN(AV303*(1+AV$6/Setup!$C$13),AV$7)</f>
        <v/>
      </c>
      <c r="CU304">
        <f>MIN(AW303*(1+AW$6/Setup!$C$13),AW$7)</f>
        <v/>
      </c>
      <c r="CV304">
        <f>MIN(AX303*(1+AX$6/Setup!$C$13),AX$7)</f>
        <v/>
      </c>
      <c r="CW304">
        <f>MIN(AY303*(1+AY$6/Setup!$C$13),AY$7)</f>
        <v/>
      </c>
      <c r="CX304">
        <f>MIN(AZ303*(1+AZ$6/Setup!$C$13),AZ$7)</f>
        <v/>
      </c>
      <c r="CY304">
        <f>MIN(BA303*(1+BA$6/Setup!$C$13),BA$7)</f>
        <v/>
      </c>
      <c r="CZ304">
        <f>MIN(BB303*(1+BB$6/Setup!$C$13),BB$7)</f>
        <v/>
      </c>
      <c r="DA304">
        <f>MIN(BC303*(1+BC$6/Setup!$C$13),BC$7)</f>
        <v/>
      </c>
      <c r="DB304">
        <f>MIN(BD303*(1+BD$6/Setup!$C$13),BD$7)</f>
        <v/>
      </c>
      <c r="DC304">
        <f>MIN(BE303*(1+BE$6/Setup!$C$13),BE$7)</f>
        <v/>
      </c>
      <c r="DD304">
        <f>MIN(BF303*(1+BF$6/Setup!$C$13),BF$7)</f>
        <v/>
      </c>
      <c r="DE304">
        <f>MIN(BG303*(1+BG$6/Setup!$C$13),BG$7)</f>
        <v/>
      </c>
      <c r="DF304">
        <f>MIN(BH303*(1+BH$6/Setup!$C$13),BH$7)</f>
        <v/>
      </c>
      <c r="DG304">
        <f>MIN(BI303*(1+BI$6/Setup!$C$13),BI$7)</f>
        <v/>
      </c>
      <c r="DH304">
        <f>MIN(BJ303*(1+BJ$6/Setup!$C$13),BJ$7)</f>
        <v/>
      </c>
      <c r="DI304">
        <f>MIN(BK303*(1+BK$6/Setup!$C$13),BK$7)</f>
        <v/>
      </c>
      <c r="DJ304">
        <f>MIN(BL303*(1+BL$6/Setup!$C$13),BL$7)</f>
        <v/>
      </c>
      <c r="DK304">
        <f>MIN(BM303*(1+BM$6/Setup!$C$13),BM$7)</f>
        <v/>
      </c>
      <c r="DL304">
        <f>MIN(BN303*(1+BN$6/Setup!$C$13),BN$7)</f>
        <v/>
      </c>
      <c r="DM304">
        <f>MIN(BO303*(1+BO$6/Setup!$C$13),BO$7)</f>
        <v/>
      </c>
      <c r="DN304">
        <f>MIN(BP303*(1+BP$6/Setup!$C$13),BP$7)</f>
        <v/>
      </c>
      <c r="DO304">
        <f>MIN(BQ303*(1+BQ$6/Setup!$C$13),BQ$7)</f>
        <v/>
      </c>
      <c r="DP304">
        <f>MIN(T303*(1+T$6/Setup!$C$13)-BR304,$H304)</f>
        <v/>
      </c>
      <c r="DQ304">
        <f>MIN(U303*(1+U$6/Setup!$C$13)-BS304,MAX(0,$H304-SUM($DP304:DP304)))</f>
        <v/>
      </c>
      <c r="DR304">
        <f>MIN(V303*(1+V$6/Setup!$C$13)-BT304,MAX(0,$H304-SUM($DP304:DQ304)))</f>
        <v/>
      </c>
      <c r="DS304">
        <f>MIN(W303*(1+W$6/Setup!$C$13)-BU304,MAX(0,$H304-SUM($DP304:DR304)))</f>
        <v/>
      </c>
      <c r="DT304">
        <f>MIN(X303*(1+X$6/Setup!$C$13)-BV304,MAX(0,$H304-SUM($DP304:DS304)))</f>
        <v/>
      </c>
      <c r="DU304">
        <f>MIN(Y303*(1+Y$6/Setup!$C$13)-BW304,MAX(0,$H304-SUM($DP304:DT304)))</f>
        <v/>
      </c>
      <c r="DV304">
        <f>MIN(Z303*(1+Z$6/Setup!$C$13)-BX304,MAX(0,$H304-SUM($DP304:DU304)))</f>
        <v/>
      </c>
      <c r="DW304">
        <f>MIN(AA303*(1+AA$6/Setup!$C$13)-BY304,MAX(0,$H304-SUM($DP304:DV304)))</f>
        <v/>
      </c>
      <c r="DX304">
        <f>MIN(AB303*(1+AB$6/Setup!$C$13)-BZ304,MAX(0,$H304-SUM($DP304:DW304)))</f>
        <v/>
      </c>
      <c r="DY304">
        <f>MIN(AC303*(1+AC$6/Setup!$C$13)-CA304,MAX(0,$H304-SUM($DP304:DX304)))</f>
        <v/>
      </c>
      <c r="DZ304">
        <f>MIN(AD303*(1+AD$6/Setup!$C$13)-CB304,MAX(0,$H304-SUM($DP304:DY304)))</f>
        <v/>
      </c>
      <c r="EA304">
        <f>MIN(AE303*(1+AE$6/Setup!$C$13)-CC304,MAX(0,$H304-SUM($DP304:DZ304)))</f>
        <v/>
      </c>
      <c r="EB304">
        <f>MIN(AF303*(1+AF$6/Setup!$C$13)-CD304,MAX(0,$H304-SUM($DP304:EA304)))</f>
        <v/>
      </c>
      <c r="EC304">
        <f>MIN(AG303*(1+AG$6/Setup!$C$13)-CE304,MAX(0,$H304-SUM($DP304:EB304)))</f>
        <v/>
      </c>
      <c r="ED304">
        <f>MIN(AH303*(1+AH$6/Setup!$C$13)-CF304,MAX(0,$H304-SUM($DP304:EC304)))</f>
        <v/>
      </c>
      <c r="EE304">
        <f>MIN(AI303*(1+AI$6/Setup!$C$13)-CG304,MAX(0,$H304-SUM($DP304:ED304)))</f>
        <v/>
      </c>
      <c r="EF304">
        <f>MIN(AJ303*(1+AJ$6/Setup!$C$13)-CH304,MAX(0,$H304-SUM($DP304:EE304)))</f>
        <v/>
      </c>
      <c r="EG304">
        <f>MIN(AK303*(1+AK$6/Setup!$C$13)-CI304,MAX(0,$H304-SUM($DP304:EF304)))</f>
        <v/>
      </c>
      <c r="EH304">
        <f>MIN(AL303*(1+AL$6/Setup!$C$13)-CJ304,MAX(0,$H304-SUM($DP304:EG304)))</f>
        <v/>
      </c>
      <c r="EI304">
        <f>MIN(AM303*(1+AM$6/Setup!$C$13)-CK304,MAX(0,$H304-SUM($DP304:EH304)))</f>
        <v/>
      </c>
      <c r="EJ304">
        <f>MIN(AN303*(1+AN$6/Setup!$C$13)-CL304,MAX(0,$H304-SUM($DP304:EI304)))</f>
        <v/>
      </c>
      <c r="EK304">
        <f>MIN(AO303*(1+AO$6/Setup!$C$13)-CM304,MAX(0,$H304-SUM($DP304:EJ304)))</f>
        <v/>
      </c>
      <c r="EL304">
        <f>MIN(AP303*(1+AP$6/Setup!$C$13)-CN304,MAX(0,$H304-SUM($DP304:EK304)))</f>
        <v/>
      </c>
      <c r="EM304">
        <f>MIN(AQ303*(1+AQ$6/Setup!$C$13)-CO304,MAX(0,$H304-SUM($DP304:EL304)))</f>
        <v/>
      </c>
      <c r="EN304">
        <f>MIN(AR303*(1+AR$6/Setup!$C$13)-CP304,MAX(0,$H304-SUM($DP304:EM304)))</f>
        <v/>
      </c>
      <c r="EO304">
        <f>MIN(AS303*(1+AS$6/Setup!$C$13)-CQ304,MAX(0,$H304-SUM($DP304:EN304)))</f>
        <v/>
      </c>
      <c r="EP304">
        <f>MIN(AT303*(1+AT$6/Setup!$C$13)-CR304,MAX(0,$H304-SUM($DP304:EO304)))</f>
        <v/>
      </c>
      <c r="EQ304">
        <f>MIN(AU303*(1+AU$6/Setup!$C$13)-CS304,MAX(0,$H304-SUM($DP304:EP304)))</f>
        <v/>
      </c>
      <c r="ER304">
        <f>MIN(AV303*(1+AV$6/Setup!$C$13)-CT304,MAX(0,$H304-SUM($DP304:EQ304)))</f>
        <v/>
      </c>
      <c r="ES304">
        <f>MIN(AW303*(1+AW$6/Setup!$C$13)-CU304,MAX(0,$H304-SUM($DP304:ER304)))</f>
        <v/>
      </c>
      <c r="ET304">
        <f>MIN(AX303*(1+AX$6/Setup!$C$13)-CV304,MAX(0,$H304-SUM($DP304:ES304)))</f>
        <v/>
      </c>
      <c r="EU304">
        <f>MIN(AY303*(1+AY$6/Setup!$C$13)-CW304,MAX(0,$H304-SUM($DP304:ET304)))</f>
        <v/>
      </c>
      <c r="EV304">
        <f>MIN(AZ303*(1+AZ$6/Setup!$C$13)-CX304,MAX(0,$H304-SUM($DP304:EU304)))</f>
        <v/>
      </c>
      <c r="EW304">
        <f>MIN(BA303*(1+BA$6/Setup!$C$13)-CY304,MAX(0,$H304-SUM($DP304:EV304)))</f>
        <v/>
      </c>
      <c r="EX304">
        <f>MIN(BB303*(1+BB$6/Setup!$C$13)-CZ304,MAX(0,$H304-SUM($DP304:EW304)))</f>
        <v/>
      </c>
      <c r="EY304">
        <f>MIN(BC303*(1+BC$6/Setup!$C$13)-DA304,MAX(0,$H304-SUM($DP304:EX304)))</f>
        <v/>
      </c>
      <c r="EZ304">
        <f>MIN(BD303*(1+BD$6/Setup!$C$13)-DB304,MAX(0,$H304-SUM($DP304:EY304)))</f>
        <v/>
      </c>
      <c r="FA304">
        <f>MIN(BE303*(1+BE$6/Setup!$C$13)-DC304,MAX(0,$H304-SUM($DP304:EZ304)))</f>
        <v/>
      </c>
      <c r="FB304">
        <f>MIN(BF303*(1+BF$6/Setup!$C$13)-DD304,MAX(0,$H304-SUM($DP304:FA304)))</f>
        <v/>
      </c>
      <c r="FC304">
        <f>MIN(BG303*(1+BG$6/Setup!$C$13)-DE304,MAX(0,$H304-SUM($DP304:FB304)))</f>
        <v/>
      </c>
      <c r="FD304">
        <f>MIN(BH303*(1+BH$6/Setup!$C$13)-DF304,MAX(0,$H304-SUM($DP304:FC304)))</f>
        <v/>
      </c>
      <c r="FE304">
        <f>MIN(BI303*(1+BI$6/Setup!$C$13)-DG304,MAX(0,$H304-SUM($DP304:FD304)))</f>
        <v/>
      </c>
      <c r="FF304">
        <f>MIN(BJ303*(1+BJ$6/Setup!$C$13)-DH304,MAX(0,$H304-SUM($DP304:FE304)))</f>
        <v/>
      </c>
      <c r="FG304">
        <f>MIN(BK303*(1+BK$6/Setup!$C$13)-DI304,MAX(0,$H304-SUM($DP304:FF304)))</f>
        <v/>
      </c>
      <c r="FH304">
        <f>MIN(BL303*(1+BL$6/Setup!$C$13)-DJ304,MAX(0,$H304-SUM($DP304:FG304)))</f>
        <v/>
      </c>
      <c r="FI304">
        <f>MIN(BM303*(1+BM$6/Setup!$C$13)-DK304,MAX(0,$H304-SUM($DP304:FH304)))</f>
        <v/>
      </c>
      <c r="FJ304">
        <f>MIN(BN303*(1+BN$6/Setup!$C$13)-DL304,MAX(0,$H304-SUM($DP304:FI304)))</f>
        <v/>
      </c>
      <c r="FK304">
        <f>MIN(BO303*(1+BO$6/Setup!$C$13)-DM304,MAX(0,$H304-SUM($DP304:FJ304)))</f>
        <v/>
      </c>
      <c r="FL304">
        <f>MIN(BP303*(1+BP$6/Setup!$C$13)-DN304,MAX(0,$H304-SUM($DP304:FK304)))</f>
        <v/>
      </c>
      <c r="FM304">
        <f>MIN(BQ303*(1+BQ$6/Setup!$C$13)-DO304,MAX(0,$H304-SUM($DP304:FL304)))</f>
        <v/>
      </c>
    </row>
    <row r="305">
      <c r="A305">
        <f>A304+1</f>
        <v/>
      </c>
      <c r="B305">
        <f>IF(Setup!$C$6="Every week",Setup!$C$7+7*(A305-1),IF(Setup!$C$6="Every 2 weeks",Setup!$C$7+14*(A305-1),IF(Setup!$C$6="Every month",EDATE(Setup!$C$7,A305-1),EOMONTH(Setup!$C$7,INT((A305-1+Setup!$C$20)/2)-1)+MIN(IF(MOD(A305-1+Setup!$C$20,2)=0,Setup!$C$18,Setup!$C$19),DAY(EOMONTH(Setup!$C$7,INT((A305-1+Setup!$C$20)/2)))))))</f>
        <v/>
      </c>
      <c r="C305">
        <f>N('Paycheck Plan'!J301)</f>
        <v/>
      </c>
      <c r="D305">
        <f>N('Paycheck Plan'!K301)</f>
        <v/>
      </c>
      <c r="E305">
        <f>MIN(MAX(0,Setup!$C$10-F304),MAX(0,Setup!$C$8+C305-G305))</f>
        <v/>
      </c>
      <c r="F305">
        <f>F304+E305</f>
        <v/>
      </c>
      <c r="G305">
        <f>MIN(Setup!$C$14,MAX(0,Setup!$C$8+C305))</f>
        <v/>
      </c>
      <c r="H305">
        <f>MAX(0,Setup!$C$8+C305-G305-E305)+SUM($T$7:$BQ$7)-SUM(BR305:DO305)</f>
        <v/>
      </c>
      <c r="I305">
        <f>SUMPRODUCT(T304:BQ304,$T$6:$BQ$6)/Setup!$C$13</f>
        <v/>
      </c>
      <c r="J305">
        <f>SUM(T305:BQ305)</f>
        <v/>
      </c>
      <c r="K305">
        <f>IF(MAX(DP305:FM305)&gt;0,MATCH(MAX(DP305:FM305),DP305:FM305,0),1)</f>
        <v/>
      </c>
      <c r="T305">
        <f>MAX(0,T304*(1+T$6/Setup!$C$13)-BR305-DP305)+IF($K305=1,$D305,0)</f>
        <v/>
      </c>
      <c r="U305">
        <f>MAX(0,U304*(1+U$6/Setup!$C$13)-BS305-DQ305)+IF($K305=2,$D305,0)</f>
        <v/>
      </c>
      <c r="V305">
        <f>MAX(0,V304*(1+V$6/Setup!$C$13)-BT305-DR305)+IF($K305=3,$D305,0)</f>
        <v/>
      </c>
      <c r="W305">
        <f>MAX(0,W304*(1+W$6/Setup!$C$13)-BU305-DS305)+IF($K305=4,$D305,0)</f>
        <v/>
      </c>
      <c r="X305">
        <f>MAX(0,X304*(1+X$6/Setup!$C$13)-BV305-DT305)+IF($K305=5,$D305,0)</f>
        <v/>
      </c>
      <c r="Y305">
        <f>MAX(0,Y304*(1+Y$6/Setup!$C$13)-BW305-DU305)+IF($K305=6,$D305,0)</f>
        <v/>
      </c>
      <c r="Z305">
        <f>MAX(0,Z304*(1+Z$6/Setup!$C$13)-BX305-DV305)+IF($K305=7,$D305,0)</f>
        <v/>
      </c>
      <c r="AA305">
        <f>MAX(0,AA304*(1+AA$6/Setup!$C$13)-BY305-DW305)+IF($K305=8,$D305,0)</f>
        <v/>
      </c>
      <c r="AB305">
        <f>MAX(0,AB304*(1+AB$6/Setup!$C$13)-BZ305-DX305)+IF($K305=9,$D305,0)</f>
        <v/>
      </c>
      <c r="AC305">
        <f>MAX(0,AC304*(1+AC$6/Setup!$C$13)-CA305-DY305)+IF($K305=10,$D305,0)</f>
        <v/>
      </c>
      <c r="AD305">
        <f>MAX(0,AD304*(1+AD$6/Setup!$C$13)-CB305-DZ305)+IF($K305=11,$D305,0)</f>
        <v/>
      </c>
      <c r="AE305">
        <f>MAX(0,AE304*(1+AE$6/Setup!$C$13)-CC305-EA305)+IF($K305=12,$D305,0)</f>
        <v/>
      </c>
      <c r="AF305">
        <f>MAX(0,AF304*(1+AF$6/Setup!$C$13)-CD305-EB305)+IF($K305=13,$D305,0)</f>
        <v/>
      </c>
      <c r="AG305">
        <f>MAX(0,AG304*(1+AG$6/Setup!$C$13)-CE305-EC305)+IF($K305=14,$D305,0)</f>
        <v/>
      </c>
      <c r="AH305">
        <f>MAX(0,AH304*(1+AH$6/Setup!$C$13)-CF305-ED305)+IF($K305=15,$D305,0)</f>
        <v/>
      </c>
      <c r="AI305">
        <f>MAX(0,AI304*(1+AI$6/Setup!$C$13)-CG305-EE305)+IF($K305=16,$D305,0)</f>
        <v/>
      </c>
      <c r="AJ305">
        <f>MAX(0,AJ304*(1+AJ$6/Setup!$C$13)-CH305-EF305)+IF($K305=17,$D305,0)</f>
        <v/>
      </c>
      <c r="AK305">
        <f>MAX(0,AK304*(1+AK$6/Setup!$C$13)-CI305-EG305)+IF($K305=18,$D305,0)</f>
        <v/>
      </c>
      <c r="AL305">
        <f>MAX(0,AL304*(1+AL$6/Setup!$C$13)-CJ305-EH305)+IF($K305=19,$D305,0)</f>
        <v/>
      </c>
      <c r="AM305">
        <f>MAX(0,AM304*(1+AM$6/Setup!$C$13)-CK305-EI305)+IF($K305=20,$D305,0)</f>
        <v/>
      </c>
      <c r="AN305">
        <f>MAX(0,AN304*(1+AN$6/Setup!$C$13)-CL305-EJ305)+IF($K305=21,$D305,0)</f>
        <v/>
      </c>
      <c r="AO305">
        <f>MAX(0,AO304*(1+AO$6/Setup!$C$13)-CM305-EK305)+IF($K305=22,$D305,0)</f>
        <v/>
      </c>
      <c r="AP305">
        <f>MAX(0,AP304*(1+AP$6/Setup!$C$13)-CN305-EL305)+IF($K305=23,$D305,0)</f>
        <v/>
      </c>
      <c r="AQ305">
        <f>MAX(0,AQ304*(1+AQ$6/Setup!$C$13)-CO305-EM305)+IF($K305=24,$D305,0)</f>
        <v/>
      </c>
      <c r="AR305">
        <f>MAX(0,AR304*(1+AR$6/Setup!$C$13)-CP305-EN305)+IF($K305=25,$D305,0)</f>
        <v/>
      </c>
      <c r="AS305">
        <f>MAX(0,AS304*(1+AS$6/Setup!$C$13)-CQ305-EO305)+IF($K305=26,$D305,0)</f>
        <v/>
      </c>
      <c r="AT305">
        <f>MAX(0,AT304*(1+AT$6/Setup!$C$13)-CR305-EP305)+IF($K305=27,$D305,0)</f>
        <v/>
      </c>
      <c r="AU305">
        <f>MAX(0,AU304*(1+AU$6/Setup!$C$13)-CS305-EQ305)+IF($K305=28,$D305,0)</f>
        <v/>
      </c>
      <c r="AV305">
        <f>MAX(0,AV304*(1+AV$6/Setup!$C$13)-CT305-ER305)+IF($K305=29,$D305,0)</f>
        <v/>
      </c>
      <c r="AW305">
        <f>MAX(0,AW304*(1+AW$6/Setup!$C$13)-CU305-ES305)+IF($K305=30,$D305,0)</f>
        <v/>
      </c>
      <c r="AX305">
        <f>MAX(0,AX304*(1+AX$6/Setup!$C$13)-CV305-ET305)+IF($K305=31,$D305,0)</f>
        <v/>
      </c>
      <c r="AY305">
        <f>MAX(0,AY304*(1+AY$6/Setup!$C$13)-CW305-EU305)+IF($K305=32,$D305,0)</f>
        <v/>
      </c>
      <c r="AZ305">
        <f>MAX(0,AZ304*(1+AZ$6/Setup!$C$13)-CX305-EV305)+IF($K305=33,$D305,0)</f>
        <v/>
      </c>
      <c r="BA305">
        <f>MAX(0,BA304*(1+BA$6/Setup!$C$13)-CY305-EW305)+IF($K305=34,$D305,0)</f>
        <v/>
      </c>
      <c r="BB305">
        <f>MAX(0,BB304*(1+BB$6/Setup!$C$13)-CZ305-EX305)+IF($K305=35,$D305,0)</f>
        <v/>
      </c>
      <c r="BC305">
        <f>MAX(0,BC304*(1+BC$6/Setup!$C$13)-DA305-EY305)+IF($K305=36,$D305,0)</f>
        <v/>
      </c>
      <c r="BD305">
        <f>MAX(0,BD304*(1+BD$6/Setup!$C$13)-DB305-EZ305)+IF($K305=37,$D305,0)</f>
        <v/>
      </c>
      <c r="BE305">
        <f>MAX(0,BE304*(1+BE$6/Setup!$C$13)-DC305-FA305)+IF($K305=38,$D305,0)</f>
        <v/>
      </c>
      <c r="BF305">
        <f>MAX(0,BF304*(1+BF$6/Setup!$C$13)-DD305-FB305)+IF($K305=39,$D305,0)</f>
        <v/>
      </c>
      <c r="BG305">
        <f>MAX(0,BG304*(1+BG$6/Setup!$C$13)-DE305-FC305)+IF($K305=40,$D305,0)</f>
        <v/>
      </c>
      <c r="BH305">
        <f>MAX(0,BH304*(1+BH$6/Setup!$C$13)-DF305-FD305)+IF($K305=41,$D305,0)</f>
        <v/>
      </c>
      <c r="BI305">
        <f>MAX(0,BI304*(1+BI$6/Setup!$C$13)-DG305-FE305)+IF($K305=42,$D305,0)</f>
        <v/>
      </c>
      <c r="BJ305">
        <f>MAX(0,BJ304*(1+BJ$6/Setup!$C$13)-DH305-FF305)+IF($K305=43,$D305,0)</f>
        <v/>
      </c>
      <c r="BK305">
        <f>MAX(0,BK304*(1+BK$6/Setup!$C$13)-DI305-FG305)+IF($K305=44,$D305,0)</f>
        <v/>
      </c>
      <c r="BL305">
        <f>MAX(0,BL304*(1+BL$6/Setup!$C$13)-DJ305-FH305)+IF($K305=45,$D305,0)</f>
        <v/>
      </c>
      <c r="BM305">
        <f>MAX(0,BM304*(1+BM$6/Setup!$C$13)-DK305-FI305)+IF($K305=46,$D305,0)</f>
        <v/>
      </c>
      <c r="BN305">
        <f>MAX(0,BN304*(1+BN$6/Setup!$C$13)-DL305-FJ305)+IF($K305=47,$D305,0)</f>
        <v/>
      </c>
      <c r="BO305">
        <f>MAX(0,BO304*(1+BO$6/Setup!$C$13)-DM305-FK305)+IF($K305=48,$D305,0)</f>
        <v/>
      </c>
      <c r="BP305">
        <f>MAX(0,BP304*(1+BP$6/Setup!$C$13)-DN305-FL305)+IF($K305=49,$D305,0)</f>
        <v/>
      </c>
      <c r="BQ305">
        <f>MAX(0,BQ304*(1+BQ$6/Setup!$C$13)-DO305-FM305)+IF($K305=50,$D305,0)</f>
        <v/>
      </c>
      <c r="BR305">
        <f>MIN(T304*(1+T$6/Setup!$C$13),T$7)</f>
        <v/>
      </c>
      <c r="BS305">
        <f>MIN(U304*(1+U$6/Setup!$C$13),U$7)</f>
        <v/>
      </c>
      <c r="BT305">
        <f>MIN(V304*(1+V$6/Setup!$C$13),V$7)</f>
        <v/>
      </c>
      <c r="BU305">
        <f>MIN(W304*(1+W$6/Setup!$C$13),W$7)</f>
        <v/>
      </c>
      <c r="BV305">
        <f>MIN(X304*(1+X$6/Setup!$C$13),X$7)</f>
        <v/>
      </c>
      <c r="BW305">
        <f>MIN(Y304*(1+Y$6/Setup!$C$13),Y$7)</f>
        <v/>
      </c>
      <c r="BX305">
        <f>MIN(Z304*(1+Z$6/Setup!$C$13),Z$7)</f>
        <v/>
      </c>
      <c r="BY305">
        <f>MIN(AA304*(1+AA$6/Setup!$C$13),AA$7)</f>
        <v/>
      </c>
      <c r="BZ305">
        <f>MIN(AB304*(1+AB$6/Setup!$C$13),AB$7)</f>
        <v/>
      </c>
      <c r="CA305">
        <f>MIN(AC304*(1+AC$6/Setup!$C$13),AC$7)</f>
        <v/>
      </c>
      <c r="CB305">
        <f>MIN(AD304*(1+AD$6/Setup!$C$13),AD$7)</f>
        <v/>
      </c>
      <c r="CC305">
        <f>MIN(AE304*(1+AE$6/Setup!$C$13),AE$7)</f>
        <v/>
      </c>
      <c r="CD305">
        <f>MIN(AF304*(1+AF$6/Setup!$C$13),AF$7)</f>
        <v/>
      </c>
      <c r="CE305">
        <f>MIN(AG304*(1+AG$6/Setup!$C$13),AG$7)</f>
        <v/>
      </c>
      <c r="CF305">
        <f>MIN(AH304*(1+AH$6/Setup!$C$13),AH$7)</f>
        <v/>
      </c>
      <c r="CG305">
        <f>MIN(AI304*(1+AI$6/Setup!$C$13),AI$7)</f>
        <v/>
      </c>
      <c r="CH305">
        <f>MIN(AJ304*(1+AJ$6/Setup!$C$13),AJ$7)</f>
        <v/>
      </c>
      <c r="CI305">
        <f>MIN(AK304*(1+AK$6/Setup!$C$13),AK$7)</f>
        <v/>
      </c>
      <c r="CJ305">
        <f>MIN(AL304*(1+AL$6/Setup!$C$13),AL$7)</f>
        <v/>
      </c>
      <c r="CK305">
        <f>MIN(AM304*(1+AM$6/Setup!$C$13),AM$7)</f>
        <v/>
      </c>
      <c r="CL305">
        <f>MIN(AN304*(1+AN$6/Setup!$C$13),AN$7)</f>
        <v/>
      </c>
      <c r="CM305">
        <f>MIN(AO304*(1+AO$6/Setup!$C$13),AO$7)</f>
        <v/>
      </c>
      <c r="CN305">
        <f>MIN(AP304*(1+AP$6/Setup!$C$13),AP$7)</f>
        <v/>
      </c>
      <c r="CO305">
        <f>MIN(AQ304*(1+AQ$6/Setup!$C$13),AQ$7)</f>
        <v/>
      </c>
      <c r="CP305">
        <f>MIN(AR304*(1+AR$6/Setup!$C$13),AR$7)</f>
        <v/>
      </c>
      <c r="CQ305">
        <f>MIN(AS304*(1+AS$6/Setup!$C$13),AS$7)</f>
        <v/>
      </c>
      <c r="CR305">
        <f>MIN(AT304*(1+AT$6/Setup!$C$13),AT$7)</f>
        <v/>
      </c>
      <c r="CS305">
        <f>MIN(AU304*(1+AU$6/Setup!$C$13),AU$7)</f>
        <v/>
      </c>
      <c r="CT305">
        <f>MIN(AV304*(1+AV$6/Setup!$C$13),AV$7)</f>
        <v/>
      </c>
      <c r="CU305">
        <f>MIN(AW304*(1+AW$6/Setup!$C$13),AW$7)</f>
        <v/>
      </c>
      <c r="CV305">
        <f>MIN(AX304*(1+AX$6/Setup!$C$13),AX$7)</f>
        <v/>
      </c>
      <c r="CW305">
        <f>MIN(AY304*(1+AY$6/Setup!$C$13),AY$7)</f>
        <v/>
      </c>
      <c r="CX305">
        <f>MIN(AZ304*(1+AZ$6/Setup!$C$13),AZ$7)</f>
        <v/>
      </c>
      <c r="CY305">
        <f>MIN(BA304*(1+BA$6/Setup!$C$13),BA$7)</f>
        <v/>
      </c>
      <c r="CZ305">
        <f>MIN(BB304*(1+BB$6/Setup!$C$13),BB$7)</f>
        <v/>
      </c>
      <c r="DA305">
        <f>MIN(BC304*(1+BC$6/Setup!$C$13),BC$7)</f>
        <v/>
      </c>
      <c r="DB305">
        <f>MIN(BD304*(1+BD$6/Setup!$C$13),BD$7)</f>
        <v/>
      </c>
      <c r="DC305">
        <f>MIN(BE304*(1+BE$6/Setup!$C$13),BE$7)</f>
        <v/>
      </c>
      <c r="DD305">
        <f>MIN(BF304*(1+BF$6/Setup!$C$13),BF$7)</f>
        <v/>
      </c>
      <c r="DE305">
        <f>MIN(BG304*(1+BG$6/Setup!$C$13),BG$7)</f>
        <v/>
      </c>
      <c r="DF305">
        <f>MIN(BH304*(1+BH$6/Setup!$C$13),BH$7)</f>
        <v/>
      </c>
      <c r="DG305">
        <f>MIN(BI304*(1+BI$6/Setup!$C$13),BI$7)</f>
        <v/>
      </c>
      <c r="DH305">
        <f>MIN(BJ304*(1+BJ$6/Setup!$C$13),BJ$7)</f>
        <v/>
      </c>
      <c r="DI305">
        <f>MIN(BK304*(1+BK$6/Setup!$C$13),BK$7)</f>
        <v/>
      </c>
      <c r="DJ305">
        <f>MIN(BL304*(1+BL$6/Setup!$C$13),BL$7)</f>
        <v/>
      </c>
      <c r="DK305">
        <f>MIN(BM304*(1+BM$6/Setup!$C$13),BM$7)</f>
        <v/>
      </c>
      <c r="DL305">
        <f>MIN(BN304*(1+BN$6/Setup!$C$13),BN$7)</f>
        <v/>
      </c>
      <c r="DM305">
        <f>MIN(BO304*(1+BO$6/Setup!$C$13),BO$7)</f>
        <v/>
      </c>
      <c r="DN305">
        <f>MIN(BP304*(1+BP$6/Setup!$C$13),BP$7)</f>
        <v/>
      </c>
      <c r="DO305">
        <f>MIN(BQ304*(1+BQ$6/Setup!$C$13),BQ$7)</f>
        <v/>
      </c>
      <c r="DP305">
        <f>MIN(T304*(1+T$6/Setup!$C$13)-BR305,$H305)</f>
        <v/>
      </c>
      <c r="DQ305">
        <f>MIN(U304*(1+U$6/Setup!$C$13)-BS305,MAX(0,$H305-SUM($DP305:DP305)))</f>
        <v/>
      </c>
      <c r="DR305">
        <f>MIN(V304*(1+V$6/Setup!$C$13)-BT305,MAX(0,$H305-SUM($DP305:DQ305)))</f>
        <v/>
      </c>
      <c r="DS305">
        <f>MIN(W304*(1+W$6/Setup!$C$13)-BU305,MAX(0,$H305-SUM($DP305:DR305)))</f>
        <v/>
      </c>
      <c r="DT305">
        <f>MIN(X304*(1+X$6/Setup!$C$13)-BV305,MAX(0,$H305-SUM($DP305:DS305)))</f>
        <v/>
      </c>
      <c r="DU305">
        <f>MIN(Y304*(1+Y$6/Setup!$C$13)-BW305,MAX(0,$H305-SUM($DP305:DT305)))</f>
        <v/>
      </c>
      <c r="DV305">
        <f>MIN(Z304*(1+Z$6/Setup!$C$13)-BX305,MAX(0,$H305-SUM($DP305:DU305)))</f>
        <v/>
      </c>
      <c r="DW305">
        <f>MIN(AA304*(1+AA$6/Setup!$C$13)-BY305,MAX(0,$H305-SUM($DP305:DV305)))</f>
        <v/>
      </c>
      <c r="DX305">
        <f>MIN(AB304*(1+AB$6/Setup!$C$13)-BZ305,MAX(0,$H305-SUM($DP305:DW305)))</f>
        <v/>
      </c>
      <c r="DY305">
        <f>MIN(AC304*(1+AC$6/Setup!$C$13)-CA305,MAX(0,$H305-SUM($DP305:DX305)))</f>
        <v/>
      </c>
      <c r="DZ305">
        <f>MIN(AD304*(1+AD$6/Setup!$C$13)-CB305,MAX(0,$H305-SUM($DP305:DY305)))</f>
        <v/>
      </c>
      <c r="EA305">
        <f>MIN(AE304*(1+AE$6/Setup!$C$13)-CC305,MAX(0,$H305-SUM($DP305:DZ305)))</f>
        <v/>
      </c>
      <c r="EB305">
        <f>MIN(AF304*(1+AF$6/Setup!$C$13)-CD305,MAX(0,$H305-SUM($DP305:EA305)))</f>
        <v/>
      </c>
      <c r="EC305">
        <f>MIN(AG304*(1+AG$6/Setup!$C$13)-CE305,MAX(0,$H305-SUM($DP305:EB305)))</f>
        <v/>
      </c>
      <c r="ED305">
        <f>MIN(AH304*(1+AH$6/Setup!$C$13)-CF305,MAX(0,$H305-SUM($DP305:EC305)))</f>
        <v/>
      </c>
      <c r="EE305">
        <f>MIN(AI304*(1+AI$6/Setup!$C$13)-CG305,MAX(0,$H305-SUM($DP305:ED305)))</f>
        <v/>
      </c>
      <c r="EF305">
        <f>MIN(AJ304*(1+AJ$6/Setup!$C$13)-CH305,MAX(0,$H305-SUM($DP305:EE305)))</f>
        <v/>
      </c>
      <c r="EG305">
        <f>MIN(AK304*(1+AK$6/Setup!$C$13)-CI305,MAX(0,$H305-SUM($DP305:EF305)))</f>
        <v/>
      </c>
      <c r="EH305">
        <f>MIN(AL304*(1+AL$6/Setup!$C$13)-CJ305,MAX(0,$H305-SUM($DP305:EG305)))</f>
        <v/>
      </c>
      <c r="EI305">
        <f>MIN(AM304*(1+AM$6/Setup!$C$13)-CK305,MAX(0,$H305-SUM($DP305:EH305)))</f>
        <v/>
      </c>
      <c r="EJ305">
        <f>MIN(AN304*(1+AN$6/Setup!$C$13)-CL305,MAX(0,$H305-SUM($DP305:EI305)))</f>
        <v/>
      </c>
      <c r="EK305">
        <f>MIN(AO304*(1+AO$6/Setup!$C$13)-CM305,MAX(0,$H305-SUM($DP305:EJ305)))</f>
        <v/>
      </c>
      <c r="EL305">
        <f>MIN(AP304*(1+AP$6/Setup!$C$13)-CN305,MAX(0,$H305-SUM($DP305:EK305)))</f>
        <v/>
      </c>
      <c r="EM305">
        <f>MIN(AQ304*(1+AQ$6/Setup!$C$13)-CO305,MAX(0,$H305-SUM($DP305:EL305)))</f>
        <v/>
      </c>
      <c r="EN305">
        <f>MIN(AR304*(1+AR$6/Setup!$C$13)-CP305,MAX(0,$H305-SUM($DP305:EM305)))</f>
        <v/>
      </c>
      <c r="EO305">
        <f>MIN(AS304*(1+AS$6/Setup!$C$13)-CQ305,MAX(0,$H305-SUM($DP305:EN305)))</f>
        <v/>
      </c>
      <c r="EP305">
        <f>MIN(AT304*(1+AT$6/Setup!$C$13)-CR305,MAX(0,$H305-SUM($DP305:EO305)))</f>
        <v/>
      </c>
      <c r="EQ305">
        <f>MIN(AU304*(1+AU$6/Setup!$C$13)-CS305,MAX(0,$H305-SUM($DP305:EP305)))</f>
        <v/>
      </c>
      <c r="ER305">
        <f>MIN(AV304*(1+AV$6/Setup!$C$13)-CT305,MAX(0,$H305-SUM($DP305:EQ305)))</f>
        <v/>
      </c>
      <c r="ES305">
        <f>MIN(AW304*(1+AW$6/Setup!$C$13)-CU305,MAX(0,$H305-SUM($DP305:ER305)))</f>
        <v/>
      </c>
      <c r="ET305">
        <f>MIN(AX304*(1+AX$6/Setup!$C$13)-CV305,MAX(0,$H305-SUM($DP305:ES305)))</f>
        <v/>
      </c>
      <c r="EU305">
        <f>MIN(AY304*(1+AY$6/Setup!$C$13)-CW305,MAX(0,$H305-SUM($DP305:ET305)))</f>
        <v/>
      </c>
      <c r="EV305">
        <f>MIN(AZ304*(1+AZ$6/Setup!$C$13)-CX305,MAX(0,$H305-SUM($DP305:EU305)))</f>
        <v/>
      </c>
      <c r="EW305">
        <f>MIN(BA304*(1+BA$6/Setup!$C$13)-CY305,MAX(0,$H305-SUM($DP305:EV305)))</f>
        <v/>
      </c>
      <c r="EX305">
        <f>MIN(BB304*(1+BB$6/Setup!$C$13)-CZ305,MAX(0,$H305-SUM($DP305:EW305)))</f>
        <v/>
      </c>
      <c r="EY305">
        <f>MIN(BC304*(1+BC$6/Setup!$C$13)-DA305,MAX(0,$H305-SUM($DP305:EX305)))</f>
        <v/>
      </c>
      <c r="EZ305">
        <f>MIN(BD304*(1+BD$6/Setup!$C$13)-DB305,MAX(0,$H305-SUM($DP305:EY305)))</f>
        <v/>
      </c>
      <c r="FA305">
        <f>MIN(BE304*(1+BE$6/Setup!$C$13)-DC305,MAX(0,$H305-SUM($DP305:EZ305)))</f>
        <v/>
      </c>
      <c r="FB305">
        <f>MIN(BF304*(1+BF$6/Setup!$C$13)-DD305,MAX(0,$H305-SUM($DP305:FA305)))</f>
        <v/>
      </c>
      <c r="FC305">
        <f>MIN(BG304*(1+BG$6/Setup!$C$13)-DE305,MAX(0,$H305-SUM($DP305:FB305)))</f>
        <v/>
      </c>
      <c r="FD305">
        <f>MIN(BH304*(1+BH$6/Setup!$C$13)-DF305,MAX(0,$H305-SUM($DP305:FC305)))</f>
        <v/>
      </c>
      <c r="FE305">
        <f>MIN(BI304*(1+BI$6/Setup!$C$13)-DG305,MAX(0,$H305-SUM($DP305:FD305)))</f>
        <v/>
      </c>
      <c r="FF305">
        <f>MIN(BJ304*(1+BJ$6/Setup!$C$13)-DH305,MAX(0,$H305-SUM($DP305:FE305)))</f>
        <v/>
      </c>
      <c r="FG305">
        <f>MIN(BK304*(1+BK$6/Setup!$C$13)-DI305,MAX(0,$H305-SUM($DP305:FF305)))</f>
        <v/>
      </c>
      <c r="FH305">
        <f>MIN(BL304*(1+BL$6/Setup!$C$13)-DJ305,MAX(0,$H305-SUM($DP305:FG305)))</f>
        <v/>
      </c>
      <c r="FI305">
        <f>MIN(BM304*(1+BM$6/Setup!$C$13)-DK305,MAX(0,$H305-SUM($DP305:FH305)))</f>
        <v/>
      </c>
      <c r="FJ305">
        <f>MIN(BN304*(1+BN$6/Setup!$C$13)-DL305,MAX(0,$H305-SUM($DP305:FI305)))</f>
        <v/>
      </c>
      <c r="FK305">
        <f>MIN(BO304*(1+BO$6/Setup!$C$13)-DM305,MAX(0,$H305-SUM($DP305:FJ305)))</f>
        <v/>
      </c>
      <c r="FL305">
        <f>MIN(BP304*(1+BP$6/Setup!$C$13)-DN305,MAX(0,$H305-SUM($DP305:FK305)))</f>
        <v/>
      </c>
      <c r="FM305">
        <f>MIN(BQ304*(1+BQ$6/Setup!$C$13)-DO305,MAX(0,$H305-SUM($DP305:FL305)))</f>
        <v/>
      </c>
    </row>
    <row r="306">
      <c r="A306">
        <f>A305+1</f>
        <v/>
      </c>
      <c r="B306">
        <f>IF(Setup!$C$6="Every week",Setup!$C$7+7*(A306-1),IF(Setup!$C$6="Every 2 weeks",Setup!$C$7+14*(A306-1),IF(Setup!$C$6="Every month",EDATE(Setup!$C$7,A306-1),EOMONTH(Setup!$C$7,INT((A306-1+Setup!$C$20)/2)-1)+MIN(IF(MOD(A306-1+Setup!$C$20,2)=0,Setup!$C$18,Setup!$C$19),DAY(EOMONTH(Setup!$C$7,INT((A306-1+Setup!$C$20)/2)))))))</f>
        <v/>
      </c>
      <c r="C306">
        <f>N('Paycheck Plan'!J302)</f>
        <v/>
      </c>
      <c r="D306">
        <f>N('Paycheck Plan'!K302)</f>
        <v/>
      </c>
      <c r="E306">
        <f>MIN(MAX(0,Setup!$C$10-F305),MAX(0,Setup!$C$8+C306-G306))</f>
        <v/>
      </c>
      <c r="F306">
        <f>F305+E306</f>
        <v/>
      </c>
      <c r="G306">
        <f>MIN(Setup!$C$14,MAX(0,Setup!$C$8+C306))</f>
        <v/>
      </c>
      <c r="H306">
        <f>MAX(0,Setup!$C$8+C306-G306-E306)+SUM($T$7:$BQ$7)-SUM(BR306:DO306)</f>
        <v/>
      </c>
      <c r="I306">
        <f>SUMPRODUCT(T305:BQ305,$T$6:$BQ$6)/Setup!$C$13</f>
        <v/>
      </c>
      <c r="J306">
        <f>SUM(T306:BQ306)</f>
        <v/>
      </c>
      <c r="K306">
        <f>IF(MAX(DP306:FM306)&gt;0,MATCH(MAX(DP306:FM306),DP306:FM306,0),1)</f>
        <v/>
      </c>
      <c r="T306">
        <f>MAX(0,T305*(1+T$6/Setup!$C$13)-BR306-DP306)+IF($K306=1,$D306,0)</f>
        <v/>
      </c>
      <c r="U306">
        <f>MAX(0,U305*(1+U$6/Setup!$C$13)-BS306-DQ306)+IF($K306=2,$D306,0)</f>
        <v/>
      </c>
      <c r="V306">
        <f>MAX(0,V305*(1+V$6/Setup!$C$13)-BT306-DR306)+IF($K306=3,$D306,0)</f>
        <v/>
      </c>
      <c r="W306">
        <f>MAX(0,W305*(1+W$6/Setup!$C$13)-BU306-DS306)+IF($K306=4,$D306,0)</f>
        <v/>
      </c>
      <c r="X306">
        <f>MAX(0,X305*(1+X$6/Setup!$C$13)-BV306-DT306)+IF($K306=5,$D306,0)</f>
        <v/>
      </c>
      <c r="Y306">
        <f>MAX(0,Y305*(1+Y$6/Setup!$C$13)-BW306-DU306)+IF($K306=6,$D306,0)</f>
        <v/>
      </c>
      <c r="Z306">
        <f>MAX(0,Z305*(1+Z$6/Setup!$C$13)-BX306-DV306)+IF($K306=7,$D306,0)</f>
        <v/>
      </c>
      <c r="AA306">
        <f>MAX(0,AA305*(1+AA$6/Setup!$C$13)-BY306-DW306)+IF($K306=8,$D306,0)</f>
        <v/>
      </c>
      <c r="AB306">
        <f>MAX(0,AB305*(1+AB$6/Setup!$C$13)-BZ306-DX306)+IF($K306=9,$D306,0)</f>
        <v/>
      </c>
      <c r="AC306">
        <f>MAX(0,AC305*(1+AC$6/Setup!$C$13)-CA306-DY306)+IF($K306=10,$D306,0)</f>
        <v/>
      </c>
      <c r="AD306">
        <f>MAX(0,AD305*(1+AD$6/Setup!$C$13)-CB306-DZ306)+IF($K306=11,$D306,0)</f>
        <v/>
      </c>
      <c r="AE306">
        <f>MAX(0,AE305*(1+AE$6/Setup!$C$13)-CC306-EA306)+IF($K306=12,$D306,0)</f>
        <v/>
      </c>
      <c r="AF306">
        <f>MAX(0,AF305*(1+AF$6/Setup!$C$13)-CD306-EB306)+IF($K306=13,$D306,0)</f>
        <v/>
      </c>
      <c r="AG306">
        <f>MAX(0,AG305*(1+AG$6/Setup!$C$13)-CE306-EC306)+IF($K306=14,$D306,0)</f>
        <v/>
      </c>
      <c r="AH306">
        <f>MAX(0,AH305*(1+AH$6/Setup!$C$13)-CF306-ED306)+IF($K306=15,$D306,0)</f>
        <v/>
      </c>
      <c r="AI306">
        <f>MAX(0,AI305*(1+AI$6/Setup!$C$13)-CG306-EE306)+IF($K306=16,$D306,0)</f>
        <v/>
      </c>
      <c r="AJ306">
        <f>MAX(0,AJ305*(1+AJ$6/Setup!$C$13)-CH306-EF306)+IF($K306=17,$D306,0)</f>
        <v/>
      </c>
      <c r="AK306">
        <f>MAX(0,AK305*(1+AK$6/Setup!$C$13)-CI306-EG306)+IF($K306=18,$D306,0)</f>
        <v/>
      </c>
      <c r="AL306">
        <f>MAX(0,AL305*(1+AL$6/Setup!$C$13)-CJ306-EH306)+IF($K306=19,$D306,0)</f>
        <v/>
      </c>
      <c r="AM306">
        <f>MAX(0,AM305*(1+AM$6/Setup!$C$13)-CK306-EI306)+IF($K306=20,$D306,0)</f>
        <v/>
      </c>
      <c r="AN306">
        <f>MAX(0,AN305*(1+AN$6/Setup!$C$13)-CL306-EJ306)+IF($K306=21,$D306,0)</f>
        <v/>
      </c>
      <c r="AO306">
        <f>MAX(0,AO305*(1+AO$6/Setup!$C$13)-CM306-EK306)+IF($K306=22,$D306,0)</f>
        <v/>
      </c>
      <c r="AP306">
        <f>MAX(0,AP305*(1+AP$6/Setup!$C$13)-CN306-EL306)+IF($K306=23,$D306,0)</f>
        <v/>
      </c>
      <c r="AQ306">
        <f>MAX(0,AQ305*(1+AQ$6/Setup!$C$13)-CO306-EM306)+IF($K306=24,$D306,0)</f>
        <v/>
      </c>
      <c r="AR306">
        <f>MAX(0,AR305*(1+AR$6/Setup!$C$13)-CP306-EN306)+IF($K306=25,$D306,0)</f>
        <v/>
      </c>
      <c r="AS306">
        <f>MAX(0,AS305*(1+AS$6/Setup!$C$13)-CQ306-EO306)+IF($K306=26,$D306,0)</f>
        <v/>
      </c>
      <c r="AT306">
        <f>MAX(0,AT305*(1+AT$6/Setup!$C$13)-CR306-EP306)+IF($K306=27,$D306,0)</f>
        <v/>
      </c>
      <c r="AU306">
        <f>MAX(0,AU305*(1+AU$6/Setup!$C$13)-CS306-EQ306)+IF($K306=28,$D306,0)</f>
        <v/>
      </c>
      <c r="AV306">
        <f>MAX(0,AV305*(1+AV$6/Setup!$C$13)-CT306-ER306)+IF($K306=29,$D306,0)</f>
        <v/>
      </c>
      <c r="AW306">
        <f>MAX(0,AW305*(1+AW$6/Setup!$C$13)-CU306-ES306)+IF($K306=30,$D306,0)</f>
        <v/>
      </c>
      <c r="AX306">
        <f>MAX(0,AX305*(1+AX$6/Setup!$C$13)-CV306-ET306)+IF($K306=31,$D306,0)</f>
        <v/>
      </c>
      <c r="AY306">
        <f>MAX(0,AY305*(1+AY$6/Setup!$C$13)-CW306-EU306)+IF($K306=32,$D306,0)</f>
        <v/>
      </c>
      <c r="AZ306">
        <f>MAX(0,AZ305*(1+AZ$6/Setup!$C$13)-CX306-EV306)+IF($K306=33,$D306,0)</f>
        <v/>
      </c>
      <c r="BA306">
        <f>MAX(0,BA305*(1+BA$6/Setup!$C$13)-CY306-EW306)+IF($K306=34,$D306,0)</f>
        <v/>
      </c>
      <c r="BB306">
        <f>MAX(0,BB305*(1+BB$6/Setup!$C$13)-CZ306-EX306)+IF($K306=35,$D306,0)</f>
        <v/>
      </c>
      <c r="BC306">
        <f>MAX(0,BC305*(1+BC$6/Setup!$C$13)-DA306-EY306)+IF($K306=36,$D306,0)</f>
        <v/>
      </c>
      <c r="BD306">
        <f>MAX(0,BD305*(1+BD$6/Setup!$C$13)-DB306-EZ306)+IF($K306=37,$D306,0)</f>
        <v/>
      </c>
      <c r="BE306">
        <f>MAX(0,BE305*(1+BE$6/Setup!$C$13)-DC306-FA306)+IF($K306=38,$D306,0)</f>
        <v/>
      </c>
      <c r="BF306">
        <f>MAX(0,BF305*(1+BF$6/Setup!$C$13)-DD306-FB306)+IF($K306=39,$D306,0)</f>
        <v/>
      </c>
      <c r="BG306">
        <f>MAX(0,BG305*(1+BG$6/Setup!$C$13)-DE306-FC306)+IF($K306=40,$D306,0)</f>
        <v/>
      </c>
      <c r="BH306">
        <f>MAX(0,BH305*(1+BH$6/Setup!$C$13)-DF306-FD306)+IF($K306=41,$D306,0)</f>
        <v/>
      </c>
      <c r="BI306">
        <f>MAX(0,BI305*(1+BI$6/Setup!$C$13)-DG306-FE306)+IF($K306=42,$D306,0)</f>
        <v/>
      </c>
      <c r="BJ306">
        <f>MAX(0,BJ305*(1+BJ$6/Setup!$C$13)-DH306-FF306)+IF($K306=43,$D306,0)</f>
        <v/>
      </c>
      <c r="BK306">
        <f>MAX(0,BK305*(1+BK$6/Setup!$C$13)-DI306-FG306)+IF($K306=44,$D306,0)</f>
        <v/>
      </c>
      <c r="BL306">
        <f>MAX(0,BL305*(1+BL$6/Setup!$C$13)-DJ306-FH306)+IF($K306=45,$D306,0)</f>
        <v/>
      </c>
      <c r="BM306">
        <f>MAX(0,BM305*(1+BM$6/Setup!$C$13)-DK306-FI306)+IF($K306=46,$D306,0)</f>
        <v/>
      </c>
      <c r="BN306">
        <f>MAX(0,BN305*(1+BN$6/Setup!$C$13)-DL306-FJ306)+IF($K306=47,$D306,0)</f>
        <v/>
      </c>
      <c r="BO306">
        <f>MAX(0,BO305*(1+BO$6/Setup!$C$13)-DM306-FK306)+IF($K306=48,$D306,0)</f>
        <v/>
      </c>
      <c r="BP306">
        <f>MAX(0,BP305*(1+BP$6/Setup!$C$13)-DN306-FL306)+IF($K306=49,$D306,0)</f>
        <v/>
      </c>
      <c r="BQ306">
        <f>MAX(0,BQ305*(1+BQ$6/Setup!$C$13)-DO306-FM306)+IF($K306=50,$D306,0)</f>
        <v/>
      </c>
      <c r="BR306">
        <f>MIN(T305*(1+T$6/Setup!$C$13),T$7)</f>
        <v/>
      </c>
      <c r="BS306">
        <f>MIN(U305*(1+U$6/Setup!$C$13),U$7)</f>
        <v/>
      </c>
      <c r="BT306">
        <f>MIN(V305*(1+V$6/Setup!$C$13),V$7)</f>
        <v/>
      </c>
      <c r="BU306">
        <f>MIN(W305*(1+W$6/Setup!$C$13),W$7)</f>
        <v/>
      </c>
      <c r="BV306">
        <f>MIN(X305*(1+X$6/Setup!$C$13),X$7)</f>
        <v/>
      </c>
      <c r="BW306">
        <f>MIN(Y305*(1+Y$6/Setup!$C$13),Y$7)</f>
        <v/>
      </c>
      <c r="BX306">
        <f>MIN(Z305*(1+Z$6/Setup!$C$13),Z$7)</f>
        <v/>
      </c>
      <c r="BY306">
        <f>MIN(AA305*(1+AA$6/Setup!$C$13),AA$7)</f>
        <v/>
      </c>
      <c r="BZ306">
        <f>MIN(AB305*(1+AB$6/Setup!$C$13),AB$7)</f>
        <v/>
      </c>
      <c r="CA306">
        <f>MIN(AC305*(1+AC$6/Setup!$C$13),AC$7)</f>
        <v/>
      </c>
      <c r="CB306">
        <f>MIN(AD305*(1+AD$6/Setup!$C$13),AD$7)</f>
        <v/>
      </c>
      <c r="CC306">
        <f>MIN(AE305*(1+AE$6/Setup!$C$13),AE$7)</f>
        <v/>
      </c>
      <c r="CD306">
        <f>MIN(AF305*(1+AF$6/Setup!$C$13),AF$7)</f>
        <v/>
      </c>
      <c r="CE306">
        <f>MIN(AG305*(1+AG$6/Setup!$C$13),AG$7)</f>
        <v/>
      </c>
      <c r="CF306">
        <f>MIN(AH305*(1+AH$6/Setup!$C$13),AH$7)</f>
        <v/>
      </c>
      <c r="CG306">
        <f>MIN(AI305*(1+AI$6/Setup!$C$13),AI$7)</f>
        <v/>
      </c>
      <c r="CH306">
        <f>MIN(AJ305*(1+AJ$6/Setup!$C$13),AJ$7)</f>
        <v/>
      </c>
      <c r="CI306">
        <f>MIN(AK305*(1+AK$6/Setup!$C$13),AK$7)</f>
        <v/>
      </c>
      <c r="CJ306">
        <f>MIN(AL305*(1+AL$6/Setup!$C$13),AL$7)</f>
        <v/>
      </c>
      <c r="CK306">
        <f>MIN(AM305*(1+AM$6/Setup!$C$13),AM$7)</f>
        <v/>
      </c>
      <c r="CL306">
        <f>MIN(AN305*(1+AN$6/Setup!$C$13),AN$7)</f>
        <v/>
      </c>
      <c r="CM306">
        <f>MIN(AO305*(1+AO$6/Setup!$C$13),AO$7)</f>
        <v/>
      </c>
      <c r="CN306">
        <f>MIN(AP305*(1+AP$6/Setup!$C$13),AP$7)</f>
        <v/>
      </c>
      <c r="CO306">
        <f>MIN(AQ305*(1+AQ$6/Setup!$C$13),AQ$7)</f>
        <v/>
      </c>
      <c r="CP306">
        <f>MIN(AR305*(1+AR$6/Setup!$C$13),AR$7)</f>
        <v/>
      </c>
      <c r="CQ306">
        <f>MIN(AS305*(1+AS$6/Setup!$C$13),AS$7)</f>
        <v/>
      </c>
      <c r="CR306">
        <f>MIN(AT305*(1+AT$6/Setup!$C$13),AT$7)</f>
        <v/>
      </c>
      <c r="CS306">
        <f>MIN(AU305*(1+AU$6/Setup!$C$13),AU$7)</f>
        <v/>
      </c>
      <c r="CT306">
        <f>MIN(AV305*(1+AV$6/Setup!$C$13),AV$7)</f>
        <v/>
      </c>
      <c r="CU306">
        <f>MIN(AW305*(1+AW$6/Setup!$C$13),AW$7)</f>
        <v/>
      </c>
      <c r="CV306">
        <f>MIN(AX305*(1+AX$6/Setup!$C$13),AX$7)</f>
        <v/>
      </c>
      <c r="CW306">
        <f>MIN(AY305*(1+AY$6/Setup!$C$13),AY$7)</f>
        <v/>
      </c>
      <c r="CX306">
        <f>MIN(AZ305*(1+AZ$6/Setup!$C$13),AZ$7)</f>
        <v/>
      </c>
      <c r="CY306">
        <f>MIN(BA305*(1+BA$6/Setup!$C$13),BA$7)</f>
        <v/>
      </c>
      <c r="CZ306">
        <f>MIN(BB305*(1+BB$6/Setup!$C$13),BB$7)</f>
        <v/>
      </c>
      <c r="DA306">
        <f>MIN(BC305*(1+BC$6/Setup!$C$13),BC$7)</f>
        <v/>
      </c>
      <c r="DB306">
        <f>MIN(BD305*(1+BD$6/Setup!$C$13),BD$7)</f>
        <v/>
      </c>
      <c r="DC306">
        <f>MIN(BE305*(1+BE$6/Setup!$C$13),BE$7)</f>
        <v/>
      </c>
      <c r="DD306">
        <f>MIN(BF305*(1+BF$6/Setup!$C$13),BF$7)</f>
        <v/>
      </c>
      <c r="DE306">
        <f>MIN(BG305*(1+BG$6/Setup!$C$13),BG$7)</f>
        <v/>
      </c>
      <c r="DF306">
        <f>MIN(BH305*(1+BH$6/Setup!$C$13),BH$7)</f>
        <v/>
      </c>
      <c r="DG306">
        <f>MIN(BI305*(1+BI$6/Setup!$C$13),BI$7)</f>
        <v/>
      </c>
      <c r="DH306">
        <f>MIN(BJ305*(1+BJ$6/Setup!$C$13),BJ$7)</f>
        <v/>
      </c>
      <c r="DI306">
        <f>MIN(BK305*(1+BK$6/Setup!$C$13),BK$7)</f>
        <v/>
      </c>
      <c r="DJ306">
        <f>MIN(BL305*(1+BL$6/Setup!$C$13),BL$7)</f>
        <v/>
      </c>
      <c r="DK306">
        <f>MIN(BM305*(1+BM$6/Setup!$C$13),BM$7)</f>
        <v/>
      </c>
      <c r="DL306">
        <f>MIN(BN305*(1+BN$6/Setup!$C$13),BN$7)</f>
        <v/>
      </c>
      <c r="DM306">
        <f>MIN(BO305*(1+BO$6/Setup!$C$13),BO$7)</f>
        <v/>
      </c>
      <c r="DN306">
        <f>MIN(BP305*(1+BP$6/Setup!$C$13),BP$7)</f>
        <v/>
      </c>
      <c r="DO306">
        <f>MIN(BQ305*(1+BQ$6/Setup!$C$13),BQ$7)</f>
        <v/>
      </c>
      <c r="DP306">
        <f>MIN(T305*(1+T$6/Setup!$C$13)-BR306,$H306)</f>
        <v/>
      </c>
      <c r="DQ306">
        <f>MIN(U305*(1+U$6/Setup!$C$13)-BS306,MAX(0,$H306-SUM($DP306:DP306)))</f>
        <v/>
      </c>
      <c r="DR306">
        <f>MIN(V305*(1+V$6/Setup!$C$13)-BT306,MAX(0,$H306-SUM($DP306:DQ306)))</f>
        <v/>
      </c>
      <c r="DS306">
        <f>MIN(W305*(1+W$6/Setup!$C$13)-BU306,MAX(0,$H306-SUM($DP306:DR306)))</f>
        <v/>
      </c>
      <c r="DT306">
        <f>MIN(X305*(1+X$6/Setup!$C$13)-BV306,MAX(0,$H306-SUM($DP306:DS306)))</f>
        <v/>
      </c>
      <c r="DU306">
        <f>MIN(Y305*(1+Y$6/Setup!$C$13)-BW306,MAX(0,$H306-SUM($DP306:DT306)))</f>
        <v/>
      </c>
      <c r="DV306">
        <f>MIN(Z305*(1+Z$6/Setup!$C$13)-BX306,MAX(0,$H306-SUM($DP306:DU306)))</f>
        <v/>
      </c>
      <c r="DW306">
        <f>MIN(AA305*(1+AA$6/Setup!$C$13)-BY306,MAX(0,$H306-SUM($DP306:DV306)))</f>
        <v/>
      </c>
      <c r="DX306">
        <f>MIN(AB305*(1+AB$6/Setup!$C$13)-BZ306,MAX(0,$H306-SUM($DP306:DW306)))</f>
        <v/>
      </c>
      <c r="DY306">
        <f>MIN(AC305*(1+AC$6/Setup!$C$13)-CA306,MAX(0,$H306-SUM($DP306:DX306)))</f>
        <v/>
      </c>
      <c r="DZ306">
        <f>MIN(AD305*(1+AD$6/Setup!$C$13)-CB306,MAX(0,$H306-SUM($DP306:DY306)))</f>
        <v/>
      </c>
      <c r="EA306">
        <f>MIN(AE305*(1+AE$6/Setup!$C$13)-CC306,MAX(0,$H306-SUM($DP306:DZ306)))</f>
        <v/>
      </c>
      <c r="EB306">
        <f>MIN(AF305*(1+AF$6/Setup!$C$13)-CD306,MAX(0,$H306-SUM($DP306:EA306)))</f>
        <v/>
      </c>
      <c r="EC306">
        <f>MIN(AG305*(1+AG$6/Setup!$C$13)-CE306,MAX(0,$H306-SUM($DP306:EB306)))</f>
        <v/>
      </c>
      <c r="ED306">
        <f>MIN(AH305*(1+AH$6/Setup!$C$13)-CF306,MAX(0,$H306-SUM($DP306:EC306)))</f>
        <v/>
      </c>
      <c r="EE306">
        <f>MIN(AI305*(1+AI$6/Setup!$C$13)-CG306,MAX(0,$H306-SUM($DP306:ED306)))</f>
        <v/>
      </c>
      <c r="EF306">
        <f>MIN(AJ305*(1+AJ$6/Setup!$C$13)-CH306,MAX(0,$H306-SUM($DP306:EE306)))</f>
        <v/>
      </c>
      <c r="EG306">
        <f>MIN(AK305*(1+AK$6/Setup!$C$13)-CI306,MAX(0,$H306-SUM($DP306:EF306)))</f>
        <v/>
      </c>
      <c r="EH306">
        <f>MIN(AL305*(1+AL$6/Setup!$C$13)-CJ306,MAX(0,$H306-SUM($DP306:EG306)))</f>
        <v/>
      </c>
      <c r="EI306">
        <f>MIN(AM305*(1+AM$6/Setup!$C$13)-CK306,MAX(0,$H306-SUM($DP306:EH306)))</f>
        <v/>
      </c>
      <c r="EJ306">
        <f>MIN(AN305*(1+AN$6/Setup!$C$13)-CL306,MAX(0,$H306-SUM($DP306:EI306)))</f>
        <v/>
      </c>
      <c r="EK306">
        <f>MIN(AO305*(1+AO$6/Setup!$C$13)-CM306,MAX(0,$H306-SUM($DP306:EJ306)))</f>
        <v/>
      </c>
      <c r="EL306">
        <f>MIN(AP305*(1+AP$6/Setup!$C$13)-CN306,MAX(0,$H306-SUM($DP306:EK306)))</f>
        <v/>
      </c>
      <c r="EM306">
        <f>MIN(AQ305*(1+AQ$6/Setup!$C$13)-CO306,MAX(0,$H306-SUM($DP306:EL306)))</f>
        <v/>
      </c>
      <c r="EN306">
        <f>MIN(AR305*(1+AR$6/Setup!$C$13)-CP306,MAX(0,$H306-SUM($DP306:EM306)))</f>
        <v/>
      </c>
      <c r="EO306">
        <f>MIN(AS305*(1+AS$6/Setup!$C$13)-CQ306,MAX(0,$H306-SUM($DP306:EN306)))</f>
        <v/>
      </c>
      <c r="EP306">
        <f>MIN(AT305*(1+AT$6/Setup!$C$13)-CR306,MAX(0,$H306-SUM($DP306:EO306)))</f>
        <v/>
      </c>
      <c r="EQ306">
        <f>MIN(AU305*(1+AU$6/Setup!$C$13)-CS306,MAX(0,$H306-SUM($DP306:EP306)))</f>
        <v/>
      </c>
      <c r="ER306">
        <f>MIN(AV305*(1+AV$6/Setup!$C$13)-CT306,MAX(0,$H306-SUM($DP306:EQ306)))</f>
        <v/>
      </c>
      <c r="ES306">
        <f>MIN(AW305*(1+AW$6/Setup!$C$13)-CU306,MAX(0,$H306-SUM($DP306:ER306)))</f>
        <v/>
      </c>
      <c r="ET306">
        <f>MIN(AX305*(1+AX$6/Setup!$C$13)-CV306,MAX(0,$H306-SUM($DP306:ES306)))</f>
        <v/>
      </c>
      <c r="EU306">
        <f>MIN(AY305*(1+AY$6/Setup!$C$13)-CW306,MAX(0,$H306-SUM($DP306:ET306)))</f>
        <v/>
      </c>
      <c r="EV306">
        <f>MIN(AZ305*(1+AZ$6/Setup!$C$13)-CX306,MAX(0,$H306-SUM($DP306:EU306)))</f>
        <v/>
      </c>
      <c r="EW306">
        <f>MIN(BA305*(1+BA$6/Setup!$C$13)-CY306,MAX(0,$H306-SUM($DP306:EV306)))</f>
        <v/>
      </c>
      <c r="EX306">
        <f>MIN(BB305*(1+BB$6/Setup!$C$13)-CZ306,MAX(0,$H306-SUM($DP306:EW306)))</f>
        <v/>
      </c>
      <c r="EY306">
        <f>MIN(BC305*(1+BC$6/Setup!$C$13)-DA306,MAX(0,$H306-SUM($DP306:EX306)))</f>
        <v/>
      </c>
      <c r="EZ306">
        <f>MIN(BD305*(1+BD$6/Setup!$C$13)-DB306,MAX(0,$H306-SUM($DP306:EY306)))</f>
        <v/>
      </c>
      <c r="FA306">
        <f>MIN(BE305*(1+BE$6/Setup!$C$13)-DC306,MAX(0,$H306-SUM($DP306:EZ306)))</f>
        <v/>
      </c>
      <c r="FB306">
        <f>MIN(BF305*(1+BF$6/Setup!$C$13)-DD306,MAX(0,$H306-SUM($DP306:FA306)))</f>
        <v/>
      </c>
      <c r="FC306">
        <f>MIN(BG305*(1+BG$6/Setup!$C$13)-DE306,MAX(0,$H306-SUM($DP306:FB306)))</f>
        <v/>
      </c>
      <c r="FD306">
        <f>MIN(BH305*(1+BH$6/Setup!$C$13)-DF306,MAX(0,$H306-SUM($DP306:FC306)))</f>
        <v/>
      </c>
      <c r="FE306">
        <f>MIN(BI305*(1+BI$6/Setup!$C$13)-DG306,MAX(0,$H306-SUM($DP306:FD306)))</f>
        <v/>
      </c>
      <c r="FF306">
        <f>MIN(BJ305*(1+BJ$6/Setup!$C$13)-DH306,MAX(0,$H306-SUM($DP306:FE306)))</f>
        <v/>
      </c>
      <c r="FG306">
        <f>MIN(BK305*(1+BK$6/Setup!$C$13)-DI306,MAX(0,$H306-SUM($DP306:FF306)))</f>
        <v/>
      </c>
      <c r="FH306">
        <f>MIN(BL305*(1+BL$6/Setup!$C$13)-DJ306,MAX(0,$H306-SUM($DP306:FG306)))</f>
        <v/>
      </c>
      <c r="FI306">
        <f>MIN(BM305*(1+BM$6/Setup!$C$13)-DK306,MAX(0,$H306-SUM($DP306:FH306)))</f>
        <v/>
      </c>
      <c r="FJ306">
        <f>MIN(BN305*(1+BN$6/Setup!$C$13)-DL306,MAX(0,$H306-SUM($DP306:FI306)))</f>
        <v/>
      </c>
      <c r="FK306">
        <f>MIN(BO305*(1+BO$6/Setup!$C$13)-DM306,MAX(0,$H306-SUM($DP306:FJ306)))</f>
        <v/>
      </c>
      <c r="FL306">
        <f>MIN(BP305*(1+BP$6/Setup!$C$13)-DN306,MAX(0,$H306-SUM($DP306:FK306)))</f>
        <v/>
      </c>
      <c r="FM306">
        <f>MIN(BQ305*(1+BQ$6/Setup!$C$13)-DO306,MAX(0,$H306-SUM($DP306:FL306)))</f>
        <v/>
      </c>
    </row>
    <row r="307">
      <c r="A307">
        <f>A306+1</f>
        <v/>
      </c>
      <c r="B307">
        <f>IF(Setup!$C$6="Every week",Setup!$C$7+7*(A307-1),IF(Setup!$C$6="Every 2 weeks",Setup!$C$7+14*(A307-1),IF(Setup!$C$6="Every month",EDATE(Setup!$C$7,A307-1),EOMONTH(Setup!$C$7,INT((A307-1+Setup!$C$20)/2)-1)+MIN(IF(MOD(A307-1+Setup!$C$20,2)=0,Setup!$C$18,Setup!$C$19),DAY(EOMONTH(Setup!$C$7,INT((A307-1+Setup!$C$20)/2)))))))</f>
        <v/>
      </c>
      <c r="C307">
        <f>N('Paycheck Plan'!J303)</f>
        <v/>
      </c>
      <c r="D307">
        <f>N('Paycheck Plan'!K303)</f>
        <v/>
      </c>
      <c r="E307">
        <f>MIN(MAX(0,Setup!$C$10-F306),MAX(0,Setup!$C$8+C307-G307))</f>
        <v/>
      </c>
      <c r="F307">
        <f>F306+E307</f>
        <v/>
      </c>
      <c r="G307">
        <f>MIN(Setup!$C$14,MAX(0,Setup!$C$8+C307))</f>
        <v/>
      </c>
      <c r="H307">
        <f>MAX(0,Setup!$C$8+C307-G307-E307)+SUM($T$7:$BQ$7)-SUM(BR307:DO307)</f>
        <v/>
      </c>
      <c r="I307">
        <f>SUMPRODUCT(T306:BQ306,$T$6:$BQ$6)/Setup!$C$13</f>
        <v/>
      </c>
      <c r="J307">
        <f>SUM(T307:BQ307)</f>
        <v/>
      </c>
      <c r="K307">
        <f>IF(MAX(DP307:FM307)&gt;0,MATCH(MAX(DP307:FM307),DP307:FM307,0),1)</f>
        <v/>
      </c>
      <c r="T307">
        <f>MAX(0,T306*(1+T$6/Setup!$C$13)-BR307-DP307)+IF($K307=1,$D307,0)</f>
        <v/>
      </c>
      <c r="U307">
        <f>MAX(0,U306*(1+U$6/Setup!$C$13)-BS307-DQ307)+IF($K307=2,$D307,0)</f>
        <v/>
      </c>
      <c r="V307">
        <f>MAX(0,V306*(1+V$6/Setup!$C$13)-BT307-DR307)+IF($K307=3,$D307,0)</f>
        <v/>
      </c>
      <c r="W307">
        <f>MAX(0,W306*(1+W$6/Setup!$C$13)-BU307-DS307)+IF($K307=4,$D307,0)</f>
        <v/>
      </c>
      <c r="X307">
        <f>MAX(0,X306*(1+X$6/Setup!$C$13)-BV307-DT307)+IF($K307=5,$D307,0)</f>
        <v/>
      </c>
      <c r="Y307">
        <f>MAX(0,Y306*(1+Y$6/Setup!$C$13)-BW307-DU307)+IF($K307=6,$D307,0)</f>
        <v/>
      </c>
      <c r="Z307">
        <f>MAX(0,Z306*(1+Z$6/Setup!$C$13)-BX307-DV307)+IF($K307=7,$D307,0)</f>
        <v/>
      </c>
      <c r="AA307">
        <f>MAX(0,AA306*(1+AA$6/Setup!$C$13)-BY307-DW307)+IF($K307=8,$D307,0)</f>
        <v/>
      </c>
      <c r="AB307">
        <f>MAX(0,AB306*(1+AB$6/Setup!$C$13)-BZ307-DX307)+IF($K307=9,$D307,0)</f>
        <v/>
      </c>
      <c r="AC307">
        <f>MAX(0,AC306*(1+AC$6/Setup!$C$13)-CA307-DY307)+IF($K307=10,$D307,0)</f>
        <v/>
      </c>
      <c r="AD307">
        <f>MAX(0,AD306*(1+AD$6/Setup!$C$13)-CB307-DZ307)+IF($K307=11,$D307,0)</f>
        <v/>
      </c>
      <c r="AE307">
        <f>MAX(0,AE306*(1+AE$6/Setup!$C$13)-CC307-EA307)+IF($K307=12,$D307,0)</f>
        <v/>
      </c>
      <c r="AF307">
        <f>MAX(0,AF306*(1+AF$6/Setup!$C$13)-CD307-EB307)+IF($K307=13,$D307,0)</f>
        <v/>
      </c>
      <c r="AG307">
        <f>MAX(0,AG306*(1+AG$6/Setup!$C$13)-CE307-EC307)+IF($K307=14,$D307,0)</f>
        <v/>
      </c>
      <c r="AH307">
        <f>MAX(0,AH306*(1+AH$6/Setup!$C$13)-CF307-ED307)+IF($K307=15,$D307,0)</f>
        <v/>
      </c>
      <c r="AI307">
        <f>MAX(0,AI306*(1+AI$6/Setup!$C$13)-CG307-EE307)+IF($K307=16,$D307,0)</f>
        <v/>
      </c>
      <c r="AJ307">
        <f>MAX(0,AJ306*(1+AJ$6/Setup!$C$13)-CH307-EF307)+IF($K307=17,$D307,0)</f>
        <v/>
      </c>
      <c r="AK307">
        <f>MAX(0,AK306*(1+AK$6/Setup!$C$13)-CI307-EG307)+IF($K307=18,$D307,0)</f>
        <v/>
      </c>
      <c r="AL307">
        <f>MAX(0,AL306*(1+AL$6/Setup!$C$13)-CJ307-EH307)+IF($K307=19,$D307,0)</f>
        <v/>
      </c>
      <c r="AM307">
        <f>MAX(0,AM306*(1+AM$6/Setup!$C$13)-CK307-EI307)+IF($K307=20,$D307,0)</f>
        <v/>
      </c>
      <c r="AN307">
        <f>MAX(0,AN306*(1+AN$6/Setup!$C$13)-CL307-EJ307)+IF($K307=21,$D307,0)</f>
        <v/>
      </c>
      <c r="AO307">
        <f>MAX(0,AO306*(1+AO$6/Setup!$C$13)-CM307-EK307)+IF($K307=22,$D307,0)</f>
        <v/>
      </c>
      <c r="AP307">
        <f>MAX(0,AP306*(1+AP$6/Setup!$C$13)-CN307-EL307)+IF($K307=23,$D307,0)</f>
        <v/>
      </c>
      <c r="AQ307">
        <f>MAX(0,AQ306*(1+AQ$6/Setup!$C$13)-CO307-EM307)+IF($K307=24,$D307,0)</f>
        <v/>
      </c>
      <c r="AR307">
        <f>MAX(0,AR306*(1+AR$6/Setup!$C$13)-CP307-EN307)+IF($K307=25,$D307,0)</f>
        <v/>
      </c>
      <c r="AS307">
        <f>MAX(0,AS306*(1+AS$6/Setup!$C$13)-CQ307-EO307)+IF($K307=26,$D307,0)</f>
        <v/>
      </c>
      <c r="AT307">
        <f>MAX(0,AT306*(1+AT$6/Setup!$C$13)-CR307-EP307)+IF($K307=27,$D307,0)</f>
        <v/>
      </c>
      <c r="AU307">
        <f>MAX(0,AU306*(1+AU$6/Setup!$C$13)-CS307-EQ307)+IF($K307=28,$D307,0)</f>
        <v/>
      </c>
      <c r="AV307">
        <f>MAX(0,AV306*(1+AV$6/Setup!$C$13)-CT307-ER307)+IF($K307=29,$D307,0)</f>
        <v/>
      </c>
      <c r="AW307">
        <f>MAX(0,AW306*(1+AW$6/Setup!$C$13)-CU307-ES307)+IF($K307=30,$D307,0)</f>
        <v/>
      </c>
      <c r="AX307">
        <f>MAX(0,AX306*(1+AX$6/Setup!$C$13)-CV307-ET307)+IF($K307=31,$D307,0)</f>
        <v/>
      </c>
      <c r="AY307">
        <f>MAX(0,AY306*(1+AY$6/Setup!$C$13)-CW307-EU307)+IF($K307=32,$D307,0)</f>
        <v/>
      </c>
      <c r="AZ307">
        <f>MAX(0,AZ306*(1+AZ$6/Setup!$C$13)-CX307-EV307)+IF($K307=33,$D307,0)</f>
        <v/>
      </c>
      <c r="BA307">
        <f>MAX(0,BA306*(1+BA$6/Setup!$C$13)-CY307-EW307)+IF($K307=34,$D307,0)</f>
        <v/>
      </c>
      <c r="BB307">
        <f>MAX(0,BB306*(1+BB$6/Setup!$C$13)-CZ307-EX307)+IF($K307=35,$D307,0)</f>
        <v/>
      </c>
      <c r="BC307">
        <f>MAX(0,BC306*(1+BC$6/Setup!$C$13)-DA307-EY307)+IF($K307=36,$D307,0)</f>
        <v/>
      </c>
      <c r="BD307">
        <f>MAX(0,BD306*(1+BD$6/Setup!$C$13)-DB307-EZ307)+IF($K307=37,$D307,0)</f>
        <v/>
      </c>
      <c r="BE307">
        <f>MAX(0,BE306*(1+BE$6/Setup!$C$13)-DC307-FA307)+IF($K307=38,$D307,0)</f>
        <v/>
      </c>
      <c r="BF307">
        <f>MAX(0,BF306*(1+BF$6/Setup!$C$13)-DD307-FB307)+IF($K307=39,$D307,0)</f>
        <v/>
      </c>
      <c r="BG307">
        <f>MAX(0,BG306*(1+BG$6/Setup!$C$13)-DE307-FC307)+IF($K307=40,$D307,0)</f>
        <v/>
      </c>
      <c r="BH307">
        <f>MAX(0,BH306*(1+BH$6/Setup!$C$13)-DF307-FD307)+IF($K307=41,$D307,0)</f>
        <v/>
      </c>
      <c r="BI307">
        <f>MAX(0,BI306*(1+BI$6/Setup!$C$13)-DG307-FE307)+IF($K307=42,$D307,0)</f>
        <v/>
      </c>
      <c r="BJ307">
        <f>MAX(0,BJ306*(1+BJ$6/Setup!$C$13)-DH307-FF307)+IF($K307=43,$D307,0)</f>
        <v/>
      </c>
      <c r="BK307">
        <f>MAX(0,BK306*(1+BK$6/Setup!$C$13)-DI307-FG307)+IF($K307=44,$D307,0)</f>
        <v/>
      </c>
      <c r="BL307">
        <f>MAX(0,BL306*(1+BL$6/Setup!$C$13)-DJ307-FH307)+IF($K307=45,$D307,0)</f>
        <v/>
      </c>
      <c r="BM307">
        <f>MAX(0,BM306*(1+BM$6/Setup!$C$13)-DK307-FI307)+IF($K307=46,$D307,0)</f>
        <v/>
      </c>
      <c r="BN307">
        <f>MAX(0,BN306*(1+BN$6/Setup!$C$13)-DL307-FJ307)+IF($K307=47,$D307,0)</f>
        <v/>
      </c>
      <c r="BO307">
        <f>MAX(0,BO306*(1+BO$6/Setup!$C$13)-DM307-FK307)+IF($K307=48,$D307,0)</f>
        <v/>
      </c>
      <c r="BP307">
        <f>MAX(0,BP306*(1+BP$6/Setup!$C$13)-DN307-FL307)+IF($K307=49,$D307,0)</f>
        <v/>
      </c>
      <c r="BQ307">
        <f>MAX(0,BQ306*(1+BQ$6/Setup!$C$13)-DO307-FM307)+IF($K307=50,$D307,0)</f>
        <v/>
      </c>
      <c r="BR307">
        <f>MIN(T306*(1+T$6/Setup!$C$13),T$7)</f>
        <v/>
      </c>
      <c r="BS307">
        <f>MIN(U306*(1+U$6/Setup!$C$13),U$7)</f>
        <v/>
      </c>
      <c r="BT307">
        <f>MIN(V306*(1+V$6/Setup!$C$13),V$7)</f>
        <v/>
      </c>
      <c r="BU307">
        <f>MIN(W306*(1+W$6/Setup!$C$13),W$7)</f>
        <v/>
      </c>
      <c r="BV307">
        <f>MIN(X306*(1+X$6/Setup!$C$13),X$7)</f>
        <v/>
      </c>
      <c r="BW307">
        <f>MIN(Y306*(1+Y$6/Setup!$C$13),Y$7)</f>
        <v/>
      </c>
      <c r="BX307">
        <f>MIN(Z306*(1+Z$6/Setup!$C$13),Z$7)</f>
        <v/>
      </c>
      <c r="BY307">
        <f>MIN(AA306*(1+AA$6/Setup!$C$13),AA$7)</f>
        <v/>
      </c>
      <c r="BZ307">
        <f>MIN(AB306*(1+AB$6/Setup!$C$13),AB$7)</f>
        <v/>
      </c>
      <c r="CA307">
        <f>MIN(AC306*(1+AC$6/Setup!$C$13),AC$7)</f>
        <v/>
      </c>
      <c r="CB307">
        <f>MIN(AD306*(1+AD$6/Setup!$C$13),AD$7)</f>
        <v/>
      </c>
      <c r="CC307">
        <f>MIN(AE306*(1+AE$6/Setup!$C$13),AE$7)</f>
        <v/>
      </c>
      <c r="CD307">
        <f>MIN(AF306*(1+AF$6/Setup!$C$13),AF$7)</f>
        <v/>
      </c>
      <c r="CE307">
        <f>MIN(AG306*(1+AG$6/Setup!$C$13),AG$7)</f>
        <v/>
      </c>
      <c r="CF307">
        <f>MIN(AH306*(1+AH$6/Setup!$C$13),AH$7)</f>
        <v/>
      </c>
      <c r="CG307">
        <f>MIN(AI306*(1+AI$6/Setup!$C$13),AI$7)</f>
        <v/>
      </c>
      <c r="CH307">
        <f>MIN(AJ306*(1+AJ$6/Setup!$C$13),AJ$7)</f>
        <v/>
      </c>
      <c r="CI307">
        <f>MIN(AK306*(1+AK$6/Setup!$C$13),AK$7)</f>
        <v/>
      </c>
      <c r="CJ307">
        <f>MIN(AL306*(1+AL$6/Setup!$C$13),AL$7)</f>
        <v/>
      </c>
      <c r="CK307">
        <f>MIN(AM306*(1+AM$6/Setup!$C$13),AM$7)</f>
        <v/>
      </c>
      <c r="CL307">
        <f>MIN(AN306*(1+AN$6/Setup!$C$13),AN$7)</f>
        <v/>
      </c>
      <c r="CM307">
        <f>MIN(AO306*(1+AO$6/Setup!$C$13),AO$7)</f>
        <v/>
      </c>
      <c r="CN307">
        <f>MIN(AP306*(1+AP$6/Setup!$C$13),AP$7)</f>
        <v/>
      </c>
      <c r="CO307">
        <f>MIN(AQ306*(1+AQ$6/Setup!$C$13),AQ$7)</f>
        <v/>
      </c>
      <c r="CP307">
        <f>MIN(AR306*(1+AR$6/Setup!$C$13),AR$7)</f>
        <v/>
      </c>
      <c r="CQ307">
        <f>MIN(AS306*(1+AS$6/Setup!$C$13),AS$7)</f>
        <v/>
      </c>
      <c r="CR307">
        <f>MIN(AT306*(1+AT$6/Setup!$C$13),AT$7)</f>
        <v/>
      </c>
      <c r="CS307">
        <f>MIN(AU306*(1+AU$6/Setup!$C$13),AU$7)</f>
        <v/>
      </c>
      <c r="CT307">
        <f>MIN(AV306*(1+AV$6/Setup!$C$13),AV$7)</f>
        <v/>
      </c>
      <c r="CU307">
        <f>MIN(AW306*(1+AW$6/Setup!$C$13),AW$7)</f>
        <v/>
      </c>
      <c r="CV307">
        <f>MIN(AX306*(1+AX$6/Setup!$C$13),AX$7)</f>
        <v/>
      </c>
      <c r="CW307">
        <f>MIN(AY306*(1+AY$6/Setup!$C$13),AY$7)</f>
        <v/>
      </c>
      <c r="CX307">
        <f>MIN(AZ306*(1+AZ$6/Setup!$C$13),AZ$7)</f>
        <v/>
      </c>
      <c r="CY307">
        <f>MIN(BA306*(1+BA$6/Setup!$C$13),BA$7)</f>
        <v/>
      </c>
      <c r="CZ307">
        <f>MIN(BB306*(1+BB$6/Setup!$C$13),BB$7)</f>
        <v/>
      </c>
      <c r="DA307">
        <f>MIN(BC306*(1+BC$6/Setup!$C$13),BC$7)</f>
        <v/>
      </c>
      <c r="DB307">
        <f>MIN(BD306*(1+BD$6/Setup!$C$13),BD$7)</f>
        <v/>
      </c>
      <c r="DC307">
        <f>MIN(BE306*(1+BE$6/Setup!$C$13),BE$7)</f>
        <v/>
      </c>
      <c r="DD307">
        <f>MIN(BF306*(1+BF$6/Setup!$C$13),BF$7)</f>
        <v/>
      </c>
      <c r="DE307">
        <f>MIN(BG306*(1+BG$6/Setup!$C$13),BG$7)</f>
        <v/>
      </c>
      <c r="DF307">
        <f>MIN(BH306*(1+BH$6/Setup!$C$13),BH$7)</f>
        <v/>
      </c>
      <c r="DG307">
        <f>MIN(BI306*(1+BI$6/Setup!$C$13),BI$7)</f>
        <v/>
      </c>
      <c r="DH307">
        <f>MIN(BJ306*(1+BJ$6/Setup!$C$13),BJ$7)</f>
        <v/>
      </c>
      <c r="DI307">
        <f>MIN(BK306*(1+BK$6/Setup!$C$13),BK$7)</f>
        <v/>
      </c>
      <c r="DJ307">
        <f>MIN(BL306*(1+BL$6/Setup!$C$13),BL$7)</f>
        <v/>
      </c>
      <c r="DK307">
        <f>MIN(BM306*(1+BM$6/Setup!$C$13),BM$7)</f>
        <v/>
      </c>
      <c r="DL307">
        <f>MIN(BN306*(1+BN$6/Setup!$C$13),BN$7)</f>
        <v/>
      </c>
      <c r="DM307">
        <f>MIN(BO306*(1+BO$6/Setup!$C$13),BO$7)</f>
        <v/>
      </c>
      <c r="DN307">
        <f>MIN(BP306*(1+BP$6/Setup!$C$13),BP$7)</f>
        <v/>
      </c>
      <c r="DO307">
        <f>MIN(BQ306*(1+BQ$6/Setup!$C$13),BQ$7)</f>
        <v/>
      </c>
      <c r="DP307">
        <f>MIN(T306*(1+T$6/Setup!$C$13)-BR307,$H307)</f>
        <v/>
      </c>
      <c r="DQ307">
        <f>MIN(U306*(1+U$6/Setup!$C$13)-BS307,MAX(0,$H307-SUM($DP307:DP307)))</f>
        <v/>
      </c>
      <c r="DR307">
        <f>MIN(V306*(1+V$6/Setup!$C$13)-BT307,MAX(0,$H307-SUM($DP307:DQ307)))</f>
        <v/>
      </c>
      <c r="DS307">
        <f>MIN(W306*(1+W$6/Setup!$C$13)-BU307,MAX(0,$H307-SUM($DP307:DR307)))</f>
        <v/>
      </c>
      <c r="DT307">
        <f>MIN(X306*(1+X$6/Setup!$C$13)-BV307,MAX(0,$H307-SUM($DP307:DS307)))</f>
        <v/>
      </c>
      <c r="DU307">
        <f>MIN(Y306*(1+Y$6/Setup!$C$13)-BW307,MAX(0,$H307-SUM($DP307:DT307)))</f>
        <v/>
      </c>
      <c r="DV307">
        <f>MIN(Z306*(1+Z$6/Setup!$C$13)-BX307,MAX(0,$H307-SUM($DP307:DU307)))</f>
        <v/>
      </c>
      <c r="DW307">
        <f>MIN(AA306*(1+AA$6/Setup!$C$13)-BY307,MAX(0,$H307-SUM($DP307:DV307)))</f>
        <v/>
      </c>
      <c r="DX307">
        <f>MIN(AB306*(1+AB$6/Setup!$C$13)-BZ307,MAX(0,$H307-SUM($DP307:DW307)))</f>
        <v/>
      </c>
      <c r="DY307">
        <f>MIN(AC306*(1+AC$6/Setup!$C$13)-CA307,MAX(0,$H307-SUM($DP307:DX307)))</f>
        <v/>
      </c>
      <c r="DZ307">
        <f>MIN(AD306*(1+AD$6/Setup!$C$13)-CB307,MAX(0,$H307-SUM($DP307:DY307)))</f>
        <v/>
      </c>
      <c r="EA307">
        <f>MIN(AE306*(1+AE$6/Setup!$C$13)-CC307,MAX(0,$H307-SUM($DP307:DZ307)))</f>
        <v/>
      </c>
      <c r="EB307">
        <f>MIN(AF306*(1+AF$6/Setup!$C$13)-CD307,MAX(0,$H307-SUM($DP307:EA307)))</f>
        <v/>
      </c>
      <c r="EC307">
        <f>MIN(AG306*(1+AG$6/Setup!$C$13)-CE307,MAX(0,$H307-SUM($DP307:EB307)))</f>
        <v/>
      </c>
      <c r="ED307">
        <f>MIN(AH306*(1+AH$6/Setup!$C$13)-CF307,MAX(0,$H307-SUM($DP307:EC307)))</f>
        <v/>
      </c>
      <c r="EE307">
        <f>MIN(AI306*(1+AI$6/Setup!$C$13)-CG307,MAX(0,$H307-SUM($DP307:ED307)))</f>
        <v/>
      </c>
      <c r="EF307">
        <f>MIN(AJ306*(1+AJ$6/Setup!$C$13)-CH307,MAX(0,$H307-SUM($DP307:EE307)))</f>
        <v/>
      </c>
      <c r="EG307">
        <f>MIN(AK306*(1+AK$6/Setup!$C$13)-CI307,MAX(0,$H307-SUM($DP307:EF307)))</f>
        <v/>
      </c>
      <c r="EH307">
        <f>MIN(AL306*(1+AL$6/Setup!$C$13)-CJ307,MAX(0,$H307-SUM($DP307:EG307)))</f>
        <v/>
      </c>
      <c r="EI307">
        <f>MIN(AM306*(1+AM$6/Setup!$C$13)-CK307,MAX(0,$H307-SUM($DP307:EH307)))</f>
        <v/>
      </c>
      <c r="EJ307">
        <f>MIN(AN306*(1+AN$6/Setup!$C$13)-CL307,MAX(0,$H307-SUM($DP307:EI307)))</f>
        <v/>
      </c>
      <c r="EK307">
        <f>MIN(AO306*(1+AO$6/Setup!$C$13)-CM307,MAX(0,$H307-SUM($DP307:EJ307)))</f>
        <v/>
      </c>
      <c r="EL307">
        <f>MIN(AP306*(1+AP$6/Setup!$C$13)-CN307,MAX(0,$H307-SUM($DP307:EK307)))</f>
        <v/>
      </c>
      <c r="EM307">
        <f>MIN(AQ306*(1+AQ$6/Setup!$C$13)-CO307,MAX(0,$H307-SUM($DP307:EL307)))</f>
        <v/>
      </c>
      <c r="EN307">
        <f>MIN(AR306*(1+AR$6/Setup!$C$13)-CP307,MAX(0,$H307-SUM($DP307:EM307)))</f>
        <v/>
      </c>
      <c r="EO307">
        <f>MIN(AS306*(1+AS$6/Setup!$C$13)-CQ307,MAX(0,$H307-SUM($DP307:EN307)))</f>
        <v/>
      </c>
      <c r="EP307">
        <f>MIN(AT306*(1+AT$6/Setup!$C$13)-CR307,MAX(0,$H307-SUM($DP307:EO307)))</f>
        <v/>
      </c>
      <c r="EQ307">
        <f>MIN(AU306*(1+AU$6/Setup!$C$13)-CS307,MAX(0,$H307-SUM($DP307:EP307)))</f>
        <v/>
      </c>
      <c r="ER307">
        <f>MIN(AV306*(1+AV$6/Setup!$C$13)-CT307,MAX(0,$H307-SUM($DP307:EQ307)))</f>
        <v/>
      </c>
      <c r="ES307">
        <f>MIN(AW306*(1+AW$6/Setup!$C$13)-CU307,MAX(0,$H307-SUM($DP307:ER307)))</f>
        <v/>
      </c>
      <c r="ET307">
        <f>MIN(AX306*(1+AX$6/Setup!$C$13)-CV307,MAX(0,$H307-SUM($DP307:ES307)))</f>
        <v/>
      </c>
      <c r="EU307">
        <f>MIN(AY306*(1+AY$6/Setup!$C$13)-CW307,MAX(0,$H307-SUM($DP307:ET307)))</f>
        <v/>
      </c>
      <c r="EV307">
        <f>MIN(AZ306*(1+AZ$6/Setup!$C$13)-CX307,MAX(0,$H307-SUM($DP307:EU307)))</f>
        <v/>
      </c>
      <c r="EW307">
        <f>MIN(BA306*(1+BA$6/Setup!$C$13)-CY307,MAX(0,$H307-SUM($DP307:EV307)))</f>
        <v/>
      </c>
      <c r="EX307">
        <f>MIN(BB306*(1+BB$6/Setup!$C$13)-CZ307,MAX(0,$H307-SUM($DP307:EW307)))</f>
        <v/>
      </c>
      <c r="EY307">
        <f>MIN(BC306*(1+BC$6/Setup!$C$13)-DA307,MAX(0,$H307-SUM($DP307:EX307)))</f>
        <v/>
      </c>
      <c r="EZ307">
        <f>MIN(BD306*(1+BD$6/Setup!$C$13)-DB307,MAX(0,$H307-SUM($DP307:EY307)))</f>
        <v/>
      </c>
      <c r="FA307">
        <f>MIN(BE306*(1+BE$6/Setup!$C$13)-DC307,MAX(0,$H307-SUM($DP307:EZ307)))</f>
        <v/>
      </c>
      <c r="FB307">
        <f>MIN(BF306*(1+BF$6/Setup!$C$13)-DD307,MAX(0,$H307-SUM($DP307:FA307)))</f>
        <v/>
      </c>
      <c r="FC307">
        <f>MIN(BG306*(1+BG$6/Setup!$C$13)-DE307,MAX(0,$H307-SUM($DP307:FB307)))</f>
        <v/>
      </c>
      <c r="FD307">
        <f>MIN(BH306*(1+BH$6/Setup!$C$13)-DF307,MAX(0,$H307-SUM($DP307:FC307)))</f>
        <v/>
      </c>
      <c r="FE307">
        <f>MIN(BI306*(1+BI$6/Setup!$C$13)-DG307,MAX(0,$H307-SUM($DP307:FD307)))</f>
        <v/>
      </c>
      <c r="FF307">
        <f>MIN(BJ306*(1+BJ$6/Setup!$C$13)-DH307,MAX(0,$H307-SUM($DP307:FE307)))</f>
        <v/>
      </c>
      <c r="FG307">
        <f>MIN(BK306*(1+BK$6/Setup!$C$13)-DI307,MAX(0,$H307-SUM($DP307:FF307)))</f>
        <v/>
      </c>
      <c r="FH307">
        <f>MIN(BL306*(1+BL$6/Setup!$C$13)-DJ307,MAX(0,$H307-SUM($DP307:FG307)))</f>
        <v/>
      </c>
      <c r="FI307">
        <f>MIN(BM306*(1+BM$6/Setup!$C$13)-DK307,MAX(0,$H307-SUM($DP307:FH307)))</f>
        <v/>
      </c>
      <c r="FJ307">
        <f>MIN(BN306*(1+BN$6/Setup!$C$13)-DL307,MAX(0,$H307-SUM($DP307:FI307)))</f>
        <v/>
      </c>
      <c r="FK307">
        <f>MIN(BO306*(1+BO$6/Setup!$C$13)-DM307,MAX(0,$H307-SUM($DP307:FJ307)))</f>
        <v/>
      </c>
      <c r="FL307">
        <f>MIN(BP306*(1+BP$6/Setup!$C$13)-DN307,MAX(0,$H307-SUM($DP307:FK307)))</f>
        <v/>
      </c>
      <c r="FM307">
        <f>MIN(BQ306*(1+BQ$6/Setup!$C$13)-DO307,MAX(0,$H307-SUM($DP307:FL307)))</f>
        <v/>
      </c>
    </row>
    <row r="308">
      <c r="A308">
        <f>A307+1</f>
        <v/>
      </c>
      <c r="B308">
        <f>IF(Setup!$C$6="Every week",Setup!$C$7+7*(A308-1),IF(Setup!$C$6="Every 2 weeks",Setup!$C$7+14*(A308-1),IF(Setup!$C$6="Every month",EDATE(Setup!$C$7,A308-1),EOMONTH(Setup!$C$7,INT((A308-1+Setup!$C$20)/2)-1)+MIN(IF(MOD(A308-1+Setup!$C$20,2)=0,Setup!$C$18,Setup!$C$19),DAY(EOMONTH(Setup!$C$7,INT((A308-1+Setup!$C$20)/2)))))))</f>
        <v/>
      </c>
      <c r="C308">
        <f>N('Paycheck Plan'!J304)</f>
        <v/>
      </c>
      <c r="D308">
        <f>N('Paycheck Plan'!K304)</f>
        <v/>
      </c>
      <c r="E308">
        <f>MIN(MAX(0,Setup!$C$10-F307),MAX(0,Setup!$C$8+C308-G308))</f>
        <v/>
      </c>
      <c r="F308">
        <f>F307+E308</f>
        <v/>
      </c>
      <c r="G308">
        <f>MIN(Setup!$C$14,MAX(0,Setup!$C$8+C308))</f>
        <v/>
      </c>
      <c r="H308">
        <f>MAX(0,Setup!$C$8+C308-G308-E308)+SUM($T$7:$BQ$7)-SUM(BR308:DO308)</f>
        <v/>
      </c>
      <c r="I308">
        <f>SUMPRODUCT(T307:BQ307,$T$6:$BQ$6)/Setup!$C$13</f>
        <v/>
      </c>
      <c r="J308">
        <f>SUM(T308:BQ308)</f>
        <v/>
      </c>
      <c r="K308">
        <f>IF(MAX(DP308:FM308)&gt;0,MATCH(MAX(DP308:FM308),DP308:FM308,0),1)</f>
        <v/>
      </c>
      <c r="T308">
        <f>MAX(0,T307*(1+T$6/Setup!$C$13)-BR308-DP308)+IF($K308=1,$D308,0)</f>
        <v/>
      </c>
      <c r="U308">
        <f>MAX(0,U307*(1+U$6/Setup!$C$13)-BS308-DQ308)+IF($K308=2,$D308,0)</f>
        <v/>
      </c>
      <c r="V308">
        <f>MAX(0,V307*(1+V$6/Setup!$C$13)-BT308-DR308)+IF($K308=3,$D308,0)</f>
        <v/>
      </c>
      <c r="W308">
        <f>MAX(0,W307*(1+W$6/Setup!$C$13)-BU308-DS308)+IF($K308=4,$D308,0)</f>
        <v/>
      </c>
      <c r="X308">
        <f>MAX(0,X307*(1+X$6/Setup!$C$13)-BV308-DT308)+IF($K308=5,$D308,0)</f>
        <v/>
      </c>
      <c r="Y308">
        <f>MAX(0,Y307*(1+Y$6/Setup!$C$13)-BW308-DU308)+IF($K308=6,$D308,0)</f>
        <v/>
      </c>
      <c r="Z308">
        <f>MAX(0,Z307*(1+Z$6/Setup!$C$13)-BX308-DV308)+IF($K308=7,$D308,0)</f>
        <v/>
      </c>
      <c r="AA308">
        <f>MAX(0,AA307*(1+AA$6/Setup!$C$13)-BY308-DW308)+IF($K308=8,$D308,0)</f>
        <v/>
      </c>
      <c r="AB308">
        <f>MAX(0,AB307*(1+AB$6/Setup!$C$13)-BZ308-DX308)+IF($K308=9,$D308,0)</f>
        <v/>
      </c>
      <c r="AC308">
        <f>MAX(0,AC307*(1+AC$6/Setup!$C$13)-CA308-DY308)+IF($K308=10,$D308,0)</f>
        <v/>
      </c>
      <c r="AD308">
        <f>MAX(0,AD307*(1+AD$6/Setup!$C$13)-CB308-DZ308)+IF($K308=11,$D308,0)</f>
        <v/>
      </c>
      <c r="AE308">
        <f>MAX(0,AE307*(1+AE$6/Setup!$C$13)-CC308-EA308)+IF($K308=12,$D308,0)</f>
        <v/>
      </c>
      <c r="AF308">
        <f>MAX(0,AF307*(1+AF$6/Setup!$C$13)-CD308-EB308)+IF($K308=13,$D308,0)</f>
        <v/>
      </c>
      <c r="AG308">
        <f>MAX(0,AG307*(1+AG$6/Setup!$C$13)-CE308-EC308)+IF($K308=14,$D308,0)</f>
        <v/>
      </c>
      <c r="AH308">
        <f>MAX(0,AH307*(1+AH$6/Setup!$C$13)-CF308-ED308)+IF($K308=15,$D308,0)</f>
        <v/>
      </c>
      <c r="AI308">
        <f>MAX(0,AI307*(1+AI$6/Setup!$C$13)-CG308-EE308)+IF($K308=16,$D308,0)</f>
        <v/>
      </c>
      <c r="AJ308">
        <f>MAX(0,AJ307*(1+AJ$6/Setup!$C$13)-CH308-EF308)+IF($K308=17,$D308,0)</f>
        <v/>
      </c>
      <c r="AK308">
        <f>MAX(0,AK307*(1+AK$6/Setup!$C$13)-CI308-EG308)+IF($K308=18,$D308,0)</f>
        <v/>
      </c>
      <c r="AL308">
        <f>MAX(0,AL307*(1+AL$6/Setup!$C$13)-CJ308-EH308)+IF($K308=19,$D308,0)</f>
        <v/>
      </c>
      <c r="AM308">
        <f>MAX(0,AM307*(1+AM$6/Setup!$C$13)-CK308-EI308)+IF($K308=20,$D308,0)</f>
        <v/>
      </c>
      <c r="AN308">
        <f>MAX(0,AN307*(1+AN$6/Setup!$C$13)-CL308-EJ308)+IF($K308=21,$D308,0)</f>
        <v/>
      </c>
      <c r="AO308">
        <f>MAX(0,AO307*(1+AO$6/Setup!$C$13)-CM308-EK308)+IF($K308=22,$D308,0)</f>
        <v/>
      </c>
      <c r="AP308">
        <f>MAX(0,AP307*(1+AP$6/Setup!$C$13)-CN308-EL308)+IF($K308=23,$D308,0)</f>
        <v/>
      </c>
      <c r="AQ308">
        <f>MAX(0,AQ307*(1+AQ$6/Setup!$C$13)-CO308-EM308)+IF($K308=24,$D308,0)</f>
        <v/>
      </c>
      <c r="AR308">
        <f>MAX(0,AR307*(1+AR$6/Setup!$C$13)-CP308-EN308)+IF($K308=25,$D308,0)</f>
        <v/>
      </c>
      <c r="AS308">
        <f>MAX(0,AS307*(1+AS$6/Setup!$C$13)-CQ308-EO308)+IF($K308=26,$D308,0)</f>
        <v/>
      </c>
      <c r="AT308">
        <f>MAX(0,AT307*(1+AT$6/Setup!$C$13)-CR308-EP308)+IF($K308=27,$D308,0)</f>
        <v/>
      </c>
      <c r="AU308">
        <f>MAX(0,AU307*(1+AU$6/Setup!$C$13)-CS308-EQ308)+IF($K308=28,$D308,0)</f>
        <v/>
      </c>
      <c r="AV308">
        <f>MAX(0,AV307*(1+AV$6/Setup!$C$13)-CT308-ER308)+IF($K308=29,$D308,0)</f>
        <v/>
      </c>
      <c r="AW308">
        <f>MAX(0,AW307*(1+AW$6/Setup!$C$13)-CU308-ES308)+IF($K308=30,$D308,0)</f>
        <v/>
      </c>
      <c r="AX308">
        <f>MAX(0,AX307*(1+AX$6/Setup!$C$13)-CV308-ET308)+IF($K308=31,$D308,0)</f>
        <v/>
      </c>
      <c r="AY308">
        <f>MAX(0,AY307*(1+AY$6/Setup!$C$13)-CW308-EU308)+IF($K308=32,$D308,0)</f>
        <v/>
      </c>
      <c r="AZ308">
        <f>MAX(0,AZ307*(1+AZ$6/Setup!$C$13)-CX308-EV308)+IF($K308=33,$D308,0)</f>
        <v/>
      </c>
      <c r="BA308">
        <f>MAX(0,BA307*(1+BA$6/Setup!$C$13)-CY308-EW308)+IF($K308=34,$D308,0)</f>
        <v/>
      </c>
      <c r="BB308">
        <f>MAX(0,BB307*(1+BB$6/Setup!$C$13)-CZ308-EX308)+IF($K308=35,$D308,0)</f>
        <v/>
      </c>
      <c r="BC308">
        <f>MAX(0,BC307*(1+BC$6/Setup!$C$13)-DA308-EY308)+IF($K308=36,$D308,0)</f>
        <v/>
      </c>
      <c r="BD308">
        <f>MAX(0,BD307*(1+BD$6/Setup!$C$13)-DB308-EZ308)+IF($K308=37,$D308,0)</f>
        <v/>
      </c>
      <c r="BE308">
        <f>MAX(0,BE307*(1+BE$6/Setup!$C$13)-DC308-FA308)+IF($K308=38,$D308,0)</f>
        <v/>
      </c>
      <c r="BF308">
        <f>MAX(0,BF307*(1+BF$6/Setup!$C$13)-DD308-FB308)+IF($K308=39,$D308,0)</f>
        <v/>
      </c>
      <c r="BG308">
        <f>MAX(0,BG307*(1+BG$6/Setup!$C$13)-DE308-FC308)+IF($K308=40,$D308,0)</f>
        <v/>
      </c>
      <c r="BH308">
        <f>MAX(0,BH307*(1+BH$6/Setup!$C$13)-DF308-FD308)+IF($K308=41,$D308,0)</f>
        <v/>
      </c>
      <c r="BI308">
        <f>MAX(0,BI307*(1+BI$6/Setup!$C$13)-DG308-FE308)+IF($K308=42,$D308,0)</f>
        <v/>
      </c>
      <c r="BJ308">
        <f>MAX(0,BJ307*(1+BJ$6/Setup!$C$13)-DH308-FF308)+IF($K308=43,$D308,0)</f>
        <v/>
      </c>
      <c r="BK308">
        <f>MAX(0,BK307*(1+BK$6/Setup!$C$13)-DI308-FG308)+IF($K308=44,$D308,0)</f>
        <v/>
      </c>
      <c r="BL308">
        <f>MAX(0,BL307*(1+BL$6/Setup!$C$13)-DJ308-FH308)+IF($K308=45,$D308,0)</f>
        <v/>
      </c>
      <c r="BM308">
        <f>MAX(0,BM307*(1+BM$6/Setup!$C$13)-DK308-FI308)+IF($K308=46,$D308,0)</f>
        <v/>
      </c>
      <c r="BN308">
        <f>MAX(0,BN307*(1+BN$6/Setup!$C$13)-DL308-FJ308)+IF($K308=47,$D308,0)</f>
        <v/>
      </c>
      <c r="BO308">
        <f>MAX(0,BO307*(1+BO$6/Setup!$C$13)-DM308-FK308)+IF($K308=48,$D308,0)</f>
        <v/>
      </c>
      <c r="BP308">
        <f>MAX(0,BP307*(1+BP$6/Setup!$C$13)-DN308-FL308)+IF($K308=49,$D308,0)</f>
        <v/>
      </c>
      <c r="BQ308">
        <f>MAX(0,BQ307*(1+BQ$6/Setup!$C$13)-DO308-FM308)+IF($K308=50,$D308,0)</f>
        <v/>
      </c>
      <c r="BR308">
        <f>MIN(T307*(1+T$6/Setup!$C$13),T$7)</f>
        <v/>
      </c>
      <c r="BS308">
        <f>MIN(U307*(1+U$6/Setup!$C$13),U$7)</f>
        <v/>
      </c>
      <c r="BT308">
        <f>MIN(V307*(1+V$6/Setup!$C$13),V$7)</f>
        <v/>
      </c>
      <c r="BU308">
        <f>MIN(W307*(1+W$6/Setup!$C$13),W$7)</f>
        <v/>
      </c>
      <c r="BV308">
        <f>MIN(X307*(1+X$6/Setup!$C$13),X$7)</f>
        <v/>
      </c>
      <c r="BW308">
        <f>MIN(Y307*(1+Y$6/Setup!$C$13),Y$7)</f>
        <v/>
      </c>
      <c r="BX308">
        <f>MIN(Z307*(1+Z$6/Setup!$C$13),Z$7)</f>
        <v/>
      </c>
      <c r="BY308">
        <f>MIN(AA307*(1+AA$6/Setup!$C$13),AA$7)</f>
        <v/>
      </c>
      <c r="BZ308">
        <f>MIN(AB307*(1+AB$6/Setup!$C$13),AB$7)</f>
        <v/>
      </c>
      <c r="CA308">
        <f>MIN(AC307*(1+AC$6/Setup!$C$13),AC$7)</f>
        <v/>
      </c>
      <c r="CB308">
        <f>MIN(AD307*(1+AD$6/Setup!$C$13),AD$7)</f>
        <v/>
      </c>
      <c r="CC308">
        <f>MIN(AE307*(1+AE$6/Setup!$C$13),AE$7)</f>
        <v/>
      </c>
      <c r="CD308">
        <f>MIN(AF307*(1+AF$6/Setup!$C$13),AF$7)</f>
        <v/>
      </c>
      <c r="CE308">
        <f>MIN(AG307*(1+AG$6/Setup!$C$13),AG$7)</f>
        <v/>
      </c>
      <c r="CF308">
        <f>MIN(AH307*(1+AH$6/Setup!$C$13),AH$7)</f>
        <v/>
      </c>
      <c r="CG308">
        <f>MIN(AI307*(1+AI$6/Setup!$C$13),AI$7)</f>
        <v/>
      </c>
      <c r="CH308">
        <f>MIN(AJ307*(1+AJ$6/Setup!$C$13),AJ$7)</f>
        <v/>
      </c>
      <c r="CI308">
        <f>MIN(AK307*(1+AK$6/Setup!$C$13),AK$7)</f>
        <v/>
      </c>
      <c r="CJ308">
        <f>MIN(AL307*(1+AL$6/Setup!$C$13),AL$7)</f>
        <v/>
      </c>
      <c r="CK308">
        <f>MIN(AM307*(1+AM$6/Setup!$C$13),AM$7)</f>
        <v/>
      </c>
      <c r="CL308">
        <f>MIN(AN307*(1+AN$6/Setup!$C$13),AN$7)</f>
        <v/>
      </c>
      <c r="CM308">
        <f>MIN(AO307*(1+AO$6/Setup!$C$13),AO$7)</f>
        <v/>
      </c>
      <c r="CN308">
        <f>MIN(AP307*(1+AP$6/Setup!$C$13),AP$7)</f>
        <v/>
      </c>
      <c r="CO308">
        <f>MIN(AQ307*(1+AQ$6/Setup!$C$13),AQ$7)</f>
        <v/>
      </c>
      <c r="CP308">
        <f>MIN(AR307*(1+AR$6/Setup!$C$13),AR$7)</f>
        <v/>
      </c>
      <c r="CQ308">
        <f>MIN(AS307*(1+AS$6/Setup!$C$13),AS$7)</f>
        <v/>
      </c>
      <c r="CR308">
        <f>MIN(AT307*(1+AT$6/Setup!$C$13),AT$7)</f>
        <v/>
      </c>
      <c r="CS308">
        <f>MIN(AU307*(1+AU$6/Setup!$C$13),AU$7)</f>
        <v/>
      </c>
      <c r="CT308">
        <f>MIN(AV307*(1+AV$6/Setup!$C$13),AV$7)</f>
        <v/>
      </c>
      <c r="CU308">
        <f>MIN(AW307*(1+AW$6/Setup!$C$13),AW$7)</f>
        <v/>
      </c>
      <c r="CV308">
        <f>MIN(AX307*(1+AX$6/Setup!$C$13),AX$7)</f>
        <v/>
      </c>
      <c r="CW308">
        <f>MIN(AY307*(1+AY$6/Setup!$C$13),AY$7)</f>
        <v/>
      </c>
      <c r="CX308">
        <f>MIN(AZ307*(1+AZ$6/Setup!$C$13),AZ$7)</f>
        <v/>
      </c>
      <c r="CY308">
        <f>MIN(BA307*(1+BA$6/Setup!$C$13),BA$7)</f>
        <v/>
      </c>
      <c r="CZ308">
        <f>MIN(BB307*(1+BB$6/Setup!$C$13),BB$7)</f>
        <v/>
      </c>
      <c r="DA308">
        <f>MIN(BC307*(1+BC$6/Setup!$C$13),BC$7)</f>
        <v/>
      </c>
      <c r="DB308">
        <f>MIN(BD307*(1+BD$6/Setup!$C$13),BD$7)</f>
        <v/>
      </c>
      <c r="DC308">
        <f>MIN(BE307*(1+BE$6/Setup!$C$13),BE$7)</f>
        <v/>
      </c>
      <c r="DD308">
        <f>MIN(BF307*(1+BF$6/Setup!$C$13),BF$7)</f>
        <v/>
      </c>
      <c r="DE308">
        <f>MIN(BG307*(1+BG$6/Setup!$C$13),BG$7)</f>
        <v/>
      </c>
      <c r="DF308">
        <f>MIN(BH307*(1+BH$6/Setup!$C$13),BH$7)</f>
        <v/>
      </c>
      <c r="DG308">
        <f>MIN(BI307*(1+BI$6/Setup!$C$13),BI$7)</f>
        <v/>
      </c>
      <c r="DH308">
        <f>MIN(BJ307*(1+BJ$6/Setup!$C$13),BJ$7)</f>
        <v/>
      </c>
      <c r="DI308">
        <f>MIN(BK307*(1+BK$6/Setup!$C$13),BK$7)</f>
        <v/>
      </c>
      <c r="DJ308">
        <f>MIN(BL307*(1+BL$6/Setup!$C$13),BL$7)</f>
        <v/>
      </c>
      <c r="DK308">
        <f>MIN(BM307*(1+BM$6/Setup!$C$13),BM$7)</f>
        <v/>
      </c>
      <c r="DL308">
        <f>MIN(BN307*(1+BN$6/Setup!$C$13),BN$7)</f>
        <v/>
      </c>
      <c r="DM308">
        <f>MIN(BO307*(1+BO$6/Setup!$C$13),BO$7)</f>
        <v/>
      </c>
      <c r="DN308">
        <f>MIN(BP307*(1+BP$6/Setup!$C$13),BP$7)</f>
        <v/>
      </c>
      <c r="DO308">
        <f>MIN(BQ307*(1+BQ$6/Setup!$C$13),BQ$7)</f>
        <v/>
      </c>
      <c r="DP308">
        <f>MIN(T307*(1+T$6/Setup!$C$13)-BR308,$H308)</f>
        <v/>
      </c>
      <c r="DQ308">
        <f>MIN(U307*(1+U$6/Setup!$C$13)-BS308,MAX(0,$H308-SUM($DP308:DP308)))</f>
        <v/>
      </c>
      <c r="DR308">
        <f>MIN(V307*(1+V$6/Setup!$C$13)-BT308,MAX(0,$H308-SUM($DP308:DQ308)))</f>
        <v/>
      </c>
      <c r="DS308">
        <f>MIN(W307*(1+W$6/Setup!$C$13)-BU308,MAX(0,$H308-SUM($DP308:DR308)))</f>
        <v/>
      </c>
      <c r="DT308">
        <f>MIN(X307*(1+X$6/Setup!$C$13)-BV308,MAX(0,$H308-SUM($DP308:DS308)))</f>
        <v/>
      </c>
      <c r="DU308">
        <f>MIN(Y307*(1+Y$6/Setup!$C$13)-BW308,MAX(0,$H308-SUM($DP308:DT308)))</f>
        <v/>
      </c>
      <c r="DV308">
        <f>MIN(Z307*(1+Z$6/Setup!$C$13)-BX308,MAX(0,$H308-SUM($DP308:DU308)))</f>
        <v/>
      </c>
      <c r="DW308">
        <f>MIN(AA307*(1+AA$6/Setup!$C$13)-BY308,MAX(0,$H308-SUM($DP308:DV308)))</f>
        <v/>
      </c>
      <c r="DX308">
        <f>MIN(AB307*(1+AB$6/Setup!$C$13)-BZ308,MAX(0,$H308-SUM($DP308:DW308)))</f>
        <v/>
      </c>
      <c r="DY308">
        <f>MIN(AC307*(1+AC$6/Setup!$C$13)-CA308,MAX(0,$H308-SUM($DP308:DX308)))</f>
        <v/>
      </c>
      <c r="DZ308">
        <f>MIN(AD307*(1+AD$6/Setup!$C$13)-CB308,MAX(0,$H308-SUM($DP308:DY308)))</f>
        <v/>
      </c>
      <c r="EA308">
        <f>MIN(AE307*(1+AE$6/Setup!$C$13)-CC308,MAX(0,$H308-SUM($DP308:DZ308)))</f>
        <v/>
      </c>
      <c r="EB308">
        <f>MIN(AF307*(1+AF$6/Setup!$C$13)-CD308,MAX(0,$H308-SUM($DP308:EA308)))</f>
        <v/>
      </c>
      <c r="EC308">
        <f>MIN(AG307*(1+AG$6/Setup!$C$13)-CE308,MAX(0,$H308-SUM($DP308:EB308)))</f>
        <v/>
      </c>
      <c r="ED308">
        <f>MIN(AH307*(1+AH$6/Setup!$C$13)-CF308,MAX(0,$H308-SUM($DP308:EC308)))</f>
        <v/>
      </c>
      <c r="EE308">
        <f>MIN(AI307*(1+AI$6/Setup!$C$13)-CG308,MAX(0,$H308-SUM($DP308:ED308)))</f>
        <v/>
      </c>
      <c r="EF308">
        <f>MIN(AJ307*(1+AJ$6/Setup!$C$13)-CH308,MAX(0,$H308-SUM($DP308:EE308)))</f>
        <v/>
      </c>
      <c r="EG308">
        <f>MIN(AK307*(1+AK$6/Setup!$C$13)-CI308,MAX(0,$H308-SUM($DP308:EF308)))</f>
        <v/>
      </c>
      <c r="EH308">
        <f>MIN(AL307*(1+AL$6/Setup!$C$13)-CJ308,MAX(0,$H308-SUM($DP308:EG308)))</f>
        <v/>
      </c>
      <c r="EI308">
        <f>MIN(AM307*(1+AM$6/Setup!$C$13)-CK308,MAX(0,$H308-SUM($DP308:EH308)))</f>
        <v/>
      </c>
      <c r="EJ308">
        <f>MIN(AN307*(1+AN$6/Setup!$C$13)-CL308,MAX(0,$H308-SUM($DP308:EI308)))</f>
        <v/>
      </c>
      <c r="EK308">
        <f>MIN(AO307*(1+AO$6/Setup!$C$13)-CM308,MAX(0,$H308-SUM($DP308:EJ308)))</f>
        <v/>
      </c>
      <c r="EL308">
        <f>MIN(AP307*(1+AP$6/Setup!$C$13)-CN308,MAX(0,$H308-SUM($DP308:EK308)))</f>
        <v/>
      </c>
      <c r="EM308">
        <f>MIN(AQ307*(1+AQ$6/Setup!$C$13)-CO308,MAX(0,$H308-SUM($DP308:EL308)))</f>
        <v/>
      </c>
      <c r="EN308">
        <f>MIN(AR307*(1+AR$6/Setup!$C$13)-CP308,MAX(0,$H308-SUM($DP308:EM308)))</f>
        <v/>
      </c>
      <c r="EO308">
        <f>MIN(AS307*(1+AS$6/Setup!$C$13)-CQ308,MAX(0,$H308-SUM($DP308:EN308)))</f>
        <v/>
      </c>
      <c r="EP308">
        <f>MIN(AT307*(1+AT$6/Setup!$C$13)-CR308,MAX(0,$H308-SUM($DP308:EO308)))</f>
        <v/>
      </c>
      <c r="EQ308">
        <f>MIN(AU307*(1+AU$6/Setup!$C$13)-CS308,MAX(0,$H308-SUM($DP308:EP308)))</f>
        <v/>
      </c>
      <c r="ER308">
        <f>MIN(AV307*(1+AV$6/Setup!$C$13)-CT308,MAX(0,$H308-SUM($DP308:EQ308)))</f>
        <v/>
      </c>
      <c r="ES308">
        <f>MIN(AW307*(1+AW$6/Setup!$C$13)-CU308,MAX(0,$H308-SUM($DP308:ER308)))</f>
        <v/>
      </c>
      <c r="ET308">
        <f>MIN(AX307*(1+AX$6/Setup!$C$13)-CV308,MAX(0,$H308-SUM($DP308:ES308)))</f>
        <v/>
      </c>
      <c r="EU308">
        <f>MIN(AY307*(1+AY$6/Setup!$C$13)-CW308,MAX(0,$H308-SUM($DP308:ET308)))</f>
        <v/>
      </c>
      <c r="EV308">
        <f>MIN(AZ307*(1+AZ$6/Setup!$C$13)-CX308,MAX(0,$H308-SUM($DP308:EU308)))</f>
        <v/>
      </c>
      <c r="EW308">
        <f>MIN(BA307*(1+BA$6/Setup!$C$13)-CY308,MAX(0,$H308-SUM($DP308:EV308)))</f>
        <v/>
      </c>
      <c r="EX308">
        <f>MIN(BB307*(1+BB$6/Setup!$C$13)-CZ308,MAX(0,$H308-SUM($DP308:EW308)))</f>
        <v/>
      </c>
      <c r="EY308">
        <f>MIN(BC307*(1+BC$6/Setup!$C$13)-DA308,MAX(0,$H308-SUM($DP308:EX308)))</f>
        <v/>
      </c>
      <c r="EZ308">
        <f>MIN(BD307*(1+BD$6/Setup!$C$13)-DB308,MAX(0,$H308-SUM($DP308:EY308)))</f>
        <v/>
      </c>
      <c r="FA308">
        <f>MIN(BE307*(1+BE$6/Setup!$C$13)-DC308,MAX(0,$H308-SUM($DP308:EZ308)))</f>
        <v/>
      </c>
      <c r="FB308">
        <f>MIN(BF307*(1+BF$6/Setup!$C$13)-DD308,MAX(0,$H308-SUM($DP308:FA308)))</f>
        <v/>
      </c>
      <c r="FC308">
        <f>MIN(BG307*(1+BG$6/Setup!$C$13)-DE308,MAX(0,$H308-SUM($DP308:FB308)))</f>
        <v/>
      </c>
      <c r="FD308">
        <f>MIN(BH307*(1+BH$6/Setup!$C$13)-DF308,MAX(0,$H308-SUM($DP308:FC308)))</f>
        <v/>
      </c>
      <c r="FE308">
        <f>MIN(BI307*(1+BI$6/Setup!$C$13)-DG308,MAX(0,$H308-SUM($DP308:FD308)))</f>
        <v/>
      </c>
      <c r="FF308">
        <f>MIN(BJ307*(1+BJ$6/Setup!$C$13)-DH308,MAX(0,$H308-SUM($DP308:FE308)))</f>
        <v/>
      </c>
      <c r="FG308">
        <f>MIN(BK307*(1+BK$6/Setup!$C$13)-DI308,MAX(0,$H308-SUM($DP308:FF308)))</f>
        <v/>
      </c>
      <c r="FH308">
        <f>MIN(BL307*(1+BL$6/Setup!$C$13)-DJ308,MAX(0,$H308-SUM($DP308:FG308)))</f>
        <v/>
      </c>
      <c r="FI308">
        <f>MIN(BM307*(1+BM$6/Setup!$C$13)-DK308,MAX(0,$H308-SUM($DP308:FH308)))</f>
        <v/>
      </c>
      <c r="FJ308">
        <f>MIN(BN307*(1+BN$6/Setup!$C$13)-DL308,MAX(0,$H308-SUM($DP308:FI308)))</f>
        <v/>
      </c>
      <c r="FK308">
        <f>MIN(BO307*(1+BO$6/Setup!$C$13)-DM308,MAX(0,$H308-SUM($DP308:FJ308)))</f>
        <v/>
      </c>
      <c r="FL308">
        <f>MIN(BP307*(1+BP$6/Setup!$C$13)-DN308,MAX(0,$H308-SUM($DP308:FK308)))</f>
        <v/>
      </c>
      <c r="FM308">
        <f>MIN(BQ307*(1+BQ$6/Setup!$C$13)-DO308,MAX(0,$H308-SUM($DP308:FL308)))</f>
        <v/>
      </c>
    </row>
    <row r="309">
      <c r="A309">
        <f>A308+1</f>
        <v/>
      </c>
      <c r="B309">
        <f>IF(Setup!$C$6="Every week",Setup!$C$7+7*(A309-1),IF(Setup!$C$6="Every 2 weeks",Setup!$C$7+14*(A309-1),IF(Setup!$C$6="Every month",EDATE(Setup!$C$7,A309-1),EOMONTH(Setup!$C$7,INT((A309-1+Setup!$C$20)/2)-1)+MIN(IF(MOD(A309-1+Setup!$C$20,2)=0,Setup!$C$18,Setup!$C$19),DAY(EOMONTH(Setup!$C$7,INT((A309-1+Setup!$C$20)/2)))))))</f>
        <v/>
      </c>
      <c r="C309">
        <f>N('Paycheck Plan'!J305)</f>
        <v/>
      </c>
      <c r="D309">
        <f>N('Paycheck Plan'!K305)</f>
        <v/>
      </c>
      <c r="E309">
        <f>MIN(MAX(0,Setup!$C$10-F308),MAX(0,Setup!$C$8+C309-G309))</f>
        <v/>
      </c>
      <c r="F309">
        <f>F308+E309</f>
        <v/>
      </c>
      <c r="G309">
        <f>MIN(Setup!$C$14,MAX(0,Setup!$C$8+C309))</f>
        <v/>
      </c>
      <c r="H309">
        <f>MAX(0,Setup!$C$8+C309-G309-E309)+SUM($T$7:$BQ$7)-SUM(BR309:DO309)</f>
        <v/>
      </c>
      <c r="I309">
        <f>SUMPRODUCT(T308:BQ308,$T$6:$BQ$6)/Setup!$C$13</f>
        <v/>
      </c>
      <c r="J309">
        <f>SUM(T309:BQ309)</f>
        <v/>
      </c>
      <c r="K309">
        <f>IF(MAX(DP309:FM309)&gt;0,MATCH(MAX(DP309:FM309),DP309:FM309,0),1)</f>
        <v/>
      </c>
      <c r="T309">
        <f>MAX(0,T308*(1+T$6/Setup!$C$13)-BR309-DP309)+IF($K309=1,$D309,0)</f>
        <v/>
      </c>
      <c r="U309">
        <f>MAX(0,U308*(1+U$6/Setup!$C$13)-BS309-DQ309)+IF($K309=2,$D309,0)</f>
        <v/>
      </c>
      <c r="V309">
        <f>MAX(0,V308*(1+V$6/Setup!$C$13)-BT309-DR309)+IF($K309=3,$D309,0)</f>
        <v/>
      </c>
      <c r="W309">
        <f>MAX(0,W308*(1+W$6/Setup!$C$13)-BU309-DS309)+IF($K309=4,$D309,0)</f>
        <v/>
      </c>
      <c r="X309">
        <f>MAX(0,X308*(1+X$6/Setup!$C$13)-BV309-DT309)+IF($K309=5,$D309,0)</f>
        <v/>
      </c>
      <c r="Y309">
        <f>MAX(0,Y308*(1+Y$6/Setup!$C$13)-BW309-DU309)+IF($K309=6,$D309,0)</f>
        <v/>
      </c>
      <c r="Z309">
        <f>MAX(0,Z308*(1+Z$6/Setup!$C$13)-BX309-DV309)+IF($K309=7,$D309,0)</f>
        <v/>
      </c>
      <c r="AA309">
        <f>MAX(0,AA308*(1+AA$6/Setup!$C$13)-BY309-DW309)+IF($K309=8,$D309,0)</f>
        <v/>
      </c>
      <c r="AB309">
        <f>MAX(0,AB308*(1+AB$6/Setup!$C$13)-BZ309-DX309)+IF($K309=9,$D309,0)</f>
        <v/>
      </c>
      <c r="AC309">
        <f>MAX(0,AC308*(1+AC$6/Setup!$C$13)-CA309-DY309)+IF($K309=10,$D309,0)</f>
        <v/>
      </c>
      <c r="AD309">
        <f>MAX(0,AD308*(1+AD$6/Setup!$C$13)-CB309-DZ309)+IF($K309=11,$D309,0)</f>
        <v/>
      </c>
      <c r="AE309">
        <f>MAX(0,AE308*(1+AE$6/Setup!$C$13)-CC309-EA309)+IF($K309=12,$D309,0)</f>
        <v/>
      </c>
      <c r="AF309">
        <f>MAX(0,AF308*(1+AF$6/Setup!$C$13)-CD309-EB309)+IF($K309=13,$D309,0)</f>
        <v/>
      </c>
      <c r="AG309">
        <f>MAX(0,AG308*(1+AG$6/Setup!$C$13)-CE309-EC309)+IF($K309=14,$D309,0)</f>
        <v/>
      </c>
      <c r="AH309">
        <f>MAX(0,AH308*(1+AH$6/Setup!$C$13)-CF309-ED309)+IF($K309=15,$D309,0)</f>
        <v/>
      </c>
      <c r="AI309">
        <f>MAX(0,AI308*(1+AI$6/Setup!$C$13)-CG309-EE309)+IF($K309=16,$D309,0)</f>
        <v/>
      </c>
      <c r="AJ309">
        <f>MAX(0,AJ308*(1+AJ$6/Setup!$C$13)-CH309-EF309)+IF($K309=17,$D309,0)</f>
        <v/>
      </c>
      <c r="AK309">
        <f>MAX(0,AK308*(1+AK$6/Setup!$C$13)-CI309-EG309)+IF($K309=18,$D309,0)</f>
        <v/>
      </c>
      <c r="AL309">
        <f>MAX(0,AL308*(1+AL$6/Setup!$C$13)-CJ309-EH309)+IF($K309=19,$D309,0)</f>
        <v/>
      </c>
      <c r="AM309">
        <f>MAX(0,AM308*(1+AM$6/Setup!$C$13)-CK309-EI309)+IF($K309=20,$D309,0)</f>
        <v/>
      </c>
      <c r="AN309">
        <f>MAX(0,AN308*(1+AN$6/Setup!$C$13)-CL309-EJ309)+IF($K309=21,$D309,0)</f>
        <v/>
      </c>
      <c r="AO309">
        <f>MAX(0,AO308*(1+AO$6/Setup!$C$13)-CM309-EK309)+IF($K309=22,$D309,0)</f>
        <v/>
      </c>
      <c r="AP309">
        <f>MAX(0,AP308*(1+AP$6/Setup!$C$13)-CN309-EL309)+IF($K309=23,$D309,0)</f>
        <v/>
      </c>
      <c r="AQ309">
        <f>MAX(0,AQ308*(1+AQ$6/Setup!$C$13)-CO309-EM309)+IF($K309=24,$D309,0)</f>
        <v/>
      </c>
      <c r="AR309">
        <f>MAX(0,AR308*(1+AR$6/Setup!$C$13)-CP309-EN309)+IF($K309=25,$D309,0)</f>
        <v/>
      </c>
      <c r="AS309">
        <f>MAX(0,AS308*(1+AS$6/Setup!$C$13)-CQ309-EO309)+IF($K309=26,$D309,0)</f>
        <v/>
      </c>
      <c r="AT309">
        <f>MAX(0,AT308*(1+AT$6/Setup!$C$13)-CR309-EP309)+IF($K309=27,$D309,0)</f>
        <v/>
      </c>
      <c r="AU309">
        <f>MAX(0,AU308*(1+AU$6/Setup!$C$13)-CS309-EQ309)+IF($K309=28,$D309,0)</f>
        <v/>
      </c>
      <c r="AV309">
        <f>MAX(0,AV308*(1+AV$6/Setup!$C$13)-CT309-ER309)+IF($K309=29,$D309,0)</f>
        <v/>
      </c>
      <c r="AW309">
        <f>MAX(0,AW308*(1+AW$6/Setup!$C$13)-CU309-ES309)+IF($K309=30,$D309,0)</f>
        <v/>
      </c>
      <c r="AX309">
        <f>MAX(0,AX308*(1+AX$6/Setup!$C$13)-CV309-ET309)+IF($K309=31,$D309,0)</f>
        <v/>
      </c>
      <c r="AY309">
        <f>MAX(0,AY308*(1+AY$6/Setup!$C$13)-CW309-EU309)+IF($K309=32,$D309,0)</f>
        <v/>
      </c>
      <c r="AZ309">
        <f>MAX(0,AZ308*(1+AZ$6/Setup!$C$13)-CX309-EV309)+IF($K309=33,$D309,0)</f>
        <v/>
      </c>
      <c r="BA309">
        <f>MAX(0,BA308*(1+BA$6/Setup!$C$13)-CY309-EW309)+IF($K309=34,$D309,0)</f>
        <v/>
      </c>
      <c r="BB309">
        <f>MAX(0,BB308*(1+BB$6/Setup!$C$13)-CZ309-EX309)+IF($K309=35,$D309,0)</f>
        <v/>
      </c>
      <c r="BC309">
        <f>MAX(0,BC308*(1+BC$6/Setup!$C$13)-DA309-EY309)+IF($K309=36,$D309,0)</f>
        <v/>
      </c>
      <c r="BD309">
        <f>MAX(0,BD308*(1+BD$6/Setup!$C$13)-DB309-EZ309)+IF($K309=37,$D309,0)</f>
        <v/>
      </c>
      <c r="BE309">
        <f>MAX(0,BE308*(1+BE$6/Setup!$C$13)-DC309-FA309)+IF($K309=38,$D309,0)</f>
        <v/>
      </c>
      <c r="BF309">
        <f>MAX(0,BF308*(1+BF$6/Setup!$C$13)-DD309-FB309)+IF($K309=39,$D309,0)</f>
        <v/>
      </c>
      <c r="BG309">
        <f>MAX(0,BG308*(1+BG$6/Setup!$C$13)-DE309-FC309)+IF($K309=40,$D309,0)</f>
        <v/>
      </c>
      <c r="BH309">
        <f>MAX(0,BH308*(1+BH$6/Setup!$C$13)-DF309-FD309)+IF($K309=41,$D309,0)</f>
        <v/>
      </c>
      <c r="BI309">
        <f>MAX(0,BI308*(1+BI$6/Setup!$C$13)-DG309-FE309)+IF($K309=42,$D309,0)</f>
        <v/>
      </c>
      <c r="BJ309">
        <f>MAX(0,BJ308*(1+BJ$6/Setup!$C$13)-DH309-FF309)+IF($K309=43,$D309,0)</f>
        <v/>
      </c>
      <c r="BK309">
        <f>MAX(0,BK308*(1+BK$6/Setup!$C$13)-DI309-FG309)+IF($K309=44,$D309,0)</f>
        <v/>
      </c>
      <c r="BL309">
        <f>MAX(0,BL308*(1+BL$6/Setup!$C$13)-DJ309-FH309)+IF($K309=45,$D309,0)</f>
        <v/>
      </c>
      <c r="BM309">
        <f>MAX(0,BM308*(1+BM$6/Setup!$C$13)-DK309-FI309)+IF($K309=46,$D309,0)</f>
        <v/>
      </c>
      <c r="BN309">
        <f>MAX(0,BN308*(1+BN$6/Setup!$C$13)-DL309-FJ309)+IF($K309=47,$D309,0)</f>
        <v/>
      </c>
      <c r="BO309">
        <f>MAX(0,BO308*(1+BO$6/Setup!$C$13)-DM309-FK309)+IF($K309=48,$D309,0)</f>
        <v/>
      </c>
      <c r="BP309">
        <f>MAX(0,BP308*(1+BP$6/Setup!$C$13)-DN309-FL309)+IF($K309=49,$D309,0)</f>
        <v/>
      </c>
      <c r="BQ309">
        <f>MAX(0,BQ308*(1+BQ$6/Setup!$C$13)-DO309-FM309)+IF($K309=50,$D309,0)</f>
        <v/>
      </c>
      <c r="BR309">
        <f>MIN(T308*(1+T$6/Setup!$C$13),T$7)</f>
        <v/>
      </c>
      <c r="BS309">
        <f>MIN(U308*(1+U$6/Setup!$C$13),U$7)</f>
        <v/>
      </c>
      <c r="BT309">
        <f>MIN(V308*(1+V$6/Setup!$C$13),V$7)</f>
        <v/>
      </c>
      <c r="BU309">
        <f>MIN(W308*(1+W$6/Setup!$C$13),W$7)</f>
        <v/>
      </c>
      <c r="BV309">
        <f>MIN(X308*(1+X$6/Setup!$C$13),X$7)</f>
        <v/>
      </c>
      <c r="BW309">
        <f>MIN(Y308*(1+Y$6/Setup!$C$13),Y$7)</f>
        <v/>
      </c>
      <c r="BX309">
        <f>MIN(Z308*(1+Z$6/Setup!$C$13),Z$7)</f>
        <v/>
      </c>
      <c r="BY309">
        <f>MIN(AA308*(1+AA$6/Setup!$C$13),AA$7)</f>
        <v/>
      </c>
      <c r="BZ309">
        <f>MIN(AB308*(1+AB$6/Setup!$C$13),AB$7)</f>
        <v/>
      </c>
      <c r="CA309">
        <f>MIN(AC308*(1+AC$6/Setup!$C$13),AC$7)</f>
        <v/>
      </c>
      <c r="CB309">
        <f>MIN(AD308*(1+AD$6/Setup!$C$13),AD$7)</f>
        <v/>
      </c>
      <c r="CC309">
        <f>MIN(AE308*(1+AE$6/Setup!$C$13),AE$7)</f>
        <v/>
      </c>
      <c r="CD309">
        <f>MIN(AF308*(1+AF$6/Setup!$C$13),AF$7)</f>
        <v/>
      </c>
      <c r="CE309">
        <f>MIN(AG308*(1+AG$6/Setup!$C$13),AG$7)</f>
        <v/>
      </c>
      <c r="CF309">
        <f>MIN(AH308*(1+AH$6/Setup!$C$13),AH$7)</f>
        <v/>
      </c>
      <c r="CG309">
        <f>MIN(AI308*(1+AI$6/Setup!$C$13),AI$7)</f>
        <v/>
      </c>
      <c r="CH309">
        <f>MIN(AJ308*(1+AJ$6/Setup!$C$13),AJ$7)</f>
        <v/>
      </c>
      <c r="CI309">
        <f>MIN(AK308*(1+AK$6/Setup!$C$13),AK$7)</f>
        <v/>
      </c>
      <c r="CJ309">
        <f>MIN(AL308*(1+AL$6/Setup!$C$13),AL$7)</f>
        <v/>
      </c>
      <c r="CK309">
        <f>MIN(AM308*(1+AM$6/Setup!$C$13),AM$7)</f>
        <v/>
      </c>
      <c r="CL309">
        <f>MIN(AN308*(1+AN$6/Setup!$C$13),AN$7)</f>
        <v/>
      </c>
      <c r="CM309">
        <f>MIN(AO308*(1+AO$6/Setup!$C$13),AO$7)</f>
        <v/>
      </c>
      <c r="CN309">
        <f>MIN(AP308*(1+AP$6/Setup!$C$13),AP$7)</f>
        <v/>
      </c>
      <c r="CO309">
        <f>MIN(AQ308*(1+AQ$6/Setup!$C$13),AQ$7)</f>
        <v/>
      </c>
      <c r="CP309">
        <f>MIN(AR308*(1+AR$6/Setup!$C$13),AR$7)</f>
        <v/>
      </c>
      <c r="CQ309">
        <f>MIN(AS308*(1+AS$6/Setup!$C$13),AS$7)</f>
        <v/>
      </c>
      <c r="CR309">
        <f>MIN(AT308*(1+AT$6/Setup!$C$13),AT$7)</f>
        <v/>
      </c>
      <c r="CS309">
        <f>MIN(AU308*(1+AU$6/Setup!$C$13),AU$7)</f>
        <v/>
      </c>
      <c r="CT309">
        <f>MIN(AV308*(1+AV$6/Setup!$C$13),AV$7)</f>
        <v/>
      </c>
      <c r="CU309">
        <f>MIN(AW308*(1+AW$6/Setup!$C$13),AW$7)</f>
        <v/>
      </c>
      <c r="CV309">
        <f>MIN(AX308*(1+AX$6/Setup!$C$13),AX$7)</f>
        <v/>
      </c>
      <c r="CW309">
        <f>MIN(AY308*(1+AY$6/Setup!$C$13),AY$7)</f>
        <v/>
      </c>
      <c r="CX309">
        <f>MIN(AZ308*(1+AZ$6/Setup!$C$13),AZ$7)</f>
        <v/>
      </c>
      <c r="CY309">
        <f>MIN(BA308*(1+BA$6/Setup!$C$13),BA$7)</f>
        <v/>
      </c>
      <c r="CZ309">
        <f>MIN(BB308*(1+BB$6/Setup!$C$13),BB$7)</f>
        <v/>
      </c>
      <c r="DA309">
        <f>MIN(BC308*(1+BC$6/Setup!$C$13),BC$7)</f>
        <v/>
      </c>
      <c r="DB309">
        <f>MIN(BD308*(1+BD$6/Setup!$C$13),BD$7)</f>
        <v/>
      </c>
      <c r="DC309">
        <f>MIN(BE308*(1+BE$6/Setup!$C$13),BE$7)</f>
        <v/>
      </c>
      <c r="DD309">
        <f>MIN(BF308*(1+BF$6/Setup!$C$13),BF$7)</f>
        <v/>
      </c>
      <c r="DE309">
        <f>MIN(BG308*(1+BG$6/Setup!$C$13),BG$7)</f>
        <v/>
      </c>
      <c r="DF309">
        <f>MIN(BH308*(1+BH$6/Setup!$C$13),BH$7)</f>
        <v/>
      </c>
      <c r="DG309">
        <f>MIN(BI308*(1+BI$6/Setup!$C$13),BI$7)</f>
        <v/>
      </c>
      <c r="DH309">
        <f>MIN(BJ308*(1+BJ$6/Setup!$C$13),BJ$7)</f>
        <v/>
      </c>
      <c r="DI309">
        <f>MIN(BK308*(1+BK$6/Setup!$C$13),BK$7)</f>
        <v/>
      </c>
      <c r="DJ309">
        <f>MIN(BL308*(1+BL$6/Setup!$C$13),BL$7)</f>
        <v/>
      </c>
      <c r="DK309">
        <f>MIN(BM308*(1+BM$6/Setup!$C$13),BM$7)</f>
        <v/>
      </c>
      <c r="DL309">
        <f>MIN(BN308*(1+BN$6/Setup!$C$13),BN$7)</f>
        <v/>
      </c>
      <c r="DM309">
        <f>MIN(BO308*(1+BO$6/Setup!$C$13),BO$7)</f>
        <v/>
      </c>
      <c r="DN309">
        <f>MIN(BP308*(1+BP$6/Setup!$C$13),BP$7)</f>
        <v/>
      </c>
      <c r="DO309">
        <f>MIN(BQ308*(1+BQ$6/Setup!$C$13),BQ$7)</f>
        <v/>
      </c>
      <c r="DP309">
        <f>MIN(T308*(1+T$6/Setup!$C$13)-BR309,$H309)</f>
        <v/>
      </c>
      <c r="DQ309">
        <f>MIN(U308*(1+U$6/Setup!$C$13)-BS309,MAX(0,$H309-SUM($DP309:DP309)))</f>
        <v/>
      </c>
      <c r="DR309">
        <f>MIN(V308*(1+V$6/Setup!$C$13)-BT309,MAX(0,$H309-SUM($DP309:DQ309)))</f>
        <v/>
      </c>
      <c r="DS309">
        <f>MIN(W308*(1+W$6/Setup!$C$13)-BU309,MAX(0,$H309-SUM($DP309:DR309)))</f>
        <v/>
      </c>
      <c r="DT309">
        <f>MIN(X308*(1+X$6/Setup!$C$13)-BV309,MAX(0,$H309-SUM($DP309:DS309)))</f>
        <v/>
      </c>
      <c r="DU309">
        <f>MIN(Y308*(1+Y$6/Setup!$C$13)-BW309,MAX(0,$H309-SUM($DP309:DT309)))</f>
        <v/>
      </c>
      <c r="DV309">
        <f>MIN(Z308*(1+Z$6/Setup!$C$13)-BX309,MAX(0,$H309-SUM($DP309:DU309)))</f>
        <v/>
      </c>
      <c r="DW309">
        <f>MIN(AA308*(1+AA$6/Setup!$C$13)-BY309,MAX(0,$H309-SUM($DP309:DV309)))</f>
        <v/>
      </c>
      <c r="DX309">
        <f>MIN(AB308*(1+AB$6/Setup!$C$13)-BZ309,MAX(0,$H309-SUM($DP309:DW309)))</f>
        <v/>
      </c>
      <c r="DY309">
        <f>MIN(AC308*(1+AC$6/Setup!$C$13)-CA309,MAX(0,$H309-SUM($DP309:DX309)))</f>
        <v/>
      </c>
      <c r="DZ309">
        <f>MIN(AD308*(1+AD$6/Setup!$C$13)-CB309,MAX(0,$H309-SUM($DP309:DY309)))</f>
        <v/>
      </c>
      <c r="EA309">
        <f>MIN(AE308*(1+AE$6/Setup!$C$13)-CC309,MAX(0,$H309-SUM($DP309:DZ309)))</f>
        <v/>
      </c>
      <c r="EB309">
        <f>MIN(AF308*(1+AF$6/Setup!$C$13)-CD309,MAX(0,$H309-SUM($DP309:EA309)))</f>
        <v/>
      </c>
      <c r="EC309">
        <f>MIN(AG308*(1+AG$6/Setup!$C$13)-CE309,MAX(0,$H309-SUM($DP309:EB309)))</f>
        <v/>
      </c>
      <c r="ED309">
        <f>MIN(AH308*(1+AH$6/Setup!$C$13)-CF309,MAX(0,$H309-SUM($DP309:EC309)))</f>
        <v/>
      </c>
      <c r="EE309">
        <f>MIN(AI308*(1+AI$6/Setup!$C$13)-CG309,MAX(0,$H309-SUM($DP309:ED309)))</f>
        <v/>
      </c>
      <c r="EF309">
        <f>MIN(AJ308*(1+AJ$6/Setup!$C$13)-CH309,MAX(0,$H309-SUM($DP309:EE309)))</f>
        <v/>
      </c>
      <c r="EG309">
        <f>MIN(AK308*(1+AK$6/Setup!$C$13)-CI309,MAX(0,$H309-SUM($DP309:EF309)))</f>
        <v/>
      </c>
      <c r="EH309">
        <f>MIN(AL308*(1+AL$6/Setup!$C$13)-CJ309,MAX(0,$H309-SUM($DP309:EG309)))</f>
        <v/>
      </c>
      <c r="EI309">
        <f>MIN(AM308*(1+AM$6/Setup!$C$13)-CK309,MAX(0,$H309-SUM($DP309:EH309)))</f>
        <v/>
      </c>
      <c r="EJ309">
        <f>MIN(AN308*(1+AN$6/Setup!$C$13)-CL309,MAX(0,$H309-SUM($DP309:EI309)))</f>
        <v/>
      </c>
      <c r="EK309">
        <f>MIN(AO308*(1+AO$6/Setup!$C$13)-CM309,MAX(0,$H309-SUM($DP309:EJ309)))</f>
        <v/>
      </c>
      <c r="EL309">
        <f>MIN(AP308*(1+AP$6/Setup!$C$13)-CN309,MAX(0,$H309-SUM($DP309:EK309)))</f>
        <v/>
      </c>
      <c r="EM309">
        <f>MIN(AQ308*(1+AQ$6/Setup!$C$13)-CO309,MAX(0,$H309-SUM($DP309:EL309)))</f>
        <v/>
      </c>
      <c r="EN309">
        <f>MIN(AR308*(1+AR$6/Setup!$C$13)-CP309,MAX(0,$H309-SUM($DP309:EM309)))</f>
        <v/>
      </c>
      <c r="EO309">
        <f>MIN(AS308*(1+AS$6/Setup!$C$13)-CQ309,MAX(0,$H309-SUM($DP309:EN309)))</f>
        <v/>
      </c>
      <c r="EP309">
        <f>MIN(AT308*(1+AT$6/Setup!$C$13)-CR309,MAX(0,$H309-SUM($DP309:EO309)))</f>
        <v/>
      </c>
      <c r="EQ309">
        <f>MIN(AU308*(1+AU$6/Setup!$C$13)-CS309,MAX(0,$H309-SUM($DP309:EP309)))</f>
        <v/>
      </c>
      <c r="ER309">
        <f>MIN(AV308*(1+AV$6/Setup!$C$13)-CT309,MAX(0,$H309-SUM($DP309:EQ309)))</f>
        <v/>
      </c>
      <c r="ES309">
        <f>MIN(AW308*(1+AW$6/Setup!$C$13)-CU309,MAX(0,$H309-SUM($DP309:ER309)))</f>
        <v/>
      </c>
      <c r="ET309">
        <f>MIN(AX308*(1+AX$6/Setup!$C$13)-CV309,MAX(0,$H309-SUM($DP309:ES309)))</f>
        <v/>
      </c>
      <c r="EU309">
        <f>MIN(AY308*(1+AY$6/Setup!$C$13)-CW309,MAX(0,$H309-SUM($DP309:ET309)))</f>
        <v/>
      </c>
      <c r="EV309">
        <f>MIN(AZ308*(1+AZ$6/Setup!$C$13)-CX309,MAX(0,$H309-SUM($DP309:EU309)))</f>
        <v/>
      </c>
      <c r="EW309">
        <f>MIN(BA308*(1+BA$6/Setup!$C$13)-CY309,MAX(0,$H309-SUM($DP309:EV309)))</f>
        <v/>
      </c>
      <c r="EX309">
        <f>MIN(BB308*(1+BB$6/Setup!$C$13)-CZ309,MAX(0,$H309-SUM($DP309:EW309)))</f>
        <v/>
      </c>
      <c r="EY309">
        <f>MIN(BC308*(1+BC$6/Setup!$C$13)-DA309,MAX(0,$H309-SUM($DP309:EX309)))</f>
        <v/>
      </c>
      <c r="EZ309">
        <f>MIN(BD308*(1+BD$6/Setup!$C$13)-DB309,MAX(0,$H309-SUM($DP309:EY309)))</f>
        <v/>
      </c>
      <c r="FA309">
        <f>MIN(BE308*(1+BE$6/Setup!$C$13)-DC309,MAX(0,$H309-SUM($DP309:EZ309)))</f>
        <v/>
      </c>
      <c r="FB309">
        <f>MIN(BF308*(1+BF$6/Setup!$C$13)-DD309,MAX(0,$H309-SUM($DP309:FA309)))</f>
        <v/>
      </c>
      <c r="FC309">
        <f>MIN(BG308*(1+BG$6/Setup!$C$13)-DE309,MAX(0,$H309-SUM($DP309:FB309)))</f>
        <v/>
      </c>
      <c r="FD309">
        <f>MIN(BH308*(1+BH$6/Setup!$C$13)-DF309,MAX(0,$H309-SUM($DP309:FC309)))</f>
        <v/>
      </c>
      <c r="FE309">
        <f>MIN(BI308*(1+BI$6/Setup!$C$13)-DG309,MAX(0,$H309-SUM($DP309:FD309)))</f>
        <v/>
      </c>
      <c r="FF309">
        <f>MIN(BJ308*(1+BJ$6/Setup!$C$13)-DH309,MAX(0,$H309-SUM($DP309:FE309)))</f>
        <v/>
      </c>
      <c r="FG309">
        <f>MIN(BK308*(1+BK$6/Setup!$C$13)-DI309,MAX(0,$H309-SUM($DP309:FF309)))</f>
        <v/>
      </c>
      <c r="FH309">
        <f>MIN(BL308*(1+BL$6/Setup!$C$13)-DJ309,MAX(0,$H309-SUM($DP309:FG309)))</f>
        <v/>
      </c>
      <c r="FI309">
        <f>MIN(BM308*(1+BM$6/Setup!$C$13)-DK309,MAX(0,$H309-SUM($DP309:FH309)))</f>
        <v/>
      </c>
      <c r="FJ309">
        <f>MIN(BN308*(1+BN$6/Setup!$C$13)-DL309,MAX(0,$H309-SUM($DP309:FI309)))</f>
        <v/>
      </c>
      <c r="FK309">
        <f>MIN(BO308*(1+BO$6/Setup!$C$13)-DM309,MAX(0,$H309-SUM($DP309:FJ309)))</f>
        <v/>
      </c>
      <c r="FL309">
        <f>MIN(BP308*(1+BP$6/Setup!$C$13)-DN309,MAX(0,$H309-SUM($DP309:FK309)))</f>
        <v/>
      </c>
      <c r="FM309">
        <f>MIN(BQ308*(1+BQ$6/Setup!$C$13)-DO309,MAX(0,$H309-SUM($DP309:FL309)))</f>
        <v/>
      </c>
    </row>
    <row r="310">
      <c r="A310">
        <f>A309+1</f>
        <v/>
      </c>
      <c r="B310">
        <f>IF(Setup!$C$6="Every week",Setup!$C$7+7*(A310-1),IF(Setup!$C$6="Every 2 weeks",Setup!$C$7+14*(A310-1),IF(Setup!$C$6="Every month",EDATE(Setup!$C$7,A310-1),EOMONTH(Setup!$C$7,INT((A310-1+Setup!$C$20)/2)-1)+MIN(IF(MOD(A310-1+Setup!$C$20,2)=0,Setup!$C$18,Setup!$C$19),DAY(EOMONTH(Setup!$C$7,INT((A310-1+Setup!$C$20)/2)))))))</f>
        <v/>
      </c>
      <c r="C310">
        <f>N('Paycheck Plan'!J306)</f>
        <v/>
      </c>
      <c r="D310">
        <f>N('Paycheck Plan'!K306)</f>
        <v/>
      </c>
      <c r="E310">
        <f>MIN(MAX(0,Setup!$C$10-F309),MAX(0,Setup!$C$8+C310-G310))</f>
        <v/>
      </c>
      <c r="F310">
        <f>F309+E310</f>
        <v/>
      </c>
      <c r="G310">
        <f>MIN(Setup!$C$14,MAX(0,Setup!$C$8+C310))</f>
        <v/>
      </c>
      <c r="H310">
        <f>MAX(0,Setup!$C$8+C310-G310-E310)+SUM($T$7:$BQ$7)-SUM(BR310:DO310)</f>
        <v/>
      </c>
      <c r="I310">
        <f>SUMPRODUCT(T309:BQ309,$T$6:$BQ$6)/Setup!$C$13</f>
        <v/>
      </c>
      <c r="J310">
        <f>SUM(T310:BQ310)</f>
        <v/>
      </c>
      <c r="K310">
        <f>IF(MAX(DP310:FM310)&gt;0,MATCH(MAX(DP310:FM310),DP310:FM310,0),1)</f>
        <v/>
      </c>
      <c r="T310">
        <f>MAX(0,T309*(1+T$6/Setup!$C$13)-BR310-DP310)+IF($K310=1,$D310,0)</f>
        <v/>
      </c>
      <c r="U310">
        <f>MAX(0,U309*(1+U$6/Setup!$C$13)-BS310-DQ310)+IF($K310=2,$D310,0)</f>
        <v/>
      </c>
      <c r="V310">
        <f>MAX(0,V309*(1+V$6/Setup!$C$13)-BT310-DR310)+IF($K310=3,$D310,0)</f>
        <v/>
      </c>
      <c r="W310">
        <f>MAX(0,W309*(1+W$6/Setup!$C$13)-BU310-DS310)+IF($K310=4,$D310,0)</f>
        <v/>
      </c>
      <c r="X310">
        <f>MAX(0,X309*(1+X$6/Setup!$C$13)-BV310-DT310)+IF($K310=5,$D310,0)</f>
        <v/>
      </c>
      <c r="Y310">
        <f>MAX(0,Y309*(1+Y$6/Setup!$C$13)-BW310-DU310)+IF($K310=6,$D310,0)</f>
        <v/>
      </c>
      <c r="Z310">
        <f>MAX(0,Z309*(1+Z$6/Setup!$C$13)-BX310-DV310)+IF($K310=7,$D310,0)</f>
        <v/>
      </c>
      <c r="AA310">
        <f>MAX(0,AA309*(1+AA$6/Setup!$C$13)-BY310-DW310)+IF($K310=8,$D310,0)</f>
        <v/>
      </c>
      <c r="AB310">
        <f>MAX(0,AB309*(1+AB$6/Setup!$C$13)-BZ310-DX310)+IF($K310=9,$D310,0)</f>
        <v/>
      </c>
      <c r="AC310">
        <f>MAX(0,AC309*(1+AC$6/Setup!$C$13)-CA310-DY310)+IF($K310=10,$D310,0)</f>
        <v/>
      </c>
      <c r="AD310">
        <f>MAX(0,AD309*(1+AD$6/Setup!$C$13)-CB310-DZ310)+IF($K310=11,$D310,0)</f>
        <v/>
      </c>
      <c r="AE310">
        <f>MAX(0,AE309*(1+AE$6/Setup!$C$13)-CC310-EA310)+IF($K310=12,$D310,0)</f>
        <v/>
      </c>
      <c r="AF310">
        <f>MAX(0,AF309*(1+AF$6/Setup!$C$13)-CD310-EB310)+IF($K310=13,$D310,0)</f>
        <v/>
      </c>
      <c r="AG310">
        <f>MAX(0,AG309*(1+AG$6/Setup!$C$13)-CE310-EC310)+IF($K310=14,$D310,0)</f>
        <v/>
      </c>
      <c r="AH310">
        <f>MAX(0,AH309*(1+AH$6/Setup!$C$13)-CF310-ED310)+IF($K310=15,$D310,0)</f>
        <v/>
      </c>
      <c r="AI310">
        <f>MAX(0,AI309*(1+AI$6/Setup!$C$13)-CG310-EE310)+IF($K310=16,$D310,0)</f>
        <v/>
      </c>
      <c r="AJ310">
        <f>MAX(0,AJ309*(1+AJ$6/Setup!$C$13)-CH310-EF310)+IF($K310=17,$D310,0)</f>
        <v/>
      </c>
      <c r="AK310">
        <f>MAX(0,AK309*(1+AK$6/Setup!$C$13)-CI310-EG310)+IF($K310=18,$D310,0)</f>
        <v/>
      </c>
      <c r="AL310">
        <f>MAX(0,AL309*(1+AL$6/Setup!$C$13)-CJ310-EH310)+IF($K310=19,$D310,0)</f>
        <v/>
      </c>
      <c r="AM310">
        <f>MAX(0,AM309*(1+AM$6/Setup!$C$13)-CK310-EI310)+IF($K310=20,$D310,0)</f>
        <v/>
      </c>
      <c r="AN310">
        <f>MAX(0,AN309*(1+AN$6/Setup!$C$13)-CL310-EJ310)+IF($K310=21,$D310,0)</f>
        <v/>
      </c>
      <c r="AO310">
        <f>MAX(0,AO309*(1+AO$6/Setup!$C$13)-CM310-EK310)+IF($K310=22,$D310,0)</f>
        <v/>
      </c>
      <c r="AP310">
        <f>MAX(0,AP309*(1+AP$6/Setup!$C$13)-CN310-EL310)+IF($K310=23,$D310,0)</f>
        <v/>
      </c>
      <c r="AQ310">
        <f>MAX(0,AQ309*(1+AQ$6/Setup!$C$13)-CO310-EM310)+IF($K310=24,$D310,0)</f>
        <v/>
      </c>
      <c r="AR310">
        <f>MAX(0,AR309*(1+AR$6/Setup!$C$13)-CP310-EN310)+IF($K310=25,$D310,0)</f>
        <v/>
      </c>
      <c r="AS310">
        <f>MAX(0,AS309*(1+AS$6/Setup!$C$13)-CQ310-EO310)+IF($K310=26,$D310,0)</f>
        <v/>
      </c>
      <c r="AT310">
        <f>MAX(0,AT309*(1+AT$6/Setup!$C$13)-CR310-EP310)+IF($K310=27,$D310,0)</f>
        <v/>
      </c>
      <c r="AU310">
        <f>MAX(0,AU309*(1+AU$6/Setup!$C$13)-CS310-EQ310)+IF($K310=28,$D310,0)</f>
        <v/>
      </c>
      <c r="AV310">
        <f>MAX(0,AV309*(1+AV$6/Setup!$C$13)-CT310-ER310)+IF($K310=29,$D310,0)</f>
        <v/>
      </c>
      <c r="AW310">
        <f>MAX(0,AW309*(1+AW$6/Setup!$C$13)-CU310-ES310)+IF($K310=30,$D310,0)</f>
        <v/>
      </c>
      <c r="AX310">
        <f>MAX(0,AX309*(1+AX$6/Setup!$C$13)-CV310-ET310)+IF($K310=31,$D310,0)</f>
        <v/>
      </c>
      <c r="AY310">
        <f>MAX(0,AY309*(1+AY$6/Setup!$C$13)-CW310-EU310)+IF($K310=32,$D310,0)</f>
        <v/>
      </c>
      <c r="AZ310">
        <f>MAX(0,AZ309*(1+AZ$6/Setup!$C$13)-CX310-EV310)+IF($K310=33,$D310,0)</f>
        <v/>
      </c>
      <c r="BA310">
        <f>MAX(0,BA309*(1+BA$6/Setup!$C$13)-CY310-EW310)+IF($K310=34,$D310,0)</f>
        <v/>
      </c>
      <c r="BB310">
        <f>MAX(0,BB309*(1+BB$6/Setup!$C$13)-CZ310-EX310)+IF($K310=35,$D310,0)</f>
        <v/>
      </c>
      <c r="BC310">
        <f>MAX(0,BC309*(1+BC$6/Setup!$C$13)-DA310-EY310)+IF($K310=36,$D310,0)</f>
        <v/>
      </c>
      <c r="BD310">
        <f>MAX(0,BD309*(1+BD$6/Setup!$C$13)-DB310-EZ310)+IF($K310=37,$D310,0)</f>
        <v/>
      </c>
      <c r="BE310">
        <f>MAX(0,BE309*(1+BE$6/Setup!$C$13)-DC310-FA310)+IF($K310=38,$D310,0)</f>
        <v/>
      </c>
      <c r="BF310">
        <f>MAX(0,BF309*(1+BF$6/Setup!$C$13)-DD310-FB310)+IF($K310=39,$D310,0)</f>
        <v/>
      </c>
      <c r="BG310">
        <f>MAX(0,BG309*(1+BG$6/Setup!$C$13)-DE310-FC310)+IF($K310=40,$D310,0)</f>
        <v/>
      </c>
      <c r="BH310">
        <f>MAX(0,BH309*(1+BH$6/Setup!$C$13)-DF310-FD310)+IF($K310=41,$D310,0)</f>
        <v/>
      </c>
      <c r="BI310">
        <f>MAX(0,BI309*(1+BI$6/Setup!$C$13)-DG310-FE310)+IF($K310=42,$D310,0)</f>
        <v/>
      </c>
      <c r="BJ310">
        <f>MAX(0,BJ309*(1+BJ$6/Setup!$C$13)-DH310-FF310)+IF($K310=43,$D310,0)</f>
        <v/>
      </c>
      <c r="BK310">
        <f>MAX(0,BK309*(1+BK$6/Setup!$C$13)-DI310-FG310)+IF($K310=44,$D310,0)</f>
        <v/>
      </c>
      <c r="BL310">
        <f>MAX(0,BL309*(1+BL$6/Setup!$C$13)-DJ310-FH310)+IF($K310=45,$D310,0)</f>
        <v/>
      </c>
      <c r="BM310">
        <f>MAX(0,BM309*(1+BM$6/Setup!$C$13)-DK310-FI310)+IF($K310=46,$D310,0)</f>
        <v/>
      </c>
      <c r="BN310">
        <f>MAX(0,BN309*(1+BN$6/Setup!$C$13)-DL310-FJ310)+IF($K310=47,$D310,0)</f>
        <v/>
      </c>
      <c r="BO310">
        <f>MAX(0,BO309*(1+BO$6/Setup!$C$13)-DM310-FK310)+IF($K310=48,$D310,0)</f>
        <v/>
      </c>
      <c r="BP310">
        <f>MAX(0,BP309*(1+BP$6/Setup!$C$13)-DN310-FL310)+IF($K310=49,$D310,0)</f>
        <v/>
      </c>
      <c r="BQ310">
        <f>MAX(0,BQ309*(1+BQ$6/Setup!$C$13)-DO310-FM310)+IF($K310=50,$D310,0)</f>
        <v/>
      </c>
      <c r="BR310">
        <f>MIN(T309*(1+T$6/Setup!$C$13),T$7)</f>
        <v/>
      </c>
      <c r="BS310">
        <f>MIN(U309*(1+U$6/Setup!$C$13),U$7)</f>
        <v/>
      </c>
      <c r="BT310">
        <f>MIN(V309*(1+V$6/Setup!$C$13),V$7)</f>
        <v/>
      </c>
      <c r="BU310">
        <f>MIN(W309*(1+W$6/Setup!$C$13),W$7)</f>
        <v/>
      </c>
      <c r="BV310">
        <f>MIN(X309*(1+X$6/Setup!$C$13),X$7)</f>
        <v/>
      </c>
      <c r="BW310">
        <f>MIN(Y309*(1+Y$6/Setup!$C$13),Y$7)</f>
        <v/>
      </c>
      <c r="BX310">
        <f>MIN(Z309*(1+Z$6/Setup!$C$13),Z$7)</f>
        <v/>
      </c>
      <c r="BY310">
        <f>MIN(AA309*(1+AA$6/Setup!$C$13),AA$7)</f>
        <v/>
      </c>
      <c r="BZ310">
        <f>MIN(AB309*(1+AB$6/Setup!$C$13),AB$7)</f>
        <v/>
      </c>
      <c r="CA310">
        <f>MIN(AC309*(1+AC$6/Setup!$C$13),AC$7)</f>
        <v/>
      </c>
      <c r="CB310">
        <f>MIN(AD309*(1+AD$6/Setup!$C$13),AD$7)</f>
        <v/>
      </c>
      <c r="CC310">
        <f>MIN(AE309*(1+AE$6/Setup!$C$13),AE$7)</f>
        <v/>
      </c>
      <c r="CD310">
        <f>MIN(AF309*(1+AF$6/Setup!$C$13),AF$7)</f>
        <v/>
      </c>
      <c r="CE310">
        <f>MIN(AG309*(1+AG$6/Setup!$C$13),AG$7)</f>
        <v/>
      </c>
      <c r="CF310">
        <f>MIN(AH309*(1+AH$6/Setup!$C$13),AH$7)</f>
        <v/>
      </c>
      <c r="CG310">
        <f>MIN(AI309*(1+AI$6/Setup!$C$13),AI$7)</f>
        <v/>
      </c>
      <c r="CH310">
        <f>MIN(AJ309*(1+AJ$6/Setup!$C$13),AJ$7)</f>
        <v/>
      </c>
      <c r="CI310">
        <f>MIN(AK309*(1+AK$6/Setup!$C$13),AK$7)</f>
        <v/>
      </c>
      <c r="CJ310">
        <f>MIN(AL309*(1+AL$6/Setup!$C$13),AL$7)</f>
        <v/>
      </c>
      <c r="CK310">
        <f>MIN(AM309*(1+AM$6/Setup!$C$13),AM$7)</f>
        <v/>
      </c>
      <c r="CL310">
        <f>MIN(AN309*(1+AN$6/Setup!$C$13),AN$7)</f>
        <v/>
      </c>
      <c r="CM310">
        <f>MIN(AO309*(1+AO$6/Setup!$C$13),AO$7)</f>
        <v/>
      </c>
      <c r="CN310">
        <f>MIN(AP309*(1+AP$6/Setup!$C$13),AP$7)</f>
        <v/>
      </c>
      <c r="CO310">
        <f>MIN(AQ309*(1+AQ$6/Setup!$C$13),AQ$7)</f>
        <v/>
      </c>
      <c r="CP310">
        <f>MIN(AR309*(1+AR$6/Setup!$C$13),AR$7)</f>
        <v/>
      </c>
      <c r="CQ310">
        <f>MIN(AS309*(1+AS$6/Setup!$C$13),AS$7)</f>
        <v/>
      </c>
      <c r="CR310">
        <f>MIN(AT309*(1+AT$6/Setup!$C$13),AT$7)</f>
        <v/>
      </c>
      <c r="CS310">
        <f>MIN(AU309*(1+AU$6/Setup!$C$13),AU$7)</f>
        <v/>
      </c>
      <c r="CT310">
        <f>MIN(AV309*(1+AV$6/Setup!$C$13),AV$7)</f>
        <v/>
      </c>
      <c r="CU310">
        <f>MIN(AW309*(1+AW$6/Setup!$C$13),AW$7)</f>
        <v/>
      </c>
      <c r="CV310">
        <f>MIN(AX309*(1+AX$6/Setup!$C$13),AX$7)</f>
        <v/>
      </c>
      <c r="CW310">
        <f>MIN(AY309*(1+AY$6/Setup!$C$13),AY$7)</f>
        <v/>
      </c>
      <c r="CX310">
        <f>MIN(AZ309*(1+AZ$6/Setup!$C$13),AZ$7)</f>
        <v/>
      </c>
      <c r="CY310">
        <f>MIN(BA309*(1+BA$6/Setup!$C$13),BA$7)</f>
        <v/>
      </c>
      <c r="CZ310">
        <f>MIN(BB309*(1+BB$6/Setup!$C$13),BB$7)</f>
        <v/>
      </c>
      <c r="DA310">
        <f>MIN(BC309*(1+BC$6/Setup!$C$13),BC$7)</f>
        <v/>
      </c>
      <c r="DB310">
        <f>MIN(BD309*(1+BD$6/Setup!$C$13),BD$7)</f>
        <v/>
      </c>
      <c r="DC310">
        <f>MIN(BE309*(1+BE$6/Setup!$C$13),BE$7)</f>
        <v/>
      </c>
      <c r="DD310">
        <f>MIN(BF309*(1+BF$6/Setup!$C$13),BF$7)</f>
        <v/>
      </c>
      <c r="DE310">
        <f>MIN(BG309*(1+BG$6/Setup!$C$13),BG$7)</f>
        <v/>
      </c>
      <c r="DF310">
        <f>MIN(BH309*(1+BH$6/Setup!$C$13),BH$7)</f>
        <v/>
      </c>
      <c r="DG310">
        <f>MIN(BI309*(1+BI$6/Setup!$C$13),BI$7)</f>
        <v/>
      </c>
      <c r="DH310">
        <f>MIN(BJ309*(1+BJ$6/Setup!$C$13),BJ$7)</f>
        <v/>
      </c>
      <c r="DI310">
        <f>MIN(BK309*(1+BK$6/Setup!$C$13),BK$7)</f>
        <v/>
      </c>
      <c r="DJ310">
        <f>MIN(BL309*(1+BL$6/Setup!$C$13),BL$7)</f>
        <v/>
      </c>
      <c r="DK310">
        <f>MIN(BM309*(1+BM$6/Setup!$C$13),BM$7)</f>
        <v/>
      </c>
      <c r="DL310">
        <f>MIN(BN309*(1+BN$6/Setup!$C$13),BN$7)</f>
        <v/>
      </c>
      <c r="DM310">
        <f>MIN(BO309*(1+BO$6/Setup!$C$13),BO$7)</f>
        <v/>
      </c>
      <c r="DN310">
        <f>MIN(BP309*(1+BP$6/Setup!$C$13),BP$7)</f>
        <v/>
      </c>
      <c r="DO310">
        <f>MIN(BQ309*(1+BQ$6/Setup!$C$13),BQ$7)</f>
        <v/>
      </c>
      <c r="DP310">
        <f>MIN(T309*(1+T$6/Setup!$C$13)-BR310,$H310)</f>
        <v/>
      </c>
      <c r="DQ310">
        <f>MIN(U309*(1+U$6/Setup!$C$13)-BS310,MAX(0,$H310-SUM($DP310:DP310)))</f>
        <v/>
      </c>
      <c r="DR310">
        <f>MIN(V309*(1+V$6/Setup!$C$13)-BT310,MAX(0,$H310-SUM($DP310:DQ310)))</f>
        <v/>
      </c>
      <c r="DS310">
        <f>MIN(W309*(1+W$6/Setup!$C$13)-BU310,MAX(0,$H310-SUM($DP310:DR310)))</f>
        <v/>
      </c>
      <c r="DT310">
        <f>MIN(X309*(1+X$6/Setup!$C$13)-BV310,MAX(0,$H310-SUM($DP310:DS310)))</f>
        <v/>
      </c>
      <c r="DU310">
        <f>MIN(Y309*(1+Y$6/Setup!$C$13)-BW310,MAX(0,$H310-SUM($DP310:DT310)))</f>
        <v/>
      </c>
      <c r="DV310">
        <f>MIN(Z309*(1+Z$6/Setup!$C$13)-BX310,MAX(0,$H310-SUM($DP310:DU310)))</f>
        <v/>
      </c>
      <c r="DW310">
        <f>MIN(AA309*(1+AA$6/Setup!$C$13)-BY310,MAX(0,$H310-SUM($DP310:DV310)))</f>
        <v/>
      </c>
      <c r="DX310">
        <f>MIN(AB309*(1+AB$6/Setup!$C$13)-BZ310,MAX(0,$H310-SUM($DP310:DW310)))</f>
        <v/>
      </c>
      <c r="DY310">
        <f>MIN(AC309*(1+AC$6/Setup!$C$13)-CA310,MAX(0,$H310-SUM($DP310:DX310)))</f>
        <v/>
      </c>
      <c r="DZ310">
        <f>MIN(AD309*(1+AD$6/Setup!$C$13)-CB310,MAX(0,$H310-SUM($DP310:DY310)))</f>
        <v/>
      </c>
      <c r="EA310">
        <f>MIN(AE309*(1+AE$6/Setup!$C$13)-CC310,MAX(0,$H310-SUM($DP310:DZ310)))</f>
        <v/>
      </c>
      <c r="EB310">
        <f>MIN(AF309*(1+AF$6/Setup!$C$13)-CD310,MAX(0,$H310-SUM($DP310:EA310)))</f>
        <v/>
      </c>
      <c r="EC310">
        <f>MIN(AG309*(1+AG$6/Setup!$C$13)-CE310,MAX(0,$H310-SUM($DP310:EB310)))</f>
        <v/>
      </c>
      <c r="ED310">
        <f>MIN(AH309*(1+AH$6/Setup!$C$13)-CF310,MAX(0,$H310-SUM($DP310:EC310)))</f>
        <v/>
      </c>
      <c r="EE310">
        <f>MIN(AI309*(1+AI$6/Setup!$C$13)-CG310,MAX(0,$H310-SUM($DP310:ED310)))</f>
        <v/>
      </c>
      <c r="EF310">
        <f>MIN(AJ309*(1+AJ$6/Setup!$C$13)-CH310,MAX(0,$H310-SUM($DP310:EE310)))</f>
        <v/>
      </c>
      <c r="EG310">
        <f>MIN(AK309*(1+AK$6/Setup!$C$13)-CI310,MAX(0,$H310-SUM($DP310:EF310)))</f>
        <v/>
      </c>
      <c r="EH310">
        <f>MIN(AL309*(1+AL$6/Setup!$C$13)-CJ310,MAX(0,$H310-SUM($DP310:EG310)))</f>
        <v/>
      </c>
      <c r="EI310">
        <f>MIN(AM309*(1+AM$6/Setup!$C$13)-CK310,MAX(0,$H310-SUM($DP310:EH310)))</f>
        <v/>
      </c>
      <c r="EJ310">
        <f>MIN(AN309*(1+AN$6/Setup!$C$13)-CL310,MAX(0,$H310-SUM($DP310:EI310)))</f>
        <v/>
      </c>
      <c r="EK310">
        <f>MIN(AO309*(1+AO$6/Setup!$C$13)-CM310,MAX(0,$H310-SUM($DP310:EJ310)))</f>
        <v/>
      </c>
      <c r="EL310">
        <f>MIN(AP309*(1+AP$6/Setup!$C$13)-CN310,MAX(0,$H310-SUM($DP310:EK310)))</f>
        <v/>
      </c>
      <c r="EM310">
        <f>MIN(AQ309*(1+AQ$6/Setup!$C$13)-CO310,MAX(0,$H310-SUM($DP310:EL310)))</f>
        <v/>
      </c>
      <c r="EN310">
        <f>MIN(AR309*(1+AR$6/Setup!$C$13)-CP310,MAX(0,$H310-SUM($DP310:EM310)))</f>
        <v/>
      </c>
      <c r="EO310">
        <f>MIN(AS309*(1+AS$6/Setup!$C$13)-CQ310,MAX(0,$H310-SUM($DP310:EN310)))</f>
        <v/>
      </c>
      <c r="EP310">
        <f>MIN(AT309*(1+AT$6/Setup!$C$13)-CR310,MAX(0,$H310-SUM($DP310:EO310)))</f>
        <v/>
      </c>
      <c r="EQ310">
        <f>MIN(AU309*(1+AU$6/Setup!$C$13)-CS310,MAX(0,$H310-SUM($DP310:EP310)))</f>
        <v/>
      </c>
      <c r="ER310">
        <f>MIN(AV309*(1+AV$6/Setup!$C$13)-CT310,MAX(0,$H310-SUM($DP310:EQ310)))</f>
        <v/>
      </c>
      <c r="ES310">
        <f>MIN(AW309*(1+AW$6/Setup!$C$13)-CU310,MAX(0,$H310-SUM($DP310:ER310)))</f>
        <v/>
      </c>
      <c r="ET310">
        <f>MIN(AX309*(1+AX$6/Setup!$C$13)-CV310,MAX(0,$H310-SUM($DP310:ES310)))</f>
        <v/>
      </c>
      <c r="EU310">
        <f>MIN(AY309*(1+AY$6/Setup!$C$13)-CW310,MAX(0,$H310-SUM($DP310:ET310)))</f>
        <v/>
      </c>
      <c r="EV310">
        <f>MIN(AZ309*(1+AZ$6/Setup!$C$13)-CX310,MAX(0,$H310-SUM($DP310:EU310)))</f>
        <v/>
      </c>
      <c r="EW310">
        <f>MIN(BA309*(1+BA$6/Setup!$C$13)-CY310,MAX(0,$H310-SUM($DP310:EV310)))</f>
        <v/>
      </c>
      <c r="EX310">
        <f>MIN(BB309*(1+BB$6/Setup!$C$13)-CZ310,MAX(0,$H310-SUM($DP310:EW310)))</f>
        <v/>
      </c>
      <c r="EY310">
        <f>MIN(BC309*(1+BC$6/Setup!$C$13)-DA310,MAX(0,$H310-SUM($DP310:EX310)))</f>
        <v/>
      </c>
      <c r="EZ310">
        <f>MIN(BD309*(1+BD$6/Setup!$C$13)-DB310,MAX(0,$H310-SUM($DP310:EY310)))</f>
        <v/>
      </c>
      <c r="FA310">
        <f>MIN(BE309*(1+BE$6/Setup!$C$13)-DC310,MAX(0,$H310-SUM($DP310:EZ310)))</f>
        <v/>
      </c>
      <c r="FB310">
        <f>MIN(BF309*(1+BF$6/Setup!$C$13)-DD310,MAX(0,$H310-SUM($DP310:FA310)))</f>
        <v/>
      </c>
      <c r="FC310">
        <f>MIN(BG309*(1+BG$6/Setup!$C$13)-DE310,MAX(0,$H310-SUM($DP310:FB310)))</f>
        <v/>
      </c>
      <c r="FD310">
        <f>MIN(BH309*(1+BH$6/Setup!$C$13)-DF310,MAX(0,$H310-SUM($DP310:FC310)))</f>
        <v/>
      </c>
      <c r="FE310">
        <f>MIN(BI309*(1+BI$6/Setup!$C$13)-DG310,MAX(0,$H310-SUM($DP310:FD310)))</f>
        <v/>
      </c>
      <c r="FF310">
        <f>MIN(BJ309*(1+BJ$6/Setup!$C$13)-DH310,MAX(0,$H310-SUM($DP310:FE310)))</f>
        <v/>
      </c>
      <c r="FG310">
        <f>MIN(BK309*(1+BK$6/Setup!$C$13)-DI310,MAX(0,$H310-SUM($DP310:FF310)))</f>
        <v/>
      </c>
      <c r="FH310">
        <f>MIN(BL309*(1+BL$6/Setup!$C$13)-DJ310,MAX(0,$H310-SUM($DP310:FG310)))</f>
        <v/>
      </c>
      <c r="FI310">
        <f>MIN(BM309*(1+BM$6/Setup!$C$13)-DK310,MAX(0,$H310-SUM($DP310:FH310)))</f>
        <v/>
      </c>
      <c r="FJ310">
        <f>MIN(BN309*(1+BN$6/Setup!$C$13)-DL310,MAX(0,$H310-SUM($DP310:FI310)))</f>
        <v/>
      </c>
      <c r="FK310">
        <f>MIN(BO309*(1+BO$6/Setup!$C$13)-DM310,MAX(0,$H310-SUM($DP310:FJ310)))</f>
        <v/>
      </c>
      <c r="FL310">
        <f>MIN(BP309*(1+BP$6/Setup!$C$13)-DN310,MAX(0,$H310-SUM($DP310:FK310)))</f>
        <v/>
      </c>
      <c r="FM310">
        <f>MIN(BQ309*(1+BQ$6/Setup!$C$13)-DO310,MAX(0,$H310-SUM($DP310:FL310)))</f>
        <v/>
      </c>
    </row>
    <row r="311">
      <c r="A311">
        <f>A310+1</f>
        <v/>
      </c>
      <c r="B311">
        <f>IF(Setup!$C$6="Every week",Setup!$C$7+7*(A311-1),IF(Setup!$C$6="Every 2 weeks",Setup!$C$7+14*(A311-1),IF(Setup!$C$6="Every month",EDATE(Setup!$C$7,A311-1),EOMONTH(Setup!$C$7,INT((A311-1+Setup!$C$20)/2)-1)+MIN(IF(MOD(A311-1+Setup!$C$20,2)=0,Setup!$C$18,Setup!$C$19),DAY(EOMONTH(Setup!$C$7,INT((A311-1+Setup!$C$20)/2)))))))</f>
        <v/>
      </c>
      <c r="C311">
        <f>N('Paycheck Plan'!J307)</f>
        <v/>
      </c>
      <c r="D311">
        <f>N('Paycheck Plan'!K307)</f>
        <v/>
      </c>
      <c r="E311">
        <f>MIN(MAX(0,Setup!$C$10-F310),MAX(0,Setup!$C$8+C311-G311))</f>
        <v/>
      </c>
      <c r="F311">
        <f>F310+E311</f>
        <v/>
      </c>
      <c r="G311">
        <f>MIN(Setup!$C$14,MAX(0,Setup!$C$8+C311))</f>
        <v/>
      </c>
      <c r="H311">
        <f>MAX(0,Setup!$C$8+C311-G311-E311)+SUM($T$7:$BQ$7)-SUM(BR311:DO311)</f>
        <v/>
      </c>
      <c r="I311">
        <f>SUMPRODUCT(T310:BQ310,$T$6:$BQ$6)/Setup!$C$13</f>
        <v/>
      </c>
      <c r="J311">
        <f>SUM(T311:BQ311)</f>
        <v/>
      </c>
      <c r="K311">
        <f>IF(MAX(DP311:FM311)&gt;0,MATCH(MAX(DP311:FM311),DP311:FM311,0),1)</f>
        <v/>
      </c>
      <c r="T311">
        <f>MAX(0,T310*(1+T$6/Setup!$C$13)-BR311-DP311)+IF($K311=1,$D311,0)</f>
        <v/>
      </c>
      <c r="U311">
        <f>MAX(0,U310*(1+U$6/Setup!$C$13)-BS311-DQ311)+IF($K311=2,$D311,0)</f>
        <v/>
      </c>
      <c r="V311">
        <f>MAX(0,V310*(1+V$6/Setup!$C$13)-BT311-DR311)+IF($K311=3,$D311,0)</f>
        <v/>
      </c>
      <c r="W311">
        <f>MAX(0,W310*(1+W$6/Setup!$C$13)-BU311-DS311)+IF($K311=4,$D311,0)</f>
        <v/>
      </c>
      <c r="X311">
        <f>MAX(0,X310*(1+X$6/Setup!$C$13)-BV311-DT311)+IF($K311=5,$D311,0)</f>
        <v/>
      </c>
      <c r="Y311">
        <f>MAX(0,Y310*(1+Y$6/Setup!$C$13)-BW311-DU311)+IF($K311=6,$D311,0)</f>
        <v/>
      </c>
      <c r="Z311">
        <f>MAX(0,Z310*(1+Z$6/Setup!$C$13)-BX311-DV311)+IF($K311=7,$D311,0)</f>
        <v/>
      </c>
      <c r="AA311">
        <f>MAX(0,AA310*(1+AA$6/Setup!$C$13)-BY311-DW311)+IF($K311=8,$D311,0)</f>
        <v/>
      </c>
      <c r="AB311">
        <f>MAX(0,AB310*(1+AB$6/Setup!$C$13)-BZ311-DX311)+IF($K311=9,$D311,0)</f>
        <v/>
      </c>
      <c r="AC311">
        <f>MAX(0,AC310*(1+AC$6/Setup!$C$13)-CA311-DY311)+IF($K311=10,$D311,0)</f>
        <v/>
      </c>
      <c r="AD311">
        <f>MAX(0,AD310*(1+AD$6/Setup!$C$13)-CB311-DZ311)+IF($K311=11,$D311,0)</f>
        <v/>
      </c>
      <c r="AE311">
        <f>MAX(0,AE310*(1+AE$6/Setup!$C$13)-CC311-EA311)+IF($K311=12,$D311,0)</f>
        <v/>
      </c>
      <c r="AF311">
        <f>MAX(0,AF310*(1+AF$6/Setup!$C$13)-CD311-EB311)+IF($K311=13,$D311,0)</f>
        <v/>
      </c>
      <c r="AG311">
        <f>MAX(0,AG310*(1+AG$6/Setup!$C$13)-CE311-EC311)+IF($K311=14,$D311,0)</f>
        <v/>
      </c>
      <c r="AH311">
        <f>MAX(0,AH310*(1+AH$6/Setup!$C$13)-CF311-ED311)+IF($K311=15,$D311,0)</f>
        <v/>
      </c>
      <c r="AI311">
        <f>MAX(0,AI310*(1+AI$6/Setup!$C$13)-CG311-EE311)+IF($K311=16,$D311,0)</f>
        <v/>
      </c>
      <c r="AJ311">
        <f>MAX(0,AJ310*(1+AJ$6/Setup!$C$13)-CH311-EF311)+IF($K311=17,$D311,0)</f>
        <v/>
      </c>
      <c r="AK311">
        <f>MAX(0,AK310*(1+AK$6/Setup!$C$13)-CI311-EG311)+IF($K311=18,$D311,0)</f>
        <v/>
      </c>
      <c r="AL311">
        <f>MAX(0,AL310*(1+AL$6/Setup!$C$13)-CJ311-EH311)+IF($K311=19,$D311,0)</f>
        <v/>
      </c>
      <c r="AM311">
        <f>MAX(0,AM310*(1+AM$6/Setup!$C$13)-CK311-EI311)+IF($K311=20,$D311,0)</f>
        <v/>
      </c>
      <c r="AN311">
        <f>MAX(0,AN310*(1+AN$6/Setup!$C$13)-CL311-EJ311)+IF($K311=21,$D311,0)</f>
        <v/>
      </c>
      <c r="AO311">
        <f>MAX(0,AO310*(1+AO$6/Setup!$C$13)-CM311-EK311)+IF($K311=22,$D311,0)</f>
        <v/>
      </c>
      <c r="AP311">
        <f>MAX(0,AP310*(1+AP$6/Setup!$C$13)-CN311-EL311)+IF($K311=23,$D311,0)</f>
        <v/>
      </c>
      <c r="AQ311">
        <f>MAX(0,AQ310*(1+AQ$6/Setup!$C$13)-CO311-EM311)+IF($K311=24,$D311,0)</f>
        <v/>
      </c>
      <c r="AR311">
        <f>MAX(0,AR310*(1+AR$6/Setup!$C$13)-CP311-EN311)+IF($K311=25,$D311,0)</f>
        <v/>
      </c>
      <c r="AS311">
        <f>MAX(0,AS310*(1+AS$6/Setup!$C$13)-CQ311-EO311)+IF($K311=26,$D311,0)</f>
        <v/>
      </c>
      <c r="AT311">
        <f>MAX(0,AT310*(1+AT$6/Setup!$C$13)-CR311-EP311)+IF($K311=27,$D311,0)</f>
        <v/>
      </c>
      <c r="AU311">
        <f>MAX(0,AU310*(1+AU$6/Setup!$C$13)-CS311-EQ311)+IF($K311=28,$D311,0)</f>
        <v/>
      </c>
      <c r="AV311">
        <f>MAX(0,AV310*(1+AV$6/Setup!$C$13)-CT311-ER311)+IF($K311=29,$D311,0)</f>
        <v/>
      </c>
      <c r="AW311">
        <f>MAX(0,AW310*(1+AW$6/Setup!$C$13)-CU311-ES311)+IF($K311=30,$D311,0)</f>
        <v/>
      </c>
      <c r="AX311">
        <f>MAX(0,AX310*(1+AX$6/Setup!$C$13)-CV311-ET311)+IF($K311=31,$D311,0)</f>
        <v/>
      </c>
      <c r="AY311">
        <f>MAX(0,AY310*(1+AY$6/Setup!$C$13)-CW311-EU311)+IF($K311=32,$D311,0)</f>
        <v/>
      </c>
      <c r="AZ311">
        <f>MAX(0,AZ310*(1+AZ$6/Setup!$C$13)-CX311-EV311)+IF($K311=33,$D311,0)</f>
        <v/>
      </c>
      <c r="BA311">
        <f>MAX(0,BA310*(1+BA$6/Setup!$C$13)-CY311-EW311)+IF($K311=34,$D311,0)</f>
        <v/>
      </c>
      <c r="BB311">
        <f>MAX(0,BB310*(1+BB$6/Setup!$C$13)-CZ311-EX311)+IF($K311=35,$D311,0)</f>
        <v/>
      </c>
      <c r="BC311">
        <f>MAX(0,BC310*(1+BC$6/Setup!$C$13)-DA311-EY311)+IF($K311=36,$D311,0)</f>
        <v/>
      </c>
      <c r="BD311">
        <f>MAX(0,BD310*(1+BD$6/Setup!$C$13)-DB311-EZ311)+IF($K311=37,$D311,0)</f>
        <v/>
      </c>
      <c r="BE311">
        <f>MAX(0,BE310*(1+BE$6/Setup!$C$13)-DC311-FA311)+IF($K311=38,$D311,0)</f>
        <v/>
      </c>
      <c r="BF311">
        <f>MAX(0,BF310*(1+BF$6/Setup!$C$13)-DD311-FB311)+IF($K311=39,$D311,0)</f>
        <v/>
      </c>
      <c r="BG311">
        <f>MAX(0,BG310*(1+BG$6/Setup!$C$13)-DE311-FC311)+IF($K311=40,$D311,0)</f>
        <v/>
      </c>
      <c r="BH311">
        <f>MAX(0,BH310*(1+BH$6/Setup!$C$13)-DF311-FD311)+IF($K311=41,$D311,0)</f>
        <v/>
      </c>
      <c r="BI311">
        <f>MAX(0,BI310*(1+BI$6/Setup!$C$13)-DG311-FE311)+IF($K311=42,$D311,0)</f>
        <v/>
      </c>
      <c r="BJ311">
        <f>MAX(0,BJ310*(1+BJ$6/Setup!$C$13)-DH311-FF311)+IF($K311=43,$D311,0)</f>
        <v/>
      </c>
      <c r="BK311">
        <f>MAX(0,BK310*(1+BK$6/Setup!$C$13)-DI311-FG311)+IF($K311=44,$D311,0)</f>
        <v/>
      </c>
      <c r="BL311">
        <f>MAX(0,BL310*(1+BL$6/Setup!$C$13)-DJ311-FH311)+IF($K311=45,$D311,0)</f>
        <v/>
      </c>
      <c r="BM311">
        <f>MAX(0,BM310*(1+BM$6/Setup!$C$13)-DK311-FI311)+IF($K311=46,$D311,0)</f>
        <v/>
      </c>
      <c r="BN311">
        <f>MAX(0,BN310*(1+BN$6/Setup!$C$13)-DL311-FJ311)+IF($K311=47,$D311,0)</f>
        <v/>
      </c>
      <c r="BO311">
        <f>MAX(0,BO310*(1+BO$6/Setup!$C$13)-DM311-FK311)+IF($K311=48,$D311,0)</f>
        <v/>
      </c>
      <c r="BP311">
        <f>MAX(0,BP310*(1+BP$6/Setup!$C$13)-DN311-FL311)+IF($K311=49,$D311,0)</f>
        <v/>
      </c>
      <c r="BQ311">
        <f>MAX(0,BQ310*(1+BQ$6/Setup!$C$13)-DO311-FM311)+IF($K311=50,$D311,0)</f>
        <v/>
      </c>
      <c r="BR311">
        <f>MIN(T310*(1+T$6/Setup!$C$13),T$7)</f>
        <v/>
      </c>
      <c r="BS311">
        <f>MIN(U310*(1+U$6/Setup!$C$13),U$7)</f>
        <v/>
      </c>
      <c r="BT311">
        <f>MIN(V310*(1+V$6/Setup!$C$13),V$7)</f>
        <v/>
      </c>
      <c r="BU311">
        <f>MIN(W310*(1+W$6/Setup!$C$13),W$7)</f>
        <v/>
      </c>
      <c r="BV311">
        <f>MIN(X310*(1+X$6/Setup!$C$13),X$7)</f>
        <v/>
      </c>
      <c r="BW311">
        <f>MIN(Y310*(1+Y$6/Setup!$C$13),Y$7)</f>
        <v/>
      </c>
      <c r="BX311">
        <f>MIN(Z310*(1+Z$6/Setup!$C$13),Z$7)</f>
        <v/>
      </c>
      <c r="BY311">
        <f>MIN(AA310*(1+AA$6/Setup!$C$13),AA$7)</f>
        <v/>
      </c>
      <c r="BZ311">
        <f>MIN(AB310*(1+AB$6/Setup!$C$13),AB$7)</f>
        <v/>
      </c>
      <c r="CA311">
        <f>MIN(AC310*(1+AC$6/Setup!$C$13),AC$7)</f>
        <v/>
      </c>
      <c r="CB311">
        <f>MIN(AD310*(1+AD$6/Setup!$C$13),AD$7)</f>
        <v/>
      </c>
      <c r="CC311">
        <f>MIN(AE310*(1+AE$6/Setup!$C$13),AE$7)</f>
        <v/>
      </c>
      <c r="CD311">
        <f>MIN(AF310*(1+AF$6/Setup!$C$13),AF$7)</f>
        <v/>
      </c>
      <c r="CE311">
        <f>MIN(AG310*(1+AG$6/Setup!$C$13),AG$7)</f>
        <v/>
      </c>
      <c r="CF311">
        <f>MIN(AH310*(1+AH$6/Setup!$C$13),AH$7)</f>
        <v/>
      </c>
      <c r="CG311">
        <f>MIN(AI310*(1+AI$6/Setup!$C$13),AI$7)</f>
        <v/>
      </c>
      <c r="CH311">
        <f>MIN(AJ310*(1+AJ$6/Setup!$C$13),AJ$7)</f>
        <v/>
      </c>
      <c r="CI311">
        <f>MIN(AK310*(1+AK$6/Setup!$C$13),AK$7)</f>
        <v/>
      </c>
      <c r="CJ311">
        <f>MIN(AL310*(1+AL$6/Setup!$C$13),AL$7)</f>
        <v/>
      </c>
      <c r="CK311">
        <f>MIN(AM310*(1+AM$6/Setup!$C$13),AM$7)</f>
        <v/>
      </c>
      <c r="CL311">
        <f>MIN(AN310*(1+AN$6/Setup!$C$13),AN$7)</f>
        <v/>
      </c>
      <c r="CM311">
        <f>MIN(AO310*(1+AO$6/Setup!$C$13),AO$7)</f>
        <v/>
      </c>
      <c r="CN311">
        <f>MIN(AP310*(1+AP$6/Setup!$C$13),AP$7)</f>
        <v/>
      </c>
      <c r="CO311">
        <f>MIN(AQ310*(1+AQ$6/Setup!$C$13),AQ$7)</f>
        <v/>
      </c>
      <c r="CP311">
        <f>MIN(AR310*(1+AR$6/Setup!$C$13),AR$7)</f>
        <v/>
      </c>
      <c r="CQ311">
        <f>MIN(AS310*(1+AS$6/Setup!$C$13),AS$7)</f>
        <v/>
      </c>
      <c r="CR311">
        <f>MIN(AT310*(1+AT$6/Setup!$C$13),AT$7)</f>
        <v/>
      </c>
      <c r="CS311">
        <f>MIN(AU310*(1+AU$6/Setup!$C$13),AU$7)</f>
        <v/>
      </c>
      <c r="CT311">
        <f>MIN(AV310*(1+AV$6/Setup!$C$13),AV$7)</f>
        <v/>
      </c>
      <c r="CU311">
        <f>MIN(AW310*(1+AW$6/Setup!$C$13),AW$7)</f>
        <v/>
      </c>
      <c r="CV311">
        <f>MIN(AX310*(1+AX$6/Setup!$C$13),AX$7)</f>
        <v/>
      </c>
      <c r="CW311">
        <f>MIN(AY310*(1+AY$6/Setup!$C$13),AY$7)</f>
        <v/>
      </c>
      <c r="CX311">
        <f>MIN(AZ310*(1+AZ$6/Setup!$C$13),AZ$7)</f>
        <v/>
      </c>
      <c r="CY311">
        <f>MIN(BA310*(1+BA$6/Setup!$C$13),BA$7)</f>
        <v/>
      </c>
      <c r="CZ311">
        <f>MIN(BB310*(1+BB$6/Setup!$C$13),BB$7)</f>
        <v/>
      </c>
      <c r="DA311">
        <f>MIN(BC310*(1+BC$6/Setup!$C$13),BC$7)</f>
        <v/>
      </c>
      <c r="DB311">
        <f>MIN(BD310*(1+BD$6/Setup!$C$13),BD$7)</f>
        <v/>
      </c>
      <c r="DC311">
        <f>MIN(BE310*(1+BE$6/Setup!$C$13),BE$7)</f>
        <v/>
      </c>
      <c r="DD311">
        <f>MIN(BF310*(1+BF$6/Setup!$C$13),BF$7)</f>
        <v/>
      </c>
      <c r="DE311">
        <f>MIN(BG310*(1+BG$6/Setup!$C$13),BG$7)</f>
        <v/>
      </c>
      <c r="DF311">
        <f>MIN(BH310*(1+BH$6/Setup!$C$13),BH$7)</f>
        <v/>
      </c>
      <c r="DG311">
        <f>MIN(BI310*(1+BI$6/Setup!$C$13),BI$7)</f>
        <v/>
      </c>
      <c r="DH311">
        <f>MIN(BJ310*(1+BJ$6/Setup!$C$13),BJ$7)</f>
        <v/>
      </c>
      <c r="DI311">
        <f>MIN(BK310*(1+BK$6/Setup!$C$13),BK$7)</f>
        <v/>
      </c>
      <c r="DJ311">
        <f>MIN(BL310*(1+BL$6/Setup!$C$13),BL$7)</f>
        <v/>
      </c>
      <c r="DK311">
        <f>MIN(BM310*(1+BM$6/Setup!$C$13),BM$7)</f>
        <v/>
      </c>
      <c r="DL311">
        <f>MIN(BN310*(1+BN$6/Setup!$C$13),BN$7)</f>
        <v/>
      </c>
      <c r="DM311">
        <f>MIN(BO310*(1+BO$6/Setup!$C$13),BO$7)</f>
        <v/>
      </c>
      <c r="DN311">
        <f>MIN(BP310*(1+BP$6/Setup!$C$13),BP$7)</f>
        <v/>
      </c>
      <c r="DO311">
        <f>MIN(BQ310*(1+BQ$6/Setup!$C$13),BQ$7)</f>
        <v/>
      </c>
      <c r="DP311">
        <f>MIN(T310*(1+T$6/Setup!$C$13)-BR311,$H311)</f>
        <v/>
      </c>
      <c r="DQ311">
        <f>MIN(U310*(1+U$6/Setup!$C$13)-BS311,MAX(0,$H311-SUM($DP311:DP311)))</f>
        <v/>
      </c>
      <c r="DR311">
        <f>MIN(V310*(1+V$6/Setup!$C$13)-BT311,MAX(0,$H311-SUM($DP311:DQ311)))</f>
        <v/>
      </c>
      <c r="DS311">
        <f>MIN(W310*(1+W$6/Setup!$C$13)-BU311,MAX(0,$H311-SUM($DP311:DR311)))</f>
        <v/>
      </c>
      <c r="DT311">
        <f>MIN(X310*(1+X$6/Setup!$C$13)-BV311,MAX(0,$H311-SUM($DP311:DS311)))</f>
        <v/>
      </c>
      <c r="DU311">
        <f>MIN(Y310*(1+Y$6/Setup!$C$13)-BW311,MAX(0,$H311-SUM($DP311:DT311)))</f>
        <v/>
      </c>
      <c r="DV311">
        <f>MIN(Z310*(1+Z$6/Setup!$C$13)-BX311,MAX(0,$H311-SUM($DP311:DU311)))</f>
        <v/>
      </c>
      <c r="DW311">
        <f>MIN(AA310*(1+AA$6/Setup!$C$13)-BY311,MAX(0,$H311-SUM($DP311:DV311)))</f>
        <v/>
      </c>
      <c r="DX311">
        <f>MIN(AB310*(1+AB$6/Setup!$C$13)-BZ311,MAX(0,$H311-SUM($DP311:DW311)))</f>
        <v/>
      </c>
      <c r="DY311">
        <f>MIN(AC310*(1+AC$6/Setup!$C$13)-CA311,MAX(0,$H311-SUM($DP311:DX311)))</f>
        <v/>
      </c>
      <c r="DZ311">
        <f>MIN(AD310*(1+AD$6/Setup!$C$13)-CB311,MAX(0,$H311-SUM($DP311:DY311)))</f>
        <v/>
      </c>
      <c r="EA311">
        <f>MIN(AE310*(1+AE$6/Setup!$C$13)-CC311,MAX(0,$H311-SUM($DP311:DZ311)))</f>
        <v/>
      </c>
      <c r="EB311">
        <f>MIN(AF310*(1+AF$6/Setup!$C$13)-CD311,MAX(0,$H311-SUM($DP311:EA311)))</f>
        <v/>
      </c>
      <c r="EC311">
        <f>MIN(AG310*(1+AG$6/Setup!$C$13)-CE311,MAX(0,$H311-SUM($DP311:EB311)))</f>
        <v/>
      </c>
      <c r="ED311">
        <f>MIN(AH310*(1+AH$6/Setup!$C$13)-CF311,MAX(0,$H311-SUM($DP311:EC311)))</f>
        <v/>
      </c>
      <c r="EE311">
        <f>MIN(AI310*(1+AI$6/Setup!$C$13)-CG311,MAX(0,$H311-SUM($DP311:ED311)))</f>
        <v/>
      </c>
      <c r="EF311">
        <f>MIN(AJ310*(1+AJ$6/Setup!$C$13)-CH311,MAX(0,$H311-SUM($DP311:EE311)))</f>
        <v/>
      </c>
      <c r="EG311">
        <f>MIN(AK310*(1+AK$6/Setup!$C$13)-CI311,MAX(0,$H311-SUM($DP311:EF311)))</f>
        <v/>
      </c>
      <c r="EH311">
        <f>MIN(AL310*(1+AL$6/Setup!$C$13)-CJ311,MAX(0,$H311-SUM($DP311:EG311)))</f>
        <v/>
      </c>
      <c r="EI311">
        <f>MIN(AM310*(1+AM$6/Setup!$C$13)-CK311,MAX(0,$H311-SUM($DP311:EH311)))</f>
        <v/>
      </c>
      <c r="EJ311">
        <f>MIN(AN310*(1+AN$6/Setup!$C$13)-CL311,MAX(0,$H311-SUM($DP311:EI311)))</f>
        <v/>
      </c>
      <c r="EK311">
        <f>MIN(AO310*(1+AO$6/Setup!$C$13)-CM311,MAX(0,$H311-SUM($DP311:EJ311)))</f>
        <v/>
      </c>
      <c r="EL311">
        <f>MIN(AP310*(1+AP$6/Setup!$C$13)-CN311,MAX(0,$H311-SUM($DP311:EK311)))</f>
        <v/>
      </c>
      <c r="EM311">
        <f>MIN(AQ310*(1+AQ$6/Setup!$C$13)-CO311,MAX(0,$H311-SUM($DP311:EL311)))</f>
        <v/>
      </c>
      <c r="EN311">
        <f>MIN(AR310*(1+AR$6/Setup!$C$13)-CP311,MAX(0,$H311-SUM($DP311:EM311)))</f>
        <v/>
      </c>
      <c r="EO311">
        <f>MIN(AS310*(1+AS$6/Setup!$C$13)-CQ311,MAX(0,$H311-SUM($DP311:EN311)))</f>
        <v/>
      </c>
      <c r="EP311">
        <f>MIN(AT310*(1+AT$6/Setup!$C$13)-CR311,MAX(0,$H311-SUM($DP311:EO311)))</f>
        <v/>
      </c>
      <c r="EQ311">
        <f>MIN(AU310*(1+AU$6/Setup!$C$13)-CS311,MAX(0,$H311-SUM($DP311:EP311)))</f>
        <v/>
      </c>
      <c r="ER311">
        <f>MIN(AV310*(1+AV$6/Setup!$C$13)-CT311,MAX(0,$H311-SUM($DP311:EQ311)))</f>
        <v/>
      </c>
      <c r="ES311">
        <f>MIN(AW310*(1+AW$6/Setup!$C$13)-CU311,MAX(0,$H311-SUM($DP311:ER311)))</f>
        <v/>
      </c>
      <c r="ET311">
        <f>MIN(AX310*(1+AX$6/Setup!$C$13)-CV311,MAX(0,$H311-SUM($DP311:ES311)))</f>
        <v/>
      </c>
      <c r="EU311">
        <f>MIN(AY310*(1+AY$6/Setup!$C$13)-CW311,MAX(0,$H311-SUM($DP311:ET311)))</f>
        <v/>
      </c>
      <c r="EV311">
        <f>MIN(AZ310*(1+AZ$6/Setup!$C$13)-CX311,MAX(0,$H311-SUM($DP311:EU311)))</f>
        <v/>
      </c>
      <c r="EW311">
        <f>MIN(BA310*(1+BA$6/Setup!$C$13)-CY311,MAX(0,$H311-SUM($DP311:EV311)))</f>
        <v/>
      </c>
      <c r="EX311">
        <f>MIN(BB310*(1+BB$6/Setup!$C$13)-CZ311,MAX(0,$H311-SUM($DP311:EW311)))</f>
        <v/>
      </c>
      <c r="EY311">
        <f>MIN(BC310*(1+BC$6/Setup!$C$13)-DA311,MAX(0,$H311-SUM($DP311:EX311)))</f>
        <v/>
      </c>
      <c r="EZ311">
        <f>MIN(BD310*(1+BD$6/Setup!$C$13)-DB311,MAX(0,$H311-SUM($DP311:EY311)))</f>
        <v/>
      </c>
      <c r="FA311">
        <f>MIN(BE310*(1+BE$6/Setup!$C$13)-DC311,MAX(0,$H311-SUM($DP311:EZ311)))</f>
        <v/>
      </c>
      <c r="FB311">
        <f>MIN(BF310*(1+BF$6/Setup!$C$13)-DD311,MAX(0,$H311-SUM($DP311:FA311)))</f>
        <v/>
      </c>
      <c r="FC311">
        <f>MIN(BG310*(1+BG$6/Setup!$C$13)-DE311,MAX(0,$H311-SUM($DP311:FB311)))</f>
        <v/>
      </c>
      <c r="FD311">
        <f>MIN(BH310*(1+BH$6/Setup!$C$13)-DF311,MAX(0,$H311-SUM($DP311:FC311)))</f>
        <v/>
      </c>
      <c r="FE311">
        <f>MIN(BI310*(1+BI$6/Setup!$C$13)-DG311,MAX(0,$H311-SUM($DP311:FD311)))</f>
        <v/>
      </c>
      <c r="FF311">
        <f>MIN(BJ310*(1+BJ$6/Setup!$C$13)-DH311,MAX(0,$H311-SUM($DP311:FE311)))</f>
        <v/>
      </c>
      <c r="FG311">
        <f>MIN(BK310*(1+BK$6/Setup!$C$13)-DI311,MAX(0,$H311-SUM($DP311:FF311)))</f>
        <v/>
      </c>
      <c r="FH311">
        <f>MIN(BL310*(1+BL$6/Setup!$C$13)-DJ311,MAX(0,$H311-SUM($DP311:FG311)))</f>
        <v/>
      </c>
      <c r="FI311">
        <f>MIN(BM310*(1+BM$6/Setup!$C$13)-DK311,MAX(0,$H311-SUM($DP311:FH311)))</f>
        <v/>
      </c>
      <c r="FJ311">
        <f>MIN(BN310*(1+BN$6/Setup!$C$13)-DL311,MAX(0,$H311-SUM($DP311:FI311)))</f>
        <v/>
      </c>
      <c r="FK311">
        <f>MIN(BO310*(1+BO$6/Setup!$C$13)-DM311,MAX(0,$H311-SUM($DP311:FJ311)))</f>
        <v/>
      </c>
      <c r="FL311">
        <f>MIN(BP310*(1+BP$6/Setup!$C$13)-DN311,MAX(0,$H311-SUM($DP311:FK311)))</f>
        <v/>
      </c>
      <c r="FM311">
        <f>MIN(BQ310*(1+BQ$6/Setup!$C$13)-DO311,MAX(0,$H311-SUM($DP311:FL311)))</f>
        <v/>
      </c>
    </row>
    <row r="312">
      <c r="A312">
        <f>A311+1</f>
        <v/>
      </c>
      <c r="B312">
        <f>IF(Setup!$C$6="Every week",Setup!$C$7+7*(A312-1),IF(Setup!$C$6="Every 2 weeks",Setup!$C$7+14*(A312-1),IF(Setup!$C$6="Every month",EDATE(Setup!$C$7,A312-1),EOMONTH(Setup!$C$7,INT((A312-1+Setup!$C$20)/2)-1)+MIN(IF(MOD(A312-1+Setup!$C$20,2)=0,Setup!$C$18,Setup!$C$19),DAY(EOMONTH(Setup!$C$7,INT((A312-1+Setup!$C$20)/2)))))))</f>
        <v/>
      </c>
      <c r="C312">
        <f>N('Paycheck Plan'!J308)</f>
        <v/>
      </c>
      <c r="D312">
        <f>N('Paycheck Plan'!K308)</f>
        <v/>
      </c>
      <c r="E312">
        <f>MIN(MAX(0,Setup!$C$10-F311),MAX(0,Setup!$C$8+C312-G312))</f>
        <v/>
      </c>
      <c r="F312">
        <f>F311+E312</f>
        <v/>
      </c>
      <c r="G312">
        <f>MIN(Setup!$C$14,MAX(0,Setup!$C$8+C312))</f>
        <v/>
      </c>
      <c r="H312">
        <f>MAX(0,Setup!$C$8+C312-G312-E312)+SUM($T$7:$BQ$7)-SUM(BR312:DO312)</f>
        <v/>
      </c>
      <c r="I312">
        <f>SUMPRODUCT(T311:BQ311,$T$6:$BQ$6)/Setup!$C$13</f>
        <v/>
      </c>
      <c r="J312">
        <f>SUM(T312:BQ312)</f>
        <v/>
      </c>
      <c r="K312">
        <f>IF(MAX(DP312:FM312)&gt;0,MATCH(MAX(DP312:FM312),DP312:FM312,0),1)</f>
        <v/>
      </c>
      <c r="T312">
        <f>MAX(0,T311*(1+T$6/Setup!$C$13)-BR312-DP312)+IF($K312=1,$D312,0)</f>
        <v/>
      </c>
      <c r="U312">
        <f>MAX(0,U311*(1+U$6/Setup!$C$13)-BS312-DQ312)+IF($K312=2,$D312,0)</f>
        <v/>
      </c>
      <c r="V312">
        <f>MAX(0,V311*(1+V$6/Setup!$C$13)-BT312-DR312)+IF($K312=3,$D312,0)</f>
        <v/>
      </c>
      <c r="W312">
        <f>MAX(0,W311*(1+W$6/Setup!$C$13)-BU312-DS312)+IF($K312=4,$D312,0)</f>
        <v/>
      </c>
      <c r="X312">
        <f>MAX(0,X311*(1+X$6/Setup!$C$13)-BV312-DT312)+IF($K312=5,$D312,0)</f>
        <v/>
      </c>
      <c r="Y312">
        <f>MAX(0,Y311*(1+Y$6/Setup!$C$13)-BW312-DU312)+IF($K312=6,$D312,0)</f>
        <v/>
      </c>
      <c r="Z312">
        <f>MAX(0,Z311*(1+Z$6/Setup!$C$13)-BX312-DV312)+IF($K312=7,$D312,0)</f>
        <v/>
      </c>
      <c r="AA312">
        <f>MAX(0,AA311*(1+AA$6/Setup!$C$13)-BY312-DW312)+IF($K312=8,$D312,0)</f>
        <v/>
      </c>
      <c r="AB312">
        <f>MAX(0,AB311*(1+AB$6/Setup!$C$13)-BZ312-DX312)+IF($K312=9,$D312,0)</f>
        <v/>
      </c>
      <c r="AC312">
        <f>MAX(0,AC311*(1+AC$6/Setup!$C$13)-CA312-DY312)+IF($K312=10,$D312,0)</f>
        <v/>
      </c>
      <c r="AD312">
        <f>MAX(0,AD311*(1+AD$6/Setup!$C$13)-CB312-DZ312)+IF($K312=11,$D312,0)</f>
        <v/>
      </c>
      <c r="AE312">
        <f>MAX(0,AE311*(1+AE$6/Setup!$C$13)-CC312-EA312)+IF($K312=12,$D312,0)</f>
        <v/>
      </c>
      <c r="AF312">
        <f>MAX(0,AF311*(1+AF$6/Setup!$C$13)-CD312-EB312)+IF($K312=13,$D312,0)</f>
        <v/>
      </c>
      <c r="AG312">
        <f>MAX(0,AG311*(1+AG$6/Setup!$C$13)-CE312-EC312)+IF($K312=14,$D312,0)</f>
        <v/>
      </c>
      <c r="AH312">
        <f>MAX(0,AH311*(1+AH$6/Setup!$C$13)-CF312-ED312)+IF($K312=15,$D312,0)</f>
        <v/>
      </c>
      <c r="AI312">
        <f>MAX(0,AI311*(1+AI$6/Setup!$C$13)-CG312-EE312)+IF($K312=16,$D312,0)</f>
        <v/>
      </c>
      <c r="AJ312">
        <f>MAX(0,AJ311*(1+AJ$6/Setup!$C$13)-CH312-EF312)+IF($K312=17,$D312,0)</f>
        <v/>
      </c>
      <c r="AK312">
        <f>MAX(0,AK311*(1+AK$6/Setup!$C$13)-CI312-EG312)+IF($K312=18,$D312,0)</f>
        <v/>
      </c>
      <c r="AL312">
        <f>MAX(0,AL311*(1+AL$6/Setup!$C$13)-CJ312-EH312)+IF($K312=19,$D312,0)</f>
        <v/>
      </c>
      <c r="AM312">
        <f>MAX(0,AM311*(1+AM$6/Setup!$C$13)-CK312-EI312)+IF($K312=20,$D312,0)</f>
        <v/>
      </c>
      <c r="AN312">
        <f>MAX(0,AN311*(1+AN$6/Setup!$C$13)-CL312-EJ312)+IF($K312=21,$D312,0)</f>
        <v/>
      </c>
      <c r="AO312">
        <f>MAX(0,AO311*(1+AO$6/Setup!$C$13)-CM312-EK312)+IF($K312=22,$D312,0)</f>
        <v/>
      </c>
      <c r="AP312">
        <f>MAX(0,AP311*(1+AP$6/Setup!$C$13)-CN312-EL312)+IF($K312=23,$D312,0)</f>
        <v/>
      </c>
      <c r="AQ312">
        <f>MAX(0,AQ311*(1+AQ$6/Setup!$C$13)-CO312-EM312)+IF($K312=24,$D312,0)</f>
        <v/>
      </c>
      <c r="AR312">
        <f>MAX(0,AR311*(1+AR$6/Setup!$C$13)-CP312-EN312)+IF($K312=25,$D312,0)</f>
        <v/>
      </c>
      <c r="AS312">
        <f>MAX(0,AS311*(1+AS$6/Setup!$C$13)-CQ312-EO312)+IF($K312=26,$D312,0)</f>
        <v/>
      </c>
      <c r="AT312">
        <f>MAX(0,AT311*(1+AT$6/Setup!$C$13)-CR312-EP312)+IF($K312=27,$D312,0)</f>
        <v/>
      </c>
      <c r="AU312">
        <f>MAX(0,AU311*(1+AU$6/Setup!$C$13)-CS312-EQ312)+IF($K312=28,$D312,0)</f>
        <v/>
      </c>
      <c r="AV312">
        <f>MAX(0,AV311*(1+AV$6/Setup!$C$13)-CT312-ER312)+IF($K312=29,$D312,0)</f>
        <v/>
      </c>
      <c r="AW312">
        <f>MAX(0,AW311*(1+AW$6/Setup!$C$13)-CU312-ES312)+IF($K312=30,$D312,0)</f>
        <v/>
      </c>
      <c r="AX312">
        <f>MAX(0,AX311*(1+AX$6/Setup!$C$13)-CV312-ET312)+IF($K312=31,$D312,0)</f>
        <v/>
      </c>
      <c r="AY312">
        <f>MAX(0,AY311*(1+AY$6/Setup!$C$13)-CW312-EU312)+IF($K312=32,$D312,0)</f>
        <v/>
      </c>
      <c r="AZ312">
        <f>MAX(0,AZ311*(1+AZ$6/Setup!$C$13)-CX312-EV312)+IF($K312=33,$D312,0)</f>
        <v/>
      </c>
      <c r="BA312">
        <f>MAX(0,BA311*(1+BA$6/Setup!$C$13)-CY312-EW312)+IF($K312=34,$D312,0)</f>
        <v/>
      </c>
      <c r="BB312">
        <f>MAX(0,BB311*(1+BB$6/Setup!$C$13)-CZ312-EX312)+IF($K312=35,$D312,0)</f>
        <v/>
      </c>
      <c r="BC312">
        <f>MAX(0,BC311*(1+BC$6/Setup!$C$13)-DA312-EY312)+IF($K312=36,$D312,0)</f>
        <v/>
      </c>
      <c r="BD312">
        <f>MAX(0,BD311*(1+BD$6/Setup!$C$13)-DB312-EZ312)+IF($K312=37,$D312,0)</f>
        <v/>
      </c>
      <c r="BE312">
        <f>MAX(0,BE311*(1+BE$6/Setup!$C$13)-DC312-FA312)+IF($K312=38,$D312,0)</f>
        <v/>
      </c>
      <c r="BF312">
        <f>MAX(0,BF311*(1+BF$6/Setup!$C$13)-DD312-FB312)+IF($K312=39,$D312,0)</f>
        <v/>
      </c>
      <c r="BG312">
        <f>MAX(0,BG311*(1+BG$6/Setup!$C$13)-DE312-FC312)+IF($K312=40,$D312,0)</f>
        <v/>
      </c>
      <c r="BH312">
        <f>MAX(0,BH311*(1+BH$6/Setup!$C$13)-DF312-FD312)+IF($K312=41,$D312,0)</f>
        <v/>
      </c>
      <c r="BI312">
        <f>MAX(0,BI311*(1+BI$6/Setup!$C$13)-DG312-FE312)+IF($K312=42,$D312,0)</f>
        <v/>
      </c>
      <c r="BJ312">
        <f>MAX(0,BJ311*(1+BJ$6/Setup!$C$13)-DH312-FF312)+IF($K312=43,$D312,0)</f>
        <v/>
      </c>
      <c r="BK312">
        <f>MAX(0,BK311*(1+BK$6/Setup!$C$13)-DI312-FG312)+IF($K312=44,$D312,0)</f>
        <v/>
      </c>
      <c r="BL312">
        <f>MAX(0,BL311*(1+BL$6/Setup!$C$13)-DJ312-FH312)+IF($K312=45,$D312,0)</f>
        <v/>
      </c>
      <c r="BM312">
        <f>MAX(0,BM311*(1+BM$6/Setup!$C$13)-DK312-FI312)+IF($K312=46,$D312,0)</f>
        <v/>
      </c>
      <c r="BN312">
        <f>MAX(0,BN311*(1+BN$6/Setup!$C$13)-DL312-FJ312)+IF($K312=47,$D312,0)</f>
        <v/>
      </c>
      <c r="BO312">
        <f>MAX(0,BO311*(1+BO$6/Setup!$C$13)-DM312-FK312)+IF($K312=48,$D312,0)</f>
        <v/>
      </c>
      <c r="BP312">
        <f>MAX(0,BP311*(1+BP$6/Setup!$C$13)-DN312-FL312)+IF($K312=49,$D312,0)</f>
        <v/>
      </c>
      <c r="BQ312">
        <f>MAX(0,BQ311*(1+BQ$6/Setup!$C$13)-DO312-FM312)+IF($K312=50,$D312,0)</f>
        <v/>
      </c>
      <c r="BR312">
        <f>MIN(T311*(1+T$6/Setup!$C$13),T$7)</f>
        <v/>
      </c>
      <c r="BS312">
        <f>MIN(U311*(1+U$6/Setup!$C$13),U$7)</f>
        <v/>
      </c>
      <c r="BT312">
        <f>MIN(V311*(1+V$6/Setup!$C$13),V$7)</f>
        <v/>
      </c>
      <c r="BU312">
        <f>MIN(W311*(1+W$6/Setup!$C$13),W$7)</f>
        <v/>
      </c>
      <c r="BV312">
        <f>MIN(X311*(1+X$6/Setup!$C$13),X$7)</f>
        <v/>
      </c>
      <c r="BW312">
        <f>MIN(Y311*(1+Y$6/Setup!$C$13),Y$7)</f>
        <v/>
      </c>
      <c r="BX312">
        <f>MIN(Z311*(1+Z$6/Setup!$C$13),Z$7)</f>
        <v/>
      </c>
      <c r="BY312">
        <f>MIN(AA311*(1+AA$6/Setup!$C$13),AA$7)</f>
        <v/>
      </c>
      <c r="BZ312">
        <f>MIN(AB311*(1+AB$6/Setup!$C$13),AB$7)</f>
        <v/>
      </c>
      <c r="CA312">
        <f>MIN(AC311*(1+AC$6/Setup!$C$13),AC$7)</f>
        <v/>
      </c>
      <c r="CB312">
        <f>MIN(AD311*(1+AD$6/Setup!$C$13),AD$7)</f>
        <v/>
      </c>
      <c r="CC312">
        <f>MIN(AE311*(1+AE$6/Setup!$C$13),AE$7)</f>
        <v/>
      </c>
      <c r="CD312">
        <f>MIN(AF311*(1+AF$6/Setup!$C$13),AF$7)</f>
        <v/>
      </c>
      <c r="CE312">
        <f>MIN(AG311*(1+AG$6/Setup!$C$13),AG$7)</f>
        <v/>
      </c>
      <c r="CF312">
        <f>MIN(AH311*(1+AH$6/Setup!$C$13),AH$7)</f>
        <v/>
      </c>
      <c r="CG312">
        <f>MIN(AI311*(1+AI$6/Setup!$C$13),AI$7)</f>
        <v/>
      </c>
      <c r="CH312">
        <f>MIN(AJ311*(1+AJ$6/Setup!$C$13),AJ$7)</f>
        <v/>
      </c>
      <c r="CI312">
        <f>MIN(AK311*(1+AK$6/Setup!$C$13),AK$7)</f>
        <v/>
      </c>
      <c r="CJ312">
        <f>MIN(AL311*(1+AL$6/Setup!$C$13),AL$7)</f>
        <v/>
      </c>
      <c r="CK312">
        <f>MIN(AM311*(1+AM$6/Setup!$C$13),AM$7)</f>
        <v/>
      </c>
      <c r="CL312">
        <f>MIN(AN311*(1+AN$6/Setup!$C$13),AN$7)</f>
        <v/>
      </c>
      <c r="CM312">
        <f>MIN(AO311*(1+AO$6/Setup!$C$13),AO$7)</f>
        <v/>
      </c>
      <c r="CN312">
        <f>MIN(AP311*(1+AP$6/Setup!$C$13),AP$7)</f>
        <v/>
      </c>
      <c r="CO312">
        <f>MIN(AQ311*(1+AQ$6/Setup!$C$13),AQ$7)</f>
        <v/>
      </c>
      <c r="CP312">
        <f>MIN(AR311*(1+AR$6/Setup!$C$13),AR$7)</f>
        <v/>
      </c>
      <c r="CQ312">
        <f>MIN(AS311*(1+AS$6/Setup!$C$13),AS$7)</f>
        <v/>
      </c>
      <c r="CR312">
        <f>MIN(AT311*(1+AT$6/Setup!$C$13),AT$7)</f>
        <v/>
      </c>
      <c r="CS312">
        <f>MIN(AU311*(1+AU$6/Setup!$C$13),AU$7)</f>
        <v/>
      </c>
      <c r="CT312">
        <f>MIN(AV311*(1+AV$6/Setup!$C$13),AV$7)</f>
        <v/>
      </c>
      <c r="CU312">
        <f>MIN(AW311*(1+AW$6/Setup!$C$13),AW$7)</f>
        <v/>
      </c>
      <c r="CV312">
        <f>MIN(AX311*(1+AX$6/Setup!$C$13),AX$7)</f>
        <v/>
      </c>
      <c r="CW312">
        <f>MIN(AY311*(1+AY$6/Setup!$C$13),AY$7)</f>
        <v/>
      </c>
      <c r="CX312">
        <f>MIN(AZ311*(1+AZ$6/Setup!$C$13),AZ$7)</f>
        <v/>
      </c>
      <c r="CY312">
        <f>MIN(BA311*(1+BA$6/Setup!$C$13),BA$7)</f>
        <v/>
      </c>
      <c r="CZ312">
        <f>MIN(BB311*(1+BB$6/Setup!$C$13),BB$7)</f>
        <v/>
      </c>
      <c r="DA312">
        <f>MIN(BC311*(1+BC$6/Setup!$C$13),BC$7)</f>
        <v/>
      </c>
      <c r="DB312">
        <f>MIN(BD311*(1+BD$6/Setup!$C$13),BD$7)</f>
        <v/>
      </c>
      <c r="DC312">
        <f>MIN(BE311*(1+BE$6/Setup!$C$13),BE$7)</f>
        <v/>
      </c>
      <c r="DD312">
        <f>MIN(BF311*(1+BF$6/Setup!$C$13),BF$7)</f>
        <v/>
      </c>
      <c r="DE312">
        <f>MIN(BG311*(1+BG$6/Setup!$C$13),BG$7)</f>
        <v/>
      </c>
      <c r="DF312">
        <f>MIN(BH311*(1+BH$6/Setup!$C$13),BH$7)</f>
        <v/>
      </c>
      <c r="DG312">
        <f>MIN(BI311*(1+BI$6/Setup!$C$13),BI$7)</f>
        <v/>
      </c>
      <c r="DH312">
        <f>MIN(BJ311*(1+BJ$6/Setup!$C$13),BJ$7)</f>
        <v/>
      </c>
      <c r="DI312">
        <f>MIN(BK311*(1+BK$6/Setup!$C$13),BK$7)</f>
        <v/>
      </c>
      <c r="DJ312">
        <f>MIN(BL311*(1+BL$6/Setup!$C$13),BL$7)</f>
        <v/>
      </c>
      <c r="DK312">
        <f>MIN(BM311*(1+BM$6/Setup!$C$13),BM$7)</f>
        <v/>
      </c>
      <c r="DL312">
        <f>MIN(BN311*(1+BN$6/Setup!$C$13),BN$7)</f>
        <v/>
      </c>
      <c r="DM312">
        <f>MIN(BO311*(1+BO$6/Setup!$C$13),BO$7)</f>
        <v/>
      </c>
      <c r="DN312">
        <f>MIN(BP311*(1+BP$6/Setup!$C$13),BP$7)</f>
        <v/>
      </c>
      <c r="DO312">
        <f>MIN(BQ311*(1+BQ$6/Setup!$C$13),BQ$7)</f>
        <v/>
      </c>
      <c r="DP312">
        <f>MIN(T311*(1+T$6/Setup!$C$13)-BR312,$H312)</f>
        <v/>
      </c>
      <c r="DQ312">
        <f>MIN(U311*(1+U$6/Setup!$C$13)-BS312,MAX(0,$H312-SUM($DP312:DP312)))</f>
        <v/>
      </c>
      <c r="DR312">
        <f>MIN(V311*(1+V$6/Setup!$C$13)-BT312,MAX(0,$H312-SUM($DP312:DQ312)))</f>
        <v/>
      </c>
      <c r="DS312">
        <f>MIN(W311*(1+W$6/Setup!$C$13)-BU312,MAX(0,$H312-SUM($DP312:DR312)))</f>
        <v/>
      </c>
      <c r="DT312">
        <f>MIN(X311*(1+X$6/Setup!$C$13)-BV312,MAX(0,$H312-SUM($DP312:DS312)))</f>
        <v/>
      </c>
      <c r="DU312">
        <f>MIN(Y311*(1+Y$6/Setup!$C$13)-BW312,MAX(0,$H312-SUM($DP312:DT312)))</f>
        <v/>
      </c>
      <c r="DV312">
        <f>MIN(Z311*(1+Z$6/Setup!$C$13)-BX312,MAX(0,$H312-SUM($DP312:DU312)))</f>
        <v/>
      </c>
      <c r="DW312">
        <f>MIN(AA311*(1+AA$6/Setup!$C$13)-BY312,MAX(0,$H312-SUM($DP312:DV312)))</f>
        <v/>
      </c>
      <c r="DX312">
        <f>MIN(AB311*(1+AB$6/Setup!$C$13)-BZ312,MAX(0,$H312-SUM($DP312:DW312)))</f>
        <v/>
      </c>
      <c r="DY312">
        <f>MIN(AC311*(1+AC$6/Setup!$C$13)-CA312,MAX(0,$H312-SUM($DP312:DX312)))</f>
        <v/>
      </c>
      <c r="DZ312">
        <f>MIN(AD311*(1+AD$6/Setup!$C$13)-CB312,MAX(0,$H312-SUM($DP312:DY312)))</f>
        <v/>
      </c>
      <c r="EA312">
        <f>MIN(AE311*(1+AE$6/Setup!$C$13)-CC312,MAX(0,$H312-SUM($DP312:DZ312)))</f>
        <v/>
      </c>
      <c r="EB312">
        <f>MIN(AF311*(1+AF$6/Setup!$C$13)-CD312,MAX(0,$H312-SUM($DP312:EA312)))</f>
        <v/>
      </c>
      <c r="EC312">
        <f>MIN(AG311*(1+AG$6/Setup!$C$13)-CE312,MAX(0,$H312-SUM($DP312:EB312)))</f>
        <v/>
      </c>
      <c r="ED312">
        <f>MIN(AH311*(1+AH$6/Setup!$C$13)-CF312,MAX(0,$H312-SUM($DP312:EC312)))</f>
        <v/>
      </c>
      <c r="EE312">
        <f>MIN(AI311*(1+AI$6/Setup!$C$13)-CG312,MAX(0,$H312-SUM($DP312:ED312)))</f>
        <v/>
      </c>
      <c r="EF312">
        <f>MIN(AJ311*(1+AJ$6/Setup!$C$13)-CH312,MAX(0,$H312-SUM($DP312:EE312)))</f>
        <v/>
      </c>
      <c r="EG312">
        <f>MIN(AK311*(1+AK$6/Setup!$C$13)-CI312,MAX(0,$H312-SUM($DP312:EF312)))</f>
        <v/>
      </c>
      <c r="EH312">
        <f>MIN(AL311*(1+AL$6/Setup!$C$13)-CJ312,MAX(0,$H312-SUM($DP312:EG312)))</f>
        <v/>
      </c>
      <c r="EI312">
        <f>MIN(AM311*(1+AM$6/Setup!$C$13)-CK312,MAX(0,$H312-SUM($DP312:EH312)))</f>
        <v/>
      </c>
      <c r="EJ312">
        <f>MIN(AN311*(1+AN$6/Setup!$C$13)-CL312,MAX(0,$H312-SUM($DP312:EI312)))</f>
        <v/>
      </c>
      <c r="EK312">
        <f>MIN(AO311*(1+AO$6/Setup!$C$13)-CM312,MAX(0,$H312-SUM($DP312:EJ312)))</f>
        <v/>
      </c>
      <c r="EL312">
        <f>MIN(AP311*(1+AP$6/Setup!$C$13)-CN312,MAX(0,$H312-SUM($DP312:EK312)))</f>
        <v/>
      </c>
      <c r="EM312">
        <f>MIN(AQ311*(1+AQ$6/Setup!$C$13)-CO312,MAX(0,$H312-SUM($DP312:EL312)))</f>
        <v/>
      </c>
      <c r="EN312">
        <f>MIN(AR311*(1+AR$6/Setup!$C$13)-CP312,MAX(0,$H312-SUM($DP312:EM312)))</f>
        <v/>
      </c>
      <c r="EO312">
        <f>MIN(AS311*(1+AS$6/Setup!$C$13)-CQ312,MAX(0,$H312-SUM($DP312:EN312)))</f>
        <v/>
      </c>
      <c r="EP312">
        <f>MIN(AT311*(1+AT$6/Setup!$C$13)-CR312,MAX(0,$H312-SUM($DP312:EO312)))</f>
        <v/>
      </c>
      <c r="EQ312">
        <f>MIN(AU311*(1+AU$6/Setup!$C$13)-CS312,MAX(0,$H312-SUM($DP312:EP312)))</f>
        <v/>
      </c>
      <c r="ER312">
        <f>MIN(AV311*(1+AV$6/Setup!$C$13)-CT312,MAX(0,$H312-SUM($DP312:EQ312)))</f>
        <v/>
      </c>
      <c r="ES312">
        <f>MIN(AW311*(1+AW$6/Setup!$C$13)-CU312,MAX(0,$H312-SUM($DP312:ER312)))</f>
        <v/>
      </c>
      <c r="ET312">
        <f>MIN(AX311*(1+AX$6/Setup!$C$13)-CV312,MAX(0,$H312-SUM($DP312:ES312)))</f>
        <v/>
      </c>
      <c r="EU312">
        <f>MIN(AY311*(1+AY$6/Setup!$C$13)-CW312,MAX(0,$H312-SUM($DP312:ET312)))</f>
        <v/>
      </c>
      <c r="EV312">
        <f>MIN(AZ311*(1+AZ$6/Setup!$C$13)-CX312,MAX(0,$H312-SUM($DP312:EU312)))</f>
        <v/>
      </c>
      <c r="EW312">
        <f>MIN(BA311*(1+BA$6/Setup!$C$13)-CY312,MAX(0,$H312-SUM($DP312:EV312)))</f>
        <v/>
      </c>
      <c r="EX312">
        <f>MIN(BB311*(1+BB$6/Setup!$C$13)-CZ312,MAX(0,$H312-SUM($DP312:EW312)))</f>
        <v/>
      </c>
      <c r="EY312">
        <f>MIN(BC311*(1+BC$6/Setup!$C$13)-DA312,MAX(0,$H312-SUM($DP312:EX312)))</f>
        <v/>
      </c>
      <c r="EZ312">
        <f>MIN(BD311*(1+BD$6/Setup!$C$13)-DB312,MAX(0,$H312-SUM($DP312:EY312)))</f>
        <v/>
      </c>
      <c r="FA312">
        <f>MIN(BE311*(1+BE$6/Setup!$C$13)-DC312,MAX(0,$H312-SUM($DP312:EZ312)))</f>
        <v/>
      </c>
      <c r="FB312">
        <f>MIN(BF311*(1+BF$6/Setup!$C$13)-DD312,MAX(0,$H312-SUM($DP312:FA312)))</f>
        <v/>
      </c>
      <c r="FC312">
        <f>MIN(BG311*(1+BG$6/Setup!$C$13)-DE312,MAX(0,$H312-SUM($DP312:FB312)))</f>
        <v/>
      </c>
      <c r="FD312">
        <f>MIN(BH311*(1+BH$6/Setup!$C$13)-DF312,MAX(0,$H312-SUM($DP312:FC312)))</f>
        <v/>
      </c>
      <c r="FE312">
        <f>MIN(BI311*(1+BI$6/Setup!$C$13)-DG312,MAX(0,$H312-SUM($DP312:FD312)))</f>
        <v/>
      </c>
      <c r="FF312">
        <f>MIN(BJ311*(1+BJ$6/Setup!$C$13)-DH312,MAX(0,$H312-SUM($DP312:FE312)))</f>
        <v/>
      </c>
      <c r="FG312">
        <f>MIN(BK311*(1+BK$6/Setup!$C$13)-DI312,MAX(0,$H312-SUM($DP312:FF312)))</f>
        <v/>
      </c>
      <c r="FH312">
        <f>MIN(BL311*(1+BL$6/Setup!$C$13)-DJ312,MAX(0,$H312-SUM($DP312:FG312)))</f>
        <v/>
      </c>
      <c r="FI312">
        <f>MIN(BM311*(1+BM$6/Setup!$C$13)-DK312,MAX(0,$H312-SUM($DP312:FH312)))</f>
        <v/>
      </c>
      <c r="FJ312">
        <f>MIN(BN311*(1+BN$6/Setup!$C$13)-DL312,MAX(0,$H312-SUM($DP312:FI312)))</f>
        <v/>
      </c>
      <c r="FK312">
        <f>MIN(BO311*(1+BO$6/Setup!$C$13)-DM312,MAX(0,$H312-SUM($DP312:FJ312)))</f>
        <v/>
      </c>
      <c r="FL312">
        <f>MIN(BP311*(1+BP$6/Setup!$C$13)-DN312,MAX(0,$H312-SUM($DP312:FK312)))</f>
        <v/>
      </c>
      <c r="FM312">
        <f>MIN(BQ311*(1+BQ$6/Setup!$C$13)-DO312,MAX(0,$H312-SUM($DP312:FL312)))</f>
        <v/>
      </c>
    </row>
    <row r="313">
      <c r="A313">
        <f>A312+1</f>
        <v/>
      </c>
      <c r="B313">
        <f>IF(Setup!$C$6="Every week",Setup!$C$7+7*(A313-1),IF(Setup!$C$6="Every 2 weeks",Setup!$C$7+14*(A313-1),IF(Setup!$C$6="Every month",EDATE(Setup!$C$7,A313-1),EOMONTH(Setup!$C$7,INT((A313-1+Setup!$C$20)/2)-1)+MIN(IF(MOD(A313-1+Setup!$C$20,2)=0,Setup!$C$18,Setup!$C$19),DAY(EOMONTH(Setup!$C$7,INT((A313-1+Setup!$C$20)/2)))))))</f>
        <v/>
      </c>
      <c r="C313">
        <f>N('Paycheck Plan'!J309)</f>
        <v/>
      </c>
      <c r="D313">
        <f>N('Paycheck Plan'!K309)</f>
        <v/>
      </c>
      <c r="E313">
        <f>MIN(MAX(0,Setup!$C$10-F312),MAX(0,Setup!$C$8+C313-G313))</f>
        <v/>
      </c>
      <c r="F313">
        <f>F312+E313</f>
        <v/>
      </c>
      <c r="G313">
        <f>MIN(Setup!$C$14,MAX(0,Setup!$C$8+C313))</f>
        <v/>
      </c>
      <c r="H313">
        <f>MAX(0,Setup!$C$8+C313-G313-E313)+SUM($T$7:$BQ$7)-SUM(BR313:DO313)</f>
        <v/>
      </c>
      <c r="I313">
        <f>SUMPRODUCT(T312:BQ312,$T$6:$BQ$6)/Setup!$C$13</f>
        <v/>
      </c>
      <c r="J313">
        <f>SUM(T313:BQ313)</f>
        <v/>
      </c>
      <c r="K313">
        <f>IF(MAX(DP313:FM313)&gt;0,MATCH(MAX(DP313:FM313),DP313:FM313,0),1)</f>
        <v/>
      </c>
      <c r="T313">
        <f>MAX(0,T312*(1+T$6/Setup!$C$13)-BR313-DP313)+IF($K313=1,$D313,0)</f>
        <v/>
      </c>
      <c r="U313">
        <f>MAX(0,U312*(1+U$6/Setup!$C$13)-BS313-DQ313)+IF($K313=2,$D313,0)</f>
        <v/>
      </c>
      <c r="V313">
        <f>MAX(0,V312*(1+V$6/Setup!$C$13)-BT313-DR313)+IF($K313=3,$D313,0)</f>
        <v/>
      </c>
      <c r="W313">
        <f>MAX(0,W312*(1+W$6/Setup!$C$13)-BU313-DS313)+IF($K313=4,$D313,0)</f>
        <v/>
      </c>
      <c r="X313">
        <f>MAX(0,X312*(1+X$6/Setup!$C$13)-BV313-DT313)+IF($K313=5,$D313,0)</f>
        <v/>
      </c>
      <c r="Y313">
        <f>MAX(0,Y312*(1+Y$6/Setup!$C$13)-BW313-DU313)+IF($K313=6,$D313,0)</f>
        <v/>
      </c>
      <c r="Z313">
        <f>MAX(0,Z312*(1+Z$6/Setup!$C$13)-BX313-DV313)+IF($K313=7,$D313,0)</f>
        <v/>
      </c>
      <c r="AA313">
        <f>MAX(0,AA312*(1+AA$6/Setup!$C$13)-BY313-DW313)+IF($K313=8,$D313,0)</f>
        <v/>
      </c>
      <c r="AB313">
        <f>MAX(0,AB312*(1+AB$6/Setup!$C$13)-BZ313-DX313)+IF($K313=9,$D313,0)</f>
        <v/>
      </c>
      <c r="AC313">
        <f>MAX(0,AC312*(1+AC$6/Setup!$C$13)-CA313-DY313)+IF($K313=10,$D313,0)</f>
        <v/>
      </c>
      <c r="AD313">
        <f>MAX(0,AD312*(1+AD$6/Setup!$C$13)-CB313-DZ313)+IF($K313=11,$D313,0)</f>
        <v/>
      </c>
      <c r="AE313">
        <f>MAX(0,AE312*(1+AE$6/Setup!$C$13)-CC313-EA313)+IF($K313=12,$D313,0)</f>
        <v/>
      </c>
      <c r="AF313">
        <f>MAX(0,AF312*(1+AF$6/Setup!$C$13)-CD313-EB313)+IF($K313=13,$D313,0)</f>
        <v/>
      </c>
      <c r="AG313">
        <f>MAX(0,AG312*(1+AG$6/Setup!$C$13)-CE313-EC313)+IF($K313=14,$D313,0)</f>
        <v/>
      </c>
      <c r="AH313">
        <f>MAX(0,AH312*(1+AH$6/Setup!$C$13)-CF313-ED313)+IF($K313=15,$D313,0)</f>
        <v/>
      </c>
      <c r="AI313">
        <f>MAX(0,AI312*(1+AI$6/Setup!$C$13)-CG313-EE313)+IF($K313=16,$D313,0)</f>
        <v/>
      </c>
      <c r="AJ313">
        <f>MAX(0,AJ312*(1+AJ$6/Setup!$C$13)-CH313-EF313)+IF($K313=17,$D313,0)</f>
        <v/>
      </c>
      <c r="AK313">
        <f>MAX(0,AK312*(1+AK$6/Setup!$C$13)-CI313-EG313)+IF($K313=18,$D313,0)</f>
        <v/>
      </c>
      <c r="AL313">
        <f>MAX(0,AL312*(1+AL$6/Setup!$C$13)-CJ313-EH313)+IF($K313=19,$D313,0)</f>
        <v/>
      </c>
      <c r="AM313">
        <f>MAX(0,AM312*(1+AM$6/Setup!$C$13)-CK313-EI313)+IF($K313=20,$D313,0)</f>
        <v/>
      </c>
      <c r="AN313">
        <f>MAX(0,AN312*(1+AN$6/Setup!$C$13)-CL313-EJ313)+IF($K313=21,$D313,0)</f>
        <v/>
      </c>
      <c r="AO313">
        <f>MAX(0,AO312*(1+AO$6/Setup!$C$13)-CM313-EK313)+IF($K313=22,$D313,0)</f>
        <v/>
      </c>
      <c r="AP313">
        <f>MAX(0,AP312*(1+AP$6/Setup!$C$13)-CN313-EL313)+IF($K313=23,$D313,0)</f>
        <v/>
      </c>
      <c r="AQ313">
        <f>MAX(0,AQ312*(1+AQ$6/Setup!$C$13)-CO313-EM313)+IF($K313=24,$D313,0)</f>
        <v/>
      </c>
      <c r="AR313">
        <f>MAX(0,AR312*(1+AR$6/Setup!$C$13)-CP313-EN313)+IF($K313=25,$D313,0)</f>
        <v/>
      </c>
      <c r="AS313">
        <f>MAX(0,AS312*(1+AS$6/Setup!$C$13)-CQ313-EO313)+IF($K313=26,$D313,0)</f>
        <v/>
      </c>
      <c r="AT313">
        <f>MAX(0,AT312*(1+AT$6/Setup!$C$13)-CR313-EP313)+IF($K313=27,$D313,0)</f>
        <v/>
      </c>
      <c r="AU313">
        <f>MAX(0,AU312*(1+AU$6/Setup!$C$13)-CS313-EQ313)+IF($K313=28,$D313,0)</f>
        <v/>
      </c>
      <c r="AV313">
        <f>MAX(0,AV312*(1+AV$6/Setup!$C$13)-CT313-ER313)+IF($K313=29,$D313,0)</f>
        <v/>
      </c>
      <c r="AW313">
        <f>MAX(0,AW312*(1+AW$6/Setup!$C$13)-CU313-ES313)+IF($K313=30,$D313,0)</f>
        <v/>
      </c>
      <c r="AX313">
        <f>MAX(0,AX312*(1+AX$6/Setup!$C$13)-CV313-ET313)+IF($K313=31,$D313,0)</f>
        <v/>
      </c>
      <c r="AY313">
        <f>MAX(0,AY312*(1+AY$6/Setup!$C$13)-CW313-EU313)+IF($K313=32,$D313,0)</f>
        <v/>
      </c>
      <c r="AZ313">
        <f>MAX(0,AZ312*(1+AZ$6/Setup!$C$13)-CX313-EV313)+IF($K313=33,$D313,0)</f>
        <v/>
      </c>
      <c r="BA313">
        <f>MAX(0,BA312*(1+BA$6/Setup!$C$13)-CY313-EW313)+IF($K313=34,$D313,0)</f>
        <v/>
      </c>
      <c r="BB313">
        <f>MAX(0,BB312*(1+BB$6/Setup!$C$13)-CZ313-EX313)+IF($K313=35,$D313,0)</f>
        <v/>
      </c>
      <c r="BC313">
        <f>MAX(0,BC312*(1+BC$6/Setup!$C$13)-DA313-EY313)+IF($K313=36,$D313,0)</f>
        <v/>
      </c>
      <c r="BD313">
        <f>MAX(0,BD312*(1+BD$6/Setup!$C$13)-DB313-EZ313)+IF($K313=37,$D313,0)</f>
        <v/>
      </c>
      <c r="BE313">
        <f>MAX(0,BE312*(1+BE$6/Setup!$C$13)-DC313-FA313)+IF($K313=38,$D313,0)</f>
        <v/>
      </c>
      <c r="BF313">
        <f>MAX(0,BF312*(1+BF$6/Setup!$C$13)-DD313-FB313)+IF($K313=39,$D313,0)</f>
        <v/>
      </c>
      <c r="BG313">
        <f>MAX(0,BG312*(1+BG$6/Setup!$C$13)-DE313-FC313)+IF($K313=40,$D313,0)</f>
        <v/>
      </c>
      <c r="BH313">
        <f>MAX(0,BH312*(1+BH$6/Setup!$C$13)-DF313-FD313)+IF($K313=41,$D313,0)</f>
        <v/>
      </c>
      <c r="BI313">
        <f>MAX(0,BI312*(1+BI$6/Setup!$C$13)-DG313-FE313)+IF($K313=42,$D313,0)</f>
        <v/>
      </c>
      <c r="BJ313">
        <f>MAX(0,BJ312*(1+BJ$6/Setup!$C$13)-DH313-FF313)+IF($K313=43,$D313,0)</f>
        <v/>
      </c>
      <c r="BK313">
        <f>MAX(0,BK312*(1+BK$6/Setup!$C$13)-DI313-FG313)+IF($K313=44,$D313,0)</f>
        <v/>
      </c>
      <c r="BL313">
        <f>MAX(0,BL312*(1+BL$6/Setup!$C$13)-DJ313-FH313)+IF($K313=45,$D313,0)</f>
        <v/>
      </c>
      <c r="BM313">
        <f>MAX(0,BM312*(1+BM$6/Setup!$C$13)-DK313-FI313)+IF($K313=46,$D313,0)</f>
        <v/>
      </c>
      <c r="BN313">
        <f>MAX(0,BN312*(1+BN$6/Setup!$C$13)-DL313-FJ313)+IF($K313=47,$D313,0)</f>
        <v/>
      </c>
      <c r="BO313">
        <f>MAX(0,BO312*(1+BO$6/Setup!$C$13)-DM313-FK313)+IF($K313=48,$D313,0)</f>
        <v/>
      </c>
      <c r="BP313">
        <f>MAX(0,BP312*(1+BP$6/Setup!$C$13)-DN313-FL313)+IF($K313=49,$D313,0)</f>
        <v/>
      </c>
      <c r="BQ313">
        <f>MAX(0,BQ312*(1+BQ$6/Setup!$C$13)-DO313-FM313)+IF($K313=50,$D313,0)</f>
        <v/>
      </c>
      <c r="BR313">
        <f>MIN(T312*(1+T$6/Setup!$C$13),T$7)</f>
        <v/>
      </c>
      <c r="BS313">
        <f>MIN(U312*(1+U$6/Setup!$C$13),U$7)</f>
        <v/>
      </c>
      <c r="BT313">
        <f>MIN(V312*(1+V$6/Setup!$C$13),V$7)</f>
        <v/>
      </c>
      <c r="BU313">
        <f>MIN(W312*(1+W$6/Setup!$C$13),W$7)</f>
        <v/>
      </c>
      <c r="BV313">
        <f>MIN(X312*(1+X$6/Setup!$C$13),X$7)</f>
        <v/>
      </c>
      <c r="BW313">
        <f>MIN(Y312*(1+Y$6/Setup!$C$13),Y$7)</f>
        <v/>
      </c>
      <c r="BX313">
        <f>MIN(Z312*(1+Z$6/Setup!$C$13),Z$7)</f>
        <v/>
      </c>
      <c r="BY313">
        <f>MIN(AA312*(1+AA$6/Setup!$C$13),AA$7)</f>
        <v/>
      </c>
      <c r="BZ313">
        <f>MIN(AB312*(1+AB$6/Setup!$C$13),AB$7)</f>
        <v/>
      </c>
      <c r="CA313">
        <f>MIN(AC312*(1+AC$6/Setup!$C$13),AC$7)</f>
        <v/>
      </c>
      <c r="CB313">
        <f>MIN(AD312*(1+AD$6/Setup!$C$13),AD$7)</f>
        <v/>
      </c>
      <c r="CC313">
        <f>MIN(AE312*(1+AE$6/Setup!$C$13),AE$7)</f>
        <v/>
      </c>
      <c r="CD313">
        <f>MIN(AF312*(1+AF$6/Setup!$C$13),AF$7)</f>
        <v/>
      </c>
      <c r="CE313">
        <f>MIN(AG312*(1+AG$6/Setup!$C$13),AG$7)</f>
        <v/>
      </c>
      <c r="CF313">
        <f>MIN(AH312*(1+AH$6/Setup!$C$13),AH$7)</f>
        <v/>
      </c>
      <c r="CG313">
        <f>MIN(AI312*(1+AI$6/Setup!$C$13),AI$7)</f>
        <v/>
      </c>
      <c r="CH313">
        <f>MIN(AJ312*(1+AJ$6/Setup!$C$13),AJ$7)</f>
        <v/>
      </c>
      <c r="CI313">
        <f>MIN(AK312*(1+AK$6/Setup!$C$13),AK$7)</f>
        <v/>
      </c>
      <c r="CJ313">
        <f>MIN(AL312*(1+AL$6/Setup!$C$13),AL$7)</f>
        <v/>
      </c>
      <c r="CK313">
        <f>MIN(AM312*(1+AM$6/Setup!$C$13),AM$7)</f>
        <v/>
      </c>
      <c r="CL313">
        <f>MIN(AN312*(1+AN$6/Setup!$C$13),AN$7)</f>
        <v/>
      </c>
      <c r="CM313">
        <f>MIN(AO312*(1+AO$6/Setup!$C$13),AO$7)</f>
        <v/>
      </c>
      <c r="CN313">
        <f>MIN(AP312*(1+AP$6/Setup!$C$13),AP$7)</f>
        <v/>
      </c>
      <c r="CO313">
        <f>MIN(AQ312*(1+AQ$6/Setup!$C$13),AQ$7)</f>
        <v/>
      </c>
      <c r="CP313">
        <f>MIN(AR312*(1+AR$6/Setup!$C$13),AR$7)</f>
        <v/>
      </c>
      <c r="CQ313">
        <f>MIN(AS312*(1+AS$6/Setup!$C$13),AS$7)</f>
        <v/>
      </c>
      <c r="CR313">
        <f>MIN(AT312*(1+AT$6/Setup!$C$13),AT$7)</f>
        <v/>
      </c>
      <c r="CS313">
        <f>MIN(AU312*(1+AU$6/Setup!$C$13),AU$7)</f>
        <v/>
      </c>
      <c r="CT313">
        <f>MIN(AV312*(1+AV$6/Setup!$C$13),AV$7)</f>
        <v/>
      </c>
      <c r="CU313">
        <f>MIN(AW312*(1+AW$6/Setup!$C$13),AW$7)</f>
        <v/>
      </c>
      <c r="CV313">
        <f>MIN(AX312*(1+AX$6/Setup!$C$13),AX$7)</f>
        <v/>
      </c>
      <c r="CW313">
        <f>MIN(AY312*(1+AY$6/Setup!$C$13),AY$7)</f>
        <v/>
      </c>
      <c r="CX313">
        <f>MIN(AZ312*(1+AZ$6/Setup!$C$13),AZ$7)</f>
        <v/>
      </c>
      <c r="CY313">
        <f>MIN(BA312*(1+BA$6/Setup!$C$13),BA$7)</f>
        <v/>
      </c>
      <c r="CZ313">
        <f>MIN(BB312*(1+BB$6/Setup!$C$13),BB$7)</f>
        <v/>
      </c>
      <c r="DA313">
        <f>MIN(BC312*(1+BC$6/Setup!$C$13),BC$7)</f>
        <v/>
      </c>
      <c r="DB313">
        <f>MIN(BD312*(1+BD$6/Setup!$C$13),BD$7)</f>
        <v/>
      </c>
      <c r="DC313">
        <f>MIN(BE312*(1+BE$6/Setup!$C$13),BE$7)</f>
        <v/>
      </c>
      <c r="DD313">
        <f>MIN(BF312*(1+BF$6/Setup!$C$13),BF$7)</f>
        <v/>
      </c>
      <c r="DE313">
        <f>MIN(BG312*(1+BG$6/Setup!$C$13),BG$7)</f>
        <v/>
      </c>
      <c r="DF313">
        <f>MIN(BH312*(1+BH$6/Setup!$C$13),BH$7)</f>
        <v/>
      </c>
      <c r="DG313">
        <f>MIN(BI312*(1+BI$6/Setup!$C$13),BI$7)</f>
        <v/>
      </c>
      <c r="DH313">
        <f>MIN(BJ312*(1+BJ$6/Setup!$C$13),BJ$7)</f>
        <v/>
      </c>
      <c r="DI313">
        <f>MIN(BK312*(1+BK$6/Setup!$C$13),BK$7)</f>
        <v/>
      </c>
      <c r="DJ313">
        <f>MIN(BL312*(1+BL$6/Setup!$C$13),BL$7)</f>
        <v/>
      </c>
      <c r="DK313">
        <f>MIN(BM312*(1+BM$6/Setup!$C$13),BM$7)</f>
        <v/>
      </c>
      <c r="DL313">
        <f>MIN(BN312*(1+BN$6/Setup!$C$13),BN$7)</f>
        <v/>
      </c>
      <c r="DM313">
        <f>MIN(BO312*(1+BO$6/Setup!$C$13),BO$7)</f>
        <v/>
      </c>
      <c r="DN313">
        <f>MIN(BP312*(1+BP$6/Setup!$C$13),BP$7)</f>
        <v/>
      </c>
      <c r="DO313">
        <f>MIN(BQ312*(1+BQ$6/Setup!$C$13),BQ$7)</f>
        <v/>
      </c>
      <c r="DP313">
        <f>MIN(T312*(1+T$6/Setup!$C$13)-BR313,$H313)</f>
        <v/>
      </c>
      <c r="DQ313">
        <f>MIN(U312*(1+U$6/Setup!$C$13)-BS313,MAX(0,$H313-SUM($DP313:DP313)))</f>
        <v/>
      </c>
      <c r="DR313">
        <f>MIN(V312*(1+V$6/Setup!$C$13)-BT313,MAX(0,$H313-SUM($DP313:DQ313)))</f>
        <v/>
      </c>
      <c r="DS313">
        <f>MIN(W312*(1+W$6/Setup!$C$13)-BU313,MAX(0,$H313-SUM($DP313:DR313)))</f>
        <v/>
      </c>
      <c r="DT313">
        <f>MIN(X312*(1+X$6/Setup!$C$13)-BV313,MAX(0,$H313-SUM($DP313:DS313)))</f>
        <v/>
      </c>
      <c r="DU313">
        <f>MIN(Y312*(1+Y$6/Setup!$C$13)-BW313,MAX(0,$H313-SUM($DP313:DT313)))</f>
        <v/>
      </c>
      <c r="DV313">
        <f>MIN(Z312*(1+Z$6/Setup!$C$13)-BX313,MAX(0,$H313-SUM($DP313:DU313)))</f>
        <v/>
      </c>
      <c r="DW313">
        <f>MIN(AA312*(1+AA$6/Setup!$C$13)-BY313,MAX(0,$H313-SUM($DP313:DV313)))</f>
        <v/>
      </c>
      <c r="DX313">
        <f>MIN(AB312*(1+AB$6/Setup!$C$13)-BZ313,MAX(0,$H313-SUM($DP313:DW313)))</f>
        <v/>
      </c>
      <c r="DY313">
        <f>MIN(AC312*(1+AC$6/Setup!$C$13)-CA313,MAX(0,$H313-SUM($DP313:DX313)))</f>
        <v/>
      </c>
      <c r="DZ313">
        <f>MIN(AD312*(1+AD$6/Setup!$C$13)-CB313,MAX(0,$H313-SUM($DP313:DY313)))</f>
        <v/>
      </c>
      <c r="EA313">
        <f>MIN(AE312*(1+AE$6/Setup!$C$13)-CC313,MAX(0,$H313-SUM($DP313:DZ313)))</f>
        <v/>
      </c>
      <c r="EB313">
        <f>MIN(AF312*(1+AF$6/Setup!$C$13)-CD313,MAX(0,$H313-SUM($DP313:EA313)))</f>
        <v/>
      </c>
      <c r="EC313">
        <f>MIN(AG312*(1+AG$6/Setup!$C$13)-CE313,MAX(0,$H313-SUM($DP313:EB313)))</f>
        <v/>
      </c>
      <c r="ED313">
        <f>MIN(AH312*(1+AH$6/Setup!$C$13)-CF313,MAX(0,$H313-SUM($DP313:EC313)))</f>
        <v/>
      </c>
      <c r="EE313">
        <f>MIN(AI312*(1+AI$6/Setup!$C$13)-CG313,MAX(0,$H313-SUM($DP313:ED313)))</f>
        <v/>
      </c>
      <c r="EF313">
        <f>MIN(AJ312*(1+AJ$6/Setup!$C$13)-CH313,MAX(0,$H313-SUM($DP313:EE313)))</f>
        <v/>
      </c>
      <c r="EG313">
        <f>MIN(AK312*(1+AK$6/Setup!$C$13)-CI313,MAX(0,$H313-SUM($DP313:EF313)))</f>
        <v/>
      </c>
      <c r="EH313">
        <f>MIN(AL312*(1+AL$6/Setup!$C$13)-CJ313,MAX(0,$H313-SUM($DP313:EG313)))</f>
        <v/>
      </c>
      <c r="EI313">
        <f>MIN(AM312*(1+AM$6/Setup!$C$13)-CK313,MAX(0,$H313-SUM($DP313:EH313)))</f>
        <v/>
      </c>
      <c r="EJ313">
        <f>MIN(AN312*(1+AN$6/Setup!$C$13)-CL313,MAX(0,$H313-SUM($DP313:EI313)))</f>
        <v/>
      </c>
      <c r="EK313">
        <f>MIN(AO312*(1+AO$6/Setup!$C$13)-CM313,MAX(0,$H313-SUM($DP313:EJ313)))</f>
        <v/>
      </c>
      <c r="EL313">
        <f>MIN(AP312*(1+AP$6/Setup!$C$13)-CN313,MAX(0,$H313-SUM($DP313:EK313)))</f>
        <v/>
      </c>
      <c r="EM313">
        <f>MIN(AQ312*(1+AQ$6/Setup!$C$13)-CO313,MAX(0,$H313-SUM($DP313:EL313)))</f>
        <v/>
      </c>
      <c r="EN313">
        <f>MIN(AR312*(1+AR$6/Setup!$C$13)-CP313,MAX(0,$H313-SUM($DP313:EM313)))</f>
        <v/>
      </c>
      <c r="EO313">
        <f>MIN(AS312*(1+AS$6/Setup!$C$13)-CQ313,MAX(0,$H313-SUM($DP313:EN313)))</f>
        <v/>
      </c>
      <c r="EP313">
        <f>MIN(AT312*(1+AT$6/Setup!$C$13)-CR313,MAX(0,$H313-SUM($DP313:EO313)))</f>
        <v/>
      </c>
      <c r="EQ313">
        <f>MIN(AU312*(1+AU$6/Setup!$C$13)-CS313,MAX(0,$H313-SUM($DP313:EP313)))</f>
        <v/>
      </c>
      <c r="ER313">
        <f>MIN(AV312*(1+AV$6/Setup!$C$13)-CT313,MAX(0,$H313-SUM($DP313:EQ313)))</f>
        <v/>
      </c>
      <c r="ES313">
        <f>MIN(AW312*(1+AW$6/Setup!$C$13)-CU313,MAX(0,$H313-SUM($DP313:ER313)))</f>
        <v/>
      </c>
      <c r="ET313">
        <f>MIN(AX312*(1+AX$6/Setup!$C$13)-CV313,MAX(0,$H313-SUM($DP313:ES313)))</f>
        <v/>
      </c>
      <c r="EU313">
        <f>MIN(AY312*(1+AY$6/Setup!$C$13)-CW313,MAX(0,$H313-SUM($DP313:ET313)))</f>
        <v/>
      </c>
      <c r="EV313">
        <f>MIN(AZ312*(1+AZ$6/Setup!$C$13)-CX313,MAX(0,$H313-SUM($DP313:EU313)))</f>
        <v/>
      </c>
      <c r="EW313">
        <f>MIN(BA312*(1+BA$6/Setup!$C$13)-CY313,MAX(0,$H313-SUM($DP313:EV313)))</f>
        <v/>
      </c>
      <c r="EX313">
        <f>MIN(BB312*(1+BB$6/Setup!$C$13)-CZ313,MAX(0,$H313-SUM($DP313:EW313)))</f>
        <v/>
      </c>
      <c r="EY313">
        <f>MIN(BC312*(1+BC$6/Setup!$C$13)-DA313,MAX(0,$H313-SUM($DP313:EX313)))</f>
        <v/>
      </c>
      <c r="EZ313">
        <f>MIN(BD312*(1+BD$6/Setup!$C$13)-DB313,MAX(0,$H313-SUM($DP313:EY313)))</f>
        <v/>
      </c>
      <c r="FA313">
        <f>MIN(BE312*(1+BE$6/Setup!$C$13)-DC313,MAX(0,$H313-SUM($DP313:EZ313)))</f>
        <v/>
      </c>
      <c r="FB313">
        <f>MIN(BF312*(1+BF$6/Setup!$C$13)-DD313,MAX(0,$H313-SUM($DP313:FA313)))</f>
        <v/>
      </c>
      <c r="FC313">
        <f>MIN(BG312*(1+BG$6/Setup!$C$13)-DE313,MAX(0,$H313-SUM($DP313:FB313)))</f>
        <v/>
      </c>
      <c r="FD313">
        <f>MIN(BH312*(1+BH$6/Setup!$C$13)-DF313,MAX(0,$H313-SUM($DP313:FC313)))</f>
        <v/>
      </c>
      <c r="FE313">
        <f>MIN(BI312*(1+BI$6/Setup!$C$13)-DG313,MAX(0,$H313-SUM($DP313:FD313)))</f>
        <v/>
      </c>
      <c r="FF313">
        <f>MIN(BJ312*(1+BJ$6/Setup!$C$13)-DH313,MAX(0,$H313-SUM($DP313:FE313)))</f>
        <v/>
      </c>
      <c r="FG313">
        <f>MIN(BK312*(1+BK$6/Setup!$C$13)-DI313,MAX(0,$H313-SUM($DP313:FF313)))</f>
        <v/>
      </c>
      <c r="FH313">
        <f>MIN(BL312*(1+BL$6/Setup!$C$13)-DJ313,MAX(0,$H313-SUM($DP313:FG313)))</f>
        <v/>
      </c>
      <c r="FI313">
        <f>MIN(BM312*(1+BM$6/Setup!$C$13)-DK313,MAX(0,$H313-SUM($DP313:FH313)))</f>
        <v/>
      </c>
      <c r="FJ313">
        <f>MIN(BN312*(1+BN$6/Setup!$C$13)-DL313,MAX(0,$H313-SUM($DP313:FI313)))</f>
        <v/>
      </c>
      <c r="FK313">
        <f>MIN(BO312*(1+BO$6/Setup!$C$13)-DM313,MAX(0,$H313-SUM($DP313:FJ313)))</f>
        <v/>
      </c>
      <c r="FL313">
        <f>MIN(BP312*(1+BP$6/Setup!$C$13)-DN313,MAX(0,$H313-SUM($DP313:FK313)))</f>
        <v/>
      </c>
      <c r="FM313">
        <f>MIN(BQ312*(1+BQ$6/Setup!$C$13)-DO313,MAX(0,$H313-SUM($DP313:FL313)))</f>
        <v/>
      </c>
    </row>
    <row r="314">
      <c r="A314">
        <f>A313+1</f>
        <v/>
      </c>
      <c r="B314">
        <f>IF(Setup!$C$6="Every week",Setup!$C$7+7*(A314-1),IF(Setup!$C$6="Every 2 weeks",Setup!$C$7+14*(A314-1),IF(Setup!$C$6="Every month",EDATE(Setup!$C$7,A314-1),EOMONTH(Setup!$C$7,INT((A314-1+Setup!$C$20)/2)-1)+MIN(IF(MOD(A314-1+Setup!$C$20,2)=0,Setup!$C$18,Setup!$C$19),DAY(EOMONTH(Setup!$C$7,INT((A314-1+Setup!$C$20)/2)))))))</f>
        <v/>
      </c>
      <c r="C314">
        <f>N('Paycheck Plan'!J310)</f>
        <v/>
      </c>
      <c r="D314">
        <f>N('Paycheck Plan'!K310)</f>
        <v/>
      </c>
      <c r="E314">
        <f>MIN(MAX(0,Setup!$C$10-F313),MAX(0,Setup!$C$8+C314-G314))</f>
        <v/>
      </c>
      <c r="F314">
        <f>F313+E314</f>
        <v/>
      </c>
      <c r="G314">
        <f>MIN(Setup!$C$14,MAX(0,Setup!$C$8+C314))</f>
        <v/>
      </c>
      <c r="H314">
        <f>MAX(0,Setup!$C$8+C314-G314-E314)+SUM($T$7:$BQ$7)-SUM(BR314:DO314)</f>
        <v/>
      </c>
      <c r="I314">
        <f>SUMPRODUCT(T313:BQ313,$T$6:$BQ$6)/Setup!$C$13</f>
        <v/>
      </c>
      <c r="J314">
        <f>SUM(T314:BQ314)</f>
        <v/>
      </c>
      <c r="K314">
        <f>IF(MAX(DP314:FM314)&gt;0,MATCH(MAX(DP314:FM314),DP314:FM314,0),1)</f>
        <v/>
      </c>
      <c r="T314">
        <f>MAX(0,T313*(1+T$6/Setup!$C$13)-BR314-DP314)+IF($K314=1,$D314,0)</f>
        <v/>
      </c>
      <c r="U314">
        <f>MAX(0,U313*(1+U$6/Setup!$C$13)-BS314-DQ314)+IF($K314=2,$D314,0)</f>
        <v/>
      </c>
      <c r="V314">
        <f>MAX(0,V313*(1+V$6/Setup!$C$13)-BT314-DR314)+IF($K314=3,$D314,0)</f>
        <v/>
      </c>
      <c r="W314">
        <f>MAX(0,W313*(1+W$6/Setup!$C$13)-BU314-DS314)+IF($K314=4,$D314,0)</f>
        <v/>
      </c>
      <c r="X314">
        <f>MAX(0,X313*(1+X$6/Setup!$C$13)-BV314-DT314)+IF($K314=5,$D314,0)</f>
        <v/>
      </c>
      <c r="Y314">
        <f>MAX(0,Y313*(1+Y$6/Setup!$C$13)-BW314-DU314)+IF($K314=6,$D314,0)</f>
        <v/>
      </c>
      <c r="Z314">
        <f>MAX(0,Z313*(1+Z$6/Setup!$C$13)-BX314-DV314)+IF($K314=7,$D314,0)</f>
        <v/>
      </c>
      <c r="AA314">
        <f>MAX(0,AA313*(1+AA$6/Setup!$C$13)-BY314-DW314)+IF($K314=8,$D314,0)</f>
        <v/>
      </c>
      <c r="AB314">
        <f>MAX(0,AB313*(1+AB$6/Setup!$C$13)-BZ314-DX314)+IF($K314=9,$D314,0)</f>
        <v/>
      </c>
      <c r="AC314">
        <f>MAX(0,AC313*(1+AC$6/Setup!$C$13)-CA314-DY314)+IF($K314=10,$D314,0)</f>
        <v/>
      </c>
      <c r="AD314">
        <f>MAX(0,AD313*(1+AD$6/Setup!$C$13)-CB314-DZ314)+IF($K314=11,$D314,0)</f>
        <v/>
      </c>
      <c r="AE314">
        <f>MAX(0,AE313*(1+AE$6/Setup!$C$13)-CC314-EA314)+IF($K314=12,$D314,0)</f>
        <v/>
      </c>
      <c r="AF314">
        <f>MAX(0,AF313*(1+AF$6/Setup!$C$13)-CD314-EB314)+IF($K314=13,$D314,0)</f>
        <v/>
      </c>
      <c r="AG314">
        <f>MAX(0,AG313*(1+AG$6/Setup!$C$13)-CE314-EC314)+IF($K314=14,$D314,0)</f>
        <v/>
      </c>
      <c r="AH314">
        <f>MAX(0,AH313*(1+AH$6/Setup!$C$13)-CF314-ED314)+IF($K314=15,$D314,0)</f>
        <v/>
      </c>
      <c r="AI314">
        <f>MAX(0,AI313*(1+AI$6/Setup!$C$13)-CG314-EE314)+IF($K314=16,$D314,0)</f>
        <v/>
      </c>
      <c r="AJ314">
        <f>MAX(0,AJ313*(1+AJ$6/Setup!$C$13)-CH314-EF314)+IF($K314=17,$D314,0)</f>
        <v/>
      </c>
      <c r="AK314">
        <f>MAX(0,AK313*(1+AK$6/Setup!$C$13)-CI314-EG314)+IF($K314=18,$D314,0)</f>
        <v/>
      </c>
      <c r="AL314">
        <f>MAX(0,AL313*(1+AL$6/Setup!$C$13)-CJ314-EH314)+IF($K314=19,$D314,0)</f>
        <v/>
      </c>
      <c r="AM314">
        <f>MAX(0,AM313*(1+AM$6/Setup!$C$13)-CK314-EI314)+IF($K314=20,$D314,0)</f>
        <v/>
      </c>
      <c r="AN314">
        <f>MAX(0,AN313*(1+AN$6/Setup!$C$13)-CL314-EJ314)+IF($K314=21,$D314,0)</f>
        <v/>
      </c>
      <c r="AO314">
        <f>MAX(0,AO313*(1+AO$6/Setup!$C$13)-CM314-EK314)+IF($K314=22,$D314,0)</f>
        <v/>
      </c>
      <c r="AP314">
        <f>MAX(0,AP313*(1+AP$6/Setup!$C$13)-CN314-EL314)+IF($K314=23,$D314,0)</f>
        <v/>
      </c>
      <c r="AQ314">
        <f>MAX(0,AQ313*(1+AQ$6/Setup!$C$13)-CO314-EM314)+IF($K314=24,$D314,0)</f>
        <v/>
      </c>
      <c r="AR314">
        <f>MAX(0,AR313*(1+AR$6/Setup!$C$13)-CP314-EN314)+IF($K314=25,$D314,0)</f>
        <v/>
      </c>
      <c r="AS314">
        <f>MAX(0,AS313*(1+AS$6/Setup!$C$13)-CQ314-EO314)+IF($K314=26,$D314,0)</f>
        <v/>
      </c>
      <c r="AT314">
        <f>MAX(0,AT313*(1+AT$6/Setup!$C$13)-CR314-EP314)+IF($K314=27,$D314,0)</f>
        <v/>
      </c>
      <c r="AU314">
        <f>MAX(0,AU313*(1+AU$6/Setup!$C$13)-CS314-EQ314)+IF($K314=28,$D314,0)</f>
        <v/>
      </c>
      <c r="AV314">
        <f>MAX(0,AV313*(1+AV$6/Setup!$C$13)-CT314-ER314)+IF($K314=29,$D314,0)</f>
        <v/>
      </c>
      <c r="AW314">
        <f>MAX(0,AW313*(1+AW$6/Setup!$C$13)-CU314-ES314)+IF($K314=30,$D314,0)</f>
        <v/>
      </c>
      <c r="AX314">
        <f>MAX(0,AX313*(1+AX$6/Setup!$C$13)-CV314-ET314)+IF($K314=31,$D314,0)</f>
        <v/>
      </c>
      <c r="AY314">
        <f>MAX(0,AY313*(1+AY$6/Setup!$C$13)-CW314-EU314)+IF($K314=32,$D314,0)</f>
        <v/>
      </c>
      <c r="AZ314">
        <f>MAX(0,AZ313*(1+AZ$6/Setup!$C$13)-CX314-EV314)+IF($K314=33,$D314,0)</f>
        <v/>
      </c>
      <c r="BA314">
        <f>MAX(0,BA313*(1+BA$6/Setup!$C$13)-CY314-EW314)+IF($K314=34,$D314,0)</f>
        <v/>
      </c>
      <c r="BB314">
        <f>MAX(0,BB313*(1+BB$6/Setup!$C$13)-CZ314-EX314)+IF($K314=35,$D314,0)</f>
        <v/>
      </c>
      <c r="BC314">
        <f>MAX(0,BC313*(1+BC$6/Setup!$C$13)-DA314-EY314)+IF($K314=36,$D314,0)</f>
        <v/>
      </c>
      <c r="BD314">
        <f>MAX(0,BD313*(1+BD$6/Setup!$C$13)-DB314-EZ314)+IF($K314=37,$D314,0)</f>
        <v/>
      </c>
      <c r="BE314">
        <f>MAX(0,BE313*(1+BE$6/Setup!$C$13)-DC314-FA314)+IF($K314=38,$D314,0)</f>
        <v/>
      </c>
      <c r="BF314">
        <f>MAX(0,BF313*(1+BF$6/Setup!$C$13)-DD314-FB314)+IF($K314=39,$D314,0)</f>
        <v/>
      </c>
      <c r="BG314">
        <f>MAX(0,BG313*(1+BG$6/Setup!$C$13)-DE314-FC314)+IF($K314=40,$D314,0)</f>
        <v/>
      </c>
      <c r="BH314">
        <f>MAX(0,BH313*(1+BH$6/Setup!$C$13)-DF314-FD314)+IF($K314=41,$D314,0)</f>
        <v/>
      </c>
      <c r="BI314">
        <f>MAX(0,BI313*(1+BI$6/Setup!$C$13)-DG314-FE314)+IF($K314=42,$D314,0)</f>
        <v/>
      </c>
      <c r="BJ314">
        <f>MAX(0,BJ313*(1+BJ$6/Setup!$C$13)-DH314-FF314)+IF($K314=43,$D314,0)</f>
        <v/>
      </c>
      <c r="BK314">
        <f>MAX(0,BK313*(1+BK$6/Setup!$C$13)-DI314-FG314)+IF($K314=44,$D314,0)</f>
        <v/>
      </c>
      <c r="BL314">
        <f>MAX(0,BL313*(1+BL$6/Setup!$C$13)-DJ314-FH314)+IF($K314=45,$D314,0)</f>
        <v/>
      </c>
      <c r="BM314">
        <f>MAX(0,BM313*(1+BM$6/Setup!$C$13)-DK314-FI314)+IF($K314=46,$D314,0)</f>
        <v/>
      </c>
      <c r="BN314">
        <f>MAX(0,BN313*(1+BN$6/Setup!$C$13)-DL314-FJ314)+IF($K314=47,$D314,0)</f>
        <v/>
      </c>
      <c r="BO314">
        <f>MAX(0,BO313*(1+BO$6/Setup!$C$13)-DM314-FK314)+IF($K314=48,$D314,0)</f>
        <v/>
      </c>
      <c r="BP314">
        <f>MAX(0,BP313*(1+BP$6/Setup!$C$13)-DN314-FL314)+IF($K314=49,$D314,0)</f>
        <v/>
      </c>
      <c r="BQ314">
        <f>MAX(0,BQ313*(1+BQ$6/Setup!$C$13)-DO314-FM314)+IF($K314=50,$D314,0)</f>
        <v/>
      </c>
      <c r="BR314">
        <f>MIN(T313*(1+T$6/Setup!$C$13),T$7)</f>
        <v/>
      </c>
      <c r="BS314">
        <f>MIN(U313*(1+U$6/Setup!$C$13),U$7)</f>
        <v/>
      </c>
      <c r="BT314">
        <f>MIN(V313*(1+V$6/Setup!$C$13),V$7)</f>
        <v/>
      </c>
      <c r="BU314">
        <f>MIN(W313*(1+W$6/Setup!$C$13),W$7)</f>
        <v/>
      </c>
      <c r="BV314">
        <f>MIN(X313*(1+X$6/Setup!$C$13),X$7)</f>
        <v/>
      </c>
      <c r="BW314">
        <f>MIN(Y313*(1+Y$6/Setup!$C$13),Y$7)</f>
        <v/>
      </c>
      <c r="BX314">
        <f>MIN(Z313*(1+Z$6/Setup!$C$13),Z$7)</f>
        <v/>
      </c>
      <c r="BY314">
        <f>MIN(AA313*(1+AA$6/Setup!$C$13),AA$7)</f>
        <v/>
      </c>
      <c r="BZ314">
        <f>MIN(AB313*(1+AB$6/Setup!$C$13),AB$7)</f>
        <v/>
      </c>
      <c r="CA314">
        <f>MIN(AC313*(1+AC$6/Setup!$C$13),AC$7)</f>
        <v/>
      </c>
      <c r="CB314">
        <f>MIN(AD313*(1+AD$6/Setup!$C$13),AD$7)</f>
        <v/>
      </c>
      <c r="CC314">
        <f>MIN(AE313*(1+AE$6/Setup!$C$13),AE$7)</f>
        <v/>
      </c>
      <c r="CD314">
        <f>MIN(AF313*(1+AF$6/Setup!$C$13),AF$7)</f>
        <v/>
      </c>
      <c r="CE314">
        <f>MIN(AG313*(1+AG$6/Setup!$C$13),AG$7)</f>
        <v/>
      </c>
      <c r="CF314">
        <f>MIN(AH313*(1+AH$6/Setup!$C$13),AH$7)</f>
        <v/>
      </c>
      <c r="CG314">
        <f>MIN(AI313*(1+AI$6/Setup!$C$13),AI$7)</f>
        <v/>
      </c>
      <c r="CH314">
        <f>MIN(AJ313*(1+AJ$6/Setup!$C$13),AJ$7)</f>
        <v/>
      </c>
      <c r="CI314">
        <f>MIN(AK313*(1+AK$6/Setup!$C$13),AK$7)</f>
        <v/>
      </c>
      <c r="CJ314">
        <f>MIN(AL313*(1+AL$6/Setup!$C$13),AL$7)</f>
        <v/>
      </c>
      <c r="CK314">
        <f>MIN(AM313*(1+AM$6/Setup!$C$13),AM$7)</f>
        <v/>
      </c>
      <c r="CL314">
        <f>MIN(AN313*(1+AN$6/Setup!$C$13),AN$7)</f>
        <v/>
      </c>
      <c r="CM314">
        <f>MIN(AO313*(1+AO$6/Setup!$C$13),AO$7)</f>
        <v/>
      </c>
      <c r="CN314">
        <f>MIN(AP313*(1+AP$6/Setup!$C$13),AP$7)</f>
        <v/>
      </c>
      <c r="CO314">
        <f>MIN(AQ313*(1+AQ$6/Setup!$C$13),AQ$7)</f>
        <v/>
      </c>
      <c r="CP314">
        <f>MIN(AR313*(1+AR$6/Setup!$C$13),AR$7)</f>
        <v/>
      </c>
      <c r="CQ314">
        <f>MIN(AS313*(1+AS$6/Setup!$C$13),AS$7)</f>
        <v/>
      </c>
      <c r="CR314">
        <f>MIN(AT313*(1+AT$6/Setup!$C$13),AT$7)</f>
        <v/>
      </c>
      <c r="CS314">
        <f>MIN(AU313*(1+AU$6/Setup!$C$13),AU$7)</f>
        <v/>
      </c>
      <c r="CT314">
        <f>MIN(AV313*(1+AV$6/Setup!$C$13),AV$7)</f>
        <v/>
      </c>
      <c r="CU314">
        <f>MIN(AW313*(1+AW$6/Setup!$C$13),AW$7)</f>
        <v/>
      </c>
      <c r="CV314">
        <f>MIN(AX313*(1+AX$6/Setup!$C$13),AX$7)</f>
        <v/>
      </c>
      <c r="CW314">
        <f>MIN(AY313*(1+AY$6/Setup!$C$13),AY$7)</f>
        <v/>
      </c>
      <c r="CX314">
        <f>MIN(AZ313*(1+AZ$6/Setup!$C$13),AZ$7)</f>
        <v/>
      </c>
      <c r="CY314">
        <f>MIN(BA313*(1+BA$6/Setup!$C$13),BA$7)</f>
        <v/>
      </c>
      <c r="CZ314">
        <f>MIN(BB313*(1+BB$6/Setup!$C$13),BB$7)</f>
        <v/>
      </c>
      <c r="DA314">
        <f>MIN(BC313*(1+BC$6/Setup!$C$13),BC$7)</f>
        <v/>
      </c>
      <c r="DB314">
        <f>MIN(BD313*(1+BD$6/Setup!$C$13),BD$7)</f>
        <v/>
      </c>
      <c r="DC314">
        <f>MIN(BE313*(1+BE$6/Setup!$C$13),BE$7)</f>
        <v/>
      </c>
      <c r="DD314">
        <f>MIN(BF313*(1+BF$6/Setup!$C$13),BF$7)</f>
        <v/>
      </c>
      <c r="DE314">
        <f>MIN(BG313*(1+BG$6/Setup!$C$13),BG$7)</f>
        <v/>
      </c>
      <c r="DF314">
        <f>MIN(BH313*(1+BH$6/Setup!$C$13),BH$7)</f>
        <v/>
      </c>
      <c r="DG314">
        <f>MIN(BI313*(1+BI$6/Setup!$C$13),BI$7)</f>
        <v/>
      </c>
      <c r="DH314">
        <f>MIN(BJ313*(1+BJ$6/Setup!$C$13),BJ$7)</f>
        <v/>
      </c>
      <c r="DI314">
        <f>MIN(BK313*(1+BK$6/Setup!$C$13),BK$7)</f>
        <v/>
      </c>
      <c r="DJ314">
        <f>MIN(BL313*(1+BL$6/Setup!$C$13),BL$7)</f>
        <v/>
      </c>
      <c r="DK314">
        <f>MIN(BM313*(1+BM$6/Setup!$C$13),BM$7)</f>
        <v/>
      </c>
      <c r="DL314">
        <f>MIN(BN313*(1+BN$6/Setup!$C$13),BN$7)</f>
        <v/>
      </c>
      <c r="DM314">
        <f>MIN(BO313*(1+BO$6/Setup!$C$13),BO$7)</f>
        <v/>
      </c>
      <c r="DN314">
        <f>MIN(BP313*(1+BP$6/Setup!$C$13),BP$7)</f>
        <v/>
      </c>
      <c r="DO314">
        <f>MIN(BQ313*(1+BQ$6/Setup!$C$13),BQ$7)</f>
        <v/>
      </c>
      <c r="DP314">
        <f>MIN(T313*(1+T$6/Setup!$C$13)-BR314,$H314)</f>
        <v/>
      </c>
      <c r="DQ314">
        <f>MIN(U313*(1+U$6/Setup!$C$13)-BS314,MAX(0,$H314-SUM($DP314:DP314)))</f>
        <v/>
      </c>
      <c r="DR314">
        <f>MIN(V313*(1+V$6/Setup!$C$13)-BT314,MAX(0,$H314-SUM($DP314:DQ314)))</f>
        <v/>
      </c>
      <c r="DS314">
        <f>MIN(W313*(1+W$6/Setup!$C$13)-BU314,MAX(0,$H314-SUM($DP314:DR314)))</f>
        <v/>
      </c>
      <c r="DT314">
        <f>MIN(X313*(1+X$6/Setup!$C$13)-BV314,MAX(0,$H314-SUM($DP314:DS314)))</f>
        <v/>
      </c>
      <c r="DU314">
        <f>MIN(Y313*(1+Y$6/Setup!$C$13)-BW314,MAX(0,$H314-SUM($DP314:DT314)))</f>
        <v/>
      </c>
      <c r="DV314">
        <f>MIN(Z313*(1+Z$6/Setup!$C$13)-BX314,MAX(0,$H314-SUM($DP314:DU314)))</f>
        <v/>
      </c>
      <c r="DW314">
        <f>MIN(AA313*(1+AA$6/Setup!$C$13)-BY314,MAX(0,$H314-SUM($DP314:DV314)))</f>
        <v/>
      </c>
      <c r="DX314">
        <f>MIN(AB313*(1+AB$6/Setup!$C$13)-BZ314,MAX(0,$H314-SUM($DP314:DW314)))</f>
        <v/>
      </c>
      <c r="DY314">
        <f>MIN(AC313*(1+AC$6/Setup!$C$13)-CA314,MAX(0,$H314-SUM($DP314:DX314)))</f>
        <v/>
      </c>
      <c r="DZ314">
        <f>MIN(AD313*(1+AD$6/Setup!$C$13)-CB314,MAX(0,$H314-SUM($DP314:DY314)))</f>
        <v/>
      </c>
      <c r="EA314">
        <f>MIN(AE313*(1+AE$6/Setup!$C$13)-CC314,MAX(0,$H314-SUM($DP314:DZ314)))</f>
        <v/>
      </c>
      <c r="EB314">
        <f>MIN(AF313*(1+AF$6/Setup!$C$13)-CD314,MAX(0,$H314-SUM($DP314:EA314)))</f>
        <v/>
      </c>
      <c r="EC314">
        <f>MIN(AG313*(1+AG$6/Setup!$C$13)-CE314,MAX(0,$H314-SUM($DP314:EB314)))</f>
        <v/>
      </c>
      <c r="ED314">
        <f>MIN(AH313*(1+AH$6/Setup!$C$13)-CF314,MAX(0,$H314-SUM($DP314:EC314)))</f>
        <v/>
      </c>
      <c r="EE314">
        <f>MIN(AI313*(1+AI$6/Setup!$C$13)-CG314,MAX(0,$H314-SUM($DP314:ED314)))</f>
        <v/>
      </c>
      <c r="EF314">
        <f>MIN(AJ313*(1+AJ$6/Setup!$C$13)-CH314,MAX(0,$H314-SUM($DP314:EE314)))</f>
        <v/>
      </c>
      <c r="EG314">
        <f>MIN(AK313*(1+AK$6/Setup!$C$13)-CI314,MAX(0,$H314-SUM($DP314:EF314)))</f>
        <v/>
      </c>
      <c r="EH314">
        <f>MIN(AL313*(1+AL$6/Setup!$C$13)-CJ314,MAX(0,$H314-SUM($DP314:EG314)))</f>
        <v/>
      </c>
      <c r="EI314">
        <f>MIN(AM313*(1+AM$6/Setup!$C$13)-CK314,MAX(0,$H314-SUM($DP314:EH314)))</f>
        <v/>
      </c>
      <c r="EJ314">
        <f>MIN(AN313*(1+AN$6/Setup!$C$13)-CL314,MAX(0,$H314-SUM($DP314:EI314)))</f>
        <v/>
      </c>
      <c r="EK314">
        <f>MIN(AO313*(1+AO$6/Setup!$C$13)-CM314,MAX(0,$H314-SUM($DP314:EJ314)))</f>
        <v/>
      </c>
      <c r="EL314">
        <f>MIN(AP313*(1+AP$6/Setup!$C$13)-CN314,MAX(0,$H314-SUM($DP314:EK314)))</f>
        <v/>
      </c>
      <c r="EM314">
        <f>MIN(AQ313*(1+AQ$6/Setup!$C$13)-CO314,MAX(0,$H314-SUM($DP314:EL314)))</f>
        <v/>
      </c>
      <c r="EN314">
        <f>MIN(AR313*(1+AR$6/Setup!$C$13)-CP314,MAX(0,$H314-SUM($DP314:EM314)))</f>
        <v/>
      </c>
      <c r="EO314">
        <f>MIN(AS313*(1+AS$6/Setup!$C$13)-CQ314,MAX(0,$H314-SUM($DP314:EN314)))</f>
        <v/>
      </c>
      <c r="EP314">
        <f>MIN(AT313*(1+AT$6/Setup!$C$13)-CR314,MAX(0,$H314-SUM($DP314:EO314)))</f>
        <v/>
      </c>
      <c r="EQ314">
        <f>MIN(AU313*(1+AU$6/Setup!$C$13)-CS314,MAX(0,$H314-SUM($DP314:EP314)))</f>
        <v/>
      </c>
      <c r="ER314">
        <f>MIN(AV313*(1+AV$6/Setup!$C$13)-CT314,MAX(0,$H314-SUM($DP314:EQ314)))</f>
        <v/>
      </c>
      <c r="ES314">
        <f>MIN(AW313*(1+AW$6/Setup!$C$13)-CU314,MAX(0,$H314-SUM($DP314:ER314)))</f>
        <v/>
      </c>
      <c r="ET314">
        <f>MIN(AX313*(1+AX$6/Setup!$C$13)-CV314,MAX(0,$H314-SUM($DP314:ES314)))</f>
        <v/>
      </c>
      <c r="EU314">
        <f>MIN(AY313*(1+AY$6/Setup!$C$13)-CW314,MAX(0,$H314-SUM($DP314:ET314)))</f>
        <v/>
      </c>
      <c r="EV314">
        <f>MIN(AZ313*(1+AZ$6/Setup!$C$13)-CX314,MAX(0,$H314-SUM($DP314:EU314)))</f>
        <v/>
      </c>
      <c r="EW314">
        <f>MIN(BA313*(1+BA$6/Setup!$C$13)-CY314,MAX(0,$H314-SUM($DP314:EV314)))</f>
        <v/>
      </c>
      <c r="EX314">
        <f>MIN(BB313*(1+BB$6/Setup!$C$13)-CZ314,MAX(0,$H314-SUM($DP314:EW314)))</f>
        <v/>
      </c>
      <c r="EY314">
        <f>MIN(BC313*(1+BC$6/Setup!$C$13)-DA314,MAX(0,$H314-SUM($DP314:EX314)))</f>
        <v/>
      </c>
      <c r="EZ314">
        <f>MIN(BD313*(1+BD$6/Setup!$C$13)-DB314,MAX(0,$H314-SUM($DP314:EY314)))</f>
        <v/>
      </c>
      <c r="FA314">
        <f>MIN(BE313*(1+BE$6/Setup!$C$13)-DC314,MAX(0,$H314-SUM($DP314:EZ314)))</f>
        <v/>
      </c>
      <c r="FB314">
        <f>MIN(BF313*(1+BF$6/Setup!$C$13)-DD314,MAX(0,$H314-SUM($DP314:FA314)))</f>
        <v/>
      </c>
      <c r="FC314">
        <f>MIN(BG313*(1+BG$6/Setup!$C$13)-DE314,MAX(0,$H314-SUM($DP314:FB314)))</f>
        <v/>
      </c>
      <c r="FD314">
        <f>MIN(BH313*(1+BH$6/Setup!$C$13)-DF314,MAX(0,$H314-SUM($DP314:FC314)))</f>
        <v/>
      </c>
      <c r="FE314">
        <f>MIN(BI313*(1+BI$6/Setup!$C$13)-DG314,MAX(0,$H314-SUM($DP314:FD314)))</f>
        <v/>
      </c>
      <c r="FF314">
        <f>MIN(BJ313*(1+BJ$6/Setup!$C$13)-DH314,MAX(0,$H314-SUM($DP314:FE314)))</f>
        <v/>
      </c>
      <c r="FG314">
        <f>MIN(BK313*(1+BK$6/Setup!$C$13)-DI314,MAX(0,$H314-SUM($DP314:FF314)))</f>
        <v/>
      </c>
      <c r="FH314">
        <f>MIN(BL313*(1+BL$6/Setup!$C$13)-DJ314,MAX(0,$H314-SUM($DP314:FG314)))</f>
        <v/>
      </c>
      <c r="FI314">
        <f>MIN(BM313*(1+BM$6/Setup!$C$13)-DK314,MAX(0,$H314-SUM($DP314:FH314)))</f>
        <v/>
      </c>
      <c r="FJ314">
        <f>MIN(BN313*(1+BN$6/Setup!$C$13)-DL314,MAX(0,$H314-SUM($DP314:FI314)))</f>
        <v/>
      </c>
      <c r="FK314">
        <f>MIN(BO313*(1+BO$6/Setup!$C$13)-DM314,MAX(0,$H314-SUM($DP314:FJ314)))</f>
        <v/>
      </c>
      <c r="FL314">
        <f>MIN(BP313*(1+BP$6/Setup!$C$13)-DN314,MAX(0,$H314-SUM($DP314:FK314)))</f>
        <v/>
      </c>
      <c r="FM314">
        <f>MIN(BQ313*(1+BQ$6/Setup!$C$13)-DO314,MAX(0,$H314-SUM($DP314:FL314)))</f>
        <v/>
      </c>
    </row>
    <row r="315">
      <c r="A315">
        <f>A314+1</f>
        <v/>
      </c>
      <c r="B315">
        <f>IF(Setup!$C$6="Every week",Setup!$C$7+7*(A315-1),IF(Setup!$C$6="Every 2 weeks",Setup!$C$7+14*(A315-1),IF(Setup!$C$6="Every month",EDATE(Setup!$C$7,A315-1),EOMONTH(Setup!$C$7,INT((A315-1+Setup!$C$20)/2)-1)+MIN(IF(MOD(A315-1+Setup!$C$20,2)=0,Setup!$C$18,Setup!$C$19),DAY(EOMONTH(Setup!$C$7,INT((A315-1+Setup!$C$20)/2)))))))</f>
        <v/>
      </c>
      <c r="C315">
        <f>N('Paycheck Plan'!J311)</f>
        <v/>
      </c>
      <c r="D315">
        <f>N('Paycheck Plan'!K311)</f>
        <v/>
      </c>
      <c r="E315">
        <f>MIN(MAX(0,Setup!$C$10-F314),MAX(0,Setup!$C$8+C315-G315))</f>
        <v/>
      </c>
      <c r="F315">
        <f>F314+E315</f>
        <v/>
      </c>
      <c r="G315">
        <f>MIN(Setup!$C$14,MAX(0,Setup!$C$8+C315))</f>
        <v/>
      </c>
      <c r="H315">
        <f>MAX(0,Setup!$C$8+C315-G315-E315)+SUM($T$7:$BQ$7)-SUM(BR315:DO315)</f>
        <v/>
      </c>
      <c r="I315">
        <f>SUMPRODUCT(T314:BQ314,$T$6:$BQ$6)/Setup!$C$13</f>
        <v/>
      </c>
      <c r="J315">
        <f>SUM(T315:BQ315)</f>
        <v/>
      </c>
      <c r="K315">
        <f>IF(MAX(DP315:FM315)&gt;0,MATCH(MAX(DP315:FM315),DP315:FM315,0),1)</f>
        <v/>
      </c>
      <c r="T315">
        <f>MAX(0,T314*(1+T$6/Setup!$C$13)-BR315-DP315)+IF($K315=1,$D315,0)</f>
        <v/>
      </c>
      <c r="U315">
        <f>MAX(0,U314*(1+U$6/Setup!$C$13)-BS315-DQ315)+IF($K315=2,$D315,0)</f>
        <v/>
      </c>
      <c r="V315">
        <f>MAX(0,V314*(1+V$6/Setup!$C$13)-BT315-DR315)+IF($K315=3,$D315,0)</f>
        <v/>
      </c>
      <c r="W315">
        <f>MAX(0,W314*(1+W$6/Setup!$C$13)-BU315-DS315)+IF($K315=4,$D315,0)</f>
        <v/>
      </c>
      <c r="X315">
        <f>MAX(0,X314*(1+X$6/Setup!$C$13)-BV315-DT315)+IF($K315=5,$D315,0)</f>
        <v/>
      </c>
      <c r="Y315">
        <f>MAX(0,Y314*(1+Y$6/Setup!$C$13)-BW315-DU315)+IF($K315=6,$D315,0)</f>
        <v/>
      </c>
      <c r="Z315">
        <f>MAX(0,Z314*(1+Z$6/Setup!$C$13)-BX315-DV315)+IF($K315=7,$D315,0)</f>
        <v/>
      </c>
      <c r="AA315">
        <f>MAX(0,AA314*(1+AA$6/Setup!$C$13)-BY315-DW315)+IF($K315=8,$D315,0)</f>
        <v/>
      </c>
      <c r="AB315">
        <f>MAX(0,AB314*(1+AB$6/Setup!$C$13)-BZ315-DX315)+IF($K315=9,$D315,0)</f>
        <v/>
      </c>
      <c r="AC315">
        <f>MAX(0,AC314*(1+AC$6/Setup!$C$13)-CA315-DY315)+IF($K315=10,$D315,0)</f>
        <v/>
      </c>
      <c r="AD315">
        <f>MAX(0,AD314*(1+AD$6/Setup!$C$13)-CB315-DZ315)+IF($K315=11,$D315,0)</f>
        <v/>
      </c>
      <c r="AE315">
        <f>MAX(0,AE314*(1+AE$6/Setup!$C$13)-CC315-EA315)+IF($K315=12,$D315,0)</f>
        <v/>
      </c>
      <c r="AF315">
        <f>MAX(0,AF314*(1+AF$6/Setup!$C$13)-CD315-EB315)+IF($K315=13,$D315,0)</f>
        <v/>
      </c>
      <c r="AG315">
        <f>MAX(0,AG314*(1+AG$6/Setup!$C$13)-CE315-EC315)+IF($K315=14,$D315,0)</f>
        <v/>
      </c>
      <c r="AH315">
        <f>MAX(0,AH314*(1+AH$6/Setup!$C$13)-CF315-ED315)+IF($K315=15,$D315,0)</f>
        <v/>
      </c>
      <c r="AI315">
        <f>MAX(0,AI314*(1+AI$6/Setup!$C$13)-CG315-EE315)+IF($K315=16,$D315,0)</f>
        <v/>
      </c>
      <c r="AJ315">
        <f>MAX(0,AJ314*(1+AJ$6/Setup!$C$13)-CH315-EF315)+IF($K315=17,$D315,0)</f>
        <v/>
      </c>
      <c r="AK315">
        <f>MAX(0,AK314*(1+AK$6/Setup!$C$13)-CI315-EG315)+IF($K315=18,$D315,0)</f>
        <v/>
      </c>
      <c r="AL315">
        <f>MAX(0,AL314*(1+AL$6/Setup!$C$13)-CJ315-EH315)+IF($K315=19,$D315,0)</f>
        <v/>
      </c>
      <c r="AM315">
        <f>MAX(0,AM314*(1+AM$6/Setup!$C$13)-CK315-EI315)+IF($K315=20,$D315,0)</f>
        <v/>
      </c>
      <c r="AN315">
        <f>MAX(0,AN314*(1+AN$6/Setup!$C$13)-CL315-EJ315)+IF($K315=21,$D315,0)</f>
        <v/>
      </c>
      <c r="AO315">
        <f>MAX(0,AO314*(1+AO$6/Setup!$C$13)-CM315-EK315)+IF($K315=22,$D315,0)</f>
        <v/>
      </c>
      <c r="AP315">
        <f>MAX(0,AP314*(1+AP$6/Setup!$C$13)-CN315-EL315)+IF($K315=23,$D315,0)</f>
        <v/>
      </c>
      <c r="AQ315">
        <f>MAX(0,AQ314*(1+AQ$6/Setup!$C$13)-CO315-EM315)+IF($K315=24,$D315,0)</f>
        <v/>
      </c>
      <c r="AR315">
        <f>MAX(0,AR314*(1+AR$6/Setup!$C$13)-CP315-EN315)+IF($K315=25,$D315,0)</f>
        <v/>
      </c>
      <c r="AS315">
        <f>MAX(0,AS314*(1+AS$6/Setup!$C$13)-CQ315-EO315)+IF($K315=26,$D315,0)</f>
        <v/>
      </c>
      <c r="AT315">
        <f>MAX(0,AT314*(1+AT$6/Setup!$C$13)-CR315-EP315)+IF($K315=27,$D315,0)</f>
        <v/>
      </c>
      <c r="AU315">
        <f>MAX(0,AU314*(1+AU$6/Setup!$C$13)-CS315-EQ315)+IF($K315=28,$D315,0)</f>
        <v/>
      </c>
      <c r="AV315">
        <f>MAX(0,AV314*(1+AV$6/Setup!$C$13)-CT315-ER315)+IF($K315=29,$D315,0)</f>
        <v/>
      </c>
      <c r="AW315">
        <f>MAX(0,AW314*(1+AW$6/Setup!$C$13)-CU315-ES315)+IF($K315=30,$D315,0)</f>
        <v/>
      </c>
      <c r="AX315">
        <f>MAX(0,AX314*(1+AX$6/Setup!$C$13)-CV315-ET315)+IF($K315=31,$D315,0)</f>
        <v/>
      </c>
      <c r="AY315">
        <f>MAX(0,AY314*(1+AY$6/Setup!$C$13)-CW315-EU315)+IF($K315=32,$D315,0)</f>
        <v/>
      </c>
      <c r="AZ315">
        <f>MAX(0,AZ314*(1+AZ$6/Setup!$C$13)-CX315-EV315)+IF($K315=33,$D315,0)</f>
        <v/>
      </c>
      <c r="BA315">
        <f>MAX(0,BA314*(1+BA$6/Setup!$C$13)-CY315-EW315)+IF($K315=34,$D315,0)</f>
        <v/>
      </c>
      <c r="BB315">
        <f>MAX(0,BB314*(1+BB$6/Setup!$C$13)-CZ315-EX315)+IF($K315=35,$D315,0)</f>
        <v/>
      </c>
      <c r="BC315">
        <f>MAX(0,BC314*(1+BC$6/Setup!$C$13)-DA315-EY315)+IF($K315=36,$D315,0)</f>
        <v/>
      </c>
      <c r="BD315">
        <f>MAX(0,BD314*(1+BD$6/Setup!$C$13)-DB315-EZ315)+IF($K315=37,$D315,0)</f>
        <v/>
      </c>
      <c r="BE315">
        <f>MAX(0,BE314*(1+BE$6/Setup!$C$13)-DC315-FA315)+IF($K315=38,$D315,0)</f>
        <v/>
      </c>
      <c r="BF315">
        <f>MAX(0,BF314*(1+BF$6/Setup!$C$13)-DD315-FB315)+IF($K315=39,$D315,0)</f>
        <v/>
      </c>
      <c r="BG315">
        <f>MAX(0,BG314*(1+BG$6/Setup!$C$13)-DE315-FC315)+IF($K315=40,$D315,0)</f>
        <v/>
      </c>
      <c r="BH315">
        <f>MAX(0,BH314*(1+BH$6/Setup!$C$13)-DF315-FD315)+IF($K315=41,$D315,0)</f>
        <v/>
      </c>
      <c r="BI315">
        <f>MAX(0,BI314*(1+BI$6/Setup!$C$13)-DG315-FE315)+IF($K315=42,$D315,0)</f>
        <v/>
      </c>
      <c r="BJ315">
        <f>MAX(0,BJ314*(1+BJ$6/Setup!$C$13)-DH315-FF315)+IF($K315=43,$D315,0)</f>
        <v/>
      </c>
      <c r="BK315">
        <f>MAX(0,BK314*(1+BK$6/Setup!$C$13)-DI315-FG315)+IF($K315=44,$D315,0)</f>
        <v/>
      </c>
      <c r="BL315">
        <f>MAX(0,BL314*(1+BL$6/Setup!$C$13)-DJ315-FH315)+IF($K315=45,$D315,0)</f>
        <v/>
      </c>
      <c r="BM315">
        <f>MAX(0,BM314*(1+BM$6/Setup!$C$13)-DK315-FI315)+IF($K315=46,$D315,0)</f>
        <v/>
      </c>
      <c r="BN315">
        <f>MAX(0,BN314*(1+BN$6/Setup!$C$13)-DL315-FJ315)+IF($K315=47,$D315,0)</f>
        <v/>
      </c>
      <c r="BO315">
        <f>MAX(0,BO314*(1+BO$6/Setup!$C$13)-DM315-FK315)+IF($K315=48,$D315,0)</f>
        <v/>
      </c>
      <c r="BP315">
        <f>MAX(0,BP314*(1+BP$6/Setup!$C$13)-DN315-FL315)+IF($K315=49,$D315,0)</f>
        <v/>
      </c>
      <c r="BQ315">
        <f>MAX(0,BQ314*(1+BQ$6/Setup!$C$13)-DO315-FM315)+IF($K315=50,$D315,0)</f>
        <v/>
      </c>
      <c r="BR315">
        <f>MIN(T314*(1+T$6/Setup!$C$13),T$7)</f>
        <v/>
      </c>
      <c r="BS315">
        <f>MIN(U314*(1+U$6/Setup!$C$13),U$7)</f>
        <v/>
      </c>
      <c r="BT315">
        <f>MIN(V314*(1+V$6/Setup!$C$13),V$7)</f>
        <v/>
      </c>
      <c r="BU315">
        <f>MIN(W314*(1+W$6/Setup!$C$13),W$7)</f>
        <v/>
      </c>
      <c r="BV315">
        <f>MIN(X314*(1+X$6/Setup!$C$13),X$7)</f>
        <v/>
      </c>
      <c r="BW315">
        <f>MIN(Y314*(1+Y$6/Setup!$C$13),Y$7)</f>
        <v/>
      </c>
      <c r="BX315">
        <f>MIN(Z314*(1+Z$6/Setup!$C$13),Z$7)</f>
        <v/>
      </c>
      <c r="BY315">
        <f>MIN(AA314*(1+AA$6/Setup!$C$13),AA$7)</f>
        <v/>
      </c>
      <c r="BZ315">
        <f>MIN(AB314*(1+AB$6/Setup!$C$13),AB$7)</f>
        <v/>
      </c>
      <c r="CA315">
        <f>MIN(AC314*(1+AC$6/Setup!$C$13),AC$7)</f>
        <v/>
      </c>
      <c r="CB315">
        <f>MIN(AD314*(1+AD$6/Setup!$C$13),AD$7)</f>
        <v/>
      </c>
      <c r="CC315">
        <f>MIN(AE314*(1+AE$6/Setup!$C$13),AE$7)</f>
        <v/>
      </c>
      <c r="CD315">
        <f>MIN(AF314*(1+AF$6/Setup!$C$13),AF$7)</f>
        <v/>
      </c>
      <c r="CE315">
        <f>MIN(AG314*(1+AG$6/Setup!$C$13),AG$7)</f>
        <v/>
      </c>
      <c r="CF315">
        <f>MIN(AH314*(1+AH$6/Setup!$C$13),AH$7)</f>
        <v/>
      </c>
      <c r="CG315">
        <f>MIN(AI314*(1+AI$6/Setup!$C$13),AI$7)</f>
        <v/>
      </c>
      <c r="CH315">
        <f>MIN(AJ314*(1+AJ$6/Setup!$C$13),AJ$7)</f>
        <v/>
      </c>
      <c r="CI315">
        <f>MIN(AK314*(1+AK$6/Setup!$C$13),AK$7)</f>
        <v/>
      </c>
      <c r="CJ315">
        <f>MIN(AL314*(1+AL$6/Setup!$C$13),AL$7)</f>
        <v/>
      </c>
      <c r="CK315">
        <f>MIN(AM314*(1+AM$6/Setup!$C$13),AM$7)</f>
        <v/>
      </c>
      <c r="CL315">
        <f>MIN(AN314*(1+AN$6/Setup!$C$13),AN$7)</f>
        <v/>
      </c>
      <c r="CM315">
        <f>MIN(AO314*(1+AO$6/Setup!$C$13),AO$7)</f>
        <v/>
      </c>
      <c r="CN315">
        <f>MIN(AP314*(1+AP$6/Setup!$C$13),AP$7)</f>
        <v/>
      </c>
      <c r="CO315">
        <f>MIN(AQ314*(1+AQ$6/Setup!$C$13),AQ$7)</f>
        <v/>
      </c>
      <c r="CP315">
        <f>MIN(AR314*(1+AR$6/Setup!$C$13),AR$7)</f>
        <v/>
      </c>
      <c r="CQ315">
        <f>MIN(AS314*(1+AS$6/Setup!$C$13),AS$7)</f>
        <v/>
      </c>
      <c r="CR315">
        <f>MIN(AT314*(1+AT$6/Setup!$C$13),AT$7)</f>
        <v/>
      </c>
      <c r="CS315">
        <f>MIN(AU314*(1+AU$6/Setup!$C$13),AU$7)</f>
        <v/>
      </c>
      <c r="CT315">
        <f>MIN(AV314*(1+AV$6/Setup!$C$13),AV$7)</f>
        <v/>
      </c>
      <c r="CU315">
        <f>MIN(AW314*(1+AW$6/Setup!$C$13),AW$7)</f>
        <v/>
      </c>
      <c r="CV315">
        <f>MIN(AX314*(1+AX$6/Setup!$C$13),AX$7)</f>
        <v/>
      </c>
      <c r="CW315">
        <f>MIN(AY314*(1+AY$6/Setup!$C$13),AY$7)</f>
        <v/>
      </c>
      <c r="CX315">
        <f>MIN(AZ314*(1+AZ$6/Setup!$C$13),AZ$7)</f>
        <v/>
      </c>
      <c r="CY315">
        <f>MIN(BA314*(1+BA$6/Setup!$C$13),BA$7)</f>
        <v/>
      </c>
      <c r="CZ315">
        <f>MIN(BB314*(1+BB$6/Setup!$C$13),BB$7)</f>
        <v/>
      </c>
      <c r="DA315">
        <f>MIN(BC314*(1+BC$6/Setup!$C$13),BC$7)</f>
        <v/>
      </c>
      <c r="DB315">
        <f>MIN(BD314*(1+BD$6/Setup!$C$13),BD$7)</f>
        <v/>
      </c>
      <c r="DC315">
        <f>MIN(BE314*(1+BE$6/Setup!$C$13),BE$7)</f>
        <v/>
      </c>
      <c r="DD315">
        <f>MIN(BF314*(1+BF$6/Setup!$C$13),BF$7)</f>
        <v/>
      </c>
      <c r="DE315">
        <f>MIN(BG314*(1+BG$6/Setup!$C$13),BG$7)</f>
        <v/>
      </c>
      <c r="DF315">
        <f>MIN(BH314*(1+BH$6/Setup!$C$13),BH$7)</f>
        <v/>
      </c>
      <c r="DG315">
        <f>MIN(BI314*(1+BI$6/Setup!$C$13),BI$7)</f>
        <v/>
      </c>
      <c r="DH315">
        <f>MIN(BJ314*(1+BJ$6/Setup!$C$13),BJ$7)</f>
        <v/>
      </c>
      <c r="DI315">
        <f>MIN(BK314*(1+BK$6/Setup!$C$13),BK$7)</f>
        <v/>
      </c>
      <c r="DJ315">
        <f>MIN(BL314*(1+BL$6/Setup!$C$13),BL$7)</f>
        <v/>
      </c>
      <c r="DK315">
        <f>MIN(BM314*(1+BM$6/Setup!$C$13),BM$7)</f>
        <v/>
      </c>
      <c r="DL315">
        <f>MIN(BN314*(1+BN$6/Setup!$C$13),BN$7)</f>
        <v/>
      </c>
      <c r="DM315">
        <f>MIN(BO314*(1+BO$6/Setup!$C$13),BO$7)</f>
        <v/>
      </c>
      <c r="DN315">
        <f>MIN(BP314*(1+BP$6/Setup!$C$13),BP$7)</f>
        <v/>
      </c>
      <c r="DO315">
        <f>MIN(BQ314*(1+BQ$6/Setup!$C$13),BQ$7)</f>
        <v/>
      </c>
      <c r="DP315">
        <f>MIN(T314*(1+T$6/Setup!$C$13)-BR315,$H315)</f>
        <v/>
      </c>
      <c r="DQ315">
        <f>MIN(U314*(1+U$6/Setup!$C$13)-BS315,MAX(0,$H315-SUM($DP315:DP315)))</f>
        <v/>
      </c>
      <c r="DR315">
        <f>MIN(V314*(1+V$6/Setup!$C$13)-BT315,MAX(0,$H315-SUM($DP315:DQ315)))</f>
        <v/>
      </c>
      <c r="DS315">
        <f>MIN(W314*(1+W$6/Setup!$C$13)-BU315,MAX(0,$H315-SUM($DP315:DR315)))</f>
        <v/>
      </c>
      <c r="DT315">
        <f>MIN(X314*(1+X$6/Setup!$C$13)-BV315,MAX(0,$H315-SUM($DP315:DS315)))</f>
        <v/>
      </c>
      <c r="DU315">
        <f>MIN(Y314*(1+Y$6/Setup!$C$13)-BW315,MAX(0,$H315-SUM($DP315:DT315)))</f>
        <v/>
      </c>
      <c r="DV315">
        <f>MIN(Z314*(1+Z$6/Setup!$C$13)-BX315,MAX(0,$H315-SUM($DP315:DU315)))</f>
        <v/>
      </c>
      <c r="DW315">
        <f>MIN(AA314*(1+AA$6/Setup!$C$13)-BY315,MAX(0,$H315-SUM($DP315:DV315)))</f>
        <v/>
      </c>
      <c r="DX315">
        <f>MIN(AB314*(1+AB$6/Setup!$C$13)-BZ315,MAX(0,$H315-SUM($DP315:DW315)))</f>
        <v/>
      </c>
      <c r="DY315">
        <f>MIN(AC314*(1+AC$6/Setup!$C$13)-CA315,MAX(0,$H315-SUM($DP315:DX315)))</f>
        <v/>
      </c>
      <c r="DZ315">
        <f>MIN(AD314*(1+AD$6/Setup!$C$13)-CB315,MAX(0,$H315-SUM($DP315:DY315)))</f>
        <v/>
      </c>
      <c r="EA315">
        <f>MIN(AE314*(1+AE$6/Setup!$C$13)-CC315,MAX(0,$H315-SUM($DP315:DZ315)))</f>
        <v/>
      </c>
      <c r="EB315">
        <f>MIN(AF314*(1+AF$6/Setup!$C$13)-CD315,MAX(0,$H315-SUM($DP315:EA315)))</f>
        <v/>
      </c>
      <c r="EC315">
        <f>MIN(AG314*(1+AG$6/Setup!$C$13)-CE315,MAX(0,$H315-SUM($DP315:EB315)))</f>
        <v/>
      </c>
      <c r="ED315">
        <f>MIN(AH314*(1+AH$6/Setup!$C$13)-CF315,MAX(0,$H315-SUM($DP315:EC315)))</f>
        <v/>
      </c>
      <c r="EE315">
        <f>MIN(AI314*(1+AI$6/Setup!$C$13)-CG315,MAX(0,$H315-SUM($DP315:ED315)))</f>
        <v/>
      </c>
      <c r="EF315">
        <f>MIN(AJ314*(1+AJ$6/Setup!$C$13)-CH315,MAX(0,$H315-SUM($DP315:EE315)))</f>
        <v/>
      </c>
      <c r="EG315">
        <f>MIN(AK314*(1+AK$6/Setup!$C$13)-CI315,MAX(0,$H315-SUM($DP315:EF315)))</f>
        <v/>
      </c>
      <c r="EH315">
        <f>MIN(AL314*(1+AL$6/Setup!$C$13)-CJ315,MAX(0,$H315-SUM($DP315:EG315)))</f>
        <v/>
      </c>
      <c r="EI315">
        <f>MIN(AM314*(1+AM$6/Setup!$C$13)-CK315,MAX(0,$H315-SUM($DP315:EH315)))</f>
        <v/>
      </c>
      <c r="EJ315">
        <f>MIN(AN314*(1+AN$6/Setup!$C$13)-CL315,MAX(0,$H315-SUM($DP315:EI315)))</f>
        <v/>
      </c>
      <c r="EK315">
        <f>MIN(AO314*(1+AO$6/Setup!$C$13)-CM315,MAX(0,$H315-SUM($DP315:EJ315)))</f>
        <v/>
      </c>
      <c r="EL315">
        <f>MIN(AP314*(1+AP$6/Setup!$C$13)-CN315,MAX(0,$H315-SUM($DP315:EK315)))</f>
        <v/>
      </c>
      <c r="EM315">
        <f>MIN(AQ314*(1+AQ$6/Setup!$C$13)-CO315,MAX(0,$H315-SUM($DP315:EL315)))</f>
        <v/>
      </c>
      <c r="EN315">
        <f>MIN(AR314*(1+AR$6/Setup!$C$13)-CP315,MAX(0,$H315-SUM($DP315:EM315)))</f>
        <v/>
      </c>
      <c r="EO315">
        <f>MIN(AS314*(1+AS$6/Setup!$C$13)-CQ315,MAX(0,$H315-SUM($DP315:EN315)))</f>
        <v/>
      </c>
      <c r="EP315">
        <f>MIN(AT314*(1+AT$6/Setup!$C$13)-CR315,MAX(0,$H315-SUM($DP315:EO315)))</f>
        <v/>
      </c>
      <c r="EQ315">
        <f>MIN(AU314*(1+AU$6/Setup!$C$13)-CS315,MAX(0,$H315-SUM($DP315:EP315)))</f>
        <v/>
      </c>
      <c r="ER315">
        <f>MIN(AV314*(1+AV$6/Setup!$C$13)-CT315,MAX(0,$H315-SUM($DP315:EQ315)))</f>
        <v/>
      </c>
      <c r="ES315">
        <f>MIN(AW314*(1+AW$6/Setup!$C$13)-CU315,MAX(0,$H315-SUM($DP315:ER315)))</f>
        <v/>
      </c>
      <c r="ET315">
        <f>MIN(AX314*(1+AX$6/Setup!$C$13)-CV315,MAX(0,$H315-SUM($DP315:ES315)))</f>
        <v/>
      </c>
      <c r="EU315">
        <f>MIN(AY314*(1+AY$6/Setup!$C$13)-CW315,MAX(0,$H315-SUM($DP315:ET315)))</f>
        <v/>
      </c>
      <c r="EV315">
        <f>MIN(AZ314*(1+AZ$6/Setup!$C$13)-CX315,MAX(0,$H315-SUM($DP315:EU315)))</f>
        <v/>
      </c>
      <c r="EW315">
        <f>MIN(BA314*(1+BA$6/Setup!$C$13)-CY315,MAX(0,$H315-SUM($DP315:EV315)))</f>
        <v/>
      </c>
      <c r="EX315">
        <f>MIN(BB314*(1+BB$6/Setup!$C$13)-CZ315,MAX(0,$H315-SUM($DP315:EW315)))</f>
        <v/>
      </c>
      <c r="EY315">
        <f>MIN(BC314*(1+BC$6/Setup!$C$13)-DA315,MAX(0,$H315-SUM($DP315:EX315)))</f>
        <v/>
      </c>
      <c r="EZ315">
        <f>MIN(BD314*(1+BD$6/Setup!$C$13)-DB315,MAX(0,$H315-SUM($DP315:EY315)))</f>
        <v/>
      </c>
      <c r="FA315">
        <f>MIN(BE314*(1+BE$6/Setup!$C$13)-DC315,MAX(0,$H315-SUM($DP315:EZ315)))</f>
        <v/>
      </c>
      <c r="FB315">
        <f>MIN(BF314*(1+BF$6/Setup!$C$13)-DD315,MAX(0,$H315-SUM($DP315:FA315)))</f>
        <v/>
      </c>
      <c r="FC315">
        <f>MIN(BG314*(1+BG$6/Setup!$C$13)-DE315,MAX(0,$H315-SUM($DP315:FB315)))</f>
        <v/>
      </c>
      <c r="FD315">
        <f>MIN(BH314*(1+BH$6/Setup!$C$13)-DF315,MAX(0,$H315-SUM($DP315:FC315)))</f>
        <v/>
      </c>
      <c r="FE315">
        <f>MIN(BI314*(1+BI$6/Setup!$C$13)-DG315,MAX(0,$H315-SUM($DP315:FD315)))</f>
        <v/>
      </c>
      <c r="FF315">
        <f>MIN(BJ314*(1+BJ$6/Setup!$C$13)-DH315,MAX(0,$H315-SUM($DP315:FE315)))</f>
        <v/>
      </c>
      <c r="FG315">
        <f>MIN(BK314*(1+BK$6/Setup!$C$13)-DI315,MAX(0,$H315-SUM($DP315:FF315)))</f>
        <v/>
      </c>
      <c r="FH315">
        <f>MIN(BL314*(1+BL$6/Setup!$C$13)-DJ315,MAX(0,$H315-SUM($DP315:FG315)))</f>
        <v/>
      </c>
      <c r="FI315">
        <f>MIN(BM314*(1+BM$6/Setup!$C$13)-DK315,MAX(0,$H315-SUM($DP315:FH315)))</f>
        <v/>
      </c>
      <c r="FJ315">
        <f>MIN(BN314*(1+BN$6/Setup!$C$13)-DL315,MAX(0,$H315-SUM($DP315:FI315)))</f>
        <v/>
      </c>
      <c r="FK315">
        <f>MIN(BO314*(1+BO$6/Setup!$C$13)-DM315,MAX(0,$H315-SUM($DP315:FJ315)))</f>
        <v/>
      </c>
      <c r="FL315">
        <f>MIN(BP314*(1+BP$6/Setup!$C$13)-DN315,MAX(0,$H315-SUM($DP315:FK315)))</f>
        <v/>
      </c>
      <c r="FM315">
        <f>MIN(BQ314*(1+BQ$6/Setup!$C$13)-DO315,MAX(0,$H315-SUM($DP315:FL315)))</f>
        <v/>
      </c>
    </row>
    <row r="316">
      <c r="A316">
        <f>A315+1</f>
        <v/>
      </c>
      <c r="B316">
        <f>IF(Setup!$C$6="Every week",Setup!$C$7+7*(A316-1),IF(Setup!$C$6="Every 2 weeks",Setup!$C$7+14*(A316-1),IF(Setup!$C$6="Every month",EDATE(Setup!$C$7,A316-1),EOMONTH(Setup!$C$7,INT((A316-1+Setup!$C$20)/2)-1)+MIN(IF(MOD(A316-1+Setup!$C$20,2)=0,Setup!$C$18,Setup!$C$19),DAY(EOMONTH(Setup!$C$7,INT((A316-1+Setup!$C$20)/2)))))))</f>
        <v/>
      </c>
      <c r="C316">
        <f>N('Paycheck Plan'!J312)</f>
        <v/>
      </c>
      <c r="D316">
        <f>N('Paycheck Plan'!K312)</f>
        <v/>
      </c>
      <c r="E316">
        <f>MIN(MAX(0,Setup!$C$10-F315),MAX(0,Setup!$C$8+C316-G316))</f>
        <v/>
      </c>
      <c r="F316">
        <f>F315+E316</f>
        <v/>
      </c>
      <c r="G316">
        <f>MIN(Setup!$C$14,MAX(0,Setup!$C$8+C316))</f>
        <v/>
      </c>
      <c r="H316">
        <f>MAX(0,Setup!$C$8+C316-G316-E316)+SUM($T$7:$BQ$7)-SUM(BR316:DO316)</f>
        <v/>
      </c>
      <c r="I316">
        <f>SUMPRODUCT(T315:BQ315,$T$6:$BQ$6)/Setup!$C$13</f>
        <v/>
      </c>
      <c r="J316">
        <f>SUM(T316:BQ316)</f>
        <v/>
      </c>
      <c r="K316">
        <f>IF(MAX(DP316:FM316)&gt;0,MATCH(MAX(DP316:FM316),DP316:FM316,0),1)</f>
        <v/>
      </c>
      <c r="T316">
        <f>MAX(0,T315*(1+T$6/Setup!$C$13)-BR316-DP316)+IF($K316=1,$D316,0)</f>
        <v/>
      </c>
      <c r="U316">
        <f>MAX(0,U315*(1+U$6/Setup!$C$13)-BS316-DQ316)+IF($K316=2,$D316,0)</f>
        <v/>
      </c>
      <c r="V316">
        <f>MAX(0,V315*(1+V$6/Setup!$C$13)-BT316-DR316)+IF($K316=3,$D316,0)</f>
        <v/>
      </c>
      <c r="W316">
        <f>MAX(0,W315*(1+W$6/Setup!$C$13)-BU316-DS316)+IF($K316=4,$D316,0)</f>
        <v/>
      </c>
      <c r="X316">
        <f>MAX(0,X315*(1+X$6/Setup!$C$13)-BV316-DT316)+IF($K316=5,$D316,0)</f>
        <v/>
      </c>
      <c r="Y316">
        <f>MAX(0,Y315*(1+Y$6/Setup!$C$13)-BW316-DU316)+IF($K316=6,$D316,0)</f>
        <v/>
      </c>
      <c r="Z316">
        <f>MAX(0,Z315*(1+Z$6/Setup!$C$13)-BX316-DV316)+IF($K316=7,$D316,0)</f>
        <v/>
      </c>
      <c r="AA316">
        <f>MAX(0,AA315*(1+AA$6/Setup!$C$13)-BY316-DW316)+IF($K316=8,$D316,0)</f>
        <v/>
      </c>
      <c r="AB316">
        <f>MAX(0,AB315*(1+AB$6/Setup!$C$13)-BZ316-DX316)+IF($K316=9,$D316,0)</f>
        <v/>
      </c>
      <c r="AC316">
        <f>MAX(0,AC315*(1+AC$6/Setup!$C$13)-CA316-DY316)+IF($K316=10,$D316,0)</f>
        <v/>
      </c>
      <c r="AD316">
        <f>MAX(0,AD315*(1+AD$6/Setup!$C$13)-CB316-DZ316)+IF($K316=11,$D316,0)</f>
        <v/>
      </c>
      <c r="AE316">
        <f>MAX(0,AE315*(1+AE$6/Setup!$C$13)-CC316-EA316)+IF($K316=12,$D316,0)</f>
        <v/>
      </c>
      <c r="AF316">
        <f>MAX(0,AF315*(1+AF$6/Setup!$C$13)-CD316-EB316)+IF($K316=13,$D316,0)</f>
        <v/>
      </c>
      <c r="AG316">
        <f>MAX(0,AG315*(1+AG$6/Setup!$C$13)-CE316-EC316)+IF($K316=14,$D316,0)</f>
        <v/>
      </c>
      <c r="AH316">
        <f>MAX(0,AH315*(1+AH$6/Setup!$C$13)-CF316-ED316)+IF($K316=15,$D316,0)</f>
        <v/>
      </c>
      <c r="AI316">
        <f>MAX(0,AI315*(1+AI$6/Setup!$C$13)-CG316-EE316)+IF($K316=16,$D316,0)</f>
        <v/>
      </c>
      <c r="AJ316">
        <f>MAX(0,AJ315*(1+AJ$6/Setup!$C$13)-CH316-EF316)+IF($K316=17,$D316,0)</f>
        <v/>
      </c>
      <c r="AK316">
        <f>MAX(0,AK315*(1+AK$6/Setup!$C$13)-CI316-EG316)+IF($K316=18,$D316,0)</f>
        <v/>
      </c>
      <c r="AL316">
        <f>MAX(0,AL315*(1+AL$6/Setup!$C$13)-CJ316-EH316)+IF($K316=19,$D316,0)</f>
        <v/>
      </c>
      <c r="AM316">
        <f>MAX(0,AM315*(1+AM$6/Setup!$C$13)-CK316-EI316)+IF($K316=20,$D316,0)</f>
        <v/>
      </c>
      <c r="AN316">
        <f>MAX(0,AN315*(1+AN$6/Setup!$C$13)-CL316-EJ316)+IF($K316=21,$D316,0)</f>
        <v/>
      </c>
      <c r="AO316">
        <f>MAX(0,AO315*(1+AO$6/Setup!$C$13)-CM316-EK316)+IF($K316=22,$D316,0)</f>
        <v/>
      </c>
      <c r="AP316">
        <f>MAX(0,AP315*(1+AP$6/Setup!$C$13)-CN316-EL316)+IF($K316=23,$D316,0)</f>
        <v/>
      </c>
      <c r="AQ316">
        <f>MAX(0,AQ315*(1+AQ$6/Setup!$C$13)-CO316-EM316)+IF($K316=24,$D316,0)</f>
        <v/>
      </c>
      <c r="AR316">
        <f>MAX(0,AR315*(1+AR$6/Setup!$C$13)-CP316-EN316)+IF($K316=25,$D316,0)</f>
        <v/>
      </c>
      <c r="AS316">
        <f>MAX(0,AS315*(1+AS$6/Setup!$C$13)-CQ316-EO316)+IF($K316=26,$D316,0)</f>
        <v/>
      </c>
      <c r="AT316">
        <f>MAX(0,AT315*(1+AT$6/Setup!$C$13)-CR316-EP316)+IF($K316=27,$D316,0)</f>
        <v/>
      </c>
      <c r="AU316">
        <f>MAX(0,AU315*(1+AU$6/Setup!$C$13)-CS316-EQ316)+IF($K316=28,$D316,0)</f>
        <v/>
      </c>
      <c r="AV316">
        <f>MAX(0,AV315*(1+AV$6/Setup!$C$13)-CT316-ER316)+IF($K316=29,$D316,0)</f>
        <v/>
      </c>
      <c r="AW316">
        <f>MAX(0,AW315*(1+AW$6/Setup!$C$13)-CU316-ES316)+IF($K316=30,$D316,0)</f>
        <v/>
      </c>
      <c r="AX316">
        <f>MAX(0,AX315*(1+AX$6/Setup!$C$13)-CV316-ET316)+IF($K316=31,$D316,0)</f>
        <v/>
      </c>
      <c r="AY316">
        <f>MAX(0,AY315*(1+AY$6/Setup!$C$13)-CW316-EU316)+IF($K316=32,$D316,0)</f>
        <v/>
      </c>
      <c r="AZ316">
        <f>MAX(0,AZ315*(1+AZ$6/Setup!$C$13)-CX316-EV316)+IF($K316=33,$D316,0)</f>
        <v/>
      </c>
      <c r="BA316">
        <f>MAX(0,BA315*(1+BA$6/Setup!$C$13)-CY316-EW316)+IF($K316=34,$D316,0)</f>
        <v/>
      </c>
      <c r="BB316">
        <f>MAX(0,BB315*(1+BB$6/Setup!$C$13)-CZ316-EX316)+IF($K316=35,$D316,0)</f>
        <v/>
      </c>
      <c r="BC316">
        <f>MAX(0,BC315*(1+BC$6/Setup!$C$13)-DA316-EY316)+IF($K316=36,$D316,0)</f>
        <v/>
      </c>
      <c r="BD316">
        <f>MAX(0,BD315*(1+BD$6/Setup!$C$13)-DB316-EZ316)+IF($K316=37,$D316,0)</f>
        <v/>
      </c>
      <c r="BE316">
        <f>MAX(0,BE315*(1+BE$6/Setup!$C$13)-DC316-FA316)+IF($K316=38,$D316,0)</f>
        <v/>
      </c>
      <c r="BF316">
        <f>MAX(0,BF315*(1+BF$6/Setup!$C$13)-DD316-FB316)+IF($K316=39,$D316,0)</f>
        <v/>
      </c>
      <c r="BG316">
        <f>MAX(0,BG315*(1+BG$6/Setup!$C$13)-DE316-FC316)+IF($K316=40,$D316,0)</f>
        <v/>
      </c>
      <c r="BH316">
        <f>MAX(0,BH315*(1+BH$6/Setup!$C$13)-DF316-FD316)+IF($K316=41,$D316,0)</f>
        <v/>
      </c>
      <c r="BI316">
        <f>MAX(0,BI315*(1+BI$6/Setup!$C$13)-DG316-FE316)+IF($K316=42,$D316,0)</f>
        <v/>
      </c>
      <c r="BJ316">
        <f>MAX(0,BJ315*(1+BJ$6/Setup!$C$13)-DH316-FF316)+IF($K316=43,$D316,0)</f>
        <v/>
      </c>
      <c r="BK316">
        <f>MAX(0,BK315*(1+BK$6/Setup!$C$13)-DI316-FG316)+IF($K316=44,$D316,0)</f>
        <v/>
      </c>
      <c r="BL316">
        <f>MAX(0,BL315*(1+BL$6/Setup!$C$13)-DJ316-FH316)+IF($K316=45,$D316,0)</f>
        <v/>
      </c>
      <c r="BM316">
        <f>MAX(0,BM315*(1+BM$6/Setup!$C$13)-DK316-FI316)+IF($K316=46,$D316,0)</f>
        <v/>
      </c>
      <c r="BN316">
        <f>MAX(0,BN315*(1+BN$6/Setup!$C$13)-DL316-FJ316)+IF($K316=47,$D316,0)</f>
        <v/>
      </c>
      <c r="BO316">
        <f>MAX(0,BO315*(1+BO$6/Setup!$C$13)-DM316-FK316)+IF($K316=48,$D316,0)</f>
        <v/>
      </c>
      <c r="BP316">
        <f>MAX(0,BP315*(1+BP$6/Setup!$C$13)-DN316-FL316)+IF($K316=49,$D316,0)</f>
        <v/>
      </c>
      <c r="BQ316">
        <f>MAX(0,BQ315*(1+BQ$6/Setup!$C$13)-DO316-FM316)+IF($K316=50,$D316,0)</f>
        <v/>
      </c>
      <c r="BR316">
        <f>MIN(T315*(1+T$6/Setup!$C$13),T$7)</f>
        <v/>
      </c>
      <c r="BS316">
        <f>MIN(U315*(1+U$6/Setup!$C$13),U$7)</f>
        <v/>
      </c>
      <c r="BT316">
        <f>MIN(V315*(1+V$6/Setup!$C$13),V$7)</f>
        <v/>
      </c>
      <c r="BU316">
        <f>MIN(W315*(1+W$6/Setup!$C$13),W$7)</f>
        <v/>
      </c>
      <c r="BV316">
        <f>MIN(X315*(1+X$6/Setup!$C$13),X$7)</f>
        <v/>
      </c>
      <c r="BW316">
        <f>MIN(Y315*(1+Y$6/Setup!$C$13),Y$7)</f>
        <v/>
      </c>
      <c r="BX316">
        <f>MIN(Z315*(1+Z$6/Setup!$C$13),Z$7)</f>
        <v/>
      </c>
      <c r="BY316">
        <f>MIN(AA315*(1+AA$6/Setup!$C$13),AA$7)</f>
        <v/>
      </c>
      <c r="BZ316">
        <f>MIN(AB315*(1+AB$6/Setup!$C$13),AB$7)</f>
        <v/>
      </c>
      <c r="CA316">
        <f>MIN(AC315*(1+AC$6/Setup!$C$13),AC$7)</f>
        <v/>
      </c>
      <c r="CB316">
        <f>MIN(AD315*(1+AD$6/Setup!$C$13),AD$7)</f>
        <v/>
      </c>
      <c r="CC316">
        <f>MIN(AE315*(1+AE$6/Setup!$C$13),AE$7)</f>
        <v/>
      </c>
      <c r="CD316">
        <f>MIN(AF315*(1+AF$6/Setup!$C$13),AF$7)</f>
        <v/>
      </c>
      <c r="CE316">
        <f>MIN(AG315*(1+AG$6/Setup!$C$13),AG$7)</f>
        <v/>
      </c>
      <c r="CF316">
        <f>MIN(AH315*(1+AH$6/Setup!$C$13),AH$7)</f>
        <v/>
      </c>
      <c r="CG316">
        <f>MIN(AI315*(1+AI$6/Setup!$C$13),AI$7)</f>
        <v/>
      </c>
      <c r="CH316">
        <f>MIN(AJ315*(1+AJ$6/Setup!$C$13),AJ$7)</f>
        <v/>
      </c>
      <c r="CI316">
        <f>MIN(AK315*(1+AK$6/Setup!$C$13),AK$7)</f>
        <v/>
      </c>
      <c r="CJ316">
        <f>MIN(AL315*(1+AL$6/Setup!$C$13),AL$7)</f>
        <v/>
      </c>
      <c r="CK316">
        <f>MIN(AM315*(1+AM$6/Setup!$C$13),AM$7)</f>
        <v/>
      </c>
      <c r="CL316">
        <f>MIN(AN315*(1+AN$6/Setup!$C$13),AN$7)</f>
        <v/>
      </c>
      <c r="CM316">
        <f>MIN(AO315*(1+AO$6/Setup!$C$13),AO$7)</f>
        <v/>
      </c>
      <c r="CN316">
        <f>MIN(AP315*(1+AP$6/Setup!$C$13),AP$7)</f>
        <v/>
      </c>
      <c r="CO316">
        <f>MIN(AQ315*(1+AQ$6/Setup!$C$13),AQ$7)</f>
        <v/>
      </c>
      <c r="CP316">
        <f>MIN(AR315*(1+AR$6/Setup!$C$13),AR$7)</f>
        <v/>
      </c>
      <c r="CQ316">
        <f>MIN(AS315*(1+AS$6/Setup!$C$13),AS$7)</f>
        <v/>
      </c>
      <c r="CR316">
        <f>MIN(AT315*(1+AT$6/Setup!$C$13),AT$7)</f>
        <v/>
      </c>
      <c r="CS316">
        <f>MIN(AU315*(1+AU$6/Setup!$C$13),AU$7)</f>
        <v/>
      </c>
      <c r="CT316">
        <f>MIN(AV315*(1+AV$6/Setup!$C$13),AV$7)</f>
        <v/>
      </c>
      <c r="CU316">
        <f>MIN(AW315*(1+AW$6/Setup!$C$13),AW$7)</f>
        <v/>
      </c>
      <c r="CV316">
        <f>MIN(AX315*(1+AX$6/Setup!$C$13),AX$7)</f>
        <v/>
      </c>
      <c r="CW316">
        <f>MIN(AY315*(1+AY$6/Setup!$C$13),AY$7)</f>
        <v/>
      </c>
      <c r="CX316">
        <f>MIN(AZ315*(1+AZ$6/Setup!$C$13),AZ$7)</f>
        <v/>
      </c>
      <c r="CY316">
        <f>MIN(BA315*(1+BA$6/Setup!$C$13),BA$7)</f>
        <v/>
      </c>
      <c r="CZ316">
        <f>MIN(BB315*(1+BB$6/Setup!$C$13),BB$7)</f>
        <v/>
      </c>
      <c r="DA316">
        <f>MIN(BC315*(1+BC$6/Setup!$C$13),BC$7)</f>
        <v/>
      </c>
      <c r="DB316">
        <f>MIN(BD315*(1+BD$6/Setup!$C$13),BD$7)</f>
        <v/>
      </c>
      <c r="DC316">
        <f>MIN(BE315*(1+BE$6/Setup!$C$13),BE$7)</f>
        <v/>
      </c>
      <c r="DD316">
        <f>MIN(BF315*(1+BF$6/Setup!$C$13),BF$7)</f>
        <v/>
      </c>
      <c r="DE316">
        <f>MIN(BG315*(1+BG$6/Setup!$C$13),BG$7)</f>
        <v/>
      </c>
      <c r="DF316">
        <f>MIN(BH315*(1+BH$6/Setup!$C$13),BH$7)</f>
        <v/>
      </c>
      <c r="DG316">
        <f>MIN(BI315*(1+BI$6/Setup!$C$13),BI$7)</f>
        <v/>
      </c>
      <c r="DH316">
        <f>MIN(BJ315*(1+BJ$6/Setup!$C$13),BJ$7)</f>
        <v/>
      </c>
      <c r="DI316">
        <f>MIN(BK315*(1+BK$6/Setup!$C$13),BK$7)</f>
        <v/>
      </c>
      <c r="DJ316">
        <f>MIN(BL315*(1+BL$6/Setup!$C$13),BL$7)</f>
        <v/>
      </c>
      <c r="DK316">
        <f>MIN(BM315*(1+BM$6/Setup!$C$13),BM$7)</f>
        <v/>
      </c>
      <c r="DL316">
        <f>MIN(BN315*(1+BN$6/Setup!$C$13),BN$7)</f>
        <v/>
      </c>
      <c r="DM316">
        <f>MIN(BO315*(1+BO$6/Setup!$C$13),BO$7)</f>
        <v/>
      </c>
      <c r="DN316">
        <f>MIN(BP315*(1+BP$6/Setup!$C$13),BP$7)</f>
        <v/>
      </c>
      <c r="DO316">
        <f>MIN(BQ315*(1+BQ$6/Setup!$C$13),BQ$7)</f>
        <v/>
      </c>
      <c r="DP316">
        <f>MIN(T315*(1+T$6/Setup!$C$13)-BR316,$H316)</f>
        <v/>
      </c>
      <c r="DQ316">
        <f>MIN(U315*(1+U$6/Setup!$C$13)-BS316,MAX(0,$H316-SUM($DP316:DP316)))</f>
        <v/>
      </c>
      <c r="DR316">
        <f>MIN(V315*(1+V$6/Setup!$C$13)-BT316,MAX(0,$H316-SUM($DP316:DQ316)))</f>
        <v/>
      </c>
      <c r="DS316">
        <f>MIN(W315*(1+W$6/Setup!$C$13)-BU316,MAX(0,$H316-SUM($DP316:DR316)))</f>
        <v/>
      </c>
      <c r="DT316">
        <f>MIN(X315*(1+X$6/Setup!$C$13)-BV316,MAX(0,$H316-SUM($DP316:DS316)))</f>
        <v/>
      </c>
      <c r="DU316">
        <f>MIN(Y315*(1+Y$6/Setup!$C$13)-BW316,MAX(0,$H316-SUM($DP316:DT316)))</f>
        <v/>
      </c>
      <c r="DV316">
        <f>MIN(Z315*(1+Z$6/Setup!$C$13)-BX316,MAX(0,$H316-SUM($DP316:DU316)))</f>
        <v/>
      </c>
      <c r="DW316">
        <f>MIN(AA315*(1+AA$6/Setup!$C$13)-BY316,MAX(0,$H316-SUM($DP316:DV316)))</f>
        <v/>
      </c>
      <c r="DX316">
        <f>MIN(AB315*(1+AB$6/Setup!$C$13)-BZ316,MAX(0,$H316-SUM($DP316:DW316)))</f>
        <v/>
      </c>
      <c r="DY316">
        <f>MIN(AC315*(1+AC$6/Setup!$C$13)-CA316,MAX(0,$H316-SUM($DP316:DX316)))</f>
        <v/>
      </c>
      <c r="DZ316">
        <f>MIN(AD315*(1+AD$6/Setup!$C$13)-CB316,MAX(0,$H316-SUM($DP316:DY316)))</f>
        <v/>
      </c>
      <c r="EA316">
        <f>MIN(AE315*(1+AE$6/Setup!$C$13)-CC316,MAX(0,$H316-SUM($DP316:DZ316)))</f>
        <v/>
      </c>
      <c r="EB316">
        <f>MIN(AF315*(1+AF$6/Setup!$C$13)-CD316,MAX(0,$H316-SUM($DP316:EA316)))</f>
        <v/>
      </c>
      <c r="EC316">
        <f>MIN(AG315*(1+AG$6/Setup!$C$13)-CE316,MAX(0,$H316-SUM($DP316:EB316)))</f>
        <v/>
      </c>
      <c r="ED316">
        <f>MIN(AH315*(1+AH$6/Setup!$C$13)-CF316,MAX(0,$H316-SUM($DP316:EC316)))</f>
        <v/>
      </c>
      <c r="EE316">
        <f>MIN(AI315*(1+AI$6/Setup!$C$13)-CG316,MAX(0,$H316-SUM($DP316:ED316)))</f>
        <v/>
      </c>
      <c r="EF316">
        <f>MIN(AJ315*(1+AJ$6/Setup!$C$13)-CH316,MAX(0,$H316-SUM($DP316:EE316)))</f>
        <v/>
      </c>
      <c r="EG316">
        <f>MIN(AK315*(1+AK$6/Setup!$C$13)-CI316,MAX(0,$H316-SUM($DP316:EF316)))</f>
        <v/>
      </c>
      <c r="EH316">
        <f>MIN(AL315*(1+AL$6/Setup!$C$13)-CJ316,MAX(0,$H316-SUM($DP316:EG316)))</f>
        <v/>
      </c>
      <c r="EI316">
        <f>MIN(AM315*(1+AM$6/Setup!$C$13)-CK316,MAX(0,$H316-SUM($DP316:EH316)))</f>
        <v/>
      </c>
      <c r="EJ316">
        <f>MIN(AN315*(1+AN$6/Setup!$C$13)-CL316,MAX(0,$H316-SUM($DP316:EI316)))</f>
        <v/>
      </c>
      <c r="EK316">
        <f>MIN(AO315*(1+AO$6/Setup!$C$13)-CM316,MAX(0,$H316-SUM($DP316:EJ316)))</f>
        <v/>
      </c>
      <c r="EL316">
        <f>MIN(AP315*(1+AP$6/Setup!$C$13)-CN316,MAX(0,$H316-SUM($DP316:EK316)))</f>
        <v/>
      </c>
      <c r="EM316">
        <f>MIN(AQ315*(1+AQ$6/Setup!$C$13)-CO316,MAX(0,$H316-SUM($DP316:EL316)))</f>
        <v/>
      </c>
      <c r="EN316">
        <f>MIN(AR315*(1+AR$6/Setup!$C$13)-CP316,MAX(0,$H316-SUM($DP316:EM316)))</f>
        <v/>
      </c>
      <c r="EO316">
        <f>MIN(AS315*(1+AS$6/Setup!$C$13)-CQ316,MAX(0,$H316-SUM($DP316:EN316)))</f>
        <v/>
      </c>
      <c r="EP316">
        <f>MIN(AT315*(1+AT$6/Setup!$C$13)-CR316,MAX(0,$H316-SUM($DP316:EO316)))</f>
        <v/>
      </c>
      <c r="EQ316">
        <f>MIN(AU315*(1+AU$6/Setup!$C$13)-CS316,MAX(0,$H316-SUM($DP316:EP316)))</f>
        <v/>
      </c>
      <c r="ER316">
        <f>MIN(AV315*(1+AV$6/Setup!$C$13)-CT316,MAX(0,$H316-SUM($DP316:EQ316)))</f>
        <v/>
      </c>
      <c r="ES316">
        <f>MIN(AW315*(1+AW$6/Setup!$C$13)-CU316,MAX(0,$H316-SUM($DP316:ER316)))</f>
        <v/>
      </c>
      <c r="ET316">
        <f>MIN(AX315*(1+AX$6/Setup!$C$13)-CV316,MAX(0,$H316-SUM($DP316:ES316)))</f>
        <v/>
      </c>
      <c r="EU316">
        <f>MIN(AY315*(1+AY$6/Setup!$C$13)-CW316,MAX(0,$H316-SUM($DP316:ET316)))</f>
        <v/>
      </c>
      <c r="EV316">
        <f>MIN(AZ315*(1+AZ$6/Setup!$C$13)-CX316,MAX(0,$H316-SUM($DP316:EU316)))</f>
        <v/>
      </c>
      <c r="EW316">
        <f>MIN(BA315*(1+BA$6/Setup!$C$13)-CY316,MAX(0,$H316-SUM($DP316:EV316)))</f>
        <v/>
      </c>
      <c r="EX316">
        <f>MIN(BB315*(1+BB$6/Setup!$C$13)-CZ316,MAX(0,$H316-SUM($DP316:EW316)))</f>
        <v/>
      </c>
      <c r="EY316">
        <f>MIN(BC315*(1+BC$6/Setup!$C$13)-DA316,MAX(0,$H316-SUM($DP316:EX316)))</f>
        <v/>
      </c>
      <c r="EZ316">
        <f>MIN(BD315*(1+BD$6/Setup!$C$13)-DB316,MAX(0,$H316-SUM($DP316:EY316)))</f>
        <v/>
      </c>
      <c r="FA316">
        <f>MIN(BE315*(1+BE$6/Setup!$C$13)-DC316,MAX(0,$H316-SUM($DP316:EZ316)))</f>
        <v/>
      </c>
      <c r="FB316">
        <f>MIN(BF315*(1+BF$6/Setup!$C$13)-DD316,MAX(0,$H316-SUM($DP316:FA316)))</f>
        <v/>
      </c>
      <c r="FC316">
        <f>MIN(BG315*(1+BG$6/Setup!$C$13)-DE316,MAX(0,$H316-SUM($DP316:FB316)))</f>
        <v/>
      </c>
      <c r="FD316">
        <f>MIN(BH315*(1+BH$6/Setup!$C$13)-DF316,MAX(0,$H316-SUM($DP316:FC316)))</f>
        <v/>
      </c>
      <c r="FE316">
        <f>MIN(BI315*(1+BI$6/Setup!$C$13)-DG316,MAX(0,$H316-SUM($DP316:FD316)))</f>
        <v/>
      </c>
      <c r="FF316">
        <f>MIN(BJ315*(1+BJ$6/Setup!$C$13)-DH316,MAX(0,$H316-SUM($DP316:FE316)))</f>
        <v/>
      </c>
      <c r="FG316">
        <f>MIN(BK315*(1+BK$6/Setup!$C$13)-DI316,MAX(0,$H316-SUM($DP316:FF316)))</f>
        <v/>
      </c>
      <c r="FH316">
        <f>MIN(BL315*(1+BL$6/Setup!$C$13)-DJ316,MAX(0,$H316-SUM($DP316:FG316)))</f>
        <v/>
      </c>
      <c r="FI316">
        <f>MIN(BM315*(1+BM$6/Setup!$C$13)-DK316,MAX(0,$H316-SUM($DP316:FH316)))</f>
        <v/>
      </c>
      <c r="FJ316">
        <f>MIN(BN315*(1+BN$6/Setup!$C$13)-DL316,MAX(0,$H316-SUM($DP316:FI316)))</f>
        <v/>
      </c>
      <c r="FK316">
        <f>MIN(BO315*(1+BO$6/Setup!$C$13)-DM316,MAX(0,$H316-SUM($DP316:FJ316)))</f>
        <v/>
      </c>
      <c r="FL316">
        <f>MIN(BP315*(1+BP$6/Setup!$C$13)-DN316,MAX(0,$H316-SUM($DP316:FK316)))</f>
        <v/>
      </c>
      <c r="FM316">
        <f>MIN(BQ315*(1+BQ$6/Setup!$C$13)-DO316,MAX(0,$H316-SUM($DP316:FL316)))</f>
        <v/>
      </c>
    </row>
    <row r="317">
      <c r="A317">
        <f>A316+1</f>
        <v/>
      </c>
      <c r="B317">
        <f>IF(Setup!$C$6="Every week",Setup!$C$7+7*(A317-1),IF(Setup!$C$6="Every 2 weeks",Setup!$C$7+14*(A317-1),IF(Setup!$C$6="Every month",EDATE(Setup!$C$7,A317-1),EOMONTH(Setup!$C$7,INT((A317-1+Setup!$C$20)/2)-1)+MIN(IF(MOD(A317-1+Setup!$C$20,2)=0,Setup!$C$18,Setup!$C$19),DAY(EOMONTH(Setup!$C$7,INT((A317-1+Setup!$C$20)/2)))))))</f>
        <v/>
      </c>
      <c r="C317">
        <f>N('Paycheck Plan'!J313)</f>
        <v/>
      </c>
      <c r="D317">
        <f>N('Paycheck Plan'!K313)</f>
        <v/>
      </c>
      <c r="E317">
        <f>MIN(MAX(0,Setup!$C$10-F316),MAX(0,Setup!$C$8+C317-G317))</f>
        <v/>
      </c>
      <c r="F317">
        <f>F316+E317</f>
        <v/>
      </c>
      <c r="G317">
        <f>MIN(Setup!$C$14,MAX(0,Setup!$C$8+C317))</f>
        <v/>
      </c>
      <c r="H317">
        <f>MAX(0,Setup!$C$8+C317-G317-E317)+SUM($T$7:$BQ$7)-SUM(BR317:DO317)</f>
        <v/>
      </c>
      <c r="I317">
        <f>SUMPRODUCT(T316:BQ316,$T$6:$BQ$6)/Setup!$C$13</f>
        <v/>
      </c>
      <c r="J317">
        <f>SUM(T317:BQ317)</f>
        <v/>
      </c>
      <c r="K317">
        <f>IF(MAX(DP317:FM317)&gt;0,MATCH(MAX(DP317:FM317),DP317:FM317,0),1)</f>
        <v/>
      </c>
      <c r="T317">
        <f>MAX(0,T316*(1+T$6/Setup!$C$13)-BR317-DP317)+IF($K317=1,$D317,0)</f>
        <v/>
      </c>
      <c r="U317">
        <f>MAX(0,U316*(1+U$6/Setup!$C$13)-BS317-DQ317)+IF($K317=2,$D317,0)</f>
        <v/>
      </c>
      <c r="V317">
        <f>MAX(0,V316*(1+V$6/Setup!$C$13)-BT317-DR317)+IF($K317=3,$D317,0)</f>
        <v/>
      </c>
      <c r="W317">
        <f>MAX(0,W316*(1+W$6/Setup!$C$13)-BU317-DS317)+IF($K317=4,$D317,0)</f>
        <v/>
      </c>
      <c r="X317">
        <f>MAX(0,X316*(1+X$6/Setup!$C$13)-BV317-DT317)+IF($K317=5,$D317,0)</f>
        <v/>
      </c>
      <c r="Y317">
        <f>MAX(0,Y316*(1+Y$6/Setup!$C$13)-BW317-DU317)+IF($K317=6,$D317,0)</f>
        <v/>
      </c>
      <c r="Z317">
        <f>MAX(0,Z316*(1+Z$6/Setup!$C$13)-BX317-DV317)+IF($K317=7,$D317,0)</f>
        <v/>
      </c>
      <c r="AA317">
        <f>MAX(0,AA316*(1+AA$6/Setup!$C$13)-BY317-DW317)+IF($K317=8,$D317,0)</f>
        <v/>
      </c>
      <c r="AB317">
        <f>MAX(0,AB316*(1+AB$6/Setup!$C$13)-BZ317-DX317)+IF($K317=9,$D317,0)</f>
        <v/>
      </c>
      <c r="AC317">
        <f>MAX(0,AC316*(1+AC$6/Setup!$C$13)-CA317-DY317)+IF($K317=10,$D317,0)</f>
        <v/>
      </c>
      <c r="AD317">
        <f>MAX(0,AD316*(1+AD$6/Setup!$C$13)-CB317-DZ317)+IF($K317=11,$D317,0)</f>
        <v/>
      </c>
      <c r="AE317">
        <f>MAX(0,AE316*(1+AE$6/Setup!$C$13)-CC317-EA317)+IF($K317=12,$D317,0)</f>
        <v/>
      </c>
      <c r="AF317">
        <f>MAX(0,AF316*(1+AF$6/Setup!$C$13)-CD317-EB317)+IF($K317=13,$D317,0)</f>
        <v/>
      </c>
      <c r="AG317">
        <f>MAX(0,AG316*(1+AG$6/Setup!$C$13)-CE317-EC317)+IF($K317=14,$D317,0)</f>
        <v/>
      </c>
      <c r="AH317">
        <f>MAX(0,AH316*(1+AH$6/Setup!$C$13)-CF317-ED317)+IF($K317=15,$D317,0)</f>
        <v/>
      </c>
      <c r="AI317">
        <f>MAX(0,AI316*(1+AI$6/Setup!$C$13)-CG317-EE317)+IF($K317=16,$D317,0)</f>
        <v/>
      </c>
      <c r="AJ317">
        <f>MAX(0,AJ316*(1+AJ$6/Setup!$C$13)-CH317-EF317)+IF($K317=17,$D317,0)</f>
        <v/>
      </c>
      <c r="AK317">
        <f>MAX(0,AK316*(1+AK$6/Setup!$C$13)-CI317-EG317)+IF($K317=18,$D317,0)</f>
        <v/>
      </c>
      <c r="AL317">
        <f>MAX(0,AL316*(1+AL$6/Setup!$C$13)-CJ317-EH317)+IF($K317=19,$D317,0)</f>
        <v/>
      </c>
      <c r="AM317">
        <f>MAX(0,AM316*(1+AM$6/Setup!$C$13)-CK317-EI317)+IF($K317=20,$D317,0)</f>
        <v/>
      </c>
      <c r="AN317">
        <f>MAX(0,AN316*(1+AN$6/Setup!$C$13)-CL317-EJ317)+IF($K317=21,$D317,0)</f>
        <v/>
      </c>
      <c r="AO317">
        <f>MAX(0,AO316*(1+AO$6/Setup!$C$13)-CM317-EK317)+IF($K317=22,$D317,0)</f>
        <v/>
      </c>
      <c r="AP317">
        <f>MAX(0,AP316*(1+AP$6/Setup!$C$13)-CN317-EL317)+IF($K317=23,$D317,0)</f>
        <v/>
      </c>
      <c r="AQ317">
        <f>MAX(0,AQ316*(1+AQ$6/Setup!$C$13)-CO317-EM317)+IF($K317=24,$D317,0)</f>
        <v/>
      </c>
      <c r="AR317">
        <f>MAX(0,AR316*(1+AR$6/Setup!$C$13)-CP317-EN317)+IF($K317=25,$D317,0)</f>
        <v/>
      </c>
      <c r="AS317">
        <f>MAX(0,AS316*(1+AS$6/Setup!$C$13)-CQ317-EO317)+IF($K317=26,$D317,0)</f>
        <v/>
      </c>
      <c r="AT317">
        <f>MAX(0,AT316*(1+AT$6/Setup!$C$13)-CR317-EP317)+IF($K317=27,$D317,0)</f>
        <v/>
      </c>
      <c r="AU317">
        <f>MAX(0,AU316*(1+AU$6/Setup!$C$13)-CS317-EQ317)+IF($K317=28,$D317,0)</f>
        <v/>
      </c>
      <c r="AV317">
        <f>MAX(0,AV316*(1+AV$6/Setup!$C$13)-CT317-ER317)+IF($K317=29,$D317,0)</f>
        <v/>
      </c>
      <c r="AW317">
        <f>MAX(0,AW316*(1+AW$6/Setup!$C$13)-CU317-ES317)+IF($K317=30,$D317,0)</f>
        <v/>
      </c>
      <c r="AX317">
        <f>MAX(0,AX316*(1+AX$6/Setup!$C$13)-CV317-ET317)+IF($K317=31,$D317,0)</f>
        <v/>
      </c>
      <c r="AY317">
        <f>MAX(0,AY316*(1+AY$6/Setup!$C$13)-CW317-EU317)+IF($K317=32,$D317,0)</f>
        <v/>
      </c>
      <c r="AZ317">
        <f>MAX(0,AZ316*(1+AZ$6/Setup!$C$13)-CX317-EV317)+IF($K317=33,$D317,0)</f>
        <v/>
      </c>
      <c r="BA317">
        <f>MAX(0,BA316*(1+BA$6/Setup!$C$13)-CY317-EW317)+IF($K317=34,$D317,0)</f>
        <v/>
      </c>
      <c r="BB317">
        <f>MAX(0,BB316*(1+BB$6/Setup!$C$13)-CZ317-EX317)+IF($K317=35,$D317,0)</f>
        <v/>
      </c>
      <c r="BC317">
        <f>MAX(0,BC316*(1+BC$6/Setup!$C$13)-DA317-EY317)+IF($K317=36,$D317,0)</f>
        <v/>
      </c>
      <c r="BD317">
        <f>MAX(0,BD316*(1+BD$6/Setup!$C$13)-DB317-EZ317)+IF($K317=37,$D317,0)</f>
        <v/>
      </c>
      <c r="BE317">
        <f>MAX(0,BE316*(1+BE$6/Setup!$C$13)-DC317-FA317)+IF($K317=38,$D317,0)</f>
        <v/>
      </c>
      <c r="BF317">
        <f>MAX(0,BF316*(1+BF$6/Setup!$C$13)-DD317-FB317)+IF($K317=39,$D317,0)</f>
        <v/>
      </c>
      <c r="BG317">
        <f>MAX(0,BG316*(1+BG$6/Setup!$C$13)-DE317-FC317)+IF($K317=40,$D317,0)</f>
        <v/>
      </c>
      <c r="BH317">
        <f>MAX(0,BH316*(1+BH$6/Setup!$C$13)-DF317-FD317)+IF($K317=41,$D317,0)</f>
        <v/>
      </c>
      <c r="BI317">
        <f>MAX(0,BI316*(1+BI$6/Setup!$C$13)-DG317-FE317)+IF($K317=42,$D317,0)</f>
        <v/>
      </c>
      <c r="BJ317">
        <f>MAX(0,BJ316*(1+BJ$6/Setup!$C$13)-DH317-FF317)+IF($K317=43,$D317,0)</f>
        <v/>
      </c>
      <c r="BK317">
        <f>MAX(0,BK316*(1+BK$6/Setup!$C$13)-DI317-FG317)+IF($K317=44,$D317,0)</f>
        <v/>
      </c>
      <c r="BL317">
        <f>MAX(0,BL316*(1+BL$6/Setup!$C$13)-DJ317-FH317)+IF($K317=45,$D317,0)</f>
        <v/>
      </c>
      <c r="BM317">
        <f>MAX(0,BM316*(1+BM$6/Setup!$C$13)-DK317-FI317)+IF($K317=46,$D317,0)</f>
        <v/>
      </c>
      <c r="BN317">
        <f>MAX(0,BN316*(1+BN$6/Setup!$C$13)-DL317-FJ317)+IF($K317=47,$D317,0)</f>
        <v/>
      </c>
      <c r="BO317">
        <f>MAX(0,BO316*(1+BO$6/Setup!$C$13)-DM317-FK317)+IF($K317=48,$D317,0)</f>
        <v/>
      </c>
      <c r="BP317">
        <f>MAX(0,BP316*(1+BP$6/Setup!$C$13)-DN317-FL317)+IF($K317=49,$D317,0)</f>
        <v/>
      </c>
      <c r="BQ317">
        <f>MAX(0,BQ316*(1+BQ$6/Setup!$C$13)-DO317-FM317)+IF($K317=50,$D317,0)</f>
        <v/>
      </c>
      <c r="BR317">
        <f>MIN(T316*(1+T$6/Setup!$C$13),T$7)</f>
        <v/>
      </c>
      <c r="BS317">
        <f>MIN(U316*(1+U$6/Setup!$C$13),U$7)</f>
        <v/>
      </c>
      <c r="BT317">
        <f>MIN(V316*(1+V$6/Setup!$C$13),V$7)</f>
        <v/>
      </c>
      <c r="BU317">
        <f>MIN(W316*(1+W$6/Setup!$C$13),W$7)</f>
        <v/>
      </c>
      <c r="BV317">
        <f>MIN(X316*(1+X$6/Setup!$C$13),X$7)</f>
        <v/>
      </c>
      <c r="BW317">
        <f>MIN(Y316*(1+Y$6/Setup!$C$13),Y$7)</f>
        <v/>
      </c>
      <c r="BX317">
        <f>MIN(Z316*(1+Z$6/Setup!$C$13),Z$7)</f>
        <v/>
      </c>
      <c r="BY317">
        <f>MIN(AA316*(1+AA$6/Setup!$C$13),AA$7)</f>
        <v/>
      </c>
      <c r="BZ317">
        <f>MIN(AB316*(1+AB$6/Setup!$C$13),AB$7)</f>
        <v/>
      </c>
      <c r="CA317">
        <f>MIN(AC316*(1+AC$6/Setup!$C$13),AC$7)</f>
        <v/>
      </c>
      <c r="CB317">
        <f>MIN(AD316*(1+AD$6/Setup!$C$13),AD$7)</f>
        <v/>
      </c>
      <c r="CC317">
        <f>MIN(AE316*(1+AE$6/Setup!$C$13),AE$7)</f>
        <v/>
      </c>
      <c r="CD317">
        <f>MIN(AF316*(1+AF$6/Setup!$C$13),AF$7)</f>
        <v/>
      </c>
      <c r="CE317">
        <f>MIN(AG316*(1+AG$6/Setup!$C$13),AG$7)</f>
        <v/>
      </c>
      <c r="CF317">
        <f>MIN(AH316*(1+AH$6/Setup!$C$13),AH$7)</f>
        <v/>
      </c>
      <c r="CG317">
        <f>MIN(AI316*(1+AI$6/Setup!$C$13),AI$7)</f>
        <v/>
      </c>
      <c r="CH317">
        <f>MIN(AJ316*(1+AJ$6/Setup!$C$13),AJ$7)</f>
        <v/>
      </c>
      <c r="CI317">
        <f>MIN(AK316*(1+AK$6/Setup!$C$13),AK$7)</f>
        <v/>
      </c>
      <c r="CJ317">
        <f>MIN(AL316*(1+AL$6/Setup!$C$13),AL$7)</f>
        <v/>
      </c>
      <c r="CK317">
        <f>MIN(AM316*(1+AM$6/Setup!$C$13),AM$7)</f>
        <v/>
      </c>
      <c r="CL317">
        <f>MIN(AN316*(1+AN$6/Setup!$C$13),AN$7)</f>
        <v/>
      </c>
      <c r="CM317">
        <f>MIN(AO316*(1+AO$6/Setup!$C$13),AO$7)</f>
        <v/>
      </c>
      <c r="CN317">
        <f>MIN(AP316*(1+AP$6/Setup!$C$13),AP$7)</f>
        <v/>
      </c>
      <c r="CO317">
        <f>MIN(AQ316*(1+AQ$6/Setup!$C$13),AQ$7)</f>
        <v/>
      </c>
      <c r="CP317">
        <f>MIN(AR316*(1+AR$6/Setup!$C$13),AR$7)</f>
        <v/>
      </c>
      <c r="CQ317">
        <f>MIN(AS316*(1+AS$6/Setup!$C$13),AS$7)</f>
        <v/>
      </c>
      <c r="CR317">
        <f>MIN(AT316*(1+AT$6/Setup!$C$13),AT$7)</f>
        <v/>
      </c>
      <c r="CS317">
        <f>MIN(AU316*(1+AU$6/Setup!$C$13),AU$7)</f>
        <v/>
      </c>
      <c r="CT317">
        <f>MIN(AV316*(1+AV$6/Setup!$C$13),AV$7)</f>
        <v/>
      </c>
      <c r="CU317">
        <f>MIN(AW316*(1+AW$6/Setup!$C$13),AW$7)</f>
        <v/>
      </c>
      <c r="CV317">
        <f>MIN(AX316*(1+AX$6/Setup!$C$13),AX$7)</f>
        <v/>
      </c>
      <c r="CW317">
        <f>MIN(AY316*(1+AY$6/Setup!$C$13),AY$7)</f>
        <v/>
      </c>
      <c r="CX317">
        <f>MIN(AZ316*(1+AZ$6/Setup!$C$13),AZ$7)</f>
        <v/>
      </c>
      <c r="CY317">
        <f>MIN(BA316*(1+BA$6/Setup!$C$13),BA$7)</f>
        <v/>
      </c>
      <c r="CZ317">
        <f>MIN(BB316*(1+BB$6/Setup!$C$13),BB$7)</f>
        <v/>
      </c>
      <c r="DA317">
        <f>MIN(BC316*(1+BC$6/Setup!$C$13),BC$7)</f>
        <v/>
      </c>
      <c r="DB317">
        <f>MIN(BD316*(1+BD$6/Setup!$C$13),BD$7)</f>
        <v/>
      </c>
      <c r="DC317">
        <f>MIN(BE316*(1+BE$6/Setup!$C$13),BE$7)</f>
        <v/>
      </c>
      <c r="DD317">
        <f>MIN(BF316*(1+BF$6/Setup!$C$13),BF$7)</f>
        <v/>
      </c>
      <c r="DE317">
        <f>MIN(BG316*(1+BG$6/Setup!$C$13),BG$7)</f>
        <v/>
      </c>
      <c r="DF317">
        <f>MIN(BH316*(1+BH$6/Setup!$C$13),BH$7)</f>
        <v/>
      </c>
      <c r="DG317">
        <f>MIN(BI316*(1+BI$6/Setup!$C$13),BI$7)</f>
        <v/>
      </c>
      <c r="DH317">
        <f>MIN(BJ316*(1+BJ$6/Setup!$C$13),BJ$7)</f>
        <v/>
      </c>
      <c r="DI317">
        <f>MIN(BK316*(1+BK$6/Setup!$C$13),BK$7)</f>
        <v/>
      </c>
      <c r="DJ317">
        <f>MIN(BL316*(1+BL$6/Setup!$C$13),BL$7)</f>
        <v/>
      </c>
      <c r="DK317">
        <f>MIN(BM316*(1+BM$6/Setup!$C$13),BM$7)</f>
        <v/>
      </c>
      <c r="DL317">
        <f>MIN(BN316*(1+BN$6/Setup!$C$13),BN$7)</f>
        <v/>
      </c>
      <c r="DM317">
        <f>MIN(BO316*(1+BO$6/Setup!$C$13),BO$7)</f>
        <v/>
      </c>
      <c r="DN317">
        <f>MIN(BP316*(1+BP$6/Setup!$C$13),BP$7)</f>
        <v/>
      </c>
      <c r="DO317">
        <f>MIN(BQ316*(1+BQ$6/Setup!$C$13),BQ$7)</f>
        <v/>
      </c>
      <c r="DP317">
        <f>MIN(T316*(1+T$6/Setup!$C$13)-BR317,$H317)</f>
        <v/>
      </c>
      <c r="DQ317">
        <f>MIN(U316*(1+U$6/Setup!$C$13)-BS317,MAX(0,$H317-SUM($DP317:DP317)))</f>
        <v/>
      </c>
      <c r="DR317">
        <f>MIN(V316*(1+V$6/Setup!$C$13)-BT317,MAX(0,$H317-SUM($DP317:DQ317)))</f>
        <v/>
      </c>
      <c r="DS317">
        <f>MIN(W316*(1+W$6/Setup!$C$13)-BU317,MAX(0,$H317-SUM($DP317:DR317)))</f>
        <v/>
      </c>
      <c r="DT317">
        <f>MIN(X316*(1+X$6/Setup!$C$13)-BV317,MAX(0,$H317-SUM($DP317:DS317)))</f>
        <v/>
      </c>
      <c r="DU317">
        <f>MIN(Y316*(1+Y$6/Setup!$C$13)-BW317,MAX(0,$H317-SUM($DP317:DT317)))</f>
        <v/>
      </c>
      <c r="DV317">
        <f>MIN(Z316*(1+Z$6/Setup!$C$13)-BX317,MAX(0,$H317-SUM($DP317:DU317)))</f>
        <v/>
      </c>
      <c r="DW317">
        <f>MIN(AA316*(1+AA$6/Setup!$C$13)-BY317,MAX(0,$H317-SUM($DP317:DV317)))</f>
        <v/>
      </c>
      <c r="DX317">
        <f>MIN(AB316*(1+AB$6/Setup!$C$13)-BZ317,MAX(0,$H317-SUM($DP317:DW317)))</f>
        <v/>
      </c>
      <c r="DY317">
        <f>MIN(AC316*(1+AC$6/Setup!$C$13)-CA317,MAX(0,$H317-SUM($DP317:DX317)))</f>
        <v/>
      </c>
      <c r="DZ317">
        <f>MIN(AD316*(1+AD$6/Setup!$C$13)-CB317,MAX(0,$H317-SUM($DP317:DY317)))</f>
        <v/>
      </c>
      <c r="EA317">
        <f>MIN(AE316*(1+AE$6/Setup!$C$13)-CC317,MAX(0,$H317-SUM($DP317:DZ317)))</f>
        <v/>
      </c>
      <c r="EB317">
        <f>MIN(AF316*(1+AF$6/Setup!$C$13)-CD317,MAX(0,$H317-SUM($DP317:EA317)))</f>
        <v/>
      </c>
      <c r="EC317">
        <f>MIN(AG316*(1+AG$6/Setup!$C$13)-CE317,MAX(0,$H317-SUM($DP317:EB317)))</f>
        <v/>
      </c>
      <c r="ED317">
        <f>MIN(AH316*(1+AH$6/Setup!$C$13)-CF317,MAX(0,$H317-SUM($DP317:EC317)))</f>
        <v/>
      </c>
      <c r="EE317">
        <f>MIN(AI316*(1+AI$6/Setup!$C$13)-CG317,MAX(0,$H317-SUM($DP317:ED317)))</f>
        <v/>
      </c>
      <c r="EF317">
        <f>MIN(AJ316*(1+AJ$6/Setup!$C$13)-CH317,MAX(0,$H317-SUM($DP317:EE317)))</f>
        <v/>
      </c>
      <c r="EG317">
        <f>MIN(AK316*(1+AK$6/Setup!$C$13)-CI317,MAX(0,$H317-SUM($DP317:EF317)))</f>
        <v/>
      </c>
      <c r="EH317">
        <f>MIN(AL316*(1+AL$6/Setup!$C$13)-CJ317,MAX(0,$H317-SUM($DP317:EG317)))</f>
        <v/>
      </c>
      <c r="EI317">
        <f>MIN(AM316*(1+AM$6/Setup!$C$13)-CK317,MAX(0,$H317-SUM($DP317:EH317)))</f>
        <v/>
      </c>
      <c r="EJ317">
        <f>MIN(AN316*(1+AN$6/Setup!$C$13)-CL317,MAX(0,$H317-SUM($DP317:EI317)))</f>
        <v/>
      </c>
      <c r="EK317">
        <f>MIN(AO316*(1+AO$6/Setup!$C$13)-CM317,MAX(0,$H317-SUM($DP317:EJ317)))</f>
        <v/>
      </c>
      <c r="EL317">
        <f>MIN(AP316*(1+AP$6/Setup!$C$13)-CN317,MAX(0,$H317-SUM($DP317:EK317)))</f>
        <v/>
      </c>
      <c r="EM317">
        <f>MIN(AQ316*(1+AQ$6/Setup!$C$13)-CO317,MAX(0,$H317-SUM($DP317:EL317)))</f>
        <v/>
      </c>
      <c r="EN317">
        <f>MIN(AR316*(1+AR$6/Setup!$C$13)-CP317,MAX(0,$H317-SUM($DP317:EM317)))</f>
        <v/>
      </c>
      <c r="EO317">
        <f>MIN(AS316*(1+AS$6/Setup!$C$13)-CQ317,MAX(0,$H317-SUM($DP317:EN317)))</f>
        <v/>
      </c>
      <c r="EP317">
        <f>MIN(AT316*(1+AT$6/Setup!$C$13)-CR317,MAX(0,$H317-SUM($DP317:EO317)))</f>
        <v/>
      </c>
      <c r="EQ317">
        <f>MIN(AU316*(1+AU$6/Setup!$C$13)-CS317,MAX(0,$H317-SUM($DP317:EP317)))</f>
        <v/>
      </c>
      <c r="ER317">
        <f>MIN(AV316*(1+AV$6/Setup!$C$13)-CT317,MAX(0,$H317-SUM($DP317:EQ317)))</f>
        <v/>
      </c>
      <c r="ES317">
        <f>MIN(AW316*(1+AW$6/Setup!$C$13)-CU317,MAX(0,$H317-SUM($DP317:ER317)))</f>
        <v/>
      </c>
      <c r="ET317">
        <f>MIN(AX316*(1+AX$6/Setup!$C$13)-CV317,MAX(0,$H317-SUM($DP317:ES317)))</f>
        <v/>
      </c>
      <c r="EU317">
        <f>MIN(AY316*(1+AY$6/Setup!$C$13)-CW317,MAX(0,$H317-SUM($DP317:ET317)))</f>
        <v/>
      </c>
      <c r="EV317">
        <f>MIN(AZ316*(1+AZ$6/Setup!$C$13)-CX317,MAX(0,$H317-SUM($DP317:EU317)))</f>
        <v/>
      </c>
      <c r="EW317">
        <f>MIN(BA316*(1+BA$6/Setup!$C$13)-CY317,MAX(0,$H317-SUM($DP317:EV317)))</f>
        <v/>
      </c>
      <c r="EX317">
        <f>MIN(BB316*(1+BB$6/Setup!$C$13)-CZ317,MAX(0,$H317-SUM($DP317:EW317)))</f>
        <v/>
      </c>
      <c r="EY317">
        <f>MIN(BC316*(1+BC$6/Setup!$C$13)-DA317,MAX(0,$H317-SUM($DP317:EX317)))</f>
        <v/>
      </c>
      <c r="EZ317">
        <f>MIN(BD316*(1+BD$6/Setup!$C$13)-DB317,MAX(0,$H317-SUM($DP317:EY317)))</f>
        <v/>
      </c>
      <c r="FA317">
        <f>MIN(BE316*(1+BE$6/Setup!$C$13)-DC317,MAX(0,$H317-SUM($DP317:EZ317)))</f>
        <v/>
      </c>
      <c r="FB317">
        <f>MIN(BF316*(1+BF$6/Setup!$C$13)-DD317,MAX(0,$H317-SUM($DP317:FA317)))</f>
        <v/>
      </c>
      <c r="FC317">
        <f>MIN(BG316*(1+BG$6/Setup!$C$13)-DE317,MAX(0,$H317-SUM($DP317:FB317)))</f>
        <v/>
      </c>
      <c r="FD317">
        <f>MIN(BH316*(1+BH$6/Setup!$C$13)-DF317,MAX(0,$H317-SUM($DP317:FC317)))</f>
        <v/>
      </c>
      <c r="FE317">
        <f>MIN(BI316*(1+BI$6/Setup!$C$13)-DG317,MAX(0,$H317-SUM($DP317:FD317)))</f>
        <v/>
      </c>
      <c r="FF317">
        <f>MIN(BJ316*(1+BJ$6/Setup!$C$13)-DH317,MAX(0,$H317-SUM($DP317:FE317)))</f>
        <v/>
      </c>
      <c r="FG317">
        <f>MIN(BK316*(1+BK$6/Setup!$C$13)-DI317,MAX(0,$H317-SUM($DP317:FF317)))</f>
        <v/>
      </c>
      <c r="FH317">
        <f>MIN(BL316*(1+BL$6/Setup!$C$13)-DJ317,MAX(0,$H317-SUM($DP317:FG317)))</f>
        <v/>
      </c>
      <c r="FI317">
        <f>MIN(BM316*(1+BM$6/Setup!$C$13)-DK317,MAX(0,$H317-SUM($DP317:FH317)))</f>
        <v/>
      </c>
      <c r="FJ317">
        <f>MIN(BN316*(1+BN$6/Setup!$C$13)-DL317,MAX(0,$H317-SUM($DP317:FI317)))</f>
        <v/>
      </c>
      <c r="FK317">
        <f>MIN(BO316*(1+BO$6/Setup!$C$13)-DM317,MAX(0,$H317-SUM($DP317:FJ317)))</f>
        <v/>
      </c>
      <c r="FL317">
        <f>MIN(BP316*(1+BP$6/Setup!$C$13)-DN317,MAX(0,$H317-SUM($DP317:FK317)))</f>
        <v/>
      </c>
      <c r="FM317">
        <f>MIN(BQ316*(1+BQ$6/Setup!$C$13)-DO317,MAX(0,$H317-SUM($DP317:FL317)))</f>
        <v/>
      </c>
    </row>
    <row r="318">
      <c r="A318">
        <f>A317+1</f>
        <v/>
      </c>
      <c r="B318">
        <f>IF(Setup!$C$6="Every week",Setup!$C$7+7*(A318-1),IF(Setup!$C$6="Every 2 weeks",Setup!$C$7+14*(A318-1),IF(Setup!$C$6="Every month",EDATE(Setup!$C$7,A318-1),EOMONTH(Setup!$C$7,INT((A318-1+Setup!$C$20)/2)-1)+MIN(IF(MOD(A318-1+Setup!$C$20,2)=0,Setup!$C$18,Setup!$C$19),DAY(EOMONTH(Setup!$C$7,INT((A318-1+Setup!$C$20)/2)))))))</f>
        <v/>
      </c>
      <c r="C318">
        <f>N('Paycheck Plan'!J314)</f>
        <v/>
      </c>
      <c r="D318">
        <f>N('Paycheck Plan'!K314)</f>
        <v/>
      </c>
      <c r="E318">
        <f>MIN(MAX(0,Setup!$C$10-F317),MAX(0,Setup!$C$8+C318-G318))</f>
        <v/>
      </c>
      <c r="F318">
        <f>F317+E318</f>
        <v/>
      </c>
      <c r="G318">
        <f>MIN(Setup!$C$14,MAX(0,Setup!$C$8+C318))</f>
        <v/>
      </c>
      <c r="H318">
        <f>MAX(0,Setup!$C$8+C318-G318-E318)+SUM($T$7:$BQ$7)-SUM(BR318:DO318)</f>
        <v/>
      </c>
      <c r="I318">
        <f>SUMPRODUCT(T317:BQ317,$T$6:$BQ$6)/Setup!$C$13</f>
        <v/>
      </c>
      <c r="J318">
        <f>SUM(T318:BQ318)</f>
        <v/>
      </c>
      <c r="K318">
        <f>IF(MAX(DP318:FM318)&gt;0,MATCH(MAX(DP318:FM318),DP318:FM318,0),1)</f>
        <v/>
      </c>
      <c r="T318">
        <f>MAX(0,T317*(1+T$6/Setup!$C$13)-BR318-DP318)+IF($K318=1,$D318,0)</f>
        <v/>
      </c>
      <c r="U318">
        <f>MAX(0,U317*(1+U$6/Setup!$C$13)-BS318-DQ318)+IF($K318=2,$D318,0)</f>
        <v/>
      </c>
      <c r="V318">
        <f>MAX(0,V317*(1+V$6/Setup!$C$13)-BT318-DR318)+IF($K318=3,$D318,0)</f>
        <v/>
      </c>
      <c r="W318">
        <f>MAX(0,W317*(1+W$6/Setup!$C$13)-BU318-DS318)+IF($K318=4,$D318,0)</f>
        <v/>
      </c>
      <c r="X318">
        <f>MAX(0,X317*(1+X$6/Setup!$C$13)-BV318-DT318)+IF($K318=5,$D318,0)</f>
        <v/>
      </c>
      <c r="Y318">
        <f>MAX(0,Y317*(1+Y$6/Setup!$C$13)-BW318-DU318)+IF($K318=6,$D318,0)</f>
        <v/>
      </c>
      <c r="Z318">
        <f>MAX(0,Z317*(1+Z$6/Setup!$C$13)-BX318-DV318)+IF($K318=7,$D318,0)</f>
        <v/>
      </c>
      <c r="AA318">
        <f>MAX(0,AA317*(1+AA$6/Setup!$C$13)-BY318-DW318)+IF($K318=8,$D318,0)</f>
        <v/>
      </c>
      <c r="AB318">
        <f>MAX(0,AB317*(1+AB$6/Setup!$C$13)-BZ318-DX318)+IF($K318=9,$D318,0)</f>
        <v/>
      </c>
      <c r="AC318">
        <f>MAX(0,AC317*(1+AC$6/Setup!$C$13)-CA318-DY318)+IF($K318=10,$D318,0)</f>
        <v/>
      </c>
      <c r="AD318">
        <f>MAX(0,AD317*(1+AD$6/Setup!$C$13)-CB318-DZ318)+IF($K318=11,$D318,0)</f>
        <v/>
      </c>
      <c r="AE318">
        <f>MAX(0,AE317*(1+AE$6/Setup!$C$13)-CC318-EA318)+IF($K318=12,$D318,0)</f>
        <v/>
      </c>
      <c r="AF318">
        <f>MAX(0,AF317*(1+AF$6/Setup!$C$13)-CD318-EB318)+IF($K318=13,$D318,0)</f>
        <v/>
      </c>
      <c r="AG318">
        <f>MAX(0,AG317*(1+AG$6/Setup!$C$13)-CE318-EC318)+IF($K318=14,$D318,0)</f>
        <v/>
      </c>
      <c r="AH318">
        <f>MAX(0,AH317*(1+AH$6/Setup!$C$13)-CF318-ED318)+IF($K318=15,$D318,0)</f>
        <v/>
      </c>
      <c r="AI318">
        <f>MAX(0,AI317*(1+AI$6/Setup!$C$13)-CG318-EE318)+IF($K318=16,$D318,0)</f>
        <v/>
      </c>
      <c r="AJ318">
        <f>MAX(0,AJ317*(1+AJ$6/Setup!$C$13)-CH318-EF318)+IF($K318=17,$D318,0)</f>
        <v/>
      </c>
      <c r="AK318">
        <f>MAX(0,AK317*(1+AK$6/Setup!$C$13)-CI318-EG318)+IF($K318=18,$D318,0)</f>
        <v/>
      </c>
      <c r="AL318">
        <f>MAX(0,AL317*(1+AL$6/Setup!$C$13)-CJ318-EH318)+IF($K318=19,$D318,0)</f>
        <v/>
      </c>
      <c r="AM318">
        <f>MAX(0,AM317*(1+AM$6/Setup!$C$13)-CK318-EI318)+IF($K318=20,$D318,0)</f>
        <v/>
      </c>
      <c r="AN318">
        <f>MAX(0,AN317*(1+AN$6/Setup!$C$13)-CL318-EJ318)+IF($K318=21,$D318,0)</f>
        <v/>
      </c>
      <c r="AO318">
        <f>MAX(0,AO317*(1+AO$6/Setup!$C$13)-CM318-EK318)+IF($K318=22,$D318,0)</f>
        <v/>
      </c>
      <c r="AP318">
        <f>MAX(0,AP317*(1+AP$6/Setup!$C$13)-CN318-EL318)+IF($K318=23,$D318,0)</f>
        <v/>
      </c>
      <c r="AQ318">
        <f>MAX(0,AQ317*(1+AQ$6/Setup!$C$13)-CO318-EM318)+IF($K318=24,$D318,0)</f>
        <v/>
      </c>
      <c r="AR318">
        <f>MAX(0,AR317*(1+AR$6/Setup!$C$13)-CP318-EN318)+IF($K318=25,$D318,0)</f>
        <v/>
      </c>
      <c r="AS318">
        <f>MAX(0,AS317*(1+AS$6/Setup!$C$13)-CQ318-EO318)+IF($K318=26,$D318,0)</f>
        <v/>
      </c>
      <c r="AT318">
        <f>MAX(0,AT317*(1+AT$6/Setup!$C$13)-CR318-EP318)+IF($K318=27,$D318,0)</f>
        <v/>
      </c>
      <c r="AU318">
        <f>MAX(0,AU317*(1+AU$6/Setup!$C$13)-CS318-EQ318)+IF($K318=28,$D318,0)</f>
        <v/>
      </c>
      <c r="AV318">
        <f>MAX(0,AV317*(1+AV$6/Setup!$C$13)-CT318-ER318)+IF($K318=29,$D318,0)</f>
        <v/>
      </c>
      <c r="AW318">
        <f>MAX(0,AW317*(1+AW$6/Setup!$C$13)-CU318-ES318)+IF($K318=30,$D318,0)</f>
        <v/>
      </c>
      <c r="AX318">
        <f>MAX(0,AX317*(1+AX$6/Setup!$C$13)-CV318-ET318)+IF($K318=31,$D318,0)</f>
        <v/>
      </c>
      <c r="AY318">
        <f>MAX(0,AY317*(1+AY$6/Setup!$C$13)-CW318-EU318)+IF($K318=32,$D318,0)</f>
        <v/>
      </c>
      <c r="AZ318">
        <f>MAX(0,AZ317*(1+AZ$6/Setup!$C$13)-CX318-EV318)+IF($K318=33,$D318,0)</f>
        <v/>
      </c>
      <c r="BA318">
        <f>MAX(0,BA317*(1+BA$6/Setup!$C$13)-CY318-EW318)+IF($K318=34,$D318,0)</f>
        <v/>
      </c>
      <c r="BB318">
        <f>MAX(0,BB317*(1+BB$6/Setup!$C$13)-CZ318-EX318)+IF($K318=35,$D318,0)</f>
        <v/>
      </c>
      <c r="BC318">
        <f>MAX(0,BC317*(1+BC$6/Setup!$C$13)-DA318-EY318)+IF($K318=36,$D318,0)</f>
        <v/>
      </c>
      <c r="BD318">
        <f>MAX(0,BD317*(1+BD$6/Setup!$C$13)-DB318-EZ318)+IF($K318=37,$D318,0)</f>
        <v/>
      </c>
      <c r="BE318">
        <f>MAX(0,BE317*(1+BE$6/Setup!$C$13)-DC318-FA318)+IF($K318=38,$D318,0)</f>
        <v/>
      </c>
      <c r="BF318">
        <f>MAX(0,BF317*(1+BF$6/Setup!$C$13)-DD318-FB318)+IF($K318=39,$D318,0)</f>
        <v/>
      </c>
      <c r="BG318">
        <f>MAX(0,BG317*(1+BG$6/Setup!$C$13)-DE318-FC318)+IF($K318=40,$D318,0)</f>
        <v/>
      </c>
      <c r="BH318">
        <f>MAX(0,BH317*(1+BH$6/Setup!$C$13)-DF318-FD318)+IF($K318=41,$D318,0)</f>
        <v/>
      </c>
      <c r="BI318">
        <f>MAX(0,BI317*(1+BI$6/Setup!$C$13)-DG318-FE318)+IF($K318=42,$D318,0)</f>
        <v/>
      </c>
      <c r="BJ318">
        <f>MAX(0,BJ317*(1+BJ$6/Setup!$C$13)-DH318-FF318)+IF($K318=43,$D318,0)</f>
        <v/>
      </c>
      <c r="BK318">
        <f>MAX(0,BK317*(1+BK$6/Setup!$C$13)-DI318-FG318)+IF($K318=44,$D318,0)</f>
        <v/>
      </c>
      <c r="BL318">
        <f>MAX(0,BL317*(1+BL$6/Setup!$C$13)-DJ318-FH318)+IF($K318=45,$D318,0)</f>
        <v/>
      </c>
      <c r="BM318">
        <f>MAX(0,BM317*(1+BM$6/Setup!$C$13)-DK318-FI318)+IF($K318=46,$D318,0)</f>
        <v/>
      </c>
      <c r="BN318">
        <f>MAX(0,BN317*(1+BN$6/Setup!$C$13)-DL318-FJ318)+IF($K318=47,$D318,0)</f>
        <v/>
      </c>
      <c r="BO318">
        <f>MAX(0,BO317*(1+BO$6/Setup!$C$13)-DM318-FK318)+IF($K318=48,$D318,0)</f>
        <v/>
      </c>
      <c r="BP318">
        <f>MAX(0,BP317*(1+BP$6/Setup!$C$13)-DN318-FL318)+IF($K318=49,$D318,0)</f>
        <v/>
      </c>
      <c r="BQ318">
        <f>MAX(0,BQ317*(1+BQ$6/Setup!$C$13)-DO318-FM318)+IF($K318=50,$D318,0)</f>
        <v/>
      </c>
      <c r="BR318">
        <f>MIN(T317*(1+T$6/Setup!$C$13),T$7)</f>
        <v/>
      </c>
      <c r="BS318">
        <f>MIN(U317*(1+U$6/Setup!$C$13),U$7)</f>
        <v/>
      </c>
      <c r="BT318">
        <f>MIN(V317*(1+V$6/Setup!$C$13),V$7)</f>
        <v/>
      </c>
      <c r="BU318">
        <f>MIN(W317*(1+W$6/Setup!$C$13),W$7)</f>
        <v/>
      </c>
      <c r="BV318">
        <f>MIN(X317*(1+X$6/Setup!$C$13),X$7)</f>
        <v/>
      </c>
      <c r="BW318">
        <f>MIN(Y317*(1+Y$6/Setup!$C$13),Y$7)</f>
        <v/>
      </c>
      <c r="BX318">
        <f>MIN(Z317*(1+Z$6/Setup!$C$13),Z$7)</f>
        <v/>
      </c>
      <c r="BY318">
        <f>MIN(AA317*(1+AA$6/Setup!$C$13),AA$7)</f>
        <v/>
      </c>
      <c r="BZ318">
        <f>MIN(AB317*(1+AB$6/Setup!$C$13),AB$7)</f>
        <v/>
      </c>
      <c r="CA318">
        <f>MIN(AC317*(1+AC$6/Setup!$C$13),AC$7)</f>
        <v/>
      </c>
      <c r="CB318">
        <f>MIN(AD317*(1+AD$6/Setup!$C$13),AD$7)</f>
        <v/>
      </c>
      <c r="CC318">
        <f>MIN(AE317*(1+AE$6/Setup!$C$13),AE$7)</f>
        <v/>
      </c>
      <c r="CD318">
        <f>MIN(AF317*(1+AF$6/Setup!$C$13),AF$7)</f>
        <v/>
      </c>
      <c r="CE318">
        <f>MIN(AG317*(1+AG$6/Setup!$C$13),AG$7)</f>
        <v/>
      </c>
      <c r="CF318">
        <f>MIN(AH317*(1+AH$6/Setup!$C$13),AH$7)</f>
        <v/>
      </c>
      <c r="CG318">
        <f>MIN(AI317*(1+AI$6/Setup!$C$13),AI$7)</f>
        <v/>
      </c>
      <c r="CH318">
        <f>MIN(AJ317*(1+AJ$6/Setup!$C$13),AJ$7)</f>
        <v/>
      </c>
      <c r="CI318">
        <f>MIN(AK317*(1+AK$6/Setup!$C$13),AK$7)</f>
        <v/>
      </c>
      <c r="CJ318">
        <f>MIN(AL317*(1+AL$6/Setup!$C$13),AL$7)</f>
        <v/>
      </c>
      <c r="CK318">
        <f>MIN(AM317*(1+AM$6/Setup!$C$13),AM$7)</f>
        <v/>
      </c>
      <c r="CL318">
        <f>MIN(AN317*(1+AN$6/Setup!$C$13),AN$7)</f>
        <v/>
      </c>
      <c r="CM318">
        <f>MIN(AO317*(1+AO$6/Setup!$C$13),AO$7)</f>
        <v/>
      </c>
      <c r="CN318">
        <f>MIN(AP317*(1+AP$6/Setup!$C$13),AP$7)</f>
        <v/>
      </c>
      <c r="CO318">
        <f>MIN(AQ317*(1+AQ$6/Setup!$C$13),AQ$7)</f>
        <v/>
      </c>
      <c r="CP318">
        <f>MIN(AR317*(1+AR$6/Setup!$C$13),AR$7)</f>
        <v/>
      </c>
      <c r="CQ318">
        <f>MIN(AS317*(1+AS$6/Setup!$C$13),AS$7)</f>
        <v/>
      </c>
      <c r="CR318">
        <f>MIN(AT317*(1+AT$6/Setup!$C$13),AT$7)</f>
        <v/>
      </c>
      <c r="CS318">
        <f>MIN(AU317*(1+AU$6/Setup!$C$13),AU$7)</f>
        <v/>
      </c>
      <c r="CT318">
        <f>MIN(AV317*(1+AV$6/Setup!$C$13),AV$7)</f>
        <v/>
      </c>
      <c r="CU318">
        <f>MIN(AW317*(1+AW$6/Setup!$C$13),AW$7)</f>
        <v/>
      </c>
      <c r="CV318">
        <f>MIN(AX317*(1+AX$6/Setup!$C$13),AX$7)</f>
        <v/>
      </c>
      <c r="CW318">
        <f>MIN(AY317*(1+AY$6/Setup!$C$13),AY$7)</f>
        <v/>
      </c>
      <c r="CX318">
        <f>MIN(AZ317*(1+AZ$6/Setup!$C$13),AZ$7)</f>
        <v/>
      </c>
      <c r="CY318">
        <f>MIN(BA317*(1+BA$6/Setup!$C$13),BA$7)</f>
        <v/>
      </c>
      <c r="CZ318">
        <f>MIN(BB317*(1+BB$6/Setup!$C$13),BB$7)</f>
        <v/>
      </c>
      <c r="DA318">
        <f>MIN(BC317*(1+BC$6/Setup!$C$13),BC$7)</f>
        <v/>
      </c>
      <c r="DB318">
        <f>MIN(BD317*(1+BD$6/Setup!$C$13),BD$7)</f>
        <v/>
      </c>
      <c r="DC318">
        <f>MIN(BE317*(1+BE$6/Setup!$C$13),BE$7)</f>
        <v/>
      </c>
      <c r="DD318">
        <f>MIN(BF317*(1+BF$6/Setup!$C$13),BF$7)</f>
        <v/>
      </c>
      <c r="DE318">
        <f>MIN(BG317*(1+BG$6/Setup!$C$13),BG$7)</f>
        <v/>
      </c>
      <c r="DF318">
        <f>MIN(BH317*(1+BH$6/Setup!$C$13),BH$7)</f>
        <v/>
      </c>
      <c r="DG318">
        <f>MIN(BI317*(1+BI$6/Setup!$C$13),BI$7)</f>
        <v/>
      </c>
      <c r="DH318">
        <f>MIN(BJ317*(1+BJ$6/Setup!$C$13),BJ$7)</f>
        <v/>
      </c>
      <c r="DI318">
        <f>MIN(BK317*(1+BK$6/Setup!$C$13),BK$7)</f>
        <v/>
      </c>
      <c r="DJ318">
        <f>MIN(BL317*(1+BL$6/Setup!$C$13),BL$7)</f>
        <v/>
      </c>
      <c r="DK318">
        <f>MIN(BM317*(1+BM$6/Setup!$C$13),BM$7)</f>
        <v/>
      </c>
      <c r="DL318">
        <f>MIN(BN317*(1+BN$6/Setup!$C$13),BN$7)</f>
        <v/>
      </c>
      <c r="DM318">
        <f>MIN(BO317*(1+BO$6/Setup!$C$13),BO$7)</f>
        <v/>
      </c>
      <c r="DN318">
        <f>MIN(BP317*(1+BP$6/Setup!$C$13),BP$7)</f>
        <v/>
      </c>
      <c r="DO318">
        <f>MIN(BQ317*(1+BQ$6/Setup!$C$13),BQ$7)</f>
        <v/>
      </c>
      <c r="DP318">
        <f>MIN(T317*(1+T$6/Setup!$C$13)-BR318,$H318)</f>
        <v/>
      </c>
      <c r="DQ318">
        <f>MIN(U317*(1+U$6/Setup!$C$13)-BS318,MAX(0,$H318-SUM($DP318:DP318)))</f>
        <v/>
      </c>
      <c r="DR318">
        <f>MIN(V317*(1+V$6/Setup!$C$13)-BT318,MAX(0,$H318-SUM($DP318:DQ318)))</f>
        <v/>
      </c>
      <c r="DS318">
        <f>MIN(W317*(1+W$6/Setup!$C$13)-BU318,MAX(0,$H318-SUM($DP318:DR318)))</f>
        <v/>
      </c>
      <c r="DT318">
        <f>MIN(X317*(1+X$6/Setup!$C$13)-BV318,MAX(0,$H318-SUM($DP318:DS318)))</f>
        <v/>
      </c>
      <c r="DU318">
        <f>MIN(Y317*(1+Y$6/Setup!$C$13)-BW318,MAX(0,$H318-SUM($DP318:DT318)))</f>
        <v/>
      </c>
      <c r="DV318">
        <f>MIN(Z317*(1+Z$6/Setup!$C$13)-BX318,MAX(0,$H318-SUM($DP318:DU318)))</f>
        <v/>
      </c>
      <c r="DW318">
        <f>MIN(AA317*(1+AA$6/Setup!$C$13)-BY318,MAX(0,$H318-SUM($DP318:DV318)))</f>
        <v/>
      </c>
      <c r="DX318">
        <f>MIN(AB317*(1+AB$6/Setup!$C$13)-BZ318,MAX(0,$H318-SUM($DP318:DW318)))</f>
        <v/>
      </c>
      <c r="DY318">
        <f>MIN(AC317*(1+AC$6/Setup!$C$13)-CA318,MAX(0,$H318-SUM($DP318:DX318)))</f>
        <v/>
      </c>
      <c r="DZ318">
        <f>MIN(AD317*(1+AD$6/Setup!$C$13)-CB318,MAX(0,$H318-SUM($DP318:DY318)))</f>
        <v/>
      </c>
      <c r="EA318">
        <f>MIN(AE317*(1+AE$6/Setup!$C$13)-CC318,MAX(0,$H318-SUM($DP318:DZ318)))</f>
        <v/>
      </c>
      <c r="EB318">
        <f>MIN(AF317*(1+AF$6/Setup!$C$13)-CD318,MAX(0,$H318-SUM($DP318:EA318)))</f>
        <v/>
      </c>
      <c r="EC318">
        <f>MIN(AG317*(1+AG$6/Setup!$C$13)-CE318,MAX(0,$H318-SUM($DP318:EB318)))</f>
        <v/>
      </c>
      <c r="ED318">
        <f>MIN(AH317*(1+AH$6/Setup!$C$13)-CF318,MAX(0,$H318-SUM($DP318:EC318)))</f>
        <v/>
      </c>
      <c r="EE318">
        <f>MIN(AI317*(1+AI$6/Setup!$C$13)-CG318,MAX(0,$H318-SUM($DP318:ED318)))</f>
        <v/>
      </c>
      <c r="EF318">
        <f>MIN(AJ317*(1+AJ$6/Setup!$C$13)-CH318,MAX(0,$H318-SUM($DP318:EE318)))</f>
        <v/>
      </c>
      <c r="EG318">
        <f>MIN(AK317*(1+AK$6/Setup!$C$13)-CI318,MAX(0,$H318-SUM($DP318:EF318)))</f>
        <v/>
      </c>
      <c r="EH318">
        <f>MIN(AL317*(1+AL$6/Setup!$C$13)-CJ318,MAX(0,$H318-SUM($DP318:EG318)))</f>
        <v/>
      </c>
      <c r="EI318">
        <f>MIN(AM317*(1+AM$6/Setup!$C$13)-CK318,MAX(0,$H318-SUM($DP318:EH318)))</f>
        <v/>
      </c>
      <c r="EJ318">
        <f>MIN(AN317*(1+AN$6/Setup!$C$13)-CL318,MAX(0,$H318-SUM($DP318:EI318)))</f>
        <v/>
      </c>
      <c r="EK318">
        <f>MIN(AO317*(1+AO$6/Setup!$C$13)-CM318,MAX(0,$H318-SUM($DP318:EJ318)))</f>
        <v/>
      </c>
      <c r="EL318">
        <f>MIN(AP317*(1+AP$6/Setup!$C$13)-CN318,MAX(0,$H318-SUM($DP318:EK318)))</f>
        <v/>
      </c>
      <c r="EM318">
        <f>MIN(AQ317*(1+AQ$6/Setup!$C$13)-CO318,MAX(0,$H318-SUM($DP318:EL318)))</f>
        <v/>
      </c>
      <c r="EN318">
        <f>MIN(AR317*(1+AR$6/Setup!$C$13)-CP318,MAX(0,$H318-SUM($DP318:EM318)))</f>
        <v/>
      </c>
      <c r="EO318">
        <f>MIN(AS317*(1+AS$6/Setup!$C$13)-CQ318,MAX(0,$H318-SUM($DP318:EN318)))</f>
        <v/>
      </c>
      <c r="EP318">
        <f>MIN(AT317*(1+AT$6/Setup!$C$13)-CR318,MAX(0,$H318-SUM($DP318:EO318)))</f>
        <v/>
      </c>
      <c r="EQ318">
        <f>MIN(AU317*(1+AU$6/Setup!$C$13)-CS318,MAX(0,$H318-SUM($DP318:EP318)))</f>
        <v/>
      </c>
      <c r="ER318">
        <f>MIN(AV317*(1+AV$6/Setup!$C$13)-CT318,MAX(0,$H318-SUM($DP318:EQ318)))</f>
        <v/>
      </c>
      <c r="ES318">
        <f>MIN(AW317*(1+AW$6/Setup!$C$13)-CU318,MAX(0,$H318-SUM($DP318:ER318)))</f>
        <v/>
      </c>
      <c r="ET318">
        <f>MIN(AX317*(1+AX$6/Setup!$C$13)-CV318,MAX(0,$H318-SUM($DP318:ES318)))</f>
        <v/>
      </c>
      <c r="EU318">
        <f>MIN(AY317*(1+AY$6/Setup!$C$13)-CW318,MAX(0,$H318-SUM($DP318:ET318)))</f>
        <v/>
      </c>
      <c r="EV318">
        <f>MIN(AZ317*(1+AZ$6/Setup!$C$13)-CX318,MAX(0,$H318-SUM($DP318:EU318)))</f>
        <v/>
      </c>
      <c r="EW318">
        <f>MIN(BA317*(1+BA$6/Setup!$C$13)-CY318,MAX(0,$H318-SUM($DP318:EV318)))</f>
        <v/>
      </c>
      <c r="EX318">
        <f>MIN(BB317*(1+BB$6/Setup!$C$13)-CZ318,MAX(0,$H318-SUM($DP318:EW318)))</f>
        <v/>
      </c>
      <c r="EY318">
        <f>MIN(BC317*(1+BC$6/Setup!$C$13)-DA318,MAX(0,$H318-SUM($DP318:EX318)))</f>
        <v/>
      </c>
      <c r="EZ318">
        <f>MIN(BD317*(1+BD$6/Setup!$C$13)-DB318,MAX(0,$H318-SUM($DP318:EY318)))</f>
        <v/>
      </c>
      <c r="FA318">
        <f>MIN(BE317*(1+BE$6/Setup!$C$13)-DC318,MAX(0,$H318-SUM($DP318:EZ318)))</f>
        <v/>
      </c>
      <c r="FB318">
        <f>MIN(BF317*(1+BF$6/Setup!$C$13)-DD318,MAX(0,$H318-SUM($DP318:FA318)))</f>
        <v/>
      </c>
      <c r="FC318">
        <f>MIN(BG317*(1+BG$6/Setup!$C$13)-DE318,MAX(0,$H318-SUM($DP318:FB318)))</f>
        <v/>
      </c>
      <c r="FD318">
        <f>MIN(BH317*(1+BH$6/Setup!$C$13)-DF318,MAX(0,$H318-SUM($DP318:FC318)))</f>
        <v/>
      </c>
      <c r="FE318">
        <f>MIN(BI317*(1+BI$6/Setup!$C$13)-DG318,MAX(0,$H318-SUM($DP318:FD318)))</f>
        <v/>
      </c>
      <c r="FF318">
        <f>MIN(BJ317*(1+BJ$6/Setup!$C$13)-DH318,MAX(0,$H318-SUM($DP318:FE318)))</f>
        <v/>
      </c>
      <c r="FG318">
        <f>MIN(BK317*(1+BK$6/Setup!$C$13)-DI318,MAX(0,$H318-SUM($DP318:FF318)))</f>
        <v/>
      </c>
      <c r="FH318">
        <f>MIN(BL317*(1+BL$6/Setup!$C$13)-DJ318,MAX(0,$H318-SUM($DP318:FG318)))</f>
        <v/>
      </c>
      <c r="FI318">
        <f>MIN(BM317*(1+BM$6/Setup!$C$13)-DK318,MAX(0,$H318-SUM($DP318:FH318)))</f>
        <v/>
      </c>
      <c r="FJ318">
        <f>MIN(BN317*(1+BN$6/Setup!$C$13)-DL318,MAX(0,$H318-SUM($DP318:FI318)))</f>
        <v/>
      </c>
      <c r="FK318">
        <f>MIN(BO317*(1+BO$6/Setup!$C$13)-DM318,MAX(0,$H318-SUM($DP318:FJ318)))</f>
        <v/>
      </c>
      <c r="FL318">
        <f>MIN(BP317*(1+BP$6/Setup!$C$13)-DN318,MAX(0,$H318-SUM($DP318:FK318)))</f>
        <v/>
      </c>
      <c r="FM318">
        <f>MIN(BQ317*(1+BQ$6/Setup!$C$13)-DO318,MAX(0,$H318-SUM($DP318:FL318)))</f>
        <v/>
      </c>
    </row>
    <row r="319">
      <c r="A319">
        <f>A318+1</f>
        <v/>
      </c>
      <c r="B319">
        <f>IF(Setup!$C$6="Every week",Setup!$C$7+7*(A319-1),IF(Setup!$C$6="Every 2 weeks",Setup!$C$7+14*(A319-1),IF(Setup!$C$6="Every month",EDATE(Setup!$C$7,A319-1),EOMONTH(Setup!$C$7,INT((A319-1+Setup!$C$20)/2)-1)+MIN(IF(MOD(A319-1+Setup!$C$20,2)=0,Setup!$C$18,Setup!$C$19),DAY(EOMONTH(Setup!$C$7,INT((A319-1+Setup!$C$20)/2)))))))</f>
        <v/>
      </c>
      <c r="C319">
        <f>N('Paycheck Plan'!J315)</f>
        <v/>
      </c>
      <c r="D319">
        <f>N('Paycheck Plan'!K315)</f>
        <v/>
      </c>
      <c r="E319">
        <f>MIN(MAX(0,Setup!$C$10-F318),MAX(0,Setup!$C$8+C319-G319))</f>
        <v/>
      </c>
      <c r="F319">
        <f>F318+E319</f>
        <v/>
      </c>
      <c r="G319">
        <f>MIN(Setup!$C$14,MAX(0,Setup!$C$8+C319))</f>
        <v/>
      </c>
      <c r="H319">
        <f>MAX(0,Setup!$C$8+C319-G319-E319)+SUM($T$7:$BQ$7)-SUM(BR319:DO319)</f>
        <v/>
      </c>
      <c r="I319">
        <f>SUMPRODUCT(T318:BQ318,$T$6:$BQ$6)/Setup!$C$13</f>
        <v/>
      </c>
      <c r="J319">
        <f>SUM(T319:BQ319)</f>
        <v/>
      </c>
      <c r="K319">
        <f>IF(MAX(DP319:FM319)&gt;0,MATCH(MAX(DP319:FM319),DP319:FM319,0),1)</f>
        <v/>
      </c>
      <c r="T319">
        <f>MAX(0,T318*(1+T$6/Setup!$C$13)-BR319-DP319)+IF($K319=1,$D319,0)</f>
        <v/>
      </c>
      <c r="U319">
        <f>MAX(0,U318*(1+U$6/Setup!$C$13)-BS319-DQ319)+IF($K319=2,$D319,0)</f>
        <v/>
      </c>
      <c r="V319">
        <f>MAX(0,V318*(1+V$6/Setup!$C$13)-BT319-DR319)+IF($K319=3,$D319,0)</f>
        <v/>
      </c>
      <c r="W319">
        <f>MAX(0,W318*(1+W$6/Setup!$C$13)-BU319-DS319)+IF($K319=4,$D319,0)</f>
        <v/>
      </c>
      <c r="X319">
        <f>MAX(0,X318*(1+X$6/Setup!$C$13)-BV319-DT319)+IF($K319=5,$D319,0)</f>
        <v/>
      </c>
      <c r="Y319">
        <f>MAX(0,Y318*(1+Y$6/Setup!$C$13)-BW319-DU319)+IF($K319=6,$D319,0)</f>
        <v/>
      </c>
      <c r="Z319">
        <f>MAX(0,Z318*(1+Z$6/Setup!$C$13)-BX319-DV319)+IF($K319=7,$D319,0)</f>
        <v/>
      </c>
      <c r="AA319">
        <f>MAX(0,AA318*(1+AA$6/Setup!$C$13)-BY319-DW319)+IF($K319=8,$D319,0)</f>
        <v/>
      </c>
      <c r="AB319">
        <f>MAX(0,AB318*(1+AB$6/Setup!$C$13)-BZ319-DX319)+IF($K319=9,$D319,0)</f>
        <v/>
      </c>
      <c r="AC319">
        <f>MAX(0,AC318*(1+AC$6/Setup!$C$13)-CA319-DY319)+IF($K319=10,$D319,0)</f>
        <v/>
      </c>
      <c r="AD319">
        <f>MAX(0,AD318*(1+AD$6/Setup!$C$13)-CB319-DZ319)+IF($K319=11,$D319,0)</f>
        <v/>
      </c>
      <c r="AE319">
        <f>MAX(0,AE318*(1+AE$6/Setup!$C$13)-CC319-EA319)+IF($K319=12,$D319,0)</f>
        <v/>
      </c>
      <c r="AF319">
        <f>MAX(0,AF318*(1+AF$6/Setup!$C$13)-CD319-EB319)+IF($K319=13,$D319,0)</f>
        <v/>
      </c>
      <c r="AG319">
        <f>MAX(0,AG318*(1+AG$6/Setup!$C$13)-CE319-EC319)+IF($K319=14,$D319,0)</f>
        <v/>
      </c>
      <c r="AH319">
        <f>MAX(0,AH318*(1+AH$6/Setup!$C$13)-CF319-ED319)+IF($K319=15,$D319,0)</f>
        <v/>
      </c>
      <c r="AI319">
        <f>MAX(0,AI318*(1+AI$6/Setup!$C$13)-CG319-EE319)+IF($K319=16,$D319,0)</f>
        <v/>
      </c>
      <c r="AJ319">
        <f>MAX(0,AJ318*(1+AJ$6/Setup!$C$13)-CH319-EF319)+IF($K319=17,$D319,0)</f>
        <v/>
      </c>
      <c r="AK319">
        <f>MAX(0,AK318*(1+AK$6/Setup!$C$13)-CI319-EG319)+IF($K319=18,$D319,0)</f>
        <v/>
      </c>
      <c r="AL319">
        <f>MAX(0,AL318*(1+AL$6/Setup!$C$13)-CJ319-EH319)+IF($K319=19,$D319,0)</f>
        <v/>
      </c>
      <c r="AM319">
        <f>MAX(0,AM318*(1+AM$6/Setup!$C$13)-CK319-EI319)+IF($K319=20,$D319,0)</f>
        <v/>
      </c>
      <c r="AN319">
        <f>MAX(0,AN318*(1+AN$6/Setup!$C$13)-CL319-EJ319)+IF($K319=21,$D319,0)</f>
        <v/>
      </c>
      <c r="AO319">
        <f>MAX(0,AO318*(1+AO$6/Setup!$C$13)-CM319-EK319)+IF($K319=22,$D319,0)</f>
        <v/>
      </c>
      <c r="AP319">
        <f>MAX(0,AP318*(1+AP$6/Setup!$C$13)-CN319-EL319)+IF($K319=23,$D319,0)</f>
        <v/>
      </c>
      <c r="AQ319">
        <f>MAX(0,AQ318*(1+AQ$6/Setup!$C$13)-CO319-EM319)+IF($K319=24,$D319,0)</f>
        <v/>
      </c>
      <c r="AR319">
        <f>MAX(0,AR318*(1+AR$6/Setup!$C$13)-CP319-EN319)+IF($K319=25,$D319,0)</f>
        <v/>
      </c>
      <c r="AS319">
        <f>MAX(0,AS318*(1+AS$6/Setup!$C$13)-CQ319-EO319)+IF($K319=26,$D319,0)</f>
        <v/>
      </c>
      <c r="AT319">
        <f>MAX(0,AT318*(1+AT$6/Setup!$C$13)-CR319-EP319)+IF($K319=27,$D319,0)</f>
        <v/>
      </c>
      <c r="AU319">
        <f>MAX(0,AU318*(1+AU$6/Setup!$C$13)-CS319-EQ319)+IF($K319=28,$D319,0)</f>
        <v/>
      </c>
      <c r="AV319">
        <f>MAX(0,AV318*(1+AV$6/Setup!$C$13)-CT319-ER319)+IF($K319=29,$D319,0)</f>
        <v/>
      </c>
      <c r="AW319">
        <f>MAX(0,AW318*(1+AW$6/Setup!$C$13)-CU319-ES319)+IF($K319=30,$D319,0)</f>
        <v/>
      </c>
      <c r="AX319">
        <f>MAX(0,AX318*(1+AX$6/Setup!$C$13)-CV319-ET319)+IF($K319=31,$D319,0)</f>
        <v/>
      </c>
      <c r="AY319">
        <f>MAX(0,AY318*(1+AY$6/Setup!$C$13)-CW319-EU319)+IF($K319=32,$D319,0)</f>
        <v/>
      </c>
      <c r="AZ319">
        <f>MAX(0,AZ318*(1+AZ$6/Setup!$C$13)-CX319-EV319)+IF($K319=33,$D319,0)</f>
        <v/>
      </c>
      <c r="BA319">
        <f>MAX(0,BA318*(1+BA$6/Setup!$C$13)-CY319-EW319)+IF($K319=34,$D319,0)</f>
        <v/>
      </c>
      <c r="BB319">
        <f>MAX(0,BB318*(1+BB$6/Setup!$C$13)-CZ319-EX319)+IF($K319=35,$D319,0)</f>
        <v/>
      </c>
      <c r="BC319">
        <f>MAX(0,BC318*(1+BC$6/Setup!$C$13)-DA319-EY319)+IF($K319=36,$D319,0)</f>
        <v/>
      </c>
      <c r="BD319">
        <f>MAX(0,BD318*(1+BD$6/Setup!$C$13)-DB319-EZ319)+IF($K319=37,$D319,0)</f>
        <v/>
      </c>
      <c r="BE319">
        <f>MAX(0,BE318*(1+BE$6/Setup!$C$13)-DC319-FA319)+IF($K319=38,$D319,0)</f>
        <v/>
      </c>
      <c r="BF319">
        <f>MAX(0,BF318*(1+BF$6/Setup!$C$13)-DD319-FB319)+IF($K319=39,$D319,0)</f>
        <v/>
      </c>
      <c r="BG319">
        <f>MAX(0,BG318*(1+BG$6/Setup!$C$13)-DE319-FC319)+IF($K319=40,$D319,0)</f>
        <v/>
      </c>
      <c r="BH319">
        <f>MAX(0,BH318*(1+BH$6/Setup!$C$13)-DF319-FD319)+IF($K319=41,$D319,0)</f>
        <v/>
      </c>
      <c r="BI319">
        <f>MAX(0,BI318*(1+BI$6/Setup!$C$13)-DG319-FE319)+IF($K319=42,$D319,0)</f>
        <v/>
      </c>
      <c r="BJ319">
        <f>MAX(0,BJ318*(1+BJ$6/Setup!$C$13)-DH319-FF319)+IF($K319=43,$D319,0)</f>
        <v/>
      </c>
      <c r="BK319">
        <f>MAX(0,BK318*(1+BK$6/Setup!$C$13)-DI319-FG319)+IF($K319=44,$D319,0)</f>
        <v/>
      </c>
      <c r="BL319">
        <f>MAX(0,BL318*(1+BL$6/Setup!$C$13)-DJ319-FH319)+IF($K319=45,$D319,0)</f>
        <v/>
      </c>
      <c r="BM319">
        <f>MAX(0,BM318*(1+BM$6/Setup!$C$13)-DK319-FI319)+IF($K319=46,$D319,0)</f>
        <v/>
      </c>
      <c r="BN319">
        <f>MAX(0,BN318*(1+BN$6/Setup!$C$13)-DL319-FJ319)+IF($K319=47,$D319,0)</f>
        <v/>
      </c>
      <c r="BO319">
        <f>MAX(0,BO318*(1+BO$6/Setup!$C$13)-DM319-FK319)+IF($K319=48,$D319,0)</f>
        <v/>
      </c>
      <c r="BP319">
        <f>MAX(0,BP318*(1+BP$6/Setup!$C$13)-DN319-FL319)+IF($K319=49,$D319,0)</f>
        <v/>
      </c>
      <c r="BQ319">
        <f>MAX(0,BQ318*(1+BQ$6/Setup!$C$13)-DO319-FM319)+IF($K319=50,$D319,0)</f>
        <v/>
      </c>
      <c r="BR319">
        <f>MIN(T318*(1+T$6/Setup!$C$13),T$7)</f>
        <v/>
      </c>
      <c r="BS319">
        <f>MIN(U318*(1+U$6/Setup!$C$13),U$7)</f>
        <v/>
      </c>
      <c r="BT319">
        <f>MIN(V318*(1+V$6/Setup!$C$13),V$7)</f>
        <v/>
      </c>
      <c r="BU319">
        <f>MIN(W318*(1+W$6/Setup!$C$13),W$7)</f>
        <v/>
      </c>
      <c r="BV319">
        <f>MIN(X318*(1+X$6/Setup!$C$13),X$7)</f>
        <v/>
      </c>
      <c r="BW319">
        <f>MIN(Y318*(1+Y$6/Setup!$C$13),Y$7)</f>
        <v/>
      </c>
      <c r="BX319">
        <f>MIN(Z318*(1+Z$6/Setup!$C$13),Z$7)</f>
        <v/>
      </c>
      <c r="BY319">
        <f>MIN(AA318*(1+AA$6/Setup!$C$13),AA$7)</f>
        <v/>
      </c>
      <c r="BZ319">
        <f>MIN(AB318*(1+AB$6/Setup!$C$13),AB$7)</f>
        <v/>
      </c>
      <c r="CA319">
        <f>MIN(AC318*(1+AC$6/Setup!$C$13),AC$7)</f>
        <v/>
      </c>
      <c r="CB319">
        <f>MIN(AD318*(1+AD$6/Setup!$C$13),AD$7)</f>
        <v/>
      </c>
      <c r="CC319">
        <f>MIN(AE318*(1+AE$6/Setup!$C$13),AE$7)</f>
        <v/>
      </c>
      <c r="CD319">
        <f>MIN(AF318*(1+AF$6/Setup!$C$13),AF$7)</f>
        <v/>
      </c>
      <c r="CE319">
        <f>MIN(AG318*(1+AG$6/Setup!$C$13),AG$7)</f>
        <v/>
      </c>
      <c r="CF319">
        <f>MIN(AH318*(1+AH$6/Setup!$C$13),AH$7)</f>
        <v/>
      </c>
      <c r="CG319">
        <f>MIN(AI318*(1+AI$6/Setup!$C$13),AI$7)</f>
        <v/>
      </c>
      <c r="CH319">
        <f>MIN(AJ318*(1+AJ$6/Setup!$C$13),AJ$7)</f>
        <v/>
      </c>
      <c r="CI319">
        <f>MIN(AK318*(1+AK$6/Setup!$C$13),AK$7)</f>
        <v/>
      </c>
      <c r="CJ319">
        <f>MIN(AL318*(1+AL$6/Setup!$C$13),AL$7)</f>
        <v/>
      </c>
      <c r="CK319">
        <f>MIN(AM318*(1+AM$6/Setup!$C$13),AM$7)</f>
        <v/>
      </c>
      <c r="CL319">
        <f>MIN(AN318*(1+AN$6/Setup!$C$13),AN$7)</f>
        <v/>
      </c>
      <c r="CM319">
        <f>MIN(AO318*(1+AO$6/Setup!$C$13),AO$7)</f>
        <v/>
      </c>
      <c r="CN319">
        <f>MIN(AP318*(1+AP$6/Setup!$C$13),AP$7)</f>
        <v/>
      </c>
      <c r="CO319">
        <f>MIN(AQ318*(1+AQ$6/Setup!$C$13),AQ$7)</f>
        <v/>
      </c>
      <c r="CP319">
        <f>MIN(AR318*(1+AR$6/Setup!$C$13),AR$7)</f>
        <v/>
      </c>
      <c r="CQ319">
        <f>MIN(AS318*(1+AS$6/Setup!$C$13),AS$7)</f>
        <v/>
      </c>
      <c r="CR319">
        <f>MIN(AT318*(1+AT$6/Setup!$C$13),AT$7)</f>
        <v/>
      </c>
      <c r="CS319">
        <f>MIN(AU318*(1+AU$6/Setup!$C$13),AU$7)</f>
        <v/>
      </c>
      <c r="CT319">
        <f>MIN(AV318*(1+AV$6/Setup!$C$13),AV$7)</f>
        <v/>
      </c>
      <c r="CU319">
        <f>MIN(AW318*(1+AW$6/Setup!$C$13),AW$7)</f>
        <v/>
      </c>
      <c r="CV319">
        <f>MIN(AX318*(1+AX$6/Setup!$C$13),AX$7)</f>
        <v/>
      </c>
      <c r="CW319">
        <f>MIN(AY318*(1+AY$6/Setup!$C$13),AY$7)</f>
        <v/>
      </c>
      <c r="CX319">
        <f>MIN(AZ318*(1+AZ$6/Setup!$C$13),AZ$7)</f>
        <v/>
      </c>
      <c r="CY319">
        <f>MIN(BA318*(1+BA$6/Setup!$C$13),BA$7)</f>
        <v/>
      </c>
      <c r="CZ319">
        <f>MIN(BB318*(1+BB$6/Setup!$C$13),BB$7)</f>
        <v/>
      </c>
      <c r="DA319">
        <f>MIN(BC318*(1+BC$6/Setup!$C$13),BC$7)</f>
        <v/>
      </c>
      <c r="DB319">
        <f>MIN(BD318*(1+BD$6/Setup!$C$13),BD$7)</f>
        <v/>
      </c>
      <c r="DC319">
        <f>MIN(BE318*(1+BE$6/Setup!$C$13),BE$7)</f>
        <v/>
      </c>
      <c r="DD319">
        <f>MIN(BF318*(1+BF$6/Setup!$C$13),BF$7)</f>
        <v/>
      </c>
      <c r="DE319">
        <f>MIN(BG318*(1+BG$6/Setup!$C$13),BG$7)</f>
        <v/>
      </c>
      <c r="DF319">
        <f>MIN(BH318*(1+BH$6/Setup!$C$13),BH$7)</f>
        <v/>
      </c>
      <c r="DG319">
        <f>MIN(BI318*(1+BI$6/Setup!$C$13),BI$7)</f>
        <v/>
      </c>
      <c r="DH319">
        <f>MIN(BJ318*(1+BJ$6/Setup!$C$13),BJ$7)</f>
        <v/>
      </c>
      <c r="DI319">
        <f>MIN(BK318*(1+BK$6/Setup!$C$13),BK$7)</f>
        <v/>
      </c>
      <c r="DJ319">
        <f>MIN(BL318*(1+BL$6/Setup!$C$13),BL$7)</f>
        <v/>
      </c>
      <c r="DK319">
        <f>MIN(BM318*(1+BM$6/Setup!$C$13),BM$7)</f>
        <v/>
      </c>
      <c r="DL319">
        <f>MIN(BN318*(1+BN$6/Setup!$C$13),BN$7)</f>
        <v/>
      </c>
      <c r="DM319">
        <f>MIN(BO318*(1+BO$6/Setup!$C$13),BO$7)</f>
        <v/>
      </c>
      <c r="DN319">
        <f>MIN(BP318*(1+BP$6/Setup!$C$13),BP$7)</f>
        <v/>
      </c>
      <c r="DO319">
        <f>MIN(BQ318*(1+BQ$6/Setup!$C$13),BQ$7)</f>
        <v/>
      </c>
      <c r="DP319">
        <f>MIN(T318*(1+T$6/Setup!$C$13)-BR319,$H319)</f>
        <v/>
      </c>
      <c r="DQ319">
        <f>MIN(U318*(1+U$6/Setup!$C$13)-BS319,MAX(0,$H319-SUM($DP319:DP319)))</f>
        <v/>
      </c>
      <c r="DR319">
        <f>MIN(V318*(1+V$6/Setup!$C$13)-BT319,MAX(0,$H319-SUM($DP319:DQ319)))</f>
        <v/>
      </c>
      <c r="DS319">
        <f>MIN(W318*(1+W$6/Setup!$C$13)-BU319,MAX(0,$H319-SUM($DP319:DR319)))</f>
        <v/>
      </c>
      <c r="DT319">
        <f>MIN(X318*(1+X$6/Setup!$C$13)-BV319,MAX(0,$H319-SUM($DP319:DS319)))</f>
        <v/>
      </c>
      <c r="DU319">
        <f>MIN(Y318*(1+Y$6/Setup!$C$13)-BW319,MAX(0,$H319-SUM($DP319:DT319)))</f>
        <v/>
      </c>
      <c r="DV319">
        <f>MIN(Z318*(1+Z$6/Setup!$C$13)-BX319,MAX(0,$H319-SUM($DP319:DU319)))</f>
        <v/>
      </c>
      <c r="DW319">
        <f>MIN(AA318*(1+AA$6/Setup!$C$13)-BY319,MAX(0,$H319-SUM($DP319:DV319)))</f>
        <v/>
      </c>
      <c r="DX319">
        <f>MIN(AB318*(1+AB$6/Setup!$C$13)-BZ319,MAX(0,$H319-SUM($DP319:DW319)))</f>
        <v/>
      </c>
      <c r="DY319">
        <f>MIN(AC318*(1+AC$6/Setup!$C$13)-CA319,MAX(0,$H319-SUM($DP319:DX319)))</f>
        <v/>
      </c>
      <c r="DZ319">
        <f>MIN(AD318*(1+AD$6/Setup!$C$13)-CB319,MAX(0,$H319-SUM($DP319:DY319)))</f>
        <v/>
      </c>
      <c r="EA319">
        <f>MIN(AE318*(1+AE$6/Setup!$C$13)-CC319,MAX(0,$H319-SUM($DP319:DZ319)))</f>
        <v/>
      </c>
      <c r="EB319">
        <f>MIN(AF318*(1+AF$6/Setup!$C$13)-CD319,MAX(0,$H319-SUM($DP319:EA319)))</f>
        <v/>
      </c>
      <c r="EC319">
        <f>MIN(AG318*(1+AG$6/Setup!$C$13)-CE319,MAX(0,$H319-SUM($DP319:EB319)))</f>
        <v/>
      </c>
      <c r="ED319">
        <f>MIN(AH318*(1+AH$6/Setup!$C$13)-CF319,MAX(0,$H319-SUM($DP319:EC319)))</f>
        <v/>
      </c>
      <c r="EE319">
        <f>MIN(AI318*(1+AI$6/Setup!$C$13)-CG319,MAX(0,$H319-SUM($DP319:ED319)))</f>
        <v/>
      </c>
      <c r="EF319">
        <f>MIN(AJ318*(1+AJ$6/Setup!$C$13)-CH319,MAX(0,$H319-SUM($DP319:EE319)))</f>
        <v/>
      </c>
      <c r="EG319">
        <f>MIN(AK318*(1+AK$6/Setup!$C$13)-CI319,MAX(0,$H319-SUM($DP319:EF319)))</f>
        <v/>
      </c>
      <c r="EH319">
        <f>MIN(AL318*(1+AL$6/Setup!$C$13)-CJ319,MAX(0,$H319-SUM($DP319:EG319)))</f>
        <v/>
      </c>
      <c r="EI319">
        <f>MIN(AM318*(1+AM$6/Setup!$C$13)-CK319,MAX(0,$H319-SUM($DP319:EH319)))</f>
        <v/>
      </c>
      <c r="EJ319">
        <f>MIN(AN318*(1+AN$6/Setup!$C$13)-CL319,MAX(0,$H319-SUM($DP319:EI319)))</f>
        <v/>
      </c>
      <c r="EK319">
        <f>MIN(AO318*(1+AO$6/Setup!$C$13)-CM319,MAX(0,$H319-SUM($DP319:EJ319)))</f>
        <v/>
      </c>
      <c r="EL319">
        <f>MIN(AP318*(1+AP$6/Setup!$C$13)-CN319,MAX(0,$H319-SUM($DP319:EK319)))</f>
        <v/>
      </c>
      <c r="EM319">
        <f>MIN(AQ318*(1+AQ$6/Setup!$C$13)-CO319,MAX(0,$H319-SUM($DP319:EL319)))</f>
        <v/>
      </c>
      <c r="EN319">
        <f>MIN(AR318*(1+AR$6/Setup!$C$13)-CP319,MAX(0,$H319-SUM($DP319:EM319)))</f>
        <v/>
      </c>
      <c r="EO319">
        <f>MIN(AS318*(1+AS$6/Setup!$C$13)-CQ319,MAX(0,$H319-SUM($DP319:EN319)))</f>
        <v/>
      </c>
      <c r="EP319">
        <f>MIN(AT318*(1+AT$6/Setup!$C$13)-CR319,MAX(0,$H319-SUM($DP319:EO319)))</f>
        <v/>
      </c>
      <c r="EQ319">
        <f>MIN(AU318*(1+AU$6/Setup!$C$13)-CS319,MAX(0,$H319-SUM($DP319:EP319)))</f>
        <v/>
      </c>
      <c r="ER319">
        <f>MIN(AV318*(1+AV$6/Setup!$C$13)-CT319,MAX(0,$H319-SUM($DP319:EQ319)))</f>
        <v/>
      </c>
      <c r="ES319">
        <f>MIN(AW318*(1+AW$6/Setup!$C$13)-CU319,MAX(0,$H319-SUM($DP319:ER319)))</f>
        <v/>
      </c>
      <c r="ET319">
        <f>MIN(AX318*(1+AX$6/Setup!$C$13)-CV319,MAX(0,$H319-SUM($DP319:ES319)))</f>
        <v/>
      </c>
      <c r="EU319">
        <f>MIN(AY318*(1+AY$6/Setup!$C$13)-CW319,MAX(0,$H319-SUM($DP319:ET319)))</f>
        <v/>
      </c>
      <c r="EV319">
        <f>MIN(AZ318*(1+AZ$6/Setup!$C$13)-CX319,MAX(0,$H319-SUM($DP319:EU319)))</f>
        <v/>
      </c>
      <c r="EW319">
        <f>MIN(BA318*(1+BA$6/Setup!$C$13)-CY319,MAX(0,$H319-SUM($DP319:EV319)))</f>
        <v/>
      </c>
      <c r="EX319">
        <f>MIN(BB318*(1+BB$6/Setup!$C$13)-CZ319,MAX(0,$H319-SUM($DP319:EW319)))</f>
        <v/>
      </c>
      <c r="EY319">
        <f>MIN(BC318*(1+BC$6/Setup!$C$13)-DA319,MAX(0,$H319-SUM($DP319:EX319)))</f>
        <v/>
      </c>
      <c r="EZ319">
        <f>MIN(BD318*(1+BD$6/Setup!$C$13)-DB319,MAX(0,$H319-SUM($DP319:EY319)))</f>
        <v/>
      </c>
      <c r="FA319">
        <f>MIN(BE318*(1+BE$6/Setup!$C$13)-DC319,MAX(0,$H319-SUM($DP319:EZ319)))</f>
        <v/>
      </c>
      <c r="FB319">
        <f>MIN(BF318*(1+BF$6/Setup!$C$13)-DD319,MAX(0,$H319-SUM($DP319:FA319)))</f>
        <v/>
      </c>
      <c r="FC319">
        <f>MIN(BG318*(1+BG$6/Setup!$C$13)-DE319,MAX(0,$H319-SUM($DP319:FB319)))</f>
        <v/>
      </c>
      <c r="FD319">
        <f>MIN(BH318*(1+BH$6/Setup!$C$13)-DF319,MAX(0,$H319-SUM($DP319:FC319)))</f>
        <v/>
      </c>
      <c r="FE319">
        <f>MIN(BI318*(1+BI$6/Setup!$C$13)-DG319,MAX(0,$H319-SUM($DP319:FD319)))</f>
        <v/>
      </c>
      <c r="FF319">
        <f>MIN(BJ318*(1+BJ$6/Setup!$C$13)-DH319,MAX(0,$H319-SUM($DP319:FE319)))</f>
        <v/>
      </c>
      <c r="FG319">
        <f>MIN(BK318*(1+BK$6/Setup!$C$13)-DI319,MAX(0,$H319-SUM($DP319:FF319)))</f>
        <v/>
      </c>
      <c r="FH319">
        <f>MIN(BL318*(1+BL$6/Setup!$C$13)-DJ319,MAX(0,$H319-SUM($DP319:FG319)))</f>
        <v/>
      </c>
      <c r="FI319">
        <f>MIN(BM318*(1+BM$6/Setup!$C$13)-DK319,MAX(0,$H319-SUM($DP319:FH319)))</f>
        <v/>
      </c>
      <c r="FJ319">
        <f>MIN(BN318*(1+BN$6/Setup!$C$13)-DL319,MAX(0,$H319-SUM($DP319:FI319)))</f>
        <v/>
      </c>
      <c r="FK319">
        <f>MIN(BO318*(1+BO$6/Setup!$C$13)-DM319,MAX(0,$H319-SUM($DP319:FJ319)))</f>
        <v/>
      </c>
      <c r="FL319">
        <f>MIN(BP318*(1+BP$6/Setup!$C$13)-DN319,MAX(0,$H319-SUM($DP319:FK319)))</f>
        <v/>
      </c>
      <c r="FM319">
        <f>MIN(BQ318*(1+BQ$6/Setup!$C$13)-DO319,MAX(0,$H319-SUM($DP319:FL319)))</f>
        <v/>
      </c>
    </row>
    <row r="320">
      <c r="A320">
        <f>A319+1</f>
        <v/>
      </c>
      <c r="B320">
        <f>IF(Setup!$C$6="Every week",Setup!$C$7+7*(A320-1),IF(Setup!$C$6="Every 2 weeks",Setup!$C$7+14*(A320-1),IF(Setup!$C$6="Every month",EDATE(Setup!$C$7,A320-1),EOMONTH(Setup!$C$7,INT((A320-1+Setup!$C$20)/2)-1)+MIN(IF(MOD(A320-1+Setup!$C$20,2)=0,Setup!$C$18,Setup!$C$19),DAY(EOMONTH(Setup!$C$7,INT((A320-1+Setup!$C$20)/2)))))))</f>
        <v/>
      </c>
      <c r="C320">
        <f>N('Paycheck Plan'!J316)</f>
        <v/>
      </c>
      <c r="D320">
        <f>N('Paycheck Plan'!K316)</f>
        <v/>
      </c>
      <c r="E320">
        <f>MIN(MAX(0,Setup!$C$10-F319),MAX(0,Setup!$C$8+C320-G320))</f>
        <v/>
      </c>
      <c r="F320">
        <f>F319+E320</f>
        <v/>
      </c>
      <c r="G320">
        <f>MIN(Setup!$C$14,MAX(0,Setup!$C$8+C320))</f>
        <v/>
      </c>
      <c r="H320">
        <f>MAX(0,Setup!$C$8+C320-G320-E320)+SUM($T$7:$BQ$7)-SUM(BR320:DO320)</f>
        <v/>
      </c>
      <c r="I320">
        <f>SUMPRODUCT(T319:BQ319,$T$6:$BQ$6)/Setup!$C$13</f>
        <v/>
      </c>
      <c r="J320">
        <f>SUM(T320:BQ320)</f>
        <v/>
      </c>
      <c r="K320">
        <f>IF(MAX(DP320:FM320)&gt;0,MATCH(MAX(DP320:FM320),DP320:FM320,0),1)</f>
        <v/>
      </c>
      <c r="T320">
        <f>MAX(0,T319*(1+T$6/Setup!$C$13)-BR320-DP320)+IF($K320=1,$D320,0)</f>
        <v/>
      </c>
      <c r="U320">
        <f>MAX(0,U319*(1+U$6/Setup!$C$13)-BS320-DQ320)+IF($K320=2,$D320,0)</f>
        <v/>
      </c>
      <c r="V320">
        <f>MAX(0,V319*(1+V$6/Setup!$C$13)-BT320-DR320)+IF($K320=3,$D320,0)</f>
        <v/>
      </c>
      <c r="W320">
        <f>MAX(0,W319*(1+W$6/Setup!$C$13)-BU320-DS320)+IF($K320=4,$D320,0)</f>
        <v/>
      </c>
      <c r="X320">
        <f>MAX(0,X319*(1+X$6/Setup!$C$13)-BV320-DT320)+IF($K320=5,$D320,0)</f>
        <v/>
      </c>
      <c r="Y320">
        <f>MAX(0,Y319*(1+Y$6/Setup!$C$13)-BW320-DU320)+IF($K320=6,$D320,0)</f>
        <v/>
      </c>
      <c r="Z320">
        <f>MAX(0,Z319*(1+Z$6/Setup!$C$13)-BX320-DV320)+IF($K320=7,$D320,0)</f>
        <v/>
      </c>
      <c r="AA320">
        <f>MAX(0,AA319*(1+AA$6/Setup!$C$13)-BY320-DW320)+IF($K320=8,$D320,0)</f>
        <v/>
      </c>
      <c r="AB320">
        <f>MAX(0,AB319*(1+AB$6/Setup!$C$13)-BZ320-DX320)+IF($K320=9,$D320,0)</f>
        <v/>
      </c>
      <c r="AC320">
        <f>MAX(0,AC319*(1+AC$6/Setup!$C$13)-CA320-DY320)+IF($K320=10,$D320,0)</f>
        <v/>
      </c>
      <c r="AD320">
        <f>MAX(0,AD319*(1+AD$6/Setup!$C$13)-CB320-DZ320)+IF($K320=11,$D320,0)</f>
        <v/>
      </c>
      <c r="AE320">
        <f>MAX(0,AE319*(1+AE$6/Setup!$C$13)-CC320-EA320)+IF($K320=12,$D320,0)</f>
        <v/>
      </c>
      <c r="AF320">
        <f>MAX(0,AF319*(1+AF$6/Setup!$C$13)-CD320-EB320)+IF($K320=13,$D320,0)</f>
        <v/>
      </c>
      <c r="AG320">
        <f>MAX(0,AG319*(1+AG$6/Setup!$C$13)-CE320-EC320)+IF($K320=14,$D320,0)</f>
        <v/>
      </c>
      <c r="AH320">
        <f>MAX(0,AH319*(1+AH$6/Setup!$C$13)-CF320-ED320)+IF($K320=15,$D320,0)</f>
        <v/>
      </c>
      <c r="AI320">
        <f>MAX(0,AI319*(1+AI$6/Setup!$C$13)-CG320-EE320)+IF($K320=16,$D320,0)</f>
        <v/>
      </c>
      <c r="AJ320">
        <f>MAX(0,AJ319*(1+AJ$6/Setup!$C$13)-CH320-EF320)+IF($K320=17,$D320,0)</f>
        <v/>
      </c>
      <c r="AK320">
        <f>MAX(0,AK319*(1+AK$6/Setup!$C$13)-CI320-EG320)+IF($K320=18,$D320,0)</f>
        <v/>
      </c>
      <c r="AL320">
        <f>MAX(0,AL319*(1+AL$6/Setup!$C$13)-CJ320-EH320)+IF($K320=19,$D320,0)</f>
        <v/>
      </c>
      <c r="AM320">
        <f>MAX(0,AM319*(1+AM$6/Setup!$C$13)-CK320-EI320)+IF($K320=20,$D320,0)</f>
        <v/>
      </c>
      <c r="AN320">
        <f>MAX(0,AN319*(1+AN$6/Setup!$C$13)-CL320-EJ320)+IF($K320=21,$D320,0)</f>
        <v/>
      </c>
      <c r="AO320">
        <f>MAX(0,AO319*(1+AO$6/Setup!$C$13)-CM320-EK320)+IF($K320=22,$D320,0)</f>
        <v/>
      </c>
      <c r="AP320">
        <f>MAX(0,AP319*(1+AP$6/Setup!$C$13)-CN320-EL320)+IF($K320=23,$D320,0)</f>
        <v/>
      </c>
      <c r="AQ320">
        <f>MAX(0,AQ319*(1+AQ$6/Setup!$C$13)-CO320-EM320)+IF($K320=24,$D320,0)</f>
        <v/>
      </c>
      <c r="AR320">
        <f>MAX(0,AR319*(1+AR$6/Setup!$C$13)-CP320-EN320)+IF($K320=25,$D320,0)</f>
        <v/>
      </c>
      <c r="AS320">
        <f>MAX(0,AS319*(1+AS$6/Setup!$C$13)-CQ320-EO320)+IF($K320=26,$D320,0)</f>
        <v/>
      </c>
      <c r="AT320">
        <f>MAX(0,AT319*(1+AT$6/Setup!$C$13)-CR320-EP320)+IF($K320=27,$D320,0)</f>
        <v/>
      </c>
      <c r="AU320">
        <f>MAX(0,AU319*(1+AU$6/Setup!$C$13)-CS320-EQ320)+IF($K320=28,$D320,0)</f>
        <v/>
      </c>
      <c r="AV320">
        <f>MAX(0,AV319*(1+AV$6/Setup!$C$13)-CT320-ER320)+IF($K320=29,$D320,0)</f>
        <v/>
      </c>
      <c r="AW320">
        <f>MAX(0,AW319*(1+AW$6/Setup!$C$13)-CU320-ES320)+IF($K320=30,$D320,0)</f>
        <v/>
      </c>
      <c r="AX320">
        <f>MAX(0,AX319*(1+AX$6/Setup!$C$13)-CV320-ET320)+IF($K320=31,$D320,0)</f>
        <v/>
      </c>
      <c r="AY320">
        <f>MAX(0,AY319*(1+AY$6/Setup!$C$13)-CW320-EU320)+IF($K320=32,$D320,0)</f>
        <v/>
      </c>
      <c r="AZ320">
        <f>MAX(0,AZ319*(1+AZ$6/Setup!$C$13)-CX320-EV320)+IF($K320=33,$D320,0)</f>
        <v/>
      </c>
      <c r="BA320">
        <f>MAX(0,BA319*(1+BA$6/Setup!$C$13)-CY320-EW320)+IF($K320=34,$D320,0)</f>
        <v/>
      </c>
      <c r="BB320">
        <f>MAX(0,BB319*(1+BB$6/Setup!$C$13)-CZ320-EX320)+IF($K320=35,$D320,0)</f>
        <v/>
      </c>
      <c r="BC320">
        <f>MAX(0,BC319*(1+BC$6/Setup!$C$13)-DA320-EY320)+IF($K320=36,$D320,0)</f>
        <v/>
      </c>
      <c r="BD320">
        <f>MAX(0,BD319*(1+BD$6/Setup!$C$13)-DB320-EZ320)+IF($K320=37,$D320,0)</f>
        <v/>
      </c>
      <c r="BE320">
        <f>MAX(0,BE319*(1+BE$6/Setup!$C$13)-DC320-FA320)+IF($K320=38,$D320,0)</f>
        <v/>
      </c>
      <c r="BF320">
        <f>MAX(0,BF319*(1+BF$6/Setup!$C$13)-DD320-FB320)+IF($K320=39,$D320,0)</f>
        <v/>
      </c>
      <c r="BG320">
        <f>MAX(0,BG319*(1+BG$6/Setup!$C$13)-DE320-FC320)+IF($K320=40,$D320,0)</f>
        <v/>
      </c>
      <c r="BH320">
        <f>MAX(0,BH319*(1+BH$6/Setup!$C$13)-DF320-FD320)+IF($K320=41,$D320,0)</f>
        <v/>
      </c>
      <c r="BI320">
        <f>MAX(0,BI319*(1+BI$6/Setup!$C$13)-DG320-FE320)+IF($K320=42,$D320,0)</f>
        <v/>
      </c>
      <c r="BJ320">
        <f>MAX(0,BJ319*(1+BJ$6/Setup!$C$13)-DH320-FF320)+IF($K320=43,$D320,0)</f>
        <v/>
      </c>
      <c r="BK320">
        <f>MAX(0,BK319*(1+BK$6/Setup!$C$13)-DI320-FG320)+IF($K320=44,$D320,0)</f>
        <v/>
      </c>
      <c r="BL320">
        <f>MAX(0,BL319*(1+BL$6/Setup!$C$13)-DJ320-FH320)+IF($K320=45,$D320,0)</f>
        <v/>
      </c>
      <c r="BM320">
        <f>MAX(0,BM319*(1+BM$6/Setup!$C$13)-DK320-FI320)+IF($K320=46,$D320,0)</f>
        <v/>
      </c>
      <c r="BN320">
        <f>MAX(0,BN319*(1+BN$6/Setup!$C$13)-DL320-FJ320)+IF($K320=47,$D320,0)</f>
        <v/>
      </c>
      <c r="BO320">
        <f>MAX(0,BO319*(1+BO$6/Setup!$C$13)-DM320-FK320)+IF($K320=48,$D320,0)</f>
        <v/>
      </c>
      <c r="BP320">
        <f>MAX(0,BP319*(1+BP$6/Setup!$C$13)-DN320-FL320)+IF($K320=49,$D320,0)</f>
        <v/>
      </c>
      <c r="BQ320">
        <f>MAX(0,BQ319*(1+BQ$6/Setup!$C$13)-DO320-FM320)+IF($K320=50,$D320,0)</f>
        <v/>
      </c>
      <c r="BR320">
        <f>MIN(T319*(1+T$6/Setup!$C$13),T$7)</f>
        <v/>
      </c>
      <c r="BS320">
        <f>MIN(U319*(1+U$6/Setup!$C$13),U$7)</f>
        <v/>
      </c>
      <c r="BT320">
        <f>MIN(V319*(1+V$6/Setup!$C$13),V$7)</f>
        <v/>
      </c>
      <c r="BU320">
        <f>MIN(W319*(1+W$6/Setup!$C$13),W$7)</f>
        <v/>
      </c>
      <c r="BV320">
        <f>MIN(X319*(1+X$6/Setup!$C$13),X$7)</f>
        <v/>
      </c>
      <c r="BW320">
        <f>MIN(Y319*(1+Y$6/Setup!$C$13),Y$7)</f>
        <v/>
      </c>
      <c r="BX320">
        <f>MIN(Z319*(1+Z$6/Setup!$C$13),Z$7)</f>
        <v/>
      </c>
      <c r="BY320">
        <f>MIN(AA319*(1+AA$6/Setup!$C$13),AA$7)</f>
        <v/>
      </c>
      <c r="BZ320">
        <f>MIN(AB319*(1+AB$6/Setup!$C$13),AB$7)</f>
        <v/>
      </c>
      <c r="CA320">
        <f>MIN(AC319*(1+AC$6/Setup!$C$13),AC$7)</f>
        <v/>
      </c>
      <c r="CB320">
        <f>MIN(AD319*(1+AD$6/Setup!$C$13),AD$7)</f>
        <v/>
      </c>
      <c r="CC320">
        <f>MIN(AE319*(1+AE$6/Setup!$C$13),AE$7)</f>
        <v/>
      </c>
      <c r="CD320">
        <f>MIN(AF319*(1+AF$6/Setup!$C$13),AF$7)</f>
        <v/>
      </c>
      <c r="CE320">
        <f>MIN(AG319*(1+AG$6/Setup!$C$13),AG$7)</f>
        <v/>
      </c>
      <c r="CF320">
        <f>MIN(AH319*(1+AH$6/Setup!$C$13),AH$7)</f>
        <v/>
      </c>
      <c r="CG320">
        <f>MIN(AI319*(1+AI$6/Setup!$C$13),AI$7)</f>
        <v/>
      </c>
      <c r="CH320">
        <f>MIN(AJ319*(1+AJ$6/Setup!$C$13),AJ$7)</f>
        <v/>
      </c>
      <c r="CI320">
        <f>MIN(AK319*(1+AK$6/Setup!$C$13),AK$7)</f>
        <v/>
      </c>
      <c r="CJ320">
        <f>MIN(AL319*(1+AL$6/Setup!$C$13),AL$7)</f>
        <v/>
      </c>
      <c r="CK320">
        <f>MIN(AM319*(1+AM$6/Setup!$C$13),AM$7)</f>
        <v/>
      </c>
      <c r="CL320">
        <f>MIN(AN319*(1+AN$6/Setup!$C$13),AN$7)</f>
        <v/>
      </c>
      <c r="CM320">
        <f>MIN(AO319*(1+AO$6/Setup!$C$13),AO$7)</f>
        <v/>
      </c>
      <c r="CN320">
        <f>MIN(AP319*(1+AP$6/Setup!$C$13),AP$7)</f>
        <v/>
      </c>
      <c r="CO320">
        <f>MIN(AQ319*(1+AQ$6/Setup!$C$13),AQ$7)</f>
        <v/>
      </c>
      <c r="CP320">
        <f>MIN(AR319*(1+AR$6/Setup!$C$13),AR$7)</f>
        <v/>
      </c>
      <c r="CQ320">
        <f>MIN(AS319*(1+AS$6/Setup!$C$13),AS$7)</f>
        <v/>
      </c>
      <c r="CR320">
        <f>MIN(AT319*(1+AT$6/Setup!$C$13),AT$7)</f>
        <v/>
      </c>
      <c r="CS320">
        <f>MIN(AU319*(1+AU$6/Setup!$C$13),AU$7)</f>
        <v/>
      </c>
      <c r="CT320">
        <f>MIN(AV319*(1+AV$6/Setup!$C$13),AV$7)</f>
        <v/>
      </c>
      <c r="CU320">
        <f>MIN(AW319*(1+AW$6/Setup!$C$13),AW$7)</f>
        <v/>
      </c>
      <c r="CV320">
        <f>MIN(AX319*(1+AX$6/Setup!$C$13),AX$7)</f>
        <v/>
      </c>
      <c r="CW320">
        <f>MIN(AY319*(1+AY$6/Setup!$C$13),AY$7)</f>
        <v/>
      </c>
      <c r="CX320">
        <f>MIN(AZ319*(1+AZ$6/Setup!$C$13),AZ$7)</f>
        <v/>
      </c>
      <c r="CY320">
        <f>MIN(BA319*(1+BA$6/Setup!$C$13),BA$7)</f>
        <v/>
      </c>
      <c r="CZ320">
        <f>MIN(BB319*(1+BB$6/Setup!$C$13),BB$7)</f>
        <v/>
      </c>
      <c r="DA320">
        <f>MIN(BC319*(1+BC$6/Setup!$C$13),BC$7)</f>
        <v/>
      </c>
      <c r="DB320">
        <f>MIN(BD319*(1+BD$6/Setup!$C$13),BD$7)</f>
        <v/>
      </c>
      <c r="DC320">
        <f>MIN(BE319*(1+BE$6/Setup!$C$13),BE$7)</f>
        <v/>
      </c>
      <c r="DD320">
        <f>MIN(BF319*(1+BF$6/Setup!$C$13),BF$7)</f>
        <v/>
      </c>
      <c r="DE320">
        <f>MIN(BG319*(1+BG$6/Setup!$C$13),BG$7)</f>
        <v/>
      </c>
      <c r="DF320">
        <f>MIN(BH319*(1+BH$6/Setup!$C$13),BH$7)</f>
        <v/>
      </c>
      <c r="DG320">
        <f>MIN(BI319*(1+BI$6/Setup!$C$13),BI$7)</f>
        <v/>
      </c>
      <c r="DH320">
        <f>MIN(BJ319*(1+BJ$6/Setup!$C$13),BJ$7)</f>
        <v/>
      </c>
      <c r="DI320">
        <f>MIN(BK319*(1+BK$6/Setup!$C$13),BK$7)</f>
        <v/>
      </c>
      <c r="DJ320">
        <f>MIN(BL319*(1+BL$6/Setup!$C$13),BL$7)</f>
        <v/>
      </c>
      <c r="DK320">
        <f>MIN(BM319*(1+BM$6/Setup!$C$13),BM$7)</f>
        <v/>
      </c>
      <c r="DL320">
        <f>MIN(BN319*(1+BN$6/Setup!$C$13),BN$7)</f>
        <v/>
      </c>
      <c r="DM320">
        <f>MIN(BO319*(1+BO$6/Setup!$C$13),BO$7)</f>
        <v/>
      </c>
      <c r="DN320">
        <f>MIN(BP319*(1+BP$6/Setup!$C$13),BP$7)</f>
        <v/>
      </c>
      <c r="DO320">
        <f>MIN(BQ319*(1+BQ$6/Setup!$C$13),BQ$7)</f>
        <v/>
      </c>
      <c r="DP320">
        <f>MIN(T319*(1+T$6/Setup!$C$13)-BR320,$H320)</f>
        <v/>
      </c>
      <c r="DQ320">
        <f>MIN(U319*(1+U$6/Setup!$C$13)-BS320,MAX(0,$H320-SUM($DP320:DP320)))</f>
        <v/>
      </c>
      <c r="DR320">
        <f>MIN(V319*(1+V$6/Setup!$C$13)-BT320,MAX(0,$H320-SUM($DP320:DQ320)))</f>
        <v/>
      </c>
      <c r="DS320">
        <f>MIN(W319*(1+W$6/Setup!$C$13)-BU320,MAX(0,$H320-SUM($DP320:DR320)))</f>
        <v/>
      </c>
      <c r="DT320">
        <f>MIN(X319*(1+X$6/Setup!$C$13)-BV320,MAX(0,$H320-SUM($DP320:DS320)))</f>
        <v/>
      </c>
      <c r="DU320">
        <f>MIN(Y319*(1+Y$6/Setup!$C$13)-BW320,MAX(0,$H320-SUM($DP320:DT320)))</f>
        <v/>
      </c>
      <c r="DV320">
        <f>MIN(Z319*(1+Z$6/Setup!$C$13)-BX320,MAX(0,$H320-SUM($DP320:DU320)))</f>
        <v/>
      </c>
      <c r="DW320">
        <f>MIN(AA319*(1+AA$6/Setup!$C$13)-BY320,MAX(0,$H320-SUM($DP320:DV320)))</f>
        <v/>
      </c>
      <c r="DX320">
        <f>MIN(AB319*(1+AB$6/Setup!$C$13)-BZ320,MAX(0,$H320-SUM($DP320:DW320)))</f>
        <v/>
      </c>
      <c r="DY320">
        <f>MIN(AC319*(1+AC$6/Setup!$C$13)-CA320,MAX(0,$H320-SUM($DP320:DX320)))</f>
        <v/>
      </c>
      <c r="DZ320">
        <f>MIN(AD319*(1+AD$6/Setup!$C$13)-CB320,MAX(0,$H320-SUM($DP320:DY320)))</f>
        <v/>
      </c>
      <c r="EA320">
        <f>MIN(AE319*(1+AE$6/Setup!$C$13)-CC320,MAX(0,$H320-SUM($DP320:DZ320)))</f>
        <v/>
      </c>
      <c r="EB320">
        <f>MIN(AF319*(1+AF$6/Setup!$C$13)-CD320,MAX(0,$H320-SUM($DP320:EA320)))</f>
        <v/>
      </c>
      <c r="EC320">
        <f>MIN(AG319*(1+AG$6/Setup!$C$13)-CE320,MAX(0,$H320-SUM($DP320:EB320)))</f>
        <v/>
      </c>
      <c r="ED320">
        <f>MIN(AH319*(1+AH$6/Setup!$C$13)-CF320,MAX(0,$H320-SUM($DP320:EC320)))</f>
        <v/>
      </c>
      <c r="EE320">
        <f>MIN(AI319*(1+AI$6/Setup!$C$13)-CG320,MAX(0,$H320-SUM($DP320:ED320)))</f>
        <v/>
      </c>
      <c r="EF320">
        <f>MIN(AJ319*(1+AJ$6/Setup!$C$13)-CH320,MAX(0,$H320-SUM($DP320:EE320)))</f>
        <v/>
      </c>
      <c r="EG320">
        <f>MIN(AK319*(1+AK$6/Setup!$C$13)-CI320,MAX(0,$H320-SUM($DP320:EF320)))</f>
        <v/>
      </c>
      <c r="EH320">
        <f>MIN(AL319*(1+AL$6/Setup!$C$13)-CJ320,MAX(0,$H320-SUM($DP320:EG320)))</f>
        <v/>
      </c>
      <c r="EI320">
        <f>MIN(AM319*(1+AM$6/Setup!$C$13)-CK320,MAX(0,$H320-SUM($DP320:EH320)))</f>
        <v/>
      </c>
      <c r="EJ320">
        <f>MIN(AN319*(1+AN$6/Setup!$C$13)-CL320,MAX(0,$H320-SUM($DP320:EI320)))</f>
        <v/>
      </c>
      <c r="EK320">
        <f>MIN(AO319*(1+AO$6/Setup!$C$13)-CM320,MAX(0,$H320-SUM($DP320:EJ320)))</f>
        <v/>
      </c>
      <c r="EL320">
        <f>MIN(AP319*(1+AP$6/Setup!$C$13)-CN320,MAX(0,$H320-SUM($DP320:EK320)))</f>
        <v/>
      </c>
      <c r="EM320">
        <f>MIN(AQ319*(1+AQ$6/Setup!$C$13)-CO320,MAX(0,$H320-SUM($DP320:EL320)))</f>
        <v/>
      </c>
      <c r="EN320">
        <f>MIN(AR319*(1+AR$6/Setup!$C$13)-CP320,MAX(0,$H320-SUM($DP320:EM320)))</f>
        <v/>
      </c>
      <c r="EO320">
        <f>MIN(AS319*(1+AS$6/Setup!$C$13)-CQ320,MAX(0,$H320-SUM($DP320:EN320)))</f>
        <v/>
      </c>
      <c r="EP320">
        <f>MIN(AT319*(1+AT$6/Setup!$C$13)-CR320,MAX(0,$H320-SUM($DP320:EO320)))</f>
        <v/>
      </c>
      <c r="EQ320">
        <f>MIN(AU319*(1+AU$6/Setup!$C$13)-CS320,MAX(0,$H320-SUM($DP320:EP320)))</f>
        <v/>
      </c>
      <c r="ER320">
        <f>MIN(AV319*(1+AV$6/Setup!$C$13)-CT320,MAX(0,$H320-SUM($DP320:EQ320)))</f>
        <v/>
      </c>
      <c r="ES320">
        <f>MIN(AW319*(1+AW$6/Setup!$C$13)-CU320,MAX(0,$H320-SUM($DP320:ER320)))</f>
        <v/>
      </c>
      <c r="ET320">
        <f>MIN(AX319*(1+AX$6/Setup!$C$13)-CV320,MAX(0,$H320-SUM($DP320:ES320)))</f>
        <v/>
      </c>
      <c r="EU320">
        <f>MIN(AY319*(1+AY$6/Setup!$C$13)-CW320,MAX(0,$H320-SUM($DP320:ET320)))</f>
        <v/>
      </c>
      <c r="EV320">
        <f>MIN(AZ319*(1+AZ$6/Setup!$C$13)-CX320,MAX(0,$H320-SUM($DP320:EU320)))</f>
        <v/>
      </c>
      <c r="EW320">
        <f>MIN(BA319*(1+BA$6/Setup!$C$13)-CY320,MAX(0,$H320-SUM($DP320:EV320)))</f>
        <v/>
      </c>
      <c r="EX320">
        <f>MIN(BB319*(1+BB$6/Setup!$C$13)-CZ320,MAX(0,$H320-SUM($DP320:EW320)))</f>
        <v/>
      </c>
      <c r="EY320">
        <f>MIN(BC319*(1+BC$6/Setup!$C$13)-DA320,MAX(0,$H320-SUM($DP320:EX320)))</f>
        <v/>
      </c>
      <c r="EZ320">
        <f>MIN(BD319*(1+BD$6/Setup!$C$13)-DB320,MAX(0,$H320-SUM($DP320:EY320)))</f>
        <v/>
      </c>
      <c r="FA320">
        <f>MIN(BE319*(1+BE$6/Setup!$C$13)-DC320,MAX(0,$H320-SUM($DP320:EZ320)))</f>
        <v/>
      </c>
      <c r="FB320">
        <f>MIN(BF319*(1+BF$6/Setup!$C$13)-DD320,MAX(0,$H320-SUM($DP320:FA320)))</f>
        <v/>
      </c>
      <c r="FC320">
        <f>MIN(BG319*(1+BG$6/Setup!$C$13)-DE320,MAX(0,$H320-SUM($DP320:FB320)))</f>
        <v/>
      </c>
      <c r="FD320">
        <f>MIN(BH319*(1+BH$6/Setup!$C$13)-DF320,MAX(0,$H320-SUM($DP320:FC320)))</f>
        <v/>
      </c>
      <c r="FE320">
        <f>MIN(BI319*(1+BI$6/Setup!$C$13)-DG320,MAX(0,$H320-SUM($DP320:FD320)))</f>
        <v/>
      </c>
      <c r="FF320">
        <f>MIN(BJ319*(1+BJ$6/Setup!$C$13)-DH320,MAX(0,$H320-SUM($DP320:FE320)))</f>
        <v/>
      </c>
      <c r="FG320">
        <f>MIN(BK319*(1+BK$6/Setup!$C$13)-DI320,MAX(0,$H320-SUM($DP320:FF320)))</f>
        <v/>
      </c>
      <c r="FH320">
        <f>MIN(BL319*(1+BL$6/Setup!$C$13)-DJ320,MAX(0,$H320-SUM($DP320:FG320)))</f>
        <v/>
      </c>
      <c r="FI320">
        <f>MIN(BM319*(1+BM$6/Setup!$C$13)-DK320,MAX(0,$H320-SUM($DP320:FH320)))</f>
        <v/>
      </c>
      <c r="FJ320">
        <f>MIN(BN319*(1+BN$6/Setup!$C$13)-DL320,MAX(0,$H320-SUM($DP320:FI320)))</f>
        <v/>
      </c>
      <c r="FK320">
        <f>MIN(BO319*(1+BO$6/Setup!$C$13)-DM320,MAX(0,$H320-SUM($DP320:FJ320)))</f>
        <v/>
      </c>
      <c r="FL320">
        <f>MIN(BP319*(1+BP$6/Setup!$C$13)-DN320,MAX(0,$H320-SUM($DP320:FK320)))</f>
        <v/>
      </c>
      <c r="FM320">
        <f>MIN(BQ319*(1+BQ$6/Setup!$C$13)-DO320,MAX(0,$H320-SUM($DP320:FL320)))</f>
        <v/>
      </c>
    </row>
    <row r="321">
      <c r="A321">
        <f>A320+1</f>
        <v/>
      </c>
      <c r="B321">
        <f>IF(Setup!$C$6="Every week",Setup!$C$7+7*(A321-1),IF(Setup!$C$6="Every 2 weeks",Setup!$C$7+14*(A321-1),IF(Setup!$C$6="Every month",EDATE(Setup!$C$7,A321-1),EOMONTH(Setup!$C$7,INT((A321-1+Setup!$C$20)/2)-1)+MIN(IF(MOD(A321-1+Setup!$C$20,2)=0,Setup!$C$18,Setup!$C$19),DAY(EOMONTH(Setup!$C$7,INT((A321-1+Setup!$C$20)/2)))))))</f>
        <v/>
      </c>
      <c r="C321">
        <f>N('Paycheck Plan'!J317)</f>
        <v/>
      </c>
      <c r="D321">
        <f>N('Paycheck Plan'!K317)</f>
        <v/>
      </c>
      <c r="E321">
        <f>MIN(MAX(0,Setup!$C$10-F320),MAX(0,Setup!$C$8+C321-G321))</f>
        <v/>
      </c>
      <c r="F321">
        <f>F320+E321</f>
        <v/>
      </c>
      <c r="G321">
        <f>MIN(Setup!$C$14,MAX(0,Setup!$C$8+C321))</f>
        <v/>
      </c>
      <c r="H321">
        <f>MAX(0,Setup!$C$8+C321-G321-E321)+SUM($T$7:$BQ$7)-SUM(BR321:DO321)</f>
        <v/>
      </c>
      <c r="I321">
        <f>SUMPRODUCT(T320:BQ320,$T$6:$BQ$6)/Setup!$C$13</f>
        <v/>
      </c>
      <c r="J321">
        <f>SUM(T321:BQ321)</f>
        <v/>
      </c>
      <c r="K321">
        <f>IF(MAX(DP321:FM321)&gt;0,MATCH(MAX(DP321:FM321),DP321:FM321,0),1)</f>
        <v/>
      </c>
      <c r="T321">
        <f>MAX(0,T320*(1+T$6/Setup!$C$13)-BR321-DP321)+IF($K321=1,$D321,0)</f>
        <v/>
      </c>
      <c r="U321">
        <f>MAX(0,U320*(1+U$6/Setup!$C$13)-BS321-DQ321)+IF($K321=2,$D321,0)</f>
        <v/>
      </c>
      <c r="V321">
        <f>MAX(0,V320*(1+V$6/Setup!$C$13)-BT321-DR321)+IF($K321=3,$D321,0)</f>
        <v/>
      </c>
      <c r="W321">
        <f>MAX(0,W320*(1+W$6/Setup!$C$13)-BU321-DS321)+IF($K321=4,$D321,0)</f>
        <v/>
      </c>
      <c r="X321">
        <f>MAX(0,X320*(1+X$6/Setup!$C$13)-BV321-DT321)+IF($K321=5,$D321,0)</f>
        <v/>
      </c>
      <c r="Y321">
        <f>MAX(0,Y320*(1+Y$6/Setup!$C$13)-BW321-DU321)+IF($K321=6,$D321,0)</f>
        <v/>
      </c>
      <c r="Z321">
        <f>MAX(0,Z320*(1+Z$6/Setup!$C$13)-BX321-DV321)+IF($K321=7,$D321,0)</f>
        <v/>
      </c>
      <c r="AA321">
        <f>MAX(0,AA320*(1+AA$6/Setup!$C$13)-BY321-DW321)+IF($K321=8,$D321,0)</f>
        <v/>
      </c>
      <c r="AB321">
        <f>MAX(0,AB320*(1+AB$6/Setup!$C$13)-BZ321-DX321)+IF($K321=9,$D321,0)</f>
        <v/>
      </c>
      <c r="AC321">
        <f>MAX(0,AC320*(1+AC$6/Setup!$C$13)-CA321-DY321)+IF($K321=10,$D321,0)</f>
        <v/>
      </c>
      <c r="AD321">
        <f>MAX(0,AD320*(1+AD$6/Setup!$C$13)-CB321-DZ321)+IF($K321=11,$D321,0)</f>
        <v/>
      </c>
      <c r="AE321">
        <f>MAX(0,AE320*(1+AE$6/Setup!$C$13)-CC321-EA321)+IF($K321=12,$D321,0)</f>
        <v/>
      </c>
      <c r="AF321">
        <f>MAX(0,AF320*(1+AF$6/Setup!$C$13)-CD321-EB321)+IF($K321=13,$D321,0)</f>
        <v/>
      </c>
      <c r="AG321">
        <f>MAX(0,AG320*(1+AG$6/Setup!$C$13)-CE321-EC321)+IF($K321=14,$D321,0)</f>
        <v/>
      </c>
      <c r="AH321">
        <f>MAX(0,AH320*(1+AH$6/Setup!$C$13)-CF321-ED321)+IF($K321=15,$D321,0)</f>
        <v/>
      </c>
      <c r="AI321">
        <f>MAX(0,AI320*(1+AI$6/Setup!$C$13)-CG321-EE321)+IF($K321=16,$D321,0)</f>
        <v/>
      </c>
      <c r="AJ321">
        <f>MAX(0,AJ320*(1+AJ$6/Setup!$C$13)-CH321-EF321)+IF($K321=17,$D321,0)</f>
        <v/>
      </c>
      <c r="AK321">
        <f>MAX(0,AK320*(1+AK$6/Setup!$C$13)-CI321-EG321)+IF($K321=18,$D321,0)</f>
        <v/>
      </c>
      <c r="AL321">
        <f>MAX(0,AL320*(1+AL$6/Setup!$C$13)-CJ321-EH321)+IF($K321=19,$D321,0)</f>
        <v/>
      </c>
      <c r="AM321">
        <f>MAX(0,AM320*(1+AM$6/Setup!$C$13)-CK321-EI321)+IF($K321=20,$D321,0)</f>
        <v/>
      </c>
      <c r="AN321">
        <f>MAX(0,AN320*(1+AN$6/Setup!$C$13)-CL321-EJ321)+IF($K321=21,$D321,0)</f>
        <v/>
      </c>
      <c r="AO321">
        <f>MAX(0,AO320*(1+AO$6/Setup!$C$13)-CM321-EK321)+IF($K321=22,$D321,0)</f>
        <v/>
      </c>
      <c r="AP321">
        <f>MAX(0,AP320*(1+AP$6/Setup!$C$13)-CN321-EL321)+IF($K321=23,$D321,0)</f>
        <v/>
      </c>
      <c r="AQ321">
        <f>MAX(0,AQ320*(1+AQ$6/Setup!$C$13)-CO321-EM321)+IF($K321=24,$D321,0)</f>
        <v/>
      </c>
      <c r="AR321">
        <f>MAX(0,AR320*(1+AR$6/Setup!$C$13)-CP321-EN321)+IF($K321=25,$D321,0)</f>
        <v/>
      </c>
      <c r="AS321">
        <f>MAX(0,AS320*(1+AS$6/Setup!$C$13)-CQ321-EO321)+IF($K321=26,$D321,0)</f>
        <v/>
      </c>
      <c r="AT321">
        <f>MAX(0,AT320*(1+AT$6/Setup!$C$13)-CR321-EP321)+IF($K321=27,$D321,0)</f>
        <v/>
      </c>
      <c r="AU321">
        <f>MAX(0,AU320*(1+AU$6/Setup!$C$13)-CS321-EQ321)+IF($K321=28,$D321,0)</f>
        <v/>
      </c>
      <c r="AV321">
        <f>MAX(0,AV320*(1+AV$6/Setup!$C$13)-CT321-ER321)+IF($K321=29,$D321,0)</f>
        <v/>
      </c>
      <c r="AW321">
        <f>MAX(0,AW320*(1+AW$6/Setup!$C$13)-CU321-ES321)+IF($K321=30,$D321,0)</f>
        <v/>
      </c>
      <c r="AX321">
        <f>MAX(0,AX320*(1+AX$6/Setup!$C$13)-CV321-ET321)+IF($K321=31,$D321,0)</f>
        <v/>
      </c>
      <c r="AY321">
        <f>MAX(0,AY320*(1+AY$6/Setup!$C$13)-CW321-EU321)+IF($K321=32,$D321,0)</f>
        <v/>
      </c>
      <c r="AZ321">
        <f>MAX(0,AZ320*(1+AZ$6/Setup!$C$13)-CX321-EV321)+IF($K321=33,$D321,0)</f>
        <v/>
      </c>
      <c r="BA321">
        <f>MAX(0,BA320*(1+BA$6/Setup!$C$13)-CY321-EW321)+IF($K321=34,$D321,0)</f>
        <v/>
      </c>
      <c r="BB321">
        <f>MAX(0,BB320*(1+BB$6/Setup!$C$13)-CZ321-EX321)+IF($K321=35,$D321,0)</f>
        <v/>
      </c>
      <c r="BC321">
        <f>MAX(0,BC320*(1+BC$6/Setup!$C$13)-DA321-EY321)+IF($K321=36,$D321,0)</f>
        <v/>
      </c>
      <c r="BD321">
        <f>MAX(0,BD320*(1+BD$6/Setup!$C$13)-DB321-EZ321)+IF($K321=37,$D321,0)</f>
        <v/>
      </c>
      <c r="BE321">
        <f>MAX(0,BE320*(1+BE$6/Setup!$C$13)-DC321-FA321)+IF($K321=38,$D321,0)</f>
        <v/>
      </c>
      <c r="BF321">
        <f>MAX(0,BF320*(1+BF$6/Setup!$C$13)-DD321-FB321)+IF($K321=39,$D321,0)</f>
        <v/>
      </c>
      <c r="BG321">
        <f>MAX(0,BG320*(1+BG$6/Setup!$C$13)-DE321-FC321)+IF($K321=40,$D321,0)</f>
        <v/>
      </c>
      <c r="BH321">
        <f>MAX(0,BH320*(1+BH$6/Setup!$C$13)-DF321-FD321)+IF($K321=41,$D321,0)</f>
        <v/>
      </c>
      <c r="BI321">
        <f>MAX(0,BI320*(1+BI$6/Setup!$C$13)-DG321-FE321)+IF($K321=42,$D321,0)</f>
        <v/>
      </c>
      <c r="BJ321">
        <f>MAX(0,BJ320*(1+BJ$6/Setup!$C$13)-DH321-FF321)+IF($K321=43,$D321,0)</f>
        <v/>
      </c>
      <c r="BK321">
        <f>MAX(0,BK320*(1+BK$6/Setup!$C$13)-DI321-FG321)+IF($K321=44,$D321,0)</f>
        <v/>
      </c>
      <c r="BL321">
        <f>MAX(0,BL320*(1+BL$6/Setup!$C$13)-DJ321-FH321)+IF($K321=45,$D321,0)</f>
        <v/>
      </c>
      <c r="BM321">
        <f>MAX(0,BM320*(1+BM$6/Setup!$C$13)-DK321-FI321)+IF($K321=46,$D321,0)</f>
        <v/>
      </c>
      <c r="BN321">
        <f>MAX(0,BN320*(1+BN$6/Setup!$C$13)-DL321-FJ321)+IF($K321=47,$D321,0)</f>
        <v/>
      </c>
      <c r="BO321">
        <f>MAX(0,BO320*(1+BO$6/Setup!$C$13)-DM321-FK321)+IF($K321=48,$D321,0)</f>
        <v/>
      </c>
      <c r="BP321">
        <f>MAX(0,BP320*(1+BP$6/Setup!$C$13)-DN321-FL321)+IF($K321=49,$D321,0)</f>
        <v/>
      </c>
      <c r="BQ321">
        <f>MAX(0,BQ320*(1+BQ$6/Setup!$C$13)-DO321-FM321)+IF($K321=50,$D321,0)</f>
        <v/>
      </c>
      <c r="BR321">
        <f>MIN(T320*(1+T$6/Setup!$C$13),T$7)</f>
        <v/>
      </c>
      <c r="BS321">
        <f>MIN(U320*(1+U$6/Setup!$C$13),U$7)</f>
        <v/>
      </c>
      <c r="BT321">
        <f>MIN(V320*(1+V$6/Setup!$C$13),V$7)</f>
        <v/>
      </c>
      <c r="BU321">
        <f>MIN(W320*(1+W$6/Setup!$C$13),W$7)</f>
        <v/>
      </c>
      <c r="BV321">
        <f>MIN(X320*(1+X$6/Setup!$C$13),X$7)</f>
        <v/>
      </c>
      <c r="BW321">
        <f>MIN(Y320*(1+Y$6/Setup!$C$13),Y$7)</f>
        <v/>
      </c>
      <c r="BX321">
        <f>MIN(Z320*(1+Z$6/Setup!$C$13),Z$7)</f>
        <v/>
      </c>
      <c r="BY321">
        <f>MIN(AA320*(1+AA$6/Setup!$C$13),AA$7)</f>
        <v/>
      </c>
      <c r="BZ321">
        <f>MIN(AB320*(1+AB$6/Setup!$C$13),AB$7)</f>
        <v/>
      </c>
      <c r="CA321">
        <f>MIN(AC320*(1+AC$6/Setup!$C$13),AC$7)</f>
        <v/>
      </c>
      <c r="CB321">
        <f>MIN(AD320*(1+AD$6/Setup!$C$13),AD$7)</f>
        <v/>
      </c>
      <c r="CC321">
        <f>MIN(AE320*(1+AE$6/Setup!$C$13),AE$7)</f>
        <v/>
      </c>
      <c r="CD321">
        <f>MIN(AF320*(1+AF$6/Setup!$C$13),AF$7)</f>
        <v/>
      </c>
      <c r="CE321">
        <f>MIN(AG320*(1+AG$6/Setup!$C$13),AG$7)</f>
        <v/>
      </c>
      <c r="CF321">
        <f>MIN(AH320*(1+AH$6/Setup!$C$13),AH$7)</f>
        <v/>
      </c>
      <c r="CG321">
        <f>MIN(AI320*(1+AI$6/Setup!$C$13),AI$7)</f>
        <v/>
      </c>
      <c r="CH321">
        <f>MIN(AJ320*(1+AJ$6/Setup!$C$13),AJ$7)</f>
        <v/>
      </c>
      <c r="CI321">
        <f>MIN(AK320*(1+AK$6/Setup!$C$13),AK$7)</f>
        <v/>
      </c>
      <c r="CJ321">
        <f>MIN(AL320*(1+AL$6/Setup!$C$13),AL$7)</f>
        <v/>
      </c>
      <c r="CK321">
        <f>MIN(AM320*(1+AM$6/Setup!$C$13),AM$7)</f>
        <v/>
      </c>
      <c r="CL321">
        <f>MIN(AN320*(1+AN$6/Setup!$C$13),AN$7)</f>
        <v/>
      </c>
      <c r="CM321">
        <f>MIN(AO320*(1+AO$6/Setup!$C$13),AO$7)</f>
        <v/>
      </c>
      <c r="CN321">
        <f>MIN(AP320*(1+AP$6/Setup!$C$13),AP$7)</f>
        <v/>
      </c>
      <c r="CO321">
        <f>MIN(AQ320*(1+AQ$6/Setup!$C$13),AQ$7)</f>
        <v/>
      </c>
      <c r="CP321">
        <f>MIN(AR320*(1+AR$6/Setup!$C$13),AR$7)</f>
        <v/>
      </c>
      <c r="CQ321">
        <f>MIN(AS320*(1+AS$6/Setup!$C$13),AS$7)</f>
        <v/>
      </c>
      <c r="CR321">
        <f>MIN(AT320*(1+AT$6/Setup!$C$13),AT$7)</f>
        <v/>
      </c>
      <c r="CS321">
        <f>MIN(AU320*(1+AU$6/Setup!$C$13),AU$7)</f>
        <v/>
      </c>
      <c r="CT321">
        <f>MIN(AV320*(1+AV$6/Setup!$C$13),AV$7)</f>
        <v/>
      </c>
      <c r="CU321">
        <f>MIN(AW320*(1+AW$6/Setup!$C$13),AW$7)</f>
        <v/>
      </c>
      <c r="CV321">
        <f>MIN(AX320*(1+AX$6/Setup!$C$13),AX$7)</f>
        <v/>
      </c>
      <c r="CW321">
        <f>MIN(AY320*(1+AY$6/Setup!$C$13),AY$7)</f>
        <v/>
      </c>
      <c r="CX321">
        <f>MIN(AZ320*(1+AZ$6/Setup!$C$13),AZ$7)</f>
        <v/>
      </c>
      <c r="CY321">
        <f>MIN(BA320*(1+BA$6/Setup!$C$13),BA$7)</f>
        <v/>
      </c>
      <c r="CZ321">
        <f>MIN(BB320*(1+BB$6/Setup!$C$13),BB$7)</f>
        <v/>
      </c>
      <c r="DA321">
        <f>MIN(BC320*(1+BC$6/Setup!$C$13),BC$7)</f>
        <v/>
      </c>
      <c r="DB321">
        <f>MIN(BD320*(1+BD$6/Setup!$C$13),BD$7)</f>
        <v/>
      </c>
      <c r="DC321">
        <f>MIN(BE320*(1+BE$6/Setup!$C$13),BE$7)</f>
        <v/>
      </c>
      <c r="DD321">
        <f>MIN(BF320*(1+BF$6/Setup!$C$13),BF$7)</f>
        <v/>
      </c>
      <c r="DE321">
        <f>MIN(BG320*(1+BG$6/Setup!$C$13),BG$7)</f>
        <v/>
      </c>
      <c r="DF321">
        <f>MIN(BH320*(1+BH$6/Setup!$C$13),BH$7)</f>
        <v/>
      </c>
      <c r="DG321">
        <f>MIN(BI320*(1+BI$6/Setup!$C$13),BI$7)</f>
        <v/>
      </c>
      <c r="DH321">
        <f>MIN(BJ320*(1+BJ$6/Setup!$C$13),BJ$7)</f>
        <v/>
      </c>
      <c r="DI321">
        <f>MIN(BK320*(1+BK$6/Setup!$C$13),BK$7)</f>
        <v/>
      </c>
      <c r="DJ321">
        <f>MIN(BL320*(1+BL$6/Setup!$C$13),BL$7)</f>
        <v/>
      </c>
      <c r="DK321">
        <f>MIN(BM320*(1+BM$6/Setup!$C$13),BM$7)</f>
        <v/>
      </c>
      <c r="DL321">
        <f>MIN(BN320*(1+BN$6/Setup!$C$13),BN$7)</f>
        <v/>
      </c>
      <c r="DM321">
        <f>MIN(BO320*(1+BO$6/Setup!$C$13),BO$7)</f>
        <v/>
      </c>
      <c r="DN321">
        <f>MIN(BP320*(1+BP$6/Setup!$C$13),BP$7)</f>
        <v/>
      </c>
      <c r="DO321">
        <f>MIN(BQ320*(1+BQ$6/Setup!$C$13),BQ$7)</f>
        <v/>
      </c>
      <c r="DP321">
        <f>MIN(T320*(1+T$6/Setup!$C$13)-BR321,$H321)</f>
        <v/>
      </c>
      <c r="DQ321">
        <f>MIN(U320*(1+U$6/Setup!$C$13)-BS321,MAX(0,$H321-SUM($DP321:DP321)))</f>
        <v/>
      </c>
      <c r="DR321">
        <f>MIN(V320*(1+V$6/Setup!$C$13)-BT321,MAX(0,$H321-SUM($DP321:DQ321)))</f>
        <v/>
      </c>
      <c r="DS321">
        <f>MIN(W320*(1+W$6/Setup!$C$13)-BU321,MAX(0,$H321-SUM($DP321:DR321)))</f>
        <v/>
      </c>
      <c r="DT321">
        <f>MIN(X320*(1+X$6/Setup!$C$13)-BV321,MAX(0,$H321-SUM($DP321:DS321)))</f>
        <v/>
      </c>
      <c r="DU321">
        <f>MIN(Y320*(1+Y$6/Setup!$C$13)-BW321,MAX(0,$H321-SUM($DP321:DT321)))</f>
        <v/>
      </c>
      <c r="DV321">
        <f>MIN(Z320*(1+Z$6/Setup!$C$13)-BX321,MAX(0,$H321-SUM($DP321:DU321)))</f>
        <v/>
      </c>
      <c r="DW321">
        <f>MIN(AA320*(1+AA$6/Setup!$C$13)-BY321,MAX(0,$H321-SUM($DP321:DV321)))</f>
        <v/>
      </c>
      <c r="DX321">
        <f>MIN(AB320*(1+AB$6/Setup!$C$13)-BZ321,MAX(0,$H321-SUM($DP321:DW321)))</f>
        <v/>
      </c>
      <c r="DY321">
        <f>MIN(AC320*(1+AC$6/Setup!$C$13)-CA321,MAX(0,$H321-SUM($DP321:DX321)))</f>
        <v/>
      </c>
      <c r="DZ321">
        <f>MIN(AD320*(1+AD$6/Setup!$C$13)-CB321,MAX(0,$H321-SUM($DP321:DY321)))</f>
        <v/>
      </c>
      <c r="EA321">
        <f>MIN(AE320*(1+AE$6/Setup!$C$13)-CC321,MAX(0,$H321-SUM($DP321:DZ321)))</f>
        <v/>
      </c>
      <c r="EB321">
        <f>MIN(AF320*(1+AF$6/Setup!$C$13)-CD321,MAX(0,$H321-SUM($DP321:EA321)))</f>
        <v/>
      </c>
      <c r="EC321">
        <f>MIN(AG320*(1+AG$6/Setup!$C$13)-CE321,MAX(0,$H321-SUM($DP321:EB321)))</f>
        <v/>
      </c>
      <c r="ED321">
        <f>MIN(AH320*(1+AH$6/Setup!$C$13)-CF321,MAX(0,$H321-SUM($DP321:EC321)))</f>
        <v/>
      </c>
      <c r="EE321">
        <f>MIN(AI320*(1+AI$6/Setup!$C$13)-CG321,MAX(0,$H321-SUM($DP321:ED321)))</f>
        <v/>
      </c>
      <c r="EF321">
        <f>MIN(AJ320*(1+AJ$6/Setup!$C$13)-CH321,MAX(0,$H321-SUM($DP321:EE321)))</f>
        <v/>
      </c>
      <c r="EG321">
        <f>MIN(AK320*(1+AK$6/Setup!$C$13)-CI321,MAX(0,$H321-SUM($DP321:EF321)))</f>
        <v/>
      </c>
      <c r="EH321">
        <f>MIN(AL320*(1+AL$6/Setup!$C$13)-CJ321,MAX(0,$H321-SUM($DP321:EG321)))</f>
        <v/>
      </c>
      <c r="EI321">
        <f>MIN(AM320*(1+AM$6/Setup!$C$13)-CK321,MAX(0,$H321-SUM($DP321:EH321)))</f>
        <v/>
      </c>
      <c r="EJ321">
        <f>MIN(AN320*(1+AN$6/Setup!$C$13)-CL321,MAX(0,$H321-SUM($DP321:EI321)))</f>
        <v/>
      </c>
      <c r="EK321">
        <f>MIN(AO320*(1+AO$6/Setup!$C$13)-CM321,MAX(0,$H321-SUM($DP321:EJ321)))</f>
        <v/>
      </c>
      <c r="EL321">
        <f>MIN(AP320*(1+AP$6/Setup!$C$13)-CN321,MAX(0,$H321-SUM($DP321:EK321)))</f>
        <v/>
      </c>
      <c r="EM321">
        <f>MIN(AQ320*(1+AQ$6/Setup!$C$13)-CO321,MAX(0,$H321-SUM($DP321:EL321)))</f>
        <v/>
      </c>
      <c r="EN321">
        <f>MIN(AR320*(1+AR$6/Setup!$C$13)-CP321,MAX(0,$H321-SUM($DP321:EM321)))</f>
        <v/>
      </c>
      <c r="EO321">
        <f>MIN(AS320*(1+AS$6/Setup!$C$13)-CQ321,MAX(0,$H321-SUM($DP321:EN321)))</f>
        <v/>
      </c>
      <c r="EP321">
        <f>MIN(AT320*(1+AT$6/Setup!$C$13)-CR321,MAX(0,$H321-SUM($DP321:EO321)))</f>
        <v/>
      </c>
      <c r="EQ321">
        <f>MIN(AU320*(1+AU$6/Setup!$C$13)-CS321,MAX(0,$H321-SUM($DP321:EP321)))</f>
        <v/>
      </c>
      <c r="ER321">
        <f>MIN(AV320*(1+AV$6/Setup!$C$13)-CT321,MAX(0,$H321-SUM($DP321:EQ321)))</f>
        <v/>
      </c>
      <c r="ES321">
        <f>MIN(AW320*(1+AW$6/Setup!$C$13)-CU321,MAX(0,$H321-SUM($DP321:ER321)))</f>
        <v/>
      </c>
      <c r="ET321">
        <f>MIN(AX320*(1+AX$6/Setup!$C$13)-CV321,MAX(0,$H321-SUM($DP321:ES321)))</f>
        <v/>
      </c>
      <c r="EU321">
        <f>MIN(AY320*(1+AY$6/Setup!$C$13)-CW321,MAX(0,$H321-SUM($DP321:ET321)))</f>
        <v/>
      </c>
      <c r="EV321">
        <f>MIN(AZ320*(1+AZ$6/Setup!$C$13)-CX321,MAX(0,$H321-SUM($DP321:EU321)))</f>
        <v/>
      </c>
      <c r="EW321">
        <f>MIN(BA320*(1+BA$6/Setup!$C$13)-CY321,MAX(0,$H321-SUM($DP321:EV321)))</f>
        <v/>
      </c>
      <c r="EX321">
        <f>MIN(BB320*(1+BB$6/Setup!$C$13)-CZ321,MAX(0,$H321-SUM($DP321:EW321)))</f>
        <v/>
      </c>
      <c r="EY321">
        <f>MIN(BC320*(1+BC$6/Setup!$C$13)-DA321,MAX(0,$H321-SUM($DP321:EX321)))</f>
        <v/>
      </c>
      <c r="EZ321">
        <f>MIN(BD320*(1+BD$6/Setup!$C$13)-DB321,MAX(0,$H321-SUM($DP321:EY321)))</f>
        <v/>
      </c>
      <c r="FA321">
        <f>MIN(BE320*(1+BE$6/Setup!$C$13)-DC321,MAX(0,$H321-SUM($DP321:EZ321)))</f>
        <v/>
      </c>
      <c r="FB321">
        <f>MIN(BF320*(1+BF$6/Setup!$C$13)-DD321,MAX(0,$H321-SUM($DP321:FA321)))</f>
        <v/>
      </c>
      <c r="FC321">
        <f>MIN(BG320*(1+BG$6/Setup!$C$13)-DE321,MAX(0,$H321-SUM($DP321:FB321)))</f>
        <v/>
      </c>
      <c r="FD321">
        <f>MIN(BH320*(1+BH$6/Setup!$C$13)-DF321,MAX(0,$H321-SUM($DP321:FC321)))</f>
        <v/>
      </c>
      <c r="FE321">
        <f>MIN(BI320*(1+BI$6/Setup!$C$13)-DG321,MAX(0,$H321-SUM($DP321:FD321)))</f>
        <v/>
      </c>
      <c r="FF321">
        <f>MIN(BJ320*(1+BJ$6/Setup!$C$13)-DH321,MAX(0,$H321-SUM($DP321:FE321)))</f>
        <v/>
      </c>
      <c r="FG321">
        <f>MIN(BK320*(1+BK$6/Setup!$C$13)-DI321,MAX(0,$H321-SUM($DP321:FF321)))</f>
        <v/>
      </c>
      <c r="FH321">
        <f>MIN(BL320*(1+BL$6/Setup!$C$13)-DJ321,MAX(0,$H321-SUM($DP321:FG321)))</f>
        <v/>
      </c>
      <c r="FI321">
        <f>MIN(BM320*(1+BM$6/Setup!$C$13)-DK321,MAX(0,$H321-SUM($DP321:FH321)))</f>
        <v/>
      </c>
      <c r="FJ321">
        <f>MIN(BN320*(1+BN$6/Setup!$C$13)-DL321,MAX(0,$H321-SUM($DP321:FI321)))</f>
        <v/>
      </c>
      <c r="FK321">
        <f>MIN(BO320*(1+BO$6/Setup!$C$13)-DM321,MAX(0,$H321-SUM($DP321:FJ321)))</f>
        <v/>
      </c>
      <c r="FL321">
        <f>MIN(BP320*(1+BP$6/Setup!$C$13)-DN321,MAX(0,$H321-SUM($DP321:FK321)))</f>
        <v/>
      </c>
      <c r="FM321">
        <f>MIN(BQ320*(1+BQ$6/Setup!$C$13)-DO321,MAX(0,$H321-SUM($DP321:FL321)))</f>
        <v/>
      </c>
    </row>
    <row r="322">
      <c r="A322">
        <f>A321+1</f>
        <v/>
      </c>
      <c r="B322">
        <f>IF(Setup!$C$6="Every week",Setup!$C$7+7*(A322-1),IF(Setup!$C$6="Every 2 weeks",Setup!$C$7+14*(A322-1),IF(Setup!$C$6="Every month",EDATE(Setup!$C$7,A322-1),EOMONTH(Setup!$C$7,INT((A322-1+Setup!$C$20)/2)-1)+MIN(IF(MOD(A322-1+Setup!$C$20,2)=0,Setup!$C$18,Setup!$C$19),DAY(EOMONTH(Setup!$C$7,INT((A322-1+Setup!$C$20)/2)))))))</f>
        <v/>
      </c>
      <c r="C322">
        <f>N('Paycheck Plan'!J318)</f>
        <v/>
      </c>
      <c r="D322">
        <f>N('Paycheck Plan'!K318)</f>
        <v/>
      </c>
      <c r="E322">
        <f>MIN(MAX(0,Setup!$C$10-F321),MAX(0,Setup!$C$8+C322-G322))</f>
        <v/>
      </c>
      <c r="F322">
        <f>F321+E322</f>
        <v/>
      </c>
      <c r="G322">
        <f>MIN(Setup!$C$14,MAX(0,Setup!$C$8+C322))</f>
        <v/>
      </c>
      <c r="H322">
        <f>MAX(0,Setup!$C$8+C322-G322-E322)+SUM($T$7:$BQ$7)-SUM(BR322:DO322)</f>
        <v/>
      </c>
      <c r="I322">
        <f>SUMPRODUCT(T321:BQ321,$T$6:$BQ$6)/Setup!$C$13</f>
        <v/>
      </c>
      <c r="J322">
        <f>SUM(T322:BQ322)</f>
        <v/>
      </c>
      <c r="K322">
        <f>IF(MAX(DP322:FM322)&gt;0,MATCH(MAX(DP322:FM322),DP322:FM322,0),1)</f>
        <v/>
      </c>
      <c r="T322">
        <f>MAX(0,T321*(1+T$6/Setup!$C$13)-BR322-DP322)+IF($K322=1,$D322,0)</f>
        <v/>
      </c>
      <c r="U322">
        <f>MAX(0,U321*(1+U$6/Setup!$C$13)-BS322-DQ322)+IF($K322=2,$D322,0)</f>
        <v/>
      </c>
      <c r="V322">
        <f>MAX(0,V321*(1+V$6/Setup!$C$13)-BT322-DR322)+IF($K322=3,$D322,0)</f>
        <v/>
      </c>
      <c r="W322">
        <f>MAX(0,W321*(1+W$6/Setup!$C$13)-BU322-DS322)+IF($K322=4,$D322,0)</f>
        <v/>
      </c>
      <c r="X322">
        <f>MAX(0,X321*(1+X$6/Setup!$C$13)-BV322-DT322)+IF($K322=5,$D322,0)</f>
        <v/>
      </c>
      <c r="Y322">
        <f>MAX(0,Y321*(1+Y$6/Setup!$C$13)-BW322-DU322)+IF($K322=6,$D322,0)</f>
        <v/>
      </c>
      <c r="Z322">
        <f>MAX(0,Z321*(1+Z$6/Setup!$C$13)-BX322-DV322)+IF($K322=7,$D322,0)</f>
        <v/>
      </c>
      <c r="AA322">
        <f>MAX(0,AA321*(1+AA$6/Setup!$C$13)-BY322-DW322)+IF($K322=8,$D322,0)</f>
        <v/>
      </c>
      <c r="AB322">
        <f>MAX(0,AB321*(1+AB$6/Setup!$C$13)-BZ322-DX322)+IF($K322=9,$D322,0)</f>
        <v/>
      </c>
      <c r="AC322">
        <f>MAX(0,AC321*(1+AC$6/Setup!$C$13)-CA322-DY322)+IF($K322=10,$D322,0)</f>
        <v/>
      </c>
      <c r="AD322">
        <f>MAX(0,AD321*(1+AD$6/Setup!$C$13)-CB322-DZ322)+IF($K322=11,$D322,0)</f>
        <v/>
      </c>
      <c r="AE322">
        <f>MAX(0,AE321*(1+AE$6/Setup!$C$13)-CC322-EA322)+IF($K322=12,$D322,0)</f>
        <v/>
      </c>
      <c r="AF322">
        <f>MAX(0,AF321*(1+AF$6/Setup!$C$13)-CD322-EB322)+IF($K322=13,$D322,0)</f>
        <v/>
      </c>
      <c r="AG322">
        <f>MAX(0,AG321*(1+AG$6/Setup!$C$13)-CE322-EC322)+IF($K322=14,$D322,0)</f>
        <v/>
      </c>
      <c r="AH322">
        <f>MAX(0,AH321*(1+AH$6/Setup!$C$13)-CF322-ED322)+IF($K322=15,$D322,0)</f>
        <v/>
      </c>
      <c r="AI322">
        <f>MAX(0,AI321*(1+AI$6/Setup!$C$13)-CG322-EE322)+IF($K322=16,$D322,0)</f>
        <v/>
      </c>
      <c r="AJ322">
        <f>MAX(0,AJ321*(1+AJ$6/Setup!$C$13)-CH322-EF322)+IF($K322=17,$D322,0)</f>
        <v/>
      </c>
      <c r="AK322">
        <f>MAX(0,AK321*(1+AK$6/Setup!$C$13)-CI322-EG322)+IF($K322=18,$D322,0)</f>
        <v/>
      </c>
      <c r="AL322">
        <f>MAX(0,AL321*(1+AL$6/Setup!$C$13)-CJ322-EH322)+IF($K322=19,$D322,0)</f>
        <v/>
      </c>
      <c r="AM322">
        <f>MAX(0,AM321*(1+AM$6/Setup!$C$13)-CK322-EI322)+IF($K322=20,$D322,0)</f>
        <v/>
      </c>
      <c r="AN322">
        <f>MAX(0,AN321*(1+AN$6/Setup!$C$13)-CL322-EJ322)+IF($K322=21,$D322,0)</f>
        <v/>
      </c>
      <c r="AO322">
        <f>MAX(0,AO321*(1+AO$6/Setup!$C$13)-CM322-EK322)+IF($K322=22,$D322,0)</f>
        <v/>
      </c>
      <c r="AP322">
        <f>MAX(0,AP321*(1+AP$6/Setup!$C$13)-CN322-EL322)+IF($K322=23,$D322,0)</f>
        <v/>
      </c>
      <c r="AQ322">
        <f>MAX(0,AQ321*(1+AQ$6/Setup!$C$13)-CO322-EM322)+IF($K322=24,$D322,0)</f>
        <v/>
      </c>
      <c r="AR322">
        <f>MAX(0,AR321*(1+AR$6/Setup!$C$13)-CP322-EN322)+IF($K322=25,$D322,0)</f>
        <v/>
      </c>
      <c r="AS322">
        <f>MAX(0,AS321*(1+AS$6/Setup!$C$13)-CQ322-EO322)+IF($K322=26,$D322,0)</f>
        <v/>
      </c>
      <c r="AT322">
        <f>MAX(0,AT321*(1+AT$6/Setup!$C$13)-CR322-EP322)+IF($K322=27,$D322,0)</f>
        <v/>
      </c>
      <c r="AU322">
        <f>MAX(0,AU321*(1+AU$6/Setup!$C$13)-CS322-EQ322)+IF($K322=28,$D322,0)</f>
        <v/>
      </c>
      <c r="AV322">
        <f>MAX(0,AV321*(1+AV$6/Setup!$C$13)-CT322-ER322)+IF($K322=29,$D322,0)</f>
        <v/>
      </c>
      <c r="AW322">
        <f>MAX(0,AW321*(1+AW$6/Setup!$C$13)-CU322-ES322)+IF($K322=30,$D322,0)</f>
        <v/>
      </c>
      <c r="AX322">
        <f>MAX(0,AX321*(1+AX$6/Setup!$C$13)-CV322-ET322)+IF($K322=31,$D322,0)</f>
        <v/>
      </c>
      <c r="AY322">
        <f>MAX(0,AY321*(1+AY$6/Setup!$C$13)-CW322-EU322)+IF($K322=32,$D322,0)</f>
        <v/>
      </c>
      <c r="AZ322">
        <f>MAX(0,AZ321*(1+AZ$6/Setup!$C$13)-CX322-EV322)+IF($K322=33,$D322,0)</f>
        <v/>
      </c>
      <c r="BA322">
        <f>MAX(0,BA321*(1+BA$6/Setup!$C$13)-CY322-EW322)+IF($K322=34,$D322,0)</f>
        <v/>
      </c>
      <c r="BB322">
        <f>MAX(0,BB321*(1+BB$6/Setup!$C$13)-CZ322-EX322)+IF($K322=35,$D322,0)</f>
        <v/>
      </c>
      <c r="BC322">
        <f>MAX(0,BC321*(1+BC$6/Setup!$C$13)-DA322-EY322)+IF($K322=36,$D322,0)</f>
        <v/>
      </c>
      <c r="BD322">
        <f>MAX(0,BD321*(1+BD$6/Setup!$C$13)-DB322-EZ322)+IF($K322=37,$D322,0)</f>
        <v/>
      </c>
      <c r="BE322">
        <f>MAX(0,BE321*(1+BE$6/Setup!$C$13)-DC322-FA322)+IF($K322=38,$D322,0)</f>
        <v/>
      </c>
      <c r="BF322">
        <f>MAX(0,BF321*(1+BF$6/Setup!$C$13)-DD322-FB322)+IF($K322=39,$D322,0)</f>
        <v/>
      </c>
      <c r="BG322">
        <f>MAX(0,BG321*(1+BG$6/Setup!$C$13)-DE322-FC322)+IF($K322=40,$D322,0)</f>
        <v/>
      </c>
      <c r="BH322">
        <f>MAX(0,BH321*(1+BH$6/Setup!$C$13)-DF322-FD322)+IF($K322=41,$D322,0)</f>
        <v/>
      </c>
      <c r="BI322">
        <f>MAX(0,BI321*(1+BI$6/Setup!$C$13)-DG322-FE322)+IF($K322=42,$D322,0)</f>
        <v/>
      </c>
      <c r="BJ322">
        <f>MAX(0,BJ321*(1+BJ$6/Setup!$C$13)-DH322-FF322)+IF($K322=43,$D322,0)</f>
        <v/>
      </c>
      <c r="BK322">
        <f>MAX(0,BK321*(1+BK$6/Setup!$C$13)-DI322-FG322)+IF($K322=44,$D322,0)</f>
        <v/>
      </c>
      <c r="BL322">
        <f>MAX(0,BL321*(1+BL$6/Setup!$C$13)-DJ322-FH322)+IF($K322=45,$D322,0)</f>
        <v/>
      </c>
      <c r="BM322">
        <f>MAX(0,BM321*(1+BM$6/Setup!$C$13)-DK322-FI322)+IF($K322=46,$D322,0)</f>
        <v/>
      </c>
      <c r="BN322">
        <f>MAX(0,BN321*(1+BN$6/Setup!$C$13)-DL322-FJ322)+IF($K322=47,$D322,0)</f>
        <v/>
      </c>
      <c r="BO322">
        <f>MAX(0,BO321*(1+BO$6/Setup!$C$13)-DM322-FK322)+IF($K322=48,$D322,0)</f>
        <v/>
      </c>
      <c r="BP322">
        <f>MAX(0,BP321*(1+BP$6/Setup!$C$13)-DN322-FL322)+IF($K322=49,$D322,0)</f>
        <v/>
      </c>
      <c r="BQ322">
        <f>MAX(0,BQ321*(1+BQ$6/Setup!$C$13)-DO322-FM322)+IF($K322=50,$D322,0)</f>
        <v/>
      </c>
      <c r="BR322">
        <f>MIN(T321*(1+T$6/Setup!$C$13),T$7)</f>
        <v/>
      </c>
      <c r="BS322">
        <f>MIN(U321*(1+U$6/Setup!$C$13),U$7)</f>
        <v/>
      </c>
      <c r="BT322">
        <f>MIN(V321*(1+V$6/Setup!$C$13),V$7)</f>
        <v/>
      </c>
      <c r="BU322">
        <f>MIN(W321*(1+W$6/Setup!$C$13),W$7)</f>
        <v/>
      </c>
      <c r="BV322">
        <f>MIN(X321*(1+X$6/Setup!$C$13),X$7)</f>
        <v/>
      </c>
      <c r="BW322">
        <f>MIN(Y321*(1+Y$6/Setup!$C$13),Y$7)</f>
        <v/>
      </c>
      <c r="BX322">
        <f>MIN(Z321*(1+Z$6/Setup!$C$13),Z$7)</f>
        <v/>
      </c>
      <c r="BY322">
        <f>MIN(AA321*(1+AA$6/Setup!$C$13),AA$7)</f>
        <v/>
      </c>
      <c r="BZ322">
        <f>MIN(AB321*(1+AB$6/Setup!$C$13),AB$7)</f>
        <v/>
      </c>
      <c r="CA322">
        <f>MIN(AC321*(1+AC$6/Setup!$C$13),AC$7)</f>
        <v/>
      </c>
      <c r="CB322">
        <f>MIN(AD321*(1+AD$6/Setup!$C$13),AD$7)</f>
        <v/>
      </c>
      <c r="CC322">
        <f>MIN(AE321*(1+AE$6/Setup!$C$13),AE$7)</f>
        <v/>
      </c>
      <c r="CD322">
        <f>MIN(AF321*(1+AF$6/Setup!$C$13),AF$7)</f>
        <v/>
      </c>
      <c r="CE322">
        <f>MIN(AG321*(1+AG$6/Setup!$C$13),AG$7)</f>
        <v/>
      </c>
      <c r="CF322">
        <f>MIN(AH321*(1+AH$6/Setup!$C$13),AH$7)</f>
        <v/>
      </c>
      <c r="CG322">
        <f>MIN(AI321*(1+AI$6/Setup!$C$13),AI$7)</f>
        <v/>
      </c>
      <c r="CH322">
        <f>MIN(AJ321*(1+AJ$6/Setup!$C$13),AJ$7)</f>
        <v/>
      </c>
      <c r="CI322">
        <f>MIN(AK321*(1+AK$6/Setup!$C$13),AK$7)</f>
        <v/>
      </c>
      <c r="CJ322">
        <f>MIN(AL321*(1+AL$6/Setup!$C$13),AL$7)</f>
        <v/>
      </c>
      <c r="CK322">
        <f>MIN(AM321*(1+AM$6/Setup!$C$13),AM$7)</f>
        <v/>
      </c>
      <c r="CL322">
        <f>MIN(AN321*(1+AN$6/Setup!$C$13),AN$7)</f>
        <v/>
      </c>
      <c r="CM322">
        <f>MIN(AO321*(1+AO$6/Setup!$C$13),AO$7)</f>
        <v/>
      </c>
      <c r="CN322">
        <f>MIN(AP321*(1+AP$6/Setup!$C$13),AP$7)</f>
        <v/>
      </c>
      <c r="CO322">
        <f>MIN(AQ321*(1+AQ$6/Setup!$C$13),AQ$7)</f>
        <v/>
      </c>
      <c r="CP322">
        <f>MIN(AR321*(1+AR$6/Setup!$C$13),AR$7)</f>
        <v/>
      </c>
      <c r="CQ322">
        <f>MIN(AS321*(1+AS$6/Setup!$C$13),AS$7)</f>
        <v/>
      </c>
      <c r="CR322">
        <f>MIN(AT321*(1+AT$6/Setup!$C$13),AT$7)</f>
        <v/>
      </c>
      <c r="CS322">
        <f>MIN(AU321*(1+AU$6/Setup!$C$13),AU$7)</f>
        <v/>
      </c>
      <c r="CT322">
        <f>MIN(AV321*(1+AV$6/Setup!$C$13),AV$7)</f>
        <v/>
      </c>
      <c r="CU322">
        <f>MIN(AW321*(1+AW$6/Setup!$C$13),AW$7)</f>
        <v/>
      </c>
      <c r="CV322">
        <f>MIN(AX321*(1+AX$6/Setup!$C$13),AX$7)</f>
        <v/>
      </c>
      <c r="CW322">
        <f>MIN(AY321*(1+AY$6/Setup!$C$13),AY$7)</f>
        <v/>
      </c>
      <c r="CX322">
        <f>MIN(AZ321*(1+AZ$6/Setup!$C$13),AZ$7)</f>
        <v/>
      </c>
      <c r="CY322">
        <f>MIN(BA321*(1+BA$6/Setup!$C$13),BA$7)</f>
        <v/>
      </c>
      <c r="CZ322">
        <f>MIN(BB321*(1+BB$6/Setup!$C$13),BB$7)</f>
        <v/>
      </c>
      <c r="DA322">
        <f>MIN(BC321*(1+BC$6/Setup!$C$13),BC$7)</f>
        <v/>
      </c>
      <c r="DB322">
        <f>MIN(BD321*(1+BD$6/Setup!$C$13),BD$7)</f>
        <v/>
      </c>
      <c r="DC322">
        <f>MIN(BE321*(1+BE$6/Setup!$C$13),BE$7)</f>
        <v/>
      </c>
      <c r="DD322">
        <f>MIN(BF321*(1+BF$6/Setup!$C$13),BF$7)</f>
        <v/>
      </c>
      <c r="DE322">
        <f>MIN(BG321*(1+BG$6/Setup!$C$13),BG$7)</f>
        <v/>
      </c>
      <c r="DF322">
        <f>MIN(BH321*(1+BH$6/Setup!$C$13),BH$7)</f>
        <v/>
      </c>
      <c r="DG322">
        <f>MIN(BI321*(1+BI$6/Setup!$C$13),BI$7)</f>
        <v/>
      </c>
      <c r="DH322">
        <f>MIN(BJ321*(1+BJ$6/Setup!$C$13),BJ$7)</f>
        <v/>
      </c>
      <c r="DI322">
        <f>MIN(BK321*(1+BK$6/Setup!$C$13),BK$7)</f>
        <v/>
      </c>
      <c r="DJ322">
        <f>MIN(BL321*(1+BL$6/Setup!$C$13),BL$7)</f>
        <v/>
      </c>
      <c r="DK322">
        <f>MIN(BM321*(1+BM$6/Setup!$C$13),BM$7)</f>
        <v/>
      </c>
      <c r="DL322">
        <f>MIN(BN321*(1+BN$6/Setup!$C$13),BN$7)</f>
        <v/>
      </c>
      <c r="DM322">
        <f>MIN(BO321*(1+BO$6/Setup!$C$13),BO$7)</f>
        <v/>
      </c>
      <c r="DN322">
        <f>MIN(BP321*(1+BP$6/Setup!$C$13),BP$7)</f>
        <v/>
      </c>
      <c r="DO322">
        <f>MIN(BQ321*(1+BQ$6/Setup!$C$13),BQ$7)</f>
        <v/>
      </c>
      <c r="DP322">
        <f>MIN(T321*(1+T$6/Setup!$C$13)-BR322,$H322)</f>
        <v/>
      </c>
      <c r="DQ322">
        <f>MIN(U321*(1+U$6/Setup!$C$13)-BS322,MAX(0,$H322-SUM($DP322:DP322)))</f>
        <v/>
      </c>
      <c r="DR322">
        <f>MIN(V321*(1+V$6/Setup!$C$13)-BT322,MAX(0,$H322-SUM($DP322:DQ322)))</f>
        <v/>
      </c>
      <c r="DS322">
        <f>MIN(W321*(1+W$6/Setup!$C$13)-BU322,MAX(0,$H322-SUM($DP322:DR322)))</f>
        <v/>
      </c>
      <c r="DT322">
        <f>MIN(X321*(1+X$6/Setup!$C$13)-BV322,MAX(0,$H322-SUM($DP322:DS322)))</f>
        <v/>
      </c>
      <c r="DU322">
        <f>MIN(Y321*(1+Y$6/Setup!$C$13)-BW322,MAX(0,$H322-SUM($DP322:DT322)))</f>
        <v/>
      </c>
      <c r="DV322">
        <f>MIN(Z321*(1+Z$6/Setup!$C$13)-BX322,MAX(0,$H322-SUM($DP322:DU322)))</f>
        <v/>
      </c>
      <c r="DW322">
        <f>MIN(AA321*(1+AA$6/Setup!$C$13)-BY322,MAX(0,$H322-SUM($DP322:DV322)))</f>
        <v/>
      </c>
      <c r="DX322">
        <f>MIN(AB321*(1+AB$6/Setup!$C$13)-BZ322,MAX(0,$H322-SUM($DP322:DW322)))</f>
        <v/>
      </c>
      <c r="DY322">
        <f>MIN(AC321*(1+AC$6/Setup!$C$13)-CA322,MAX(0,$H322-SUM($DP322:DX322)))</f>
        <v/>
      </c>
      <c r="DZ322">
        <f>MIN(AD321*(1+AD$6/Setup!$C$13)-CB322,MAX(0,$H322-SUM($DP322:DY322)))</f>
        <v/>
      </c>
      <c r="EA322">
        <f>MIN(AE321*(1+AE$6/Setup!$C$13)-CC322,MAX(0,$H322-SUM($DP322:DZ322)))</f>
        <v/>
      </c>
      <c r="EB322">
        <f>MIN(AF321*(1+AF$6/Setup!$C$13)-CD322,MAX(0,$H322-SUM($DP322:EA322)))</f>
        <v/>
      </c>
      <c r="EC322">
        <f>MIN(AG321*(1+AG$6/Setup!$C$13)-CE322,MAX(0,$H322-SUM($DP322:EB322)))</f>
        <v/>
      </c>
      <c r="ED322">
        <f>MIN(AH321*(1+AH$6/Setup!$C$13)-CF322,MAX(0,$H322-SUM($DP322:EC322)))</f>
        <v/>
      </c>
      <c r="EE322">
        <f>MIN(AI321*(1+AI$6/Setup!$C$13)-CG322,MAX(0,$H322-SUM($DP322:ED322)))</f>
        <v/>
      </c>
      <c r="EF322">
        <f>MIN(AJ321*(1+AJ$6/Setup!$C$13)-CH322,MAX(0,$H322-SUM($DP322:EE322)))</f>
        <v/>
      </c>
      <c r="EG322">
        <f>MIN(AK321*(1+AK$6/Setup!$C$13)-CI322,MAX(0,$H322-SUM($DP322:EF322)))</f>
        <v/>
      </c>
      <c r="EH322">
        <f>MIN(AL321*(1+AL$6/Setup!$C$13)-CJ322,MAX(0,$H322-SUM($DP322:EG322)))</f>
        <v/>
      </c>
      <c r="EI322">
        <f>MIN(AM321*(1+AM$6/Setup!$C$13)-CK322,MAX(0,$H322-SUM($DP322:EH322)))</f>
        <v/>
      </c>
      <c r="EJ322">
        <f>MIN(AN321*(1+AN$6/Setup!$C$13)-CL322,MAX(0,$H322-SUM($DP322:EI322)))</f>
        <v/>
      </c>
      <c r="EK322">
        <f>MIN(AO321*(1+AO$6/Setup!$C$13)-CM322,MAX(0,$H322-SUM($DP322:EJ322)))</f>
        <v/>
      </c>
      <c r="EL322">
        <f>MIN(AP321*(1+AP$6/Setup!$C$13)-CN322,MAX(0,$H322-SUM($DP322:EK322)))</f>
        <v/>
      </c>
      <c r="EM322">
        <f>MIN(AQ321*(1+AQ$6/Setup!$C$13)-CO322,MAX(0,$H322-SUM($DP322:EL322)))</f>
        <v/>
      </c>
      <c r="EN322">
        <f>MIN(AR321*(1+AR$6/Setup!$C$13)-CP322,MAX(0,$H322-SUM($DP322:EM322)))</f>
        <v/>
      </c>
      <c r="EO322">
        <f>MIN(AS321*(1+AS$6/Setup!$C$13)-CQ322,MAX(0,$H322-SUM($DP322:EN322)))</f>
        <v/>
      </c>
      <c r="EP322">
        <f>MIN(AT321*(1+AT$6/Setup!$C$13)-CR322,MAX(0,$H322-SUM($DP322:EO322)))</f>
        <v/>
      </c>
      <c r="EQ322">
        <f>MIN(AU321*(1+AU$6/Setup!$C$13)-CS322,MAX(0,$H322-SUM($DP322:EP322)))</f>
        <v/>
      </c>
      <c r="ER322">
        <f>MIN(AV321*(1+AV$6/Setup!$C$13)-CT322,MAX(0,$H322-SUM($DP322:EQ322)))</f>
        <v/>
      </c>
      <c r="ES322">
        <f>MIN(AW321*(1+AW$6/Setup!$C$13)-CU322,MAX(0,$H322-SUM($DP322:ER322)))</f>
        <v/>
      </c>
      <c r="ET322">
        <f>MIN(AX321*(1+AX$6/Setup!$C$13)-CV322,MAX(0,$H322-SUM($DP322:ES322)))</f>
        <v/>
      </c>
      <c r="EU322">
        <f>MIN(AY321*(1+AY$6/Setup!$C$13)-CW322,MAX(0,$H322-SUM($DP322:ET322)))</f>
        <v/>
      </c>
      <c r="EV322">
        <f>MIN(AZ321*(1+AZ$6/Setup!$C$13)-CX322,MAX(0,$H322-SUM($DP322:EU322)))</f>
        <v/>
      </c>
      <c r="EW322">
        <f>MIN(BA321*(1+BA$6/Setup!$C$13)-CY322,MAX(0,$H322-SUM($DP322:EV322)))</f>
        <v/>
      </c>
      <c r="EX322">
        <f>MIN(BB321*(1+BB$6/Setup!$C$13)-CZ322,MAX(0,$H322-SUM($DP322:EW322)))</f>
        <v/>
      </c>
      <c r="EY322">
        <f>MIN(BC321*(1+BC$6/Setup!$C$13)-DA322,MAX(0,$H322-SUM($DP322:EX322)))</f>
        <v/>
      </c>
      <c r="EZ322">
        <f>MIN(BD321*(1+BD$6/Setup!$C$13)-DB322,MAX(0,$H322-SUM($DP322:EY322)))</f>
        <v/>
      </c>
      <c r="FA322">
        <f>MIN(BE321*(1+BE$6/Setup!$C$13)-DC322,MAX(0,$H322-SUM($DP322:EZ322)))</f>
        <v/>
      </c>
      <c r="FB322">
        <f>MIN(BF321*(1+BF$6/Setup!$C$13)-DD322,MAX(0,$H322-SUM($DP322:FA322)))</f>
        <v/>
      </c>
      <c r="FC322">
        <f>MIN(BG321*(1+BG$6/Setup!$C$13)-DE322,MAX(0,$H322-SUM($DP322:FB322)))</f>
        <v/>
      </c>
      <c r="FD322">
        <f>MIN(BH321*(1+BH$6/Setup!$C$13)-DF322,MAX(0,$H322-SUM($DP322:FC322)))</f>
        <v/>
      </c>
      <c r="FE322">
        <f>MIN(BI321*(1+BI$6/Setup!$C$13)-DG322,MAX(0,$H322-SUM($DP322:FD322)))</f>
        <v/>
      </c>
      <c r="FF322">
        <f>MIN(BJ321*(1+BJ$6/Setup!$C$13)-DH322,MAX(0,$H322-SUM($DP322:FE322)))</f>
        <v/>
      </c>
      <c r="FG322">
        <f>MIN(BK321*(1+BK$6/Setup!$C$13)-DI322,MAX(0,$H322-SUM($DP322:FF322)))</f>
        <v/>
      </c>
      <c r="FH322">
        <f>MIN(BL321*(1+BL$6/Setup!$C$13)-DJ322,MAX(0,$H322-SUM($DP322:FG322)))</f>
        <v/>
      </c>
      <c r="FI322">
        <f>MIN(BM321*(1+BM$6/Setup!$C$13)-DK322,MAX(0,$H322-SUM($DP322:FH322)))</f>
        <v/>
      </c>
      <c r="FJ322">
        <f>MIN(BN321*(1+BN$6/Setup!$C$13)-DL322,MAX(0,$H322-SUM($DP322:FI322)))</f>
        <v/>
      </c>
      <c r="FK322">
        <f>MIN(BO321*(1+BO$6/Setup!$C$13)-DM322,MAX(0,$H322-SUM($DP322:FJ322)))</f>
        <v/>
      </c>
      <c r="FL322">
        <f>MIN(BP321*(1+BP$6/Setup!$C$13)-DN322,MAX(0,$H322-SUM($DP322:FK322)))</f>
        <v/>
      </c>
      <c r="FM322">
        <f>MIN(BQ321*(1+BQ$6/Setup!$C$13)-DO322,MAX(0,$H322-SUM($DP322:FL322)))</f>
        <v/>
      </c>
    </row>
    <row r="323">
      <c r="A323">
        <f>A322+1</f>
        <v/>
      </c>
      <c r="B323">
        <f>IF(Setup!$C$6="Every week",Setup!$C$7+7*(A323-1),IF(Setup!$C$6="Every 2 weeks",Setup!$C$7+14*(A323-1),IF(Setup!$C$6="Every month",EDATE(Setup!$C$7,A323-1),EOMONTH(Setup!$C$7,INT((A323-1+Setup!$C$20)/2)-1)+MIN(IF(MOD(A323-1+Setup!$C$20,2)=0,Setup!$C$18,Setup!$C$19),DAY(EOMONTH(Setup!$C$7,INT((A323-1+Setup!$C$20)/2)))))))</f>
        <v/>
      </c>
      <c r="C323">
        <f>N('Paycheck Plan'!J319)</f>
        <v/>
      </c>
      <c r="D323">
        <f>N('Paycheck Plan'!K319)</f>
        <v/>
      </c>
      <c r="E323">
        <f>MIN(MAX(0,Setup!$C$10-F322),MAX(0,Setup!$C$8+C323-G323))</f>
        <v/>
      </c>
      <c r="F323">
        <f>F322+E323</f>
        <v/>
      </c>
      <c r="G323">
        <f>MIN(Setup!$C$14,MAX(0,Setup!$C$8+C323))</f>
        <v/>
      </c>
      <c r="H323">
        <f>MAX(0,Setup!$C$8+C323-G323-E323)+SUM($T$7:$BQ$7)-SUM(BR323:DO323)</f>
        <v/>
      </c>
      <c r="I323">
        <f>SUMPRODUCT(T322:BQ322,$T$6:$BQ$6)/Setup!$C$13</f>
        <v/>
      </c>
      <c r="J323">
        <f>SUM(T323:BQ323)</f>
        <v/>
      </c>
      <c r="K323">
        <f>IF(MAX(DP323:FM323)&gt;0,MATCH(MAX(DP323:FM323),DP323:FM323,0),1)</f>
        <v/>
      </c>
      <c r="T323">
        <f>MAX(0,T322*(1+T$6/Setup!$C$13)-BR323-DP323)+IF($K323=1,$D323,0)</f>
        <v/>
      </c>
      <c r="U323">
        <f>MAX(0,U322*(1+U$6/Setup!$C$13)-BS323-DQ323)+IF($K323=2,$D323,0)</f>
        <v/>
      </c>
      <c r="V323">
        <f>MAX(0,V322*(1+V$6/Setup!$C$13)-BT323-DR323)+IF($K323=3,$D323,0)</f>
        <v/>
      </c>
      <c r="W323">
        <f>MAX(0,W322*(1+W$6/Setup!$C$13)-BU323-DS323)+IF($K323=4,$D323,0)</f>
        <v/>
      </c>
      <c r="X323">
        <f>MAX(0,X322*(1+X$6/Setup!$C$13)-BV323-DT323)+IF($K323=5,$D323,0)</f>
        <v/>
      </c>
      <c r="Y323">
        <f>MAX(0,Y322*(1+Y$6/Setup!$C$13)-BW323-DU323)+IF($K323=6,$D323,0)</f>
        <v/>
      </c>
      <c r="Z323">
        <f>MAX(0,Z322*(1+Z$6/Setup!$C$13)-BX323-DV323)+IF($K323=7,$D323,0)</f>
        <v/>
      </c>
      <c r="AA323">
        <f>MAX(0,AA322*(1+AA$6/Setup!$C$13)-BY323-DW323)+IF($K323=8,$D323,0)</f>
        <v/>
      </c>
      <c r="AB323">
        <f>MAX(0,AB322*(1+AB$6/Setup!$C$13)-BZ323-DX323)+IF($K323=9,$D323,0)</f>
        <v/>
      </c>
      <c r="AC323">
        <f>MAX(0,AC322*(1+AC$6/Setup!$C$13)-CA323-DY323)+IF($K323=10,$D323,0)</f>
        <v/>
      </c>
      <c r="AD323">
        <f>MAX(0,AD322*(1+AD$6/Setup!$C$13)-CB323-DZ323)+IF($K323=11,$D323,0)</f>
        <v/>
      </c>
      <c r="AE323">
        <f>MAX(0,AE322*(1+AE$6/Setup!$C$13)-CC323-EA323)+IF($K323=12,$D323,0)</f>
        <v/>
      </c>
      <c r="AF323">
        <f>MAX(0,AF322*(1+AF$6/Setup!$C$13)-CD323-EB323)+IF($K323=13,$D323,0)</f>
        <v/>
      </c>
      <c r="AG323">
        <f>MAX(0,AG322*(1+AG$6/Setup!$C$13)-CE323-EC323)+IF($K323=14,$D323,0)</f>
        <v/>
      </c>
      <c r="AH323">
        <f>MAX(0,AH322*(1+AH$6/Setup!$C$13)-CF323-ED323)+IF($K323=15,$D323,0)</f>
        <v/>
      </c>
      <c r="AI323">
        <f>MAX(0,AI322*(1+AI$6/Setup!$C$13)-CG323-EE323)+IF($K323=16,$D323,0)</f>
        <v/>
      </c>
      <c r="AJ323">
        <f>MAX(0,AJ322*(1+AJ$6/Setup!$C$13)-CH323-EF323)+IF($K323=17,$D323,0)</f>
        <v/>
      </c>
      <c r="AK323">
        <f>MAX(0,AK322*(1+AK$6/Setup!$C$13)-CI323-EG323)+IF($K323=18,$D323,0)</f>
        <v/>
      </c>
      <c r="AL323">
        <f>MAX(0,AL322*(1+AL$6/Setup!$C$13)-CJ323-EH323)+IF($K323=19,$D323,0)</f>
        <v/>
      </c>
      <c r="AM323">
        <f>MAX(0,AM322*(1+AM$6/Setup!$C$13)-CK323-EI323)+IF($K323=20,$D323,0)</f>
        <v/>
      </c>
      <c r="AN323">
        <f>MAX(0,AN322*(1+AN$6/Setup!$C$13)-CL323-EJ323)+IF($K323=21,$D323,0)</f>
        <v/>
      </c>
      <c r="AO323">
        <f>MAX(0,AO322*(1+AO$6/Setup!$C$13)-CM323-EK323)+IF($K323=22,$D323,0)</f>
        <v/>
      </c>
      <c r="AP323">
        <f>MAX(0,AP322*(1+AP$6/Setup!$C$13)-CN323-EL323)+IF($K323=23,$D323,0)</f>
        <v/>
      </c>
      <c r="AQ323">
        <f>MAX(0,AQ322*(1+AQ$6/Setup!$C$13)-CO323-EM323)+IF($K323=24,$D323,0)</f>
        <v/>
      </c>
      <c r="AR323">
        <f>MAX(0,AR322*(1+AR$6/Setup!$C$13)-CP323-EN323)+IF($K323=25,$D323,0)</f>
        <v/>
      </c>
      <c r="AS323">
        <f>MAX(0,AS322*(1+AS$6/Setup!$C$13)-CQ323-EO323)+IF($K323=26,$D323,0)</f>
        <v/>
      </c>
      <c r="AT323">
        <f>MAX(0,AT322*(1+AT$6/Setup!$C$13)-CR323-EP323)+IF($K323=27,$D323,0)</f>
        <v/>
      </c>
      <c r="AU323">
        <f>MAX(0,AU322*(1+AU$6/Setup!$C$13)-CS323-EQ323)+IF($K323=28,$D323,0)</f>
        <v/>
      </c>
      <c r="AV323">
        <f>MAX(0,AV322*(1+AV$6/Setup!$C$13)-CT323-ER323)+IF($K323=29,$D323,0)</f>
        <v/>
      </c>
      <c r="AW323">
        <f>MAX(0,AW322*(1+AW$6/Setup!$C$13)-CU323-ES323)+IF($K323=30,$D323,0)</f>
        <v/>
      </c>
      <c r="AX323">
        <f>MAX(0,AX322*(1+AX$6/Setup!$C$13)-CV323-ET323)+IF($K323=31,$D323,0)</f>
        <v/>
      </c>
      <c r="AY323">
        <f>MAX(0,AY322*(1+AY$6/Setup!$C$13)-CW323-EU323)+IF($K323=32,$D323,0)</f>
        <v/>
      </c>
      <c r="AZ323">
        <f>MAX(0,AZ322*(1+AZ$6/Setup!$C$13)-CX323-EV323)+IF($K323=33,$D323,0)</f>
        <v/>
      </c>
      <c r="BA323">
        <f>MAX(0,BA322*(1+BA$6/Setup!$C$13)-CY323-EW323)+IF($K323=34,$D323,0)</f>
        <v/>
      </c>
      <c r="BB323">
        <f>MAX(0,BB322*(1+BB$6/Setup!$C$13)-CZ323-EX323)+IF($K323=35,$D323,0)</f>
        <v/>
      </c>
      <c r="BC323">
        <f>MAX(0,BC322*(1+BC$6/Setup!$C$13)-DA323-EY323)+IF($K323=36,$D323,0)</f>
        <v/>
      </c>
      <c r="BD323">
        <f>MAX(0,BD322*(1+BD$6/Setup!$C$13)-DB323-EZ323)+IF($K323=37,$D323,0)</f>
        <v/>
      </c>
      <c r="BE323">
        <f>MAX(0,BE322*(1+BE$6/Setup!$C$13)-DC323-FA323)+IF($K323=38,$D323,0)</f>
        <v/>
      </c>
      <c r="BF323">
        <f>MAX(0,BF322*(1+BF$6/Setup!$C$13)-DD323-FB323)+IF($K323=39,$D323,0)</f>
        <v/>
      </c>
      <c r="BG323">
        <f>MAX(0,BG322*(1+BG$6/Setup!$C$13)-DE323-FC323)+IF($K323=40,$D323,0)</f>
        <v/>
      </c>
      <c r="BH323">
        <f>MAX(0,BH322*(1+BH$6/Setup!$C$13)-DF323-FD323)+IF($K323=41,$D323,0)</f>
        <v/>
      </c>
      <c r="BI323">
        <f>MAX(0,BI322*(1+BI$6/Setup!$C$13)-DG323-FE323)+IF($K323=42,$D323,0)</f>
        <v/>
      </c>
      <c r="BJ323">
        <f>MAX(0,BJ322*(1+BJ$6/Setup!$C$13)-DH323-FF323)+IF($K323=43,$D323,0)</f>
        <v/>
      </c>
      <c r="BK323">
        <f>MAX(0,BK322*(1+BK$6/Setup!$C$13)-DI323-FG323)+IF($K323=44,$D323,0)</f>
        <v/>
      </c>
      <c r="BL323">
        <f>MAX(0,BL322*(1+BL$6/Setup!$C$13)-DJ323-FH323)+IF($K323=45,$D323,0)</f>
        <v/>
      </c>
      <c r="BM323">
        <f>MAX(0,BM322*(1+BM$6/Setup!$C$13)-DK323-FI323)+IF($K323=46,$D323,0)</f>
        <v/>
      </c>
      <c r="BN323">
        <f>MAX(0,BN322*(1+BN$6/Setup!$C$13)-DL323-FJ323)+IF($K323=47,$D323,0)</f>
        <v/>
      </c>
      <c r="BO323">
        <f>MAX(0,BO322*(1+BO$6/Setup!$C$13)-DM323-FK323)+IF($K323=48,$D323,0)</f>
        <v/>
      </c>
      <c r="BP323">
        <f>MAX(0,BP322*(1+BP$6/Setup!$C$13)-DN323-FL323)+IF($K323=49,$D323,0)</f>
        <v/>
      </c>
      <c r="BQ323">
        <f>MAX(0,BQ322*(1+BQ$6/Setup!$C$13)-DO323-FM323)+IF($K323=50,$D323,0)</f>
        <v/>
      </c>
      <c r="BR323">
        <f>MIN(T322*(1+T$6/Setup!$C$13),T$7)</f>
        <v/>
      </c>
      <c r="BS323">
        <f>MIN(U322*(1+U$6/Setup!$C$13),U$7)</f>
        <v/>
      </c>
      <c r="BT323">
        <f>MIN(V322*(1+V$6/Setup!$C$13),V$7)</f>
        <v/>
      </c>
      <c r="BU323">
        <f>MIN(W322*(1+W$6/Setup!$C$13),W$7)</f>
        <v/>
      </c>
      <c r="BV323">
        <f>MIN(X322*(1+X$6/Setup!$C$13),X$7)</f>
        <v/>
      </c>
      <c r="BW323">
        <f>MIN(Y322*(1+Y$6/Setup!$C$13),Y$7)</f>
        <v/>
      </c>
      <c r="BX323">
        <f>MIN(Z322*(1+Z$6/Setup!$C$13),Z$7)</f>
        <v/>
      </c>
      <c r="BY323">
        <f>MIN(AA322*(1+AA$6/Setup!$C$13),AA$7)</f>
        <v/>
      </c>
      <c r="BZ323">
        <f>MIN(AB322*(1+AB$6/Setup!$C$13),AB$7)</f>
        <v/>
      </c>
      <c r="CA323">
        <f>MIN(AC322*(1+AC$6/Setup!$C$13),AC$7)</f>
        <v/>
      </c>
      <c r="CB323">
        <f>MIN(AD322*(1+AD$6/Setup!$C$13),AD$7)</f>
        <v/>
      </c>
      <c r="CC323">
        <f>MIN(AE322*(1+AE$6/Setup!$C$13),AE$7)</f>
        <v/>
      </c>
      <c r="CD323">
        <f>MIN(AF322*(1+AF$6/Setup!$C$13),AF$7)</f>
        <v/>
      </c>
      <c r="CE323">
        <f>MIN(AG322*(1+AG$6/Setup!$C$13),AG$7)</f>
        <v/>
      </c>
      <c r="CF323">
        <f>MIN(AH322*(1+AH$6/Setup!$C$13),AH$7)</f>
        <v/>
      </c>
      <c r="CG323">
        <f>MIN(AI322*(1+AI$6/Setup!$C$13),AI$7)</f>
        <v/>
      </c>
      <c r="CH323">
        <f>MIN(AJ322*(1+AJ$6/Setup!$C$13),AJ$7)</f>
        <v/>
      </c>
      <c r="CI323">
        <f>MIN(AK322*(1+AK$6/Setup!$C$13),AK$7)</f>
        <v/>
      </c>
      <c r="CJ323">
        <f>MIN(AL322*(1+AL$6/Setup!$C$13),AL$7)</f>
        <v/>
      </c>
      <c r="CK323">
        <f>MIN(AM322*(1+AM$6/Setup!$C$13),AM$7)</f>
        <v/>
      </c>
      <c r="CL323">
        <f>MIN(AN322*(1+AN$6/Setup!$C$13),AN$7)</f>
        <v/>
      </c>
      <c r="CM323">
        <f>MIN(AO322*(1+AO$6/Setup!$C$13),AO$7)</f>
        <v/>
      </c>
      <c r="CN323">
        <f>MIN(AP322*(1+AP$6/Setup!$C$13),AP$7)</f>
        <v/>
      </c>
      <c r="CO323">
        <f>MIN(AQ322*(1+AQ$6/Setup!$C$13),AQ$7)</f>
        <v/>
      </c>
      <c r="CP323">
        <f>MIN(AR322*(1+AR$6/Setup!$C$13),AR$7)</f>
        <v/>
      </c>
      <c r="CQ323">
        <f>MIN(AS322*(1+AS$6/Setup!$C$13),AS$7)</f>
        <v/>
      </c>
      <c r="CR323">
        <f>MIN(AT322*(1+AT$6/Setup!$C$13),AT$7)</f>
        <v/>
      </c>
      <c r="CS323">
        <f>MIN(AU322*(1+AU$6/Setup!$C$13),AU$7)</f>
        <v/>
      </c>
      <c r="CT323">
        <f>MIN(AV322*(1+AV$6/Setup!$C$13),AV$7)</f>
        <v/>
      </c>
      <c r="CU323">
        <f>MIN(AW322*(1+AW$6/Setup!$C$13),AW$7)</f>
        <v/>
      </c>
      <c r="CV323">
        <f>MIN(AX322*(1+AX$6/Setup!$C$13),AX$7)</f>
        <v/>
      </c>
      <c r="CW323">
        <f>MIN(AY322*(1+AY$6/Setup!$C$13),AY$7)</f>
        <v/>
      </c>
      <c r="CX323">
        <f>MIN(AZ322*(1+AZ$6/Setup!$C$13),AZ$7)</f>
        <v/>
      </c>
      <c r="CY323">
        <f>MIN(BA322*(1+BA$6/Setup!$C$13),BA$7)</f>
        <v/>
      </c>
      <c r="CZ323">
        <f>MIN(BB322*(1+BB$6/Setup!$C$13),BB$7)</f>
        <v/>
      </c>
      <c r="DA323">
        <f>MIN(BC322*(1+BC$6/Setup!$C$13),BC$7)</f>
        <v/>
      </c>
      <c r="DB323">
        <f>MIN(BD322*(1+BD$6/Setup!$C$13),BD$7)</f>
        <v/>
      </c>
      <c r="DC323">
        <f>MIN(BE322*(1+BE$6/Setup!$C$13),BE$7)</f>
        <v/>
      </c>
      <c r="DD323">
        <f>MIN(BF322*(1+BF$6/Setup!$C$13),BF$7)</f>
        <v/>
      </c>
      <c r="DE323">
        <f>MIN(BG322*(1+BG$6/Setup!$C$13),BG$7)</f>
        <v/>
      </c>
      <c r="DF323">
        <f>MIN(BH322*(1+BH$6/Setup!$C$13),BH$7)</f>
        <v/>
      </c>
      <c r="DG323">
        <f>MIN(BI322*(1+BI$6/Setup!$C$13),BI$7)</f>
        <v/>
      </c>
      <c r="DH323">
        <f>MIN(BJ322*(1+BJ$6/Setup!$C$13),BJ$7)</f>
        <v/>
      </c>
      <c r="DI323">
        <f>MIN(BK322*(1+BK$6/Setup!$C$13),BK$7)</f>
        <v/>
      </c>
      <c r="DJ323">
        <f>MIN(BL322*(1+BL$6/Setup!$C$13),BL$7)</f>
        <v/>
      </c>
      <c r="DK323">
        <f>MIN(BM322*(1+BM$6/Setup!$C$13),BM$7)</f>
        <v/>
      </c>
      <c r="DL323">
        <f>MIN(BN322*(1+BN$6/Setup!$C$13),BN$7)</f>
        <v/>
      </c>
      <c r="DM323">
        <f>MIN(BO322*(1+BO$6/Setup!$C$13),BO$7)</f>
        <v/>
      </c>
      <c r="DN323">
        <f>MIN(BP322*(1+BP$6/Setup!$C$13),BP$7)</f>
        <v/>
      </c>
      <c r="DO323">
        <f>MIN(BQ322*(1+BQ$6/Setup!$C$13),BQ$7)</f>
        <v/>
      </c>
      <c r="DP323">
        <f>MIN(T322*(1+T$6/Setup!$C$13)-BR323,$H323)</f>
        <v/>
      </c>
      <c r="DQ323">
        <f>MIN(U322*(1+U$6/Setup!$C$13)-BS323,MAX(0,$H323-SUM($DP323:DP323)))</f>
        <v/>
      </c>
      <c r="DR323">
        <f>MIN(V322*(1+V$6/Setup!$C$13)-BT323,MAX(0,$H323-SUM($DP323:DQ323)))</f>
        <v/>
      </c>
      <c r="DS323">
        <f>MIN(W322*(1+W$6/Setup!$C$13)-BU323,MAX(0,$H323-SUM($DP323:DR323)))</f>
        <v/>
      </c>
      <c r="DT323">
        <f>MIN(X322*(1+X$6/Setup!$C$13)-BV323,MAX(0,$H323-SUM($DP323:DS323)))</f>
        <v/>
      </c>
      <c r="DU323">
        <f>MIN(Y322*(1+Y$6/Setup!$C$13)-BW323,MAX(0,$H323-SUM($DP323:DT323)))</f>
        <v/>
      </c>
      <c r="DV323">
        <f>MIN(Z322*(1+Z$6/Setup!$C$13)-BX323,MAX(0,$H323-SUM($DP323:DU323)))</f>
        <v/>
      </c>
      <c r="DW323">
        <f>MIN(AA322*(1+AA$6/Setup!$C$13)-BY323,MAX(0,$H323-SUM($DP323:DV323)))</f>
        <v/>
      </c>
      <c r="DX323">
        <f>MIN(AB322*(1+AB$6/Setup!$C$13)-BZ323,MAX(0,$H323-SUM($DP323:DW323)))</f>
        <v/>
      </c>
      <c r="DY323">
        <f>MIN(AC322*(1+AC$6/Setup!$C$13)-CA323,MAX(0,$H323-SUM($DP323:DX323)))</f>
        <v/>
      </c>
      <c r="DZ323">
        <f>MIN(AD322*(1+AD$6/Setup!$C$13)-CB323,MAX(0,$H323-SUM($DP323:DY323)))</f>
        <v/>
      </c>
      <c r="EA323">
        <f>MIN(AE322*(1+AE$6/Setup!$C$13)-CC323,MAX(0,$H323-SUM($DP323:DZ323)))</f>
        <v/>
      </c>
      <c r="EB323">
        <f>MIN(AF322*(1+AF$6/Setup!$C$13)-CD323,MAX(0,$H323-SUM($DP323:EA323)))</f>
        <v/>
      </c>
      <c r="EC323">
        <f>MIN(AG322*(1+AG$6/Setup!$C$13)-CE323,MAX(0,$H323-SUM($DP323:EB323)))</f>
        <v/>
      </c>
      <c r="ED323">
        <f>MIN(AH322*(1+AH$6/Setup!$C$13)-CF323,MAX(0,$H323-SUM($DP323:EC323)))</f>
        <v/>
      </c>
      <c r="EE323">
        <f>MIN(AI322*(1+AI$6/Setup!$C$13)-CG323,MAX(0,$H323-SUM($DP323:ED323)))</f>
        <v/>
      </c>
      <c r="EF323">
        <f>MIN(AJ322*(1+AJ$6/Setup!$C$13)-CH323,MAX(0,$H323-SUM($DP323:EE323)))</f>
        <v/>
      </c>
      <c r="EG323">
        <f>MIN(AK322*(1+AK$6/Setup!$C$13)-CI323,MAX(0,$H323-SUM($DP323:EF323)))</f>
        <v/>
      </c>
      <c r="EH323">
        <f>MIN(AL322*(1+AL$6/Setup!$C$13)-CJ323,MAX(0,$H323-SUM($DP323:EG323)))</f>
        <v/>
      </c>
      <c r="EI323">
        <f>MIN(AM322*(1+AM$6/Setup!$C$13)-CK323,MAX(0,$H323-SUM($DP323:EH323)))</f>
        <v/>
      </c>
      <c r="EJ323">
        <f>MIN(AN322*(1+AN$6/Setup!$C$13)-CL323,MAX(0,$H323-SUM($DP323:EI323)))</f>
        <v/>
      </c>
      <c r="EK323">
        <f>MIN(AO322*(1+AO$6/Setup!$C$13)-CM323,MAX(0,$H323-SUM($DP323:EJ323)))</f>
        <v/>
      </c>
      <c r="EL323">
        <f>MIN(AP322*(1+AP$6/Setup!$C$13)-CN323,MAX(0,$H323-SUM($DP323:EK323)))</f>
        <v/>
      </c>
      <c r="EM323">
        <f>MIN(AQ322*(1+AQ$6/Setup!$C$13)-CO323,MAX(0,$H323-SUM($DP323:EL323)))</f>
        <v/>
      </c>
      <c r="EN323">
        <f>MIN(AR322*(1+AR$6/Setup!$C$13)-CP323,MAX(0,$H323-SUM($DP323:EM323)))</f>
        <v/>
      </c>
      <c r="EO323">
        <f>MIN(AS322*(1+AS$6/Setup!$C$13)-CQ323,MAX(0,$H323-SUM($DP323:EN323)))</f>
        <v/>
      </c>
      <c r="EP323">
        <f>MIN(AT322*(1+AT$6/Setup!$C$13)-CR323,MAX(0,$H323-SUM($DP323:EO323)))</f>
        <v/>
      </c>
      <c r="EQ323">
        <f>MIN(AU322*(1+AU$6/Setup!$C$13)-CS323,MAX(0,$H323-SUM($DP323:EP323)))</f>
        <v/>
      </c>
      <c r="ER323">
        <f>MIN(AV322*(1+AV$6/Setup!$C$13)-CT323,MAX(0,$H323-SUM($DP323:EQ323)))</f>
        <v/>
      </c>
      <c r="ES323">
        <f>MIN(AW322*(1+AW$6/Setup!$C$13)-CU323,MAX(0,$H323-SUM($DP323:ER323)))</f>
        <v/>
      </c>
      <c r="ET323">
        <f>MIN(AX322*(1+AX$6/Setup!$C$13)-CV323,MAX(0,$H323-SUM($DP323:ES323)))</f>
        <v/>
      </c>
      <c r="EU323">
        <f>MIN(AY322*(1+AY$6/Setup!$C$13)-CW323,MAX(0,$H323-SUM($DP323:ET323)))</f>
        <v/>
      </c>
      <c r="EV323">
        <f>MIN(AZ322*(1+AZ$6/Setup!$C$13)-CX323,MAX(0,$H323-SUM($DP323:EU323)))</f>
        <v/>
      </c>
      <c r="EW323">
        <f>MIN(BA322*(1+BA$6/Setup!$C$13)-CY323,MAX(0,$H323-SUM($DP323:EV323)))</f>
        <v/>
      </c>
      <c r="EX323">
        <f>MIN(BB322*(1+BB$6/Setup!$C$13)-CZ323,MAX(0,$H323-SUM($DP323:EW323)))</f>
        <v/>
      </c>
      <c r="EY323">
        <f>MIN(BC322*(1+BC$6/Setup!$C$13)-DA323,MAX(0,$H323-SUM($DP323:EX323)))</f>
        <v/>
      </c>
      <c r="EZ323">
        <f>MIN(BD322*(1+BD$6/Setup!$C$13)-DB323,MAX(0,$H323-SUM($DP323:EY323)))</f>
        <v/>
      </c>
      <c r="FA323">
        <f>MIN(BE322*(1+BE$6/Setup!$C$13)-DC323,MAX(0,$H323-SUM($DP323:EZ323)))</f>
        <v/>
      </c>
      <c r="FB323">
        <f>MIN(BF322*(1+BF$6/Setup!$C$13)-DD323,MAX(0,$H323-SUM($DP323:FA323)))</f>
        <v/>
      </c>
      <c r="FC323">
        <f>MIN(BG322*(1+BG$6/Setup!$C$13)-DE323,MAX(0,$H323-SUM($DP323:FB323)))</f>
        <v/>
      </c>
      <c r="FD323">
        <f>MIN(BH322*(1+BH$6/Setup!$C$13)-DF323,MAX(0,$H323-SUM($DP323:FC323)))</f>
        <v/>
      </c>
      <c r="FE323">
        <f>MIN(BI322*(1+BI$6/Setup!$C$13)-DG323,MAX(0,$H323-SUM($DP323:FD323)))</f>
        <v/>
      </c>
      <c r="FF323">
        <f>MIN(BJ322*(1+BJ$6/Setup!$C$13)-DH323,MAX(0,$H323-SUM($DP323:FE323)))</f>
        <v/>
      </c>
      <c r="FG323">
        <f>MIN(BK322*(1+BK$6/Setup!$C$13)-DI323,MAX(0,$H323-SUM($DP323:FF323)))</f>
        <v/>
      </c>
      <c r="FH323">
        <f>MIN(BL322*(1+BL$6/Setup!$C$13)-DJ323,MAX(0,$H323-SUM($DP323:FG323)))</f>
        <v/>
      </c>
      <c r="FI323">
        <f>MIN(BM322*(1+BM$6/Setup!$C$13)-DK323,MAX(0,$H323-SUM($DP323:FH323)))</f>
        <v/>
      </c>
      <c r="FJ323">
        <f>MIN(BN322*(1+BN$6/Setup!$C$13)-DL323,MAX(0,$H323-SUM($DP323:FI323)))</f>
        <v/>
      </c>
      <c r="FK323">
        <f>MIN(BO322*(1+BO$6/Setup!$C$13)-DM323,MAX(0,$H323-SUM($DP323:FJ323)))</f>
        <v/>
      </c>
      <c r="FL323">
        <f>MIN(BP322*(1+BP$6/Setup!$C$13)-DN323,MAX(0,$H323-SUM($DP323:FK323)))</f>
        <v/>
      </c>
      <c r="FM323">
        <f>MIN(BQ322*(1+BQ$6/Setup!$C$13)-DO323,MAX(0,$H323-SUM($DP323:FL323)))</f>
        <v/>
      </c>
    </row>
    <row r="324">
      <c r="A324">
        <f>A323+1</f>
        <v/>
      </c>
      <c r="B324">
        <f>IF(Setup!$C$6="Every week",Setup!$C$7+7*(A324-1),IF(Setup!$C$6="Every 2 weeks",Setup!$C$7+14*(A324-1),IF(Setup!$C$6="Every month",EDATE(Setup!$C$7,A324-1),EOMONTH(Setup!$C$7,INT((A324-1+Setup!$C$20)/2)-1)+MIN(IF(MOD(A324-1+Setup!$C$20,2)=0,Setup!$C$18,Setup!$C$19),DAY(EOMONTH(Setup!$C$7,INT((A324-1+Setup!$C$20)/2)))))))</f>
        <v/>
      </c>
      <c r="C324">
        <f>N('Paycheck Plan'!J320)</f>
        <v/>
      </c>
      <c r="D324">
        <f>N('Paycheck Plan'!K320)</f>
        <v/>
      </c>
      <c r="E324">
        <f>MIN(MAX(0,Setup!$C$10-F323),MAX(0,Setup!$C$8+C324-G324))</f>
        <v/>
      </c>
      <c r="F324">
        <f>F323+E324</f>
        <v/>
      </c>
      <c r="G324">
        <f>MIN(Setup!$C$14,MAX(0,Setup!$C$8+C324))</f>
        <v/>
      </c>
      <c r="H324">
        <f>MAX(0,Setup!$C$8+C324-G324-E324)+SUM($T$7:$BQ$7)-SUM(BR324:DO324)</f>
        <v/>
      </c>
      <c r="I324">
        <f>SUMPRODUCT(T323:BQ323,$T$6:$BQ$6)/Setup!$C$13</f>
        <v/>
      </c>
      <c r="J324">
        <f>SUM(T324:BQ324)</f>
        <v/>
      </c>
      <c r="K324">
        <f>IF(MAX(DP324:FM324)&gt;0,MATCH(MAX(DP324:FM324),DP324:FM324,0),1)</f>
        <v/>
      </c>
      <c r="T324">
        <f>MAX(0,T323*(1+T$6/Setup!$C$13)-BR324-DP324)+IF($K324=1,$D324,0)</f>
        <v/>
      </c>
      <c r="U324">
        <f>MAX(0,U323*(1+U$6/Setup!$C$13)-BS324-DQ324)+IF($K324=2,$D324,0)</f>
        <v/>
      </c>
      <c r="V324">
        <f>MAX(0,V323*(1+V$6/Setup!$C$13)-BT324-DR324)+IF($K324=3,$D324,0)</f>
        <v/>
      </c>
      <c r="W324">
        <f>MAX(0,W323*(1+W$6/Setup!$C$13)-BU324-DS324)+IF($K324=4,$D324,0)</f>
        <v/>
      </c>
      <c r="X324">
        <f>MAX(0,X323*(1+X$6/Setup!$C$13)-BV324-DT324)+IF($K324=5,$D324,0)</f>
        <v/>
      </c>
      <c r="Y324">
        <f>MAX(0,Y323*(1+Y$6/Setup!$C$13)-BW324-DU324)+IF($K324=6,$D324,0)</f>
        <v/>
      </c>
      <c r="Z324">
        <f>MAX(0,Z323*(1+Z$6/Setup!$C$13)-BX324-DV324)+IF($K324=7,$D324,0)</f>
        <v/>
      </c>
      <c r="AA324">
        <f>MAX(0,AA323*(1+AA$6/Setup!$C$13)-BY324-DW324)+IF($K324=8,$D324,0)</f>
        <v/>
      </c>
      <c r="AB324">
        <f>MAX(0,AB323*(1+AB$6/Setup!$C$13)-BZ324-DX324)+IF($K324=9,$D324,0)</f>
        <v/>
      </c>
      <c r="AC324">
        <f>MAX(0,AC323*(1+AC$6/Setup!$C$13)-CA324-DY324)+IF($K324=10,$D324,0)</f>
        <v/>
      </c>
      <c r="AD324">
        <f>MAX(0,AD323*(1+AD$6/Setup!$C$13)-CB324-DZ324)+IF($K324=11,$D324,0)</f>
        <v/>
      </c>
      <c r="AE324">
        <f>MAX(0,AE323*(1+AE$6/Setup!$C$13)-CC324-EA324)+IF($K324=12,$D324,0)</f>
        <v/>
      </c>
      <c r="AF324">
        <f>MAX(0,AF323*(1+AF$6/Setup!$C$13)-CD324-EB324)+IF($K324=13,$D324,0)</f>
        <v/>
      </c>
      <c r="AG324">
        <f>MAX(0,AG323*(1+AG$6/Setup!$C$13)-CE324-EC324)+IF($K324=14,$D324,0)</f>
        <v/>
      </c>
      <c r="AH324">
        <f>MAX(0,AH323*(1+AH$6/Setup!$C$13)-CF324-ED324)+IF($K324=15,$D324,0)</f>
        <v/>
      </c>
      <c r="AI324">
        <f>MAX(0,AI323*(1+AI$6/Setup!$C$13)-CG324-EE324)+IF($K324=16,$D324,0)</f>
        <v/>
      </c>
      <c r="AJ324">
        <f>MAX(0,AJ323*(1+AJ$6/Setup!$C$13)-CH324-EF324)+IF($K324=17,$D324,0)</f>
        <v/>
      </c>
      <c r="AK324">
        <f>MAX(0,AK323*(1+AK$6/Setup!$C$13)-CI324-EG324)+IF($K324=18,$D324,0)</f>
        <v/>
      </c>
      <c r="AL324">
        <f>MAX(0,AL323*(1+AL$6/Setup!$C$13)-CJ324-EH324)+IF($K324=19,$D324,0)</f>
        <v/>
      </c>
      <c r="AM324">
        <f>MAX(0,AM323*(1+AM$6/Setup!$C$13)-CK324-EI324)+IF($K324=20,$D324,0)</f>
        <v/>
      </c>
      <c r="AN324">
        <f>MAX(0,AN323*(1+AN$6/Setup!$C$13)-CL324-EJ324)+IF($K324=21,$D324,0)</f>
        <v/>
      </c>
      <c r="AO324">
        <f>MAX(0,AO323*(1+AO$6/Setup!$C$13)-CM324-EK324)+IF($K324=22,$D324,0)</f>
        <v/>
      </c>
      <c r="AP324">
        <f>MAX(0,AP323*(1+AP$6/Setup!$C$13)-CN324-EL324)+IF($K324=23,$D324,0)</f>
        <v/>
      </c>
      <c r="AQ324">
        <f>MAX(0,AQ323*(1+AQ$6/Setup!$C$13)-CO324-EM324)+IF($K324=24,$D324,0)</f>
        <v/>
      </c>
      <c r="AR324">
        <f>MAX(0,AR323*(1+AR$6/Setup!$C$13)-CP324-EN324)+IF($K324=25,$D324,0)</f>
        <v/>
      </c>
      <c r="AS324">
        <f>MAX(0,AS323*(1+AS$6/Setup!$C$13)-CQ324-EO324)+IF($K324=26,$D324,0)</f>
        <v/>
      </c>
      <c r="AT324">
        <f>MAX(0,AT323*(1+AT$6/Setup!$C$13)-CR324-EP324)+IF($K324=27,$D324,0)</f>
        <v/>
      </c>
      <c r="AU324">
        <f>MAX(0,AU323*(1+AU$6/Setup!$C$13)-CS324-EQ324)+IF($K324=28,$D324,0)</f>
        <v/>
      </c>
      <c r="AV324">
        <f>MAX(0,AV323*(1+AV$6/Setup!$C$13)-CT324-ER324)+IF($K324=29,$D324,0)</f>
        <v/>
      </c>
      <c r="AW324">
        <f>MAX(0,AW323*(1+AW$6/Setup!$C$13)-CU324-ES324)+IF($K324=30,$D324,0)</f>
        <v/>
      </c>
      <c r="AX324">
        <f>MAX(0,AX323*(1+AX$6/Setup!$C$13)-CV324-ET324)+IF($K324=31,$D324,0)</f>
        <v/>
      </c>
      <c r="AY324">
        <f>MAX(0,AY323*(1+AY$6/Setup!$C$13)-CW324-EU324)+IF($K324=32,$D324,0)</f>
        <v/>
      </c>
      <c r="AZ324">
        <f>MAX(0,AZ323*(1+AZ$6/Setup!$C$13)-CX324-EV324)+IF($K324=33,$D324,0)</f>
        <v/>
      </c>
      <c r="BA324">
        <f>MAX(0,BA323*(1+BA$6/Setup!$C$13)-CY324-EW324)+IF($K324=34,$D324,0)</f>
        <v/>
      </c>
      <c r="BB324">
        <f>MAX(0,BB323*(1+BB$6/Setup!$C$13)-CZ324-EX324)+IF($K324=35,$D324,0)</f>
        <v/>
      </c>
      <c r="BC324">
        <f>MAX(0,BC323*(1+BC$6/Setup!$C$13)-DA324-EY324)+IF($K324=36,$D324,0)</f>
        <v/>
      </c>
      <c r="BD324">
        <f>MAX(0,BD323*(1+BD$6/Setup!$C$13)-DB324-EZ324)+IF($K324=37,$D324,0)</f>
        <v/>
      </c>
      <c r="BE324">
        <f>MAX(0,BE323*(1+BE$6/Setup!$C$13)-DC324-FA324)+IF($K324=38,$D324,0)</f>
        <v/>
      </c>
      <c r="BF324">
        <f>MAX(0,BF323*(1+BF$6/Setup!$C$13)-DD324-FB324)+IF($K324=39,$D324,0)</f>
        <v/>
      </c>
      <c r="BG324">
        <f>MAX(0,BG323*(1+BG$6/Setup!$C$13)-DE324-FC324)+IF($K324=40,$D324,0)</f>
        <v/>
      </c>
      <c r="BH324">
        <f>MAX(0,BH323*(1+BH$6/Setup!$C$13)-DF324-FD324)+IF($K324=41,$D324,0)</f>
        <v/>
      </c>
      <c r="BI324">
        <f>MAX(0,BI323*(1+BI$6/Setup!$C$13)-DG324-FE324)+IF($K324=42,$D324,0)</f>
        <v/>
      </c>
      <c r="BJ324">
        <f>MAX(0,BJ323*(1+BJ$6/Setup!$C$13)-DH324-FF324)+IF($K324=43,$D324,0)</f>
        <v/>
      </c>
      <c r="BK324">
        <f>MAX(0,BK323*(1+BK$6/Setup!$C$13)-DI324-FG324)+IF($K324=44,$D324,0)</f>
        <v/>
      </c>
      <c r="BL324">
        <f>MAX(0,BL323*(1+BL$6/Setup!$C$13)-DJ324-FH324)+IF($K324=45,$D324,0)</f>
        <v/>
      </c>
      <c r="BM324">
        <f>MAX(0,BM323*(1+BM$6/Setup!$C$13)-DK324-FI324)+IF($K324=46,$D324,0)</f>
        <v/>
      </c>
      <c r="BN324">
        <f>MAX(0,BN323*(1+BN$6/Setup!$C$13)-DL324-FJ324)+IF($K324=47,$D324,0)</f>
        <v/>
      </c>
      <c r="BO324">
        <f>MAX(0,BO323*(1+BO$6/Setup!$C$13)-DM324-FK324)+IF($K324=48,$D324,0)</f>
        <v/>
      </c>
      <c r="BP324">
        <f>MAX(0,BP323*(1+BP$6/Setup!$C$13)-DN324-FL324)+IF($K324=49,$D324,0)</f>
        <v/>
      </c>
      <c r="BQ324">
        <f>MAX(0,BQ323*(1+BQ$6/Setup!$C$13)-DO324-FM324)+IF($K324=50,$D324,0)</f>
        <v/>
      </c>
      <c r="BR324">
        <f>MIN(T323*(1+T$6/Setup!$C$13),T$7)</f>
        <v/>
      </c>
      <c r="BS324">
        <f>MIN(U323*(1+U$6/Setup!$C$13),U$7)</f>
        <v/>
      </c>
      <c r="BT324">
        <f>MIN(V323*(1+V$6/Setup!$C$13),V$7)</f>
        <v/>
      </c>
      <c r="BU324">
        <f>MIN(W323*(1+W$6/Setup!$C$13),W$7)</f>
        <v/>
      </c>
      <c r="BV324">
        <f>MIN(X323*(1+X$6/Setup!$C$13),X$7)</f>
        <v/>
      </c>
      <c r="BW324">
        <f>MIN(Y323*(1+Y$6/Setup!$C$13),Y$7)</f>
        <v/>
      </c>
      <c r="BX324">
        <f>MIN(Z323*(1+Z$6/Setup!$C$13),Z$7)</f>
        <v/>
      </c>
      <c r="BY324">
        <f>MIN(AA323*(1+AA$6/Setup!$C$13),AA$7)</f>
        <v/>
      </c>
      <c r="BZ324">
        <f>MIN(AB323*(1+AB$6/Setup!$C$13),AB$7)</f>
        <v/>
      </c>
      <c r="CA324">
        <f>MIN(AC323*(1+AC$6/Setup!$C$13),AC$7)</f>
        <v/>
      </c>
      <c r="CB324">
        <f>MIN(AD323*(1+AD$6/Setup!$C$13),AD$7)</f>
        <v/>
      </c>
      <c r="CC324">
        <f>MIN(AE323*(1+AE$6/Setup!$C$13),AE$7)</f>
        <v/>
      </c>
      <c r="CD324">
        <f>MIN(AF323*(1+AF$6/Setup!$C$13),AF$7)</f>
        <v/>
      </c>
      <c r="CE324">
        <f>MIN(AG323*(1+AG$6/Setup!$C$13),AG$7)</f>
        <v/>
      </c>
      <c r="CF324">
        <f>MIN(AH323*(1+AH$6/Setup!$C$13),AH$7)</f>
        <v/>
      </c>
      <c r="CG324">
        <f>MIN(AI323*(1+AI$6/Setup!$C$13),AI$7)</f>
        <v/>
      </c>
      <c r="CH324">
        <f>MIN(AJ323*(1+AJ$6/Setup!$C$13),AJ$7)</f>
        <v/>
      </c>
      <c r="CI324">
        <f>MIN(AK323*(1+AK$6/Setup!$C$13),AK$7)</f>
        <v/>
      </c>
      <c r="CJ324">
        <f>MIN(AL323*(1+AL$6/Setup!$C$13),AL$7)</f>
        <v/>
      </c>
      <c r="CK324">
        <f>MIN(AM323*(1+AM$6/Setup!$C$13),AM$7)</f>
        <v/>
      </c>
      <c r="CL324">
        <f>MIN(AN323*(1+AN$6/Setup!$C$13),AN$7)</f>
        <v/>
      </c>
      <c r="CM324">
        <f>MIN(AO323*(1+AO$6/Setup!$C$13),AO$7)</f>
        <v/>
      </c>
      <c r="CN324">
        <f>MIN(AP323*(1+AP$6/Setup!$C$13),AP$7)</f>
        <v/>
      </c>
      <c r="CO324">
        <f>MIN(AQ323*(1+AQ$6/Setup!$C$13),AQ$7)</f>
        <v/>
      </c>
      <c r="CP324">
        <f>MIN(AR323*(1+AR$6/Setup!$C$13),AR$7)</f>
        <v/>
      </c>
      <c r="CQ324">
        <f>MIN(AS323*(1+AS$6/Setup!$C$13),AS$7)</f>
        <v/>
      </c>
      <c r="CR324">
        <f>MIN(AT323*(1+AT$6/Setup!$C$13),AT$7)</f>
        <v/>
      </c>
      <c r="CS324">
        <f>MIN(AU323*(1+AU$6/Setup!$C$13),AU$7)</f>
        <v/>
      </c>
      <c r="CT324">
        <f>MIN(AV323*(1+AV$6/Setup!$C$13),AV$7)</f>
        <v/>
      </c>
      <c r="CU324">
        <f>MIN(AW323*(1+AW$6/Setup!$C$13),AW$7)</f>
        <v/>
      </c>
      <c r="CV324">
        <f>MIN(AX323*(1+AX$6/Setup!$C$13),AX$7)</f>
        <v/>
      </c>
      <c r="CW324">
        <f>MIN(AY323*(1+AY$6/Setup!$C$13),AY$7)</f>
        <v/>
      </c>
      <c r="CX324">
        <f>MIN(AZ323*(1+AZ$6/Setup!$C$13),AZ$7)</f>
        <v/>
      </c>
      <c r="CY324">
        <f>MIN(BA323*(1+BA$6/Setup!$C$13),BA$7)</f>
        <v/>
      </c>
      <c r="CZ324">
        <f>MIN(BB323*(1+BB$6/Setup!$C$13),BB$7)</f>
        <v/>
      </c>
      <c r="DA324">
        <f>MIN(BC323*(1+BC$6/Setup!$C$13),BC$7)</f>
        <v/>
      </c>
      <c r="DB324">
        <f>MIN(BD323*(1+BD$6/Setup!$C$13),BD$7)</f>
        <v/>
      </c>
      <c r="DC324">
        <f>MIN(BE323*(1+BE$6/Setup!$C$13),BE$7)</f>
        <v/>
      </c>
      <c r="DD324">
        <f>MIN(BF323*(1+BF$6/Setup!$C$13),BF$7)</f>
        <v/>
      </c>
      <c r="DE324">
        <f>MIN(BG323*(1+BG$6/Setup!$C$13),BG$7)</f>
        <v/>
      </c>
      <c r="DF324">
        <f>MIN(BH323*(1+BH$6/Setup!$C$13),BH$7)</f>
        <v/>
      </c>
      <c r="DG324">
        <f>MIN(BI323*(1+BI$6/Setup!$C$13),BI$7)</f>
        <v/>
      </c>
      <c r="DH324">
        <f>MIN(BJ323*(1+BJ$6/Setup!$C$13),BJ$7)</f>
        <v/>
      </c>
      <c r="DI324">
        <f>MIN(BK323*(1+BK$6/Setup!$C$13),BK$7)</f>
        <v/>
      </c>
      <c r="DJ324">
        <f>MIN(BL323*(1+BL$6/Setup!$C$13),BL$7)</f>
        <v/>
      </c>
      <c r="DK324">
        <f>MIN(BM323*(1+BM$6/Setup!$C$13),BM$7)</f>
        <v/>
      </c>
      <c r="DL324">
        <f>MIN(BN323*(1+BN$6/Setup!$C$13),BN$7)</f>
        <v/>
      </c>
      <c r="DM324">
        <f>MIN(BO323*(1+BO$6/Setup!$C$13),BO$7)</f>
        <v/>
      </c>
      <c r="DN324">
        <f>MIN(BP323*(1+BP$6/Setup!$C$13),BP$7)</f>
        <v/>
      </c>
      <c r="DO324">
        <f>MIN(BQ323*(1+BQ$6/Setup!$C$13),BQ$7)</f>
        <v/>
      </c>
      <c r="DP324">
        <f>MIN(T323*(1+T$6/Setup!$C$13)-BR324,$H324)</f>
        <v/>
      </c>
      <c r="DQ324">
        <f>MIN(U323*(1+U$6/Setup!$C$13)-BS324,MAX(0,$H324-SUM($DP324:DP324)))</f>
        <v/>
      </c>
      <c r="DR324">
        <f>MIN(V323*(1+V$6/Setup!$C$13)-BT324,MAX(0,$H324-SUM($DP324:DQ324)))</f>
        <v/>
      </c>
      <c r="DS324">
        <f>MIN(W323*(1+W$6/Setup!$C$13)-BU324,MAX(0,$H324-SUM($DP324:DR324)))</f>
        <v/>
      </c>
      <c r="DT324">
        <f>MIN(X323*(1+X$6/Setup!$C$13)-BV324,MAX(0,$H324-SUM($DP324:DS324)))</f>
        <v/>
      </c>
      <c r="DU324">
        <f>MIN(Y323*(1+Y$6/Setup!$C$13)-BW324,MAX(0,$H324-SUM($DP324:DT324)))</f>
        <v/>
      </c>
      <c r="DV324">
        <f>MIN(Z323*(1+Z$6/Setup!$C$13)-BX324,MAX(0,$H324-SUM($DP324:DU324)))</f>
        <v/>
      </c>
      <c r="DW324">
        <f>MIN(AA323*(1+AA$6/Setup!$C$13)-BY324,MAX(0,$H324-SUM($DP324:DV324)))</f>
        <v/>
      </c>
      <c r="DX324">
        <f>MIN(AB323*(1+AB$6/Setup!$C$13)-BZ324,MAX(0,$H324-SUM($DP324:DW324)))</f>
        <v/>
      </c>
      <c r="DY324">
        <f>MIN(AC323*(1+AC$6/Setup!$C$13)-CA324,MAX(0,$H324-SUM($DP324:DX324)))</f>
        <v/>
      </c>
      <c r="DZ324">
        <f>MIN(AD323*(1+AD$6/Setup!$C$13)-CB324,MAX(0,$H324-SUM($DP324:DY324)))</f>
        <v/>
      </c>
      <c r="EA324">
        <f>MIN(AE323*(1+AE$6/Setup!$C$13)-CC324,MAX(0,$H324-SUM($DP324:DZ324)))</f>
        <v/>
      </c>
      <c r="EB324">
        <f>MIN(AF323*(1+AF$6/Setup!$C$13)-CD324,MAX(0,$H324-SUM($DP324:EA324)))</f>
        <v/>
      </c>
      <c r="EC324">
        <f>MIN(AG323*(1+AG$6/Setup!$C$13)-CE324,MAX(0,$H324-SUM($DP324:EB324)))</f>
        <v/>
      </c>
      <c r="ED324">
        <f>MIN(AH323*(1+AH$6/Setup!$C$13)-CF324,MAX(0,$H324-SUM($DP324:EC324)))</f>
        <v/>
      </c>
      <c r="EE324">
        <f>MIN(AI323*(1+AI$6/Setup!$C$13)-CG324,MAX(0,$H324-SUM($DP324:ED324)))</f>
        <v/>
      </c>
      <c r="EF324">
        <f>MIN(AJ323*(1+AJ$6/Setup!$C$13)-CH324,MAX(0,$H324-SUM($DP324:EE324)))</f>
        <v/>
      </c>
      <c r="EG324">
        <f>MIN(AK323*(1+AK$6/Setup!$C$13)-CI324,MAX(0,$H324-SUM($DP324:EF324)))</f>
        <v/>
      </c>
      <c r="EH324">
        <f>MIN(AL323*(1+AL$6/Setup!$C$13)-CJ324,MAX(0,$H324-SUM($DP324:EG324)))</f>
        <v/>
      </c>
      <c r="EI324">
        <f>MIN(AM323*(1+AM$6/Setup!$C$13)-CK324,MAX(0,$H324-SUM($DP324:EH324)))</f>
        <v/>
      </c>
      <c r="EJ324">
        <f>MIN(AN323*(1+AN$6/Setup!$C$13)-CL324,MAX(0,$H324-SUM($DP324:EI324)))</f>
        <v/>
      </c>
      <c r="EK324">
        <f>MIN(AO323*(1+AO$6/Setup!$C$13)-CM324,MAX(0,$H324-SUM($DP324:EJ324)))</f>
        <v/>
      </c>
      <c r="EL324">
        <f>MIN(AP323*(1+AP$6/Setup!$C$13)-CN324,MAX(0,$H324-SUM($DP324:EK324)))</f>
        <v/>
      </c>
      <c r="EM324">
        <f>MIN(AQ323*(1+AQ$6/Setup!$C$13)-CO324,MAX(0,$H324-SUM($DP324:EL324)))</f>
        <v/>
      </c>
      <c r="EN324">
        <f>MIN(AR323*(1+AR$6/Setup!$C$13)-CP324,MAX(0,$H324-SUM($DP324:EM324)))</f>
        <v/>
      </c>
      <c r="EO324">
        <f>MIN(AS323*(1+AS$6/Setup!$C$13)-CQ324,MAX(0,$H324-SUM($DP324:EN324)))</f>
        <v/>
      </c>
      <c r="EP324">
        <f>MIN(AT323*(1+AT$6/Setup!$C$13)-CR324,MAX(0,$H324-SUM($DP324:EO324)))</f>
        <v/>
      </c>
      <c r="EQ324">
        <f>MIN(AU323*(1+AU$6/Setup!$C$13)-CS324,MAX(0,$H324-SUM($DP324:EP324)))</f>
        <v/>
      </c>
      <c r="ER324">
        <f>MIN(AV323*(1+AV$6/Setup!$C$13)-CT324,MAX(0,$H324-SUM($DP324:EQ324)))</f>
        <v/>
      </c>
      <c r="ES324">
        <f>MIN(AW323*(1+AW$6/Setup!$C$13)-CU324,MAX(0,$H324-SUM($DP324:ER324)))</f>
        <v/>
      </c>
      <c r="ET324">
        <f>MIN(AX323*(1+AX$6/Setup!$C$13)-CV324,MAX(0,$H324-SUM($DP324:ES324)))</f>
        <v/>
      </c>
      <c r="EU324">
        <f>MIN(AY323*(1+AY$6/Setup!$C$13)-CW324,MAX(0,$H324-SUM($DP324:ET324)))</f>
        <v/>
      </c>
      <c r="EV324">
        <f>MIN(AZ323*(1+AZ$6/Setup!$C$13)-CX324,MAX(0,$H324-SUM($DP324:EU324)))</f>
        <v/>
      </c>
      <c r="EW324">
        <f>MIN(BA323*(1+BA$6/Setup!$C$13)-CY324,MAX(0,$H324-SUM($DP324:EV324)))</f>
        <v/>
      </c>
      <c r="EX324">
        <f>MIN(BB323*(1+BB$6/Setup!$C$13)-CZ324,MAX(0,$H324-SUM($DP324:EW324)))</f>
        <v/>
      </c>
      <c r="EY324">
        <f>MIN(BC323*(1+BC$6/Setup!$C$13)-DA324,MAX(0,$H324-SUM($DP324:EX324)))</f>
        <v/>
      </c>
      <c r="EZ324">
        <f>MIN(BD323*(1+BD$6/Setup!$C$13)-DB324,MAX(0,$H324-SUM($DP324:EY324)))</f>
        <v/>
      </c>
      <c r="FA324">
        <f>MIN(BE323*(1+BE$6/Setup!$C$13)-DC324,MAX(0,$H324-SUM($DP324:EZ324)))</f>
        <v/>
      </c>
      <c r="FB324">
        <f>MIN(BF323*(1+BF$6/Setup!$C$13)-DD324,MAX(0,$H324-SUM($DP324:FA324)))</f>
        <v/>
      </c>
      <c r="FC324">
        <f>MIN(BG323*(1+BG$6/Setup!$C$13)-DE324,MAX(0,$H324-SUM($DP324:FB324)))</f>
        <v/>
      </c>
      <c r="FD324">
        <f>MIN(BH323*(1+BH$6/Setup!$C$13)-DF324,MAX(0,$H324-SUM($DP324:FC324)))</f>
        <v/>
      </c>
      <c r="FE324">
        <f>MIN(BI323*(1+BI$6/Setup!$C$13)-DG324,MAX(0,$H324-SUM($DP324:FD324)))</f>
        <v/>
      </c>
      <c r="FF324">
        <f>MIN(BJ323*(1+BJ$6/Setup!$C$13)-DH324,MAX(0,$H324-SUM($DP324:FE324)))</f>
        <v/>
      </c>
      <c r="FG324">
        <f>MIN(BK323*(1+BK$6/Setup!$C$13)-DI324,MAX(0,$H324-SUM($DP324:FF324)))</f>
        <v/>
      </c>
      <c r="FH324">
        <f>MIN(BL323*(1+BL$6/Setup!$C$13)-DJ324,MAX(0,$H324-SUM($DP324:FG324)))</f>
        <v/>
      </c>
      <c r="FI324">
        <f>MIN(BM323*(1+BM$6/Setup!$C$13)-DK324,MAX(0,$H324-SUM($DP324:FH324)))</f>
        <v/>
      </c>
      <c r="FJ324">
        <f>MIN(BN323*(1+BN$6/Setup!$C$13)-DL324,MAX(0,$H324-SUM($DP324:FI324)))</f>
        <v/>
      </c>
      <c r="FK324">
        <f>MIN(BO323*(1+BO$6/Setup!$C$13)-DM324,MAX(0,$H324-SUM($DP324:FJ324)))</f>
        <v/>
      </c>
      <c r="FL324">
        <f>MIN(BP323*(1+BP$6/Setup!$C$13)-DN324,MAX(0,$H324-SUM($DP324:FK324)))</f>
        <v/>
      </c>
      <c r="FM324">
        <f>MIN(BQ323*(1+BQ$6/Setup!$C$13)-DO324,MAX(0,$H324-SUM($DP324:FL324)))</f>
        <v/>
      </c>
    </row>
    <row r="325">
      <c r="A325">
        <f>A324+1</f>
        <v/>
      </c>
      <c r="B325">
        <f>IF(Setup!$C$6="Every week",Setup!$C$7+7*(A325-1),IF(Setup!$C$6="Every 2 weeks",Setup!$C$7+14*(A325-1),IF(Setup!$C$6="Every month",EDATE(Setup!$C$7,A325-1),EOMONTH(Setup!$C$7,INT((A325-1+Setup!$C$20)/2)-1)+MIN(IF(MOD(A325-1+Setup!$C$20,2)=0,Setup!$C$18,Setup!$C$19),DAY(EOMONTH(Setup!$C$7,INT((A325-1+Setup!$C$20)/2)))))))</f>
        <v/>
      </c>
      <c r="C325">
        <f>N('Paycheck Plan'!J321)</f>
        <v/>
      </c>
      <c r="D325">
        <f>N('Paycheck Plan'!K321)</f>
        <v/>
      </c>
      <c r="E325">
        <f>MIN(MAX(0,Setup!$C$10-F324),MAX(0,Setup!$C$8+C325-G325))</f>
        <v/>
      </c>
      <c r="F325">
        <f>F324+E325</f>
        <v/>
      </c>
      <c r="G325">
        <f>MIN(Setup!$C$14,MAX(0,Setup!$C$8+C325))</f>
        <v/>
      </c>
      <c r="H325">
        <f>MAX(0,Setup!$C$8+C325-G325-E325)+SUM($T$7:$BQ$7)-SUM(BR325:DO325)</f>
        <v/>
      </c>
      <c r="I325">
        <f>SUMPRODUCT(T324:BQ324,$T$6:$BQ$6)/Setup!$C$13</f>
        <v/>
      </c>
      <c r="J325">
        <f>SUM(T325:BQ325)</f>
        <v/>
      </c>
      <c r="K325">
        <f>IF(MAX(DP325:FM325)&gt;0,MATCH(MAX(DP325:FM325),DP325:FM325,0),1)</f>
        <v/>
      </c>
      <c r="T325">
        <f>MAX(0,T324*(1+T$6/Setup!$C$13)-BR325-DP325)+IF($K325=1,$D325,0)</f>
        <v/>
      </c>
      <c r="U325">
        <f>MAX(0,U324*(1+U$6/Setup!$C$13)-BS325-DQ325)+IF($K325=2,$D325,0)</f>
        <v/>
      </c>
      <c r="V325">
        <f>MAX(0,V324*(1+V$6/Setup!$C$13)-BT325-DR325)+IF($K325=3,$D325,0)</f>
        <v/>
      </c>
      <c r="W325">
        <f>MAX(0,W324*(1+W$6/Setup!$C$13)-BU325-DS325)+IF($K325=4,$D325,0)</f>
        <v/>
      </c>
      <c r="X325">
        <f>MAX(0,X324*(1+X$6/Setup!$C$13)-BV325-DT325)+IF($K325=5,$D325,0)</f>
        <v/>
      </c>
      <c r="Y325">
        <f>MAX(0,Y324*(1+Y$6/Setup!$C$13)-BW325-DU325)+IF($K325=6,$D325,0)</f>
        <v/>
      </c>
      <c r="Z325">
        <f>MAX(0,Z324*(1+Z$6/Setup!$C$13)-BX325-DV325)+IF($K325=7,$D325,0)</f>
        <v/>
      </c>
      <c r="AA325">
        <f>MAX(0,AA324*(1+AA$6/Setup!$C$13)-BY325-DW325)+IF($K325=8,$D325,0)</f>
        <v/>
      </c>
      <c r="AB325">
        <f>MAX(0,AB324*(1+AB$6/Setup!$C$13)-BZ325-DX325)+IF($K325=9,$D325,0)</f>
        <v/>
      </c>
      <c r="AC325">
        <f>MAX(0,AC324*(1+AC$6/Setup!$C$13)-CA325-DY325)+IF($K325=10,$D325,0)</f>
        <v/>
      </c>
      <c r="AD325">
        <f>MAX(0,AD324*(1+AD$6/Setup!$C$13)-CB325-DZ325)+IF($K325=11,$D325,0)</f>
        <v/>
      </c>
      <c r="AE325">
        <f>MAX(0,AE324*(1+AE$6/Setup!$C$13)-CC325-EA325)+IF($K325=12,$D325,0)</f>
        <v/>
      </c>
      <c r="AF325">
        <f>MAX(0,AF324*(1+AF$6/Setup!$C$13)-CD325-EB325)+IF($K325=13,$D325,0)</f>
        <v/>
      </c>
      <c r="AG325">
        <f>MAX(0,AG324*(1+AG$6/Setup!$C$13)-CE325-EC325)+IF($K325=14,$D325,0)</f>
        <v/>
      </c>
      <c r="AH325">
        <f>MAX(0,AH324*(1+AH$6/Setup!$C$13)-CF325-ED325)+IF($K325=15,$D325,0)</f>
        <v/>
      </c>
      <c r="AI325">
        <f>MAX(0,AI324*(1+AI$6/Setup!$C$13)-CG325-EE325)+IF($K325=16,$D325,0)</f>
        <v/>
      </c>
      <c r="AJ325">
        <f>MAX(0,AJ324*(1+AJ$6/Setup!$C$13)-CH325-EF325)+IF($K325=17,$D325,0)</f>
        <v/>
      </c>
      <c r="AK325">
        <f>MAX(0,AK324*(1+AK$6/Setup!$C$13)-CI325-EG325)+IF($K325=18,$D325,0)</f>
        <v/>
      </c>
      <c r="AL325">
        <f>MAX(0,AL324*(1+AL$6/Setup!$C$13)-CJ325-EH325)+IF($K325=19,$D325,0)</f>
        <v/>
      </c>
      <c r="AM325">
        <f>MAX(0,AM324*(1+AM$6/Setup!$C$13)-CK325-EI325)+IF($K325=20,$D325,0)</f>
        <v/>
      </c>
      <c r="AN325">
        <f>MAX(0,AN324*(1+AN$6/Setup!$C$13)-CL325-EJ325)+IF($K325=21,$D325,0)</f>
        <v/>
      </c>
      <c r="AO325">
        <f>MAX(0,AO324*(1+AO$6/Setup!$C$13)-CM325-EK325)+IF($K325=22,$D325,0)</f>
        <v/>
      </c>
      <c r="AP325">
        <f>MAX(0,AP324*(1+AP$6/Setup!$C$13)-CN325-EL325)+IF($K325=23,$D325,0)</f>
        <v/>
      </c>
      <c r="AQ325">
        <f>MAX(0,AQ324*(1+AQ$6/Setup!$C$13)-CO325-EM325)+IF($K325=24,$D325,0)</f>
        <v/>
      </c>
      <c r="AR325">
        <f>MAX(0,AR324*(1+AR$6/Setup!$C$13)-CP325-EN325)+IF($K325=25,$D325,0)</f>
        <v/>
      </c>
      <c r="AS325">
        <f>MAX(0,AS324*(1+AS$6/Setup!$C$13)-CQ325-EO325)+IF($K325=26,$D325,0)</f>
        <v/>
      </c>
      <c r="AT325">
        <f>MAX(0,AT324*(1+AT$6/Setup!$C$13)-CR325-EP325)+IF($K325=27,$D325,0)</f>
        <v/>
      </c>
      <c r="AU325">
        <f>MAX(0,AU324*(1+AU$6/Setup!$C$13)-CS325-EQ325)+IF($K325=28,$D325,0)</f>
        <v/>
      </c>
      <c r="AV325">
        <f>MAX(0,AV324*(1+AV$6/Setup!$C$13)-CT325-ER325)+IF($K325=29,$D325,0)</f>
        <v/>
      </c>
      <c r="AW325">
        <f>MAX(0,AW324*(1+AW$6/Setup!$C$13)-CU325-ES325)+IF($K325=30,$D325,0)</f>
        <v/>
      </c>
      <c r="AX325">
        <f>MAX(0,AX324*(1+AX$6/Setup!$C$13)-CV325-ET325)+IF($K325=31,$D325,0)</f>
        <v/>
      </c>
      <c r="AY325">
        <f>MAX(0,AY324*(1+AY$6/Setup!$C$13)-CW325-EU325)+IF($K325=32,$D325,0)</f>
        <v/>
      </c>
      <c r="AZ325">
        <f>MAX(0,AZ324*(1+AZ$6/Setup!$C$13)-CX325-EV325)+IF($K325=33,$D325,0)</f>
        <v/>
      </c>
      <c r="BA325">
        <f>MAX(0,BA324*(1+BA$6/Setup!$C$13)-CY325-EW325)+IF($K325=34,$D325,0)</f>
        <v/>
      </c>
      <c r="BB325">
        <f>MAX(0,BB324*(1+BB$6/Setup!$C$13)-CZ325-EX325)+IF($K325=35,$D325,0)</f>
        <v/>
      </c>
      <c r="BC325">
        <f>MAX(0,BC324*(1+BC$6/Setup!$C$13)-DA325-EY325)+IF($K325=36,$D325,0)</f>
        <v/>
      </c>
      <c r="BD325">
        <f>MAX(0,BD324*(1+BD$6/Setup!$C$13)-DB325-EZ325)+IF($K325=37,$D325,0)</f>
        <v/>
      </c>
      <c r="BE325">
        <f>MAX(0,BE324*(1+BE$6/Setup!$C$13)-DC325-FA325)+IF($K325=38,$D325,0)</f>
        <v/>
      </c>
      <c r="BF325">
        <f>MAX(0,BF324*(1+BF$6/Setup!$C$13)-DD325-FB325)+IF($K325=39,$D325,0)</f>
        <v/>
      </c>
      <c r="BG325">
        <f>MAX(0,BG324*(1+BG$6/Setup!$C$13)-DE325-FC325)+IF($K325=40,$D325,0)</f>
        <v/>
      </c>
      <c r="BH325">
        <f>MAX(0,BH324*(1+BH$6/Setup!$C$13)-DF325-FD325)+IF($K325=41,$D325,0)</f>
        <v/>
      </c>
      <c r="BI325">
        <f>MAX(0,BI324*(1+BI$6/Setup!$C$13)-DG325-FE325)+IF($K325=42,$D325,0)</f>
        <v/>
      </c>
      <c r="BJ325">
        <f>MAX(0,BJ324*(1+BJ$6/Setup!$C$13)-DH325-FF325)+IF($K325=43,$D325,0)</f>
        <v/>
      </c>
      <c r="BK325">
        <f>MAX(0,BK324*(1+BK$6/Setup!$C$13)-DI325-FG325)+IF($K325=44,$D325,0)</f>
        <v/>
      </c>
      <c r="BL325">
        <f>MAX(0,BL324*(1+BL$6/Setup!$C$13)-DJ325-FH325)+IF($K325=45,$D325,0)</f>
        <v/>
      </c>
      <c r="BM325">
        <f>MAX(0,BM324*(1+BM$6/Setup!$C$13)-DK325-FI325)+IF($K325=46,$D325,0)</f>
        <v/>
      </c>
      <c r="BN325">
        <f>MAX(0,BN324*(1+BN$6/Setup!$C$13)-DL325-FJ325)+IF($K325=47,$D325,0)</f>
        <v/>
      </c>
      <c r="BO325">
        <f>MAX(0,BO324*(1+BO$6/Setup!$C$13)-DM325-FK325)+IF($K325=48,$D325,0)</f>
        <v/>
      </c>
      <c r="BP325">
        <f>MAX(0,BP324*(1+BP$6/Setup!$C$13)-DN325-FL325)+IF($K325=49,$D325,0)</f>
        <v/>
      </c>
      <c r="BQ325">
        <f>MAX(0,BQ324*(1+BQ$6/Setup!$C$13)-DO325-FM325)+IF($K325=50,$D325,0)</f>
        <v/>
      </c>
      <c r="BR325">
        <f>MIN(T324*(1+T$6/Setup!$C$13),T$7)</f>
        <v/>
      </c>
      <c r="BS325">
        <f>MIN(U324*(1+U$6/Setup!$C$13),U$7)</f>
        <v/>
      </c>
      <c r="BT325">
        <f>MIN(V324*(1+V$6/Setup!$C$13),V$7)</f>
        <v/>
      </c>
      <c r="BU325">
        <f>MIN(W324*(1+W$6/Setup!$C$13),W$7)</f>
        <v/>
      </c>
      <c r="BV325">
        <f>MIN(X324*(1+X$6/Setup!$C$13),X$7)</f>
        <v/>
      </c>
      <c r="BW325">
        <f>MIN(Y324*(1+Y$6/Setup!$C$13),Y$7)</f>
        <v/>
      </c>
      <c r="BX325">
        <f>MIN(Z324*(1+Z$6/Setup!$C$13),Z$7)</f>
        <v/>
      </c>
      <c r="BY325">
        <f>MIN(AA324*(1+AA$6/Setup!$C$13),AA$7)</f>
        <v/>
      </c>
      <c r="BZ325">
        <f>MIN(AB324*(1+AB$6/Setup!$C$13),AB$7)</f>
        <v/>
      </c>
      <c r="CA325">
        <f>MIN(AC324*(1+AC$6/Setup!$C$13),AC$7)</f>
        <v/>
      </c>
      <c r="CB325">
        <f>MIN(AD324*(1+AD$6/Setup!$C$13),AD$7)</f>
        <v/>
      </c>
      <c r="CC325">
        <f>MIN(AE324*(1+AE$6/Setup!$C$13),AE$7)</f>
        <v/>
      </c>
      <c r="CD325">
        <f>MIN(AF324*(1+AF$6/Setup!$C$13),AF$7)</f>
        <v/>
      </c>
      <c r="CE325">
        <f>MIN(AG324*(1+AG$6/Setup!$C$13),AG$7)</f>
        <v/>
      </c>
      <c r="CF325">
        <f>MIN(AH324*(1+AH$6/Setup!$C$13),AH$7)</f>
        <v/>
      </c>
      <c r="CG325">
        <f>MIN(AI324*(1+AI$6/Setup!$C$13),AI$7)</f>
        <v/>
      </c>
      <c r="CH325">
        <f>MIN(AJ324*(1+AJ$6/Setup!$C$13),AJ$7)</f>
        <v/>
      </c>
      <c r="CI325">
        <f>MIN(AK324*(1+AK$6/Setup!$C$13),AK$7)</f>
        <v/>
      </c>
      <c r="CJ325">
        <f>MIN(AL324*(1+AL$6/Setup!$C$13),AL$7)</f>
        <v/>
      </c>
      <c r="CK325">
        <f>MIN(AM324*(1+AM$6/Setup!$C$13),AM$7)</f>
        <v/>
      </c>
      <c r="CL325">
        <f>MIN(AN324*(1+AN$6/Setup!$C$13),AN$7)</f>
        <v/>
      </c>
      <c r="CM325">
        <f>MIN(AO324*(1+AO$6/Setup!$C$13),AO$7)</f>
        <v/>
      </c>
      <c r="CN325">
        <f>MIN(AP324*(1+AP$6/Setup!$C$13),AP$7)</f>
        <v/>
      </c>
      <c r="CO325">
        <f>MIN(AQ324*(1+AQ$6/Setup!$C$13),AQ$7)</f>
        <v/>
      </c>
      <c r="CP325">
        <f>MIN(AR324*(1+AR$6/Setup!$C$13),AR$7)</f>
        <v/>
      </c>
      <c r="CQ325">
        <f>MIN(AS324*(1+AS$6/Setup!$C$13),AS$7)</f>
        <v/>
      </c>
      <c r="CR325">
        <f>MIN(AT324*(1+AT$6/Setup!$C$13),AT$7)</f>
        <v/>
      </c>
      <c r="CS325">
        <f>MIN(AU324*(1+AU$6/Setup!$C$13),AU$7)</f>
        <v/>
      </c>
      <c r="CT325">
        <f>MIN(AV324*(1+AV$6/Setup!$C$13),AV$7)</f>
        <v/>
      </c>
      <c r="CU325">
        <f>MIN(AW324*(1+AW$6/Setup!$C$13),AW$7)</f>
        <v/>
      </c>
      <c r="CV325">
        <f>MIN(AX324*(1+AX$6/Setup!$C$13),AX$7)</f>
        <v/>
      </c>
      <c r="CW325">
        <f>MIN(AY324*(1+AY$6/Setup!$C$13),AY$7)</f>
        <v/>
      </c>
      <c r="CX325">
        <f>MIN(AZ324*(1+AZ$6/Setup!$C$13),AZ$7)</f>
        <v/>
      </c>
      <c r="CY325">
        <f>MIN(BA324*(1+BA$6/Setup!$C$13),BA$7)</f>
        <v/>
      </c>
      <c r="CZ325">
        <f>MIN(BB324*(1+BB$6/Setup!$C$13),BB$7)</f>
        <v/>
      </c>
      <c r="DA325">
        <f>MIN(BC324*(1+BC$6/Setup!$C$13),BC$7)</f>
        <v/>
      </c>
      <c r="DB325">
        <f>MIN(BD324*(1+BD$6/Setup!$C$13),BD$7)</f>
        <v/>
      </c>
      <c r="DC325">
        <f>MIN(BE324*(1+BE$6/Setup!$C$13),BE$7)</f>
        <v/>
      </c>
      <c r="DD325">
        <f>MIN(BF324*(1+BF$6/Setup!$C$13),BF$7)</f>
        <v/>
      </c>
      <c r="DE325">
        <f>MIN(BG324*(1+BG$6/Setup!$C$13),BG$7)</f>
        <v/>
      </c>
      <c r="DF325">
        <f>MIN(BH324*(1+BH$6/Setup!$C$13),BH$7)</f>
        <v/>
      </c>
      <c r="DG325">
        <f>MIN(BI324*(1+BI$6/Setup!$C$13),BI$7)</f>
        <v/>
      </c>
      <c r="DH325">
        <f>MIN(BJ324*(1+BJ$6/Setup!$C$13),BJ$7)</f>
        <v/>
      </c>
      <c r="DI325">
        <f>MIN(BK324*(1+BK$6/Setup!$C$13),BK$7)</f>
        <v/>
      </c>
      <c r="DJ325">
        <f>MIN(BL324*(1+BL$6/Setup!$C$13),BL$7)</f>
        <v/>
      </c>
      <c r="DK325">
        <f>MIN(BM324*(1+BM$6/Setup!$C$13),BM$7)</f>
        <v/>
      </c>
      <c r="DL325">
        <f>MIN(BN324*(1+BN$6/Setup!$C$13),BN$7)</f>
        <v/>
      </c>
      <c r="DM325">
        <f>MIN(BO324*(1+BO$6/Setup!$C$13),BO$7)</f>
        <v/>
      </c>
      <c r="DN325">
        <f>MIN(BP324*(1+BP$6/Setup!$C$13),BP$7)</f>
        <v/>
      </c>
      <c r="DO325">
        <f>MIN(BQ324*(1+BQ$6/Setup!$C$13),BQ$7)</f>
        <v/>
      </c>
      <c r="DP325">
        <f>MIN(T324*(1+T$6/Setup!$C$13)-BR325,$H325)</f>
        <v/>
      </c>
      <c r="DQ325">
        <f>MIN(U324*(1+U$6/Setup!$C$13)-BS325,MAX(0,$H325-SUM($DP325:DP325)))</f>
        <v/>
      </c>
      <c r="DR325">
        <f>MIN(V324*(1+V$6/Setup!$C$13)-BT325,MAX(0,$H325-SUM($DP325:DQ325)))</f>
        <v/>
      </c>
      <c r="DS325">
        <f>MIN(W324*(1+W$6/Setup!$C$13)-BU325,MAX(0,$H325-SUM($DP325:DR325)))</f>
        <v/>
      </c>
      <c r="DT325">
        <f>MIN(X324*(1+X$6/Setup!$C$13)-BV325,MAX(0,$H325-SUM($DP325:DS325)))</f>
        <v/>
      </c>
      <c r="DU325">
        <f>MIN(Y324*(1+Y$6/Setup!$C$13)-BW325,MAX(0,$H325-SUM($DP325:DT325)))</f>
        <v/>
      </c>
      <c r="DV325">
        <f>MIN(Z324*(1+Z$6/Setup!$C$13)-BX325,MAX(0,$H325-SUM($DP325:DU325)))</f>
        <v/>
      </c>
      <c r="DW325">
        <f>MIN(AA324*(1+AA$6/Setup!$C$13)-BY325,MAX(0,$H325-SUM($DP325:DV325)))</f>
        <v/>
      </c>
      <c r="DX325">
        <f>MIN(AB324*(1+AB$6/Setup!$C$13)-BZ325,MAX(0,$H325-SUM($DP325:DW325)))</f>
        <v/>
      </c>
      <c r="DY325">
        <f>MIN(AC324*(1+AC$6/Setup!$C$13)-CA325,MAX(0,$H325-SUM($DP325:DX325)))</f>
        <v/>
      </c>
      <c r="DZ325">
        <f>MIN(AD324*(1+AD$6/Setup!$C$13)-CB325,MAX(0,$H325-SUM($DP325:DY325)))</f>
        <v/>
      </c>
      <c r="EA325">
        <f>MIN(AE324*(1+AE$6/Setup!$C$13)-CC325,MAX(0,$H325-SUM($DP325:DZ325)))</f>
        <v/>
      </c>
      <c r="EB325">
        <f>MIN(AF324*(1+AF$6/Setup!$C$13)-CD325,MAX(0,$H325-SUM($DP325:EA325)))</f>
        <v/>
      </c>
      <c r="EC325">
        <f>MIN(AG324*(1+AG$6/Setup!$C$13)-CE325,MAX(0,$H325-SUM($DP325:EB325)))</f>
        <v/>
      </c>
      <c r="ED325">
        <f>MIN(AH324*(1+AH$6/Setup!$C$13)-CF325,MAX(0,$H325-SUM($DP325:EC325)))</f>
        <v/>
      </c>
      <c r="EE325">
        <f>MIN(AI324*(1+AI$6/Setup!$C$13)-CG325,MAX(0,$H325-SUM($DP325:ED325)))</f>
        <v/>
      </c>
      <c r="EF325">
        <f>MIN(AJ324*(1+AJ$6/Setup!$C$13)-CH325,MAX(0,$H325-SUM($DP325:EE325)))</f>
        <v/>
      </c>
      <c r="EG325">
        <f>MIN(AK324*(1+AK$6/Setup!$C$13)-CI325,MAX(0,$H325-SUM($DP325:EF325)))</f>
        <v/>
      </c>
      <c r="EH325">
        <f>MIN(AL324*(1+AL$6/Setup!$C$13)-CJ325,MAX(0,$H325-SUM($DP325:EG325)))</f>
        <v/>
      </c>
      <c r="EI325">
        <f>MIN(AM324*(1+AM$6/Setup!$C$13)-CK325,MAX(0,$H325-SUM($DP325:EH325)))</f>
        <v/>
      </c>
      <c r="EJ325">
        <f>MIN(AN324*(1+AN$6/Setup!$C$13)-CL325,MAX(0,$H325-SUM($DP325:EI325)))</f>
        <v/>
      </c>
      <c r="EK325">
        <f>MIN(AO324*(1+AO$6/Setup!$C$13)-CM325,MAX(0,$H325-SUM($DP325:EJ325)))</f>
        <v/>
      </c>
      <c r="EL325">
        <f>MIN(AP324*(1+AP$6/Setup!$C$13)-CN325,MAX(0,$H325-SUM($DP325:EK325)))</f>
        <v/>
      </c>
      <c r="EM325">
        <f>MIN(AQ324*(1+AQ$6/Setup!$C$13)-CO325,MAX(0,$H325-SUM($DP325:EL325)))</f>
        <v/>
      </c>
      <c r="EN325">
        <f>MIN(AR324*(1+AR$6/Setup!$C$13)-CP325,MAX(0,$H325-SUM($DP325:EM325)))</f>
        <v/>
      </c>
      <c r="EO325">
        <f>MIN(AS324*(1+AS$6/Setup!$C$13)-CQ325,MAX(0,$H325-SUM($DP325:EN325)))</f>
        <v/>
      </c>
      <c r="EP325">
        <f>MIN(AT324*(1+AT$6/Setup!$C$13)-CR325,MAX(0,$H325-SUM($DP325:EO325)))</f>
        <v/>
      </c>
      <c r="EQ325">
        <f>MIN(AU324*(1+AU$6/Setup!$C$13)-CS325,MAX(0,$H325-SUM($DP325:EP325)))</f>
        <v/>
      </c>
      <c r="ER325">
        <f>MIN(AV324*(1+AV$6/Setup!$C$13)-CT325,MAX(0,$H325-SUM($DP325:EQ325)))</f>
        <v/>
      </c>
      <c r="ES325">
        <f>MIN(AW324*(1+AW$6/Setup!$C$13)-CU325,MAX(0,$H325-SUM($DP325:ER325)))</f>
        <v/>
      </c>
      <c r="ET325">
        <f>MIN(AX324*(1+AX$6/Setup!$C$13)-CV325,MAX(0,$H325-SUM($DP325:ES325)))</f>
        <v/>
      </c>
      <c r="EU325">
        <f>MIN(AY324*(1+AY$6/Setup!$C$13)-CW325,MAX(0,$H325-SUM($DP325:ET325)))</f>
        <v/>
      </c>
      <c r="EV325">
        <f>MIN(AZ324*(1+AZ$6/Setup!$C$13)-CX325,MAX(0,$H325-SUM($DP325:EU325)))</f>
        <v/>
      </c>
      <c r="EW325">
        <f>MIN(BA324*(1+BA$6/Setup!$C$13)-CY325,MAX(0,$H325-SUM($DP325:EV325)))</f>
        <v/>
      </c>
      <c r="EX325">
        <f>MIN(BB324*(1+BB$6/Setup!$C$13)-CZ325,MAX(0,$H325-SUM($DP325:EW325)))</f>
        <v/>
      </c>
      <c r="EY325">
        <f>MIN(BC324*(1+BC$6/Setup!$C$13)-DA325,MAX(0,$H325-SUM($DP325:EX325)))</f>
        <v/>
      </c>
      <c r="EZ325">
        <f>MIN(BD324*(1+BD$6/Setup!$C$13)-DB325,MAX(0,$H325-SUM($DP325:EY325)))</f>
        <v/>
      </c>
      <c r="FA325">
        <f>MIN(BE324*(1+BE$6/Setup!$C$13)-DC325,MAX(0,$H325-SUM($DP325:EZ325)))</f>
        <v/>
      </c>
      <c r="FB325">
        <f>MIN(BF324*(1+BF$6/Setup!$C$13)-DD325,MAX(0,$H325-SUM($DP325:FA325)))</f>
        <v/>
      </c>
      <c r="FC325">
        <f>MIN(BG324*(1+BG$6/Setup!$C$13)-DE325,MAX(0,$H325-SUM($DP325:FB325)))</f>
        <v/>
      </c>
      <c r="FD325">
        <f>MIN(BH324*(1+BH$6/Setup!$C$13)-DF325,MAX(0,$H325-SUM($DP325:FC325)))</f>
        <v/>
      </c>
      <c r="FE325">
        <f>MIN(BI324*(1+BI$6/Setup!$C$13)-DG325,MAX(0,$H325-SUM($DP325:FD325)))</f>
        <v/>
      </c>
      <c r="FF325">
        <f>MIN(BJ324*(1+BJ$6/Setup!$C$13)-DH325,MAX(0,$H325-SUM($DP325:FE325)))</f>
        <v/>
      </c>
      <c r="FG325">
        <f>MIN(BK324*(1+BK$6/Setup!$C$13)-DI325,MAX(0,$H325-SUM($DP325:FF325)))</f>
        <v/>
      </c>
      <c r="FH325">
        <f>MIN(BL324*(1+BL$6/Setup!$C$13)-DJ325,MAX(0,$H325-SUM($DP325:FG325)))</f>
        <v/>
      </c>
      <c r="FI325">
        <f>MIN(BM324*(1+BM$6/Setup!$C$13)-DK325,MAX(0,$H325-SUM($DP325:FH325)))</f>
        <v/>
      </c>
      <c r="FJ325">
        <f>MIN(BN324*(1+BN$6/Setup!$C$13)-DL325,MAX(0,$H325-SUM($DP325:FI325)))</f>
        <v/>
      </c>
      <c r="FK325">
        <f>MIN(BO324*(1+BO$6/Setup!$C$13)-DM325,MAX(0,$H325-SUM($DP325:FJ325)))</f>
        <v/>
      </c>
      <c r="FL325">
        <f>MIN(BP324*(1+BP$6/Setup!$C$13)-DN325,MAX(0,$H325-SUM($DP325:FK325)))</f>
        <v/>
      </c>
      <c r="FM325">
        <f>MIN(BQ324*(1+BQ$6/Setup!$C$13)-DO325,MAX(0,$H325-SUM($DP325:FL325)))</f>
        <v/>
      </c>
    </row>
    <row r="326">
      <c r="A326">
        <f>A325+1</f>
        <v/>
      </c>
      <c r="B326">
        <f>IF(Setup!$C$6="Every week",Setup!$C$7+7*(A326-1),IF(Setup!$C$6="Every 2 weeks",Setup!$C$7+14*(A326-1),IF(Setup!$C$6="Every month",EDATE(Setup!$C$7,A326-1),EOMONTH(Setup!$C$7,INT((A326-1+Setup!$C$20)/2)-1)+MIN(IF(MOD(A326-1+Setup!$C$20,2)=0,Setup!$C$18,Setup!$C$19),DAY(EOMONTH(Setup!$C$7,INT((A326-1+Setup!$C$20)/2)))))))</f>
        <v/>
      </c>
      <c r="C326">
        <f>N('Paycheck Plan'!J322)</f>
        <v/>
      </c>
      <c r="D326">
        <f>N('Paycheck Plan'!K322)</f>
        <v/>
      </c>
      <c r="E326">
        <f>MIN(MAX(0,Setup!$C$10-F325),MAX(0,Setup!$C$8+C326-G326))</f>
        <v/>
      </c>
      <c r="F326">
        <f>F325+E326</f>
        <v/>
      </c>
      <c r="G326">
        <f>MIN(Setup!$C$14,MAX(0,Setup!$C$8+C326))</f>
        <v/>
      </c>
      <c r="H326">
        <f>MAX(0,Setup!$C$8+C326-G326-E326)+SUM($T$7:$BQ$7)-SUM(BR326:DO326)</f>
        <v/>
      </c>
      <c r="I326">
        <f>SUMPRODUCT(T325:BQ325,$T$6:$BQ$6)/Setup!$C$13</f>
        <v/>
      </c>
      <c r="J326">
        <f>SUM(T326:BQ326)</f>
        <v/>
      </c>
      <c r="K326">
        <f>IF(MAX(DP326:FM326)&gt;0,MATCH(MAX(DP326:FM326),DP326:FM326,0),1)</f>
        <v/>
      </c>
      <c r="T326">
        <f>MAX(0,T325*(1+T$6/Setup!$C$13)-BR326-DP326)+IF($K326=1,$D326,0)</f>
        <v/>
      </c>
      <c r="U326">
        <f>MAX(0,U325*(1+U$6/Setup!$C$13)-BS326-DQ326)+IF($K326=2,$D326,0)</f>
        <v/>
      </c>
      <c r="V326">
        <f>MAX(0,V325*(1+V$6/Setup!$C$13)-BT326-DR326)+IF($K326=3,$D326,0)</f>
        <v/>
      </c>
      <c r="W326">
        <f>MAX(0,W325*(1+W$6/Setup!$C$13)-BU326-DS326)+IF($K326=4,$D326,0)</f>
        <v/>
      </c>
      <c r="X326">
        <f>MAX(0,X325*(1+X$6/Setup!$C$13)-BV326-DT326)+IF($K326=5,$D326,0)</f>
        <v/>
      </c>
      <c r="Y326">
        <f>MAX(0,Y325*(1+Y$6/Setup!$C$13)-BW326-DU326)+IF($K326=6,$D326,0)</f>
        <v/>
      </c>
      <c r="Z326">
        <f>MAX(0,Z325*(1+Z$6/Setup!$C$13)-BX326-DV326)+IF($K326=7,$D326,0)</f>
        <v/>
      </c>
      <c r="AA326">
        <f>MAX(0,AA325*(1+AA$6/Setup!$C$13)-BY326-DW326)+IF($K326=8,$D326,0)</f>
        <v/>
      </c>
      <c r="AB326">
        <f>MAX(0,AB325*(1+AB$6/Setup!$C$13)-BZ326-DX326)+IF($K326=9,$D326,0)</f>
        <v/>
      </c>
      <c r="AC326">
        <f>MAX(0,AC325*(1+AC$6/Setup!$C$13)-CA326-DY326)+IF($K326=10,$D326,0)</f>
        <v/>
      </c>
      <c r="AD326">
        <f>MAX(0,AD325*(1+AD$6/Setup!$C$13)-CB326-DZ326)+IF($K326=11,$D326,0)</f>
        <v/>
      </c>
      <c r="AE326">
        <f>MAX(0,AE325*(1+AE$6/Setup!$C$13)-CC326-EA326)+IF($K326=12,$D326,0)</f>
        <v/>
      </c>
      <c r="AF326">
        <f>MAX(0,AF325*(1+AF$6/Setup!$C$13)-CD326-EB326)+IF($K326=13,$D326,0)</f>
        <v/>
      </c>
      <c r="AG326">
        <f>MAX(0,AG325*(1+AG$6/Setup!$C$13)-CE326-EC326)+IF($K326=14,$D326,0)</f>
        <v/>
      </c>
      <c r="AH326">
        <f>MAX(0,AH325*(1+AH$6/Setup!$C$13)-CF326-ED326)+IF($K326=15,$D326,0)</f>
        <v/>
      </c>
      <c r="AI326">
        <f>MAX(0,AI325*(1+AI$6/Setup!$C$13)-CG326-EE326)+IF($K326=16,$D326,0)</f>
        <v/>
      </c>
      <c r="AJ326">
        <f>MAX(0,AJ325*(1+AJ$6/Setup!$C$13)-CH326-EF326)+IF($K326=17,$D326,0)</f>
        <v/>
      </c>
      <c r="AK326">
        <f>MAX(0,AK325*(1+AK$6/Setup!$C$13)-CI326-EG326)+IF($K326=18,$D326,0)</f>
        <v/>
      </c>
      <c r="AL326">
        <f>MAX(0,AL325*(1+AL$6/Setup!$C$13)-CJ326-EH326)+IF($K326=19,$D326,0)</f>
        <v/>
      </c>
      <c r="AM326">
        <f>MAX(0,AM325*(1+AM$6/Setup!$C$13)-CK326-EI326)+IF($K326=20,$D326,0)</f>
        <v/>
      </c>
      <c r="AN326">
        <f>MAX(0,AN325*(1+AN$6/Setup!$C$13)-CL326-EJ326)+IF($K326=21,$D326,0)</f>
        <v/>
      </c>
      <c r="AO326">
        <f>MAX(0,AO325*(1+AO$6/Setup!$C$13)-CM326-EK326)+IF($K326=22,$D326,0)</f>
        <v/>
      </c>
      <c r="AP326">
        <f>MAX(0,AP325*(1+AP$6/Setup!$C$13)-CN326-EL326)+IF($K326=23,$D326,0)</f>
        <v/>
      </c>
      <c r="AQ326">
        <f>MAX(0,AQ325*(1+AQ$6/Setup!$C$13)-CO326-EM326)+IF($K326=24,$D326,0)</f>
        <v/>
      </c>
      <c r="AR326">
        <f>MAX(0,AR325*(1+AR$6/Setup!$C$13)-CP326-EN326)+IF($K326=25,$D326,0)</f>
        <v/>
      </c>
      <c r="AS326">
        <f>MAX(0,AS325*(1+AS$6/Setup!$C$13)-CQ326-EO326)+IF($K326=26,$D326,0)</f>
        <v/>
      </c>
      <c r="AT326">
        <f>MAX(0,AT325*(1+AT$6/Setup!$C$13)-CR326-EP326)+IF($K326=27,$D326,0)</f>
        <v/>
      </c>
      <c r="AU326">
        <f>MAX(0,AU325*(1+AU$6/Setup!$C$13)-CS326-EQ326)+IF($K326=28,$D326,0)</f>
        <v/>
      </c>
      <c r="AV326">
        <f>MAX(0,AV325*(1+AV$6/Setup!$C$13)-CT326-ER326)+IF($K326=29,$D326,0)</f>
        <v/>
      </c>
      <c r="AW326">
        <f>MAX(0,AW325*(1+AW$6/Setup!$C$13)-CU326-ES326)+IF($K326=30,$D326,0)</f>
        <v/>
      </c>
      <c r="AX326">
        <f>MAX(0,AX325*(1+AX$6/Setup!$C$13)-CV326-ET326)+IF($K326=31,$D326,0)</f>
        <v/>
      </c>
      <c r="AY326">
        <f>MAX(0,AY325*(1+AY$6/Setup!$C$13)-CW326-EU326)+IF($K326=32,$D326,0)</f>
        <v/>
      </c>
      <c r="AZ326">
        <f>MAX(0,AZ325*(1+AZ$6/Setup!$C$13)-CX326-EV326)+IF($K326=33,$D326,0)</f>
        <v/>
      </c>
      <c r="BA326">
        <f>MAX(0,BA325*(1+BA$6/Setup!$C$13)-CY326-EW326)+IF($K326=34,$D326,0)</f>
        <v/>
      </c>
      <c r="BB326">
        <f>MAX(0,BB325*(1+BB$6/Setup!$C$13)-CZ326-EX326)+IF($K326=35,$D326,0)</f>
        <v/>
      </c>
      <c r="BC326">
        <f>MAX(0,BC325*(1+BC$6/Setup!$C$13)-DA326-EY326)+IF($K326=36,$D326,0)</f>
        <v/>
      </c>
      <c r="BD326">
        <f>MAX(0,BD325*(1+BD$6/Setup!$C$13)-DB326-EZ326)+IF($K326=37,$D326,0)</f>
        <v/>
      </c>
      <c r="BE326">
        <f>MAX(0,BE325*(1+BE$6/Setup!$C$13)-DC326-FA326)+IF($K326=38,$D326,0)</f>
        <v/>
      </c>
      <c r="BF326">
        <f>MAX(0,BF325*(1+BF$6/Setup!$C$13)-DD326-FB326)+IF($K326=39,$D326,0)</f>
        <v/>
      </c>
      <c r="BG326">
        <f>MAX(0,BG325*(1+BG$6/Setup!$C$13)-DE326-FC326)+IF($K326=40,$D326,0)</f>
        <v/>
      </c>
      <c r="BH326">
        <f>MAX(0,BH325*(1+BH$6/Setup!$C$13)-DF326-FD326)+IF($K326=41,$D326,0)</f>
        <v/>
      </c>
      <c r="BI326">
        <f>MAX(0,BI325*(1+BI$6/Setup!$C$13)-DG326-FE326)+IF($K326=42,$D326,0)</f>
        <v/>
      </c>
      <c r="BJ326">
        <f>MAX(0,BJ325*(1+BJ$6/Setup!$C$13)-DH326-FF326)+IF($K326=43,$D326,0)</f>
        <v/>
      </c>
      <c r="BK326">
        <f>MAX(0,BK325*(1+BK$6/Setup!$C$13)-DI326-FG326)+IF($K326=44,$D326,0)</f>
        <v/>
      </c>
      <c r="BL326">
        <f>MAX(0,BL325*(1+BL$6/Setup!$C$13)-DJ326-FH326)+IF($K326=45,$D326,0)</f>
        <v/>
      </c>
      <c r="BM326">
        <f>MAX(0,BM325*(1+BM$6/Setup!$C$13)-DK326-FI326)+IF($K326=46,$D326,0)</f>
        <v/>
      </c>
      <c r="BN326">
        <f>MAX(0,BN325*(1+BN$6/Setup!$C$13)-DL326-FJ326)+IF($K326=47,$D326,0)</f>
        <v/>
      </c>
      <c r="BO326">
        <f>MAX(0,BO325*(1+BO$6/Setup!$C$13)-DM326-FK326)+IF($K326=48,$D326,0)</f>
        <v/>
      </c>
      <c r="BP326">
        <f>MAX(0,BP325*(1+BP$6/Setup!$C$13)-DN326-FL326)+IF($K326=49,$D326,0)</f>
        <v/>
      </c>
      <c r="BQ326">
        <f>MAX(0,BQ325*(1+BQ$6/Setup!$C$13)-DO326-FM326)+IF($K326=50,$D326,0)</f>
        <v/>
      </c>
      <c r="BR326">
        <f>MIN(T325*(1+T$6/Setup!$C$13),T$7)</f>
        <v/>
      </c>
      <c r="BS326">
        <f>MIN(U325*(1+U$6/Setup!$C$13),U$7)</f>
        <v/>
      </c>
      <c r="BT326">
        <f>MIN(V325*(1+V$6/Setup!$C$13),V$7)</f>
        <v/>
      </c>
      <c r="BU326">
        <f>MIN(W325*(1+W$6/Setup!$C$13),W$7)</f>
        <v/>
      </c>
      <c r="BV326">
        <f>MIN(X325*(1+X$6/Setup!$C$13),X$7)</f>
        <v/>
      </c>
      <c r="BW326">
        <f>MIN(Y325*(1+Y$6/Setup!$C$13),Y$7)</f>
        <v/>
      </c>
      <c r="BX326">
        <f>MIN(Z325*(1+Z$6/Setup!$C$13),Z$7)</f>
        <v/>
      </c>
      <c r="BY326">
        <f>MIN(AA325*(1+AA$6/Setup!$C$13),AA$7)</f>
        <v/>
      </c>
      <c r="BZ326">
        <f>MIN(AB325*(1+AB$6/Setup!$C$13),AB$7)</f>
        <v/>
      </c>
      <c r="CA326">
        <f>MIN(AC325*(1+AC$6/Setup!$C$13),AC$7)</f>
        <v/>
      </c>
      <c r="CB326">
        <f>MIN(AD325*(1+AD$6/Setup!$C$13),AD$7)</f>
        <v/>
      </c>
      <c r="CC326">
        <f>MIN(AE325*(1+AE$6/Setup!$C$13),AE$7)</f>
        <v/>
      </c>
      <c r="CD326">
        <f>MIN(AF325*(1+AF$6/Setup!$C$13),AF$7)</f>
        <v/>
      </c>
      <c r="CE326">
        <f>MIN(AG325*(1+AG$6/Setup!$C$13),AG$7)</f>
        <v/>
      </c>
      <c r="CF326">
        <f>MIN(AH325*(1+AH$6/Setup!$C$13),AH$7)</f>
        <v/>
      </c>
      <c r="CG326">
        <f>MIN(AI325*(1+AI$6/Setup!$C$13),AI$7)</f>
        <v/>
      </c>
      <c r="CH326">
        <f>MIN(AJ325*(1+AJ$6/Setup!$C$13),AJ$7)</f>
        <v/>
      </c>
      <c r="CI326">
        <f>MIN(AK325*(1+AK$6/Setup!$C$13),AK$7)</f>
        <v/>
      </c>
      <c r="CJ326">
        <f>MIN(AL325*(1+AL$6/Setup!$C$13),AL$7)</f>
        <v/>
      </c>
      <c r="CK326">
        <f>MIN(AM325*(1+AM$6/Setup!$C$13),AM$7)</f>
        <v/>
      </c>
      <c r="CL326">
        <f>MIN(AN325*(1+AN$6/Setup!$C$13),AN$7)</f>
        <v/>
      </c>
      <c r="CM326">
        <f>MIN(AO325*(1+AO$6/Setup!$C$13),AO$7)</f>
        <v/>
      </c>
      <c r="CN326">
        <f>MIN(AP325*(1+AP$6/Setup!$C$13),AP$7)</f>
        <v/>
      </c>
      <c r="CO326">
        <f>MIN(AQ325*(1+AQ$6/Setup!$C$13),AQ$7)</f>
        <v/>
      </c>
      <c r="CP326">
        <f>MIN(AR325*(1+AR$6/Setup!$C$13),AR$7)</f>
        <v/>
      </c>
      <c r="CQ326">
        <f>MIN(AS325*(1+AS$6/Setup!$C$13),AS$7)</f>
        <v/>
      </c>
      <c r="CR326">
        <f>MIN(AT325*(1+AT$6/Setup!$C$13),AT$7)</f>
        <v/>
      </c>
      <c r="CS326">
        <f>MIN(AU325*(1+AU$6/Setup!$C$13),AU$7)</f>
        <v/>
      </c>
      <c r="CT326">
        <f>MIN(AV325*(1+AV$6/Setup!$C$13),AV$7)</f>
        <v/>
      </c>
      <c r="CU326">
        <f>MIN(AW325*(1+AW$6/Setup!$C$13),AW$7)</f>
        <v/>
      </c>
      <c r="CV326">
        <f>MIN(AX325*(1+AX$6/Setup!$C$13),AX$7)</f>
        <v/>
      </c>
      <c r="CW326">
        <f>MIN(AY325*(1+AY$6/Setup!$C$13),AY$7)</f>
        <v/>
      </c>
      <c r="CX326">
        <f>MIN(AZ325*(1+AZ$6/Setup!$C$13),AZ$7)</f>
        <v/>
      </c>
      <c r="CY326">
        <f>MIN(BA325*(1+BA$6/Setup!$C$13),BA$7)</f>
        <v/>
      </c>
      <c r="CZ326">
        <f>MIN(BB325*(1+BB$6/Setup!$C$13),BB$7)</f>
        <v/>
      </c>
      <c r="DA326">
        <f>MIN(BC325*(1+BC$6/Setup!$C$13),BC$7)</f>
        <v/>
      </c>
      <c r="DB326">
        <f>MIN(BD325*(1+BD$6/Setup!$C$13),BD$7)</f>
        <v/>
      </c>
      <c r="DC326">
        <f>MIN(BE325*(1+BE$6/Setup!$C$13),BE$7)</f>
        <v/>
      </c>
      <c r="DD326">
        <f>MIN(BF325*(1+BF$6/Setup!$C$13),BF$7)</f>
        <v/>
      </c>
      <c r="DE326">
        <f>MIN(BG325*(1+BG$6/Setup!$C$13),BG$7)</f>
        <v/>
      </c>
      <c r="DF326">
        <f>MIN(BH325*(1+BH$6/Setup!$C$13),BH$7)</f>
        <v/>
      </c>
      <c r="DG326">
        <f>MIN(BI325*(1+BI$6/Setup!$C$13),BI$7)</f>
        <v/>
      </c>
      <c r="DH326">
        <f>MIN(BJ325*(1+BJ$6/Setup!$C$13),BJ$7)</f>
        <v/>
      </c>
      <c r="DI326">
        <f>MIN(BK325*(1+BK$6/Setup!$C$13),BK$7)</f>
        <v/>
      </c>
      <c r="DJ326">
        <f>MIN(BL325*(1+BL$6/Setup!$C$13),BL$7)</f>
        <v/>
      </c>
      <c r="DK326">
        <f>MIN(BM325*(1+BM$6/Setup!$C$13),BM$7)</f>
        <v/>
      </c>
      <c r="DL326">
        <f>MIN(BN325*(1+BN$6/Setup!$C$13),BN$7)</f>
        <v/>
      </c>
      <c r="DM326">
        <f>MIN(BO325*(1+BO$6/Setup!$C$13),BO$7)</f>
        <v/>
      </c>
      <c r="DN326">
        <f>MIN(BP325*(1+BP$6/Setup!$C$13),BP$7)</f>
        <v/>
      </c>
      <c r="DO326">
        <f>MIN(BQ325*(1+BQ$6/Setup!$C$13),BQ$7)</f>
        <v/>
      </c>
      <c r="DP326">
        <f>MIN(T325*(1+T$6/Setup!$C$13)-BR326,$H326)</f>
        <v/>
      </c>
      <c r="DQ326">
        <f>MIN(U325*(1+U$6/Setup!$C$13)-BS326,MAX(0,$H326-SUM($DP326:DP326)))</f>
        <v/>
      </c>
      <c r="DR326">
        <f>MIN(V325*(1+V$6/Setup!$C$13)-BT326,MAX(0,$H326-SUM($DP326:DQ326)))</f>
        <v/>
      </c>
      <c r="DS326">
        <f>MIN(W325*(1+W$6/Setup!$C$13)-BU326,MAX(0,$H326-SUM($DP326:DR326)))</f>
        <v/>
      </c>
      <c r="DT326">
        <f>MIN(X325*(1+X$6/Setup!$C$13)-BV326,MAX(0,$H326-SUM($DP326:DS326)))</f>
        <v/>
      </c>
      <c r="DU326">
        <f>MIN(Y325*(1+Y$6/Setup!$C$13)-BW326,MAX(0,$H326-SUM($DP326:DT326)))</f>
        <v/>
      </c>
      <c r="DV326">
        <f>MIN(Z325*(1+Z$6/Setup!$C$13)-BX326,MAX(0,$H326-SUM($DP326:DU326)))</f>
        <v/>
      </c>
      <c r="DW326">
        <f>MIN(AA325*(1+AA$6/Setup!$C$13)-BY326,MAX(0,$H326-SUM($DP326:DV326)))</f>
        <v/>
      </c>
      <c r="DX326">
        <f>MIN(AB325*(1+AB$6/Setup!$C$13)-BZ326,MAX(0,$H326-SUM($DP326:DW326)))</f>
        <v/>
      </c>
      <c r="DY326">
        <f>MIN(AC325*(1+AC$6/Setup!$C$13)-CA326,MAX(0,$H326-SUM($DP326:DX326)))</f>
        <v/>
      </c>
      <c r="DZ326">
        <f>MIN(AD325*(1+AD$6/Setup!$C$13)-CB326,MAX(0,$H326-SUM($DP326:DY326)))</f>
        <v/>
      </c>
      <c r="EA326">
        <f>MIN(AE325*(1+AE$6/Setup!$C$13)-CC326,MAX(0,$H326-SUM($DP326:DZ326)))</f>
        <v/>
      </c>
      <c r="EB326">
        <f>MIN(AF325*(1+AF$6/Setup!$C$13)-CD326,MAX(0,$H326-SUM($DP326:EA326)))</f>
        <v/>
      </c>
      <c r="EC326">
        <f>MIN(AG325*(1+AG$6/Setup!$C$13)-CE326,MAX(0,$H326-SUM($DP326:EB326)))</f>
        <v/>
      </c>
      <c r="ED326">
        <f>MIN(AH325*(1+AH$6/Setup!$C$13)-CF326,MAX(0,$H326-SUM($DP326:EC326)))</f>
        <v/>
      </c>
      <c r="EE326">
        <f>MIN(AI325*(1+AI$6/Setup!$C$13)-CG326,MAX(0,$H326-SUM($DP326:ED326)))</f>
        <v/>
      </c>
      <c r="EF326">
        <f>MIN(AJ325*(1+AJ$6/Setup!$C$13)-CH326,MAX(0,$H326-SUM($DP326:EE326)))</f>
        <v/>
      </c>
      <c r="EG326">
        <f>MIN(AK325*(1+AK$6/Setup!$C$13)-CI326,MAX(0,$H326-SUM($DP326:EF326)))</f>
        <v/>
      </c>
      <c r="EH326">
        <f>MIN(AL325*(1+AL$6/Setup!$C$13)-CJ326,MAX(0,$H326-SUM($DP326:EG326)))</f>
        <v/>
      </c>
      <c r="EI326">
        <f>MIN(AM325*(1+AM$6/Setup!$C$13)-CK326,MAX(0,$H326-SUM($DP326:EH326)))</f>
        <v/>
      </c>
      <c r="EJ326">
        <f>MIN(AN325*(1+AN$6/Setup!$C$13)-CL326,MAX(0,$H326-SUM($DP326:EI326)))</f>
        <v/>
      </c>
      <c r="EK326">
        <f>MIN(AO325*(1+AO$6/Setup!$C$13)-CM326,MAX(0,$H326-SUM($DP326:EJ326)))</f>
        <v/>
      </c>
      <c r="EL326">
        <f>MIN(AP325*(1+AP$6/Setup!$C$13)-CN326,MAX(0,$H326-SUM($DP326:EK326)))</f>
        <v/>
      </c>
      <c r="EM326">
        <f>MIN(AQ325*(1+AQ$6/Setup!$C$13)-CO326,MAX(0,$H326-SUM($DP326:EL326)))</f>
        <v/>
      </c>
      <c r="EN326">
        <f>MIN(AR325*(1+AR$6/Setup!$C$13)-CP326,MAX(0,$H326-SUM($DP326:EM326)))</f>
        <v/>
      </c>
      <c r="EO326">
        <f>MIN(AS325*(1+AS$6/Setup!$C$13)-CQ326,MAX(0,$H326-SUM($DP326:EN326)))</f>
        <v/>
      </c>
      <c r="EP326">
        <f>MIN(AT325*(1+AT$6/Setup!$C$13)-CR326,MAX(0,$H326-SUM($DP326:EO326)))</f>
        <v/>
      </c>
      <c r="EQ326">
        <f>MIN(AU325*(1+AU$6/Setup!$C$13)-CS326,MAX(0,$H326-SUM($DP326:EP326)))</f>
        <v/>
      </c>
      <c r="ER326">
        <f>MIN(AV325*(1+AV$6/Setup!$C$13)-CT326,MAX(0,$H326-SUM($DP326:EQ326)))</f>
        <v/>
      </c>
      <c r="ES326">
        <f>MIN(AW325*(1+AW$6/Setup!$C$13)-CU326,MAX(0,$H326-SUM($DP326:ER326)))</f>
        <v/>
      </c>
      <c r="ET326">
        <f>MIN(AX325*(1+AX$6/Setup!$C$13)-CV326,MAX(0,$H326-SUM($DP326:ES326)))</f>
        <v/>
      </c>
      <c r="EU326">
        <f>MIN(AY325*(1+AY$6/Setup!$C$13)-CW326,MAX(0,$H326-SUM($DP326:ET326)))</f>
        <v/>
      </c>
      <c r="EV326">
        <f>MIN(AZ325*(1+AZ$6/Setup!$C$13)-CX326,MAX(0,$H326-SUM($DP326:EU326)))</f>
        <v/>
      </c>
      <c r="EW326">
        <f>MIN(BA325*(1+BA$6/Setup!$C$13)-CY326,MAX(0,$H326-SUM($DP326:EV326)))</f>
        <v/>
      </c>
      <c r="EX326">
        <f>MIN(BB325*(1+BB$6/Setup!$C$13)-CZ326,MAX(0,$H326-SUM($DP326:EW326)))</f>
        <v/>
      </c>
      <c r="EY326">
        <f>MIN(BC325*(1+BC$6/Setup!$C$13)-DA326,MAX(0,$H326-SUM($DP326:EX326)))</f>
        <v/>
      </c>
      <c r="EZ326">
        <f>MIN(BD325*(1+BD$6/Setup!$C$13)-DB326,MAX(0,$H326-SUM($DP326:EY326)))</f>
        <v/>
      </c>
      <c r="FA326">
        <f>MIN(BE325*(1+BE$6/Setup!$C$13)-DC326,MAX(0,$H326-SUM($DP326:EZ326)))</f>
        <v/>
      </c>
      <c r="FB326">
        <f>MIN(BF325*(1+BF$6/Setup!$C$13)-DD326,MAX(0,$H326-SUM($DP326:FA326)))</f>
        <v/>
      </c>
      <c r="FC326">
        <f>MIN(BG325*(1+BG$6/Setup!$C$13)-DE326,MAX(0,$H326-SUM($DP326:FB326)))</f>
        <v/>
      </c>
      <c r="FD326">
        <f>MIN(BH325*(1+BH$6/Setup!$C$13)-DF326,MAX(0,$H326-SUM($DP326:FC326)))</f>
        <v/>
      </c>
      <c r="FE326">
        <f>MIN(BI325*(1+BI$6/Setup!$C$13)-DG326,MAX(0,$H326-SUM($DP326:FD326)))</f>
        <v/>
      </c>
      <c r="FF326">
        <f>MIN(BJ325*(1+BJ$6/Setup!$C$13)-DH326,MAX(0,$H326-SUM($DP326:FE326)))</f>
        <v/>
      </c>
      <c r="FG326">
        <f>MIN(BK325*(1+BK$6/Setup!$C$13)-DI326,MAX(0,$H326-SUM($DP326:FF326)))</f>
        <v/>
      </c>
      <c r="FH326">
        <f>MIN(BL325*(1+BL$6/Setup!$C$13)-DJ326,MAX(0,$H326-SUM($DP326:FG326)))</f>
        <v/>
      </c>
      <c r="FI326">
        <f>MIN(BM325*(1+BM$6/Setup!$C$13)-DK326,MAX(0,$H326-SUM($DP326:FH326)))</f>
        <v/>
      </c>
      <c r="FJ326">
        <f>MIN(BN325*(1+BN$6/Setup!$C$13)-DL326,MAX(0,$H326-SUM($DP326:FI326)))</f>
        <v/>
      </c>
      <c r="FK326">
        <f>MIN(BO325*(1+BO$6/Setup!$C$13)-DM326,MAX(0,$H326-SUM($DP326:FJ326)))</f>
        <v/>
      </c>
      <c r="FL326">
        <f>MIN(BP325*(1+BP$6/Setup!$C$13)-DN326,MAX(0,$H326-SUM($DP326:FK326)))</f>
        <v/>
      </c>
      <c r="FM326">
        <f>MIN(BQ325*(1+BQ$6/Setup!$C$13)-DO326,MAX(0,$H326-SUM($DP326:FL326)))</f>
        <v/>
      </c>
    </row>
    <row r="327">
      <c r="A327">
        <f>A326+1</f>
        <v/>
      </c>
      <c r="B327">
        <f>IF(Setup!$C$6="Every week",Setup!$C$7+7*(A327-1),IF(Setup!$C$6="Every 2 weeks",Setup!$C$7+14*(A327-1),IF(Setup!$C$6="Every month",EDATE(Setup!$C$7,A327-1),EOMONTH(Setup!$C$7,INT((A327-1+Setup!$C$20)/2)-1)+MIN(IF(MOD(A327-1+Setup!$C$20,2)=0,Setup!$C$18,Setup!$C$19),DAY(EOMONTH(Setup!$C$7,INT((A327-1+Setup!$C$20)/2)))))))</f>
        <v/>
      </c>
      <c r="C327">
        <f>N('Paycheck Plan'!J323)</f>
        <v/>
      </c>
      <c r="D327">
        <f>N('Paycheck Plan'!K323)</f>
        <v/>
      </c>
      <c r="E327">
        <f>MIN(MAX(0,Setup!$C$10-F326),MAX(0,Setup!$C$8+C327-G327))</f>
        <v/>
      </c>
      <c r="F327">
        <f>F326+E327</f>
        <v/>
      </c>
      <c r="G327">
        <f>MIN(Setup!$C$14,MAX(0,Setup!$C$8+C327))</f>
        <v/>
      </c>
      <c r="H327">
        <f>MAX(0,Setup!$C$8+C327-G327-E327)+SUM($T$7:$BQ$7)-SUM(BR327:DO327)</f>
        <v/>
      </c>
      <c r="I327">
        <f>SUMPRODUCT(T326:BQ326,$T$6:$BQ$6)/Setup!$C$13</f>
        <v/>
      </c>
      <c r="J327">
        <f>SUM(T327:BQ327)</f>
        <v/>
      </c>
      <c r="K327">
        <f>IF(MAX(DP327:FM327)&gt;0,MATCH(MAX(DP327:FM327),DP327:FM327,0),1)</f>
        <v/>
      </c>
      <c r="T327">
        <f>MAX(0,T326*(1+T$6/Setup!$C$13)-BR327-DP327)+IF($K327=1,$D327,0)</f>
        <v/>
      </c>
      <c r="U327">
        <f>MAX(0,U326*(1+U$6/Setup!$C$13)-BS327-DQ327)+IF($K327=2,$D327,0)</f>
        <v/>
      </c>
      <c r="V327">
        <f>MAX(0,V326*(1+V$6/Setup!$C$13)-BT327-DR327)+IF($K327=3,$D327,0)</f>
        <v/>
      </c>
      <c r="W327">
        <f>MAX(0,W326*(1+W$6/Setup!$C$13)-BU327-DS327)+IF($K327=4,$D327,0)</f>
        <v/>
      </c>
      <c r="X327">
        <f>MAX(0,X326*(1+X$6/Setup!$C$13)-BV327-DT327)+IF($K327=5,$D327,0)</f>
        <v/>
      </c>
      <c r="Y327">
        <f>MAX(0,Y326*(1+Y$6/Setup!$C$13)-BW327-DU327)+IF($K327=6,$D327,0)</f>
        <v/>
      </c>
      <c r="Z327">
        <f>MAX(0,Z326*(1+Z$6/Setup!$C$13)-BX327-DV327)+IF($K327=7,$D327,0)</f>
        <v/>
      </c>
      <c r="AA327">
        <f>MAX(0,AA326*(1+AA$6/Setup!$C$13)-BY327-DW327)+IF($K327=8,$D327,0)</f>
        <v/>
      </c>
      <c r="AB327">
        <f>MAX(0,AB326*(1+AB$6/Setup!$C$13)-BZ327-DX327)+IF($K327=9,$D327,0)</f>
        <v/>
      </c>
      <c r="AC327">
        <f>MAX(0,AC326*(1+AC$6/Setup!$C$13)-CA327-DY327)+IF($K327=10,$D327,0)</f>
        <v/>
      </c>
      <c r="AD327">
        <f>MAX(0,AD326*(1+AD$6/Setup!$C$13)-CB327-DZ327)+IF($K327=11,$D327,0)</f>
        <v/>
      </c>
      <c r="AE327">
        <f>MAX(0,AE326*(1+AE$6/Setup!$C$13)-CC327-EA327)+IF($K327=12,$D327,0)</f>
        <v/>
      </c>
      <c r="AF327">
        <f>MAX(0,AF326*(1+AF$6/Setup!$C$13)-CD327-EB327)+IF($K327=13,$D327,0)</f>
        <v/>
      </c>
      <c r="AG327">
        <f>MAX(0,AG326*(1+AG$6/Setup!$C$13)-CE327-EC327)+IF($K327=14,$D327,0)</f>
        <v/>
      </c>
      <c r="AH327">
        <f>MAX(0,AH326*(1+AH$6/Setup!$C$13)-CF327-ED327)+IF($K327=15,$D327,0)</f>
        <v/>
      </c>
      <c r="AI327">
        <f>MAX(0,AI326*(1+AI$6/Setup!$C$13)-CG327-EE327)+IF($K327=16,$D327,0)</f>
        <v/>
      </c>
      <c r="AJ327">
        <f>MAX(0,AJ326*(1+AJ$6/Setup!$C$13)-CH327-EF327)+IF($K327=17,$D327,0)</f>
        <v/>
      </c>
      <c r="AK327">
        <f>MAX(0,AK326*(1+AK$6/Setup!$C$13)-CI327-EG327)+IF($K327=18,$D327,0)</f>
        <v/>
      </c>
      <c r="AL327">
        <f>MAX(0,AL326*(1+AL$6/Setup!$C$13)-CJ327-EH327)+IF($K327=19,$D327,0)</f>
        <v/>
      </c>
      <c r="AM327">
        <f>MAX(0,AM326*(1+AM$6/Setup!$C$13)-CK327-EI327)+IF($K327=20,$D327,0)</f>
        <v/>
      </c>
      <c r="AN327">
        <f>MAX(0,AN326*(1+AN$6/Setup!$C$13)-CL327-EJ327)+IF($K327=21,$D327,0)</f>
        <v/>
      </c>
      <c r="AO327">
        <f>MAX(0,AO326*(1+AO$6/Setup!$C$13)-CM327-EK327)+IF($K327=22,$D327,0)</f>
        <v/>
      </c>
      <c r="AP327">
        <f>MAX(0,AP326*(1+AP$6/Setup!$C$13)-CN327-EL327)+IF($K327=23,$D327,0)</f>
        <v/>
      </c>
      <c r="AQ327">
        <f>MAX(0,AQ326*(1+AQ$6/Setup!$C$13)-CO327-EM327)+IF($K327=24,$D327,0)</f>
        <v/>
      </c>
      <c r="AR327">
        <f>MAX(0,AR326*(1+AR$6/Setup!$C$13)-CP327-EN327)+IF($K327=25,$D327,0)</f>
        <v/>
      </c>
      <c r="AS327">
        <f>MAX(0,AS326*(1+AS$6/Setup!$C$13)-CQ327-EO327)+IF($K327=26,$D327,0)</f>
        <v/>
      </c>
      <c r="AT327">
        <f>MAX(0,AT326*(1+AT$6/Setup!$C$13)-CR327-EP327)+IF($K327=27,$D327,0)</f>
        <v/>
      </c>
      <c r="AU327">
        <f>MAX(0,AU326*(1+AU$6/Setup!$C$13)-CS327-EQ327)+IF($K327=28,$D327,0)</f>
        <v/>
      </c>
      <c r="AV327">
        <f>MAX(0,AV326*(1+AV$6/Setup!$C$13)-CT327-ER327)+IF($K327=29,$D327,0)</f>
        <v/>
      </c>
      <c r="AW327">
        <f>MAX(0,AW326*(1+AW$6/Setup!$C$13)-CU327-ES327)+IF($K327=30,$D327,0)</f>
        <v/>
      </c>
      <c r="AX327">
        <f>MAX(0,AX326*(1+AX$6/Setup!$C$13)-CV327-ET327)+IF($K327=31,$D327,0)</f>
        <v/>
      </c>
      <c r="AY327">
        <f>MAX(0,AY326*(1+AY$6/Setup!$C$13)-CW327-EU327)+IF($K327=32,$D327,0)</f>
        <v/>
      </c>
      <c r="AZ327">
        <f>MAX(0,AZ326*(1+AZ$6/Setup!$C$13)-CX327-EV327)+IF($K327=33,$D327,0)</f>
        <v/>
      </c>
      <c r="BA327">
        <f>MAX(0,BA326*(1+BA$6/Setup!$C$13)-CY327-EW327)+IF($K327=34,$D327,0)</f>
        <v/>
      </c>
      <c r="BB327">
        <f>MAX(0,BB326*(1+BB$6/Setup!$C$13)-CZ327-EX327)+IF($K327=35,$D327,0)</f>
        <v/>
      </c>
      <c r="BC327">
        <f>MAX(0,BC326*(1+BC$6/Setup!$C$13)-DA327-EY327)+IF($K327=36,$D327,0)</f>
        <v/>
      </c>
      <c r="BD327">
        <f>MAX(0,BD326*(1+BD$6/Setup!$C$13)-DB327-EZ327)+IF($K327=37,$D327,0)</f>
        <v/>
      </c>
      <c r="BE327">
        <f>MAX(0,BE326*(1+BE$6/Setup!$C$13)-DC327-FA327)+IF($K327=38,$D327,0)</f>
        <v/>
      </c>
      <c r="BF327">
        <f>MAX(0,BF326*(1+BF$6/Setup!$C$13)-DD327-FB327)+IF($K327=39,$D327,0)</f>
        <v/>
      </c>
      <c r="BG327">
        <f>MAX(0,BG326*(1+BG$6/Setup!$C$13)-DE327-FC327)+IF($K327=40,$D327,0)</f>
        <v/>
      </c>
      <c r="BH327">
        <f>MAX(0,BH326*(1+BH$6/Setup!$C$13)-DF327-FD327)+IF($K327=41,$D327,0)</f>
        <v/>
      </c>
      <c r="BI327">
        <f>MAX(0,BI326*(1+BI$6/Setup!$C$13)-DG327-FE327)+IF($K327=42,$D327,0)</f>
        <v/>
      </c>
      <c r="BJ327">
        <f>MAX(0,BJ326*(1+BJ$6/Setup!$C$13)-DH327-FF327)+IF($K327=43,$D327,0)</f>
        <v/>
      </c>
      <c r="BK327">
        <f>MAX(0,BK326*(1+BK$6/Setup!$C$13)-DI327-FG327)+IF($K327=44,$D327,0)</f>
        <v/>
      </c>
      <c r="BL327">
        <f>MAX(0,BL326*(1+BL$6/Setup!$C$13)-DJ327-FH327)+IF($K327=45,$D327,0)</f>
        <v/>
      </c>
      <c r="BM327">
        <f>MAX(0,BM326*(1+BM$6/Setup!$C$13)-DK327-FI327)+IF($K327=46,$D327,0)</f>
        <v/>
      </c>
      <c r="BN327">
        <f>MAX(0,BN326*(1+BN$6/Setup!$C$13)-DL327-FJ327)+IF($K327=47,$D327,0)</f>
        <v/>
      </c>
      <c r="BO327">
        <f>MAX(0,BO326*(1+BO$6/Setup!$C$13)-DM327-FK327)+IF($K327=48,$D327,0)</f>
        <v/>
      </c>
      <c r="BP327">
        <f>MAX(0,BP326*(1+BP$6/Setup!$C$13)-DN327-FL327)+IF($K327=49,$D327,0)</f>
        <v/>
      </c>
      <c r="BQ327">
        <f>MAX(0,BQ326*(1+BQ$6/Setup!$C$13)-DO327-FM327)+IF($K327=50,$D327,0)</f>
        <v/>
      </c>
      <c r="BR327">
        <f>MIN(T326*(1+T$6/Setup!$C$13),T$7)</f>
        <v/>
      </c>
      <c r="BS327">
        <f>MIN(U326*(1+U$6/Setup!$C$13),U$7)</f>
        <v/>
      </c>
      <c r="BT327">
        <f>MIN(V326*(1+V$6/Setup!$C$13),V$7)</f>
        <v/>
      </c>
      <c r="BU327">
        <f>MIN(W326*(1+W$6/Setup!$C$13),W$7)</f>
        <v/>
      </c>
      <c r="BV327">
        <f>MIN(X326*(1+X$6/Setup!$C$13),X$7)</f>
        <v/>
      </c>
      <c r="BW327">
        <f>MIN(Y326*(1+Y$6/Setup!$C$13),Y$7)</f>
        <v/>
      </c>
      <c r="BX327">
        <f>MIN(Z326*(1+Z$6/Setup!$C$13),Z$7)</f>
        <v/>
      </c>
      <c r="BY327">
        <f>MIN(AA326*(1+AA$6/Setup!$C$13),AA$7)</f>
        <v/>
      </c>
      <c r="BZ327">
        <f>MIN(AB326*(1+AB$6/Setup!$C$13),AB$7)</f>
        <v/>
      </c>
      <c r="CA327">
        <f>MIN(AC326*(1+AC$6/Setup!$C$13),AC$7)</f>
        <v/>
      </c>
      <c r="CB327">
        <f>MIN(AD326*(1+AD$6/Setup!$C$13),AD$7)</f>
        <v/>
      </c>
      <c r="CC327">
        <f>MIN(AE326*(1+AE$6/Setup!$C$13),AE$7)</f>
        <v/>
      </c>
      <c r="CD327">
        <f>MIN(AF326*(1+AF$6/Setup!$C$13),AF$7)</f>
        <v/>
      </c>
      <c r="CE327">
        <f>MIN(AG326*(1+AG$6/Setup!$C$13),AG$7)</f>
        <v/>
      </c>
      <c r="CF327">
        <f>MIN(AH326*(1+AH$6/Setup!$C$13),AH$7)</f>
        <v/>
      </c>
      <c r="CG327">
        <f>MIN(AI326*(1+AI$6/Setup!$C$13),AI$7)</f>
        <v/>
      </c>
      <c r="CH327">
        <f>MIN(AJ326*(1+AJ$6/Setup!$C$13),AJ$7)</f>
        <v/>
      </c>
      <c r="CI327">
        <f>MIN(AK326*(1+AK$6/Setup!$C$13),AK$7)</f>
        <v/>
      </c>
      <c r="CJ327">
        <f>MIN(AL326*(1+AL$6/Setup!$C$13),AL$7)</f>
        <v/>
      </c>
      <c r="CK327">
        <f>MIN(AM326*(1+AM$6/Setup!$C$13),AM$7)</f>
        <v/>
      </c>
      <c r="CL327">
        <f>MIN(AN326*(1+AN$6/Setup!$C$13),AN$7)</f>
        <v/>
      </c>
      <c r="CM327">
        <f>MIN(AO326*(1+AO$6/Setup!$C$13),AO$7)</f>
        <v/>
      </c>
      <c r="CN327">
        <f>MIN(AP326*(1+AP$6/Setup!$C$13),AP$7)</f>
        <v/>
      </c>
      <c r="CO327">
        <f>MIN(AQ326*(1+AQ$6/Setup!$C$13),AQ$7)</f>
        <v/>
      </c>
      <c r="CP327">
        <f>MIN(AR326*(1+AR$6/Setup!$C$13),AR$7)</f>
        <v/>
      </c>
      <c r="CQ327">
        <f>MIN(AS326*(1+AS$6/Setup!$C$13),AS$7)</f>
        <v/>
      </c>
      <c r="CR327">
        <f>MIN(AT326*(1+AT$6/Setup!$C$13),AT$7)</f>
        <v/>
      </c>
      <c r="CS327">
        <f>MIN(AU326*(1+AU$6/Setup!$C$13),AU$7)</f>
        <v/>
      </c>
      <c r="CT327">
        <f>MIN(AV326*(1+AV$6/Setup!$C$13),AV$7)</f>
        <v/>
      </c>
      <c r="CU327">
        <f>MIN(AW326*(1+AW$6/Setup!$C$13),AW$7)</f>
        <v/>
      </c>
      <c r="CV327">
        <f>MIN(AX326*(1+AX$6/Setup!$C$13),AX$7)</f>
        <v/>
      </c>
      <c r="CW327">
        <f>MIN(AY326*(1+AY$6/Setup!$C$13),AY$7)</f>
        <v/>
      </c>
      <c r="CX327">
        <f>MIN(AZ326*(1+AZ$6/Setup!$C$13),AZ$7)</f>
        <v/>
      </c>
      <c r="CY327">
        <f>MIN(BA326*(1+BA$6/Setup!$C$13),BA$7)</f>
        <v/>
      </c>
      <c r="CZ327">
        <f>MIN(BB326*(1+BB$6/Setup!$C$13),BB$7)</f>
        <v/>
      </c>
      <c r="DA327">
        <f>MIN(BC326*(1+BC$6/Setup!$C$13),BC$7)</f>
        <v/>
      </c>
      <c r="DB327">
        <f>MIN(BD326*(1+BD$6/Setup!$C$13),BD$7)</f>
        <v/>
      </c>
      <c r="DC327">
        <f>MIN(BE326*(1+BE$6/Setup!$C$13),BE$7)</f>
        <v/>
      </c>
      <c r="DD327">
        <f>MIN(BF326*(1+BF$6/Setup!$C$13),BF$7)</f>
        <v/>
      </c>
      <c r="DE327">
        <f>MIN(BG326*(1+BG$6/Setup!$C$13),BG$7)</f>
        <v/>
      </c>
      <c r="DF327">
        <f>MIN(BH326*(1+BH$6/Setup!$C$13),BH$7)</f>
        <v/>
      </c>
      <c r="DG327">
        <f>MIN(BI326*(1+BI$6/Setup!$C$13),BI$7)</f>
        <v/>
      </c>
      <c r="DH327">
        <f>MIN(BJ326*(1+BJ$6/Setup!$C$13),BJ$7)</f>
        <v/>
      </c>
      <c r="DI327">
        <f>MIN(BK326*(1+BK$6/Setup!$C$13),BK$7)</f>
        <v/>
      </c>
      <c r="DJ327">
        <f>MIN(BL326*(1+BL$6/Setup!$C$13),BL$7)</f>
        <v/>
      </c>
      <c r="DK327">
        <f>MIN(BM326*(1+BM$6/Setup!$C$13),BM$7)</f>
        <v/>
      </c>
      <c r="DL327">
        <f>MIN(BN326*(1+BN$6/Setup!$C$13),BN$7)</f>
        <v/>
      </c>
      <c r="DM327">
        <f>MIN(BO326*(1+BO$6/Setup!$C$13),BO$7)</f>
        <v/>
      </c>
      <c r="DN327">
        <f>MIN(BP326*(1+BP$6/Setup!$C$13),BP$7)</f>
        <v/>
      </c>
      <c r="DO327">
        <f>MIN(BQ326*(1+BQ$6/Setup!$C$13),BQ$7)</f>
        <v/>
      </c>
      <c r="DP327">
        <f>MIN(T326*(1+T$6/Setup!$C$13)-BR327,$H327)</f>
        <v/>
      </c>
      <c r="DQ327">
        <f>MIN(U326*(1+U$6/Setup!$C$13)-BS327,MAX(0,$H327-SUM($DP327:DP327)))</f>
        <v/>
      </c>
      <c r="DR327">
        <f>MIN(V326*(1+V$6/Setup!$C$13)-BT327,MAX(0,$H327-SUM($DP327:DQ327)))</f>
        <v/>
      </c>
      <c r="DS327">
        <f>MIN(W326*(1+W$6/Setup!$C$13)-BU327,MAX(0,$H327-SUM($DP327:DR327)))</f>
        <v/>
      </c>
      <c r="DT327">
        <f>MIN(X326*(1+X$6/Setup!$C$13)-BV327,MAX(0,$H327-SUM($DP327:DS327)))</f>
        <v/>
      </c>
      <c r="DU327">
        <f>MIN(Y326*(1+Y$6/Setup!$C$13)-BW327,MAX(0,$H327-SUM($DP327:DT327)))</f>
        <v/>
      </c>
      <c r="DV327">
        <f>MIN(Z326*(1+Z$6/Setup!$C$13)-BX327,MAX(0,$H327-SUM($DP327:DU327)))</f>
        <v/>
      </c>
      <c r="DW327">
        <f>MIN(AA326*(1+AA$6/Setup!$C$13)-BY327,MAX(0,$H327-SUM($DP327:DV327)))</f>
        <v/>
      </c>
      <c r="DX327">
        <f>MIN(AB326*(1+AB$6/Setup!$C$13)-BZ327,MAX(0,$H327-SUM($DP327:DW327)))</f>
        <v/>
      </c>
      <c r="DY327">
        <f>MIN(AC326*(1+AC$6/Setup!$C$13)-CA327,MAX(0,$H327-SUM($DP327:DX327)))</f>
        <v/>
      </c>
      <c r="DZ327">
        <f>MIN(AD326*(1+AD$6/Setup!$C$13)-CB327,MAX(0,$H327-SUM($DP327:DY327)))</f>
        <v/>
      </c>
      <c r="EA327">
        <f>MIN(AE326*(1+AE$6/Setup!$C$13)-CC327,MAX(0,$H327-SUM($DP327:DZ327)))</f>
        <v/>
      </c>
      <c r="EB327">
        <f>MIN(AF326*(1+AF$6/Setup!$C$13)-CD327,MAX(0,$H327-SUM($DP327:EA327)))</f>
        <v/>
      </c>
      <c r="EC327">
        <f>MIN(AG326*(1+AG$6/Setup!$C$13)-CE327,MAX(0,$H327-SUM($DP327:EB327)))</f>
        <v/>
      </c>
      <c r="ED327">
        <f>MIN(AH326*(1+AH$6/Setup!$C$13)-CF327,MAX(0,$H327-SUM($DP327:EC327)))</f>
        <v/>
      </c>
      <c r="EE327">
        <f>MIN(AI326*(1+AI$6/Setup!$C$13)-CG327,MAX(0,$H327-SUM($DP327:ED327)))</f>
        <v/>
      </c>
      <c r="EF327">
        <f>MIN(AJ326*(1+AJ$6/Setup!$C$13)-CH327,MAX(0,$H327-SUM($DP327:EE327)))</f>
        <v/>
      </c>
      <c r="EG327">
        <f>MIN(AK326*(1+AK$6/Setup!$C$13)-CI327,MAX(0,$H327-SUM($DP327:EF327)))</f>
        <v/>
      </c>
      <c r="EH327">
        <f>MIN(AL326*(1+AL$6/Setup!$C$13)-CJ327,MAX(0,$H327-SUM($DP327:EG327)))</f>
        <v/>
      </c>
      <c r="EI327">
        <f>MIN(AM326*(1+AM$6/Setup!$C$13)-CK327,MAX(0,$H327-SUM($DP327:EH327)))</f>
        <v/>
      </c>
      <c r="EJ327">
        <f>MIN(AN326*(1+AN$6/Setup!$C$13)-CL327,MAX(0,$H327-SUM($DP327:EI327)))</f>
        <v/>
      </c>
      <c r="EK327">
        <f>MIN(AO326*(1+AO$6/Setup!$C$13)-CM327,MAX(0,$H327-SUM($DP327:EJ327)))</f>
        <v/>
      </c>
      <c r="EL327">
        <f>MIN(AP326*(1+AP$6/Setup!$C$13)-CN327,MAX(0,$H327-SUM($DP327:EK327)))</f>
        <v/>
      </c>
      <c r="EM327">
        <f>MIN(AQ326*(1+AQ$6/Setup!$C$13)-CO327,MAX(0,$H327-SUM($DP327:EL327)))</f>
        <v/>
      </c>
      <c r="EN327">
        <f>MIN(AR326*(1+AR$6/Setup!$C$13)-CP327,MAX(0,$H327-SUM($DP327:EM327)))</f>
        <v/>
      </c>
      <c r="EO327">
        <f>MIN(AS326*(1+AS$6/Setup!$C$13)-CQ327,MAX(0,$H327-SUM($DP327:EN327)))</f>
        <v/>
      </c>
      <c r="EP327">
        <f>MIN(AT326*(1+AT$6/Setup!$C$13)-CR327,MAX(0,$H327-SUM($DP327:EO327)))</f>
        <v/>
      </c>
      <c r="EQ327">
        <f>MIN(AU326*(1+AU$6/Setup!$C$13)-CS327,MAX(0,$H327-SUM($DP327:EP327)))</f>
        <v/>
      </c>
      <c r="ER327">
        <f>MIN(AV326*(1+AV$6/Setup!$C$13)-CT327,MAX(0,$H327-SUM($DP327:EQ327)))</f>
        <v/>
      </c>
      <c r="ES327">
        <f>MIN(AW326*(1+AW$6/Setup!$C$13)-CU327,MAX(0,$H327-SUM($DP327:ER327)))</f>
        <v/>
      </c>
      <c r="ET327">
        <f>MIN(AX326*(1+AX$6/Setup!$C$13)-CV327,MAX(0,$H327-SUM($DP327:ES327)))</f>
        <v/>
      </c>
      <c r="EU327">
        <f>MIN(AY326*(1+AY$6/Setup!$C$13)-CW327,MAX(0,$H327-SUM($DP327:ET327)))</f>
        <v/>
      </c>
      <c r="EV327">
        <f>MIN(AZ326*(1+AZ$6/Setup!$C$13)-CX327,MAX(0,$H327-SUM($DP327:EU327)))</f>
        <v/>
      </c>
      <c r="EW327">
        <f>MIN(BA326*(1+BA$6/Setup!$C$13)-CY327,MAX(0,$H327-SUM($DP327:EV327)))</f>
        <v/>
      </c>
      <c r="EX327">
        <f>MIN(BB326*(1+BB$6/Setup!$C$13)-CZ327,MAX(0,$H327-SUM($DP327:EW327)))</f>
        <v/>
      </c>
      <c r="EY327">
        <f>MIN(BC326*(1+BC$6/Setup!$C$13)-DA327,MAX(0,$H327-SUM($DP327:EX327)))</f>
        <v/>
      </c>
      <c r="EZ327">
        <f>MIN(BD326*(1+BD$6/Setup!$C$13)-DB327,MAX(0,$H327-SUM($DP327:EY327)))</f>
        <v/>
      </c>
      <c r="FA327">
        <f>MIN(BE326*(1+BE$6/Setup!$C$13)-DC327,MAX(0,$H327-SUM($DP327:EZ327)))</f>
        <v/>
      </c>
      <c r="FB327">
        <f>MIN(BF326*(1+BF$6/Setup!$C$13)-DD327,MAX(0,$H327-SUM($DP327:FA327)))</f>
        <v/>
      </c>
      <c r="FC327">
        <f>MIN(BG326*(1+BG$6/Setup!$C$13)-DE327,MAX(0,$H327-SUM($DP327:FB327)))</f>
        <v/>
      </c>
      <c r="FD327">
        <f>MIN(BH326*(1+BH$6/Setup!$C$13)-DF327,MAX(0,$H327-SUM($DP327:FC327)))</f>
        <v/>
      </c>
      <c r="FE327">
        <f>MIN(BI326*(1+BI$6/Setup!$C$13)-DG327,MAX(0,$H327-SUM($DP327:FD327)))</f>
        <v/>
      </c>
      <c r="FF327">
        <f>MIN(BJ326*(1+BJ$6/Setup!$C$13)-DH327,MAX(0,$H327-SUM($DP327:FE327)))</f>
        <v/>
      </c>
      <c r="FG327">
        <f>MIN(BK326*(1+BK$6/Setup!$C$13)-DI327,MAX(0,$H327-SUM($DP327:FF327)))</f>
        <v/>
      </c>
      <c r="FH327">
        <f>MIN(BL326*(1+BL$6/Setup!$C$13)-DJ327,MAX(0,$H327-SUM($DP327:FG327)))</f>
        <v/>
      </c>
      <c r="FI327">
        <f>MIN(BM326*(1+BM$6/Setup!$C$13)-DK327,MAX(0,$H327-SUM($DP327:FH327)))</f>
        <v/>
      </c>
      <c r="FJ327">
        <f>MIN(BN326*(1+BN$6/Setup!$C$13)-DL327,MAX(0,$H327-SUM($DP327:FI327)))</f>
        <v/>
      </c>
      <c r="FK327">
        <f>MIN(BO326*(1+BO$6/Setup!$C$13)-DM327,MAX(0,$H327-SUM($DP327:FJ327)))</f>
        <v/>
      </c>
      <c r="FL327">
        <f>MIN(BP326*(1+BP$6/Setup!$C$13)-DN327,MAX(0,$H327-SUM($DP327:FK327)))</f>
        <v/>
      </c>
      <c r="FM327">
        <f>MIN(BQ326*(1+BQ$6/Setup!$C$13)-DO327,MAX(0,$H327-SUM($DP327:FL327)))</f>
        <v/>
      </c>
    </row>
    <row r="328">
      <c r="A328">
        <f>A327+1</f>
        <v/>
      </c>
      <c r="B328">
        <f>IF(Setup!$C$6="Every week",Setup!$C$7+7*(A328-1),IF(Setup!$C$6="Every 2 weeks",Setup!$C$7+14*(A328-1),IF(Setup!$C$6="Every month",EDATE(Setup!$C$7,A328-1),EOMONTH(Setup!$C$7,INT((A328-1+Setup!$C$20)/2)-1)+MIN(IF(MOD(A328-1+Setup!$C$20,2)=0,Setup!$C$18,Setup!$C$19),DAY(EOMONTH(Setup!$C$7,INT((A328-1+Setup!$C$20)/2)))))))</f>
        <v/>
      </c>
      <c r="C328">
        <f>N('Paycheck Plan'!J324)</f>
        <v/>
      </c>
      <c r="D328">
        <f>N('Paycheck Plan'!K324)</f>
        <v/>
      </c>
      <c r="E328">
        <f>MIN(MAX(0,Setup!$C$10-F327),MAX(0,Setup!$C$8+C328-G328))</f>
        <v/>
      </c>
      <c r="F328">
        <f>F327+E328</f>
        <v/>
      </c>
      <c r="G328">
        <f>MIN(Setup!$C$14,MAX(0,Setup!$C$8+C328))</f>
        <v/>
      </c>
      <c r="H328">
        <f>MAX(0,Setup!$C$8+C328-G328-E328)+SUM($T$7:$BQ$7)-SUM(BR328:DO328)</f>
        <v/>
      </c>
      <c r="I328">
        <f>SUMPRODUCT(T327:BQ327,$T$6:$BQ$6)/Setup!$C$13</f>
        <v/>
      </c>
      <c r="J328">
        <f>SUM(T328:BQ328)</f>
        <v/>
      </c>
      <c r="K328">
        <f>IF(MAX(DP328:FM328)&gt;0,MATCH(MAX(DP328:FM328),DP328:FM328,0),1)</f>
        <v/>
      </c>
      <c r="T328">
        <f>MAX(0,T327*(1+T$6/Setup!$C$13)-BR328-DP328)+IF($K328=1,$D328,0)</f>
        <v/>
      </c>
      <c r="U328">
        <f>MAX(0,U327*(1+U$6/Setup!$C$13)-BS328-DQ328)+IF($K328=2,$D328,0)</f>
        <v/>
      </c>
      <c r="V328">
        <f>MAX(0,V327*(1+V$6/Setup!$C$13)-BT328-DR328)+IF($K328=3,$D328,0)</f>
        <v/>
      </c>
      <c r="W328">
        <f>MAX(0,W327*(1+W$6/Setup!$C$13)-BU328-DS328)+IF($K328=4,$D328,0)</f>
        <v/>
      </c>
      <c r="X328">
        <f>MAX(0,X327*(1+X$6/Setup!$C$13)-BV328-DT328)+IF($K328=5,$D328,0)</f>
        <v/>
      </c>
      <c r="Y328">
        <f>MAX(0,Y327*(1+Y$6/Setup!$C$13)-BW328-DU328)+IF($K328=6,$D328,0)</f>
        <v/>
      </c>
      <c r="Z328">
        <f>MAX(0,Z327*(1+Z$6/Setup!$C$13)-BX328-DV328)+IF($K328=7,$D328,0)</f>
        <v/>
      </c>
      <c r="AA328">
        <f>MAX(0,AA327*(1+AA$6/Setup!$C$13)-BY328-DW328)+IF($K328=8,$D328,0)</f>
        <v/>
      </c>
      <c r="AB328">
        <f>MAX(0,AB327*(1+AB$6/Setup!$C$13)-BZ328-DX328)+IF($K328=9,$D328,0)</f>
        <v/>
      </c>
      <c r="AC328">
        <f>MAX(0,AC327*(1+AC$6/Setup!$C$13)-CA328-DY328)+IF($K328=10,$D328,0)</f>
        <v/>
      </c>
      <c r="AD328">
        <f>MAX(0,AD327*(1+AD$6/Setup!$C$13)-CB328-DZ328)+IF($K328=11,$D328,0)</f>
        <v/>
      </c>
      <c r="AE328">
        <f>MAX(0,AE327*(1+AE$6/Setup!$C$13)-CC328-EA328)+IF($K328=12,$D328,0)</f>
        <v/>
      </c>
      <c r="AF328">
        <f>MAX(0,AF327*(1+AF$6/Setup!$C$13)-CD328-EB328)+IF($K328=13,$D328,0)</f>
        <v/>
      </c>
      <c r="AG328">
        <f>MAX(0,AG327*(1+AG$6/Setup!$C$13)-CE328-EC328)+IF($K328=14,$D328,0)</f>
        <v/>
      </c>
      <c r="AH328">
        <f>MAX(0,AH327*(1+AH$6/Setup!$C$13)-CF328-ED328)+IF($K328=15,$D328,0)</f>
        <v/>
      </c>
      <c r="AI328">
        <f>MAX(0,AI327*(1+AI$6/Setup!$C$13)-CG328-EE328)+IF($K328=16,$D328,0)</f>
        <v/>
      </c>
      <c r="AJ328">
        <f>MAX(0,AJ327*(1+AJ$6/Setup!$C$13)-CH328-EF328)+IF($K328=17,$D328,0)</f>
        <v/>
      </c>
      <c r="AK328">
        <f>MAX(0,AK327*(1+AK$6/Setup!$C$13)-CI328-EG328)+IF($K328=18,$D328,0)</f>
        <v/>
      </c>
      <c r="AL328">
        <f>MAX(0,AL327*(1+AL$6/Setup!$C$13)-CJ328-EH328)+IF($K328=19,$D328,0)</f>
        <v/>
      </c>
      <c r="AM328">
        <f>MAX(0,AM327*(1+AM$6/Setup!$C$13)-CK328-EI328)+IF($K328=20,$D328,0)</f>
        <v/>
      </c>
      <c r="AN328">
        <f>MAX(0,AN327*(1+AN$6/Setup!$C$13)-CL328-EJ328)+IF($K328=21,$D328,0)</f>
        <v/>
      </c>
      <c r="AO328">
        <f>MAX(0,AO327*(1+AO$6/Setup!$C$13)-CM328-EK328)+IF($K328=22,$D328,0)</f>
        <v/>
      </c>
      <c r="AP328">
        <f>MAX(0,AP327*(1+AP$6/Setup!$C$13)-CN328-EL328)+IF($K328=23,$D328,0)</f>
        <v/>
      </c>
      <c r="AQ328">
        <f>MAX(0,AQ327*(1+AQ$6/Setup!$C$13)-CO328-EM328)+IF($K328=24,$D328,0)</f>
        <v/>
      </c>
      <c r="AR328">
        <f>MAX(0,AR327*(1+AR$6/Setup!$C$13)-CP328-EN328)+IF($K328=25,$D328,0)</f>
        <v/>
      </c>
      <c r="AS328">
        <f>MAX(0,AS327*(1+AS$6/Setup!$C$13)-CQ328-EO328)+IF($K328=26,$D328,0)</f>
        <v/>
      </c>
      <c r="AT328">
        <f>MAX(0,AT327*(1+AT$6/Setup!$C$13)-CR328-EP328)+IF($K328=27,$D328,0)</f>
        <v/>
      </c>
      <c r="AU328">
        <f>MAX(0,AU327*(1+AU$6/Setup!$C$13)-CS328-EQ328)+IF($K328=28,$D328,0)</f>
        <v/>
      </c>
      <c r="AV328">
        <f>MAX(0,AV327*(1+AV$6/Setup!$C$13)-CT328-ER328)+IF($K328=29,$D328,0)</f>
        <v/>
      </c>
      <c r="AW328">
        <f>MAX(0,AW327*(1+AW$6/Setup!$C$13)-CU328-ES328)+IF($K328=30,$D328,0)</f>
        <v/>
      </c>
      <c r="AX328">
        <f>MAX(0,AX327*(1+AX$6/Setup!$C$13)-CV328-ET328)+IF($K328=31,$D328,0)</f>
        <v/>
      </c>
      <c r="AY328">
        <f>MAX(0,AY327*(1+AY$6/Setup!$C$13)-CW328-EU328)+IF($K328=32,$D328,0)</f>
        <v/>
      </c>
      <c r="AZ328">
        <f>MAX(0,AZ327*(1+AZ$6/Setup!$C$13)-CX328-EV328)+IF($K328=33,$D328,0)</f>
        <v/>
      </c>
      <c r="BA328">
        <f>MAX(0,BA327*(1+BA$6/Setup!$C$13)-CY328-EW328)+IF($K328=34,$D328,0)</f>
        <v/>
      </c>
      <c r="BB328">
        <f>MAX(0,BB327*(1+BB$6/Setup!$C$13)-CZ328-EX328)+IF($K328=35,$D328,0)</f>
        <v/>
      </c>
      <c r="BC328">
        <f>MAX(0,BC327*(1+BC$6/Setup!$C$13)-DA328-EY328)+IF($K328=36,$D328,0)</f>
        <v/>
      </c>
      <c r="BD328">
        <f>MAX(0,BD327*(1+BD$6/Setup!$C$13)-DB328-EZ328)+IF($K328=37,$D328,0)</f>
        <v/>
      </c>
      <c r="BE328">
        <f>MAX(0,BE327*(1+BE$6/Setup!$C$13)-DC328-FA328)+IF($K328=38,$D328,0)</f>
        <v/>
      </c>
      <c r="BF328">
        <f>MAX(0,BF327*(1+BF$6/Setup!$C$13)-DD328-FB328)+IF($K328=39,$D328,0)</f>
        <v/>
      </c>
      <c r="BG328">
        <f>MAX(0,BG327*(1+BG$6/Setup!$C$13)-DE328-FC328)+IF($K328=40,$D328,0)</f>
        <v/>
      </c>
      <c r="BH328">
        <f>MAX(0,BH327*(1+BH$6/Setup!$C$13)-DF328-FD328)+IF($K328=41,$D328,0)</f>
        <v/>
      </c>
      <c r="BI328">
        <f>MAX(0,BI327*(1+BI$6/Setup!$C$13)-DG328-FE328)+IF($K328=42,$D328,0)</f>
        <v/>
      </c>
      <c r="BJ328">
        <f>MAX(0,BJ327*(1+BJ$6/Setup!$C$13)-DH328-FF328)+IF($K328=43,$D328,0)</f>
        <v/>
      </c>
      <c r="BK328">
        <f>MAX(0,BK327*(1+BK$6/Setup!$C$13)-DI328-FG328)+IF($K328=44,$D328,0)</f>
        <v/>
      </c>
      <c r="BL328">
        <f>MAX(0,BL327*(1+BL$6/Setup!$C$13)-DJ328-FH328)+IF($K328=45,$D328,0)</f>
        <v/>
      </c>
      <c r="BM328">
        <f>MAX(0,BM327*(1+BM$6/Setup!$C$13)-DK328-FI328)+IF($K328=46,$D328,0)</f>
        <v/>
      </c>
      <c r="BN328">
        <f>MAX(0,BN327*(1+BN$6/Setup!$C$13)-DL328-FJ328)+IF($K328=47,$D328,0)</f>
        <v/>
      </c>
      <c r="BO328">
        <f>MAX(0,BO327*(1+BO$6/Setup!$C$13)-DM328-FK328)+IF($K328=48,$D328,0)</f>
        <v/>
      </c>
      <c r="BP328">
        <f>MAX(0,BP327*(1+BP$6/Setup!$C$13)-DN328-FL328)+IF($K328=49,$D328,0)</f>
        <v/>
      </c>
      <c r="BQ328">
        <f>MAX(0,BQ327*(1+BQ$6/Setup!$C$13)-DO328-FM328)+IF($K328=50,$D328,0)</f>
        <v/>
      </c>
      <c r="BR328">
        <f>MIN(T327*(1+T$6/Setup!$C$13),T$7)</f>
        <v/>
      </c>
      <c r="BS328">
        <f>MIN(U327*(1+U$6/Setup!$C$13),U$7)</f>
        <v/>
      </c>
      <c r="BT328">
        <f>MIN(V327*(1+V$6/Setup!$C$13),V$7)</f>
        <v/>
      </c>
      <c r="BU328">
        <f>MIN(W327*(1+W$6/Setup!$C$13),W$7)</f>
        <v/>
      </c>
      <c r="BV328">
        <f>MIN(X327*(1+X$6/Setup!$C$13),X$7)</f>
        <v/>
      </c>
      <c r="BW328">
        <f>MIN(Y327*(1+Y$6/Setup!$C$13),Y$7)</f>
        <v/>
      </c>
      <c r="BX328">
        <f>MIN(Z327*(1+Z$6/Setup!$C$13),Z$7)</f>
        <v/>
      </c>
      <c r="BY328">
        <f>MIN(AA327*(1+AA$6/Setup!$C$13),AA$7)</f>
        <v/>
      </c>
      <c r="BZ328">
        <f>MIN(AB327*(1+AB$6/Setup!$C$13),AB$7)</f>
        <v/>
      </c>
      <c r="CA328">
        <f>MIN(AC327*(1+AC$6/Setup!$C$13),AC$7)</f>
        <v/>
      </c>
      <c r="CB328">
        <f>MIN(AD327*(1+AD$6/Setup!$C$13),AD$7)</f>
        <v/>
      </c>
      <c r="CC328">
        <f>MIN(AE327*(1+AE$6/Setup!$C$13),AE$7)</f>
        <v/>
      </c>
      <c r="CD328">
        <f>MIN(AF327*(1+AF$6/Setup!$C$13),AF$7)</f>
        <v/>
      </c>
      <c r="CE328">
        <f>MIN(AG327*(1+AG$6/Setup!$C$13),AG$7)</f>
        <v/>
      </c>
      <c r="CF328">
        <f>MIN(AH327*(1+AH$6/Setup!$C$13),AH$7)</f>
        <v/>
      </c>
      <c r="CG328">
        <f>MIN(AI327*(1+AI$6/Setup!$C$13),AI$7)</f>
        <v/>
      </c>
      <c r="CH328">
        <f>MIN(AJ327*(1+AJ$6/Setup!$C$13),AJ$7)</f>
        <v/>
      </c>
      <c r="CI328">
        <f>MIN(AK327*(1+AK$6/Setup!$C$13),AK$7)</f>
        <v/>
      </c>
      <c r="CJ328">
        <f>MIN(AL327*(1+AL$6/Setup!$C$13),AL$7)</f>
        <v/>
      </c>
      <c r="CK328">
        <f>MIN(AM327*(1+AM$6/Setup!$C$13),AM$7)</f>
        <v/>
      </c>
      <c r="CL328">
        <f>MIN(AN327*(1+AN$6/Setup!$C$13),AN$7)</f>
        <v/>
      </c>
      <c r="CM328">
        <f>MIN(AO327*(1+AO$6/Setup!$C$13),AO$7)</f>
        <v/>
      </c>
      <c r="CN328">
        <f>MIN(AP327*(1+AP$6/Setup!$C$13),AP$7)</f>
        <v/>
      </c>
      <c r="CO328">
        <f>MIN(AQ327*(1+AQ$6/Setup!$C$13),AQ$7)</f>
        <v/>
      </c>
      <c r="CP328">
        <f>MIN(AR327*(1+AR$6/Setup!$C$13),AR$7)</f>
        <v/>
      </c>
      <c r="CQ328">
        <f>MIN(AS327*(1+AS$6/Setup!$C$13),AS$7)</f>
        <v/>
      </c>
      <c r="CR328">
        <f>MIN(AT327*(1+AT$6/Setup!$C$13),AT$7)</f>
        <v/>
      </c>
      <c r="CS328">
        <f>MIN(AU327*(1+AU$6/Setup!$C$13),AU$7)</f>
        <v/>
      </c>
      <c r="CT328">
        <f>MIN(AV327*(1+AV$6/Setup!$C$13),AV$7)</f>
        <v/>
      </c>
      <c r="CU328">
        <f>MIN(AW327*(1+AW$6/Setup!$C$13),AW$7)</f>
        <v/>
      </c>
      <c r="CV328">
        <f>MIN(AX327*(1+AX$6/Setup!$C$13),AX$7)</f>
        <v/>
      </c>
      <c r="CW328">
        <f>MIN(AY327*(1+AY$6/Setup!$C$13),AY$7)</f>
        <v/>
      </c>
      <c r="CX328">
        <f>MIN(AZ327*(1+AZ$6/Setup!$C$13),AZ$7)</f>
        <v/>
      </c>
      <c r="CY328">
        <f>MIN(BA327*(1+BA$6/Setup!$C$13),BA$7)</f>
        <v/>
      </c>
      <c r="CZ328">
        <f>MIN(BB327*(1+BB$6/Setup!$C$13),BB$7)</f>
        <v/>
      </c>
      <c r="DA328">
        <f>MIN(BC327*(1+BC$6/Setup!$C$13),BC$7)</f>
        <v/>
      </c>
      <c r="DB328">
        <f>MIN(BD327*(1+BD$6/Setup!$C$13),BD$7)</f>
        <v/>
      </c>
      <c r="DC328">
        <f>MIN(BE327*(1+BE$6/Setup!$C$13),BE$7)</f>
        <v/>
      </c>
      <c r="DD328">
        <f>MIN(BF327*(1+BF$6/Setup!$C$13),BF$7)</f>
        <v/>
      </c>
      <c r="DE328">
        <f>MIN(BG327*(1+BG$6/Setup!$C$13),BG$7)</f>
        <v/>
      </c>
      <c r="DF328">
        <f>MIN(BH327*(1+BH$6/Setup!$C$13),BH$7)</f>
        <v/>
      </c>
      <c r="DG328">
        <f>MIN(BI327*(1+BI$6/Setup!$C$13),BI$7)</f>
        <v/>
      </c>
      <c r="DH328">
        <f>MIN(BJ327*(1+BJ$6/Setup!$C$13),BJ$7)</f>
        <v/>
      </c>
      <c r="DI328">
        <f>MIN(BK327*(1+BK$6/Setup!$C$13),BK$7)</f>
        <v/>
      </c>
      <c r="DJ328">
        <f>MIN(BL327*(1+BL$6/Setup!$C$13),BL$7)</f>
        <v/>
      </c>
      <c r="DK328">
        <f>MIN(BM327*(1+BM$6/Setup!$C$13),BM$7)</f>
        <v/>
      </c>
      <c r="DL328">
        <f>MIN(BN327*(1+BN$6/Setup!$C$13),BN$7)</f>
        <v/>
      </c>
      <c r="DM328">
        <f>MIN(BO327*(1+BO$6/Setup!$C$13),BO$7)</f>
        <v/>
      </c>
      <c r="DN328">
        <f>MIN(BP327*(1+BP$6/Setup!$C$13),BP$7)</f>
        <v/>
      </c>
      <c r="DO328">
        <f>MIN(BQ327*(1+BQ$6/Setup!$C$13),BQ$7)</f>
        <v/>
      </c>
      <c r="DP328">
        <f>MIN(T327*(1+T$6/Setup!$C$13)-BR328,$H328)</f>
        <v/>
      </c>
      <c r="DQ328">
        <f>MIN(U327*(1+U$6/Setup!$C$13)-BS328,MAX(0,$H328-SUM($DP328:DP328)))</f>
        <v/>
      </c>
      <c r="DR328">
        <f>MIN(V327*(1+V$6/Setup!$C$13)-BT328,MAX(0,$H328-SUM($DP328:DQ328)))</f>
        <v/>
      </c>
      <c r="DS328">
        <f>MIN(W327*(1+W$6/Setup!$C$13)-BU328,MAX(0,$H328-SUM($DP328:DR328)))</f>
        <v/>
      </c>
      <c r="DT328">
        <f>MIN(X327*(1+X$6/Setup!$C$13)-BV328,MAX(0,$H328-SUM($DP328:DS328)))</f>
        <v/>
      </c>
      <c r="DU328">
        <f>MIN(Y327*(1+Y$6/Setup!$C$13)-BW328,MAX(0,$H328-SUM($DP328:DT328)))</f>
        <v/>
      </c>
      <c r="DV328">
        <f>MIN(Z327*(1+Z$6/Setup!$C$13)-BX328,MAX(0,$H328-SUM($DP328:DU328)))</f>
        <v/>
      </c>
      <c r="DW328">
        <f>MIN(AA327*(1+AA$6/Setup!$C$13)-BY328,MAX(0,$H328-SUM($DP328:DV328)))</f>
        <v/>
      </c>
      <c r="DX328">
        <f>MIN(AB327*(1+AB$6/Setup!$C$13)-BZ328,MAX(0,$H328-SUM($DP328:DW328)))</f>
        <v/>
      </c>
      <c r="DY328">
        <f>MIN(AC327*(1+AC$6/Setup!$C$13)-CA328,MAX(0,$H328-SUM($DP328:DX328)))</f>
        <v/>
      </c>
      <c r="DZ328">
        <f>MIN(AD327*(1+AD$6/Setup!$C$13)-CB328,MAX(0,$H328-SUM($DP328:DY328)))</f>
        <v/>
      </c>
      <c r="EA328">
        <f>MIN(AE327*(1+AE$6/Setup!$C$13)-CC328,MAX(0,$H328-SUM($DP328:DZ328)))</f>
        <v/>
      </c>
      <c r="EB328">
        <f>MIN(AF327*(1+AF$6/Setup!$C$13)-CD328,MAX(0,$H328-SUM($DP328:EA328)))</f>
        <v/>
      </c>
      <c r="EC328">
        <f>MIN(AG327*(1+AG$6/Setup!$C$13)-CE328,MAX(0,$H328-SUM($DP328:EB328)))</f>
        <v/>
      </c>
      <c r="ED328">
        <f>MIN(AH327*(1+AH$6/Setup!$C$13)-CF328,MAX(0,$H328-SUM($DP328:EC328)))</f>
        <v/>
      </c>
      <c r="EE328">
        <f>MIN(AI327*(1+AI$6/Setup!$C$13)-CG328,MAX(0,$H328-SUM($DP328:ED328)))</f>
        <v/>
      </c>
      <c r="EF328">
        <f>MIN(AJ327*(1+AJ$6/Setup!$C$13)-CH328,MAX(0,$H328-SUM($DP328:EE328)))</f>
        <v/>
      </c>
      <c r="EG328">
        <f>MIN(AK327*(1+AK$6/Setup!$C$13)-CI328,MAX(0,$H328-SUM($DP328:EF328)))</f>
        <v/>
      </c>
      <c r="EH328">
        <f>MIN(AL327*(1+AL$6/Setup!$C$13)-CJ328,MAX(0,$H328-SUM($DP328:EG328)))</f>
        <v/>
      </c>
      <c r="EI328">
        <f>MIN(AM327*(1+AM$6/Setup!$C$13)-CK328,MAX(0,$H328-SUM($DP328:EH328)))</f>
        <v/>
      </c>
      <c r="EJ328">
        <f>MIN(AN327*(1+AN$6/Setup!$C$13)-CL328,MAX(0,$H328-SUM($DP328:EI328)))</f>
        <v/>
      </c>
      <c r="EK328">
        <f>MIN(AO327*(1+AO$6/Setup!$C$13)-CM328,MAX(0,$H328-SUM($DP328:EJ328)))</f>
        <v/>
      </c>
      <c r="EL328">
        <f>MIN(AP327*(1+AP$6/Setup!$C$13)-CN328,MAX(0,$H328-SUM($DP328:EK328)))</f>
        <v/>
      </c>
      <c r="EM328">
        <f>MIN(AQ327*(1+AQ$6/Setup!$C$13)-CO328,MAX(0,$H328-SUM($DP328:EL328)))</f>
        <v/>
      </c>
      <c r="EN328">
        <f>MIN(AR327*(1+AR$6/Setup!$C$13)-CP328,MAX(0,$H328-SUM($DP328:EM328)))</f>
        <v/>
      </c>
      <c r="EO328">
        <f>MIN(AS327*(1+AS$6/Setup!$C$13)-CQ328,MAX(0,$H328-SUM($DP328:EN328)))</f>
        <v/>
      </c>
      <c r="EP328">
        <f>MIN(AT327*(1+AT$6/Setup!$C$13)-CR328,MAX(0,$H328-SUM($DP328:EO328)))</f>
        <v/>
      </c>
      <c r="EQ328">
        <f>MIN(AU327*(1+AU$6/Setup!$C$13)-CS328,MAX(0,$H328-SUM($DP328:EP328)))</f>
        <v/>
      </c>
      <c r="ER328">
        <f>MIN(AV327*(1+AV$6/Setup!$C$13)-CT328,MAX(0,$H328-SUM($DP328:EQ328)))</f>
        <v/>
      </c>
      <c r="ES328">
        <f>MIN(AW327*(1+AW$6/Setup!$C$13)-CU328,MAX(0,$H328-SUM($DP328:ER328)))</f>
        <v/>
      </c>
      <c r="ET328">
        <f>MIN(AX327*(1+AX$6/Setup!$C$13)-CV328,MAX(0,$H328-SUM($DP328:ES328)))</f>
        <v/>
      </c>
      <c r="EU328">
        <f>MIN(AY327*(1+AY$6/Setup!$C$13)-CW328,MAX(0,$H328-SUM($DP328:ET328)))</f>
        <v/>
      </c>
      <c r="EV328">
        <f>MIN(AZ327*(1+AZ$6/Setup!$C$13)-CX328,MAX(0,$H328-SUM($DP328:EU328)))</f>
        <v/>
      </c>
      <c r="EW328">
        <f>MIN(BA327*(1+BA$6/Setup!$C$13)-CY328,MAX(0,$H328-SUM($DP328:EV328)))</f>
        <v/>
      </c>
      <c r="EX328">
        <f>MIN(BB327*(1+BB$6/Setup!$C$13)-CZ328,MAX(0,$H328-SUM($DP328:EW328)))</f>
        <v/>
      </c>
      <c r="EY328">
        <f>MIN(BC327*(1+BC$6/Setup!$C$13)-DA328,MAX(0,$H328-SUM($DP328:EX328)))</f>
        <v/>
      </c>
      <c r="EZ328">
        <f>MIN(BD327*(1+BD$6/Setup!$C$13)-DB328,MAX(0,$H328-SUM($DP328:EY328)))</f>
        <v/>
      </c>
      <c r="FA328">
        <f>MIN(BE327*(1+BE$6/Setup!$C$13)-DC328,MAX(0,$H328-SUM($DP328:EZ328)))</f>
        <v/>
      </c>
      <c r="FB328">
        <f>MIN(BF327*(1+BF$6/Setup!$C$13)-DD328,MAX(0,$H328-SUM($DP328:FA328)))</f>
        <v/>
      </c>
      <c r="FC328">
        <f>MIN(BG327*(1+BG$6/Setup!$C$13)-DE328,MAX(0,$H328-SUM($DP328:FB328)))</f>
        <v/>
      </c>
      <c r="FD328">
        <f>MIN(BH327*(1+BH$6/Setup!$C$13)-DF328,MAX(0,$H328-SUM($DP328:FC328)))</f>
        <v/>
      </c>
      <c r="FE328">
        <f>MIN(BI327*(1+BI$6/Setup!$C$13)-DG328,MAX(0,$H328-SUM($DP328:FD328)))</f>
        <v/>
      </c>
      <c r="FF328">
        <f>MIN(BJ327*(1+BJ$6/Setup!$C$13)-DH328,MAX(0,$H328-SUM($DP328:FE328)))</f>
        <v/>
      </c>
      <c r="FG328">
        <f>MIN(BK327*(1+BK$6/Setup!$C$13)-DI328,MAX(0,$H328-SUM($DP328:FF328)))</f>
        <v/>
      </c>
      <c r="FH328">
        <f>MIN(BL327*(1+BL$6/Setup!$C$13)-DJ328,MAX(0,$H328-SUM($DP328:FG328)))</f>
        <v/>
      </c>
      <c r="FI328">
        <f>MIN(BM327*(1+BM$6/Setup!$C$13)-DK328,MAX(0,$H328-SUM($DP328:FH328)))</f>
        <v/>
      </c>
      <c r="FJ328">
        <f>MIN(BN327*(1+BN$6/Setup!$C$13)-DL328,MAX(0,$H328-SUM($DP328:FI328)))</f>
        <v/>
      </c>
      <c r="FK328">
        <f>MIN(BO327*(1+BO$6/Setup!$C$13)-DM328,MAX(0,$H328-SUM($DP328:FJ328)))</f>
        <v/>
      </c>
      <c r="FL328">
        <f>MIN(BP327*(1+BP$6/Setup!$C$13)-DN328,MAX(0,$H328-SUM($DP328:FK328)))</f>
        <v/>
      </c>
      <c r="FM328">
        <f>MIN(BQ327*(1+BQ$6/Setup!$C$13)-DO328,MAX(0,$H328-SUM($DP328:FL328)))</f>
        <v/>
      </c>
    </row>
    <row r="329">
      <c r="A329">
        <f>A328+1</f>
        <v/>
      </c>
      <c r="B329">
        <f>IF(Setup!$C$6="Every week",Setup!$C$7+7*(A329-1),IF(Setup!$C$6="Every 2 weeks",Setup!$C$7+14*(A329-1),IF(Setup!$C$6="Every month",EDATE(Setup!$C$7,A329-1),EOMONTH(Setup!$C$7,INT((A329-1+Setup!$C$20)/2)-1)+MIN(IF(MOD(A329-1+Setup!$C$20,2)=0,Setup!$C$18,Setup!$C$19),DAY(EOMONTH(Setup!$C$7,INT((A329-1+Setup!$C$20)/2)))))))</f>
        <v/>
      </c>
      <c r="C329">
        <f>N('Paycheck Plan'!J325)</f>
        <v/>
      </c>
      <c r="D329">
        <f>N('Paycheck Plan'!K325)</f>
        <v/>
      </c>
      <c r="E329">
        <f>MIN(MAX(0,Setup!$C$10-F328),MAX(0,Setup!$C$8+C329-G329))</f>
        <v/>
      </c>
      <c r="F329">
        <f>F328+E329</f>
        <v/>
      </c>
      <c r="G329">
        <f>MIN(Setup!$C$14,MAX(0,Setup!$C$8+C329))</f>
        <v/>
      </c>
      <c r="H329">
        <f>MAX(0,Setup!$C$8+C329-G329-E329)+SUM($T$7:$BQ$7)-SUM(BR329:DO329)</f>
        <v/>
      </c>
      <c r="I329">
        <f>SUMPRODUCT(T328:BQ328,$T$6:$BQ$6)/Setup!$C$13</f>
        <v/>
      </c>
      <c r="J329">
        <f>SUM(T329:BQ329)</f>
        <v/>
      </c>
      <c r="K329">
        <f>IF(MAX(DP329:FM329)&gt;0,MATCH(MAX(DP329:FM329),DP329:FM329,0),1)</f>
        <v/>
      </c>
      <c r="T329">
        <f>MAX(0,T328*(1+T$6/Setup!$C$13)-BR329-DP329)+IF($K329=1,$D329,0)</f>
        <v/>
      </c>
      <c r="U329">
        <f>MAX(0,U328*(1+U$6/Setup!$C$13)-BS329-DQ329)+IF($K329=2,$D329,0)</f>
        <v/>
      </c>
      <c r="V329">
        <f>MAX(0,V328*(1+V$6/Setup!$C$13)-BT329-DR329)+IF($K329=3,$D329,0)</f>
        <v/>
      </c>
      <c r="W329">
        <f>MAX(0,W328*(1+W$6/Setup!$C$13)-BU329-DS329)+IF($K329=4,$D329,0)</f>
        <v/>
      </c>
      <c r="X329">
        <f>MAX(0,X328*(1+X$6/Setup!$C$13)-BV329-DT329)+IF($K329=5,$D329,0)</f>
        <v/>
      </c>
      <c r="Y329">
        <f>MAX(0,Y328*(1+Y$6/Setup!$C$13)-BW329-DU329)+IF($K329=6,$D329,0)</f>
        <v/>
      </c>
      <c r="Z329">
        <f>MAX(0,Z328*(1+Z$6/Setup!$C$13)-BX329-DV329)+IF($K329=7,$D329,0)</f>
        <v/>
      </c>
      <c r="AA329">
        <f>MAX(0,AA328*(1+AA$6/Setup!$C$13)-BY329-DW329)+IF($K329=8,$D329,0)</f>
        <v/>
      </c>
      <c r="AB329">
        <f>MAX(0,AB328*(1+AB$6/Setup!$C$13)-BZ329-DX329)+IF($K329=9,$D329,0)</f>
        <v/>
      </c>
      <c r="AC329">
        <f>MAX(0,AC328*(1+AC$6/Setup!$C$13)-CA329-DY329)+IF($K329=10,$D329,0)</f>
        <v/>
      </c>
      <c r="AD329">
        <f>MAX(0,AD328*(1+AD$6/Setup!$C$13)-CB329-DZ329)+IF($K329=11,$D329,0)</f>
        <v/>
      </c>
      <c r="AE329">
        <f>MAX(0,AE328*(1+AE$6/Setup!$C$13)-CC329-EA329)+IF($K329=12,$D329,0)</f>
        <v/>
      </c>
      <c r="AF329">
        <f>MAX(0,AF328*(1+AF$6/Setup!$C$13)-CD329-EB329)+IF($K329=13,$D329,0)</f>
        <v/>
      </c>
      <c r="AG329">
        <f>MAX(0,AG328*(1+AG$6/Setup!$C$13)-CE329-EC329)+IF($K329=14,$D329,0)</f>
        <v/>
      </c>
      <c r="AH329">
        <f>MAX(0,AH328*(1+AH$6/Setup!$C$13)-CF329-ED329)+IF($K329=15,$D329,0)</f>
        <v/>
      </c>
      <c r="AI329">
        <f>MAX(0,AI328*(1+AI$6/Setup!$C$13)-CG329-EE329)+IF($K329=16,$D329,0)</f>
        <v/>
      </c>
      <c r="AJ329">
        <f>MAX(0,AJ328*(1+AJ$6/Setup!$C$13)-CH329-EF329)+IF($K329=17,$D329,0)</f>
        <v/>
      </c>
      <c r="AK329">
        <f>MAX(0,AK328*(1+AK$6/Setup!$C$13)-CI329-EG329)+IF($K329=18,$D329,0)</f>
        <v/>
      </c>
      <c r="AL329">
        <f>MAX(0,AL328*(1+AL$6/Setup!$C$13)-CJ329-EH329)+IF($K329=19,$D329,0)</f>
        <v/>
      </c>
      <c r="AM329">
        <f>MAX(0,AM328*(1+AM$6/Setup!$C$13)-CK329-EI329)+IF($K329=20,$D329,0)</f>
        <v/>
      </c>
      <c r="AN329">
        <f>MAX(0,AN328*(1+AN$6/Setup!$C$13)-CL329-EJ329)+IF($K329=21,$D329,0)</f>
        <v/>
      </c>
      <c r="AO329">
        <f>MAX(0,AO328*(1+AO$6/Setup!$C$13)-CM329-EK329)+IF($K329=22,$D329,0)</f>
        <v/>
      </c>
      <c r="AP329">
        <f>MAX(0,AP328*(1+AP$6/Setup!$C$13)-CN329-EL329)+IF($K329=23,$D329,0)</f>
        <v/>
      </c>
      <c r="AQ329">
        <f>MAX(0,AQ328*(1+AQ$6/Setup!$C$13)-CO329-EM329)+IF($K329=24,$D329,0)</f>
        <v/>
      </c>
      <c r="AR329">
        <f>MAX(0,AR328*(1+AR$6/Setup!$C$13)-CP329-EN329)+IF($K329=25,$D329,0)</f>
        <v/>
      </c>
      <c r="AS329">
        <f>MAX(0,AS328*(1+AS$6/Setup!$C$13)-CQ329-EO329)+IF($K329=26,$D329,0)</f>
        <v/>
      </c>
      <c r="AT329">
        <f>MAX(0,AT328*(1+AT$6/Setup!$C$13)-CR329-EP329)+IF($K329=27,$D329,0)</f>
        <v/>
      </c>
      <c r="AU329">
        <f>MAX(0,AU328*(1+AU$6/Setup!$C$13)-CS329-EQ329)+IF($K329=28,$D329,0)</f>
        <v/>
      </c>
      <c r="AV329">
        <f>MAX(0,AV328*(1+AV$6/Setup!$C$13)-CT329-ER329)+IF($K329=29,$D329,0)</f>
        <v/>
      </c>
      <c r="AW329">
        <f>MAX(0,AW328*(1+AW$6/Setup!$C$13)-CU329-ES329)+IF($K329=30,$D329,0)</f>
        <v/>
      </c>
      <c r="AX329">
        <f>MAX(0,AX328*(1+AX$6/Setup!$C$13)-CV329-ET329)+IF($K329=31,$D329,0)</f>
        <v/>
      </c>
      <c r="AY329">
        <f>MAX(0,AY328*(1+AY$6/Setup!$C$13)-CW329-EU329)+IF($K329=32,$D329,0)</f>
        <v/>
      </c>
      <c r="AZ329">
        <f>MAX(0,AZ328*(1+AZ$6/Setup!$C$13)-CX329-EV329)+IF($K329=33,$D329,0)</f>
        <v/>
      </c>
      <c r="BA329">
        <f>MAX(0,BA328*(1+BA$6/Setup!$C$13)-CY329-EW329)+IF($K329=34,$D329,0)</f>
        <v/>
      </c>
      <c r="BB329">
        <f>MAX(0,BB328*(1+BB$6/Setup!$C$13)-CZ329-EX329)+IF($K329=35,$D329,0)</f>
        <v/>
      </c>
      <c r="BC329">
        <f>MAX(0,BC328*(1+BC$6/Setup!$C$13)-DA329-EY329)+IF($K329=36,$D329,0)</f>
        <v/>
      </c>
      <c r="BD329">
        <f>MAX(0,BD328*(1+BD$6/Setup!$C$13)-DB329-EZ329)+IF($K329=37,$D329,0)</f>
        <v/>
      </c>
      <c r="BE329">
        <f>MAX(0,BE328*(1+BE$6/Setup!$C$13)-DC329-FA329)+IF($K329=38,$D329,0)</f>
        <v/>
      </c>
      <c r="BF329">
        <f>MAX(0,BF328*(1+BF$6/Setup!$C$13)-DD329-FB329)+IF($K329=39,$D329,0)</f>
        <v/>
      </c>
      <c r="BG329">
        <f>MAX(0,BG328*(1+BG$6/Setup!$C$13)-DE329-FC329)+IF($K329=40,$D329,0)</f>
        <v/>
      </c>
      <c r="BH329">
        <f>MAX(0,BH328*(1+BH$6/Setup!$C$13)-DF329-FD329)+IF($K329=41,$D329,0)</f>
        <v/>
      </c>
      <c r="BI329">
        <f>MAX(0,BI328*(1+BI$6/Setup!$C$13)-DG329-FE329)+IF($K329=42,$D329,0)</f>
        <v/>
      </c>
      <c r="BJ329">
        <f>MAX(0,BJ328*(1+BJ$6/Setup!$C$13)-DH329-FF329)+IF($K329=43,$D329,0)</f>
        <v/>
      </c>
      <c r="BK329">
        <f>MAX(0,BK328*(1+BK$6/Setup!$C$13)-DI329-FG329)+IF($K329=44,$D329,0)</f>
        <v/>
      </c>
      <c r="BL329">
        <f>MAX(0,BL328*(1+BL$6/Setup!$C$13)-DJ329-FH329)+IF($K329=45,$D329,0)</f>
        <v/>
      </c>
      <c r="BM329">
        <f>MAX(0,BM328*(1+BM$6/Setup!$C$13)-DK329-FI329)+IF($K329=46,$D329,0)</f>
        <v/>
      </c>
      <c r="BN329">
        <f>MAX(0,BN328*(1+BN$6/Setup!$C$13)-DL329-FJ329)+IF($K329=47,$D329,0)</f>
        <v/>
      </c>
      <c r="BO329">
        <f>MAX(0,BO328*(1+BO$6/Setup!$C$13)-DM329-FK329)+IF($K329=48,$D329,0)</f>
        <v/>
      </c>
      <c r="BP329">
        <f>MAX(0,BP328*(1+BP$6/Setup!$C$13)-DN329-FL329)+IF($K329=49,$D329,0)</f>
        <v/>
      </c>
      <c r="BQ329">
        <f>MAX(0,BQ328*(1+BQ$6/Setup!$C$13)-DO329-FM329)+IF($K329=50,$D329,0)</f>
        <v/>
      </c>
      <c r="BR329">
        <f>MIN(T328*(1+T$6/Setup!$C$13),T$7)</f>
        <v/>
      </c>
      <c r="BS329">
        <f>MIN(U328*(1+U$6/Setup!$C$13),U$7)</f>
        <v/>
      </c>
      <c r="BT329">
        <f>MIN(V328*(1+V$6/Setup!$C$13),V$7)</f>
        <v/>
      </c>
      <c r="BU329">
        <f>MIN(W328*(1+W$6/Setup!$C$13),W$7)</f>
        <v/>
      </c>
      <c r="BV329">
        <f>MIN(X328*(1+X$6/Setup!$C$13),X$7)</f>
        <v/>
      </c>
      <c r="BW329">
        <f>MIN(Y328*(1+Y$6/Setup!$C$13),Y$7)</f>
        <v/>
      </c>
      <c r="BX329">
        <f>MIN(Z328*(1+Z$6/Setup!$C$13),Z$7)</f>
        <v/>
      </c>
      <c r="BY329">
        <f>MIN(AA328*(1+AA$6/Setup!$C$13),AA$7)</f>
        <v/>
      </c>
      <c r="BZ329">
        <f>MIN(AB328*(1+AB$6/Setup!$C$13),AB$7)</f>
        <v/>
      </c>
      <c r="CA329">
        <f>MIN(AC328*(1+AC$6/Setup!$C$13),AC$7)</f>
        <v/>
      </c>
      <c r="CB329">
        <f>MIN(AD328*(1+AD$6/Setup!$C$13),AD$7)</f>
        <v/>
      </c>
      <c r="CC329">
        <f>MIN(AE328*(1+AE$6/Setup!$C$13),AE$7)</f>
        <v/>
      </c>
      <c r="CD329">
        <f>MIN(AF328*(1+AF$6/Setup!$C$13),AF$7)</f>
        <v/>
      </c>
      <c r="CE329">
        <f>MIN(AG328*(1+AG$6/Setup!$C$13),AG$7)</f>
        <v/>
      </c>
      <c r="CF329">
        <f>MIN(AH328*(1+AH$6/Setup!$C$13),AH$7)</f>
        <v/>
      </c>
      <c r="CG329">
        <f>MIN(AI328*(1+AI$6/Setup!$C$13),AI$7)</f>
        <v/>
      </c>
      <c r="CH329">
        <f>MIN(AJ328*(1+AJ$6/Setup!$C$13),AJ$7)</f>
        <v/>
      </c>
      <c r="CI329">
        <f>MIN(AK328*(1+AK$6/Setup!$C$13),AK$7)</f>
        <v/>
      </c>
      <c r="CJ329">
        <f>MIN(AL328*(1+AL$6/Setup!$C$13),AL$7)</f>
        <v/>
      </c>
      <c r="CK329">
        <f>MIN(AM328*(1+AM$6/Setup!$C$13),AM$7)</f>
        <v/>
      </c>
      <c r="CL329">
        <f>MIN(AN328*(1+AN$6/Setup!$C$13),AN$7)</f>
        <v/>
      </c>
      <c r="CM329">
        <f>MIN(AO328*(1+AO$6/Setup!$C$13),AO$7)</f>
        <v/>
      </c>
      <c r="CN329">
        <f>MIN(AP328*(1+AP$6/Setup!$C$13),AP$7)</f>
        <v/>
      </c>
      <c r="CO329">
        <f>MIN(AQ328*(1+AQ$6/Setup!$C$13),AQ$7)</f>
        <v/>
      </c>
      <c r="CP329">
        <f>MIN(AR328*(1+AR$6/Setup!$C$13),AR$7)</f>
        <v/>
      </c>
      <c r="CQ329">
        <f>MIN(AS328*(1+AS$6/Setup!$C$13),AS$7)</f>
        <v/>
      </c>
      <c r="CR329">
        <f>MIN(AT328*(1+AT$6/Setup!$C$13),AT$7)</f>
        <v/>
      </c>
      <c r="CS329">
        <f>MIN(AU328*(1+AU$6/Setup!$C$13),AU$7)</f>
        <v/>
      </c>
      <c r="CT329">
        <f>MIN(AV328*(1+AV$6/Setup!$C$13),AV$7)</f>
        <v/>
      </c>
      <c r="CU329">
        <f>MIN(AW328*(1+AW$6/Setup!$C$13),AW$7)</f>
        <v/>
      </c>
      <c r="CV329">
        <f>MIN(AX328*(1+AX$6/Setup!$C$13),AX$7)</f>
        <v/>
      </c>
      <c r="CW329">
        <f>MIN(AY328*(1+AY$6/Setup!$C$13),AY$7)</f>
        <v/>
      </c>
      <c r="CX329">
        <f>MIN(AZ328*(1+AZ$6/Setup!$C$13),AZ$7)</f>
        <v/>
      </c>
      <c r="CY329">
        <f>MIN(BA328*(1+BA$6/Setup!$C$13),BA$7)</f>
        <v/>
      </c>
      <c r="CZ329">
        <f>MIN(BB328*(1+BB$6/Setup!$C$13),BB$7)</f>
        <v/>
      </c>
      <c r="DA329">
        <f>MIN(BC328*(1+BC$6/Setup!$C$13),BC$7)</f>
        <v/>
      </c>
      <c r="DB329">
        <f>MIN(BD328*(1+BD$6/Setup!$C$13),BD$7)</f>
        <v/>
      </c>
      <c r="DC329">
        <f>MIN(BE328*(1+BE$6/Setup!$C$13),BE$7)</f>
        <v/>
      </c>
      <c r="DD329">
        <f>MIN(BF328*(1+BF$6/Setup!$C$13),BF$7)</f>
        <v/>
      </c>
      <c r="DE329">
        <f>MIN(BG328*(1+BG$6/Setup!$C$13),BG$7)</f>
        <v/>
      </c>
      <c r="DF329">
        <f>MIN(BH328*(1+BH$6/Setup!$C$13),BH$7)</f>
        <v/>
      </c>
      <c r="DG329">
        <f>MIN(BI328*(1+BI$6/Setup!$C$13),BI$7)</f>
        <v/>
      </c>
      <c r="DH329">
        <f>MIN(BJ328*(1+BJ$6/Setup!$C$13),BJ$7)</f>
        <v/>
      </c>
      <c r="DI329">
        <f>MIN(BK328*(1+BK$6/Setup!$C$13),BK$7)</f>
        <v/>
      </c>
      <c r="DJ329">
        <f>MIN(BL328*(1+BL$6/Setup!$C$13),BL$7)</f>
        <v/>
      </c>
      <c r="DK329">
        <f>MIN(BM328*(1+BM$6/Setup!$C$13),BM$7)</f>
        <v/>
      </c>
      <c r="DL329">
        <f>MIN(BN328*(1+BN$6/Setup!$C$13),BN$7)</f>
        <v/>
      </c>
      <c r="DM329">
        <f>MIN(BO328*(1+BO$6/Setup!$C$13),BO$7)</f>
        <v/>
      </c>
      <c r="DN329">
        <f>MIN(BP328*(1+BP$6/Setup!$C$13),BP$7)</f>
        <v/>
      </c>
      <c r="DO329">
        <f>MIN(BQ328*(1+BQ$6/Setup!$C$13),BQ$7)</f>
        <v/>
      </c>
      <c r="DP329">
        <f>MIN(T328*(1+T$6/Setup!$C$13)-BR329,$H329)</f>
        <v/>
      </c>
      <c r="DQ329">
        <f>MIN(U328*(1+U$6/Setup!$C$13)-BS329,MAX(0,$H329-SUM($DP329:DP329)))</f>
        <v/>
      </c>
      <c r="DR329">
        <f>MIN(V328*(1+V$6/Setup!$C$13)-BT329,MAX(0,$H329-SUM($DP329:DQ329)))</f>
        <v/>
      </c>
      <c r="DS329">
        <f>MIN(W328*(1+W$6/Setup!$C$13)-BU329,MAX(0,$H329-SUM($DP329:DR329)))</f>
        <v/>
      </c>
      <c r="DT329">
        <f>MIN(X328*(1+X$6/Setup!$C$13)-BV329,MAX(0,$H329-SUM($DP329:DS329)))</f>
        <v/>
      </c>
      <c r="DU329">
        <f>MIN(Y328*(1+Y$6/Setup!$C$13)-BW329,MAX(0,$H329-SUM($DP329:DT329)))</f>
        <v/>
      </c>
      <c r="DV329">
        <f>MIN(Z328*(1+Z$6/Setup!$C$13)-BX329,MAX(0,$H329-SUM($DP329:DU329)))</f>
        <v/>
      </c>
      <c r="DW329">
        <f>MIN(AA328*(1+AA$6/Setup!$C$13)-BY329,MAX(0,$H329-SUM($DP329:DV329)))</f>
        <v/>
      </c>
      <c r="DX329">
        <f>MIN(AB328*(1+AB$6/Setup!$C$13)-BZ329,MAX(0,$H329-SUM($DP329:DW329)))</f>
        <v/>
      </c>
      <c r="DY329">
        <f>MIN(AC328*(1+AC$6/Setup!$C$13)-CA329,MAX(0,$H329-SUM($DP329:DX329)))</f>
        <v/>
      </c>
      <c r="DZ329">
        <f>MIN(AD328*(1+AD$6/Setup!$C$13)-CB329,MAX(0,$H329-SUM($DP329:DY329)))</f>
        <v/>
      </c>
      <c r="EA329">
        <f>MIN(AE328*(1+AE$6/Setup!$C$13)-CC329,MAX(0,$H329-SUM($DP329:DZ329)))</f>
        <v/>
      </c>
      <c r="EB329">
        <f>MIN(AF328*(1+AF$6/Setup!$C$13)-CD329,MAX(0,$H329-SUM($DP329:EA329)))</f>
        <v/>
      </c>
      <c r="EC329">
        <f>MIN(AG328*(1+AG$6/Setup!$C$13)-CE329,MAX(0,$H329-SUM($DP329:EB329)))</f>
        <v/>
      </c>
      <c r="ED329">
        <f>MIN(AH328*(1+AH$6/Setup!$C$13)-CF329,MAX(0,$H329-SUM($DP329:EC329)))</f>
        <v/>
      </c>
      <c r="EE329">
        <f>MIN(AI328*(1+AI$6/Setup!$C$13)-CG329,MAX(0,$H329-SUM($DP329:ED329)))</f>
        <v/>
      </c>
      <c r="EF329">
        <f>MIN(AJ328*(1+AJ$6/Setup!$C$13)-CH329,MAX(0,$H329-SUM($DP329:EE329)))</f>
        <v/>
      </c>
      <c r="EG329">
        <f>MIN(AK328*(1+AK$6/Setup!$C$13)-CI329,MAX(0,$H329-SUM($DP329:EF329)))</f>
        <v/>
      </c>
      <c r="EH329">
        <f>MIN(AL328*(1+AL$6/Setup!$C$13)-CJ329,MAX(0,$H329-SUM($DP329:EG329)))</f>
        <v/>
      </c>
      <c r="EI329">
        <f>MIN(AM328*(1+AM$6/Setup!$C$13)-CK329,MAX(0,$H329-SUM($DP329:EH329)))</f>
        <v/>
      </c>
      <c r="EJ329">
        <f>MIN(AN328*(1+AN$6/Setup!$C$13)-CL329,MAX(0,$H329-SUM($DP329:EI329)))</f>
        <v/>
      </c>
      <c r="EK329">
        <f>MIN(AO328*(1+AO$6/Setup!$C$13)-CM329,MAX(0,$H329-SUM($DP329:EJ329)))</f>
        <v/>
      </c>
      <c r="EL329">
        <f>MIN(AP328*(1+AP$6/Setup!$C$13)-CN329,MAX(0,$H329-SUM($DP329:EK329)))</f>
        <v/>
      </c>
      <c r="EM329">
        <f>MIN(AQ328*(1+AQ$6/Setup!$C$13)-CO329,MAX(0,$H329-SUM($DP329:EL329)))</f>
        <v/>
      </c>
      <c r="EN329">
        <f>MIN(AR328*(1+AR$6/Setup!$C$13)-CP329,MAX(0,$H329-SUM($DP329:EM329)))</f>
        <v/>
      </c>
      <c r="EO329">
        <f>MIN(AS328*(1+AS$6/Setup!$C$13)-CQ329,MAX(0,$H329-SUM($DP329:EN329)))</f>
        <v/>
      </c>
      <c r="EP329">
        <f>MIN(AT328*(1+AT$6/Setup!$C$13)-CR329,MAX(0,$H329-SUM($DP329:EO329)))</f>
        <v/>
      </c>
      <c r="EQ329">
        <f>MIN(AU328*(1+AU$6/Setup!$C$13)-CS329,MAX(0,$H329-SUM($DP329:EP329)))</f>
        <v/>
      </c>
      <c r="ER329">
        <f>MIN(AV328*(1+AV$6/Setup!$C$13)-CT329,MAX(0,$H329-SUM($DP329:EQ329)))</f>
        <v/>
      </c>
      <c r="ES329">
        <f>MIN(AW328*(1+AW$6/Setup!$C$13)-CU329,MAX(0,$H329-SUM($DP329:ER329)))</f>
        <v/>
      </c>
      <c r="ET329">
        <f>MIN(AX328*(1+AX$6/Setup!$C$13)-CV329,MAX(0,$H329-SUM($DP329:ES329)))</f>
        <v/>
      </c>
      <c r="EU329">
        <f>MIN(AY328*(1+AY$6/Setup!$C$13)-CW329,MAX(0,$H329-SUM($DP329:ET329)))</f>
        <v/>
      </c>
      <c r="EV329">
        <f>MIN(AZ328*(1+AZ$6/Setup!$C$13)-CX329,MAX(0,$H329-SUM($DP329:EU329)))</f>
        <v/>
      </c>
      <c r="EW329">
        <f>MIN(BA328*(1+BA$6/Setup!$C$13)-CY329,MAX(0,$H329-SUM($DP329:EV329)))</f>
        <v/>
      </c>
      <c r="EX329">
        <f>MIN(BB328*(1+BB$6/Setup!$C$13)-CZ329,MAX(0,$H329-SUM($DP329:EW329)))</f>
        <v/>
      </c>
      <c r="EY329">
        <f>MIN(BC328*(1+BC$6/Setup!$C$13)-DA329,MAX(0,$H329-SUM($DP329:EX329)))</f>
        <v/>
      </c>
      <c r="EZ329">
        <f>MIN(BD328*(1+BD$6/Setup!$C$13)-DB329,MAX(0,$H329-SUM($DP329:EY329)))</f>
        <v/>
      </c>
      <c r="FA329">
        <f>MIN(BE328*(1+BE$6/Setup!$C$13)-DC329,MAX(0,$H329-SUM($DP329:EZ329)))</f>
        <v/>
      </c>
      <c r="FB329">
        <f>MIN(BF328*(1+BF$6/Setup!$C$13)-DD329,MAX(0,$H329-SUM($DP329:FA329)))</f>
        <v/>
      </c>
      <c r="FC329">
        <f>MIN(BG328*(1+BG$6/Setup!$C$13)-DE329,MAX(0,$H329-SUM($DP329:FB329)))</f>
        <v/>
      </c>
      <c r="FD329">
        <f>MIN(BH328*(1+BH$6/Setup!$C$13)-DF329,MAX(0,$H329-SUM($DP329:FC329)))</f>
        <v/>
      </c>
      <c r="FE329">
        <f>MIN(BI328*(1+BI$6/Setup!$C$13)-DG329,MAX(0,$H329-SUM($DP329:FD329)))</f>
        <v/>
      </c>
      <c r="FF329">
        <f>MIN(BJ328*(1+BJ$6/Setup!$C$13)-DH329,MAX(0,$H329-SUM($DP329:FE329)))</f>
        <v/>
      </c>
      <c r="FG329">
        <f>MIN(BK328*(1+BK$6/Setup!$C$13)-DI329,MAX(0,$H329-SUM($DP329:FF329)))</f>
        <v/>
      </c>
      <c r="FH329">
        <f>MIN(BL328*(1+BL$6/Setup!$C$13)-DJ329,MAX(0,$H329-SUM($DP329:FG329)))</f>
        <v/>
      </c>
      <c r="FI329">
        <f>MIN(BM328*(1+BM$6/Setup!$C$13)-DK329,MAX(0,$H329-SUM($DP329:FH329)))</f>
        <v/>
      </c>
      <c r="FJ329">
        <f>MIN(BN328*(1+BN$6/Setup!$C$13)-DL329,MAX(0,$H329-SUM($DP329:FI329)))</f>
        <v/>
      </c>
      <c r="FK329">
        <f>MIN(BO328*(1+BO$6/Setup!$C$13)-DM329,MAX(0,$H329-SUM($DP329:FJ329)))</f>
        <v/>
      </c>
      <c r="FL329">
        <f>MIN(BP328*(1+BP$6/Setup!$C$13)-DN329,MAX(0,$H329-SUM($DP329:FK329)))</f>
        <v/>
      </c>
      <c r="FM329">
        <f>MIN(BQ328*(1+BQ$6/Setup!$C$13)-DO329,MAX(0,$H329-SUM($DP329:FL329)))</f>
        <v/>
      </c>
    </row>
    <row r="330">
      <c r="A330">
        <f>A329+1</f>
        <v/>
      </c>
      <c r="B330">
        <f>IF(Setup!$C$6="Every week",Setup!$C$7+7*(A330-1),IF(Setup!$C$6="Every 2 weeks",Setup!$C$7+14*(A330-1),IF(Setup!$C$6="Every month",EDATE(Setup!$C$7,A330-1),EOMONTH(Setup!$C$7,INT((A330-1+Setup!$C$20)/2)-1)+MIN(IF(MOD(A330-1+Setup!$C$20,2)=0,Setup!$C$18,Setup!$C$19),DAY(EOMONTH(Setup!$C$7,INT((A330-1+Setup!$C$20)/2)))))))</f>
        <v/>
      </c>
      <c r="C330">
        <f>N('Paycheck Plan'!J326)</f>
        <v/>
      </c>
      <c r="D330">
        <f>N('Paycheck Plan'!K326)</f>
        <v/>
      </c>
      <c r="E330">
        <f>MIN(MAX(0,Setup!$C$10-F329),MAX(0,Setup!$C$8+C330-G330))</f>
        <v/>
      </c>
      <c r="F330">
        <f>F329+E330</f>
        <v/>
      </c>
      <c r="G330">
        <f>MIN(Setup!$C$14,MAX(0,Setup!$C$8+C330))</f>
        <v/>
      </c>
      <c r="H330">
        <f>MAX(0,Setup!$C$8+C330-G330-E330)+SUM($T$7:$BQ$7)-SUM(BR330:DO330)</f>
        <v/>
      </c>
      <c r="I330">
        <f>SUMPRODUCT(T329:BQ329,$T$6:$BQ$6)/Setup!$C$13</f>
        <v/>
      </c>
      <c r="J330">
        <f>SUM(T330:BQ330)</f>
        <v/>
      </c>
      <c r="K330">
        <f>IF(MAX(DP330:FM330)&gt;0,MATCH(MAX(DP330:FM330),DP330:FM330,0),1)</f>
        <v/>
      </c>
      <c r="T330">
        <f>MAX(0,T329*(1+T$6/Setup!$C$13)-BR330-DP330)+IF($K330=1,$D330,0)</f>
        <v/>
      </c>
      <c r="U330">
        <f>MAX(0,U329*(1+U$6/Setup!$C$13)-BS330-DQ330)+IF($K330=2,$D330,0)</f>
        <v/>
      </c>
      <c r="V330">
        <f>MAX(0,V329*(1+V$6/Setup!$C$13)-BT330-DR330)+IF($K330=3,$D330,0)</f>
        <v/>
      </c>
      <c r="W330">
        <f>MAX(0,W329*(1+W$6/Setup!$C$13)-BU330-DS330)+IF($K330=4,$D330,0)</f>
        <v/>
      </c>
      <c r="X330">
        <f>MAX(0,X329*(1+X$6/Setup!$C$13)-BV330-DT330)+IF($K330=5,$D330,0)</f>
        <v/>
      </c>
      <c r="Y330">
        <f>MAX(0,Y329*(1+Y$6/Setup!$C$13)-BW330-DU330)+IF($K330=6,$D330,0)</f>
        <v/>
      </c>
      <c r="Z330">
        <f>MAX(0,Z329*(1+Z$6/Setup!$C$13)-BX330-DV330)+IF($K330=7,$D330,0)</f>
        <v/>
      </c>
      <c r="AA330">
        <f>MAX(0,AA329*(1+AA$6/Setup!$C$13)-BY330-DW330)+IF($K330=8,$D330,0)</f>
        <v/>
      </c>
      <c r="AB330">
        <f>MAX(0,AB329*(1+AB$6/Setup!$C$13)-BZ330-DX330)+IF($K330=9,$D330,0)</f>
        <v/>
      </c>
      <c r="AC330">
        <f>MAX(0,AC329*(1+AC$6/Setup!$C$13)-CA330-DY330)+IF($K330=10,$D330,0)</f>
        <v/>
      </c>
      <c r="AD330">
        <f>MAX(0,AD329*(1+AD$6/Setup!$C$13)-CB330-DZ330)+IF($K330=11,$D330,0)</f>
        <v/>
      </c>
      <c r="AE330">
        <f>MAX(0,AE329*(1+AE$6/Setup!$C$13)-CC330-EA330)+IF($K330=12,$D330,0)</f>
        <v/>
      </c>
      <c r="AF330">
        <f>MAX(0,AF329*(1+AF$6/Setup!$C$13)-CD330-EB330)+IF($K330=13,$D330,0)</f>
        <v/>
      </c>
      <c r="AG330">
        <f>MAX(0,AG329*(1+AG$6/Setup!$C$13)-CE330-EC330)+IF($K330=14,$D330,0)</f>
        <v/>
      </c>
      <c r="AH330">
        <f>MAX(0,AH329*(1+AH$6/Setup!$C$13)-CF330-ED330)+IF($K330=15,$D330,0)</f>
        <v/>
      </c>
      <c r="AI330">
        <f>MAX(0,AI329*(1+AI$6/Setup!$C$13)-CG330-EE330)+IF($K330=16,$D330,0)</f>
        <v/>
      </c>
      <c r="AJ330">
        <f>MAX(0,AJ329*(1+AJ$6/Setup!$C$13)-CH330-EF330)+IF($K330=17,$D330,0)</f>
        <v/>
      </c>
      <c r="AK330">
        <f>MAX(0,AK329*(1+AK$6/Setup!$C$13)-CI330-EG330)+IF($K330=18,$D330,0)</f>
        <v/>
      </c>
      <c r="AL330">
        <f>MAX(0,AL329*(1+AL$6/Setup!$C$13)-CJ330-EH330)+IF($K330=19,$D330,0)</f>
        <v/>
      </c>
      <c r="AM330">
        <f>MAX(0,AM329*(1+AM$6/Setup!$C$13)-CK330-EI330)+IF($K330=20,$D330,0)</f>
        <v/>
      </c>
      <c r="AN330">
        <f>MAX(0,AN329*(1+AN$6/Setup!$C$13)-CL330-EJ330)+IF($K330=21,$D330,0)</f>
        <v/>
      </c>
      <c r="AO330">
        <f>MAX(0,AO329*(1+AO$6/Setup!$C$13)-CM330-EK330)+IF($K330=22,$D330,0)</f>
        <v/>
      </c>
      <c r="AP330">
        <f>MAX(0,AP329*(1+AP$6/Setup!$C$13)-CN330-EL330)+IF($K330=23,$D330,0)</f>
        <v/>
      </c>
      <c r="AQ330">
        <f>MAX(0,AQ329*(1+AQ$6/Setup!$C$13)-CO330-EM330)+IF($K330=24,$D330,0)</f>
        <v/>
      </c>
      <c r="AR330">
        <f>MAX(0,AR329*(1+AR$6/Setup!$C$13)-CP330-EN330)+IF($K330=25,$D330,0)</f>
        <v/>
      </c>
      <c r="AS330">
        <f>MAX(0,AS329*(1+AS$6/Setup!$C$13)-CQ330-EO330)+IF($K330=26,$D330,0)</f>
        <v/>
      </c>
      <c r="AT330">
        <f>MAX(0,AT329*(1+AT$6/Setup!$C$13)-CR330-EP330)+IF($K330=27,$D330,0)</f>
        <v/>
      </c>
      <c r="AU330">
        <f>MAX(0,AU329*(1+AU$6/Setup!$C$13)-CS330-EQ330)+IF($K330=28,$D330,0)</f>
        <v/>
      </c>
      <c r="AV330">
        <f>MAX(0,AV329*(1+AV$6/Setup!$C$13)-CT330-ER330)+IF($K330=29,$D330,0)</f>
        <v/>
      </c>
      <c r="AW330">
        <f>MAX(0,AW329*(1+AW$6/Setup!$C$13)-CU330-ES330)+IF($K330=30,$D330,0)</f>
        <v/>
      </c>
      <c r="AX330">
        <f>MAX(0,AX329*(1+AX$6/Setup!$C$13)-CV330-ET330)+IF($K330=31,$D330,0)</f>
        <v/>
      </c>
      <c r="AY330">
        <f>MAX(0,AY329*(1+AY$6/Setup!$C$13)-CW330-EU330)+IF($K330=32,$D330,0)</f>
        <v/>
      </c>
      <c r="AZ330">
        <f>MAX(0,AZ329*(1+AZ$6/Setup!$C$13)-CX330-EV330)+IF($K330=33,$D330,0)</f>
        <v/>
      </c>
      <c r="BA330">
        <f>MAX(0,BA329*(1+BA$6/Setup!$C$13)-CY330-EW330)+IF($K330=34,$D330,0)</f>
        <v/>
      </c>
      <c r="BB330">
        <f>MAX(0,BB329*(1+BB$6/Setup!$C$13)-CZ330-EX330)+IF($K330=35,$D330,0)</f>
        <v/>
      </c>
      <c r="BC330">
        <f>MAX(0,BC329*(1+BC$6/Setup!$C$13)-DA330-EY330)+IF($K330=36,$D330,0)</f>
        <v/>
      </c>
      <c r="BD330">
        <f>MAX(0,BD329*(1+BD$6/Setup!$C$13)-DB330-EZ330)+IF($K330=37,$D330,0)</f>
        <v/>
      </c>
      <c r="BE330">
        <f>MAX(0,BE329*(1+BE$6/Setup!$C$13)-DC330-FA330)+IF($K330=38,$D330,0)</f>
        <v/>
      </c>
      <c r="BF330">
        <f>MAX(0,BF329*(1+BF$6/Setup!$C$13)-DD330-FB330)+IF($K330=39,$D330,0)</f>
        <v/>
      </c>
      <c r="BG330">
        <f>MAX(0,BG329*(1+BG$6/Setup!$C$13)-DE330-FC330)+IF($K330=40,$D330,0)</f>
        <v/>
      </c>
      <c r="BH330">
        <f>MAX(0,BH329*(1+BH$6/Setup!$C$13)-DF330-FD330)+IF($K330=41,$D330,0)</f>
        <v/>
      </c>
      <c r="BI330">
        <f>MAX(0,BI329*(1+BI$6/Setup!$C$13)-DG330-FE330)+IF($K330=42,$D330,0)</f>
        <v/>
      </c>
      <c r="BJ330">
        <f>MAX(0,BJ329*(1+BJ$6/Setup!$C$13)-DH330-FF330)+IF($K330=43,$D330,0)</f>
        <v/>
      </c>
      <c r="BK330">
        <f>MAX(0,BK329*(1+BK$6/Setup!$C$13)-DI330-FG330)+IF($K330=44,$D330,0)</f>
        <v/>
      </c>
      <c r="BL330">
        <f>MAX(0,BL329*(1+BL$6/Setup!$C$13)-DJ330-FH330)+IF($K330=45,$D330,0)</f>
        <v/>
      </c>
      <c r="BM330">
        <f>MAX(0,BM329*(1+BM$6/Setup!$C$13)-DK330-FI330)+IF($K330=46,$D330,0)</f>
        <v/>
      </c>
      <c r="BN330">
        <f>MAX(0,BN329*(1+BN$6/Setup!$C$13)-DL330-FJ330)+IF($K330=47,$D330,0)</f>
        <v/>
      </c>
      <c r="BO330">
        <f>MAX(0,BO329*(1+BO$6/Setup!$C$13)-DM330-FK330)+IF($K330=48,$D330,0)</f>
        <v/>
      </c>
      <c r="BP330">
        <f>MAX(0,BP329*(1+BP$6/Setup!$C$13)-DN330-FL330)+IF($K330=49,$D330,0)</f>
        <v/>
      </c>
      <c r="BQ330">
        <f>MAX(0,BQ329*(1+BQ$6/Setup!$C$13)-DO330-FM330)+IF($K330=50,$D330,0)</f>
        <v/>
      </c>
      <c r="BR330">
        <f>MIN(T329*(1+T$6/Setup!$C$13),T$7)</f>
        <v/>
      </c>
      <c r="BS330">
        <f>MIN(U329*(1+U$6/Setup!$C$13),U$7)</f>
        <v/>
      </c>
      <c r="BT330">
        <f>MIN(V329*(1+V$6/Setup!$C$13),V$7)</f>
        <v/>
      </c>
      <c r="BU330">
        <f>MIN(W329*(1+W$6/Setup!$C$13),W$7)</f>
        <v/>
      </c>
      <c r="BV330">
        <f>MIN(X329*(1+X$6/Setup!$C$13),X$7)</f>
        <v/>
      </c>
      <c r="BW330">
        <f>MIN(Y329*(1+Y$6/Setup!$C$13),Y$7)</f>
        <v/>
      </c>
      <c r="BX330">
        <f>MIN(Z329*(1+Z$6/Setup!$C$13),Z$7)</f>
        <v/>
      </c>
      <c r="BY330">
        <f>MIN(AA329*(1+AA$6/Setup!$C$13),AA$7)</f>
        <v/>
      </c>
      <c r="BZ330">
        <f>MIN(AB329*(1+AB$6/Setup!$C$13),AB$7)</f>
        <v/>
      </c>
      <c r="CA330">
        <f>MIN(AC329*(1+AC$6/Setup!$C$13),AC$7)</f>
        <v/>
      </c>
      <c r="CB330">
        <f>MIN(AD329*(1+AD$6/Setup!$C$13),AD$7)</f>
        <v/>
      </c>
      <c r="CC330">
        <f>MIN(AE329*(1+AE$6/Setup!$C$13),AE$7)</f>
        <v/>
      </c>
      <c r="CD330">
        <f>MIN(AF329*(1+AF$6/Setup!$C$13),AF$7)</f>
        <v/>
      </c>
      <c r="CE330">
        <f>MIN(AG329*(1+AG$6/Setup!$C$13),AG$7)</f>
        <v/>
      </c>
      <c r="CF330">
        <f>MIN(AH329*(1+AH$6/Setup!$C$13),AH$7)</f>
        <v/>
      </c>
      <c r="CG330">
        <f>MIN(AI329*(1+AI$6/Setup!$C$13),AI$7)</f>
        <v/>
      </c>
      <c r="CH330">
        <f>MIN(AJ329*(1+AJ$6/Setup!$C$13),AJ$7)</f>
        <v/>
      </c>
      <c r="CI330">
        <f>MIN(AK329*(1+AK$6/Setup!$C$13),AK$7)</f>
        <v/>
      </c>
      <c r="CJ330">
        <f>MIN(AL329*(1+AL$6/Setup!$C$13),AL$7)</f>
        <v/>
      </c>
      <c r="CK330">
        <f>MIN(AM329*(1+AM$6/Setup!$C$13),AM$7)</f>
        <v/>
      </c>
      <c r="CL330">
        <f>MIN(AN329*(1+AN$6/Setup!$C$13),AN$7)</f>
        <v/>
      </c>
      <c r="CM330">
        <f>MIN(AO329*(1+AO$6/Setup!$C$13),AO$7)</f>
        <v/>
      </c>
      <c r="CN330">
        <f>MIN(AP329*(1+AP$6/Setup!$C$13),AP$7)</f>
        <v/>
      </c>
      <c r="CO330">
        <f>MIN(AQ329*(1+AQ$6/Setup!$C$13),AQ$7)</f>
        <v/>
      </c>
      <c r="CP330">
        <f>MIN(AR329*(1+AR$6/Setup!$C$13),AR$7)</f>
        <v/>
      </c>
      <c r="CQ330">
        <f>MIN(AS329*(1+AS$6/Setup!$C$13),AS$7)</f>
        <v/>
      </c>
      <c r="CR330">
        <f>MIN(AT329*(1+AT$6/Setup!$C$13),AT$7)</f>
        <v/>
      </c>
      <c r="CS330">
        <f>MIN(AU329*(1+AU$6/Setup!$C$13),AU$7)</f>
        <v/>
      </c>
      <c r="CT330">
        <f>MIN(AV329*(1+AV$6/Setup!$C$13),AV$7)</f>
        <v/>
      </c>
      <c r="CU330">
        <f>MIN(AW329*(1+AW$6/Setup!$C$13),AW$7)</f>
        <v/>
      </c>
      <c r="CV330">
        <f>MIN(AX329*(1+AX$6/Setup!$C$13),AX$7)</f>
        <v/>
      </c>
      <c r="CW330">
        <f>MIN(AY329*(1+AY$6/Setup!$C$13),AY$7)</f>
        <v/>
      </c>
      <c r="CX330">
        <f>MIN(AZ329*(1+AZ$6/Setup!$C$13),AZ$7)</f>
        <v/>
      </c>
      <c r="CY330">
        <f>MIN(BA329*(1+BA$6/Setup!$C$13),BA$7)</f>
        <v/>
      </c>
      <c r="CZ330">
        <f>MIN(BB329*(1+BB$6/Setup!$C$13),BB$7)</f>
        <v/>
      </c>
      <c r="DA330">
        <f>MIN(BC329*(1+BC$6/Setup!$C$13),BC$7)</f>
        <v/>
      </c>
      <c r="DB330">
        <f>MIN(BD329*(1+BD$6/Setup!$C$13),BD$7)</f>
        <v/>
      </c>
      <c r="DC330">
        <f>MIN(BE329*(1+BE$6/Setup!$C$13),BE$7)</f>
        <v/>
      </c>
      <c r="DD330">
        <f>MIN(BF329*(1+BF$6/Setup!$C$13),BF$7)</f>
        <v/>
      </c>
      <c r="DE330">
        <f>MIN(BG329*(1+BG$6/Setup!$C$13),BG$7)</f>
        <v/>
      </c>
      <c r="DF330">
        <f>MIN(BH329*(1+BH$6/Setup!$C$13),BH$7)</f>
        <v/>
      </c>
      <c r="DG330">
        <f>MIN(BI329*(1+BI$6/Setup!$C$13),BI$7)</f>
        <v/>
      </c>
      <c r="DH330">
        <f>MIN(BJ329*(1+BJ$6/Setup!$C$13),BJ$7)</f>
        <v/>
      </c>
      <c r="DI330">
        <f>MIN(BK329*(1+BK$6/Setup!$C$13),BK$7)</f>
        <v/>
      </c>
      <c r="DJ330">
        <f>MIN(BL329*(1+BL$6/Setup!$C$13),BL$7)</f>
        <v/>
      </c>
      <c r="DK330">
        <f>MIN(BM329*(1+BM$6/Setup!$C$13),BM$7)</f>
        <v/>
      </c>
      <c r="DL330">
        <f>MIN(BN329*(1+BN$6/Setup!$C$13),BN$7)</f>
        <v/>
      </c>
      <c r="DM330">
        <f>MIN(BO329*(1+BO$6/Setup!$C$13),BO$7)</f>
        <v/>
      </c>
      <c r="DN330">
        <f>MIN(BP329*(1+BP$6/Setup!$C$13),BP$7)</f>
        <v/>
      </c>
      <c r="DO330">
        <f>MIN(BQ329*(1+BQ$6/Setup!$C$13),BQ$7)</f>
        <v/>
      </c>
      <c r="DP330">
        <f>MIN(T329*(1+T$6/Setup!$C$13)-BR330,$H330)</f>
        <v/>
      </c>
      <c r="DQ330">
        <f>MIN(U329*(1+U$6/Setup!$C$13)-BS330,MAX(0,$H330-SUM($DP330:DP330)))</f>
        <v/>
      </c>
      <c r="DR330">
        <f>MIN(V329*(1+V$6/Setup!$C$13)-BT330,MAX(0,$H330-SUM($DP330:DQ330)))</f>
        <v/>
      </c>
      <c r="DS330">
        <f>MIN(W329*(1+W$6/Setup!$C$13)-BU330,MAX(0,$H330-SUM($DP330:DR330)))</f>
        <v/>
      </c>
      <c r="DT330">
        <f>MIN(X329*(1+X$6/Setup!$C$13)-BV330,MAX(0,$H330-SUM($DP330:DS330)))</f>
        <v/>
      </c>
      <c r="DU330">
        <f>MIN(Y329*(1+Y$6/Setup!$C$13)-BW330,MAX(0,$H330-SUM($DP330:DT330)))</f>
        <v/>
      </c>
      <c r="DV330">
        <f>MIN(Z329*(1+Z$6/Setup!$C$13)-BX330,MAX(0,$H330-SUM($DP330:DU330)))</f>
        <v/>
      </c>
      <c r="DW330">
        <f>MIN(AA329*(1+AA$6/Setup!$C$13)-BY330,MAX(0,$H330-SUM($DP330:DV330)))</f>
        <v/>
      </c>
      <c r="DX330">
        <f>MIN(AB329*(1+AB$6/Setup!$C$13)-BZ330,MAX(0,$H330-SUM($DP330:DW330)))</f>
        <v/>
      </c>
      <c r="DY330">
        <f>MIN(AC329*(1+AC$6/Setup!$C$13)-CA330,MAX(0,$H330-SUM($DP330:DX330)))</f>
        <v/>
      </c>
      <c r="DZ330">
        <f>MIN(AD329*(1+AD$6/Setup!$C$13)-CB330,MAX(0,$H330-SUM($DP330:DY330)))</f>
        <v/>
      </c>
      <c r="EA330">
        <f>MIN(AE329*(1+AE$6/Setup!$C$13)-CC330,MAX(0,$H330-SUM($DP330:DZ330)))</f>
        <v/>
      </c>
      <c r="EB330">
        <f>MIN(AF329*(1+AF$6/Setup!$C$13)-CD330,MAX(0,$H330-SUM($DP330:EA330)))</f>
        <v/>
      </c>
      <c r="EC330">
        <f>MIN(AG329*(1+AG$6/Setup!$C$13)-CE330,MAX(0,$H330-SUM($DP330:EB330)))</f>
        <v/>
      </c>
      <c r="ED330">
        <f>MIN(AH329*(1+AH$6/Setup!$C$13)-CF330,MAX(0,$H330-SUM($DP330:EC330)))</f>
        <v/>
      </c>
      <c r="EE330">
        <f>MIN(AI329*(1+AI$6/Setup!$C$13)-CG330,MAX(0,$H330-SUM($DP330:ED330)))</f>
        <v/>
      </c>
      <c r="EF330">
        <f>MIN(AJ329*(1+AJ$6/Setup!$C$13)-CH330,MAX(0,$H330-SUM($DP330:EE330)))</f>
        <v/>
      </c>
      <c r="EG330">
        <f>MIN(AK329*(1+AK$6/Setup!$C$13)-CI330,MAX(0,$H330-SUM($DP330:EF330)))</f>
        <v/>
      </c>
      <c r="EH330">
        <f>MIN(AL329*(1+AL$6/Setup!$C$13)-CJ330,MAX(0,$H330-SUM($DP330:EG330)))</f>
        <v/>
      </c>
      <c r="EI330">
        <f>MIN(AM329*(1+AM$6/Setup!$C$13)-CK330,MAX(0,$H330-SUM($DP330:EH330)))</f>
        <v/>
      </c>
      <c r="EJ330">
        <f>MIN(AN329*(1+AN$6/Setup!$C$13)-CL330,MAX(0,$H330-SUM($DP330:EI330)))</f>
        <v/>
      </c>
      <c r="EK330">
        <f>MIN(AO329*(1+AO$6/Setup!$C$13)-CM330,MAX(0,$H330-SUM($DP330:EJ330)))</f>
        <v/>
      </c>
      <c r="EL330">
        <f>MIN(AP329*(1+AP$6/Setup!$C$13)-CN330,MAX(0,$H330-SUM($DP330:EK330)))</f>
        <v/>
      </c>
      <c r="EM330">
        <f>MIN(AQ329*(1+AQ$6/Setup!$C$13)-CO330,MAX(0,$H330-SUM($DP330:EL330)))</f>
        <v/>
      </c>
      <c r="EN330">
        <f>MIN(AR329*(1+AR$6/Setup!$C$13)-CP330,MAX(0,$H330-SUM($DP330:EM330)))</f>
        <v/>
      </c>
      <c r="EO330">
        <f>MIN(AS329*(1+AS$6/Setup!$C$13)-CQ330,MAX(0,$H330-SUM($DP330:EN330)))</f>
        <v/>
      </c>
      <c r="EP330">
        <f>MIN(AT329*(1+AT$6/Setup!$C$13)-CR330,MAX(0,$H330-SUM($DP330:EO330)))</f>
        <v/>
      </c>
      <c r="EQ330">
        <f>MIN(AU329*(1+AU$6/Setup!$C$13)-CS330,MAX(0,$H330-SUM($DP330:EP330)))</f>
        <v/>
      </c>
      <c r="ER330">
        <f>MIN(AV329*(1+AV$6/Setup!$C$13)-CT330,MAX(0,$H330-SUM($DP330:EQ330)))</f>
        <v/>
      </c>
      <c r="ES330">
        <f>MIN(AW329*(1+AW$6/Setup!$C$13)-CU330,MAX(0,$H330-SUM($DP330:ER330)))</f>
        <v/>
      </c>
      <c r="ET330">
        <f>MIN(AX329*(1+AX$6/Setup!$C$13)-CV330,MAX(0,$H330-SUM($DP330:ES330)))</f>
        <v/>
      </c>
      <c r="EU330">
        <f>MIN(AY329*(1+AY$6/Setup!$C$13)-CW330,MAX(0,$H330-SUM($DP330:ET330)))</f>
        <v/>
      </c>
      <c r="EV330">
        <f>MIN(AZ329*(1+AZ$6/Setup!$C$13)-CX330,MAX(0,$H330-SUM($DP330:EU330)))</f>
        <v/>
      </c>
      <c r="EW330">
        <f>MIN(BA329*(1+BA$6/Setup!$C$13)-CY330,MAX(0,$H330-SUM($DP330:EV330)))</f>
        <v/>
      </c>
      <c r="EX330">
        <f>MIN(BB329*(1+BB$6/Setup!$C$13)-CZ330,MAX(0,$H330-SUM($DP330:EW330)))</f>
        <v/>
      </c>
      <c r="EY330">
        <f>MIN(BC329*(1+BC$6/Setup!$C$13)-DA330,MAX(0,$H330-SUM($DP330:EX330)))</f>
        <v/>
      </c>
      <c r="EZ330">
        <f>MIN(BD329*(1+BD$6/Setup!$C$13)-DB330,MAX(0,$H330-SUM($DP330:EY330)))</f>
        <v/>
      </c>
      <c r="FA330">
        <f>MIN(BE329*(1+BE$6/Setup!$C$13)-DC330,MAX(0,$H330-SUM($DP330:EZ330)))</f>
        <v/>
      </c>
      <c r="FB330">
        <f>MIN(BF329*(1+BF$6/Setup!$C$13)-DD330,MAX(0,$H330-SUM($DP330:FA330)))</f>
        <v/>
      </c>
      <c r="FC330">
        <f>MIN(BG329*(1+BG$6/Setup!$C$13)-DE330,MAX(0,$H330-SUM($DP330:FB330)))</f>
        <v/>
      </c>
      <c r="FD330">
        <f>MIN(BH329*(1+BH$6/Setup!$C$13)-DF330,MAX(0,$H330-SUM($DP330:FC330)))</f>
        <v/>
      </c>
      <c r="FE330">
        <f>MIN(BI329*(1+BI$6/Setup!$C$13)-DG330,MAX(0,$H330-SUM($DP330:FD330)))</f>
        <v/>
      </c>
      <c r="FF330">
        <f>MIN(BJ329*(1+BJ$6/Setup!$C$13)-DH330,MAX(0,$H330-SUM($DP330:FE330)))</f>
        <v/>
      </c>
      <c r="FG330">
        <f>MIN(BK329*(1+BK$6/Setup!$C$13)-DI330,MAX(0,$H330-SUM($DP330:FF330)))</f>
        <v/>
      </c>
      <c r="FH330">
        <f>MIN(BL329*(1+BL$6/Setup!$C$13)-DJ330,MAX(0,$H330-SUM($DP330:FG330)))</f>
        <v/>
      </c>
      <c r="FI330">
        <f>MIN(BM329*(1+BM$6/Setup!$C$13)-DK330,MAX(0,$H330-SUM($DP330:FH330)))</f>
        <v/>
      </c>
      <c r="FJ330">
        <f>MIN(BN329*(1+BN$6/Setup!$C$13)-DL330,MAX(0,$H330-SUM($DP330:FI330)))</f>
        <v/>
      </c>
      <c r="FK330">
        <f>MIN(BO329*(1+BO$6/Setup!$C$13)-DM330,MAX(0,$H330-SUM($DP330:FJ330)))</f>
        <v/>
      </c>
      <c r="FL330">
        <f>MIN(BP329*(1+BP$6/Setup!$C$13)-DN330,MAX(0,$H330-SUM($DP330:FK330)))</f>
        <v/>
      </c>
      <c r="FM330">
        <f>MIN(BQ329*(1+BQ$6/Setup!$C$13)-DO330,MAX(0,$H330-SUM($DP330:FL330)))</f>
        <v/>
      </c>
    </row>
    <row r="331">
      <c r="A331">
        <f>A330+1</f>
        <v/>
      </c>
      <c r="B331">
        <f>IF(Setup!$C$6="Every week",Setup!$C$7+7*(A331-1),IF(Setup!$C$6="Every 2 weeks",Setup!$C$7+14*(A331-1),IF(Setup!$C$6="Every month",EDATE(Setup!$C$7,A331-1),EOMONTH(Setup!$C$7,INT((A331-1+Setup!$C$20)/2)-1)+MIN(IF(MOD(A331-1+Setup!$C$20,2)=0,Setup!$C$18,Setup!$C$19),DAY(EOMONTH(Setup!$C$7,INT((A331-1+Setup!$C$20)/2)))))))</f>
        <v/>
      </c>
      <c r="C331">
        <f>N('Paycheck Plan'!J327)</f>
        <v/>
      </c>
      <c r="D331">
        <f>N('Paycheck Plan'!K327)</f>
        <v/>
      </c>
      <c r="E331">
        <f>MIN(MAX(0,Setup!$C$10-F330),MAX(0,Setup!$C$8+C331-G331))</f>
        <v/>
      </c>
      <c r="F331">
        <f>F330+E331</f>
        <v/>
      </c>
      <c r="G331">
        <f>MIN(Setup!$C$14,MAX(0,Setup!$C$8+C331))</f>
        <v/>
      </c>
      <c r="H331">
        <f>MAX(0,Setup!$C$8+C331-G331-E331)+SUM($T$7:$BQ$7)-SUM(BR331:DO331)</f>
        <v/>
      </c>
      <c r="I331">
        <f>SUMPRODUCT(T330:BQ330,$T$6:$BQ$6)/Setup!$C$13</f>
        <v/>
      </c>
      <c r="J331">
        <f>SUM(T331:BQ331)</f>
        <v/>
      </c>
      <c r="K331">
        <f>IF(MAX(DP331:FM331)&gt;0,MATCH(MAX(DP331:FM331),DP331:FM331,0),1)</f>
        <v/>
      </c>
      <c r="T331">
        <f>MAX(0,T330*(1+T$6/Setup!$C$13)-BR331-DP331)+IF($K331=1,$D331,0)</f>
        <v/>
      </c>
      <c r="U331">
        <f>MAX(0,U330*(1+U$6/Setup!$C$13)-BS331-DQ331)+IF($K331=2,$D331,0)</f>
        <v/>
      </c>
      <c r="V331">
        <f>MAX(0,V330*(1+V$6/Setup!$C$13)-BT331-DR331)+IF($K331=3,$D331,0)</f>
        <v/>
      </c>
      <c r="W331">
        <f>MAX(0,W330*(1+W$6/Setup!$C$13)-BU331-DS331)+IF($K331=4,$D331,0)</f>
        <v/>
      </c>
      <c r="X331">
        <f>MAX(0,X330*(1+X$6/Setup!$C$13)-BV331-DT331)+IF($K331=5,$D331,0)</f>
        <v/>
      </c>
      <c r="Y331">
        <f>MAX(0,Y330*(1+Y$6/Setup!$C$13)-BW331-DU331)+IF($K331=6,$D331,0)</f>
        <v/>
      </c>
      <c r="Z331">
        <f>MAX(0,Z330*(1+Z$6/Setup!$C$13)-BX331-DV331)+IF($K331=7,$D331,0)</f>
        <v/>
      </c>
      <c r="AA331">
        <f>MAX(0,AA330*(1+AA$6/Setup!$C$13)-BY331-DW331)+IF($K331=8,$D331,0)</f>
        <v/>
      </c>
      <c r="AB331">
        <f>MAX(0,AB330*(1+AB$6/Setup!$C$13)-BZ331-DX331)+IF($K331=9,$D331,0)</f>
        <v/>
      </c>
      <c r="AC331">
        <f>MAX(0,AC330*(1+AC$6/Setup!$C$13)-CA331-DY331)+IF($K331=10,$D331,0)</f>
        <v/>
      </c>
      <c r="AD331">
        <f>MAX(0,AD330*(1+AD$6/Setup!$C$13)-CB331-DZ331)+IF($K331=11,$D331,0)</f>
        <v/>
      </c>
      <c r="AE331">
        <f>MAX(0,AE330*(1+AE$6/Setup!$C$13)-CC331-EA331)+IF($K331=12,$D331,0)</f>
        <v/>
      </c>
      <c r="AF331">
        <f>MAX(0,AF330*(1+AF$6/Setup!$C$13)-CD331-EB331)+IF($K331=13,$D331,0)</f>
        <v/>
      </c>
      <c r="AG331">
        <f>MAX(0,AG330*(1+AG$6/Setup!$C$13)-CE331-EC331)+IF($K331=14,$D331,0)</f>
        <v/>
      </c>
      <c r="AH331">
        <f>MAX(0,AH330*(1+AH$6/Setup!$C$13)-CF331-ED331)+IF($K331=15,$D331,0)</f>
        <v/>
      </c>
      <c r="AI331">
        <f>MAX(0,AI330*(1+AI$6/Setup!$C$13)-CG331-EE331)+IF($K331=16,$D331,0)</f>
        <v/>
      </c>
      <c r="AJ331">
        <f>MAX(0,AJ330*(1+AJ$6/Setup!$C$13)-CH331-EF331)+IF($K331=17,$D331,0)</f>
        <v/>
      </c>
      <c r="AK331">
        <f>MAX(0,AK330*(1+AK$6/Setup!$C$13)-CI331-EG331)+IF($K331=18,$D331,0)</f>
        <v/>
      </c>
      <c r="AL331">
        <f>MAX(0,AL330*(1+AL$6/Setup!$C$13)-CJ331-EH331)+IF($K331=19,$D331,0)</f>
        <v/>
      </c>
      <c r="AM331">
        <f>MAX(0,AM330*(1+AM$6/Setup!$C$13)-CK331-EI331)+IF($K331=20,$D331,0)</f>
        <v/>
      </c>
      <c r="AN331">
        <f>MAX(0,AN330*(1+AN$6/Setup!$C$13)-CL331-EJ331)+IF($K331=21,$D331,0)</f>
        <v/>
      </c>
      <c r="AO331">
        <f>MAX(0,AO330*(1+AO$6/Setup!$C$13)-CM331-EK331)+IF($K331=22,$D331,0)</f>
        <v/>
      </c>
      <c r="AP331">
        <f>MAX(0,AP330*(1+AP$6/Setup!$C$13)-CN331-EL331)+IF($K331=23,$D331,0)</f>
        <v/>
      </c>
      <c r="AQ331">
        <f>MAX(0,AQ330*(1+AQ$6/Setup!$C$13)-CO331-EM331)+IF($K331=24,$D331,0)</f>
        <v/>
      </c>
      <c r="AR331">
        <f>MAX(0,AR330*(1+AR$6/Setup!$C$13)-CP331-EN331)+IF($K331=25,$D331,0)</f>
        <v/>
      </c>
      <c r="AS331">
        <f>MAX(0,AS330*(1+AS$6/Setup!$C$13)-CQ331-EO331)+IF($K331=26,$D331,0)</f>
        <v/>
      </c>
      <c r="AT331">
        <f>MAX(0,AT330*(1+AT$6/Setup!$C$13)-CR331-EP331)+IF($K331=27,$D331,0)</f>
        <v/>
      </c>
      <c r="AU331">
        <f>MAX(0,AU330*(1+AU$6/Setup!$C$13)-CS331-EQ331)+IF($K331=28,$D331,0)</f>
        <v/>
      </c>
      <c r="AV331">
        <f>MAX(0,AV330*(1+AV$6/Setup!$C$13)-CT331-ER331)+IF($K331=29,$D331,0)</f>
        <v/>
      </c>
      <c r="AW331">
        <f>MAX(0,AW330*(1+AW$6/Setup!$C$13)-CU331-ES331)+IF($K331=30,$D331,0)</f>
        <v/>
      </c>
      <c r="AX331">
        <f>MAX(0,AX330*(1+AX$6/Setup!$C$13)-CV331-ET331)+IF($K331=31,$D331,0)</f>
        <v/>
      </c>
      <c r="AY331">
        <f>MAX(0,AY330*(1+AY$6/Setup!$C$13)-CW331-EU331)+IF($K331=32,$D331,0)</f>
        <v/>
      </c>
      <c r="AZ331">
        <f>MAX(0,AZ330*(1+AZ$6/Setup!$C$13)-CX331-EV331)+IF($K331=33,$D331,0)</f>
        <v/>
      </c>
      <c r="BA331">
        <f>MAX(0,BA330*(1+BA$6/Setup!$C$13)-CY331-EW331)+IF($K331=34,$D331,0)</f>
        <v/>
      </c>
      <c r="BB331">
        <f>MAX(0,BB330*(1+BB$6/Setup!$C$13)-CZ331-EX331)+IF($K331=35,$D331,0)</f>
        <v/>
      </c>
      <c r="BC331">
        <f>MAX(0,BC330*(1+BC$6/Setup!$C$13)-DA331-EY331)+IF($K331=36,$D331,0)</f>
        <v/>
      </c>
      <c r="BD331">
        <f>MAX(0,BD330*(1+BD$6/Setup!$C$13)-DB331-EZ331)+IF($K331=37,$D331,0)</f>
        <v/>
      </c>
      <c r="BE331">
        <f>MAX(0,BE330*(1+BE$6/Setup!$C$13)-DC331-FA331)+IF($K331=38,$D331,0)</f>
        <v/>
      </c>
      <c r="BF331">
        <f>MAX(0,BF330*(1+BF$6/Setup!$C$13)-DD331-FB331)+IF($K331=39,$D331,0)</f>
        <v/>
      </c>
      <c r="BG331">
        <f>MAX(0,BG330*(1+BG$6/Setup!$C$13)-DE331-FC331)+IF($K331=40,$D331,0)</f>
        <v/>
      </c>
      <c r="BH331">
        <f>MAX(0,BH330*(1+BH$6/Setup!$C$13)-DF331-FD331)+IF($K331=41,$D331,0)</f>
        <v/>
      </c>
      <c r="BI331">
        <f>MAX(0,BI330*(1+BI$6/Setup!$C$13)-DG331-FE331)+IF($K331=42,$D331,0)</f>
        <v/>
      </c>
      <c r="BJ331">
        <f>MAX(0,BJ330*(1+BJ$6/Setup!$C$13)-DH331-FF331)+IF($K331=43,$D331,0)</f>
        <v/>
      </c>
      <c r="BK331">
        <f>MAX(0,BK330*(1+BK$6/Setup!$C$13)-DI331-FG331)+IF($K331=44,$D331,0)</f>
        <v/>
      </c>
      <c r="BL331">
        <f>MAX(0,BL330*(1+BL$6/Setup!$C$13)-DJ331-FH331)+IF($K331=45,$D331,0)</f>
        <v/>
      </c>
      <c r="BM331">
        <f>MAX(0,BM330*(1+BM$6/Setup!$C$13)-DK331-FI331)+IF($K331=46,$D331,0)</f>
        <v/>
      </c>
      <c r="BN331">
        <f>MAX(0,BN330*(1+BN$6/Setup!$C$13)-DL331-FJ331)+IF($K331=47,$D331,0)</f>
        <v/>
      </c>
      <c r="BO331">
        <f>MAX(0,BO330*(1+BO$6/Setup!$C$13)-DM331-FK331)+IF($K331=48,$D331,0)</f>
        <v/>
      </c>
      <c r="BP331">
        <f>MAX(0,BP330*(1+BP$6/Setup!$C$13)-DN331-FL331)+IF($K331=49,$D331,0)</f>
        <v/>
      </c>
      <c r="BQ331">
        <f>MAX(0,BQ330*(1+BQ$6/Setup!$C$13)-DO331-FM331)+IF($K331=50,$D331,0)</f>
        <v/>
      </c>
      <c r="BR331">
        <f>MIN(T330*(1+T$6/Setup!$C$13),T$7)</f>
        <v/>
      </c>
      <c r="BS331">
        <f>MIN(U330*(1+U$6/Setup!$C$13),U$7)</f>
        <v/>
      </c>
      <c r="BT331">
        <f>MIN(V330*(1+V$6/Setup!$C$13),V$7)</f>
        <v/>
      </c>
      <c r="BU331">
        <f>MIN(W330*(1+W$6/Setup!$C$13),W$7)</f>
        <v/>
      </c>
      <c r="BV331">
        <f>MIN(X330*(1+X$6/Setup!$C$13),X$7)</f>
        <v/>
      </c>
      <c r="BW331">
        <f>MIN(Y330*(1+Y$6/Setup!$C$13),Y$7)</f>
        <v/>
      </c>
      <c r="BX331">
        <f>MIN(Z330*(1+Z$6/Setup!$C$13),Z$7)</f>
        <v/>
      </c>
      <c r="BY331">
        <f>MIN(AA330*(1+AA$6/Setup!$C$13),AA$7)</f>
        <v/>
      </c>
      <c r="BZ331">
        <f>MIN(AB330*(1+AB$6/Setup!$C$13),AB$7)</f>
        <v/>
      </c>
      <c r="CA331">
        <f>MIN(AC330*(1+AC$6/Setup!$C$13),AC$7)</f>
        <v/>
      </c>
      <c r="CB331">
        <f>MIN(AD330*(1+AD$6/Setup!$C$13),AD$7)</f>
        <v/>
      </c>
      <c r="CC331">
        <f>MIN(AE330*(1+AE$6/Setup!$C$13),AE$7)</f>
        <v/>
      </c>
      <c r="CD331">
        <f>MIN(AF330*(1+AF$6/Setup!$C$13),AF$7)</f>
        <v/>
      </c>
      <c r="CE331">
        <f>MIN(AG330*(1+AG$6/Setup!$C$13),AG$7)</f>
        <v/>
      </c>
      <c r="CF331">
        <f>MIN(AH330*(1+AH$6/Setup!$C$13),AH$7)</f>
        <v/>
      </c>
      <c r="CG331">
        <f>MIN(AI330*(1+AI$6/Setup!$C$13),AI$7)</f>
        <v/>
      </c>
      <c r="CH331">
        <f>MIN(AJ330*(1+AJ$6/Setup!$C$13),AJ$7)</f>
        <v/>
      </c>
      <c r="CI331">
        <f>MIN(AK330*(1+AK$6/Setup!$C$13),AK$7)</f>
        <v/>
      </c>
      <c r="CJ331">
        <f>MIN(AL330*(1+AL$6/Setup!$C$13),AL$7)</f>
        <v/>
      </c>
      <c r="CK331">
        <f>MIN(AM330*(1+AM$6/Setup!$C$13),AM$7)</f>
        <v/>
      </c>
      <c r="CL331">
        <f>MIN(AN330*(1+AN$6/Setup!$C$13),AN$7)</f>
        <v/>
      </c>
      <c r="CM331">
        <f>MIN(AO330*(1+AO$6/Setup!$C$13),AO$7)</f>
        <v/>
      </c>
      <c r="CN331">
        <f>MIN(AP330*(1+AP$6/Setup!$C$13),AP$7)</f>
        <v/>
      </c>
      <c r="CO331">
        <f>MIN(AQ330*(1+AQ$6/Setup!$C$13),AQ$7)</f>
        <v/>
      </c>
      <c r="CP331">
        <f>MIN(AR330*(1+AR$6/Setup!$C$13),AR$7)</f>
        <v/>
      </c>
      <c r="CQ331">
        <f>MIN(AS330*(1+AS$6/Setup!$C$13),AS$7)</f>
        <v/>
      </c>
      <c r="CR331">
        <f>MIN(AT330*(1+AT$6/Setup!$C$13),AT$7)</f>
        <v/>
      </c>
      <c r="CS331">
        <f>MIN(AU330*(1+AU$6/Setup!$C$13),AU$7)</f>
        <v/>
      </c>
      <c r="CT331">
        <f>MIN(AV330*(1+AV$6/Setup!$C$13),AV$7)</f>
        <v/>
      </c>
      <c r="CU331">
        <f>MIN(AW330*(1+AW$6/Setup!$C$13),AW$7)</f>
        <v/>
      </c>
      <c r="CV331">
        <f>MIN(AX330*(1+AX$6/Setup!$C$13),AX$7)</f>
        <v/>
      </c>
      <c r="CW331">
        <f>MIN(AY330*(1+AY$6/Setup!$C$13),AY$7)</f>
        <v/>
      </c>
      <c r="CX331">
        <f>MIN(AZ330*(1+AZ$6/Setup!$C$13),AZ$7)</f>
        <v/>
      </c>
      <c r="CY331">
        <f>MIN(BA330*(1+BA$6/Setup!$C$13),BA$7)</f>
        <v/>
      </c>
      <c r="CZ331">
        <f>MIN(BB330*(1+BB$6/Setup!$C$13),BB$7)</f>
        <v/>
      </c>
      <c r="DA331">
        <f>MIN(BC330*(1+BC$6/Setup!$C$13),BC$7)</f>
        <v/>
      </c>
      <c r="DB331">
        <f>MIN(BD330*(1+BD$6/Setup!$C$13),BD$7)</f>
        <v/>
      </c>
      <c r="DC331">
        <f>MIN(BE330*(1+BE$6/Setup!$C$13),BE$7)</f>
        <v/>
      </c>
      <c r="DD331">
        <f>MIN(BF330*(1+BF$6/Setup!$C$13),BF$7)</f>
        <v/>
      </c>
      <c r="DE331">
        <f>MIN(BG330*(1+BG$6/Setup!$C$13),BG$7)</f>
        <v/>
      </c>
      <c r="DF331">
        <f>MIN(BH330*(1+BH$6/Setup!$C$13),BH$7)</f>
        <v/>
      </c>
      <c r="DG331">
        <f>MIN(BI330*(1+BI$6/Setup!$C$13),BI$7)</f>
        <v/>
      </c>
      <c r="DH331">
        <f>MIN(BJ330*(1+BJ$6/Setup!$C$13),BJ$7)</f>
        <v/>
      </c>
      <c r="DI331">
        <f>MIN(BK330*(1+BK$6/Setup!$C$13),BK$7)</f>
        <v/>
      </c>
      <c r="DJ331">
        <f>MIN(BL330*(1+BL$6/Setup!$C$13),BL$7)</f>
        <v/>
      </c>
      <c r="DK331">
        <f>MIN(BM330*(1+BM$6/Setup!$C$13),BM$7)</f>
        <v/>
      </c>
      <c r="DL331">
        <f>MIN(BN330*(1+BN$6/Setup!$C$13),BN$7)</f>
        <v/>
      </c>
      <c r="DM331">
        <f>MIN(BO330*(1+BO$6/Setup!$C$13),BO$7)</f>
        <v/>
      </c>
      <c r="DN331">
        <f>MIN(BP330*(1+BP$6/Setup!$C$13),BP$7)</f>
        <v/>
      </c>
      <c r="DO331">
        <f>MIN(BQ330*(1+BQ$6/Setup!$C$13),BQ$7)</f>
        <v/>
      </c>
      <c r="DP331">
        <f>MIN(T330*(1+T$6/Setup!$C$13)-BR331,$H331)</f>
        <v/>
      </c>
      <c r="DQ331">
        <f>MIN(U330*(1+U$6/Setup!$C$13)-BS331,MAX(0,$H331-SUM($DP331:DP331)))</f>
        <v/>
      </c>
      <c r="DR331">
        <f>MIN(V330*(1+V$6/Setup!$C$13)-BT331,MAX(0,$H331-SUM($DP331:DQ331)))</f>
        <v/>
      </c>
      <c r="DS331">
        <f>MIN(W330*(1+W$6/Setup!$C$13)-BU331,MAX(0,$H331-SUM($DP331:DR331)))</f>
        <v/>
      </c>
      <c r="DT331">
        <f>MIN(X330*(1+X$6/Setup!$C$13)-BV331,MAX(0,$H331-SUM($DP331:DS331)))</f>
        <v/>
      </c>
      <c r="DU331">
        <f>MIN(Y330*(1+Y$6/Setup!$C$13)-BW331,MAX(0,$H331-SUM($DP331:DT331)))</f>
        <v/>
      </c>
      <c r="DV331">
        <f>MIN(Z330*(1+Z$6/Setup!$C$13)-BX331,MAX(0,$H331-SUM($DP331:DU331)))</f>
        <v/>
      </c>
      <c r="DW331">
        <f>MIN(AA330*(1+AA$6/Setup!$C$13)-BY331,MAX(0,$H331-SUM($DP331:DV331)))</f>
        <v/>
      </c>
      <c r="DX331">
        <f>MIN(AB330*(1+AB$6/Setup!$C$13)-BZ331,MAX(0,$H331-SUM($DP331:DW331)))</f>
        <v/>
      </c>
      <c r="DY331">
        <f>MIN(AC330*(1+AC$6/Setup!$C$13)-CA331,MAX(0,$H331-SUM($DP331:DX331)))</f>
        <v/>
      </c>
      <c r="DZ331">
        <f>MIN(AD330*(1+AD$6/Setup!$C$13)-CB331,MAX(0,$H331-SUM($DP331:DY331)))</f>
        <v/>
      </c>
      <c r="EA331">
        <f>MIN(AE330*(1+AE$6/Setup!$C$13)-CC331,MAX(0,$H331-SUM($DP331:DZ331)))</f>
        <v/>
      </c>
      <c r="EB331">
        <f>MIN(AF330*(1+AF$6/Setup!$C$13)-CD331,MAX(0,$H331-SUM($DP331:EA331)))</f>
        <v/>
      </c>
      <c r="EC331">
        <f>MIN(AG330*(1+AG$6/Setup!$C$13)-CE331,MAX(0,$H331-SUM($DP331:EB331)))</f>
        <v/>
      </c>
      <c r="ED331">
        <f>MIN(AH330*(1+AH$6/Setup!$C$13)-CF331,MAX(0,$H331-SUM($DP331:EC331)))</f>
        <v/>
      </c>
      <c r="EE331">
        <f>MIN(AI330*(1+AI$6/Setup!$C$13)-CG331,MAX(0,$H331-SUM($DP331:ED331)))</f>
        <v/>
      </c>
      <c r="EF331">
        <f>MIN(AJ330*(1+AJ$6/Setup!$C$13)-CH331,MAX(0,$H331-SUM($DP331:EE331)))</f>
        <v/>
      </c>
      <c r="EG331">
        <f>MIN(AK330*(1+AK$6/Setup!$C$13)-CI331,MAX(0,$H331-SUM($DP331:EF331)))</f>
        <v/>
      </c>
      <c r="EH331">
        <f>MIN(AL330*(1+AL$6/Setup!$C$13)-CJ331,MAX(0,$H331-SUM($DP331:EG331)))</f>
        <v/>
      </c>
      <c r="EI331">
        <f>MIN(AM330*(1+AM$6/Setup!$C$13)-CK331,MAX(0,$H331-SUM($DP331:EH331)))</f>
        <v/>
      </c>
      <c r="EJ331">
        <f>MIN(AN330*(1+AN$6/Setup!$C$13)-CL331,MAX(0,$H331-SUM($DP331:EI331)))</f>
        <v/>
      </c>
      <c r="EK331">
        <f>MIN(AO330*(1+AO$6/Setup!$C$13)-CM331,MAX(0,$H331-SUM($DP331:EJ331)))</f>
        <v/>
      </c>
      <c r="EL331">
        <f>MIN(AP330*(1+AP$6/Setup!$C$13)-CN331,MAX(0,$H331-SUM($DP331:EK331)))</f>
        <v/>
      </c>
      <c r="EM331">
        <f>MIN(AQ330*(1+AQ$6/Setup!$C$13)-CO331,MAX(0,$H331-SUM($DP331:EL331)))</f>
        <v/>
      </c>
      <c r="EN331">
        <f>MIN(AR330*(1+AR$6/Setup!$C$13)-CP331,MAX(0,$H331-SUM($DP331:EM331)))</f>
        <v/>
      </c>
      <c r="EO331">
        <f>MIN(AS330*(1+AS$6/Setup!$C$13)-CQ331,MAX(0,$H331-SUM($DP331:EN331)))</f>
        <v/>
      </c>
      <c r="EP331">
        <f>MIN(AT330*(1+AT$6/Setup!$C$13)-CR331,MAX(0,$H331-SUM($DP331:EO331)))</f>
        <v/>
      </c>
      <c r="EQ331">
        <f>MIN(AU330*(1+AU$6/Setup!$C$13)-CS331,MAX(0,$H331-SUM($DP331:EP331)))</f>
        <v/>
      </c>
      <c r="ER331">
        <f>MIN(AV330*(1+AV$6/Setup!$C$13)-CT331,MAX(0,$H331-SUM($DP331:EQ331)))</f>
        <v/>
      </c>
      <c r="ES331">
        <f>MIN(AW330*(1+AW$6/Setup!$C$13)-CU331,MAX(0,$H331-SUM($DP331:ER331)))</f>
        <v/>
      </c>
      <c r="ET331">
        <f>MIN(AX330*(1+AX$6/Setup!$C$13)-CV331,MAX(0,$H331-SUM($DP331:ES331)))</f>
        <v/>
      </c>
      <c r="EU331">
        <f>MIN(AY330*(1+AY$6/Setup!$C$13)-CW331,MAX(0,$H331-SUM($DP331:ET331)))</f>
        <v/>
      </c>
      <c r="EV331">
        <f>MIN(AZ330*(1+AZ$6/Setup!$C$13)-CX331,MAX(0,$H331-SUM($DP331:EU331)))</f>
        <v/>
      </c>
      <c r="EW331">
        <f>MIN(BA330*(1+BA$6/Setup!$C$13)-CY331,MAX(0,$H331-SUM($DP331:EV331)))</f>
        <v/>
      </c>
      <c r="EX331">
        <f>MIN(BB330*(1+BB$6/Setup!$C$13)-CZ331,MAX(0,$H331-SUM($DP331:EW331)))</f>
        <v/>
      </c>
      <c r="EY331">
        <f>MIN(BC330*(1+BC$6/Setup!$C$13)-DA331,MAX(0,$H331-SUM($DP331:EX331)))</f>
        <v/>
      </c>
      <c r="EZ331">
        <f>MIN(BD330*(1+BD$6/Setup!$C$13)-DB331,MAX(0,$H331-SUM($DP331:EY331)))</f>
        <v/>
      </c>
      <c r="FA331">
        <f>MIN(BE330*(1+BE$6/Setup!$C$13)-DC331,MAX(0,$H331-SUM($DP331:EZ331)))</f>
        <v/>
      </c>
      <c r="FB331">
        <f>MIN(BF330*(1+BF$6/Setup!$C$13)-DD331,MAX(0,$H331-SUM($DP331:FA331)))</f>
        <v/>
      </c>
      <c r="FC331">
        <f>MIN(BG330*(1+BG$6/Setup!$C$13)-DE331,MAX(0,$H331-SUM($DP331:FB331)))</f>
        <v/>
      </c>
      <c r="FD331">
        <f>MIN(BH330*(1+BH$6/Setup!$C$13)-DF331,MAX(0,$H331-SUM($DP331:FC331)))</f>
        <v/>
      </c>
      <c r="FE331">
        <f>MIN(BI330*(1+BI$6/Setup!$C$13)-DG331,MAX(0,$H331-SUM($DP331:FD331)))</f>
        <v/>
      </c>
      <c r="FF331">
        <f>MIN(BJ330*(1+BJ$6/Setup!$C$13)-DH331,MAX(0,$H331-SUM($DP331:FE331)))</f>
        <v/>
      </c>
      <c r="FG331">
        <f>MIN(BK330*(1+BK$6/Setup!$C$13)-DI331,MAX(0,$H331-SUM($DP331:FF331)))</f>
        <v/>
      </c>
      <c r="FH331">
        <f>MIN(BL330*(1+BL$6/Setup!$C$13)-DJ331,MAX(0,$H331-SUM($DP331:FG331)))</f>
        <v/>
      </c>
      <c r="FI331">
        <f>MIN(BM330*(1+BM$6/Setup!$C$13)-DK331,MAX(0,$H331-SUM($DP331:FH331)))</f>
        <v/>
      </c>
      <c r="FJ331">
        <f>MIN(BN330*(1+BN$6/Setup!$C$13)-DL331,MAX(0,$H331-SUM($DP331:FI331)))</f>
        <v/>
      </c>
      <c r="FK331">
        <f>MIN(BO330*(1+BO$6/Setup!$C$13)-DM331,MAX(0,$H331-SUM($DP331:FJ331)))</f>
        <v/>
      </c>
      <c r="FL331">
        <f>MIN(BP330*(1+BP$6/Setup!$C$13)-DN331,MAX(0,$H331-SUM($DP331:FK331)))</f>
        <v/>
      </c>
      <c r="FM331">
        <f>MIN(BQ330*(1+BQ$6/Setup!$C$13)-DO331,MAX(0,$H331-SUM($DP331:FL331)))</f>
        <v/>
      </c>
    </row>
    <row r="332">
      <c r="A332">
        <f>A331+1</f>
        <v/>
      </c>
      <c r="B332">
        <f>IF(Setup!$C$6="Every week",Setup!$C$7+7*(A332-1),IF(Setup!$C$6="Every 2 weeks",Setup!$C$7+14*(A332-1),IF(Setup!$C$6="Every month",EDATE(Setup!$C$7,A332-1),EOMONTH(Setup!$C$7,INT((A332-1+Setup!$C$20)/2)-1)+MIN(IF(MOD(A332-1+Setup!$C$20,2)=0,Setup!$C$18,Setup!$C$19),DAY(EOMONTH(Setup!$C$7,INT((A332-1+Setup!$C$20)/2)))))))</f>
        <v/>
      </c>
      <c r="C332">
        <f>N('Paycheck Plan'!J328)</f>
        <v/>
      </c>
      <c r="D332">
        <f>N('Paycheck Plan'!K328)</f>
        <v/>
      </c>
      <c r="E332">
        <f>MIN(MAX(0,Setup!$C$10-F331),MAX(0,Setup!$C$8+C332-G332))</f>
        <v/>
      </c>
      <c r="F332">
        <f>F331+E332</f>
        <v/>
      </c>
      <c r="G332">
        <f>MIN(Setup!$C$14,MAX(0,Setup!$C$8+C332))</f>
        <v/>
      </c>
      <c r="H332">
        <f>MAX(0,Setup!$C$8+C332-G332-E332)+SUM($T$7:$BQ$7)-SUM(BR332:DO332)</f>
        <v/>
      </c>
      <c r="I332">
        <f>SUMPRODUCT(T331:BQ331,$T$6:$BQ$6)/Setup!$C$13</f>
        <v/>
      </c>
      <c r="J332">
        <f>SUM(T332:BQ332)</f>
        <v/>
      </c>
      <c r="K332">
        <f>IF(MAX(DP332:FM332)&gt;0,MATCH(MAX(DP332:FM332),DP332:FM332,0),1)</f>
        <v/>
      </c>
      <c r="T332">
        <f>MAX(0,T331*(1+T$6/Setup!$C$13)-BR332-DP332)+IF($K332=1,$D332,0)</f>
        <v/>
      </c>
      <c r="U332">
        <f>MAX(0,U331*(1+U$6/Setup!$C$13)-BS332-DQ332)+IF($K332=2,$D332,0)</f>
        <v/>
      </c>
      <c r="V332">
        <f>MAX(0,V331*(1+V$6/Setup!$C$13)-BT332-DR332)+IF($K332=3,$D332,0)</f>
        <v/>
      </c>
      <c r="W332">
        <f>MAX(0,W331*(1+W$6/Setup!$C$13)-BU332-DS332)+IF($K332=4,$D332,0)</f>
        <v/>
      </c>
      <c r="X332">
        <f>MAX(0,X331*(1+X$6/Setup!$C$13)-BV332-DT332)+IF($K332=5,$D332,0)</f>
        <v/>
      </c>
      <c r="Y332">
        <f>MAX(0,Y331*(1+Y$6/Setup!$C$13)-BW332-DU332)+IF($K332=6,$D332,0)</f>
        <v/>
      </c>
      <c r="Z332">
        <f>MAX(0,Z331*(1+Z$6/Setup!$C$13)-BX332-DV332)+IF($K332=7,$D332,0)</f>
        <v/>
      </c>
      <c r="AA332">
        <f>MAX(0,AA331*(1+AA$6/Setup!$C$13)-BY332-DW332)+IF($K332=8,$D332,0)</f>
        <v/>
      </c>
      <c r="AB332">
        <f>MAX(0,AB331*(1+AB$6/Setup!$C$13)-BZ332-DX332)+IF($K332=9,$D332,0)</f>
        <v/>
      </c>
      <c r="AC332">
        <f>MAX(0,AC331*(1+AC$6/Setup!$C$13)-CA332-DY332)+IF($K332=10,$D332,0)</f>
        <v/>
      </c>
      <c r="AD332">
        <f>MAX(0,AD331*(1+AD$6/Setup!$C$13)-CB332-DZ332)+IF($K332=11,$D332,0)</f>
        <v/>
      </c>
      <c r="AE332">
        <f>MAX(0,AE331*(1+AE$6/Setup!$C$13)-CC332-EA332)+IF($K332=12,$D332,0)</f>
        <v/>
      </c>
      <c r="AF332">
        <f>MAX(0,AF331*(1+AF$6/Setup!$C$13)-CD332-EB332)+IF($K332=13,$D332,0)</f>
        <v/>
      </c>
      <c r="AG332">
        <f>MAX(0,AG331*(1+AG$6/Setup!$C$13)-CE332-EC332)+IF($K332=14,$D332,0)</f>
        <v/>
      </c>
      <c r="AH332">
        <f>MAX(0,AH331*(1+AH$6/Setup!$C$13)-CF332-ED332)+IF($K332=15,$D332,0)</f>
        <v/>
      </c>
      <c r="AI332">
        <f>MAX(0,AI331*(1+AI$6/Setup!$C$13)-CG332-EE332)+IF($K332=16,$D332,0)</f>
        <v/>
      </c>
      <c r="AJ332">
        <f>MAX(0,AJ331*(1+AJ$6/Setup!$C$13)-CH332-EF332)+IF($K332=17,$D332,0)</f>
        <v/>
      </c>
      <c r="AK332">
        <f>MAX(0,AK331*(1+AK$6/Setup!$C$13)-CI332-EG332)+IF($K332=18,$D332,0)</f>
        <v/>
      </c>
      <c r="AL332">
        <f>MAX(0,AL331*(1+AL$6/Setup!$C$13)-CJ332-EH332)+IF($K332=19,$D332,0)</f>
        <v/>
      </c>
      <c r="AM332">
        <f>MAX(0,AM331*(1+AM$6/Setup!$C$13)-CK332-EI332)+IF($K332=20,$D332,0)</f>
        <v/>
      </c>
      <c r="AN332">
        <f>MAX(0,AN331*(1+AN$6/Setup!$C$13)-CL332-EJ332)+IF($K332=21,$D332,0)</f>
        <v/>
      </c>
      <c r="AO332">
        <f>MAX(0,AO331*(1+AO$6/Setup!$C$13)-CM332-EK332)+IF($K332=22,$D332,0)</f>
        <v/>
      </c>
      <c r="AP332">
        <f>MAX(0,AP331*(1+AP$6/Setup!$C$13)-CN332-EL332)+IF($K332=23,$D332,0)</f>
        <v/>
      </c>
      <c r="AQ332">
        <f>MAX(0,AQ331*(1+AQ$6/Setup!$C$13)-CO332-EM332)+IF($K332=24,$D332,0)</f>
        <v/>
      </c>
      <c r="AR332">
        <f>MAX(0,AR331*(1+AR$6/Setup!$C$13)-CP332-EN332)+IF($K332=25,$D332,0)</f>
        <v/>
      </c>
      <c r="AS332">
        <f>MAX(0,AS331*(1+AS$6/Setup!$C$13)-CQ332-EO332)+IF($K332=26,$D332,0)</f>
        <v/>
      </c>
      <c r="AT332">
        <f>MAX(0,AT331*(1+AT$6/Setup!$C$13)-CR332-EP332)+IF($K332=27,$D332,0)</f>
        <v/>
      </c>
      <c r="AU332">
        <f>MAX(0,AU331*(1+AU$6/Setup!$C$13)-CS332-EQ332)+IF($K332=28,$D332,0)</f>
        <v/>
      </c>
      <c r="AV332">
        <f>MAX(0,AV331*(1+AV$6/Setup!$C$13)-CT332-ER332)+IF($K332=29,$D332,0)</f>
        <v/>
      </c>
      <c r="AW332">
        <f>MAX(0,AW331*(1+AW$6/Setup!$C$13)-CU332-ES332)+IF($K332=30,$D332,0)</f>
        <v/>
      </c>
      <c r="AX332">
        <f>MAX(0,AX331*(1+AX$6/Setup!$C$13)-CV332-ET332)+IF($K332=31,$D332,0)</f>
        <v/>
      </c>
      <c r="AY332">
        <f>MAX(0,AY331*(1+AY$6/Setup!$C$13)-CW332-EU332)+IF($K332=32,$D332,0)</f>
        <v/>
      </c>
      <c r="AZ332">
        <f>MAX(0,AZ331*(1+AZ$6/Setup!$C$13)-CX332-EV332)+IF($K332=33,$D332,0)</f>
        <v/>
      </c>
      <c r="BA332">
        <f>MAX(0,BA331*(1+BA$6/Setup!$C$13)-CY332-EW332)+IF($K332=34,$D332,0)</f>
        <v/>
      </c>
      <c r="BB332">
        <f>MAX(0,BB331*(1+BB$6/Setup!$C$13)-CZ332-EX332)+IF($K332=35,$D332,0)</f>
        <v/>
      </c>
      <c r="BC332">
        <f>MAX(0,BC331*(1+BC$6/Setup!$C$13)-DA332-EY332)+IF($K332=36,$D332,0)</f>
        <v/>
      </c>
      <c r="BD332">
        <f>MAX(0,BD331*(1+BD$6/Setup!$C$13)-DB332-EZ332)+IF($K332=37,$D332,0)</f>
        <v/>
      </c>
      <c r="BE332">
        <f>MAX(0,BE331*(1+BE$6/Setup!$C$13)-DC332-FA332)+IF($K332=38,$D332,0)</f>
        <v/>
      </c>
      <c r="BF332">
        <f>MAX(0,BF331*(1+BF$6/Setup!$C$13)-DD332-FB332)+IF($K332=39,$D332,0)</f>
        <v/>
      </c>
      <c r="BG332">
        <f>MAX(0,BG331*(1+BG$6/Setup!$C$13)-DE332-FC332)+IF($K332=40,$D332,0)</f>
        <v/>
      </c>
      <c r="BH332">
        <f>MAX(0,BH331*(1+BH$6/Setup!$C$13)-DF332-FD332)+IF($K332=41,$D332,0)</f>
        <v/>
      </c>
      <c r="BI332">
        <f>MAX(0,BI331*(1+BI$6/Setup!$C$13)-DG332-FE332)+IF($K332=42,$D332,0)</f>
        <v/>
      </c>
      <c r="BJ332">
        <f>MAX(0,BJ331*(1+BJ$6/Setup!$C$13)-DH332-FF332)+IF($K332=43,$D332,0)</f>
        <v/>
      </c>
      <c r="BK332">
        <f>MAX(0,BK331*(1+BK$6/Setup!$C$13)-DI332-FG332)+IF($K332=44,$D332,0)</f>
        <v/>
      </c>
      <c r="BL332">
        <f>MAX(0,BL331*(1+BL$6/Setup!$C$13)-DJ332-FH332)+IF($K332=45,$D332,0)</f>
        <v/>
      </c>
      <c r="BM332">
        <f>MAX(0,BM331*(1+BM$6/Setup!$C$13)-DK332-FI332)+IF($K332=46,$D332,0)</f>
        <v/>
      </c>
      <c r="BN332">
        <f>MAX(0,BN331*(1+BN$6/Setup!$C$13)-DL332-FJ332)+IF($K332=47,$D332,0)</f>
        <v/>
      </c>
      <c r="BO332">
        <f>MAX(0,BO331*(1+BO$6/Setup!$C$13)-DM332-FK332)+IF($K332=48,$D332,0)</f>
        <v/>
      </c>
      <c r="BP332">
        <f>MAX(0,BP331*(1+BP$6/Setup!$C$13)-DN332-FL332)+IF($K332=49,$D332,0)</f>
        <v/>
      </c>
      <c r="BQ332">
        <f>MAX(0,BQ331*(1+BQ$6/Setup!$C$13)-DO332-FM332)+IF($K332=50,$D332,0)</f>
        <v/>
      </c>
      <c r="BR332">
        <f>MIN(T331*(1+T$6/Setup!$C$13),T$7)</f>
        <v/>
      </c>
      <c r="BS332">
        <f>MIN(U331*(1+U$6/Setup!$C$13),U$7)</f>
        <v/>
      </c>
      <c r="BT332">
        <f>MIN(V331*(1+V$6/Setup!$C$13),V$7)</f>
        <v/>
      </c>
      <c r="BU332">
        <f>MIN(W331*(1+W$6/Setup!$C$13),W$7)</f>
        <v/>
      </c>
      <c r="BV332">
        <f>MIN(X331*(1+X$6/Setup!$C$13),X$7)</f>
        <v/>
      </c>
      <c r="BW332">
        <f>MIN(Y331*(1+Y$6/Setup!$C$13),Y$7)</f>
        <v/>
      </c>
      <c r="BX332">
        <f>MIN(Z331*(1+Z$6/Setup!$C$13),Z$7)</f>
        <v/>
      </c>
      <c r="BY332">
        <f>MIN(AA331*(1+AA$6/Setup!$C$13),AA$7)</f>
        <v/>
      </c>
      <c r="BZ332">
        <f>MIN(AB331*(1+AB$6/Setup!$C$13),AB$7)</f>
        <v/>
      </c>
      <c r="CA332">
        <f>MIN(AC331*(1+AC$6/Setup!$C$13),AC$7)</f>
        <v/>
      </c>
      <c r="CB332">
        <f>MIN(AD331*(1+AD$6/Setup!$C$13),AD$7)</f>
        <v/>
      </c>
      <c r="CC332">
        <f>MIN(AE331*(1+AE$6/Setup!$C$13),AE$7)</f>
        <v/>
      </c>
      <c r="CD332">
        <f>MIN(AF331*(1+AF$6/Setup!$C$13),AF$7)</f>
        <v/>
      </c>
      <c r="CE332">
        <f>MIN(AG331*(1+AG$6/Setup!$C$13),AG$7)</f>
        <v/>
      </c>
      <c r="CF332">
        <f>MIN(AH331*(1+AH$6/Setup!$C$13),AH$7)</f>
        <v/>
      </c>
      <c r="CG332">
        <f>MIN(AI331*(1+AI$6/Setup!$C$13),AI$7)</f>
        <v/>
      </c>
      <c r="CH332">
        <f>MIN(AJ331*(1+AJ$6/Setup!$C$13),AJ$7)</f>
        <v/>
      </c>
      <c r="CI332">
        <f>MIN(AK331*(1+AK$6/Setup!$C$13),AK$7)</f>
        <v/>
      </c>
      <c r="CJ332">
        <f>MIN(AL331*(1+AL$6/Setup!$C$13),AL$7)</f>
        <v/>
      </c>
      <c r="CK332">
        <f>MIN(AM331*(1+AM$6/Setup!$C$13),AM$7)</f>
        <v/>
      </c>
      <c r="CL332">
        <f>MIN(AN331*(1+AN$6/Setup!$C$13),AN$7)</f>
        <v/>
      </c>
      <c r="CM332">
        <f>MIN(AO331*(1+AO$6/Setup!$C$13),AO$7)</f>
        <v/>
      </c>
      <c r="CN332">
        <f>MIN(AP331*(1+AP$6/Setup!$C$13),AP$7)</f>
        <v/>
      </c>
      <c r="CO332">
        <f>MIN(AQ331*(1+AQ$6/Setup!$C$13),AQ$7)</f>
        <v/>
      </c>
      <c r="CP332">
        <f>MIN(AR331*(1+AR$6/Setup!$C$13),AR$7)</f>
        <v/>
      </c>
      <c r="CQ332">
        <f>MIN(AS331*(1+AS$6/Setup!$C$13),AS$7)</f>
        <v/>
      </c>
      <c r="CR332">
        <f>MIN(AT331*(1+AT$6/Setup!$C$13),AT$7)</f>
        <v/>
      </c>
      <c r="CS332">
        <f>MIN(AU331*(1+AU$6/Setup!$C$13),AU$7)</f>
        <v/>
      </c>
      <c r="CT332">
        <f>MIN(AV331*(1+AV$6/Setup!$C$13),AV$7)</f>
        <v/>
      </c>
      <c r="CU332">
        <f>MIN(AW331*(1+AW$6/Setup!$C$13),AW$7)</f>
        <v/>
      </c>
      <c r="CV332">
        <f>MIN(AX331*(1+AX$6/Setup!$C$13),AX$7)</f>
        <v/>
      </c>
      <c r="CW332">
        <f>MIN(AY331*(1+AY$6/Setup!$C$13),AY$7)</f>
        <v/>
      </c>
      <c r="CX332">
        <f>MIN(AZ331*(1+AZ$6/Setup!$C$13),AZ$7)</f>
        <v/>
      </c>
      <c r="CY332">
        <f>MIN(BA331*(1+BA$6/Setup!$C$13),BA$7)</f>
        <v/>
      </c>
      <c r="CZ332">
        <f>MIN(BB331*(1+BB$6/Setup!$C$13),BB$7)</f>
        <v/>
      </c>
      <c r="DA332">
        <f>MIN(BC331*(1+BC$6/Setup!$C$13),BC$7)</f>
        <v/>
      </c>
      <c r="DB332">
        <f>MIN(BD331*(1+BD$6/Setup!$C$13),BD$7)</f>
        <v/>
      </c>
      <c r="DC332">
        <f>MIN(BE331*(1+BE$6/Setup!$C$13),BE$7)</f>
        <v/>
      </c>
      <c r="DD332">
        <f>MIN(BF331*(1+BF$6/Setup!$C$13),BF$7)</f>
        <v/>
      </c>
      <c r="DE332">
        <f>MIN(BG331*(1+BG$6/Setup!$C$13),BG$7)</f>
        <v/>
      </c>
      <c r="DF332">
        <f>MIN(BH331*(1+BH$6/Setup!$C$13),BH$7)</f>
        <v/>
      </c>
      <c r="DG332">
        <f>MIN(BI331*(1+BI$6/Setup!$C$13),BI$7)</f>
        <v/>
      </c>
      <c r="DH332">
        <f>MIN(BJ331*(1+BJ$6/Setup!$C$13),BJ$7)</f>
        <v/>
      </c>
      <c r="DI332">
        <f>MIN(BK331*(1+BK$6/Setup!$C$13),BK$7)</f>
        <v/>
      </c>
      <c r="DJ332">
        <f>MIN(BL331*(1+BL$6/Setup!$C$13),BL$7)</f>
        <v/>
      </c>
      <c r="DK332">
        <f>MIN(BM331*(1+BM$6/Setup!$C$13),BM$7)</f>
        <v/>
      </c>
      <c r="DL332">
        <f>MIN(BN331*(1+BN$6/Setup!$C$13),BN$7)</f>
        <v/>
      </c>
      <c r="DM332">
        <f>MIN(BO331*(1+BO$6/Setup!$C$13),BO$7)</f>
        <v/>
      </c>
      <c r="DN332">
        <f>MIN(BP331*(1+BP$6/Setup!$C$13),BP$7)</f>
        <v/>
      </c>
      <c r="DO332">
        <f>MIN(BQ331*(1+BQ$6/Setup!$C$13),BQ$7)</f>
        <v/>
      </c>
      <c r="DP332">
        <f>MIN(T331*(1+T$6/Setup!$C$13)-BR332,$H332)</f>
        <v/>
      </c>
      <c r="DQ332">
        <f>MIN(U331*(1+U$6/Setup!$C$13)-BS332,MAX(0,$H332-SUM($DP332:DP332)))</f>
        <v/>
      </c>
      <c r="DR332">
        <f>MIN(V331*(1+V$6/Setup!$C$13)-BT332,MAX(0,$H332-SUM($DP332:DQ332)))</f>
        <v/>
      </c>
      <c r="DS332">
        <f>MIN(W331*(1+W$6/Setup!$C$13)-BU332,MAX(0,$H332-SUM($DP332:DR332)))</f>
        <v/>
      </c>
      <c r="DT332">
        <f>MIN(X331*(1+X$6/Setup!$C$13)-BV332,MAX(0,$H332-SUM($DP332:DS332)))</f>
        <v/>
      </c>
      <c r="DU332">
        <f>MIN(Y331*(1+Y$6/Setup!$C$13)-BW332,MAX(0,$H332-SUM($DP332:DT332)))</f>
        <v/>
      </c>
      <c r="DV332">
        <f>MIN(Z331*(1+Z$6/Setup!$C$13)-BX332,MAX(0,$H332-SUM($DP332:DU332)))</f>
        <v/>
      </c>
      <c r="DW332">
        <f>MIN(AA331*(1+AA$6/Setup!$C$13)-BY332,MAX(0,$H332-SUM($DP332:DV332)))</f>
        <v/>
      </c>
      <c r="DX332">
        <f>MIN(AB331*(1+AB$6/Setup!$C$13)-BZ332,MAX(0,$H332-SUM($DP332:DW332)))</f>
        <v/>
      </c>
      <c r="DY332">
        <f>MIN(AC331*(1+AC$6/Setup!$C$13)-CA332,MAX(0,$H332-SUM($DP332:DX332)))</f>
        <v/>
      </c>
      <c r="DZ332">
        <f>MIN(AD331*(1+AD$6/Setup!$C$13)-CB332,MAX(0,$H332-SUM($DP332:DY332)))</f>
        <v/>
      </c>
      <c r="EA332">
        <f>MIN(AE331*(1+AE$6/Setup!$C$13)-CC332,MAX(0,$H332-SUM($DP332:DZ332)))</f>
        <v/>
      </c>
      <c r="EB332">
        <f>MIN(AF331*(1+AF$6/Setup!$C$13)-CD332,MAX(0,$H332-SUM($DP332:EA332)))</f>
        <v/>
      </c>
      <c r="EC332">
        <f>MIN(AG331*(1+AG$6/Setup!$C$13)-CE332,MAX(0,$H332-SUM($DP332:EB332)))</f>
        <v/>
      </c>
      <c r="ED332">
        <f>MIN(AH331*(1+AH$6/Setup!$C$13)-CF332,MAX(0,$H332-SUM($DP332:EC332)))</f>
        <v/>
      </c>
      <c r="EE332">
        <f>MIN(AI331*(1+AI$6/Setup!$C$13)-CG332,MAX(0,$H332-SUM($DP332:ED332)))</f>
        <v/>
      </c>
      <c r="EF332">
        <f>MIN(AJ331*(1+AJ$6/Setup!$C$13)-CH332,MAX(0,$H332-SUM($DP332:EE332)))</f>
        <v/>
      </c>
      <c r="EG332">
        <f>MIN(AK331*(1+AK$6/Setup!$C$13)-CI332,MAX(0,$H332-SUM($DP332:EF332)))</f>
        <v/>
      </c>
      <c r="EH332">
        <f>MIN(AL331*(1+AL$6/Setup!$C$13)-CJ332,MAX(0,$H332-SUM($DP332:EG332)))</f>
        <v/>
      </c>
      <c r="EI332">
        <f>MIN(AM331*(1+AM$6/Setup!$C$13)-CK332,MAX(0,$H332-SUM($DP332:EH332)))</f>
        <v/>
      </c>
      <c r="EJ332">
        <f>MIN(AN331*(1+AN$6/Setup!$C$13)-CL332,MAX(0,$H332-SUM($DP332:EI332)))</f>
        <v/>
      </c>
      <c r="EK332">
        <f>MIN(AO331*(1+AO$6/Setup!$C$13)-CM332,MAX(0,$H332-SUM($DP332:EJ332)))</f>
        <v/>
      </c>
      <c r="EL332">
        <f>MIN(AP331*(1+AP$6/Setup!$C$13)-CN332,MAX(0,$H332-SUM($DP332:EK332)))</f>
        <v/>
      </c>
      <c r="EM332">
        <f>MIN(AQ331*(1+AQ$6/Setup!$C$13)-CO332,MAX(0,$H332-SUM($DP332:EL332)))</f>
        <v/>
      </c>
      <c r="EN332">
        <f>MIN(AR331*(1+AR$6/Setup!$C$13)-CP332,MAX(0,$H332-SUM($DP332:EM332)))</f>
        <v/>
      </c>
      <c r="EO332">
        <f>MIN(AS331*(1+AS$6/Setup!$C$13)-CQ332,MAX(0,$H332-SUM($DP332:EN332)))</f>
        <v/>
      </c>
      <c r="EP332">
        <f>MIN(AT331*(1+AT$6/Setup!$C$13)-CR332,MAX(0,$H332-SUM($DP332:EO332)))</f>
        <v/>
      </c>
      <c r="EQ332">
        <f>MIN(AU331*(1+AU$6/Setup!$C$13)-CS332,MAX(0,$H332-SUM($DP332:EP332)))</f>
        <v/>
      </c>
      <c r="ER332">
        <f>MIN(AV331*(1+AV$6/Setup!$C$13)-CT332,MAX(0,$H332-SUM($DP332:EQ332)))</f>
        <v/>
      </c>
      <c r="ES332">
        <f>MIN(AW331*(1+AW$6/Setup!$C$13)-CU332,MAX(0,$H332-SUM($DP332:ER332)))</f>
        <v/>
      </c>
      <c r="ET332">
        <f>MIN(AX331*(1+AX$6/Setup!$C$13)-CV332,MAX(0,$H332-SUM($DP332:ES332)))</f>
        <v/>
      </c>
      <c r="EU332">
        <f>MIN(AY331*(1+AY$6/Setup!$C$13)-CW332,MAX(0,$H332-SUM($DP332:ET332)))</f>
        <v/>
      </c>
      <c r="EV332">
        <f>MIN(AZ331*(1+AZ$6/Setup!$C$13)-CX332,MAX(0,$H332-SUM($DP332:EU332)))</f>
        <v/>
      </c>
      <c r="EW332">
        <f>MIN(BA331*(1+BA$6/Setup!$C$13)-CY332,MAX(0,$H332-SUM($DP332:EV332)))</f>
        <v/>
      </c>
      <c r="EX332">
        <f>MIN(BB331*(1+BB$6/Setup!$C$13)-CZ332,MAX(0,$H332-SUM($DP332:EW332)))</f>
        <v/>
      </c>
      <c r="EY332">
        <f>MIN(BC331*(1+BC$6/Setup!$C$13)-DA332,MAX(0,$H332-SUM($DP332:EX332)))</f>
        <v/>
      </c>
      <c r="EZ332">
        <f>MIN(BD331*(1+BD$6/Setup!$C$13)-DB332,MAX(0,$H332-SUM($DP332:EY332)))</f>
        <v/>
      </c>
      <c r="FA332">
        <f>MIN(BE331*(1+BE$6/Setup!$C$13)-DC332,MAX(0,$H332-SUM($DP332:EZ332)))</f>
        <v/>
      </c>
      <c r="FB332">
        <f>MIN(BF331*(1+BF$6/Setup!$C$13)-DD332,MAX(0,$H332-SUM($DP332:FA332)))</f>
        <v/>
      </c>
      <c r="FC332">
        <f>MIN(BG331*(1+BG$6/Setup!$C$13)-DE332,MAX(0,$H332-SUM($DP332:FB332)))</f>
        <v/>
      </c>
      <c r="FD332">
        <f>MIN(BH331*(1+BH$6/Setup!$C$13)-DF332,MAX(0,$H332-SUM($DP332:FC332)))</f>
        <v/>
      </c>
      <c r="FE332">
        <f>MIN(BI331*(1+BI$6/Setup!$C$13)-DG332,MAX(0,$H332-SUM($DP332:FD332)))</f>
        <v/>
      </c>
      <c r="FF332">
        <f>MIN(BJ331*(1+BJ$6/Setup!$C$13)-DH332,MAX(0,$H332-SUM($DP332:FE332)))</f>
        <v/>
      </c>
      <c r="FG332">
        <f>MIN(BK331*(1+BK$6/Setup!$C$13)-DI332,MAX(0,$H332-SUM($DP332:FF332)))</f>
        <v/>
      </c>
      <c r="FH332">
        <f>MIN(BL331*(1+BL$6/Setup!$C$13)-DJ332,MAX(0,$H332-SUM($DP332:FG332)))</f>
        <v/>
      </c>
      <c r="FI332">
        <f>MIN(BM331*(1+BM$6/Setup!$C$13)-DK332,MAX(0,$H332-SUM($DP332:FH332)))</f>
        <v/>
      </c>
      <c r="FJ332">
        <f>MIN(BN331*(1+BN$6/Setup!$C$13)-DL332,MAX(0,$H332-SUM($DP332:FI332)))</f>
        <v/>
      </c>
      <c r="FK332">
        <f>MIN(BO331*(1+BO$6/Setup!$C$13)-DM332,MAX(0,$H332-SUM($DP332:FJ332)))</f>
        <v/>
      </c>
      <c r="FL332">
        <f>MIN(BP331*(1+BP$6/Setup!$C$13)-DN332,MAX(0,$H332-SUM($DP332:FK332)))</f>
        <v/>
      </c>
      <c r="FM332">
        <f>MIN(BQ331*(1+BQ$6/Setup!$C$13)-DO332,MAX(0,$H332-SUM($DP332:FL332)))</f>
        <v/>
      </c>
    </row>
    <row r="333">
      <c r="A333">
        <f>A332+1</f>
        <v/>
      </c>
      <c r="B333">
        <f>IF(Setup!$C$6="Every week",Setup!$C$7+7*(A333-1),IF(Setup!$C$6="Every 2 weeks",Setup!$C$7+14*(A333-1),IF(Setup!$C$6="Every month",EDATE(Setup!$C$7,A333-1),EOMONTH(Setup!$C$7,INT((A333-1+Setup!$C$20)/2)-1)+MIN(IF(MOD(A333-1+Setup!$C$20,2)=0,Setup!$C$18,Setup!$C$19),DAY(EOMONTH(Setup!$C$7,INT((A333-1+Setup!$C$20)/2)))))))</f>
        <v/>
      </c>
      <c r="C333">
        <f>N('Paycheck Plan'!J329)</f>
        <v/>
      </c>
      <c r="D333">
        <f>N('Paycheck Plan'!K329)</f>
        <v/>
      </c>
      <c r="E333">
        <f>MIN(MAX(0,Setup!$C$10-F332),MAX(0,Setup!$C$8+C333-G333))</f>
        <v/>
      </c>
      <c r="F333">
        <f>F332+E333</f>
        <v/>
      </c>
      <c r="G333">
        <f>MIN(Setup!$C$14,MAX(0,Setup!$C$8+C333))</f>
        <v/>
      </c>
      <c r="H333">
        <f>MAX(0,Setup!$C$8+C333-G333-E333)+SUM($T$7:$BQ$7)-SUM(BR333:DO333)</f>
        <v/>
      </c>
      <c r="I333">
        <f>SUMPRODUCT(T332:BQ332,$T$6:$BQ$6)/Setup!$C$13</f>
        <v/>
      </c>
      <c r="J333">
        <f>SUM(T333:BQ333)</f>
        <v/>
      </c>
      <c r="K333">
        <f>IF(MAX(DP333:FM333)&gt;0,MATCH(MAX(DP333:FM333),DP333:FM333,0),1)</f>
        <v/>
      </c>
      <c r="T333">
        <f>MAX(0,T332*(1+T$6/Setup!$C$13)-BR333-DP333)+IF($K333=1,$D333,0)</f>
        <v/>
      </c>
      <c r="U333">
        <f>MAX(0,U332*(1+U$6/Setup!$C$13)-BS333-DQ333)+IF($K333=2,$D333,0)</f>
        <v/>
      </c>
      <c r="V333">
        <f>MAX(0,V332*(1+V$6/Setup!$C$13)-BT333-DR333)+IF($K333=3,$D333,0)</f>
        <v/>
      </c>
      <c r="W333">
        <f>MAX(0,W332*(1+W$6/Setup!$C$13)-BU333-DS333)+IF($K333=4,$D333,0)</f>
        <v/>
      </c>
      <c r="X333">
        <f>MAX(0,X332*(1+X$6/Setup!$C$13)-BV333-DT333)+IF($K333=5,$D333,0)</f>
        <v/>
      </c>
      <c r="Y333">
        <f>MAX(0,Y332*(1+Y$6/Setup!$C$13)-BW333-DU333)+IF($K333=6,$D333,0)</f>
        <v/>
      </c>
      <c r="Z333">
        <f>MAX(0,Z332*(1+Z$6/Setup!$C$13)-BX333-DV333)+IF($K333=7,$D333,0)</f>
        <v/>
      </c>
      <c r="AA333">
        <f>MAX(0,AA332*(1+AA$6/Setup!$C$13)-BY333-DW333)+IF($K333=8,$D333,0)</f>
        <v/>
      </c>
      <c r="AB333">
        <f>MAX(0,AB332*(1+AB$6/Setup!$C$13)-BZ333-DX333)+IF($K333=9,$D333,0)</f>
        <v/>
      </c>
      <c r="AC333">
        <f>MAX(0,AC332*(1+AC$6/Setup!$C$13)-CA333-DY333)+IF($K333=10,$D333,0)</f>
        <v/>
      </c>
      <c r="AD333">
        <f>MAX(0,AD332*(1+AD$6/Setup!$C$13)-CB333-DZ333)+IF($K333=11,$D333,0)</f>
        <v/>
      </c>
      <c r="AE333">
        <f>MAX(0,AE332*(1+AE$6/Setup!$C$13)-CC333-EA333)+IF($K333=12,$D333,0)</f>
        <v/>
      </c>
      <c r="AF333">
        <f>MAX(0,AF332*(1+AF$6/Setup!$C$13)-CD333-EB333)+IF($K333=13,$D333,0)</f>
        <v/>
      </c>
      <c r="AG333">
        <f>MAX(0,AG332*(1+AG$6/Setup!$C$13)-CE333-EC333)+IF($K333=14,$D333,0)</f>
        <v/>
      </c>
      <c r="AH333">
        <f>MAX(0,AH332*(1+AH$6/Setup!$C$13)-CF333-ED333)+IF($K333=15,$D333,0)</f>
        <v/>
      </c>
      <c r="AI333">
        <f>MAX(0,AI332*(1+AI$6/Setup!$C$13)-CG333-EE333)+IF($K333=16,$D333,0)</f>
        <v/>
      </c>
      <c r="AJ333">
        <f>MAX(0,AJ332*(1+AJ$6/Setup!$C$13)-CH333-EF333)+IF($K333=17,$D333,0)</f>
        <v/>
      </c>
      <c r="AK333">
        <f>MAX(0,AK332*(1+AK$6/Setup!$C$13)-CI333-EG333)+IF($K333=18,$D333,0)</f>
        <v/>
      </c>
      <c r="AL333">
        <f>MAX(0,AL332*(1+AL$6/Setup!$C$13)-CJ333-EH333)+IF($K333=19,$D333,0)</f>
        <v/>
      </c>
      <c r="AM333">
        <f>MAX(0,AM332*(1+AM$6/Setup!$C$13)-CK333-EI333)+IF($K333=20,$D333,0)</f>
        <v/>
      </c>
      <c r="AN333">
        <f>MAX(0,AN332*(1+AN$6/Setup!$C$13)-CL333-EJ333)+IF($K333=21,$D333,0)</f>
        <v/>
      </c>
      <c r="AO333">
        <f>MAX(0,AO332*(1+AO$6/Setup!$C$13)-CM333-EK333)+IF($K333=22,$D333,0)</f>
        <v/>
      </c>
      <c r="AP333">
        <f>MAX(0,AP332*(1+AP$6/Setup!$C$13)-CN333-EL333)+IF($K333=23,$D333,0)</f>
        <v/>
      </c>
      <c r="AQ333">
        <f>MAX(0,AQ332*(1+AQ$6/Setup!$C$13)-CO333-EM333)+IF($K333=24,$D333,0)</f>
        <v/>
      </c>
      <c r="AR333">
        <f>MAX(0,AR332*(1+AR$6/Setup!$C$13)-CP333-EN333)+IF($K333=25,$D333,0)</f>
        <v/>
      </c>
      <c r="AS333">
        <f>MAX(0,AS332*(1+AS$6/Setup!$C$13)-CQ333-EO333)+IF($K333=26,$D333,0)</f>
        <v/>
      </c>
      <c r="AT333">
        <f>MAX(0,AT332*(1+AT$6/Setup!$C$13)-CR333-EP333)+IF($K333=27,$D333,0)</f>
        <v/>
      </c>
      <c r="AU333">
        <f>MAX(0,AU332*(1+AU$6/Setup!$C$13)-CS333-EQ333)+IF($K333=28,$D333,0)</f>
        <v/>
      </c>
      <c r="AV333">
        <f>MAX(0,AV332*(1+AV$6/Setup!$C$13)-CT333-ER333)+IF($K333=29,$D333,0)</f>
        <v/>
      </c>
      <c r="AW333">
        <f>MAX(0,AW332*(1+AW$6/Setup!$C$13)-CU333-ES333)+IF($K333=30,$D333,0)</f>
        <v/>
      </c>
      <c r="AX333">
        <f>MAX(0,AX332*(1+AX$6/Setup!$C$13)-CV333-ET333)+IF($K333=31,$D333,0)</f>
        <v/>
      </c>
      <c r="AY333">
        <f>MAX(0,AY332*(1+AY$6/Setup!$C$13)-CW333-EU333)+IF($K333=32,$D333,0)</f>
        <v/>
      </c>
      <c r="AZ333">
        <f>MAX(0,AZ332*(1+AZ$6/Setup!$C$13)-CX333-EV333)+IF($K333=33,$D333,0)</f>
        <v/>
      </c>
      <c r="BA333">
        <f>MAX(0,BA332*(1+BA$6/Setup!$C$13)-CY333-EW333)+IF($K333=34,$D333,0)</f>
        <v/>
      </c>
      <c r="BB333">
        <f>MAX(0,BB332*(1+BB$6/Setup!$C$13)-CZ333-EX333)+IF($K333=35,$D333,0)</f>
        <v/>
      </c>
      <c r="BC333">
        <f>MAX(0,BC332*(1+BC$6/Setup!$C$13)-DA333-EY333)+IF($K333=36,$D333,0)</f>
        <v/>
      </c>
      <c r="BD333">
        <f>MAX(0,BD332*(1+BD$6/Setup!$C$13)-DB333-EZ333)+IF($K333=37,$D333,0)</f>
        <v/>
      </c>
      <c r="BE333">
        <f>MAX(0,BE332*(1+BE$6/Setup!$C$13)-DC333-FA333)+IF($K333=38,$D333,0)</f>
        <v/>
      </c>
      <c r="BF333">
        <f>MAX(0,BF332*(1+BF$6/Setup!$C$13)-DD333-FB333)+IF($K333=39,$D333,0)</f>
        <v/>
      </c>
      <c r="BG333">
        <f>MAX(0,BG332*(1+BG$6/Setup!$C$13)-DE333-FC333)+IF($K333=40,$D333,0)</f>
        <v/>
      </c>
      <c r="BH333">
        <f>MAX(0,BH332*(1+BH$6/Setup!$C$13)-DF333-FD333)+IF($K333=41,$D333,0)</f>
        <v/>
      </c>
      <c r="BI333">
        <f>MAX(0,BI332*(1+BI$6/Setup!$C$13)-DG333-FE333)+IF($K333=42,$D333,0)</f>
        <v/>
      </c>
      <c r="BJ333">
        <f>MAX(0,BJ332*(1+BJ$6/Setup!$C$13)-DH333-FF333)+IF($K333=43,$D333,0)</f>
        <v/>
      </c>
      <c r="BK333">
        <f>MAX(0,BK332*(1+BK$6/Setup!$C$13)-DI333-FG333)+IF($K333=44,$D333,0)</f>
        <v/>
      </c>
      <c r="BL333">
        <f>MAX(0,BL332*(1+BL$6/Setup!$C$13)-DJ333-FH333)+IF($K333=45,$D333,0)</f>
        <v/>
      </c>
      <c r="BM333">
        <f>MAX(0,BM332*(1+BM$6/Setup!$C$13)-DK333-FI333)+IF($K333=46,$D333,0)</f>
        <v/>
      </c>
      <c r="BN333">
        <f>MAX(0,BN332*(1+BN$6/Setup!$C$13)-DL333-FJ333)+IF($K333=47,$D333,0)</f>
        <v/>
      </c>
      <c r="BO333">
        <f>MAX(0,BO332*(1+BO$6/Setup!$C$13)-DM333-FK333)+IF($K333=48,$D333,0)</f>
        <v/>
      </c>
      <c r="BP333">
        <f>MAX(0,BP332*(1+BP$6/Setup!$C$13)-DN333-FL333)+IF($K333=49,$D333,0)</f>
        <v/>
      </c>
      <c r="BQ333">
        <f>MAX(0,BQ332*(1+BQ$6/Setup!$C$13)-DO333-FM333)+IF($K333=50,$D333,0)</f>
        <v/>
      </c>
      <c r="BR333">
        <f>MIN(T332*(1+T$6/Setup!$C$13),T$7)</f>
        <v/>
      </c>
      <c r="BS333">
        <f>MIN(U332*(1+U$6/Setup!$C$13),U$7)</f>
        <v/>
      </c>
      <c r="BT333">
        <f>MIN(V332*(1+V$6/Setup!$C$13),V$7)</f>
        <v/>
      </c>
      <c r="BU333">
        <f>MIN(W332*(1+W$6/Setup!$C$13),W$7)</f>
        <v/>
      </c>
      <c r="BV333">
        <f>MIN(X332*(1+X$6/Setup!$C$13),X$7)</f>
        <v/>
      </c>
      <c r="BW333">
        <f>MIN(Y332*(1+Y$6/Setup!$C$13),Y$7)</f>
        <v/>
      </c>
      <c r="BX333">
        <f>MIN(Z332*(1+Z$6/Setup!$C$13),Z$7)</f>
        <v/>
      </c>
      <c r="BY333">
        <f>MIN(AA332*(1+AA$6/Setup!$C$13),AA$7)</f>
        <v/>
      </c>
      <c r="BZ333">
        <f>MIN(AB332*(1+AB$6/Setup!$C$13),AB$7)</f>
        <v/>
      </c>
      <c r="CA333">
        <f>MIN(AC332*(1+AC$6/Setup!$C$13),AC$7)</f>
        <v/>
      </c>
      <c r="CB333">
        <f>MIN(AD332*(1+AD$6/Setup!$C$13),AD$7)</f>
        <v/>
      </c>
      <c r="CC333">
        <f>MIN(AE332*(1+AE$6/Setup!$C$13),AE$7)</f>
        <v/>
      </c>
      <c r="CD333">
        <f>MIN(AF332*(1+AF$6/Setup!$C$13),AF$7)</f>
        <v/>
      </c>
      <c r="CE333">
        <f>MIN(AG332*(1+AG$6/Setup!$C$13),AG$7)</f>
        <v/>
      </c>
      <c r="CF333">
        <f>MIN(AH332*(1+AH$6/Setup!$C$13),AH$7)</f>
        <v/>
      </c>
      <c r="CG333">
        <f>MIN(AI332*(1+AI$6/Setup!$C$13),AI$7)</f>
        <v/>
      </c>
      <c r="CH333">
        <f>MIN(AJ332*(1+AJ$6/Setup!$C$13),AJ$7)</f>
        <v/>
      </c>
      <c r="CI333">
        <f>MIN(AK332*(1+AK$6/Setup!$C$13),AK$7)</f>
        <v/>
      </c>
      <c r="CJ333">
        <f>MIN(AL332*(1+AL$6/Setup!$C$13),AL$7)</f>
        <v/>
      </c>
      <c r="CK333">
        <f>MIN(AM332*(1+AM$6/Setup!$C$13),AM$7)</f>
        <v/>
      </c>
      <c r="CL333">
        <f>MIN(AN332*(1+AN$6/Setup!$C$13),AN$7)</f>
        <v/>
      </c>
      <c r="CM333">
        <f>MIN(AO332*(1+AO$6/Setup!$C$13),AO$7)</f>
        <v/>
      </c>
      <c r="CN333">
        <f>MIN(AP332*(1+AP$6/Setup!$C$13),AP$7)</f>
        <v/>
      </c>
      <c r="CO333">
        <f>MIN(AQ332*(1+AQ$6/Setup!$C$13),AQ$7)</f>
        <v/>
      </c>
      <c r="CP333">
        <f>MIN(AR332*(1+AR$6/Setup!$C$13),AR$7)</f>
        <v/>
      </c>
      <c r="CQ333">
        <f>MIN(AS332*(1+AS$6/Setup!$C$13),AS$7)</f>
        <v/>
      </c>
      <c r="CR333">
        <f>MIN(AT332*(1+AT$6/Setup!$C$13),AT$7)</f>
        <v/>
      </c>
      <c r="CS333">
        <f>MIN(AU332*(1+AU$6/Setup!$C$13),AU$7)</f>
        <v/>
      </c>
      <c r="CT333">
        <f>MIN(AV332*(1+AV$6/Setup!$C$13),AV$7)</f>
        <v/>
      </c>
      <c r="CU333">
        <f>MIN(AW332*(1+AW$6/Setup!$C$13),AW$7)</f>
        <v/>
      </c>
      <c r="CV333">
        <f>MIN(AX332*(1+AX$6/Setup!$C$13),AX$7)</f>
        <v/>
      </c>
      <c r="CW333">
        <f>MIN(AY332*(1+AY$6/Setup!$C$13),AY$7)</f>
        <v/>
      </c>
      <c r="CX333">
        <f>MIN(AZ332*(1+AZ$6/Setup!$C$13),AZ$7)</f>
        <v/>
      </c>
      <c r="CY333">
        <f>MIN(BA332*(1+BA$6/Setup!$C$13),BA$7)</f>
        <v/>
      </c>
      <c r="CZ333">
        <f>MIN(BB332*(1+BB$6/Setup!$C$13),BB$7)</f>
        <v/>
      </c>
      <c r="DA333">
        <f>MIN(BC332*(1+BC$6/Setup!$C$13),BC$7)</f>
        <v/>
      </c>
      <c r="DB333">
        <f>MIN(BD332*(1+BD$6/Setup!$C$13),BD$7)</f>
        <v/>
      </c>
      <c r="DC333">
        <f>MIN(BE332*(1+BE$6/Setup!$C$13),BE$7)</f>
        <v/>
      </c>
      <c r="DD333">
        <f>MIN(BF332*(1+BF$6/Setup!$C$13),BF$7)</f>
        <v/>
      </c>
      <c r="DE333">
        <f>MIN(BG332*(1+BG$6/Setup!$C$13),BG$7)</f>
        <v/>
      </c>
      <c r="DF333">
        <f>MIN(BH332*(1+BH$6/Setup!$C$13),BH$7)</f>
        <v/>
      </c>
      <c r="DG333">
        <f>MIN(BI332*(1+BI$6/Setup!$C$13),BI$7)</f>
        <v/>
      </c>
      <c r="DH333">
        <f>MIN(BJ332*(1+BJ$6/Setup!$C$13),BJ$7)</f>
        <v/>
      </c>
      <c r="DI333">
        <f>MIN(BK332*(1+BK$6/Setup!$C$13),BK$7)</f>
        <v/>
      </c>
      <c r="DJ333">
        <f>MIN(BL332*(1+BL$6/Setup!$C$13),BL$7)</f>
        <v/>
      </c>
      <c r="DK333">
        <f>MIN(BM332*(1+BM$6/Setup!$C$13),BM$7)</f>
        <v/>
      </c>
      <c r="DL333">
        <f>MIN(BN332*(1+BN$6/Setup!$C$13),BN$7)</f>
        <v/>
      </c>
      <c r="DM333">
        <f>MIN(BO332*(1+BO$6/Setup!$C$13),BO$7)</f>
        <v/>
      </c>
      <c r="DN333">
        <f>MIN(BP332*(1+BP$6/Setup!$C$13),BP$7)</f>
        <v/>
      </c>
      <c r="DO333">
        <f>MIN(BQ332*(1+BQ$6/Setup!$C$13),BQ$7)</f>
        <v/>
      </c>
      <c r="DP333">
        <f>MIN(T332*(1+T$6/Setup!$C$13)-BR333,$H333)</f>
        <v/>
      </c>
      <c r="DQ333">
        <f>MIN(U332*(1+U$6/Setup!$C$13)-BS333,MAX(0,$H333-SUM($DP333:DP333)))</f>
        <v/>
      </c>
      <c r="DR333">
        <f>MIN(V332*(1+V$6/Setup!$C$13)-BT333,MAX(0,$H333-SUM($DP333:DQ333)))</f>
        <v/>
      </c>
      <c r="DS333">
        <f>MIN(W332*(1+W$6/Setup!$C$13)-BU333,MAX(0,$H333-SUM($DP333:DR333)))</f>
        <v/>
      </c>
      <c r="DT333">
        <f>MIN(X332*(1+X$6/Setup!$C$13)-BV333,MAX(0,$H333-SUM($DP333:DS333)))</f>
        <v/>
      </c>
      <c r="DU333">
        <f>MIN(Y332*(1+Y$6/Setup!$C$13)-BW333,MAX(0,$H333-SUM($DP333:DT333)))</f>
        <v/>
      </c>
      <c r="DV333">
        <f>MIN(Z332*(1+Z$6/Setup!$C$13)-BX333,MAX(0,$H333-SUM($DP333:DU333)))</f>
        <v/>
      </c>
      <c r="DW333">
        <f>MIN(AA332*(1+AA$6/Setup!$C$13)-BY333,MAX(0,$H333-SUM($DP333:DV333)))</f>
        <v/>
      </c>
      <c r="DX333">
        <f>MIN(AB332*(1+AB$6/Setup!$C$13)-BZ333,MAX(0,$H333-SUM($DP333:DW333)))</f>
        <v/>
      </c>
      <c r="DY333">
        <f>MIN(AC332*(1+AC$6/Setup!$C$13)-CA333,MAX(0,$H333-SUM($DP333:DX333)))</f>
        <v/>
      </c>
      <c r="DZ333">
        <f>MIN(AD332*(1+AD$6/Setup!$C$13)-CB333,MAX(0,$H333-SUM($DP333:DY333)))</f>
        <v/>
      </c>
      <c r="EA333">
        <f>MIN(AE332*(1+AE$6/Setup!$C$13)-CC333,MAX(0,$H333-SUM($DP333:DZ333)))</f>
        <v/>
      </c>
      <c r="EB333">
        <f>MIN(AF332*(1+AF$6/Setup!$C$13)-CD333,MAX(0,$H333-SUM($DP333:EA333)))</f>
        <v/>
      </c>
      <c r="EC333">
        <f>MIN(AG332*(1+AG$6/Setup!$C$13)-CE333,MAX(0,$H333-SUM($DP333:EB333)))</f>
        <v/>
      </c>
      <c r="ED333">
        <f>MIN(AH332*(1+AH$6/Setup!$C$13)-CF333,MAX(0,$H333-SUM($DP333:EC333)))</f>
        <v/>
      </c>
      <c r="EE333">
        <f>MIN(AI332*(1+AI$6/Setup!$C$13)-CG333,MAX(0,$H333-SUM($DP333:ED333)))</f>
        <v/>
      </c>
      <c r="EF333">
        <f>MIN(AJ332*(1+AJ$6/Setup!$C$13)-CH333,MAX(0,$H333-SUM($DP333:EE333)))</f>
        <v/>
      </c>
      <c r="EG333">
        <f>MIN(AK332*(1+AK$6/Setup!$C$13)-CI333,MAX(0,$H333-SUM($DP333:EF333)))</f>
        <v/>
      </c>
      <c r="EH333">
        <f>MIN(AL332*(1+AL$6/Setup!$C$13)-CJ333,MAX(0,$H333-SUM($DP333:EG333)))</f>
        <v/>
      </c>
      <c r="EI333">
        <f>MIN(AM332*(1+AM$6/Setup!$C$13)-CK333,MAX(0,$H333-SUM($DP333:EH333)))</f>
        <v/>
      </c>
      <c r="EJ333">
        <f>MIN(AN332*(1+AN$6/Setup!$C$13)-CL333,MAX(0,$H333-SUM($DP333:EI333)))</f>
        <v/>
      </c>
      <c r="EK333">
        <f>MIN(AO332*(1+AO$6/Setup!$C$13)-CM333,MAX(0,$H333-SUM($DP333:EJ333)))</f>
        <v/>
      </c>
      <c r="EL333">
        <f>MIN(AP332*(1+AP$6/Setup!$C$13)-CN333,MAX(0,$H333-SUM($DP333:EK333)))</f>
        <v/>
      </c>
      <c r="EM333">
        <f>MIN(AQ332*(1+AQ$6/Setup!$C$13)-CO333,MAX(0,$H333-SUM($DP333:EL333)))</f>
        <v/>
      </c>
      <c r="EN333">
        <f>MIN(AR332*(1+AR$6/Setup!$C$13)-CP333,MAX(0,$H333-SUM($DP333:EM333)))</f>
        <v/>
      </c>
      <c r="EO333">
        <f>MIN(AS332*(1+AS$6/Setup!$C$13)-CQ333,MAX(0,$H333-SUM($DP333:EN333)))</f>
        <v/>
      </c>
      <c r="EP333">
        <f>MIN(AT332*(1+AT$6/Setup!$C$13)-CR333,MAX(0,$H333-SUM($DP333:EO333)))</f>
        <v/>
      </c>
      <c r="EQ333">
        <f>MIN(AU332*(1+AU$6/Setup!$C$13)-CS333,MAX(0,$H333-SUM($DP333:EP333)))</f>
        <v/>
      </c>
      <c r="ER333">
        <f>MIN(AV332*(1+AV$6/Setup!$C$13)-CT333,MAX(0,$H333-SUM($DP333:EQ333)))</f>
        <v/>
      </c>
      <c r="ES333">
        <f>MIN(AW332*(1+AW$6/Setup!$C$13)-CU333,MAX(0,$H333-SUM($DP333:ER333)))</f>
        <v/>
      </c>
      <c r="ET333">
        <f>MIN(AX332*(1+AX$6/Setup!$C$13)-CV333,MAX(0,$H333-SUM($DP333:ES333)))</f>
        <v/>
      </c>
      <c r="EU333">
        <f>MIN(AY332*(1+AY$6/Setup!$C$13)-CW333,MAX(0,$H333-SUM($DP333:ET333)))</f>
        <v/>
      </c>
      <c r="EV333">
        <f>MIN(AZ332*(1+AZ$6/Setup!$C$13)-CX333,MAX(0,$H333-SUM($DP333:EU333)))</f>
        <v/>
      </c>
      <c r="EW333">
        <f>MIN(BA332*(1+BA$6/Setup!$C$13)-CY333,MAX(0,$H333-SUM($DP333:EV333)))</f>
        <v/>
      </c>
      <c r="EX333">
        <f>MIN(BB332*(1+BB$6/Setup!$C$13)-CZ333,MAX(0,$H333-SUM($DP333:EW333)))</f>
        <v/>
      </c>
      <c r="EY333">
        <f>MIN(BC332*(1+BC$6/Setup!$C$13)-DA333,MAX(0,$H333-SUM($DP333:EX333)))</f>
        <v/>
      </c>
      <c r="EZ333">
        <f>MIN(BD332*(1+BD$6/Setup!$C$13)-DB333,MAX(0,$H333-SUM($DP333:EY333)))</f>
        <v/>
      </c>
      <c r="FA333">
        <f>MIN(BE332*(1+BE$6/Setup!$C$13)-DC333,MAX(0,$H333-SUM($DP333:EZ333)))</f>
        <v/>
      </c>
      <c r="FB333">
        <f>MIN(BF332*(1+BF$6/Setup!$C$13)-DD333,MAX(0,$H333-SUM($DP333:FA333)))</f>
        <v/>
      </c>
      <c r="FC333">
        <f>MIN(BG332*(1+BG$6/Setup!$C$13)-DE333,MAX(0,$H333-SUM($DP333:FB333)))</f>
        <v/>
      </c>
      <c r="FD333">
        <f>MIN(BH332*(1+BH$6/Setup!$C$13)-DF333,MAX(0,$H333-SUM($DP333:FC333)))</f>
        <v/>
      </c>
      <c r="FE333">
        <f>MIN(BI332*(1+BI$6/Setup!$C$13)-DG333,MAX(0,$H333-SUM($DP333:FD333)))</f>
        <v/>
      </c>
      <c r="FF333">
        <f>MIN(BJ332*(1+BJ$6/Setup!$C$13)-DH333,MAX(0,$H333-SUM($DP333:FE333)))</f>
        <v/>
      </c>
      <c r="FG333">
        <f>MIN(BK332*(1+BK$6/Setup!$C$13)-DI333,MAX(0,$H333-SUM($DP333:FF333)))</f>
        <v/>
      </c>
      <c r="FH333">
        <f>MIN(BL332*(1+BL$6/Setup!$C$13)-DJ333,MAX(0,$H333-SUM($DP333:FG333)))</f>
        <v/>
      </c>
      <c r="FI333">
        <f>MIN(BM332*(1+BM$6/Setup!$C$13)-DK333,MAX(0,$H333-SUM($DP333:FH333)))</f>
        <v/>
      </c>
      <c r="FJ333">
        <f>MIN(BN332*(1+BN$6/Setup!$C$13)-DL333,MAX(0,$H333-SUM($DP333:FI333)))</f>
        <v/>
      </c>
      <c r="FK333">
        <f>MIN(BO332*(1+BO$6/Setup!$C$13)-DM333,MAX(0,$H333-SUM($DP333:FJ333)))</f>
        <v/>
      </c>
      <c r="FL333">
        <f>MIN(BP332*(1+BP$6/Setup!$C$13)-DN333,MAX(0,$H333-SUM($DP333:FK333)))</f>
        <v/>
      </c>
      <c r="FM333">
        <f>MIN(BQ332*(1+BQ$6/Setup!$C$13)-DO333,MAX(0,$H333-SUM($DP333:FL333)))</f>
        <v/>
      </c>
    </row>
    <row r="334">
      <c r="A334">
        <f>A333+1</f>
        <v/>
      </c>
      <c r="B334">
        <f>IF(Setup!$C$6="Every week",Setup!$C$7+7*(A334-1),IF(Setup!$C$6="Every 2 weeks",Setup!$C$7+14*(A334-1),IF(Setup!$C$6="Every month",EDATE(Setup!$C$7,A334-1),EOMONTH(Setup!$C$7,INT((A334-1+Setup!$C$20)/2)-1)+MIN(IF(MOD(A334-1+Setup!$C$20,2)=0,Setup!$C$18,Setup!$C$19),DAY(EOMONTH(Setup!$C$7,INT((A334-1+Setup!$C$20)/2)))))))</f>
        <v/>
      </c>
      <c r="C334">
        <f>N('Paycheck Plan'!J330)</f>
        <v/>
      </c>
      <c r="D334">
        <f>N('Paycheck Plan'!K330)</f>
        <v/>
      </c>
      <c r="E334">
        <f>MIN(MAX(0,Setup!$C$10-F333),MAX(0,Setup!$C$8+C334-G334))</f>
        <v/>
      </c>
      <c r="F334">
        <f>F333+E334</f>
        <v/>
      </c>
      <c r="G334">
        <f>MIN(Setup!$C$14,MAX(0,Setup!$C$8+C334))</f>
        <v/>
      </c>
      <c r="H334">
        <f>MAX(0,Setup!$C$8+C334-G334-E334)+SUM($T$7:$BQ$7)-SUM(BR334:DO334)</f>
        <v/>
      </c>
      <c r="I334">
        <f>SUMPRODUCT(T333:BQ333,$T$6:$BQ$6)/Setup!$C$13</f>
        <v/>
      </c>
      <c r="J334">
        <f>SUM(T334:BQ334)</f>
        <v/>
      </c>
      <c r="K334">
        <f>IF(MAX(DP334:FM334)&gt;0,MATCH(MAX(DP334:FM334),DP334:FM334,0),1)</f>
        <v/>
      </c>
      <c r="T334">
        <f>MAX(0,T333*(1+T$6/Setup!$C$13)-BR334-DP334)+IF($K334=1,$D334,0)</f>
        <v/>
      </c>
      <c r="U334">
        <f>MAX(0,U333*(1+U$6/Setup!$C$13)-BS334-DQ334)+IF($K334=2,$D334,0)</f>
        <v/>
      </c>
      <c r="V334">
        <f>MAX(0,V333*(1+V$6/Setup!$C$13)-BT334-DR334)+IF($K334=3,$D334,0)</f>
        <v/>
      </c>
      <c r="W334">
        <f>MAX(0,W333*(1+W$6/Setup!$C$13)-BU334-DS334)+IF($K334=4,$D334,0)</f>
        <v/>
      </c>
      <c r="X334">
        <f>MAX(0,X333*(1+X$6/Setup!$C$13)-BV334-DT334)+IF($K334=5,$D334,0)</f>
        <v/>
      </c>
      <c r="Y334">
        <f>MAX(0,Y333*(1+Y$6/Setup!$C$13)-BW334-DU334)+IF($K334=6,$D334,0)</f>
        <v/>
      </c>
      <c r="Z334">
        <f>MAX(0,Z333*(1+Z$6/Setup!$C$13)-BX334-DV334)+IF($K334=7,$D334,0)</f>
        <v/>
      </c>
      <c r="AA334">
        <f>MAX(0,AA333*(1+AA$6/Setup!$C$13)-BY334-DW334)+IF($K334=8,$D334,0)</f>
        <v/>
      </c>
      <c r="AB334">
        <f>MAX(0,AB333*(1+AB$6/Setup!$C$13)-BZ334-DX334)+IF($K334=9,$D334,0)</f>
        <v/>
      </c>
      <c r="AC334">
        <f>MAX(0,AC333*(1+AC$6/Setup!$C$13)-CA334-DY334)+IF($K334=10,$D334,0)</f>
        <v/>
      </c>
      <c r="AD334">
        <f>MAX(0,AD333*(1+AD$6/Setup!$C$13)-CB334-DZ334)+IF($K334=11,$D334,0)</f>
        <v/>
      </c>
      <c r="AE334">
        <f>MAX(0,AE333*(1+AE$6/Setup!$C$13)-CC334-EA334)+IF($K334=12,$D334,0)</f>
        <v/>
      </c>
      <c r="AF334">
        <f>MAX(0,AF333*(1+AF$6/Setup!$C$13)-CD334-EB334)+IF($K334=13,$D334,0)</f>
        <v/>
      </c>
      <c r="AG334">
        <f>MAX(0,AG333*(1+AG$6/Setup!$C$13)-CE334-EC334)+IF($K334=14,$D334,0)</f>
        <v/>
      </c>
      <c r="AH334">
        <f>MAX(0,AH333*(1+AH$6/Setup!$C$13)-CF334-ED334)+IF($K334=15,$D334,0)</f>
        <v/>
      </c>
      <c r="AI334">
        <f>MAX(0,AI333*(1+AI$6/Setup!$C$13)-CG334-EE334)+IF($K334=16,$D334,0)</f>
        <v/>
      </c>
      <c r="AJ334">
        <f>MAX(0,AJ333*(1+AJ$6/Setup!$C$13)-CH334-EF334)+IF($K334=17,$D334,0)</f>
        <v/>
      </c>
      <c r="AK334">
        <f>MAX(0,AK333*(1+AK$6/Setup!$C$13)-CI334-EG334)+IF($K334=18,$D334,0)</f>
        <v/>
      </c>
      <c r="AL334">
        <f>MAX(0,AL333*(1+AL$6/Setup!$C$13)-CJ334-EH334)+IF($K334=19,$D334,0)</f>
        <v/>
      </c>
      <c r="AM334">
        <f>MAX(0,AM333*(1+AM$6/Setup!$C$13)-CK334-EI334)+IF($K334=20,$D334,0)</f>
        <v/>
      </c>
      <c r="AN334">
        <f>MAX(0,AN333*(1+AN$6/Setup!$C$13)-CL334-EJ334)+IF($K334=21,$D334,0)</f>
        <v/>
      </c>
      <c r="AO334">
        <f>MAX(0,AO333*(1+AO$6/Setup!$C$13)-CM334-EK334)+IF($K334=22,$D334,0)</f>
        <v/>
      </c>
      <c r="AP334">
        <f>MAX(0,AP333*(1+AP$6/Setup!$C$13)-CN334-EL334)+IF($K334=23,$D334,0)</f>
        <v/>
      </c>
      <c r="AQ334">
        <f>MAX(0,AQ333*(1+AQ$6/Setup!$C$13)-CO334-EM334)+IF($K334=24,$D334,0)</f>
        <v/>
      </c>
      <c r="AR334">
        <f>MAX(0,AR333*(1+AR$6/Setup!$C$13)-CP334-EN334)+IF($K334=25,$D334,0)</f>
        <v/>
      </c>
      <c r="AS334">
        <f>MAX(0,AS333*(1+AS$6/Setup!$C$13)-CQ334-EO334)+IF($K334=26,$D334,0)</f>
        <v/>
      </c>
      <c r="AT334">
        <f>MAX(0,AT333*(1+AT$6/Setup!$C$13)-CR334-EP334)+IF($K334=27,$D334,0)</f>
        <v/>
      </c>
      <c r="AU334">
        <f>MAX(0,AU333*(1+AU$6/Setup!$C$13)-CS334-EQ334)+IF($K334=28,$D334,0)</f>
        <v/>
      </c>
      <c r="AV334">
        <f>MAX(0,AV333*(1+AV$6/Setup!$C$13)-CT334-ER334)+IF($K334=29,$D334,0)</f>
        <v/>
      </c>
      <c r="AW334">
        <f>MAX(0,AW333*(1+AW$6/Setup!$C$13)-CU334-ES334)+IF($K334=30,$D334,0)</f>
        <v/>
      </c>
      <c r="AX334">
        <f>MAX(0,AX333*(1+AX$6/Setup!$C$13)-CV334-ET334)+IF($K334=31,$D334,0)</f>
        <v/>
      </c>
      <c r="AY334">
        <f>MAX(0,AY333*(1+AY$6/Setup!$C$13)-CW334-EU334)+IF($K334=32,$D334,0)</f>
        <v/>
      </c>
      <c r="AZ334">
        <f>MAX(0,AZ333*(1+AZ$6/Setup!$C$13)-CX334-EV334)+IF($K334=33,$D334,0)</f>
        <v/>
      </c>
      <c r="BA334">
        <f>MAX(0,BA333*(1+BA$6/Setup!$C$13)-CY334-EW334)+IF($K334=34,$D334,0)</f>
        <v/>
      </c>
      <c r="BB334">
        <f>MAX(0,BB333*(1+BB$6/Setup!$C$13)-CZ334-EX334)+IF($K334=35,$D334,0)</f>
        <v/>
      </c>
      <c r="BC334">
        <f>MAX(0,BC333*(1+BC$6/Setup!$C$13)-DA334-EY334)+IF($K334=36,$D334,0)</f>
        <v/>
      </c>
      <c r="BD334">
        <f>MAX(0,BD333*(1+BD$6/Setup!$C$13)-DB334-EZ334)+IF($K334=37,$D334,0)</f>
        <v/>
      </c>
      <c r="BE334">
        <f>MAX(0,BE333*(1+BE$6/Setup!$C$13)-DC334-FA334)+IF($K334=38,$D334,0)</f>
        <v/>
      </c>
      <c r="BF334">
        <f>MAX(0,BF333*(1+BF$6/Setup!$C$13)-DD334-FB334)+IF($K334=39,$D334,0)</f>
        <v/>
      </c>
      <c r="BG334">
        <f>MAX(0,BG333*(1+BG$6/Setup!$C$13)-DE334-FC334)+IF($K334=40,$D334,0)</f>
        <v/>
      </c>
      <c r="BH334">
        <f>MAX(0,BH333*(1+BH$6/Setup!$C$13)-DF334-FD334)+IF($K334=41,$D334,0)</f>
        <v/>
      </c>
      <c r="BI334">
        <f>MAX(0,BI333*(1+BI$6/Setup!$C$13)-DG334-FE334)+IF($K334=42,$D334,0)</f>
        <v/>
      </c>
      <c r="BJ334">
        <f>MAX(0,BJ333*(1+BJ$6/Setup!$C$13)-DH334-FF334)+IF($K334=43,$D334,0)</f>
        <v/>
      </c>
      <c r="BK334">
        <f>MAX(0,BK333*(1+BK$6/Setup!$C$13)-DI334-FG334)+IF($K334=44,$D334,0)</f>
        <v/>
      </c>
      <c r="BL334">
        <f>MAX(0,BL333*(1+BL$6/Setup!$C$13)-DJ334-FH334)+IF($K334=45,$D334,0)</f>
        <v/>
      </c>
      <c r="BM334">
        <f>MAX(0,BM333*(1+BM$6/Setup!$C$13)-DK334-FI334)+IF($K334=46,$D334,0)</f>
        <v/>
      </c>
      <c r="BN334">
        <f>MAX(0,BN333*(1+BN$6/Setup!$C$13)-DL334-FJ334)+IF($K334=47,$D334,0)</f>
        <v/>
      </c>
      <c r="BO334">
        <f>MAX(0,BO333*(1+BO$6/Setup!$C$13)-DM334-FK334)+IF($K334=48,$D334,0)</f>
        <v/>
      </c>
      <c r="BP334">
        <f>MAX(0,BP333*(1+BP$6/Setup!$C$13)-DN334-FL334)+IF($K334=49,$D334,0)</f>
        <v/>
      </c>
      <c r="BQ334">
        <f>MAX(0,BQ333*(1+BQ$6/Setup!$C$13)-DO334-FM334)+IF($K334=50,$D334,0)</f>
        <v/>
      </c>
      <c r="BR334">
        <f>MIN(T333*(1+T$6/Setup!$C$13),T$7)</f>
        <v/>
      </c>
      <c r="BS334">
        <f>MIN(U333*(1+U$6/Setup!$C$13),U$7)</f>
        <v/>
      </c>
      <c r="BT334">
        <f>MIN(V333*(1+V$6/Setup!$C$13),V$7)</f>
        <v/>
      </c>
      <c r="BU334">
        <f>MIN(W333*(1+W$6/Setup!$C$13),W$7)</f>
        <v/>
      </c>
      <c r="BV334">
        <f>MIN(X333*(1+X$6/Setup!$C$13),X$7)</f>
        <v/>
      </c>
      <c r="BW334">
        <f>MIN(Y333*(1+Y$6/Setup!$C$13),Y$7)</f>
        <v/>
      </c>
      <c r="BX334">
        <f>MIN(Z333*(1+Z$6/Setup!$C$13),Z$7)</f>
        <v/>
      </c>
      <c r="BY334">
        <f>MIN(AA333*(1+AA$6/Setup!$C$13),AA$7)</f>
        <v/>
      </c>
      <c r="BZ334">
        <f>MIN(AB333*(1+AB$6/Setup!$C$13),AB$7)</f>
        <v/>
      </c>
      <c r="CA334">
        <f>MIN(AC333*(1+AC$6/Setup!$C$13),AC$7)</f>
        <v/>
      </c>
      <c r="CB334">
        <f>MIN(AD333*(1+AD$6/Setup!$C$13),AD$7)</f>
        <v/>
      </c>
      <c r="CC334">
        <f>MIN(AE333*(1+AE$6/Setup!$C$13),AE$7)</f>
        <v/>
      </c>
      <c r="CD334">
        <f>MIN(AF333*(1+AF$6/Setup!$C$13),AF$7)</f>
        <v/>
      </c>
      <c r="CE334">
        <f>MIN(AG333*(1+AG$6/Setup!$C$13),AG$7)</f>
        <v/>
      </c>
      <c r="CF334">
        <f>MIN(AH333*(1+AH$6/Setup!$C$13),AH$7)</f>
        <v/>
      </c>
      <c r="CG334">
        <f>MIN(AI333*(1+AI$6/Setup!$C$13),AI$7)</f>
        <v/>
      </c>
      <c r="CH334">
        <f>MIN(AJ333*(1+AJ$6/Setup!$C$13),AJ$7)</f>
        <v/>
      </c>
      <c r="CI334">
        <f>MIN(AK333*(1+AK$6/Setup!$C$13),AK$7)</f>
        <v/>
      </c>
      <c r="CJ334">
        <f>MIN(AL333*(1+AL$6/Setup!$C$13),AL$7)</f>
        <v/>
      </c>
      <c r="CK334">
        <f>MIN(AM333*(1+AM$6/Setup!$C$13),AM$7)</f>
        <v/>
      </c>
      <c r="CL334">
        <f>MIN(AN333*(1+AN$6/Setup!$C$13),AN$7)</f>
        <v/>
      </c>
      <c r="CM334">
        <f>MIN(AO333*(1+AO$6/Setup!$C$13),AO$7)</f>
        <v/>
      </c>
      <c r="CN334">
        <f>MIN(AP333*(1+AP$6/Setup!$C$13),AP$7)</f>
        <v/>
      </c>
      <c r="CO334">
        <f>MIN(AQ333*(1+AQ$6/Setup!$C$13),AQ$7)</f>
        <v/>
      </c>
      <c r="CP334">
        <f>MIN(AR333*(1+AR$6/Setup!$C$13),AR$7)</f>
        <v/>
      </c>
      <c r="CQ334">
        <f>MIN(AS333*(1+AS$6/Setup!$C$13),AS$7)</f>
        <v/>
      </c>
      <c r="CR334">
        <f>MIN(AT333*(1+AT$6/Setup!$C$13),AT$7)</f>
        <v/>
      </c>
      <c r="CS334">
        <f>MIN(AU333*(1+AU$6/Setup!$C$13),AU$7)</f>
        <v/>
      </c>
      <c r="CT334">
        <f>MIN(AV333*(1+AV$6/Setup!$C$13),AV$7)</f>
        <v/>
      </c>
      <c r="CU334">
        <f>MIN(AW333*(1+AW$6/Setup!$C$13),AW$7)</f>
        <v/>
      </c>
      <c r="CV334">
        <f>MIN(AX333*(1+AX$6/Setup!$C$13),AX$7)</f>
        <v/>
      </c>
      <c r="CW334">
        <f>MIN(AY333*(1+AY$6/Setup!$C$13),AY$7)</f>
        <v/>
      </c>
      <c r="CX334">
        <f>MIN(AZ333*(1+AZ$6/Setup!$C$13),AZ$7)</f>
        <v/>
      </c>
      <c r="CY334">
        <f>MIN(BA333*(1+BA$6/Setup!$C$13),BA$7)</f>
        <v/>
      </c>
      <c r="CZ334">
        <f>MIN(BB333*(1+BB$6/Setup!$C$13),BB$7)</f>
        <v/>
      </c>
      <c r="DA334">
        <f>MIN(BC333*(1+BC$6/Setup!$C$13),BC$7)</f>
        <v/>
      </c>
      <c r="DB334">
        <f>MIN(BD333*(1+BD$6/Setup!$C$13),BD$7)</f>
        <v/>
      </c>
      <c r="DC334">
        <f>MIN(BE333*(1+BE$6/Setup!$C$13),BE$7)</f>
        <v/>
      </c>
      <c r="DD334">
        <f>MIN(BF333*(1+BF$6/Setup!$C$13),BF$7)</f>
        <v/>
      </c>
      <c r="DE334">
        <f>MIN(BG333*(1+BG$6/Setup!$C$13),BG$7)</f>
        <v/>
      </c>
      <c r="DF334">
        <f>MIN(BH333*(1+BH$6/Setup!$C$13),BH$7)</f>
        <v/>
      </c>
      <c r="DG334">
        <f>MIN(BI333*(1+BI$6/Setup!$C$13),BI$7)</f>
        <v/>
      </c>
      <c r="DH334">
        <f>MIN(BJ333*(1+BJ$6/Setup!$C$13),BJ$7)</f>
        <v/>
      </c>
      <c r="DI334">
        <f>MIN(BK333*(1+BK$6/Setup!$C$13),BK$7)</f>
        <v/>
      </c>
      <c r="DJ334">
        <f>MIN(BL333*(1+BL$6/Setup!$C$13),BL$7)</f>
        <v/>
      </c>
      <c r="DK334">
        <f>MIN(BM333*(1+BM$6/Setup!$C$13),BM$7)</f>
        <v/>
      </c>
      <c r="DL334">
        <f>MIN(BN333*(1+BN$6/Setup!$C$13),BN$7)</f>
        <v/>
      </c>
      <c r="DM334">
        <f>MIN(BO333*(1+BO$6/Setup!$C$13),BO$7)</f>
        <v/>
      </c>
      <c r="DN334">
        <f>MIN(BP333*(1+BP$6/Setup!$C$13),BP$7)</f>
        <v/>
      </c>
      <c r="DO334">
        <f>MIN(BQ333*(1+BQ$6/Setup!$C$13),BQ$7)</f>
        <v/>
      </c>
      <c r="DP334">
        <f>MIN(T333*(1+T$6/Setup!$C$13)-BR334,$H334)</f>
        <v/>
      </c>
      <c r="DQ334">
        <f>MIN(U333*(1+U$6/Setup!$C$13)-BS334,MAX(0,$H334-SUM($DP334:DP334)))</f>
        <v/>
      </c>
      <c r="DR334">
        <f>MIN(V333*(1+V$6/Setup!$C$13)-BT334,MAX(0,$H334-SUM($DP334:DQ334)))</f>
        <v/>
      </c>
      <c r="DS334">
        <f>MIN(W333*(1+W$6/Setup!$C$13)-BU334,MAX(0,$H334-SUM($DP334:DR334)))</f>
        <v/>
      </c>
      <c r="DT334">
        <f>MIN(X333*(1+X$6/Setup!$C$13)-BV334,MAX(0,$H334-SUM($DP334:DS334)))</f>
        <v/>
      </c>
      <c r="DU334">
        <f>MIN(Y333*(1+Y$6/Setup!$C$13)-BW334,MAX(0,$H334-SUM($DP334:DT334)))</f>
        <v/>
      </c>
      <c r="DV334">
        <f>MIN(Z333*(1+Z$6/Setup!$C$13)-BX334,MAX(0,$H334-SUM($DP334:DU334)))</f>
        <v/>
      </c>
      <c r="DW334">
        <f>MIN(AA333*(1+AA$6/Setup!$C$13)-BY334,MAX(0,$H334-SUM($DP334:DV334)))</f>
        <v/>
      </c>
      <c r="DX334">
        <f>MIN(AB333*(1+AB$6/Setup!$C$13)-BZ334,MAX(0,$H334-SUM($DP334:DW334)))</f>
        <v/>
      </c>
      <c r="DY334">
        <f>MIN(AC333*(1+AC$6/Setup!$C$13)-CA334,MAX(0,$H334-SUM($DP334:DX334)))</f>
        <v/>
      </c>
      <c r="DZ334">
        <f>MIN(AD333*(1+AD$6/Setup!$C$13)-CB334,MAX(0,$H334-SUM($DP334:DY334)))</f>
        <v/>
      </c>
      <c r="EA334">
        <f>MIN(AE333*(1+AE$6/Setup!$C$13)-CC334,MAX(0,$H334-SUM($DP334:DZ334)))</f>
        <v/>
      </c>
      <c r="EB334">
        <f>MIN(AF333*(1+AF$6/Setup!$C$13)-CD334,MAX(0,$H334-SUM($DP334:EA334)))</f>
        <v/>
      </c>
      <c r="EC334">
        <f>MIN(AG333*(1+AG$6/Setup!$C$13)-CE334,MAX(0,$H334-SUM($DP334:EB334)))</f>
        <v/>
      </c>
      <c r="ED334">
        <f>MIN(AH333*(1+AH$6/Setup!$C$13)-CF334,MAX(0,$H334-SUM($DP334:EC334)))</f>
        <v/>
      </c>
      <c r="EE334">
        <f>MIN(AI333*(1+AI$6/Setup!$C$13)-CG334,MAX(0,$H334-SUM($DP334:ED334)))</f>
        <v/>
      </c>
      <c r="EF334">
        <f>MIN(AJ333*(1+AJ$6/Setup!$C$13)-CH334,MAX(0,$H334-SUM($DP334:EE334)))</f>
        <v/>
      </c>
      <c r="EG334">
        <f>MIN(AK333*(1+AK$6/Setup!$C$13)-CI334,MAX(0,$H334-SUM($DP334:EF334)))</f>
        <v/>
      </c>
      <c r="EH334">
        <f>MIN(AL333*(1+AL$6/Setup!$C$13)-CJ334,MAX(0,$H334-SUM($DP334:EG334)))</f>
        <v/>
      </c>
      <c r="EI334">
        <f>MIN(AM333*(1+AM$6/Setup!$C$13)-CK334,MAX(0,$H334-SUM($DP334:EH334)))</f>
        <v/>
      </c>
      <c r="EJ334">
        <f>MIN(AN333*(1+AN$6/Setup!$C$13)-CL334,MAX(0,$H334-SUM($DP334:EI334)))</f>
        <v/>
      </c>
      <c r="EK334">
        <f>MIN(AO333*(1+AO$6/Setup!$C$13)-CM334,MAX(0,$H334-SUM($DP334:EJ334)))</f>
        <v/>
      </c>
      <c r="EL334">
        <f>MIN(AP333*(1+AP$6/Setup!$C$13)-CN334,MAX(0,$H334-SUM($DP334:EK334)))</f>
        <v/>
      </c>
      <c r="EM334">
        <f>MIN(AQ333*(1+AQ$6/Setup!$C$13)-CO334,MAX(0,$H334-SUM($DP334:EL334)))</f>
        <v/>
      </c>
      <c r="EN334">
        <f>MIN(AR333*(1+AR$6/Setup!$C$13)-CP334,MAX(0,$H334-SUM($DP334:EM334)))</f>
        <v/>
      </c>
      <c r="EO334">
        <f>MIN(AS333*(1+AS$6/Setup!$C$13)-CQ334,MAX(0,$H334-SUM($DP334:EN334)))</f>
        <v/>
      </c>
      <c r="EP334">
        <f>MIN(AT333*(1+AT$6/Setup!$C$13)-CR334,MAX(0,$H334-SUM($DP334:EO334)))</f>
        <v/>
      </c>
      <c r="EQ334">
        <f>MIN(AU333*(1+AU$6/Setup!$C$13)-CS334,MAX(0,$H334-SUM($DP334:EP334)))</f>
        <v/>
      </c>
      <c r="ER334">
        <f>MIN(AV333*(1+AV$6/Setup!$C$13)-CT334,MAX(0,$H334-SUM($DP334:EQ334)))</f>
        <v/>
      </c>
      <c r="ES334">
        <f>MIN(AW333*(1+AW$6/Setup!$C$13)-CU334,MAX(0,$H334-SUM($DP334:ER334)))</f>
        <v/>
      </c>
      <c r="ET334">
        <f>MIN(AX333*(1+AX$6/Setup!$C$13)-CV334,MAX(0,$H334-SUM($DP334:ES334)))</f>
        <v/>
      </c>
      <c r="EU334">
        <f>MIN(AY333*(1+AY$6/Setup!$C$13)-CW334,MAX(0,$H334-SUM($DP334:ET334)))</f>
        <v/>
      </c>
      <c r="EV334">
        <f>MIN(AZ333*(1+AZ$6/Setup!$C$13)-CX334,MAX(0,$H334-SUM($DP334:EU334)))</f>
        <v/>
      </c>
      <c r="EW334">
        <f>MIN(BA333*(1+BA$6/Setup!$C$13)-CY334,MAX(0,$H334-SUM($DP334:EV334)))</f>
        <v/>
      </c>
      <c r="EX334">
        <f>MIN(BB333*(1+BB$6/Setup!$C$13)-CZ334,MAX(0,$H334-SUM($DP334:EW334)))</f>
        <v/>
      </c>
      <c r="EY334">
        <f>MIN(BC333*(1+BC$6/Setup!$C$13)-DA334,MAX(0,$H334-SUM($DP334:EX334)))</f>
        <v/>
      </c>
      <c r="EZ334">
        <f>MIN(BD333*(1+BD$6/Setup!$C$13)-DB334,MAX(0,$H334-SUM($DP334:EY334)))</f>
        <v/>
      </c>
      <c r="FA334">
        <f>MIN(BE333*(1+BE$6/Setup!$C$13)-DC334,MAX(0,$H334-SUM($DP334:EZ334)))</f>
        <v/>
      </c>
      <c r="FB334">
        <f>MIN(BF333*(1+BF$6/Setup!$C$13)-DD334,MAX(0,$H334-SUM($DP334:FA334)))</f>
        <v/>
      </c>
      <c r="FC334">
        <f>MIN(BG333*(1+BG$6/Setup!$C$13)-DE334,MAX(0,$H334-SUM($DP334:FB334)))</f>
        <v/>
      </c>
      <c r="FD334">
        <f>MIN(BH333*(1+BH$6/Setup!$C$13)-DF334,MAX(0,$H334-SUM($DP334:FC334)))</f>
        <v/>
      </c>
      <c r="FE334">
        <f>MIN(BI333*(1+BI$6/Setup!$C$13)-DG334,MAX(0,$H334-SUM($DP334:FD334)))</f>
        <v/>
      </c>
      <c r="FF334">
        <f>MIN(BJ333*(1+BJ$6/Setup!$C$13)-DH334,MAX(0,$H334-SUM($DP334:FE334)))</f>
        <v/>
      </c>
      <c r="FG334">
        <f>MIN(BK333*(1+BK$6/Setup!$C$13)-DI334,MAX(0,$H334-SUM($DP334:FF334)))</f>
        <v/>
      </c>
      <c r="FH334">
        <f>MIN(BL333*(1+BL$6/Setup!$C$13)-DJ334,MAX(0,$H334-SUM($DP334:FG334)))</f>
        <v/>
      </c>
      <c r="FI334">
        <f>MIN(BM333*(1+BM$6/Setup!$C$13)-DK334,MAX(0,$H334-SUM($DP334:FH334)))</f>
        <v/>
      </c>
      <c r="FJ334">
        <f>MIN(BN333*(1+BN$6/Setup!$C$13)-DL334,MAX(0,$H334-SUM($DP334:FI334)))</f>
        <v/>
      </c>
      <c r="FK334">
        <f>MIN(BO333*(1+BO$6/Setup!$C$13)-DM334,MAX(0,$H334-SUM($DP334:FJ334)))</f>
        <v/>
      </c>
      <c r="FL334">
        <f>MIN(BP333*(1+BP$6/Setup!$C$13)-DN334,MAX(0,$H334-SUM($DP334:FK334)))</f>
        <v/>
      </c>
      <c r="FM334">
        <f>MIN(BQ333*(1+BQ$6/Setup!$C$13)-DO334,MAX(0,$H334-SUM($DP334:FL334)))</f>
        <v/>
      </c>
    </row>
    <row r="335">
      <c r="A335">
        <f>A334+1</f>
        <v/>
      </c>
      <c r="B335">
        <f>IF(Setup!$C$6="Every week",Setup!$C$7+7*(A335-1),IF(Setup!$C$6="Every 2 weeks",Setup!$C$7+14*(A335-1),IF(Setup!$C$6="Every month",EDATE(Setup!$C$7,A335-1),EOMONTH(Setup!$C$7,INT((A335-1+Setup!$C$20)/2)-1)+MIN(IF(MOD(A335-1+Setup!$C$20,2)=0,Setup!$C$18,Setup!$C$19),DAY(EOMONTH(Setup!$C$7,INT((A335-1+Setup!$C$20)/2)))))))</f>
        <v/>
      </c>
      <c r="C335">
        <f>N('Paycheck Plan'!J331)</f>
        <v/>
      </c>
      <c r="D335">
        <f>N('Paycheck Plan'!K331)</f>
        <v/>
      </c>
      <c r="E335">
        <f>MIN(MAX(0,Setup!$C$10-F334),MAX(0,Setup!$C$8+C335-G335))</f>
        <v/>
      </c>
      <c r="F335">
        <f>F334+E335</f>
        <v/>
      </c>
      <c r="G335">
        <f>MIN(Setup!$C$14,MAX(0,Setup!$C$8+C335))</f>
        <v/>
      </c>
      <c r="H335">
        <f>MAX(0,Setup!$C$8+C335-G335-E335)+SUM($T$7:$BQ$7)-SUM(BR335:DO335)</f>
        <v/>
      </c>
      <c r="I335">
        <f>SUMPRODUCT(T334:BQ334,$T$6:$BQ$6)/Setup!$C$13</f>
        <v/>
      </c>
      <c r="J335">
        <f>SUM(T335:BQ335)</f>
        <v/>
      </c>
      <c r="K335">
        <f>IF(MAX(DP335:FM335)&gt;0,MATCH(MAX(DP335:FM335),DP335:FM335,0),1)</f>
        <v/>
      </c>
      <c r="T335">
        <f>MAX(0,T334*(1+T$6/Setup!$C$13)-BR335-DP335)+IF($K335=1,$D335,0)</f>
        <v/>
      </c>
      <c r="U335">
        <f>MAX(0,U334*(1+U$6/Setup!$C$13)-BS335-DQ335)+IF($K335=2,$D335,0)</f>
        <v/>
      </c>
      <c r="V335">
        <f>MAX(0,V334*(1+V$6/Setup!$C$13)-BT335-DR335)+IF($K335=3,$D335,0)</f>
        <v/>
      </c>
      <c r="W335">
        <f>MAX(0,W334*(1+W$6/Setup!$C$13)-BU335-DS335)+IF($K335=4,$D335,0)</f>
        <v/>
      </c>
      <c r="X335">
        <f>MAX(0,X334*(1+X$6/Setup!$C$13)-BV335-DT335)+IF($K335=5,$D335,0)</f>
        <v/>
      </c>
      <c r="Y335">
        <f>MAX(0,Y334*(1+Y$6/Setup!$C$13)-BW335-DU335)+IF($K335=6,$D335,0)</f>
        <v/>
      </c>
      <c r="Z335">
        <f>MAX(0,Z334*(1+Z$6/Setup!$C$13)-BX335-DV335)+IF($K335=7,$D335,0)</f>
        <v/>
      </c>
      <c r="AA335">
        <f>MAX(0,AA334*(1+AA$6/Setup!$C$13)-BY335-DW335)+IF($K335=8,$D335,0)</f>
        <v/>
      </c>
      <c r="AB335">
        <f>MAX(0,AB334*(1+AB$6/Setup!$C$13)-BZ335-DX335)+IF($K335=9,$D335,0)</f>
        <v/>
      </c>
      <c r="AC335">
        <f>MAX(0,AC334*(1+AC$6/Setup!$C$13)-CA335-DY335)+IF($K335=10,$D335,0)</f>
        <v/>
      </c>
      <c r="AD335">
        <f>MAX(0,AD334*(1+AD$6/Setup!$C$13)-CB335-DZ335)+IF($K335=11,$D335,0)</f>
        <v/>
      </c>
      <c r="AE335">
        <f>MAX(0,AE334*(1+AE$6/Setup!$C$13)-CC335-EA335)+IF($K335=12,$D335,0)</f>
        <v/>
      </c>
      <c r="AF335">
        <f>MAX(0,AF334*(1+AF$6/Setup!$C$13)-CD335-EB335)+IF($K335=13,$D335,0)</f>
        <v/>
      </c>
      <c r="AG335">
        <f>MAX(0,AG334*(1+AG$6/Setup!$C$13)-CE335-EC335)+IF($K335=14,$D335,0)</f>
        <v/>
      </c>
      <c r="AH335">
        <f>MAX(0,AH334*(1+AH$6/Setup!$C$13)-CF335-ED335)+IF($K335=15,$D335,0)</f>
        <v/>
      </c>
      <c r="AI335">
        <f>MAX(0,AI334*(1+AI$6/Setup!$C$13)-CG335-EE335)+IF($K335=16,$D335,0)</f>
        <v/>
      </c>
      <c r="AJ335">
        <f>MAX(0,AJ334*(1+AJ$6/Setup!$C$13)-CH335-EF335)+IF($K335=17,$D335,0)</f>
        <v/>
      </c>
      <c r="AK335">
        <f>MAX(0,AK334*(1+AK$6/Setup!$C$13)-CI335-EG335)+IF($K335=18,$D335,0)</f>
        <v/>
      </c>
      <c r="AL335">
        <f>MAX(0,AL334*(1+AL$6/Setup!$C$13)-CJ335-EH335)+IF($K335=19,$D335,0)</f>
        <v/>
      </c>
      <c r="AM335">
        <f>MAX(0,AM334*(1+AM$6/Setup!$C$13)-CK335-EI335)+IF($K335=20,$D335,0)</f>
        <v/>
      </c>
      <c r="AN335">
        <f>MAX(0,AN334*(1+AN$6/Setup!$C$13)-CL335-EJ335)+IF($K335=21,$D335,0)</f>
        <v/>
      </c>
      <c r="AO335">
        <f>MAX(0,AO334*(1+AO$6/Setup!$C$13)-CM335-EK335)+IF($K335=22,$D335,0)</f>
        <v/>
      </c>
      <c r="AP335">
        <f>MAX(0,AP334*(1+AP$6/Setup!$C$13)-CN335-EL335)+IF($K335=23,$D335,0)</f>
        <v/>
      </c>
      <c r="AQ335">
        <f>MAX(0,AQ334*(1+AQ$6/Setup!$C$13)-CO335-EM335)+IF($K335=24,$D335,0)</f>
        <v/>
      </c>
      <c r="AR335">
        <f>MAX(0,AR334*(1+AR$6/Setup!$C$13)-CP335-EN335)+IF($K335=25,$D335,0)</f>
        <v/>
      </c>
      <c r="AS335">
        <f>MAX(0,AS334*(1+AS$6/Setup!$C$13)-CQ335-EO335)+IF($K335=26,$D335,0)</f>
        <v/>
      </c>
      <c r="AT335">
        <f>MAX(0,AT334*(1+AT$6/Setup!$C$13)-CR335-EP335)+IF($K335=27,$D335,0)</f>
        <v/>
      </c>
      <c r="AU335">
        <f>MAX(0,AU334*(1+AU$6/Setup!$C$13)-CS335-EQ335)+IF($K335=28,$D335,0)</f>
        <v/>
      </c>
      <c r="AV335">
        <f>MAX(0,AV334*(1+AV$6/Setup!$C$13)-CT335-ER335)+IF($K335=29,$D335,0)</f>
        <v/>
      </c>
      <c r="AW335">
        <f>MAX(0,AW334*(1+AW$6/Setup!$C$13)-CU335-ES335)+IF($K335=30,$D335,0)</f>
        <v/>
      </c>
      <c r="AX335">
        <f>MAX(0,AX334*(1+AX$6/Setup!$C$13)-CV335-ET335)+IF($K335=31,$D335,0)</f>
        <v/>
      </c>
      <c r="AY335">
        <f>MAX(0,AY334*(1+AY$6/Setup!$C$13)-CW335-EU335)+IF($K335=32,$D335,0)</f>
        <v/>
      </c>
      <c r="AZ335">
        <f>MAX(0,AZ334*(1+AZ$6/Setup!$C$13)-CX335-EV335)+IF($K335=33,$D335,0)</f>
        <v/>
      </c>
      <c r="BA335">
        <f>MAX(0,BA334*(1+BA$6/Setup!$C$13)-CY335-EW335)+IF($K335=34,$D335,0)</f>
        <v/>
      </c>
      <c r="BB335">
        <f>MAX(0,BB334*(1+BB$6/Setup!$C$13)-CZ335-EX335)+IF($K335=35,$D335,0)</f>
        <v/>
      </c>
      <c r="BC335">
        <f>MAX(0,BC334*(1+BC$6/Setup!$C$13)-DA335-EY335)+IF($K335=36,$D335,0)</f>
        <v/>
      </c>
      <c r="BD335">
        <f>MAX(0,BD334*(1+BD$6/Setup!$C$13)-DB335-EZ335)+IF($K335=37,$D335,0)</f>
        <v/>
      </c>
      <c r="BE335">
        <f>MAX(0,BE334*(1+BE$6/Setup!$C$13)-DC335-FA335)+IF($K335=38,$D335,0)</f>
        <v/>
      </c>
      <c r="BF335">
        <f>MAX(0,BF334*(1+BF$6/Setup!$C$13)-DD335-FB335)+IF($K335=39,$D335,0)</f>
        <v/>
      </c>
      <c r="BG335">
        <f>MAX(0,BG334*(1+BG$6/Setup!$C$13)-DE335-FC335)+IF($K335=40,$D335,0)</f>
        <v/>
      </c>
      <c r="BH335">
        <f>MAX(0,BH334*(1+BH$6/Setup!$C$13)-DF335-FD335)+IF($K335=41,$D335,0)</f>
        <v/>
      </c>
      <c r="BI335">
        <f>MAX(0,BI334*(1+BI$6/Setup!$C$13)-DG335-FE335)+IF($K335=42,$D335,0)</f>
        <v/>
      </c>
      <c r="BJ335">
        <f>MAX(0,BJ334*(1+BJ$6/Setup!$C$13)-DH335-FF335)+IF($K335=43,$D335,0)</f>
        <v/>
      </c>
      <c r="BK335">
        <f>MAX(0,BK334*(1+BK$6/Setup!$C$13)-DI335-FG335)+IF($K335=44,$D335,0)</f>
        <v/>
      </c>
      <c r="BL335">
        <f>MAX(0,BL334*(1+BL$6/Setup!$C$13)-DJ335-FH335)+IF($K335=45,$D335,0)</f>
        <v/>
      </c>
      <c r="BM335">
        <f>MAX(0,BM334*(1+BM$6/Setup!$C$13)-DK335-FI335)+IF($K335=46,$D335,0)</f>
        <v/>
      </c>
      <c r="BN335">
        <f>MAX(0,BN334*(1+BN$6/Setup!$C$13)-DL335-FJ335)+IF($K335=47,$D335,0)</f>
        <v/>
      </c>
      <c r="BO335">
        <f>MAX(0,BO334*(1+BO$6/Setup!$C$13)-DM335-FK335)+IF($K335=48,$D335,0)</f>
        <v/>
      </c>
      <c r="BP335">
        <f>MAX(0,BP334*(1+BP$6/Setup!$C$13)-DN335-FL335)+IF($K335=49,$D335,0)</f>
        <v/>
      </c>
      <c r="BQ335">
        <f>MAX(0,BQ334*(1+BQ$6/Setup!$C$13)-DO335-FM335)+IF($K335=50,$D335,0)</f>
        <v/>
      </c>
      <c r="BR335">
        <f>MIN(T334*(1+T$6/Setup!$C$13),T$7)</f>
        <v/>
      </c>
      <c r="BS335">
        <f>MIN(U334*(1+U$6/Setup!$C$13),U$7)</f>
        <v/>
      </c>
      <c r="BT335">
        <f>MIN(V334*(1+V$6/Setup!$C$13),V$7)</f>
        <v/>
      </c>
      <c r="BU335">
        <f>MIN(W334*(1+W$6/Setup!$C$13),W$7)</f>
        <v/>
      </c>
      <c r="BV335">
        <f>MIN(X334*(1+X$6/Setup!$C$13),X$7)</f>
        <v/>
      </c>
      <c r="BW335">
        <f>MIN(Y334*(1+Y$6/Setup!$C$13),Y$7)</f>
        <v/>
      </c>
      <c r="BX335">
        <f>MIN(Z334*(1+Z$6/Setup!$C$13),Z$7)</f>
        <v/>
      </c>
      <c r="BY335">
        <f>MIN(AA334*(1+AA$6/Setup!$C$13),AA$7)</f>
        <v/>
      </c>
      <c r="BZ335">
        <f>MIN(AB334*(1+AB$6/Setup!$C$13),AB$7)</f>
        <v/>
      </c>
      <c r="CA335">
        <f>MIN(AC334*(1+AC$6/Setup!$C$13),AC$7)</f>
        <v/>
      </c>
      <c r="CB335">
        <f>MIN(AD334*(1+AD$6/Setup!$C$13),AD$7)</f>
        <v/>
      </c>
      <c r="CC335">
        <f>MIN(AE334*(1+AE$6/Setup!$C$13),AE$7)</f>
        <v/>
      </c>
      <c r="CD335">
        <f>MIN(AF334*(1+AF$6/Setup!$C$13),AF$7)</f>
        <v/>
      </c>
      <c r="CE335">
        <f>MIN(AG334*(1+AG$6/Setup!$C$13),AG$7)</f>
        <v/>
      </c>
      <c r="CF335">
        <f>MIN(AH334*(1+AH$6/Setup!$C$13),AH$7)</f>
        <v/>
      </c>
      <c r="CG335">
        <f>MIN(AI334*(1+AI$6/Setup!$C$13),AI$7)</f>
        <v/>
      </c>
      <c r="CH335">
        <f>MIN(AJ334*(1+AJ$6/Setup!$C$13),AJ$7)</f>
        <v/>
      </c>
      <c r="CI335">
        <f>MIN(AK334*(1+AK$6/Setup!$C$13),AK$7)</f>
        <v/>
      </c>
      <c r="CJ335">
        <f>MIN(AL334*(1+AL$6/Setup!$C$13),AL$7)</f>
        <v/>
      </c>
      <c r="CK335">
        <f>MIN(AM334*(1+AM$6/Setup!$C$13),AM$7)</f>
        <v/>
      </c>
      <c r="CL335">
        <f>MIN(AN334*(1+AN$6/Setup!$C$13),AN$7)</f>
        <v/>
      </c>
      <c r="CM335">
        <f>MIN(AO334*(1+AO$6/Setup!$C$13),AO$7)</f>
        <v/>
      </c>
      <c r="CN335">
        <f>MIN(AP334*(1+AP$6/Setup!$C$13),AP$7)</f>
        <v/>
      </c>
      <c r="CO335">
        <f>MIN(AQ334*(1+AQ$6/Setup!$C$13),AQ$7)</f>
        <v/>
      </c>
      <c r="CP335">
        <f>MIN(AR334*(1+AR$6/Setup!$C$13),AR$7)</f>
        <v/>
      </c>
      <c r="CQ335">
        <f>MIN(AS334*(1+AS$6/Setup!$C$13),AS$7)</f>
        <v/>
      </c>
      <c r="CR335">
        <f>MIN(AT334*(1+AT$6/Setup!$C$13),AT$7)</f>
        <v/>
      </c>
      <c r="CS335">
        <f>MIN(AU334*(1+AU$6/Setup!$C$13),AU$7)</f>
        <v/>
      </c>
      <c r="CT335">
        <f>MIN(AV334*(1+AV$6/Setup!$C$13),AV$7)</f>
        <v/>
      </c>
      <c r="CU335">
        <f>MIN(AW334*(1+AW$6/Setup!$C$13),AW$7)</f>
        <v/>
      </c>
      <c r="CV335">
        <f>MIN(AX334*(1+AX$6/Setup!$C$13),AX$7)</f>
        <v/>
      </c>
      <c r="CW335">
        <f>MIN(AY334*(1+AY$6/Setup!$C$13),AY$7)</f>
        <v/>
      </c>
      <c r="CX335">
        <f>MIN(AZ334*(1+AZ$6/Setup!$C$13),AZ$7)</f>
        <v/>
      </c>
      <c r="CY335">
        <f>MIN(BA334*(1+BA$6/Setup!$C$13),BA$7)</f>
        <v/>
      </c>
      <c r="CZ335">
        <f>MIN(BB334*(1+BB$6/Setup!$C$13),BB$7)</f>
        <v/>
      </c>
      <c r="DA335">
        <f>MIN(BC334*(1+BC$6/Setup!$C$13),BC$7)</f>
        <v/>
      </c>
      <c r="DB335">
        <f>MIN(BD334*(1+BD$6/Setup!$C$13),BD$7)</f>
        <v/>
      </c>
      <c r="DC335">
        <f>MIN(BE334*(1+BE$6/Setup!$C$13),BE$7)</f>
        <v/>
      </c>
      <c r="DD335">
        <f>MIN(BF334*(1+BF$6/Setup!$C$13),BF$7)</f>
        <v/>
      </c>
      <c r="DE335">
        <f>MIN(BG334*(1+BG$6/Setup!$C$13),BG$7)</f>
        <v/>
      </c>
      <c r="DF335">
        <f>MIN(BH334*(1+BH$6/Setup!$C$13),BH$7)</f>
        <v/>
      </c>
      <c r="DG335">
        <f>MIN(BI334*(1+BI$6/Setup!$C$13),BI$7)</f>
        <v/>
      </c>
      <c r="DH335">
        <f>MIN(BJ334*(1+BJ$6/Setup!$C$13),BJ$7)</f>
        <v/>
      </c>
      <c r="DI335">
        <f>MIN(BK334*(1+BK$6/Setup!$C$13),BK$7)</f>
        <v/>
      </c>
      <c r="DJ335">
        <f>MIN(BL334*(1+BL$6/Setup!$C$13),BL$7)</f>
        <v/>
      </c>
      <c r="DK335">
        <f>MIN(BM334*(1+BM$6/Setup!$C$13),BM$7)</f>
        <v/>
      </c>
      <c r="DL335">
        <f>MIN(BN334*(1+BN$6/Setup!$C$13),BN$7)</f>
        <v/>
      </c>
      <c r="DM335">
        <f>MIN(BO334*(1+BO$6/Setup!$C$13),BO$7)</f>
        <v/>
      </c>
      <c r="DN335">
        <f>MIN(BP334*(1+BP$6/Setup!$C$13),BP$7)</f>
        <v/>
      </c>
      <c r="DO335">
        <f>MIN(BQ334*(1+BQ$6/Setup!$C$13),BQ$7)</f>
        <v/>
      </c>
      <c r="DP335">
        <f>MIN(T334*(1+T$6/Setup!$C$13)-BR335,$H335)</f>
        <v/>
      </c>
      <c r="DQ335">
        <f>MIN(U334*(1+U$6/Setup!$C$13)-BS335,MAX(0,$H335-SUM($DP335:DP335)))</f>
        <v/>
      </c>
      <c r="DR335">
        <f>MIN(V334*(1+V$6/Setup!$C$13)-BT335,MAX(0,$H335-SUM($DP335:DQ335)))</f>
        <v/>
      </c>
      <c r="DS335">
        <f>MIN(W334*(1+W$6/Setup!$C$13)-BU335,MAX(0,$H335-SUM($DP335:DR335)))</f>
        <v/>
      </c>
      <c r="DT335">
        <f>MIN(X334*(1+X$6/Setup!$C$13)-BV335,MAX(0,$H335-SUM($DP335:DS335)))</f>
        <v/>
      </c>
      <c r="DU335">
        <f>MIN(Y334*(1+Y$6/Setup!$C$13)-BW335,MAX(0,$H335-SUM($DP335:DT335)))</f>
        <v/>
      </c>
      <c r="DV335">
        <f>MIN(Z334*(1+Z$6/Setup!$C$13)-BX335,MAX(0,$H335-SUM($DP335:DU335)))</f>
        <v/>
      </c>
      <c r="DW335">
        <f>MIN(AA334*(1+AA$6/Setup!$C$13)-BY335,MAX(0,$H335-SUM($DP335:DV335)))</f>
        <v/>
      </c>
      <c r="DX335">
        <f>MIN(AB334*(1+AB$6/Setup!$C$13)-BZ335,MAX(0,$H335-SUM($DP335:DW335)))</f>
        <v/>
      </c>
      <c r="DY335">
        <f>MIN(AC334*(1+AC$6/Setup!$C$13)-CA335,MAX(0,$H335-SUM($DP335:DX335)))</f>
        <v/>
      </c>
      <c r="DZ335">
        <f>MIN(AD334*(1+AD$6/Setup!$C$13)-CB335,MAX(0,$H335-SUM($DP335:DY335)))</f>
        <v/>
      </c>
      <c r="EA335">
        <f>MIN(AE334*(1+AE$6/Setup!$C$13)-CC335,MAX(0,$H335-SUM($DP335:DZ335)))</f>
        <v/>
      </c>
      <c r="EB335">
        <f>MIN(AF334*(1+AF$6/Setup!$C$13)-CD335,MAX(0,$H335-SUM($DP335:EA335)))</f>
        <v/>
      </c>
      <c r="EC335">
        <f>MIN(AG334*(1+AG$6/Setup!$C$13)-CE335,MAX(0,$H335-SUM($DP335:EB335)))</f>
        <v/>
      </c>
      <c r="ED335">
        <f>MIN(AH334*(1+AH$6/Setup!$C$13)-CF335,MAX(0,$H335-SUM($DP335:EC335)))</f>
        <v/>
      </c>
      <c r="EE335">
        <f>MIN(AI334*(1+AI$6/Setup!$C$13)-CG335,MAX(0,$H335-SUM($DP335:ED335)))</f>
        <v/>
      </c>
      <c r="EF335">
        <f>MIN(AJ334*(1+AJ$6/Setup!$C$13)-CH335,MAX(0,$H335-SUM($DP335:EE335)))</f>
        <v/>
      </c>
      <c r="EG335">
        <f>MIN(AK334*(1+AK$6/Setup!$C$13)-CI335,MAX(0,$H335-SUM($DP335:EF335)))</f>
        <v/>
      </c>
      <c r="EH335">
        <f>MIN(AL334*(1+AL$6/Setup!$C$13)-CJ335,MAX(0,$H335-SUM($DP335:EG335)))</f>
        <v/>
      </c>
      <c r="EI335">
        <f>MIN(AM334*(1+AM$6/Setup!$C$13)-CK335,MAX(0,$H335-SUM($DP335:EH335)))</f>
        <v/>
      </c>
      <c r="EJ335">
        <f>MIN(AN334*(1+AN$6/Setup!$C$13)-CL335,MAX(0,$H335-SUM($DP335:EI335)))</f>
        <v/>
      </c>
      <c r="EK335">
        <f>MIN(AO334*(1+AO$6/Setup!$C$13)-CM335,MAX(0,$H335-SUM($DP335:EJ335)))</f>
        <v/>
      </c>
      <c r="EL335">
        <f>MIN(AP334*(1+AP$6/Setup!$C$13)-CN335,MAX(0,$H335-SUM($DP335:EK335)))</f>
        <v/>
      </c>
      <c r="EM335">
        <f>MIN(AQ334*(1+AQ$6/Setup!$C$13)-CO335,MAX(0,$H335-SUM($DP335:EL335)))</f>
        <v/>
      </c>
      <c r="EN335">
        <f>MIN(AR334*(1+AR$6/Setup!$C$13)-CP335,MAX(0,$H335-SUM($DP335:EM335)))</f>
        <v/>
      </c>
      <c r="EO335">
        <f>MIN(AS334*(1+AS$6/Setup!$C$13)-CQ335,MAX(0,$H335-SUM($DP335:EN335)))</f>
        <v/>
      </c>
      <c r="EP335">
        <f>MIN(AT334*(1+AT$6/Setup!$C$13)-CR335,MAX(0,$H335-SUM($DP335:EO335)))</f>
        <v/>
      </c>
      <c r="EQ335">
        <f>MIN(AU334*(1+AU$6/Setup!$C$13)-CS335,MAX(0,$H335-SUM($DP335:EP335)))</f>
        <v/>
      </c>
      <c r="ER335">
        <f>MIN(AV334*(1+AV$6/Setup!$C$13)-CT335,MAX(0,$H335-SUM($DP335:EQ335)))</f>
        <v/>
      </c>
      <c r="ES335">
        <f>MIN(AW334*(1+AW$6/Setup!$C$13)-CU335,MAX(0,$H335-SUM($DP335:ER335)))</f>
        <v/>
      </c>
      <c r="ET335">
        <f>MIN(AX334*(1+AX$6/Setup!$C$13)-CV335,MAX(0,$H335-SUM($DP335:ES335)))</f>
        <v/>
      </c>
      <c r="EU335">
        <f>MIN(AY334*(1+AY$6/Setup!$C$13)-CW335,MAX(0,$H335-SUM($DP335:ET335)))</f>
        <v/>
      </c>
      <c r="EV335">
        <f>MIN(AZ334*(1+AZ$6/Setup!$C$13)-CX335,MAX(0,$H335-SUM($DP335:EU335)))</f>
        <v/>
      </c>
      <c r="EW335">
        <f>MIN(BA334*(1+BA$6/Setup!$C$13)-CY335,MAX(0,$H335-SUM($DP335:EV335)))</f>
        <v/>
      </c>
      <c r="EX335">
        <f>MIN(BB334*(1+BB$6/Setup!$C$13)-CZ335,MAX(0,$H335-SUM($DP335:EW335)))</f>
        <v/>
      </c>
      <c r="EY335">
        <f>MIN(BC334*(1+BC$6/Setup!$C$13)-DA335,MAX(0,$H335-SUM($DP335:EX335)))</f>
        <v/>
      </c>
      <c r="EZ335">
        <f>MIN(BD334*(1+BD$6/Setup!$C$13)-DB335,MAX(0,$H335-SUM($DP335:EY335)))</f>
        <v/>
      </c>
      <c r="FA335">
        <f>MIN(BE334*(1+BE$6/Setup!$C$13)-DC335,MAX(0,$H335-SUM($DP335:EZ335)))</f>
        <v/>
      </c>
      <c r="FB335">
        <f>MIN(BF334*(1+BF$6/Setup!$C$13)-DD335,MAX(0,$H335-SUM($DP335:FA335)))</f>
        <v/>
      </c>
      <c r="FC335">
        <f>MIN(BG334*(1+BG$6/Setup!$C$13)-DE335,MAX(0,$H335-SUM($DP335:FB335)))</f>
        <v/>
      </c>
      <c r="FD335">
        <f>MIN(BH334*(1+BH$6/Setup!$C$13)-DF335,MAX(0,$H335-SUM($DP335:FC335)))</f>
        <v/>
      </c>
      <c r="FE335">
        <f>MIN(BI334*(1+BI$6/Setup!$C$13)-DG335,MAX(0,$H335-SUM($DP335:FD335)))</f>
        <v/>
      </c>
      <c r="FF335">
        <f>MIN(BJ334*(1+BJ$6/Setup!$C$13)-DH335,MAX(0,$H335-SUM($DP335:FE335)))</f>
        <v/>
      </c>
      <c r="FG335">
        <f>MIN(BK334*(1+BK$6/Setup!$C$13)-DI335,MAX(0,$H335-SUM($DP335:FF335)))</f>
        <v/>
      </c>
      <c r="FH335">
        <f>MIN(BL334*(1+BL$6/Setup!$C$13)-DJ335,MAX(0,$H335-SUM($DP335:FG335)))</f>
        <v/>
      </c>
      <c r="FI335">
        <f>MIN(BM334*(1+BM$6/Setup!$C$13)-DK335,MAX(0,$H335-SUM($DP335:FH335)))</f>
        <v/>
      </c>
      <c r="FJ335">
        <f>MIN(BN334*(1+BN$6/Setup!$C$13)-DL335,MAX(0,$H335-SUM($DP335:FI335)))</f>
        <v/>
      </c>
      <c r="FK335">
        <f>MIN(BO334*(1+BO$6/Setup!$C$13)-DM335,MAX(0,$H335-SUM($DP335:FJ335)))</f>
        <v/>
      </c>
      <c r="FL335">
        <f>MIN(BP334*(1+BP$6/Setup!$C$13)-DN335,MAX(0,$H335-SUM($DP335:FK335)))</f>
        <v/>
      </c>
      <c r="FM335">
        <f>MIN(BQ334*(1+BQ$6/Setup!$C$13)-DO335,MAX(0,$H335-SUM($DP335:FL335)))</f>
        <v/>
      </c>
    </row>
    <row r="336">
      <c r="A336">
        <f>A335+1</f>
        <v/>
      </c>
      <c r="B336">
        <f>IF(Setup!$C$6="Every week",Setup!$C$7+7*(A336-1),IF(Setup!$C$6="Every 2 weeks",Setup!$C$7+14*(A336-1),IF(Setup!$C$6="Every month",EDATE(Setup!$C$7,A336-1),EOMONTH(Setup!$C$7,INT((A336-1+Setup!$C$20)/2)-1)+MIN(IF(MOD(A336-1+Setup!$C$20,2)=0,Setup!$C$18,Setup!$C$19),DAY(EOMONTH(Setup!$C$7,INT((A336-1+Setup!$C$20)/2)))))))</f>
        <v/>
      </c>
      <c r="C336">
        <f>N('Paycheck Plan'!J332)</f>
        <v/>
      </c>
      <c r="D336">
        <f>N('Paycheck Plan'!K332)</f>
        <v/>
      </c>
      <c r="E336">
        <f>MIN(MAX(0,Setup!$C$10-F335),MAX(0,Setup!$C$8+C336-G336))</f>
        <v/>
      </c>
      <c r="F336">
        <f>F335+E336</f>
        <v/>
      </c>
      <c r="G336">
        <f>MIN(Setup!$C$14,MAX(0,Setup!$C$8+C336))</f>
        <v/>
      </c>
      <c r="H336">
        <f>MAX(0,Setup!$C$8+C336-G336-E336)+SUM($T$7:$BQ$7)-SUM(BR336:DO336)</f>
        <v/>
      </c>
      <c r="I336">
        <f>SUMPRODUCT(T335:BQ335,$T$6:$BQ$6)/Setup!$C$13</f>
        <v/>
      </c>
      <c r="J336">
        <f>SUM(T336:BQ336)</f>
        <v/>
      </c>
      <c r="K336">
        <f>IF(MAX(DP336:FM336)&gt;0,MATCH(MAX(DP336:FM336),DP336:FM336,0),1)</f>
        <v/>
      </c>
      <c r="T336">
        <f>MAX(0,T335*(1+T$6/Setup!$C$13)-BR336-DP336)+IF($K336=1,$D336,0)</f>
        <v/>
      </c>
      <c r="U336">
        <f>MAX(0,U335*(1+U$6/Setup!$C$13)-BS336-DQ336)+IF($K336=2,$D336,0)</f>
        <v/>
      </c>
      <c r="V336">
        <f>MAX(0,V335*(1+V$6/Setup!$C$13)-BT336-DR336)+IF($K336=3,$D336,0)</f>
        <v/>
      </c>
      <c r="W336">
        <f>MAX(0,W335*(1+W$6/Setup!$C$13)-BU336-DS336)+IF($K336=4,$D336,0)</f>
        <v/>
      </c>
      <c r="X336">
        <f>MAX(0,X335*(1+X$6/Setup!$C$13)-BV336-DT336)+IF($K336=5,$D336,0)</f>
        <v/>
      </c>
      <c r="Y336">
        <f>MAX(0,Y335*(1+Y$6/Setup!$C$13)-BW336-DU336)+IF($K336=6,$D336,0)</f>
        <v/>
      </c>
      <c r="Z336">
        <f>MAX(0,Z335*(1+Z$6/Setup!$C$13)-BX336-DV336)+IF($K336=7,$D336,0)</f>
        <v/>
      </c>
      <c r="AA336">
        <f>MAX(0,AA335*(1+AA$6/Setup!$C$13)-BY336-DW336)+IF($K336=8,$D336,0)</f>
        <v/>
      </c>
      <c r="AB336">
        <f>MAX(0,AB335*(1+AB$6/Setup!$C$13)-BZ336-DX336)+IF($K336=9,$D336,0)</f>
        <v/>
      </c>
      <c r="AC336">
        <f>MAX(0,AC335*(1+AC$6/Setup!$C$13)-CA336-DY336)+IF($K336=10,$D336,0)</f>
        <v/>
      </c>
      <c r="AD336">
        <f>MAX(0,AD335*(1+AD$6/Setup!$C$13)-CB336-DZ336)+IF($K336=11,$D336,0)</f>
        <v/>
      </c>
      <c r="AE336">
        <f>MAX(0,AE335*(1+AE$6/Setup!$C$13)-CC336-EA336)+IF($K336=12,$D336,0)</f>
        <v/>
      </c>
      <c r="AF336">
        <f>MAX(0,AF335*(1+AF$6/Setup!$C$13)-CD336-EB336)+IF($K336=13,$D336,0)</f>
        <v/>
      </c>
      <c r="AG336">
        <f>MAX(0,AG335*(1+AG$6/Setup!$C$13)-CE336-EC336)+IF($K336=14,$D336,0)</f>
        <v/>
      </c>
      <c r="AH336">
        <f>MAX(0,AH335*(1+AH$6/Setup!$C$13)-CF336-ED336)+IF($K336=15,$D336,0)</f>
        <v/>
      </c>
      <c r="AI336">
        <f>MAX(0,AI335*(1+AI$6/Setup!$C$13)-CG336-EE336)+IF($K336=16,$D336,0)</f>
        <v/>
      </c>
      <c r="AJ336">
        <f>MAX(0,AJ335*(1+AJ$6/Setup!$C$13)-CH336-EF336)+IF($K336=17,$D336,0)</f>
        <v/>
      </c>
      <c r="AK336">
        <f>MAX(0,AK335*(1+AK$6/Setup!$C$13)-CI336-EG336)+IF($K336=18,$D336,0)</f>
        <v/>
      </c>
      <c r="AL336">
        <f>MAX(0,AL335*(1+AL$6/Setup!$C$13)-CJ336-EH336)+IF($K336=19,$D336,0)</f>
        <v/>
      </c>
      <c r="AM336">
        <f>MAX(0,AM335*(1+AM$6/Setup!$C$13)-CK336-EI336)+IF($K336=20,$D336,0)</f>
        <v/>
      </c>
      <c r="AN336">
        <f>MAX(0,AN335*(1+AN$6/Setup!$C$13)-CL336-EJ336)+IF($K336=21,$D336,0)</f>
        <v/>
      </c>
      <c r="AO336">
        <f>MAX(0,AO335*(1+AO$6/Setup!$C$13)-CM336-EK336)+IF($K336=22,$D336,0)</f>
        <v/>
      </c>
      <c r="AP336">
        <f>MAX(0,AP335*(1+AP$6/Setup!$C$13)-CN336-EL336)+IF($K336=23,$D336,0)</f>
        <v/>
      </c>
      <c r="AQ336">
        <f>MAX(0,AQ335*(1+AQ$6/Setup!$C$13)-CO336-EM336)+IF($K336=24,$D336,0)</f>
        <v/>
      </c>
      <c r="AR336">
        <f>MAX(0,AR335*(1+AR$6/Setup!$C$13)-CP336-EN336)+IF($K336=25,$D336,0)</f>
        <v/>
      </c>
      <c r="AS336">
        <f>MAX(0,AS335*(1+AS$6/Setup!$C$13)-CQ336-EO336)+IF($K336=26,$D336,0)</f>
        <v/>
      </c>
      <c r="AT336">
        <f>MAX(0,AT335*(1+AT$6/Setup!$C$13)-CR336-EP336)+IF($K336=27,$D336,0)</f>
        <v/>
      </c>
      <c r="AU336">
        <f>MAX(0,AU335*(1+AU$6/Setup!$C$13)-CS336-EQ336)+IF($K336=28,$D336,0)</f>
        <v/>
      </c>
      <c r="AV336">
        <f>MAX(0,AV335*(1+AV$6/Setup!$C$13)-CT336-ER336)+IF($K336=29,$D336,0)</f>
        <v/>
      </c>
      <c r="AW336">
        <f>MAX(0,AW335*(1+AW$6/Setup!$C$13)-CU336-ES336)+IF($K336=30,$D336,0)</f>
        <v/>
      </c>
      <c r="AX336">
        <f>MAX(0,AX335*(1+AX$6/Setup!$C$13)-CV336-ET336)+IF($K336=31,$D336,0)</f>
        <v/>
      </c>
      <c r="AY336">
        <f>MAX(0,AY335*(1+AY$6/Setup!$C$13)-CW336-EU336)+IF($K336=32,$D336,0)</f>
        <v/>
      </c>
      <c r="AZ336">
        <f>MAX(0,AZ335*(1+AZ$6/Setup!$C$13)-CX336-EV336)+IF($K336=33,$D336,0)</f>
        <v/>
      </c>
      <c r="BA336">
        <f>MAX(0,BA335*(1+BA$6/Setup!$C$13)-CY336-EW336)+IF($K336=34,$D336,0)</f>
        <v/>
      </c>
      <c r="BB336">
        <f>MAX(0,BB335*(1+BB$6/Setup!$C$13)-CZ336-EX336)+IF($K336=35,$D336,0)</f>
        <v/>
      </c>
      <c r="BC336">
        <f>MAX(0,BC335*(1+BC$6/Setup!$C$13)-DA336-EY336)+IF($K336=36,$D336,0)</f>
        <v/>
      </c>
      <c r="BD336">
        <f>MAX(0,BD335*(1+BD$6/Setup!$C$13)-DB336-EZ336)+IF($K336=37,$D336,0)</f>
        <v/>
      </c>
      <c r="BE336">
        <f>MAX(0,BE335*(1+BE$6/Setup!$C$13)-DC336-FA336)+IF($K336=38,$D336,0)</f>
        <v/>
      </c>
      <c r="BF336">
        <f>MAX(0,BF335*(1+BF$6/Setup!$C$13)-DD336-FB336)+IF($K336=39,$D336,0)</f>
        <v/>
      </c>
      <c r="BG336">
        <f>MAX(0,BG335*(1+BG$6/Setup!$C$13)-DE336-FC336)+IF($K336=40,$D336,0)</f>
        <v/>
      </c>
      <c r="BH336">
        <f>MAX(0,BH335*(1+BH$6/Setup!$C$13)-DF336-FD336)+IF($K336=41,$D336,0)</f>
        <v/>
      </c>
      <c r="BI336">
        <f>MAX(0,BI335*(1+BI$6/Setup!$C$13)-DG336-FE336)+IF($K336=42,$D336,0)</f>
        <v/>
      </c>
      <c r="BJ336">
        <f>MAX(0,BJ335*(1+BJ$6/Setup!$C$13)-DH336-FF336)+IF($K336=43,$D336,0)</f>
        <v/>
      </c>
      <c r="BK336">
        <f>MAX(0,BK335*(1+BK$6/Setup!$C$13)-DI336-FG336)+IF($K336=44,$D336,0)</f>
        <v/>
      </c>
      <c r="BL336">
        <f>MAX(0,BL335*(1+BL$6/Setup!$C$13)-DJ336-FH336)+IF($K336=45,$D336,0)</f>
        <v/>
      </c>
      <c r="BM336">
        <f>MAX(0,BM335*(1+BM$6/Setup!$C$13)-DK336-FI336)+IF($K336=46,$D336,0)</f>
        <v/>
      </c>
      <c r="BN336">
        <f>MAX(0,BN335*(1+BN$6/Setup!$C$13)-DL336-FJ336)+IF($K336=47,$D336,0)</f>
        <v/>
      </c>
      <c r="BO336">
        <f>MAX(0,BO335*(1+BO$6/Setup!$C$13)-DM336-FK336)+IF($K336=48,$D336,0)</f>
        <v/>
      </c>
      <c r="BP336">
        <f>MAX(0,BP335*(1+BP$6/Setup!$C$13)-DN336-FL336)+IF($K336=49,$D336,0)</f>
        <v/>
      </c>
      <c r="BQ336">
        <f>MAX(0,BQ335*(1+BQ$6/Setup!$C$13)-DO336-FM336)+IF($K336=50,$D336,0)</f>
        <v/>
      </c>
      <c r="BR336">
        <f>MIN(T335*(1+T$6/Setup!$C$13),T$7)</f>
        <v/>
      </c>
      <c r="BS336">
        <f>MIN(U335*(1+U$6/Setup!$C$13),U$7)</f>
        <v/>
      </c>
      <c r="BT336">
        <f>MIN(V335*(1+V$6/Setup!$C$13),V$7)</f>
        <v/>
      </c>
      <c r="BU336">
        <f>MIN(W335*(1+W$6/Setup!$C$13),W$7)</f>
        <v/>
      </c>
      <c r="BV336">
        <f>MIN(X335*(1+X$6/Setup!$C$13),X$7)</f>
        <v/>
      </c>
      <c r="BW336">
        <f>MIN(Y335*(1+Y$6/Setup!$C$13),Y$7)</f>
        <v/>
      </c>
      <c r="BX336">
        <f>MIN(Z335*(1+Z$6/Setup!$C$13),Z$7)</f>
        <v/>
      </c>
      <c r="BY336">
        <f>MIN(AA335*(1+AA$6/Setup!$C$13),AA$7)</f>
        <v/>
      </c>
      <c r="BZ336">
        <f>MIN(AB335*(1+AB$6/Setup!$C$13),AB$7)</f>
        <v/>
      </c>
      <c r="CA336">
        <f>MIN(AC335*(1+AC$6/Setup!$C$13),AC$7)</f>
        <v/>
      </c>
      <c r="CB336">
        <f>MIN(AD335*(1+AD$6/Setup!$C$13),AD$7)</f>
        <v/>
      </c>
      <c r="CC336">
        <f>MIN(AE335*(1+AE$6/Setup!$C$13),AE$7)</f>
        <v/>
      </c>
      <c r="CD336">
        <f>MIN(AF335*(1+AF$6/Setup!$C$13),AF$7)</f>
        <v/>
      </c>
      <c r="CE336">
        <f>MIN(AG335*(1+AG$6/Setup!$C$13),AG$7)</f>
        <v/>
      </c>
      <c r="CF336">
        <f>MIN(AH335*(1+AH$6/Setup!$C$13),AH$7)</f>
        <v/>
      </c>
      <c r="CG336">
        <f>MIN(AI335*(1+AI$6/Setup!$C$13),AI$7)</f>
        <v/>
      </c>
      <c r="CH336">
        <f>MIN(AJ335*(1+AJ$6/Setup!$C$13),AJ$7)</f>
        <v/>
      </c>
      <c r="CI336">
        <f>MIN(AK335*(1+AK$6/Setup!$C$13),AK$7)</f>
        <v/>
      </c>
      <c r="CJ336">
        <f>MIN(AL335*(1+AL$6/Setup!$C$13),AL$7)</f>
        <v/>
      </c>
      <c r="CK336">
        <f>MIN(AM335*(1+AM$6/Setup!$C$13),AM$7)</f>
        <v/>
      </c>
      <c r="CL336">
        <f>MIN(AN335*(1+AN$6/Setup!$C$13),AN$7)</f>
        <v/>
      </c>
      <c r="CM336">
        <f>MIN(AO335*(1+AO$6/Setup!$C$13),AO$7)</f>
        <v/>
      </c>
      <c r="CN336">
        <f>MIN(AP335*(1+AP$6/Setup!$C$13),AP$7)</f>
        <v/>
      </c>
      <c r="CO336">
        <f>MIN(AQ335*(1+AQ$6/Setup!$C$13),AQ$7)</f>
        <v/>
      </c>
      <c r="CP336">
        <f>MIN(AR335*(1+AR$6/Setup!$C$13),AR$7)</f>
        <v/>
      </c>
      <c r="CQ336">
        <f>MIN(AS335*(1+AS$6/Setup!$C$13),AS$7)</f>
        <v/>
      </c>
      <c r="CR336">
        <f>MIN(AT335*(1+AT$6/Setup!$C$13),AT$7)</f>
        <v/>
      </c>
      <c r="CS336">
        <f>MIN(AU335*(1+AU$6/Setup!$C$13),AU$7)</f>
        <v/>
      </c>
      <c r="CT336">
        <f>MIN(AV335*(1+AV$6/Setup!$C$13),AV$7)</f>
        <v/>
      </c>
      <c r="CU336">
        <f>MIN(AW335*(1+AW$6/Setup!$C$13),AW$7)</f>
        <v/>
      </c>
      <c r="CV336">
        <f>MIN(AX335*(1+AX$6/Setup!$C$13),AX$7)</f>
        <v/>
      </c>
      <c r="CW336">
        <f>MIN(AY335*(1+AY$6/Setup!$C$13),AY$7)</f>
        <v/>
      </c>
      <c r="CX336">
        <f>MIN(AZ335*(1+AZ$6/Setup!$C$13),AZ$7)</f>
        <v/>
      </c>
      <c r="CY336">
        <f>MIN(BA335*(1+BA$6/Setup!$C$13),BA$7)</f>
        <v/>
      </c>
      <c r="CZ336">
        <f>MIN(BB335*(1+BB$6/Setup!$C$13),BB$7)</f>
        <v/>
      </c>
      <c r="DA336">
        <f>MIN(BC335*(1+BC$6/Setup!$C$13),BC$7)</f>
        <v/>
      </c>
      <c r="DB336">
        <f>MIN(BD335*(1+BD$6/Setup!$C$13),BD$7)</f>
        <v/>
      </c>
      <c r="DC336">
        <f>MIN(BE335*(1+BE$6/Setup!$C$13),BE$7)</f>
        <v/>
      </c>
      <c r="DD336">
        <f>MIN(BF335*(1+BF$6/Setup!$C$13),BF$7)</f>
        <v/>
      </c>
      <c r="DE336">
        <f>MIN(BG335*(1+BG$6/Setup!$C$13),BG$7)</f>
        <v/>
      </c>
      <c r="DF336">
        <f>MIN(BH335*(1+BH$6/Setup!$C$13),BH$7)</f>
        <v/>
      </c>
      <c r="DG336">
        <f>MIN(BI335*(1+BI$6/Setup!$C$13),BI$7)</f>
        <v/>
      </c>
      <c r="DH336">
        <f>MIN(BJ335*(1+BJ$6/Setup!$C$13),BJ$7)</f>
        <v/>
      </c>
      <c r="DI336">
        <f>MIN(BK335*(1+BK$6/Setup!$C$13),BK$7)</f>
        <v/>
      </c>
      <c r="DJ336">
        <f>MIN(BL335*(1+BL$6/Setup!$C$13),BL$7)</f>
        <v/>
      </c>
      <c r="DK336">
        <f>MIN(BM335*(1+BM$6/Setup!$C$13),BM$7)</f>
        <v/>
      </c>
      <c r="DL336">
        <f>MIN(BN335*(1+BN$6/Setup!$C$13),BN$7)</f>
        <v/>
      </c>
      <c r="DM336">
        <f>MIN(BO335*(1+BO$6/Setup!$C$13),BO$7)</f>
        <v/>
      </c>
      <c r="DN336">
        <f>MIN(BP335*(1+BP$6/Setup!$C$13),BP$7)</f>
        <v/>
      </c>
      <c r="DO336">
        <f>MIN(BQ335*(1+BQ$6/Setup!$C$13),BQ$7)</f>
        <v/>
      </c>
      <c r="DP336">
        <f>MIN(T335*(1+T$6/Setup!$C$13)-BR336,$H336)</f>
        <v/>
      </c>
      <c r="DQ336">
        <f>MIN(U335*(1+U$6/Setup!$C$13)-BS336,MAX(0,$H336-SUM($DP336:DP336)))</f>
        <v/>
      </c>
      <c r="DR336">
        <f>MIN(V335*(1+V$6/Setup!$C$13)-BT336,MAX(0,$H336-SUM($DP336:DQ336)))</f>
        <v/>
      </c>
      <c r="DS336">
        <f>MIN(W335*(1+W$6/Setup!$C$13)-BU336,MAX(0,$H336-SUM($DP336:DR336)))</f>
        <v/>
      </c>
      <c r="DT336">
        <f>MIN(X335*(1+X$6/Setup!$C$13)-BV336,MAX(0,$H336-SUM($DP336:DS336)))</f>
        <v/>
      </c>
      <c r="DU336">
        <f>MIN(Y335*(1+Y$6/Setup!$C$13)-BW336,MAX(0,$H336-SUM($DP336:DT336)))</f>
        <v/>
      </c>
      <c r="DV336">
        <f>MIN(Z335*(1+Z$6/Setup!$C$13)-BX336,MAX(0,$H336-SUM($DP336:DU336)))</f>
        <v/>
      </c>
      <c r="DW336">
        <f>MIN(AA335*(1+AA$6/Setup!$C$13)-BY336,MAX(0,$H336-SUM($DP336:DV336)))</f>
        <v/>
      </c>
      <c r="DX336">
        <f>MIN(AB335*(1+AB$6/Setup!$C$13)-BZ336,MAX(0,$H336-SUM($DP336:DW336)))</f>
        <v/>
      </c>
      <c r="DY336">
        <f>MIN(AC335*(1+AC$6/Setup!$C$13)-CA336,MAX(0,$H336-SUM($DP336:DX336)))</f>
        <v/>
      </c>
      <c r="DZ336">
        <f>MIN(AD335*(1+AD$6/Setup!$C$13)-CB336,MAX(0,$H336-SUM($DP336:DY336)))</f>
        <v/>
      </c>
      <c r="EA336">
        <f>MIN(AE335*(1+AE$6/Setup!$C$13)-CC336,MAX(0,$H336-SUM($DP336:DZ336)))</f>
        <v/>
      </c>
      <c r="EB336">
        <f>MIN(AF335*(1+AF$6/Setup!$C$13)-CD336,MAX(0,$H336-SUM($DP336:EA336)))</f>
        <v/>
      </c>
      <c r="EC336">
        <f>MIN(AG335*(1+AG$6/Setup!$C$13)-CE336,MAX(0,$H336-SUM($DP336:EB336)))</f>
        <v/>
      </c>
      <c r="ED336">
        <f>MIN(AH335*(1+AH$6/Setup!$C$13)-CF336,MAX(0,$H336-SUM($DP336:EC336)))</f>
        <v/>
      </c>
      <c r="EE336">
        <f>MIN(AI335*(1+AI$6/Setup!$C$13)-CG336,MAX(0,$H336-SUM($DP336:ED336)))</f>
        <v/>
      </c>
      <c r="EF336">
        <f>MIN(AJ335*(1+AJ$6/Setup!$C$13)-CH336,MAX(0,$H336-SUM($DP336:EE336)))</f>
        <v/>
      </c>
      <c r="EG336">
        <f>MIN(AK335*(1+AK$6/Setup!$C$13)-CI336,MAX(0,$H336-SUM($DP336:EF336)))</f>
        <v/>
      </c>
      <c r="EH336">
        <f>MIN(AL335*(1+AL$6/Setup!$C$13)-CJ336,MAX(0,$H336-SUM($DP336:EG336)))</f>
        <v/>
      </c>
      <c r="EI336">
        <f>MIN(AM335*(1+AM$6/Setup!$C$13)-CK336,MAX(0,$H336-SUM($DP336:EH336)))</f>
        <v/>
      </c>
      <c r="EJ336">
        <f>MIN(AN335*(1+AN$6/Setup!$C$13)-CL336,MAX(0,$H336-SUM($DP336:EI336)))</f>
        <v/>
      </c>
      <c r="EK336">
        <f>MIN(AO335*(1+AO$6/Setup!$C$13)-CM336,MAX(0,$H336-SUM($DP336:EJ336)))</f>
        <v/>
      </c>
      <c r="EL336">
        <f>MIN(AP335*(1+AP$6/Setup!$C$13)-CN336,MAX(0,$H336-SUM($DP336:EK336)))</f>
        <v/>
      </c>
      <c r="EM336">
        <f>MIN(AQ335*(1+AQ$6/Setup!$C$13)-CO336,MAX(0,$H336-SUM($DP336:EL336)))</f>
        <v/>
      </c>
      <c r="EN336">
        <f>MIN(AR335*(1+AR$6/Setup!$C$13)-CP336,MAX(0,$H336-SUM($DP336:EM336)))</f>
        <v/>
      </c>
      <c r="EO336">
        <f>MIN(AS335*(1+AS$6/Setup!$C$13)-CQ336,MAX(0,$H336-SUM($DP336:EN336)))</f>
        <v/>
      </c>
      <c r="EP336">
        <f>MIN(AT335*(1+AT$6/Setup!$C$13)-CR336,MAX(0,$H336-SUM($DP336:EO336)))</f>
        <v/>
      </c>
      <c r="EQ336">
        <f>MIN(AU335*(1+AU$6/Setup!$C$13)-CS336,MAX(0,$H336-SUM($DP336:EP336)))</f>
        <v/>
      </c>
      <c r="ER336">
        <f>MIN(AV335*(1+AV$6/Setup!$C$13)-CT336,MAX(0,$H336-SUM($DP336:EQ336)))</f>
        <v/>
      </c>
      <c r="ES336">
        <f>MIN(AW335*(1+AW$6/Setup!$C$13)-CU336,MAX(0,$H336-SUM($DP336:ER336)))</f>
        <v/>
      </c>
      <c r="ET336">
        <f>MIN(AX335*(1+AX$6/Setup!$C$13)-CV336,MAX(0,$H336-SUM($DP336:ES336)))</f>
        <v/>
      </c>
      <c r="EU336">
        <f>MIN(AY335*(1+AY$6/Setup!$C$13)-CW336,MAX(0,$H336-SUM($DP336:ET336)))</f>
        <v/>
      </c>
      <c r="EV336">
        <f>MIN(AZ335*(1+AZ$6/Setup!$C$13)-CX336,MAX(0,$H336-SUM($DP336:EU336)))</f>
        <v/>
      </c>
      <c r="EW336">
        <f>MIN(BA335*(1+BA$6/Setup!$C$13)-CY336,MAX(0,$H336-SUM($DP336:EV336)))</f>
        <v/>
      </c>
      <c r="EX336">
        <f>MIN(BB335*(1+BB$6/Setup!$C$13)-CZ336,MAX(0,$H336-SUM($DP336:EW336)))</f>
        <v/>
      </c>
      <c r="EY336">
        <f>MIN(BC335*(1+BC$6/Setup!$C$13)-DA336,MAX(0,$H336-SUM($DP336:EX336)))</f>
        <v/>
      </c>
      <c r="EZ336">
        <f>MIN(BD335*(1+BD$6/Setup!$C$13)-DB336,MAX(0,$H336-SUM($DP336:EY336)))</f>
        <v/>
      </c>
      <c r="FA336">
        <f>MIN(BE335*(1+BE$6/Setup!$C$13)-DC336,MAX(0,$H336-SUM($DP336:EZ336)))</f>
        <v/>
      </c>
      <c r="FB336">
        <f>MIN(BF335*(1+BF$6/Setup!$C$13)-DD336,MAX(0,$H336-SUM($DP336:FA336)))</f>
        <v/>
      </c>
      <c r="FC336">
        <f>MIN(BG335*(1+BG$6/Setup!$C$13)-DE336,MAX(0,$H336-SUM($DP336:FB336)))</f>
        <v/>
      </c>
      <c r="FD336">
        <f>MIN(BH335*(1+BH$6/Setup!$C$13)-DF336,MAX(0,$H336-SUM($DP336:FC336)))</f>
        <v/>
      </c>
      <c r="FE336">
        <f>MIN(BI335*(1+BI$6/Setup!$C$13)-DG336,MAX(0,$H336-SUM($DP336:FD336)))</f>
        <v/>
      </c>
      <c r="FF336">
        <f>MIN(BJ335*(1+BJ$6/Setup!$C$13)-DH336,MAX(0,$H336-SUM($DP336:FE336)))</f>
        <v/>
      </c>
      <c r="FG336">
        <f>MIN(BK335*(1+BK$6/Setup!$C$13)-DI336,MAX(0,$H336-SUM($DP336:FF336)))</f>
        <v/>
      </c>
      <c r="FH336">
        <f>MIN(BL335*(1+BL$6/Setup!$C$13)-DJ336,MAX(0,$H336-SUM($DP336:FG336)))</f>
        <v/>
      </c>
      <c r="FI336">
        <f>MIN(BM335*(1+BM$6/Setup!$C$13)-DK336,MAX(0,$H336-SUM($DP336:FH336)))</f>
        <v/>
      </c>
      <c r="FJ336">
        <f>MIN(BN335*(1+BN$6/Setup!$C$13)-DL336,MAX(0,$H336-SUM($DP336:FI336)))</f>
        <v/>
      </c>
      <c r="FK336">
        <f>MIN(BO335*(1+BO$6/Setup!$C$13)-DM336,MAX(0,$H336-SUM($DP336:FJ336)))</f>
        <v/>
      </c>
      <c r="FL336">
        <f>MIN(BP335*(1+BP$6/Setup!$C$13)-DN336,MAX(0,$H336-SUM($DP336:FK336)))</f>
        <v/>
      </c>
      <c r="FM336">
        <f>MIN(BQ335*(1+BQ$6/Setup!$C$13)-DO336,MAX(0,$H336-SUM($DP336:FL336)))</f>
        <v/>
      </c>
    </row>
    <row r="337">
      <c r="A337">
        <f>A336+1</f>
        <v/>
      </c>
      <c r="B337">
        <f>IF(Setup!$C$6="Every week",Setup!$C$7+7*(A337-1),IF(Setup!$C$6="Every 2 weeks",Setup!$C$7+14*(A337-1),IF(Setup!$C$6="Every month",EDATE(Setup!$C$7,A337-1),EOMONTH(Setup!$C$7,INT((A337-1+Setup!$C$20)/2)-1)+MIN(IF(MOD(A337-1+Setup!$C$20,2)=0,Setup!$C$18,Setup!$C$19),DAY(EOMONTH(Setup!$C$7,INT((A337-1+Setup!$C$20)/2)))))))</f>
        <v/>
      </c>
      <c r="C337">
        <f>N('Paycheck Plan'!J333)</f>
        <v/>
      </c>
      <c r="D337">
        <f>N('Paycheck Plan'!K333)</f>
        <v/>
      </c>
      <c r="E337">
        <f>MIN(MAX(0,Setup!$C$10-F336),MAX(0,Setup!$C$8+C337-G337))</f>
        <v/>
      </c>
      <c r="F337">
        <f>F336+E337</f>
        <v/>
      </c>
      <c r="G337">
        <f>MIN(Setup!$C$14,MAX(0,Setup!$C$8+C337))</f>
        <v/>
      </c>
      <c r="H337">
        <f>MAX(0,Setup!$C$8+C337-G337-E337)+SUM($T$7:$BQ$7)-SUM(BR337:DO337)</f>
        <v/>
      </c>
      <c r="I337">
        <f>SUMPRODUCT(T336:BQ336,$T$6:$BQ$6)/Setup!$C$13</f>
        <v/>
      </c>
      <c r="J337">
        <f>SUM(T337:BQ337)</f>
        <v/>
      </c>
      <c r="K337">
        <f>IF(MAX(DP337:FM337)&gt;0,MATCH(MAX(DP337:FM337),DP337:FM337,0),1)</f>
        <v/>
      </c>
      <c r="T337">
        <f>MAX(0,T336*(1+T$6/Setup!$C$13)-BR337-DP337)+IF($K337=1,$D337,0)</f>
        <v/>
      </c>
      <c r="U337">
        <f>MAX(0,U336*(1+U$6/Setup!$C$13)-BS337-DQ337)+IF($K337=2,$D337,0)</f>
        <v/>
      </c>
      <c r="V337">
        <f>MAX(0,V336*(1+V$6/Setup!$C$13)-BT337-DR337)+IF($K337=3,$D337,0)</f>
        <v/>
      </c>
      <c r="W337">
        <f>MAX(0,W336*(1+W$6/Setup!$C$13)-BU337-DS337)+IF($K337=4,$D337,0)</f>
        <v/>
      </c>
      <c r="X337">
        <f>MAX(0,X336*(1+X$6/Setup!$C$13)-BV337-DT337)+IF($K337=5,$D337,0)</f>
        <v/>
      </c>
      <c r="Y337">
        <f>MAX(0,Y336*(1+Y$6/Setup!$C$13)-BW337-DU337)+IF($K337=6,$D337,0)</f>
        <v/>
      </c>
      <c r="Z337">
        <f>MAX(0,Z336*(1+Z$6/Setup!$C$13)-BX337-DV337)+IF($K337=7,$D337,0)</f>
        <v/>
      </c>
      <c r="AA337">
        <f>MAX(0,AA336*(1+AA$6/Setup!$C$13)-BY337-DW337)+IF($K337=8,$D337,0)</f>
        <v/>
      </c>
      <c r="AB337">
        <f>MAX(0,AB336*(1+AB$6/Setup!$C$13)-BZ337-DX337)+IF($K337=9,$D337,0)</f>
        <v/>
      </c>
      <c r="AC337">
        <f>MAX(0,AC336*(1+AC$6/Setup!$C$13)-CA337-DY337)+IF($K337=10,$D337,0)</f>
        <v/>
      </c>
      <c r="AD337">
        <f>MAX(0,AD336*(1+AD$6/Setup!$C$13)-CB337-DZ337)+IF($K337=11,$D337,0)</f>
        <v/>
      </c>
      <c r="AE337">
        <f>MAX(0,AE336*(1+AE$6/Setup!$C$13)-CC337-EA337)+IF($K337=12,$D337,0)</f>
        <v/>
      </c>
      <c r="AF337">
        <f>MAX(0,AF336*(1+AF$6/Setup!$C$13)-CD337-EB337)+IF($K337=13,$D337,0)</f>
        <v/>
      </c>
      <c r="AG337">
        <f>MAX(0,AG336*(1+AG$6/Setup!$C$13)-CE337-EC337)+IF($K337=14,$D337,0)</f>
        <v/>
      </c>
      <c r="AH337">
        <f>MAX(0,AH336*(1+AH$6/Setup!$C$13)-CF337-ED337)+IF($K337=15,$D337,0)</f>
        <v/>
      </c>
      <c r="AI337">
        <f>MAX(0,AI336*(1+AI$6/Setup!$C$13)-CG337-EE337)+IF($K337=16,$D337,0)</f>
        <v/>
      </c>
      <c r="AJ337">
        <f>MAX(0,AJ336*(1+AJ$6/Setup!$C$13)-CH337-EF337)+IF($K337=17,$D337,0)</f>
        <v/>
      </c>
      <c r="AK337">
        <f>MAX(0,AK336*(1+AK$6/Setup!$C$13)-CI337-EG337)+IF($K337=18,$D337,0)</f>
        <v/>
      </c>
      <c r="AL337">
        <f>MAX(0,AL336*(1+AL$6/Setup!$C$13)-CJ337-EH337)+IF($K337=19,$D337,0)</f>
        <v/>
      </c>
      <c r="AM337">
        <f>MAX(0,AM336*(1+AM$6/Setup!$C$13)-CK337-EI337)+IF($K337=20,$D337,0)</f>
        <v/>
      </c>
      <c r="AN337">
        <f>MAX(0,AN336*(1+AN$6/Setup!$C$13)-CL337-EJ337)+IF($K337=21,$D337,0)</f>
        <v/>
      </c>
      <c r="AO337">
        <f>MAX(0,AO336*(1+AO$6/Setup!$C$13)-CM337-EK337)+IF($K337=22,$D337,0)</f>
        <v/>
      </c>
      <c r="AP337">
        <f>MAX(0,AP336*(1+AP$6/Setup!$C$13)-CN337-EL337)+IF($K337=23,$D337,0)</f>
        <v/>
      </c>
      <c r="AQ337">
        <f>MAX(0,AQ336*(1+AQ$6/Setup!$C$13)-CO337-EM337)+IF($K337=24,$D337,0)</f>
        <v/>
      </c>
      <c r="AR337">
        <f>MAX(0,AR336*(1+AR$6/Setup!$C$13)-CP337-EN337)+IF($K337=25,$D337,0)</f>
        <v/>
      </c>
      <c r="AS337">
        <f>MAX(0,AS336*(1+AS$6/Setup!$C$13)-CQ337-EO337)+IF($K337=26,$D337,0)</f>
        <v/>
      </c>
      <c r="AT337">
        <f>MAX(0,AT336*(1+AT$6/Setup!$C$13)-CR337-EP337)+IF($K337=27,$D337,0)</f>
        <v/>
      </c>
      <c r="AU337">
        <f>MAX(0,AU336*(1+AU$6/Setup!$C$13)-CS337-EQ337)+IF($K337=28,$D337,0)</f>
        <v/>
      </c>
      <c r="AV337">
        <f>MAX(0,AV336*(1+AV$6/Setup!$C$13)-CT337-ER337)+IF($K337=29,$D337,0)</f>
        <v/>
      </c>
      <c r="AW337">
        <f>MAX(0,AW336*(1+AW$6/Setup!$C$13)-CU337-ES337)+IF($K337=30,$D337,0)</f>
        <v/>
      </c>
      <c r="AX337">
        <f>MAX(0,AX336*(1+AX$6/Setup!$C$13)-CV337-ET337)+IF($K337=31,$D337,0)</f>
        <v/>
      </c>
      <c r="AY337">
        <f>MAX(0,AY336*(1+AY$6/Setup!$C$13)-CW337-EU337)+IF($K337=32,$D337,0)</f>
        <v/>
      </c>
      <c r="AZ337">
        <f>MAX(0,AZ336*(1+AZ$6/Setup!$C$13)-CX337-EV337)+IF($K337=33,$D337,0)</f>
        <v/>
      </c>
      <c r="BA337">
        <f>MAX(0,BA336*(1+BA$6/Setup!$C$13)-CY337-EW337)+IF($K337=34,$D337,0)</f>
        <v/>
      </c>
      <c r="BB337">
        <f>MAX(0,BB336*(1+BB$6/Setup!$C$13)-CZ337-EX337)+IF($K337=35,$D337,0)</f>
        <v/>
      </c>
      <c r="BC337">
        <f>MAX(0,BC336*(1+BC$6/Setup!$C$13)-DA337-EY337)+IF($K337=36,$D337,0)</f>
        <v/>
      </c>
      <c r="BD337">
        <f>MAX(0,BD336*(1+BD$6/Setup!$C$13)-DB337-EZ337)+IF($K337=37,$D337,0)</f>
        <v/>
      </c>
      <c r="BE337">
        <f>MAX(0,BE336*(1+BE$6/Setup!$C$13)-DC337-FA337)+IF($K337=38,$D337,0)</f>
        <v/>
      </c>
      <c r="BF337">
        <f>MAX(0,BF336*(1+BF$6/Setup!$C$13)-DD337-FB337)+IF($K337=39,$D337,0)</f>
        <v/>
      </c>
      <c r="BG337">
        <f>MAX(0,BG336*(1+BG$6/Setup!$C$13)-DE337-FC337)+IF($K337=40,$D337,0)</f>
        <v/>
      </c>
      <c r="BH337">
        <f>MAX(0,BH336*(1+BH$6/Setup!$C$13)-DF337-FD337)+IF($K337=41,$D337,0)</f>
        <v/>
      </c>
      <c r="BI337">
        <f>MAX(0,BI336*(1+BI$6/Setup!$C$13)-DG337-FE337)+IF($K337=42,$D337,0)</f>
        <v/>
      </c>
      <c r="BJ337">
        <f>MAX(0,BJ336*(1+BJ$6/Setup!$C$13)-DH337-FF337)+IF($K337=43,$D337,0)</f>
        <v/>
      </c>
      <c r="BK337">
        <f>MAX(0,BK336*(1+BK$6/Setup!$C$13)-DI337-FG337)+IF($K337=44,$D337,0)</f>
        <v/>
      </c>
      <c r="BL337">
        <f>MAX(0,BL336*(1+BL$6/Setup!$C$13)-DJ337-FH337)+IF($K337=45,$D337,0)</f>
        <v/>
      </c>
      <c r="BM337">
        <f>MAX(0,BM336*(1+BM$6/Setup!$C$13)-DK337-FI337)+IF($K337=46,$D337,0)</f>
        <v/>
      </c>
      <c r="BN337">
        <f>MAX(0,BN336*(1+BN$6/Setup!$C$13)-DL337-FJ337)+IF($K337=47,$D337,0)</f>
        <v/>
      </c>
      <c r="BO337">
        <f>MAX(0,BO336*(1+BO$6/Setup!$C$13)-DM337-FK337)+IF($K337=48,$D337,0)</f>
        <v/>
      </c>
      <c r="BP337">
        <f>MAX(0,BP336*(1+BP$6/Setup!$C$13)-DN337-FL337)+IF($K337=49,$D337,0)</f>
        <v/>
      </c>
      <c r="BQ337">
        <f>MAX(0,BQ336*(1+BQ$6/Setup!$C$13)-DO337-FM337)+IF($K337=50,$D337,0)</f>
        <v/>
      </c>
      <c r="BR337">
        <f>MIN(T336*(1+T$6/Setup!$C$13),T$7)</f>
        <v/>
      </c>
      <c r="BS337">
        <f>MIN(U336*(1+U$6/Setup!$C$13),U$7)</f>
        <v/>
      </c>
      <c r="BT337">
        <f>MIN(V336*(1+V$6/Setup!$C$13),V$7)</f>
        <v/>
      </c>
      <c r="BU337">
        <f>MIN(W336*(1+W$6/Setup!$C$13),W$7)</f>
        <v/>
      </c>
      <c r="BV337">
        <f>MIN(X336*(1+X$6/Setup!$C$13),X$7)</f>
        <v/>
      </c>
      <c r="BW337">
        <f>MIN(Y336*(1+Y$6/Setup!$C$13),Y$7)</f>
        <v/>
      </c>
      <c r="BX337">
        <f>MIN(Z336*(1+Z$6/Setup!$C$13),Z$7)</f>
        <v/>
      </c>
      <c r="BY337">
        <f>MIN(AA336*(1+AA$6/Setup!$C$13),AA$7)</f>
        <v/>
      </c>
      <c r="BZ337">
        <f>MIN(AB336*(1+AB$6/Setup!$C$13),AB$7)</f>
        <v/>
      </c>
      <c r="CA337">
        <f>MIN(AC336*(1+AC$6/Setup!$C$13),AC$7)</f>
        <v/>
      </c>
      <c r="CB337">
        <f>MIN(AD336*(1+AD$6/Setup!$C$13),AD$7)</f>
        <v/>
      </c>
      <c r="CC337">
        <f>MIN(AE336*(1+AE$6/Setup!$C$13),AE$7)</f>
        <v/>
      </c>
      <c r="CD337">
        <f>MIN(AF336*(1+AF$6/Setup!$C$13),AF$7)</f>
        <v/>
      </c>
      <c r="CE337">
        <f>MIN(AG336*(1+AG$6/Setup!$C$13),AG$7)</f>
        <v/>
      </c>
      <c r="CF337">
        <f>MIN(AH336*(1+AH$6/Setup!$C$13),AH$7)</f>
        <v/>
      </c>
      <c r="CG337">
        <f>MIN(AI336*(1+AI$6/Setup!$C$13),AI$7)</f>
        <v/>
      </c>
      <c r="CH337">
        <f>MIN(AJ336*(1+AJ$6/Setup!$C$13),AJ$7)</f>
        <v/>
      </c>
      <c r="CI337">
        <f>MIN(AK336*(1+AK$6/Setup!$C$13),AK$7)</f>
        <v/>
      </c>
      <c r="CJ337">
        <f>MIN(AL336*(1+AL$6/Setup!$C$13),AL$7)</f>
        <v/>
      </c>
      <c r="CK337">
        <f>MIN(AM336*(1+AM$6/Setup!$C$13),AM$7)</f>
        <v/>
      </c>
      <c r="CL337">
        <f>MIN(AN336*(1+AN$6/Setup!$C$13),AN$7)</f>
        <v/>
      </c>
      <c r="CM337">
        <f>MIN(AO336*(1+AO$6/Setup!$C$13),AO$7)</f>
        <v/>
      </c>
      <c r="CN337">
        <f>MIN(AP336*(1+AP$6/Setup!$C$13),AP$7)</f>
        <v/>
      </c>
      <c r="CO337">
        <f>MIN(AQ336*(1+AQ$6/Setup!$C$13),AQ$7)</f>
        <v/>
      </c>
      <c r="CP337">
        <f>MIN(AR336*(1+AR$6/Setup!$C$13),AR$7)</f>
        <v/>
      </c>
      <c r="CQ337">
        <f>MIN(AS336*(1+AS$6/Setup!$C$13),AS$7)</f>
        <v/>
      </c>
      <c r="CR337">
        <f>MIN(AT336*(1+AT$6/Setup!$C$13),AT$7)</f>
        <v/>
      </c>
      <c r="CS337">
        <f>MIN(AU336*(1+AU$6/Setup!$C$13),AU$7)</f>
        <v/>
      </c>
      <c r="CT337">
        <f>MIN(AV336*(1+AV$6/Setup!$C$13),AV$7)</f>
        <v/>
      </c>
      <c r="CU337">
        <f>MIN(AW336*(1+AW$6/Setup!$C$13),AW$7)</f>
        <v/>
      </c>
      <c r="CV337">
        <f>MIN(AX336*(1+AX$6/Setup!$C$13),AX$7)</f>
        <v/>
      </c>
      <c r="CW337">
        <f>MIN(AY336*(1+AY$6/Setup!$C$13),AY$7)</f>
        <v/>
      </c>
      <c r="CX337">
        <f>MIN(AZ336*(1+AZ$6/Setup!$C$13),AZ$7)</f>
        <v/>
      </c>
      <c r="CY337">
        <f>MIN(BA336*(1+BA$6/Setup!$C$13),BA$7)</f>
        <v/>
      </c>
      <c r="CZ337">
        <f>MIN(BB336*(1+BB$6/Setup!$C$13),BB$7)</f>
        <v/>
      </c>
      <c r="DA337">
        <f>MIN(BC336*(1+BC$6/Setup!$C$13),BC$7)</f>
        <v/>
      </c>
      <c r="DB337">
        <f>MIN(BD336*(1+BD$6/Setup!$C$13),BD$7)</f>
        <v/>
      </c>
      <c r="DC337">
        <f>MIN(BE336*(1+BE$6/Setup!$C$13),BE$7)</f>
        <v/>
      </c>
      <c r="DD337">
        <f>MIN(BF336*(1+BF$6/Setup!$C$13),BF$7)</f>
        <v/>
      </c>
      <c r="DE337">
        <f>MIN(BG336*(1+BG$6/Setup!$C$13),BG$7)</f>
        <v/>
      </c>
      <c r="DF337">
        <f>MIN(BH336*(1+BH$6/Setup!$C$13),BH$7)</f>
        <v/>
      </c>
      <c r="DG337">
        <f>MIN(BI336*(1+BI$6/Setup!$C$13),BI$7)</f>
        <v/>
      </c>
      <c r="DH337">
        <f>MIN(BJ336*(1+BJ$6/Setup!$C$13),BJ$7)</f>
        <v/>
      </c>
      <c r="DI337">
        <f>MIN(BK336*(1+BK$6/Setup!$C$13),BK$7)</f>
        <v/>
      </c>
      <c r="DJ337">
        <f>MIN(BL336*(1+BL$6/Setup!$C$13),BL$7)</f>
        <v/>
      </c>
      <c r="DK337">
        <f>MIN(BM336*(1+BM$6/Setup!$C$13),BM$7)</f>
        <v/>
      </c>
      <c r="DL337">
        <f>MIN(BN336*(1+BN$6/Setup!$C$13),BN$7)</f>
        <v/>
      </c>
      <c r="DM337">
        <f>MIN(BO336*(1+BO$6/Setup!$C$13),BO$7)</f>
        <v/>
      </c>
      <c r="DN337">
        <f>MIN(BP336*(1+BP$6/Setup!$C$13),BP$7)</f>
        <v/>
      </c>
      <c r="DO337">
        <f>MIN(BQ336*(1+BQ$6/Setup!$C$13),BQ$7)</f>
        <v/>
      </c>
      <c r="DP337">
        <f>MIN(T336*(1+T$6/Setup!$C$13)-BR337,$H337)</f>
        <v/>
      </c>
      <c r="DQ337">
        <f>MIN(U336*(1+U$6/Setup!$C$13)-BS337,MAX(0,$H337-SUM($DP337:DP337)))</f>
        <v/>
      </c>
      <c r="DR337">
        <f>MIN(V336*(1+V$6/Setup!$C$13)-BT337,MAX(0,$H337-SUM($DP337:DQ337)))</f>
        <v/>
      </c>
      <c r="DS337">
        <f>MIN(W336*(1+W$6/Setup!$C$13)-BU337,MAX(0,$H337-SUM($DP337:DR337)))</f>
        <v/>
      </c>
      <c r="DT337">
        <f>MIN(X336*(1+X$6/Setup!$C$13)-BV337,MAX(0,$H337-SUM($DP337:DS337)))</f>
        <v/>
      </c>
      <c r="DU337">
        <f>MIN(Y336*(1+Y$6/Setup!$C$13)-BW337,MAX(0,$H337-SUM($DP337:DT337)))</f>
        <v/>
      </c>
      <c r="DV337">
        <f>MIN(Z336*(1+Z$6/Setup!$C$13)-BX337,MAX(0,$H337-SUM($DP337:DU337)))</f>
        <v/>
      </c>
      <c r="DW337">
        <f>MIN(AA336*(1+AA$6/Setup!$C$13)-BY337,MAX(0,$H337-SUM($DP337:DV337)))</f>
        <v/>
      </c>
      <c r="DX337">
        <f>MIN(AB336*(1+AB$6/Setup!$C$13)-BZ337,MAX(0,$H337-SUM($DP337:DW337)))</f>
        <v/>
      </c>
      <c r="DY337">
        <f>MIN(AC336*(1+AC$6/Setup!$C$13)-CA337,MAX(0,$H337-SUM($DP337:DX337)))</f>
        <v/>
      </c>
      <c r="DZ337">
        <f>MIN(AD336*(1+AD$6/Setup!$C$13)-CB337,MAX(0,$H337-SUM($DP337:DY337)))</f>
        <v/>
      </c>
      <c r="EA337">
        <f>MIN(AE336*(1+AE$6/Setup!$C$13)-CC337,MAX(0,$H337-SUM($DP337:DZ337)))</f>
        <v/>
      </c>
      <c r="EB337">
        <f>MIN(AF336*(1+AF$6/Setup!$C$13)-CD337,MAX(0,$H337-SUM($DP337:EA337)))</f>
        <v/>
      </c>
      <c r="EC337">
        <f>MIN(AG336*(1+AG$6/Setup!$C$13)-CE337,MAX(0,$H337-SUM($DP337:EB337)))</f>
        <v/>
      </c>
      <c r="ED337">
        <f>MIN(AH336*(1+AH$6/Setup!$C$13)-CF337,MAX(0,$H337-SUM($DP337:EC337)))</f>
        <v/>
      </c>
      <c r="EE337">
        <f>MIN(AI336*(1+AI$6/Setup!$C$13)-CG337,MAX(0,$H337-SUM($DP337:ED337)))</f>
        <v/>
      </c>
      <c r="EF337">
        <f>MIN(AJ336*(1+AJ$6/Setup!$C$13)-CH337,MAX(0,$H337-SUM($DP337:EE337)))</f>
        <v/>
      </c>
      <c r="EG337">
        <f>MIN(AK336*(1+AK$6/Setup!$C$13)-CI337,MAX(0,$H337-SUM($DP337:EF337)))</f>
        <v/>
      </c>
      <c r="EH337">
        <f>MIN(AL336*(1+AL$6/Setup!$C$13)-CJ337,MAX(0,$H337-SUM($DP337:EG337)))</f>
        <v/>
      </c>
      <c r="EI337">
        <f>MIN(AM336*(1+AM$6/Setup!$C$13)-CK337,MAX(0,$H337-SUM($DP337:EH337)))</f>
        <v/>
      </c>
      <c r="EJ337">
        <f>MIN(AN336*(1+AN$6/Setup!$C$13)-CL337,MAX(0,$H337-SUM($DP337:EI337)))</f>
        <v/>
      </c>
      <c r="EK337">
        <f>MIN(AO336*(1+AO$6/Setup!$C$13)-CM337,MAX(0,$H337-SUM($DP337:EJ337)))</f>
        <v/>
      </c>
      <c r="EL337">
        <f>MIN(AP336*(1+AP$6/Setup!$C$13)-CN337,MAX(0,$H337-SUM($DP337:EK337)))</f>
        <v/>
      </c>
      <c r="EM337">
        <f>MIN(AQ336*(1+AQ$6/Setup!$C$13)-CO337,MAX(0,$H337-SUM($DP337:EL337)))</f>
        <v/>
      </c>
      <c r="EN337">
        <f>MIN(AR336*(1+AR$6/Setup!$C$13)-CP337,MAX(0,$H337-SUM($DP337:EM337)))</f>
        <v/>
      </c>
      <c r="EO337">
        <f>MIN(AS336*(1+AS$6/Setup!$C$13)-CQ337,MAX(0,$H337-SUM($DP337:EN337)))</f>
        <v/>
      </c>
      <c r="EP337">
        <f>MIN(AT336*(1+AT$6/Setup!$C$13)-CR337,MAX(0,$H337-SUM($DP337:EO337)))</f>
        <v/>
      </c>
      <c r="EQ337">
        <f>MIN(AU336*(1+AU$6/Setup!$C$13)-CS337,MAX(0,$H337-SUM($DP337:EP337)))</f>
        <v/>
      </c>
      <c r="ER337">
        <f>MIN(AV336*(1+AV$6/Setup!$C$13)-CT337,MAX(0,$H337-SUM($DP337:EQ337)))</f>
        <v/>
      </c>
      <c r="ES337">
        <f>MIN(AW336*(1+AW$6/Setup!$C$13)-CU337,MAX(0,$H337-SUM($DP337:ER337)))</f>
        <v/>
      </c>
      <c r="ET337">
        <f>MIN(AX336*(1+AX$6/Setup!$C$13)-CV337,MAX(0,$H337-SUM($DP337:ES337)))</f>
        <v/>
      </c>
      <c r="EU337">
        <f>MIN(AY336*(1+AY$6/Setup!$C$13)-CW337,MAX(0,$H337-SUM($DP337:ET337)))</f>
        <v/>
      </c>
      <c r="EV337">
        <f>MIN(AZ336*(1+AZ$6/Setup!$C$13)-CX337,MAX(0,$H337-SUM($DP337:EU337)))</f>
        <v/>
      </c>
      <c r="EW337">
        <f>MIN(BA336*(1+BA$6/Setup!$C$13)-CY337,MAX(0,$H337-SUM($DP337:EV337)))</f>
        <v/>
      </c>
      <c r="EX337">
        <f>MIN(BB336*(1+BB$6/Setup!$C$13)-CZ337,MAX(0,$H337-SUM($DP337:EW337)))</f>
        <v/>
      </c>
      <c r="EY337">
        <f>MIN(BC336*(1+BC$6/Setup!$C$13)-DA337,MAX(0,$H337-SUM($DP337:EX337)))</f>
        <v/>
      </c>
      <c r="EZ337">
        <f>MIN(BD336*(1+BD$6/Setup!$C$13)-DB337,MAX(0,$H337-SUM($DP337:EY337)))</f>
        <v/>
      </c>
      <c r="FA337">
        <f>MIN(BE336*(1+BE$6/Setup!$C$13)-DC337,MAX(0,$H337-SUM($DP337:EZ337)))</f>
        <v/>
      </c>
      <c r="FB337">
        <f>MIN(BF336*(1+BF$6/Setup!$C$13)-DD337,MAX(0,$H337-SUM($DP337:FA337)))</f>
        <v/>
      </c>
      <c r="FC337">
        <f>MIN(BG336*(1+BG$6/Setup!$C$13)-DE337,MAX(0,$H337-SUM($DP337:FB337)))</f>
        <v/>
      </c>
      <c r="FD337">
        <f>MIN(BH336*(1+BH$6/Setup!$C$13)-DF337,MAX(0,$H337-SUM($DP337:FC337)))</f>
        <v/>
      </c>
      <c r="FE337">
        <f>MIN(BI336*(1+BI$6/Setup!$C$13)-DG337,MAX(0,$H337-SUM($DP337:FD337)))</f>
        <v/>
      </c>
      <c r="FF337">
        <f>MIN(BJ336*(1+BJ$6/Setup!$C$13)-DH337,MAX(0,$H337-SUM($DP337:FE337)))</f>
        <v/>
      </c>
      <c r="FG337">
        <f>MIN(BK336*(1+BK$6/Setup!$C$13)-DI337,MAX(0,$H337-SUM($DP337:FF337)))</f>
        <v/>
      </c>
      <c r="FH337">
        <f>MIN(BL336*(1+BL$6/Setup!$C$13)-DJ337,MAX(0,$H337-SUM($DP337:FG337)))</f>
        <v/>
      </c>
      <c r="FI337">
        <f>MIN(BM336*(1+BM$6/Setup!$C$13)-DK337,MAX(0,$H337-SUM($DP337:FH337)))</f>
        <v/>
      </c>
      <c r="FJ337">
        <f>MIN(BN336*(1+BN$6/Setup!$C$13)-DL337,MAX(0,$H337-SUM($DP337:FI337)))</f>
        <v/>
      </c>
      <c r="FK337">
        <f>MIN(BO336*(1+BO$6/Setup!$C$13)-DM337,MAX(0,$H337-SUM($DP337:FJ337)))</f>
        <v/>
      </c>
      <c r="FL337">
        <f>MIN(BP336*(1+BP$6/Setup!$C$13)-DN337,MAX(0,$H337-SUM($DP337:FK337)))</f>
        <v/>
      </c>
      <c r="FM337">
        <f>MIN(BQ336*(1+BQ$6/Setup!$C$13)-DO337,MAX(0,$H337-SUM($DP337:FL337)))</f>
        <v/>
      </c>
    </row>
    <row r="338">
      <c r="A338">
        <f>A337+1</f>
        <v/>
      </c>
      <c r="B338">
        <f>IF(Setup!$C$6="Every week",Setup!$C$7+7*(A338-1),IF(Setup!$C$6="Every 2 weeks",Setup!$C$7+14*(A338-1),IF(Setup!$C$6="Every month",EDATE(Setup!$C$7,A338-1),EOMONTH(Setup!$C$7,INT((A338-1+Setup!$C$20)/2)-1)+MIN(IF(MOD(A338-1+Setup!$C$20,2)=0,Setup!$C$18,Setup!$C$19),DAY(EOMONTH(Setup!$C$7,INT((A338-1+Setup!$C$20)/2)))))))</f>
        <v/>
      </c>
      <c r="C338">
        <f>N('Paycheck Plan'!J334)</f>
        <v/>
      </c>
      <c r="D338">
        <f>N('Paycheck Plan'!K334)</f>
        <v/>
      </c>
      <c r="E338">
        <f>MIN(MAX(0,Setup!$C$10-F337),MAX(0,Setup!$C$8+C338-G338))</f>
        <v/>
      </c>
      <c r="F338">
        <f>F337+E338</f>
        <v/>
      </c>
      <c r="G338">
        <f>MIN(Setup!$C$14,MAX(0,Setup!$C$8+C338))</f>
        <v/>
      </c>
      <c r="H338">
        <f>MAX(0,Setup!$C$8+C338-G338-E338)+SUM($T$7:$BQ$7)-SUM(BR338:DO338)</f>
        <v/>
      </c>
      <c r="I338">
        <f>SUMPRODUCT(T337:BQ337,$T$6:$BQ$6)/Setup!$C$13</f>
        <v/>
      </c>
      <c r="J338">
        <f>SUM(T338:BQ338)</f>
        <v/>
      </c>
      <c r="K338">
        <f>IF(MAX(DP338:FM338)&gt;0,MATCH(MAX(DP338:FM338),DP338:FM338,0),1)</f>
        <v/>
      </c>
      <c r="T338">
        <f>MAX(0,T337*(1+T$6/Setup!$C$13)-BR338-DP338)+IF($K338=1,$D338,0)</f>
        <v/>
      </c>
      <c r="U338">
        <f>MAX(0,U337*(1+U$6/Setup!$C$13)-BS338-DQ338)+IF($K338=2,$D338,0)</f>
        <v/>
      </c>
      <c r="V338">
        <f>MAX(0,V337*(1+V$6/Setup!$C$13)-BT338-DR338)+IF($K338=3,$D338,0)</f>
        <v/>
      </c>
      <c r="W338">
        <f>MAX(0,W337*(1+W$6/Setup!$C$13)-BU338-DS338)+IF($K338=4,$D338,0)</f>
        <v/>
      </c>
      <c r="X338">
        <f>MAX(0,X337*(1+X$6/Setup!$C$13)-BV338-DT338)+IF($K338=5,$D338,0)</f>
        <v/>
      </c>
      <c r="Y338">
        <f>MAX(0,Y337*(1+Y$6/Setup!$C$13)-BW338-DU338)+IF($K338=6,$D338,0)</f>
        <v/>
      </c>
      <c r="Z338">
        <f>MAX(0,Z337*(1+Z$6/Setup!$C$13)-BX338-DV338)+IF($K338=7,$D338,0)</f>
        <v/>
      </c>
      <c r="AA338">
        <f>MAX(0,AA337*(1+AA$6/Setup!$C$13)-BY338-DW338)+IF($K338=8,$D338,0)</f>
        <v/>
      </c>
      <c r="AB338">
        <f>MAX(0,AB337*(1+AB$6/Setup!$C$13)-BZ338-DX338)+IF($K338=9,$D338,0)</f>
        <v/>
      </c>
      <c r="AC338">
        <f>MAX(0,AC337*(1+AC$6/Setup!$C$13)-CA338-DY338)+IF($K338=10,$D338,0)</f>
        <v/>
      </c>
      <c r="AD338">
        <f>MAX(0,AD337*(1+AD$6/Setup!$C$13)-CB338-DZ338)+IF($K338=11,$D338,0)</f>
        <v/>
      </c>
      <c r="AE338">
        <f>MAX(0,AE337*(1+AE$6/Setup!$C$13)-CC338-EA338)+IF($K338=12,$D338,0)</f>
        <v/>
      </c>
      <c r="AF338">
        <f>MAX(0,AF337*(1+AF$6/Setup!$C$13)-CD338-EB338)+IF($K338=13,$D338,0)</f>
        <v/>
      </c>
      <c r="AG338">
        <f>MAX(0,AG337*(1+AG$6/Setup!$C$13)-CE338-EC338)+IF($K338=14,$D338,0)</f>
        <v/>
      </c>
      <c r="AH338">
        <f>MAX(0,AH337*(1+AH$6/Setup!$C$13)-CF338-ED338)+IF($K338=15,$D338,0)</f>
        <v/>
      </c>
      <c r="AI338">
        <f>MAX(0,AI337*(1+AI$6/Setup!$C$13)-CG338-EE338)+IF($K338=16,$D338,0)</f>
        <v/>
      </c>
      <c r="AJ338">
        <f>MAX(0,AJ337*(1+AJ$6/Setup!$C$13)-CH338-EF338)+IF($K338=17,$D338,0)</f>
        <v/>
      </c>
      <c r="AK338">
        <f>MAX(0,AK337*(1+AK$6/Setup!$C$13)-CI338-EG338)+IF($K338=18,$D338,0)</f>
        <v/>
      </c>
      <c r="AL338">
        <f>MAX(0,AL337*(1+AL$6/Setup!$C$13)-CJ338-EH338)+IF($K338=19,$D338,0)</f>
        <v/>
      </c>
      <c r="AM338">
        <f>MAX(0,AM337*(1+AM$6/Setup!$C$13)-CK338-EI338)+IF($K338=20,$D338,0)</f>
        <v/>
      </c>
      <c r="AN338">
        <f>MAX(0,AN337*(1+AN$6/Setup!$C$13)-CL338-EJ338)+IF($K338=21,$D338,0)</f>
        <v/>
      </c>
      <c r="AO338">
        <f>MAX(0,AO337*(1+AO$6/Setup!$C$13)-CM338-EK338)+IF($K338=22,$D338,0)</f>
        <v/>
      </c>
      <c r="AP338">
        <f>MAX(0,AP337*(1+AP$6/Setup!$C$13)-CN338-EL338)+IF($K338=23,$D338,0)</f>
        <v/>
      </c>
      <c r="AQ338">
        <f>MAX(0,AQ337*(1+AQ$6/Setup!$C$13)-CO338-EM338)+IF($K338=24,$D338,0)</f>
        <v/>
      </c>
      <c r="AR338">
        <f>MAX(0,AR337*(1+AR$6/Setup!$C$13)-CP338-EN338)+IF($K338=25,$D338,0)</f>
        <v/>
      </c>
      <c r="AS338">
        <f>MAX(0,AS337*(1+AS$6/Setup!$C$13)-CQ338-EO338)+IF($K338=26,$D338,0)</f>
        <v/>
      </c>
      <c r="AT338">
        <f>MAX(0,AT337*(1+AT$6/Setup!$C$13)-CR338-EP338)+IF($K338=27,$D338,0)</f>
        <v/>
      </c>
      <c r="AU338">
        <f>MAX(0,AU337*(1+AU$6/Setup!$C$13)-CS338-EQ338)+IF($K338=28,$D338,0)</f>
        <v/>
      </c>
      <c r="AV338">
        <f>MAX(0,AV337*(1+AV$6/Setup!$C$13)-CT338-ER338)+IF($K338=29,$D338,0)</f>
        <v/>
      </c>
      <c r="AW338">
        <f>MAX(0,AW337*(1+AW$6/Setup!$C$13)-CU338-ES338)+IF($K338=30,$D338,0)</f>
        <v/>
      </c>
      <c r="AX338">
        <f>MAX(0,AX337*(1+AX$6/Setup!$C$13)-CV338-ET338)+IF($K338=31,$D338,0)</f>
        <v/>
      </c>
      <c r="AY338">
        <f>MAX(0,AY337*(1+AY$6/Setup!$C$13)-CW338-EU338)+IF($K338=32,$D338,0)</f>
        <v/>
      </c>
      <c r="AZ338">
        <f>MAX(0,AZ337*(1+AZ$6/Setup!$C$13)-CX338-EV338)+IF($K338=33,$D338,0)</f>
        <v/>
      </c>
      <c r="BA338">
        <f>MAX(0,BA337*(1+BA$6/Setup!$C$13)-CY338-EW338)+IF($K338=34,$D338,0)</f>
        <v/>
      </c>
      <c r="BB338">
        <f>MAX(0,BB337*(1+BB$6/Setup!$C$13)-CZ338-EX338)+IF($K338=35,$D338,0)</f>
        <v/>
      </c>
      <c r="BC338">
        <f>MAX(0,BC337*(1+BC$6/Setup!$C$13)-DA338-EY338)+IF($K338=36,$D338,0)</f>
        <v/>
      </c>
      <c r="BD338">
        <f>MAX(0,BD337*(1+BD$6/Setup!$C$13)-DB338-EZ338)+IF($K338=37,$D338,0)</f>
        <v/>
      </c>
      <c r="BE338">
        <f>MAX(0,BE337*(1+BE$6/Setup!$C$13)-DC338-FA338)+IF($K338=38,$D338,0)</f>
        <v/>
      </c>
      <c r="BF338">
        <f>MAX(0,BF337*(1+BF$6/Setup!$C$13)-DD338-FB338)+IF($K338=39,$D338,0)</f>
        <v/>
      </c>
      <c r="BG338">
        <f>MAX(0,BG337*(1+BG$6/Setup!$C$13)-DE338-FC338)+IF($K338=40,$D338,0)</f>
        <v/>
      </c>
      <c r="BH338">
        <f>MAX(0,BH337*(1+BH$6/Setup!$C$13)-DF338-FD338)+IF($K338=41,$D338,0)</f>
        <v/>
      </c>
      <c r="BI338">
        <f>MAX(0,BI337*(1+BI$6/Setup!$C$13)-DG338-FE338)+IF($K338=42,$D338,0)</f>
        <v/>
      </c>
      <c r="BJ338">
        <f>MAX(0,BJ337*(1+BJ$6/Setup!$C$13)-DH338-FF338)+IF($K338=43,$D338,0)</f>
        <v/>
      </c>
      <c r="BK338">
        <f>MAX(0,BK337*(1+BK$6/Setup!$C$13)-DI338-FG338)+IF($K338=44,$D338,0)</f>
        <v/>
      </c>
      <c r="BL338">
        <f>MAX(0,BL337*(1+BL$6/Setup!$C$13)-DJ338-FH338)+IF($K338=45,$D338,0)</f>
        <v/>
      </c>
      <c r="BM338">
        <f>MAX(0,BM337*(1+BM$6/Setup!$C$13)-DK338-FI338)+IF($K338=46,$D338,0)</f>
        <v/>
      </c>
      <c r="BN338">
        <f>MAX(0,BN337*(1+BN$6/Setup!$C$13)-DL338-FJ338)+IF($K338=47,$D338,0)</f>
        <v/>
      </c>
      <c r="BO338">
        <f>MAX(0,BO337*(1+BO$6/Setup!$C$13)-DM338-FK338)+IF($K338=48,$D338,0)</f>
        <v/>
      </c>
      <c r="BP338">
        <f>MAX(0,BP337*(1+BP$6/Setup!$C$13)-DN338-FL338)+IF($K338=49,$D338,0)</f>
        <v/>
      </c>
      <c r="BQ338">
        <f>MAX(0,BQ337*(1+BQ$6/Setup!$C$13)-DO338-FM338)+IF($K338=50,$D338,0)</f>
        <v/>
      </c>
      <c r="BR338">
        <f>MIN(T337*(1+T$6/Setup!$C$13),T$7)</f>
        <v/>
      </c>
      <c r="BS338">
        <f>MIN(U337*(1+U$6/Setup!$C$13),U$7)</f>
        <v/>
      </c>
      <c r="BT338">
        <f>MIN(V337*(1+V$6/Setup!$C$13),V$7)</f>
        <v/>
      </c>
      <c r="BU338">
        <f>MIN(W337*(1+W$6/Setup!$C$13),W$7)</f>
        <v/>
      </c>
      <c r="BV338">
        <f>MIN(X337*(1+X$6/Setup!$C$13),X$7)</f>
        <v/>
      </c>
      <c r="BW338">
        <f>MIN(Y337*(1+Y$6/Setup!$C$13),Y$7)</f>
        <v/>
      </c>
      <c r="BX338">
        <f>MIN(Z337*(1+Z$6/Setup!$C$13),Z$7)</f>
        <v/>
      </c>
      <c r="BY338">
        <f>MIN(AA337*(1+AA$6/Setup!$C$13),AA$7)</f>
        <v/>
      </c>
      <c r="BZ338">
        <f>MIN(AB337*(1+AB$6/Setup!$C$13),AB$7)</f>
        <v/>
      </c>
      <c r="CA338">
        <f>MIN(AC337*(1+AC$6/Setup!$C$13),AC$7)</f>
        <v/>
      </c>
      <c r="CB338">
        <f>MIN(AD337*(1+AD$6/Setup!$C$13),AD$7)</f>
        <v/>
      </c>
      <c r="CC338">
        <f>MIN(AE337*(1+AE$6/Setup!$C$13),AE$7)</f>
        <v/>
      </c>
      <c r="CD338">
        <f>MIN(AF337*(1+AF$6/Setup!$C$13),AF$7)</f>
        <v/>
      </c>
      <c r="CE338">
        <f>MIN(AG337*(1+AG$6/Setup!$C$13),AG$7)</f>
        <v/>
      </c>
      <c r="CF338">
        <f>MIN(AH337*(1+AH$6/Setup!$C$13),AH$7)</f>
        <v/>
      </c>
      <c r="CG338">
        <f>MIN(AI337*(1+AI$6/Setup!$C$13),AI$7)</f>
        <v/>
      </c>
      <c r="CH338">
        <f>MIN(AJ337*(1+AJ$6/Setup!$C$13),AJ$7)</f>
        <v/>
      </c>
      <c r="CI338">
        <f>MIN(AK337*(1+AK$6/Setup!$C$13),AK$7)</f>
        <v/>
      </c>
      <c r="CJ338">
        <f>MIN(AL337*(1+AL$6/Setup!$C$13),AL$7)</f>
        <v/>
      </c>
      <c r="CK338">
        <f>MIN(AM337*(1+AM$6/Setup!$C$13),AM$7)</f>
        <v/>
      </c>
      <c r="CL338">
        <f>MIN(AN337*(1+AN$6/Setup!$C$13),AN$7)</f>
        <v/>
      </c>
      <c r="CM338">
        <f>MIN(AO337*(1+AO$6/Setup!$C$13),AO$7)</f>
        <v/>
      </c>
      <c r="CN338">
        <f>MIN(AP337*(1+AP$6/Setup!$C$13),AP$7)</f>
        <v/>
      </c>
      <c r="CO338">
        <f>MIN(AQ337*(1+AQ$6/Setup!$C$13),AQ$7)</f>
        <v/>
      </c>
      <c r="CP338">
        <f>MIN(AR337*(1+AR$6/Setup!$C$13),AR$7)</f>
        <v/>
      </c>
      <c r="CQ338">
        <f>MIN(AS337*(1+AS$6/Setup!$C$13),AS$7)</f>
        <v/>
      </c>
      <c r="CR338">
        <f>MIN(AT337*(1+AT$6/Setup!$C$13),AT$7)</f>
        <v/>
      </c>
      <c r="CS338">
        <f>MIN(AU337*(1+AU$6/Setup!$C$13),AU$7)</f>
        <v/>
      </c>
      <c r="CT338">
        <f>MIN(AV337*(1+AV$6/Setup!$C$13),AV$7)</f>
        <v/>
      </c>
      <c r="CU338">
        <f>MIN(AW337*(1+AW$6/Setup!$C$13),AW$7)</f>
        <v/>
      </c>
      <c r="CV338">
        <f>MIN(AX337*(1+AX$6/Setup!$C$13),AX$7)</f>
        <v/>
      </c>
      <c r="CW338">
        <f>MIN(AY337*(1+AY$6/Setup!$C$13),AY$7)</f>
        <v/>
      </c>
      <c r="CX338">
        <f>MIN(AZ337*(1+AZ$6/Setup!$C$13),AZ$7)</f>
        <v/>
      </c>
      <c r="CY338">
        <f>MIN(BA337*(1+BA$6/Setup!$C$13),BA$7)</f>
        <v/>
      </c>
      <c r="CZ338">
        <f>MIN(BB337*(1+BB$6/Setup!$C$13),BB$7)</f>
        <v/>
      </c>
      <c r="DA338">
        <f>MIN(BC337*(1+BC$6/Setup!$C$13),BC$7)</f>
        <v/>
      </c>
      <c r="DB338">
        <f>MIN(BD337*(1+BD$6/Setup!$C$13),BD$7)</f>
        <v/>
      </c>
      <c r="DC338">
        <f>MIN(BE337*(1+BE$6/Setup!$C$13),BE$7)</f>
        <v/>
      </c>
      <c r="DD338">
        <f>MIN(BF337*(1+BF$6/Setup!$C$13),BF$7)</f>
        <v/>
      </c>
      <c r="DE338">
        <f>MIN(BG337*(1+BG$6/Setup!$C$13),BG$7)</f>
        <v/>
      </c>
      <c r="DF338">
        <f>MIN(BH337*(1+BH$6/Setup!$C$13),BH$7)</f>
        <v/>
      </c>
      <c r="DG338">
        <f>MIN(BI337*(1+BI$6/Setup!$C$13),BI$7)</f>
        <v/>
      </c>
      <c r="DH338">
        <f>MIN(BJ337*(1+BJ$6/Setup!$C$13),BJ$7)</f>
        <v/>
      </c>
      <c r="DI338">
        <f>MIN(BK337*(1+BK$6/Setup!$C$13),BK$7)</f>
        <v/>
      </c>
      <c r="DJ338">
        <f>MIN(BL337*(1+BL$6/Setup!$C$13),BL$7)</f>
        <v/>
      </c>
      <c r="DK338">
        <f>MIN(BM337*(1+BM$6/Setup!$C$13),BM$7)</f>
        <v/>
      </c>
      <c r="DL338">
        <f>MIN(BN337*(1+BN$6/Setup!$C$13),BN$7)</f>
        <v/>
      </c>
      <c r="DM338">
        <f>MIN(BO337*(1+BO$6/Setup!$C$13),BO$7)</f>
        <v/>
      </c>
      <c r="DN338">
        <f>MIN(BP337*(1+BP$6/Setup!$C$13),BP$7)</f>
        <v/>
      </c>
      <c r="DO338">
        <f>MIN(BQ337*(1+BQ$6/Setup!$C$13),BQ$7)</f>
        <v/>
      </c>
      <c r="DP338">
        <f>MIN(T337*(1+T$6/Setup!$C$13)-BR338,$H338)</f>
        <v/>
      </c>
      <c r="DQ338">
        <f>MIN(U337*(1+U$6/Setup!$C$13)-BS338,MAX(0,$H338-SUM($DP338:DP338)))</f>
        <v/>
      </c>
      <c r="DR338">
        <f>MIN(V337*(1+V$6/Setup!$C$13)-BT338,MAX(0,$H338-SUM($DP338:DQ338)))</f>
        <v/>
      </c>
      <c r="DS338">
        <f>MIN(W337*(1+W$6/Setup!$C$13)-BU338,MAX(0,$H338-SUM($DP338:DR338)))</f>
        <v/>
      </c>
      <c r="DT338">
        <f>MIN(X337*(1+X$6/Setup!$C$13)-BV338,MAX(0,$H338-SUM($DP338:DS338)))</f>
        <v/>
      </c>
      <c r="DU338">
        <f>MIN(Y337*(1+Y$6/Setup!$C$13)-BW338,MAX(0,$H338-SUM($DP338:DT338)))</f>
        <v/>
      </c>
      <c r="DV338">
        <f>MIN(Z337*(1+Z$6/Setup!$C$13)-BX338,MAX(0,$H338-SUM($DP338:DU338)))</f>
        <v/>
      </c>
      <c r="DW338">
        <f>MIN(AA337*(1+AA$6/Setup!$C$13)-BY338,MAX(0,$H338-SUM($DP338:DV338)))</f>
        <v/>
      </c>
      <c r="DX338">
        <f>MIN(AB337*(1+AB$6/Setup!$C$13)-BZ338,MAX(0,$H338-SUM($DP338:DW338)))</f>
        <v/>
      </c>
      <c r="DY338">
        <f>MIN(AC337*(1+AC$6/Setup!$C$13)-CA338,MAX(0,$H338-SUM($DP338:DX338)))</f>
        <v/>
      </c>
      <c r="DZ338">
        <f>MIN(AD337*(1+AD$6/Setup!$C$13)-CB338,MAX(0,$H338-SUM($DP338:DY338)))</f>
        <v/>
      </c>
      <c r="EA338">
        <f>MIN(AE337*(1+AE$6/Setup!$C$13)-CC338,MAX(0,$H338-SUM($DP338:DZ338)))</f>
        <v/>
      </c>
      <c r="EB338">
        <f>MIN(AF337*(1+AF$6/Setup!$C$13)-CD338,MAX(0,$H338-SUM($DP338:EA338)))</f>
        <v/>
      </c>
      <c r="EC338">
        <f>MIN(AG337*(1+AG$6/Setup!$C$13)-CE338,MAX(0,$H338-SUM($DP338:EB338)))</f>
        <v/>
      </c>
      <c r="ED338">
        <f>MIN(AH337*(1+AH$6/Setup!$C$13)-CF338,MAX(0,$H338-SUM($DP338:EC338)))</f>
        <v/>
      </c>
      <c r="EE338">
        <f>MIN(AI337*(1+AI$6/Setup!$C$13)-CG338,MAX(0,$H338-SUM($DP338:ED338)))</f>
        <v/>
      </c>
      <c r="EF338">
        <f>MIN(AJ337*(1+AJ$6/Setup!$C$13)-CH338,MAX(0,$H338-SUM($DP338:EE338)))</f>
        <v/>
      </c>
      <c r="EG338">
        <f>MIN(AK337*(1+AK$6/Setup!$C$13)-CI338,MAX(0,$H338-SUM($DP338:EF338)))</f>
        <v/>
      </c>
      <c r="EH338">
        <f>MIN(AL337*(1+AL$6/Setup!$C$13)-CJ338,MAX(0,$H338-SUM($DP338:EG338)))</f>
        <v/>
      </c>
      <c r="EI338">
        <f>MIN(AM337*(1+AM$6/Setup!$C$13)-CK338,MAX(0,$H338-SUM($DP338:EH338)))</f>
        <v/>
      </c>
      <c r="EJ338">
        <f>MIN(AN337*(1+AN$6/Setup!$C$13)-CL338,MAX(0,$H338-SUM($DP338:EI338)))</f>
        <v/>
      </c>
      <c r="EK338">
        <f>MIN(AO337*(1+AO$6/Setup!$C$13)-CM338,MAX(0,$H338-SUM($DP338:EJ338)))</f>
        <v/>
      </c>
      <c r="EL338">
        <f>MIN(AP337*(1+AP$6/Setup!$C$13)-CN338,MAX(0,$H338-SUM($DP338:EK338)))</f>
        <v/>
      </c>
      <c r="EM338">
        <f>MIN(AQ337*(1+AQ$6/Setup!$C$13)-CO338,MAX(0,$H338-SUM($DP338:EL338)))</f>
        <v/>
      </c>
      <c r="EN338">
        <f>MIN(AR337*(1+AR$6/Setup!$C$13)-CP338,MAX(0,$H338-SUM($DP338:EM338)))</f>
        <v/>
      </c>
      <c r="EO338">
        <f>MIN(AS337*(1+AS$6/Setup!$C$13)-CQ338,MAX(0,$H338-SUM($DP338:EN338)))</f>
        <v/>
      </c>
      <c r="EP338">
        <f>MIN(AT337*(1+AT$6/Setup!$C$13)-CR338,MAX(0,$H338-SUM($DP338:EO338)))</f>
        <v/>
      </c>
      <c r="EQ338">
        <f>MIN(AU337*(1+AU$6/Setup!$C$13)-CS338,MAX(0,$H338-SUM($DP338:EP338)))</f>
        <v/>
      </c>
      <c r="ER338">
        <f>MIN(AV337*(1+AV$6/Setup!$C$13)-CT338,MAX(0,$H338-SUM($DP338:EQ338)))</f>
        <v/>
      </c>
      <c r="ES338">
        <f>MIN(AW337*(1+AW$6/Setup!$C$13)-CU338,MAX(0,$H338-SUM($DP338:ER338)))</f>
        <v/>
      </c>
      <c r="ET338">
        <f>MIN(AX337*(1+AX$6/Setup!$C$13)-CV338,MAX(0,$H338-SUM($DP338:ES338)))</f>
        <v/>
      </c>
      <c r="EU338">
        <f>MIN(AY337*(1+AY$6/Setup!$C$13)-CW338,MAX(0,$H338-SUM($DP338:ET338)))</f>
        <v/>
      </c>
      <c r="EV338">
        <f>MIN(AZ337*(1+AZ$6/Setup!$C$13)-CX338,MAX(0,$H338-SUM($DP338:EU338)))</f>
        <v/>
      </c>
      <c r="EW338">
        <f>MIN(BA337*(1+BA$6/Setup!$C$13)-CY338,MAX(0,$H338-SUM($DP338:EV338)))</f>
        <v/>
      </c>
      <c r="EX338">
        <f>MIN(BB337*(1+BB$6/Setup!$C$13)-CZ338,MAX(0,$H338-SUM($DP338:EW338)))</f>
        <v/>
      </c>
      <c r="EY338">
        <f>MIN(BC337*(1+BC$6/Setup!$C$13)-DA338,MAX(0,$H338-SUM($DP338:EX338)))</f>
        <v/>
      </c>
      <c r="EZ338">
        <f>MIN(BD337*(1+BD$6/Setup!$C$13)-DB338,MAX(0,$H338-SUM($DP338:EY338)))</f>
        <v/>
      </c>
      <c r="FA338">
        <f>MIN(BE337*(1+BE$6/Setup!$C$13)-DC338,MAX(0,$H338-SUM($DP338:EZ338)))</f>
        <v/>
      </c>
      <c r="FB338">
        <f>MIN(BF337*(1+BF$6/Setup!$C$13)-DD338,MAX(0,$H338-SUM($DP338:FA338)))</f>
        <v/>
      </c>
      <c r="FC338">
        <f>MIN(BG337*(1+BG$6/Setup!$C$13)-DE338,MAX(0,$H338-SUM($DP338:FB338)))</f>
        <v/>
      </c>
      <c r="FD338">
        <f>MIN(BH337*(1+BH$6/Setup!$C$13)-DF338,MAX(0,$H338-SUM($DP338:FC338)))</f>
        <v/>
      </c>
      <c r="FE338">
        <f>MIN(BI337*(1+BI$6/Setup!$C$13)-DG338,MAX(0,$H338-SUM($DP338:FD338)))</f>
        <v/>
      </c>
      <c r="FF338">
        <f>MIN(BJ337*(1+BJ$6/Setup!$C$13)-DH338,MAX(0,$H338-SUM($DP338:FE338)))</f>
        <v/>
      </c>
      <c r="FG338">
        <f>MIN(BK337*(1+BK$6/Setup!$C$13)-DI338,MAX(0,$H338-SUM($DP338:FF338)))</f>
        <v/>
      </c>
      <c r="FH338">
        <f>MIN(BL337*(1+BL$6/Setup!$C$13)-DJ338,MAX(0,$H338-SUM($DP338:FG338)))</f>
        <v/>
      </c>
      <c r="FI338">
        <f>MIN(BM337*(1+BM$6/Setup!$C$13)-DK338,MAX(0,$H338-SUM($DP338:FH338)))</f>
        <v/>
      </c>
      <c r="FJ338">
        <f>MIN(BN337*(1+BN$6/Setup!$C$13)-DL338,MAX(0,$H338-SUM($DP338:FI338)))</f>
        <v/>
      </c>
      <c r="FK338">
        <f>MIN(BO337*(1+BO$6/Setup!$C$13)-DM338,MAX(0,$H338-SUM($DP338:FJ338)))</f>
        <v/>
      </c>
      <c r="FL338">
        <f>MIN(BP337*(1+BP$6/Setup!$C$13)-DN338,MAX(0,$H338-SUM($DP338:FK338)))</f>
        <v/>
      </c>
      <c r="FM338">
        <f>MIN(BQ337*(1+BQ$6/Setup!$C$13)-DO338,MAX(0,$H338-SUM($DP338:FL338)))</f>
        <v/>
      </c>
    </row>
    <row r="339">
      <c r="A339">
        <f>A338+1</f>
        <v/>
      </c>
      <c r="B339">
        <f>IF(Setup!$C$6="Every week",Setup!$C$7+7*(A339-1),IF(Setup!$C$6="Every 2 weeks",Setup!$C$7+14*(A339-1),IF(Setup!$C$6="Every month",EDATE(Setup!$C$7,A339-1),EOMONTH(Setup!$C$7,INT((A339-1+Setup!$C$20)/2)-1)+MIN(IF(MOD(A339-1+Setup!$C$20,2)=0,Setup!$C$18,Setup!$C$19),DAY(EOMONTH(Setup!$C$7,INT((A339-1+Setup!$C$20)/2)))))))</f>
        <v/>
      </c>
      <c r="C339">
        <f>N('Paycheck Plan'!J335)</f>
        <v/>
      </c>
      <c r="D339">
        <f>N('Paycheck Plan'!K335)</f>
        <v/>
      </c>
      <c r="E339">
        <f>MIN(MAX(0,Setup!$C$10-F338),MAX(0,Setup!$C$8+C339-G339))</f>
        <v/>
      </c>
      <c r="F339">
        <f>F338+E339</f>
        <v/>
      </c>
      <c r="G339">
        <f>MIN(Setup!$C$14,MAX(0,Setup!$C$8+C339))</f>
        <v/>
      </c>
      <c r="H339">
        <f>MAX(0,Setup!$C$8+C339-G339-E339)+SUM($T$7:$BQ$7)-SUM(BR339:DO339)</f>
        <v/>
      </c>
      <c r="I339">
        <f>SUMPRODUCT(T338:BQ338,$T$6:$BQ$6)/Setup!$C$13</f>
        <v/>
      </c>
      <c r="J339">
        <f>SUM(T339:BQ339)</f>
        <v/>
      </c>
      <c r="K339">
        <f>IF(MAX(DP339:FM339)&gt;0,MATCH(MAX(DP339:FM339),DP339:FM339,0),1)</f>
        <v/>
      </c>
      <c r="T339">
        <f>MAX(0,T338*(1+T$6/Setup!$C$13)-BR339-DP339)+IF($K339=1,$D339,0)</f>
        <v/>
      </c>
      <c r="U339">
        <f>MAX(0,U338*(1+U$6/Setup!$C$13)-BS339-DQ339)+IF($K339=2,$D339,0)</f>
        <v/>
      </c>
      <c r="V339">
        <f>MAX(0,V338*(1+V$6/Setup!$C$13)-BT339-DR339)+IF($K339=3,$D339,0)</f>
        <v/>
      </c>
      <c r="W339">
        <f>MAX(0,W338*(1+W$6/Setup!$C$13)-BU339-DS339)+IF($K339=4,$D339,0)</f>
        <v/>
      </c>
      <c r="X339">
        <f>MAX(0,X338*(1+X$6/Setup!$C$13)-BV339-DT339)+IF($K339=5,$D339,0)</f>
        <v/>
      </c>
      <c r="Y339">
        <f>MAX(0,Y338*(1+Y$6/Setup!$C$13)-BW339-DU339)+IF($K339=6,$D339,0)</f>
        <v/>
      </c>
      <c r="Z339">
        <f>MAX(0,Z338*(1+Z$6/Setup!$C$13)-BX339-DV339)+IF($K339=7,$D339,0)</f>
        <v/>
      </c>
      <c r="AA339">
        <f>MAX(0,AA338*(1+AA$6/Setup!$C$13)-BY339-DW339)+IF($K339=8,$D339,0)</f>
        <v/>
      </c>
      <c r="AB339">
        <f>MAX(0,AB338*(1+AB$6/Setup!$C$13)-BZ339-DX339)+IF($K339=9,$D339,0)</f>
        <v/>
      </c>
      <c r="AC339">
        <f>MAX(0,AC338*(1+AC$6/Setup!$C$13)-CA339-DY339)+IF($K339=10,$D339,0)</f>
        <v/>
      </c>
      <c r="AD339">
        <f>MAX(0,AD338*(1+AD$6/Setup!$C$13)-CB339-DZ339)+IF($K339=11,$D339,0)</f>
        <v/>
      </c>
      <c r="AE339">
        <f>MAX(0,AE338*(1+AE$6/Setup!$C$13)-CC339-EA339)+IF($K339=12,$D339,0)</f>
        <v/>
      </c>
      <c r="AF339">
        <f>MAX(0,AF338*(1+AF$6/Setup!$C$13)-CD339-EB339)+IF($K339=13,$D339,0)</f>
        <v/>
      </c>
      <c r="AG339">
        <f>MAX(0,AG338*(1+AG$6/Setup!$C$13)-CE339-EC339)+IF($K339=14,$D339,0)</f>
        <v/>
      </c>
      <c r="AH339">
        <f>MAX(0,AH338*(1+AH$6/Setup!$C$13)-CF339-ED339)+IF($K339=15,$D339,0)</f>
        <v/>
      </c>
      <c r="AI339">
        <f>MAX(0,AI338*(1+AI$6/Setup!$C$13)-CG339-EE339)+IF($K339=16,$D339,0)</f>
        <v/>
      </c>
      <c r="AJ339">
        <f>MAX(0,AJ338*(1+AJ$6/Setup!$C$13)-CH339-EF339)+IF($K339=17,$D339,0)</f>
        <v/>
      </c>
      <c r="AK339">
        <f>MAX(0,AK338*(1+AK$6/Setup!$C$13)-CI339-EG339)+IF($K339=18,$D339,0)</f>
        <v/>
      </c>
      <c r="AL339">
        <f>MAX(0,AL338*(1+AL$6/Setup!$C$13)-CJ339-EH339)+IF($K339=19,$D339,0)</f>
        <v/>
      </c>
      <c r="AM339">
        <f>MAX(0,AM338*(1+AM$6/Setup!$C$13)-CK339-EI339)+IF($K339=20,$D339,0)</f>
        <v/>
      </c>
      <c r="AN339">
        <f>MAX(0,AN338*(1+AN$6/Setup!$C$13)-CL339-EJ339)+IF($K339=21,$D339,0)</f>
        <v/>
      </c>
      <c r="AO339">
        <f>MAX(0,AO338*(1+AO$6/Setup!$C$13)-CM339-EK339)+IF($K339=22,$D339,0)</f>
        <v/>
      </c>
      <c r="AP339">
        <f>MAX(0,AP338*(1+AP$6/Setup!$C$13)-CN339-EL339)+IF($K339=23,$D339,0)</f>
        <v/>
      </c>
      <c r="AQ339">
        <f>MAX(0,AQ338*(1+AQ$6/Setup!$C$13)-CO339-EM339)+IF($K339=24,$D339,0)</f>
        <v/>
      </c>
      <c r="AR339">
        <f>MAX(0,AR338*(1+AR$6/Setup!$C$13)-CP339-EN339)+IF($K339=25,$D339,0)</f>
        <v/>
      </c>
      <c r="AS339">
        <f>MAX(0,AS338*(1+AS$6/Setup!$C$13)-CQ339-EO339)+IF($K339=26,$D339,0)</f>
        <v/>
      </c>
      <c r="AT339">
        <f>MAX(0,AT338*(1+AT$6/Setup!$C$13)-CR339-EP339)+IF($K339=27,$D339,0)</f>
        <v/>
      </c>
      <c r="AU339">
        <f>MAX(0,AU338*(1+AU$6/Setup!$C$13)-CS339-EQ339)+IF($K339=28,$D339,0)</f>
        <v/>
      </c>
      <c r="AV339">
        <f>MAX(0,AV338*(1+AV$6/Setup!$C$13)-CT339-ER339)+IF($K339=29,$D339,0)</f>
        <v/>
      </c>
      <c r="AW339">
        <f>MAX(0,AW338*(1+AW$6/Setup!$C$13)-CU339-ES339)+IF($K339=30,$D339,0)</f>
        <v/>
      </c>
      <c r="AX339">
        <f>MAX(0,AX338*(1+AX$6/Setup!$C$13)-CV339-ET339)+IF($K339=31,$D339,0)</f>
        <v/>
      </c>
      <c r="AY339">
        <f>MAX(0,AY338*(1+AY$6/Setup!$C$13)-CW339-EU339)+IF($K339=32,$D339,0)</f>
        <v/>
      </c>
      <c r="AZ339">
        <f>MAX(0,AZ338*(1+AZ$6/Setup!$C$13)-CX339-EV339)+IF($K339=33,$D339,0)</f>
        <v/>
      </c>
      <c r="BA339">
        <f>MAX(0,BA338*(1+BA$6/Setup!$C$13)-CY339-EW339)+IF($K339=34,$D339,0)</f>
        <v/>
      </c>
      <c r="BB339">
        <f>MAX(0,BB338*(1+BB$6/Setup!$C$13)-CZ339-EX339)+IF($K339=35,$D339,0)</f>
        <v/>
      </c>
      <c r="BC339">
        <f>MAX(0,BC338*(1+BC$6/Setup!$C$13)-DA339-EY339)+IF($K339=36,$D339,0)</f>
        <v/>
      </c>
      <c r="BD339">
        <f>MAX(0,BD338*(1+BD$6/Setup!$C$13)-DB339-EZ339)+IF($K339=37,$D339,0)</f>
        <v/>
      </c>
      <c r="BE339">
        <f>MAX(0,BE338*(1+BE$6/Setup!$C$13)-DC339-FA339)+IF($K339=38,$D339,0)</f>
        <v/>
      </c>
      <c r="BF339">
        <f>MAX(0,BF338*(1+BF$6/Setup!$C$13)-DD339-FB339)+IF($K339=39,$D339,0)</f>
        <v/>
      </c>
      <c r="BG339">
        <f>MAX(0,BG338*(1+BG$6/Setup!$C$13)-DE339-FC339)+IF($K339=40,$D339,0)</f>
        <v/>
      </c>
      <c r="BH339">
        <f>MAX(0,BH338*(1+BH$6/Setup!$C$13)-DF339-FD339)+IF($K339=41,$D339,0)</f>
        <v/>
      </c>
      <c r="BI339">
        <f>MAX(0,BI338*(1+BI$6/Setup!$C$13)-DG339-FE339)+IF($K339=42,$D339,0)</f>
        <v/>
      </c>
      <c r="BJ339">
        <f>MAX(0,BJ338*(1+BJ$6/Setup!$C$13)-DH339-FF339)+IF($K339=43,$D339,0)</f>
        <v/>
      </c>
      <c r="BK339">
        <f>MAX(0,BK338*(1+BK$6/Setup!$C$13)-DI339-FG339)+IF($K339=44,$D339,0)</f>
        <v/>
      </c>
      <c r="BL339">
        <f>MAX(0,BL338*(1+BL$6/Setup!$C$13)-DJ339-FH339)+IF($K339=45,$D339,0)</f>
        <v/>
      </c>
      <c r="BM339">
        <f>MAX(0,BM338*(1+BM$6/Setup!$C$13)-DK339-FI339)+IF($K339=46,$D339,0)</f>
        <v/>
      </c>
      <c r="BN339">
        <f>MAX(0,BN338*(1+BN$6/Setup!$C$13)-DL339-FJ339)+IF($K339=47,$D339,0)</f>
        <v/>
      </c>
      <c r="BO339">
        <f>MAX(0,BO338*(1+BO$6/Setup!$C$13)-DM339-FK339)+IF($K339=48,$D339,0)</f>
        <v/>
      </c>
      <c r="BP339">
        <f>MAX(0,BP338*(1+BP$6/Setup!$C$13)-DN339-FL339)+IF($K339=49,$D339,0)</f>
        <v/>
      </c>
      <c r="BQ339">
        <f>MAX(0,BQ338*(1+BQ$6/Setup!$C$13)-DO339-FM339)+IF($K339=50,$D339,0)</f>
        <v/>
      </c>
      <c r="BR339">
        <f>MIN(T338*(1+T$6/Setup!$C$13),T$7)</f>
        <v/>
      </c>
      <c r="BS339">
        <f>MIN(U338*(1+U$6/Setup!$C$13),U$7)</f>
        <v/>
      </c>
      <c r="BT339">
        <f>MIN(V338*(1+V$6/Setup!$C$13),V$7)</f>
        <v/>
      </c>
      <c r="BU339">
        <f>MIN(W338*(1+W$6/Setup!$C$13),W$7)</f>
        <v/>
      </c>
      <c r="BV339">
        <f>MIN(X338*(1+X$6/Setup!$C$13),X$7)</f>
        <v/>
      </c>
      <c r="BW339">
        <f>MIN(Y338*(1+Y$6/Setup!$C$13),Y$7)</f>
        <v/>
      </c>
      <c r="BX339">
        <f>MIN(Z338*(1+Z$6/Setup!$C$13),Z$7)</f>
        <v/>
      </c>
      <c r="BY339">
        <f>MIN(AA338*(1+AA$6/Setup!$C$13),AA$7)</f>
        <v/>
      </c>
      <c r="BZ339">
        <f>MIN(AB338*(1+AB$6/Setup!$C$13),AB$7)</f>
        <v/>
      </c>
      <c r="CA339">
        <f>MIN(AC338*(1+AC$6/Setup!$C$13),AC$7)</f>
        <v/>
      </c>
      <c r="CB339">
        <f>MIN(AD338*(1+AD$6/Setup!$C$13),AD$7)</f>
        <v/>
      </c>
      <c r="CC339">
        <f>MIN(AE338*(1+AE$6/Setup!$C$13),AE$7)</f>
        <v/>
      </c>
      <c r="CD339">
        <f>MIN(AF338*(1+AF$6/Setup!$C$13),AF$7)</f>
        <v/>
      </c>
      <c r="CE339">
        <f>MIN(AG338*(1+AG$6/Setup!$C$13),AG$7)</f>
        <v/>
      </c>
      <c r="CF339">
        <f>MIN(AH338*(1+AH$6/Setup!$C$13),AH$7)</f>
        <v/>
      </c>
      <c r="CG339">
        <f>MIN(AI338*(1+AI$6/Setup!$C$13),AI$7)</f>
        <v/>
      </c>
      <c r="CH339">
        <f>MIN(AJ338*(1+AJ$6/Setup!$C$13),AJ$7)</f>
        <v/>
      </c>
      <c r="CI339">
        <f>MIN(AK338*(1+AK$6/Setup!$C$13),AK$7)</f>
        <v/>
      </c>
      <c r="CJ339">
        <f>MIN(AL338*(1+AL$6/Setup!$C$13),AL$7)</f>
        <v/>
      </c>
      <c r="CK339">
        <f>MIN(AM338*(1+AM$6/Setup!$C$13),AM$7)</f>
        <v/>
      </c>
      <c r="CL339">
        <f>MIN(AN338*(1+AN$6/Setup!$C$13),AN$7)</f>
        <v/>
      </c>
      <c r="CM339">
        <f>MIN(AO338*(1+AO$6/Setup!$C$13),AO$7)</f>
        <v/>
      </c>
      <c r="CN339">
        <f>MIN(AP338*(1+AP$6/Setup!$C$13),AP$7)</f>
        <v/>
      </c>
      <c r="CO339">
        <f>MIN(AQ338*(1+AQ$6/Setup!$C$13),AQ$7)</f>
        <v/>
      </c>
      <c r="CP339">
        <f>MIN(AR338*(1+AR$6/Setup!$C$13),AR$7)</f>
        <v/>
      </c>
      <c r="CQ339">
        <f>MIN(AS338*(1+AS$6/Setup!$C$13),AS$7)</f>
        <v/>
      </c>
      <c r="CR339">
        <f>MIN(AT338*(1+AT$6/Setup!$C$13),AT$7)</f>
        <v/>
      </c>
      <c r="CS339">
        <f>MIN(AU338*(1+AU$6/Setup!$C$13),AU$7)</f>
        <v/>
      </c>
      <c r="CT339">
        <f>MIN(AV338*(1+AV$6/Setup!$C$13),AV$7)</f>
        <v/>
      </c>
      <c r="CU339">
        <f>MIN(AW338*(1+AW$6/Setup!$C$13),AW$7)</f>
        <v/>
      </c>
      <c r="CV339">
        <f>MIN(AX338*(1+AX$6/Setup!$C$13),AX$7)</f>
        <v/>
      </c>
      <c r="CW339">
        <f>MIN(AY338*(1+AY$6/Setup!$C$13),AY$7)</f>
        <v/>
      </c>
      <c r="CX339">
        <f>MIN(AZ338*(1+AZ$6/Setup!$C$13),AZ$7)</f>
        <v/>
      </c>
      <c r="CY339">
        <f>MIN(BA338*(1+BA$6/Setup!$C$13),BA$7)</f>
        <v/>
      </c>
      <c r="CZ339">
        <f>MIN(BB338*(1+BB$6/Setup!$C$13),BB$7)</f>
        <v/>
      </c>
      <c r="DA339">
        <f>MIN(BC338*(1+BC$6/Setup!$C$13),BC$7)</f>
        <v/>
      </c>
      <c r="DB339">
        <f>MIN(BD338*(1+BD$6/Setup!$C$13),BD$7)</f>
        <v/>
      </c>
      <c r="DC339">
        <f>MIN(BE338*(1+BE$6/Setup!$C$13),BE$7)</f>
        <v/>
      </c>
      <c r="DD339">
        <f>MIN(BF338*(1+BF$6/Setup!$C$13),BF$7)</f>
        <v/>
      </c>
      <c r="DE339">
        <f>MIN(BG338*(1+BG$6/Setup!$C$13),BG$7)</f>
        <v/>
      </c>
      <c r="DF339">
        <f>MIN(BH338*(1+BH$6/Setup!$C$13),BH$7)</f>
        <v/>
      </c>
      <c r="DG339">
        <f>MIN(BI338*(1+BI$6/Setup!$C$13),BI$7)</f>
        <v/>
      </c>
      <c r="DH339">
        <f>MIN(BJ338*(1+BJ$6/Setup!$C$13),BJ$7)</f>
        <v/>
      </c>
      <c r="DI339">
        <f>MIN(BK338*(1+BK$6/Setup!$C$13),BK$7)</f>
        <v/>
      </c>
      <c r="DJ339">
        <f>MIN(BL338*(1+BL$6/Setup!$C$13),BL$7)</f>
        <v/>
      </c>
      <c r="DK339">
        <f>MIN(BM338*(1+BM$6/Setup!$C$13),BM$7)</f>
        <v/>
      </c>
      <c r="DL339">
        <f>MIN(BN338*(1+BN$6/Setup!$C$13),BN$7)</f>
        <v/>
      </c>
      <c r="DM339">
        <f>MIN(BO338*(1+BO$6/Setup!$C$13),BO$7)</f>
        <v/>
      </c>
      <c r="DN339">
        <f>MIN(BP338*(1+BP$6/Setup!$C$13),BP$7)</f>
        <v/>
      </c>
      <c r="DO339">
        <f>MIN(BQ338*(1+BQ$6/Setup!$C$13),BQ$7)</f>
        <v/>
      </c>
      <c r="DP339">
        <f>MIN(T338*(1+T$6/Setup!$C$13)-BR339,$H339)</f>
        <v/>
      </c>
      <c r="DQ339">
        <f>MIN(U338*(1+U$6/Setup!$C$13)-BS339,MAX(0,$H339-SUM($DP339:DP339)))</f>
        <v/>
      </c>
      <c r="DR339">
        <f>MIN(V338*(1+V$6/Setup!$C$13)-BT339,MAX(0,$H339-SUM($DP339:DQ339)))</f>
        <v/>
      </c>
      <c r="DS339">
        <f>MIN(W338*(1+W$6/Setup!$C$13)-BU339,MAX(0,$H339-SUM($DP339:DR339)))</f>
        <v/>
      </c>
      <c r="DT339">
        <f>MIN(X338*(1+X$6/Setup!$C$13)-BV339,MAX(0,$H339-SUM($DP339:DS339)))</f>
        <v/>
      </c>
      <c r="DU339">
        <f>MIN(Y338*(1+Y$6/Setup!$C$13)-BW339,MAX(0,$H339-SUM($DP339:DT339)))</f>
        <v/>
      </c>
      <c r="DV339">
        <f>MIN(Z338*(1+Z$6/Setup!$C$13)-BX339,MAX(0,$H339-SUM($DP339:DU339)))</f>
        <v/>
      </c>
      <c r="DW339">
        <f>MIN(AA338*(1+AA$6/Setup!$C$13)-BY339,MAX(0,$H339-SUM($DP339:DV339)))</f>
        <v/>
      </c>
      <c r="DX339">
        <f>MIN(AB338*(1+AB$6/Setup!$C$13)-BZ339,MAX(0,$H339-SUM($DP339:DW339)))</f>
        <v/>
      </c>
      <c r="DY339">
        <f>MIN(AC338*(1+AC$6/Setup!$C$13)-CA339,MAX(0,$H339-SUM($DP339:DX339)))</f>
        <v/>
      </c>
      <c r="DZ339">
        <f>MIN(AD338*(1+AD$6/Setup!$C$13)-CB339,MAX(0,$H339-SUM($DP339:DY339)))</f>
        <v/>
      </c>
      <c r="EA339">
        <f>MIN(AE338*(1+AE$6/Setup!$C$13)-CC339,MAX(0,$H339-SUM($DP339:DZ339)))</f>
        <v/>
      </c>
      <c r="EB339">
        <f>MIN(AF338*(1+AF$6/Setup!$C$13)-CD339,MAX(0,$H339-SUM($DP339:EA339)))</f>
        <v/>
      </c>
      <c r="EC339">
        <f>MIN(AG338*(1+AG$6/Setup!$C$13)-CE339,MAX(0,$H339-SUM($DP339:EB339)))</f>
        <v/>
      </c>
      <c r="ED339">
        <f>MIN(AH338*(1+AH$6/Setup!$C$13)-CF339,MAX(0,$H339-SUM($DP339:EC339)))</f>
        <v/>
      </c>
      <c r="EE339">
        <f>MIN(AI338*(1+AI$6/Setup!$C$13)-CG339,MAX(0,$H339-SUM($DP339:ED339)))</f>
        <v/>
      </c>
      <c r="EF339">
        <f>MIN(AJ338*(1+AJ$6/Setup!$C$13)-CH339,MAX(0,$H339-SUM($DP339:EE339)))</f>
        <v/>
      </c>
      <c r="EG339">
        <f>MIN(AK338*(1+AK$6/Setup!$C$13)-CI339,MAX(0,$H339-SUM($DP339:EF339)))</f>
        <v/>
      </c>
      <c r="EH339">
        <f>MIN(AL338*(1+AL$6/Setup!$C$13)-CJ339,MAX(0,$H339-SUM($DP339:EG339)))</f>
        <v/>
      </c>
      <c r="EI339">
        <f>MIN(AM338*(1+AM$6/Setup!$C$13)-CK339,MAX(0,$H339-SUM($DP339:EH339)))</f>
        <v/>
      </c>
      <c r="EJ339">
        <f>MIN(AN338*(1+AN$6/Setup!$C$13)-CL339,MAX(0,$H339-SUM($DP339:EI339)))</f>
        <v/>
      </c>
      <c r="EK339">
        <f>MIN(AO338*(1+AO$6/Setup!$C$13)-CM339,MAX(0,$H339-SUM($DP339:EJ339)))</f>
        <v/>
      </c>
      <c r="EL339">
        <f>MIN(AP338*(1+AP$6/Setup!$C$13)-CN339,MAX(0,$H339-SUM($DP339:EK339)))</f>
        <v/>
      </c>
      <c r="EM339">
        <f>MIN(AQ338*(1+AQ$6/Setup!$C$13)-CO339,MAX(0,$H339-SUM($DP339:EL339)))</f>
        <v/>
      </c>
      <c r="EN339">
        <f>MIN(AR338*(1+AR$6/Setup!$C$13)-CP339,MAX(0,$H339-SUM($DP339:EM339)))</f>
        <v/>
      </c>
      <c r="EO339">
        <f>MIN(AS338*(1+AS$6/Setup!$C$13)-CQ339,MAX(0,$H339-SUM($DP339:EN339)))</f>
        <v/>
      </c>
      <c r="EP339">
        <f>MIN(AT338*(1+AT$6/Setup!$C$13)-CR339,MAX(0,$H339-SUM($DP339:EO339)))</f>
        <v/>
      </c>
      <c r="EQ339">
        <f>MIN(AU338*(1+AU$6/Setup!$C$13)-CS339,MAX(0,$H339-SUM($DP339:EP339)))</f>
        <v/>
      </c>
      <c r="ER339">
        <f>MIN(AV338*(1+AV$6/Setup!$C$13)-CT339,MAX(0,$H339-SUM($DP339:EQ339)))</f>
        <v/>
      </c>
      <c r="ES339">
        <f>MIN(AW338*(1+AW$6/Setup!$C$13)-CU339,MAX(0,$H339-SUM($DP339:ER339)))</f>
        <v/>
      </c>
      <c r="ET339">
        <f>MIN(AX338*(1+AX$6/Setup!$C$13)-CV339,MAX(0,$H339-SUM($DP339:ES339)))</f>
        <v/>
      </c>
      <c r="EU339">
        <f>MIN(AY338*(1+AY$6/Setup!$C$13)-CW339,MAX(0,$H339-SUM($DP339:ET339)))</f>
        <v/>
      </c>
      <c r="EV339">
        <f>MIN(AZ338*(1+AZ$6/Setup!$C$13)-CX339,MAX(0,$H339-SUM($DP339:EU339)))</f>
        <v/>
      </c>
      <c r="EW339">
        <f>MIN(BA338*(1+BA$6/Setup!$C$13)-CY339,MAX(0,$H339-SUM($DP339:EV339)))</f>
        <v/>
      </c>
      <c r="EX339">
        <f>MIN(BB338*(1+BB$6/Setup!$C$13)-CZ339,MAX(0,$H339-SUM($DP339:EW339)))</f>
        <v/>
      </c>
      <c r="EY339">
        <f>MIN(BC338*(1+BC$6/Setup!$C$13)-DA339,MAX(0,$H339-SUM($DP339:EX339)))</f>
        <v/>
      </c>
      <c r="EZ339">
        <f>MIN(BD338*(1+BD$6/Setup!$C$13)-DB339,MAX(0,$H339-SUM($DP339:EY339)))</f>
        <v/>
      </c>
      <c r="FA339">
        <f>MIN(BE338*(1+BE$6/Setup!$C$13)-DC339,MAX(0,$H339-SUM($DP339:EZ339)))</f>
        <v/>
      </c>
      <c r="FB339">
        <f>MIN(BF338*(1+BF$6/Setup!$C$13)-DD339,MAX(0,$H339-SUM($DP339:FA339)))</f>
        <v/>
      </c>
      <c r="FC339">
        <f>MIN(BG338*(1+BG$6/Setup!$C$13)-DE339,MAX(0,$H339-SUM($DP339:FB339)))</f>
        <v/>
      </c>
      <c r="FD339">
        <f>MIN(BH338*(1+BH$6/Setup!$C$13)-DF339,MAX(0,$H339-SUM($DP339:FC339)))</f>
        <v/>
      </c>
      <c r="FE339">
        <f>MIN(BI338*(1+BI$6/Setup!$C$13)-DG339,MAX(0,$H339-SUM($DP339:FD339)))</f>
        <v/>
      </c>
      <c r="FF339">
        <f>MIN(BJ338*(1+BJ$6/Setup!$C$13)-DH339,MAX(0,$H339-SUM($DP339:FE339)))</f>
        <v/>
      </c>
      <c r="FG339">
        <f>MIN(BK338*(1+BK$6/Setup!$C$13)-DI339,MAX(0,$H339-SUM($DP339:FF339)))</f>
        <v/>
      </c>
      <c r="FH339">
        <f>MIN(BL338*(1+BL$6/Setup!$C$13)-DJ339,MAX(0,$H339-SUM($DP339:FG339)))</f>
        <v/>
      </c>
      <c r="FI339">
        <f>MIN(BM338*(1+BM$6/Setup!$C$13)-DK339,MAX(0,$H339-SUM($DP339:FH339)))</f>
        <v/>
      </c>
      <c r="FJ339">
        <f>MIN(BN338*(1+BN$6/Setup!$C$13)-DL339,MAX(0,$H339-SUM($DP339:FI339)))</f>
        <v/>
      </c>
      <c r="FK339">
        <f>MIN(BO338*(1+BO$6/Setup!$C$13)-DM339,MAX(0,$H339-SUM($DP339:FJ339)))</f>
        <v/>
      </c>
      <c r="FL339">
        <f>MIN(BP338*(1+BP$6/Setup!$C$13)-DN339,MAX(0,$H339-SUM($DP339:FK339)))</f>
        <v/>
      </c>
      <c r="FM339">
        <f>MIN(BQ338*(1+BQ$6/Setup!$C$13)-DO339,MAX(0,$H339-SUM($DP339:FL339)))</f>
        <v/>
      </c>
    </row>
    <row r="340">
      <c r="A340">
        <f>A339+1</f>
        <v/>
      </c>
      <c r="B340">
        <f>IF(Setup!$C$6="Every week",Setup!$C$7+7*(A340-1),IF(Setup!$C$6="Every 2 weeks",Setup!$C$7+14*(A340-1),IF(Setup!$C$6="Every month",EDATE(Setup!$C$7,A340-1),EOMONTH(Setup!$C$7,INT((A340-1+Setup!$C$20)/2)-1)+MIN(IF(MOD(A340-1+Setup!$C$20,2)=0,Setup!$C$18,Setup!$C$19),DAY(EOMONTH(Setup!$C$7,INT((A340-1+Setup!$C$20)/2)))))))</f>
        <v/>
      </c>
      <c r="C340">
        <f>N('Paycheck Plan'!J336)</f>
        <v/>
      </c>
      <c r="D340">
        <f>N('Paycheck Plan'!K336)</f>
        <v/>
      </c>
      <c r="E340">
        <f>MIN(MAX(0,Setup!$C$10-F339),MAX(0,Setup!$C$8+C340-G340))</f>
        <v/>
      </c>
      <c r="F340">
        <f>F339+E340</f>
        <v/>
      </c>
      <c r="G340">
        <f>MIN(Setup!$C$14,MAX(0,Setup!$C$8+C340))</f>
        <v/>
      </c>
      <c r="H340">
        <f>MAX(0,Setup!$C$8+C340-G340-E340)+SUM($T$7:$BQ$7)-SUM(BR340:DO340)</f>
        <v/>
      </c>
      <c r="I340">
        <f>SUMPRODUCT(T339:BQ339,$T$6:$BQ$6)/Setup!$C$13</f>
        <v/>
      </c>
      <c r="J340">
        <f>SUM(T340:BQ340)</f>
        <v/>
      </c>
      <c r="K340">
        <f>IF(MAX(DP340:FM340)&gt;0,MATCH(MAX(DP340:FM340),DP340:FM340,0),1)</f>
        <v/>
      </c>
      <c r="T340">
        <f>MAX(0,T339*(1+T$6/Setup!$C$13)-BR340-DP340)+IF($K340=1,$D340,0)</f>
        <v/>
      </c>
      <c r="U340">
        <f>MAX(0,U339*(1+U$6/Setup!$C$13)-BS340-DQ340)+IF($K340=2,$D340,0)</f>
        <v/>
      </c>
      <c r="V340">
        <f>MAX(0,V339*(1+V$6/Setup!$C$13)-BT340-DR340)+IF($K340=3,$D340,0)</f>
        <v/>
      </c>
      <c r="W340">
        <f>MAX(0,W339*(1+W$6/Setup!$C$13)-BU340-DS340)+IF($K340=4,$D340,0)</f>
        <v/>
      </c>
      <c r="X340">
        <f>MAX(0,X339*(1+X$6/Setup!$C$13)-BV340-DT340)+IF($K340=5,$D340,0)</f>
        <v/>
      </c>
      <c r="Y340">
        <f>MAX(0,Y339*(1+Y$6/Setup!$C$13)-BW340-DU340)+IF($K340=6,$D340,0)</f>
        <v/>
      </c>
      <c r="Z340">
        <f>MAX(0,Z339*(1+Z$6/Setup!$C$13)-BX340-DV340)+IF($K340=7,$D340,0)</f>
        <v/>
      </c>
      <c r="AA340">
        <f>MAX(0,AA339*(1+AA$6/Setup!$C$13)-BY340-DW340)+IF($K340=8,$D340,0)</f>
        <v/>
      </c>
      <c r="AB340">
        <f>MAX(0,AB339*(1+AB$6/Setup!$C$13)-BZ340-DX340)+IF($K340=9,$D340,0)</f>
        <v/>
      </c>
      <c r="AC340">
        <f>MAX(0,AC339*(1+AC$6/Setup!$C$13)-CA340-DY340)+IF($K340=10,$D340,0)</f>
        <v/>
      </c>
      <c r="AD340">
        <f>MAX(0,AD339*(1+AD$6/Setup!$C$13)-CB340-DZ340)+IF($K340=11,$D340,0)</f>
        <v/>
      </c>
      <c r="AE340">
        <f>MAX(0,AE339*(1+AE$6/Setup!$C$13)-CC340-EA340)+IF($K340=12,$D340,0)</f>
        <v/>
      </c>
      <c r="AF340">
        <f>MAX(0,AF339*(1+AF$6/Setup!$C$13)-CD340-EB340)+IF($K340=13,$D340,0)</f>
        <v/>
      </c>
      <c r="AG340">
        <f>MAX(0,AG339*(1+AG$6/Setup!$C$13)-CE340-EC340)+IF($K340=14,$D340,0)</f>
        <v/>
      </c>
      <c r="AH340">
        <f>MAX(0,AH339*(1+AH$6/Setup!$C$13)-CF340-ED340)+IF($K340=15,$D340,0)</f>
        <v/>
      </c>
      <c r="AI340">
        <f>MAX(0,AI339*(1+AI$6/Setup!$C$13)-CG340-EE340)+IF($K340=16,$D340,0)</f>
        <v/>
      </c>
      <c r="AJ340">
        <f>MAX(0,AJ339*(1+AJ$6/Setup!$C$13)-CH340-EF340)+IF($K340=17,$D340,0)</f>
        <v/>
      </c>
      <c r="AK340">
        <f>MAX(0,AK339*(1+AK$6/Setup!$C$13)-CI340-EG340)+IF($K340=18,$D340,0)</f>
        <v/>
      </c>
      <c r="AL340">
        <f>MAX(0,AL339*(1+AL$6/Setup!$C$13)-CJ340-EH340)+IF($K340=19,$D340,0)</f>
        <v/>
      </c>
      <c r="AM340">
        <f>MAX(0,AM339*(1+AM$6/Setup!$C$13)-CK340-EI340)+IF($K340=20,$D340,0)</f>
        <v/>
      </c>
      <c r="AN340">
        <f>MAX(0,AN339*(1+AN$6/Setup!$C$13)-CL340-EJ340)+IF($K340=21,$D340,0)</f>
        <v/>
      </c>
      <c r="AO340">
        <f>MAX(0,AO339*(1+AO$6/Setup!$C$13)-CM340-EK340)+IF($K340=22,$D340,0)</f>
        <v/>
      </c>
      <c r="AP340">
        <f>MAX(0,AP339*(1+AP$6/Setup!$C$13)-CN340-EL340)+IF($K340=23,$D340,0)</f>
        <v/>
      </c>
      <c r="AQ340">
        <f>MAX(0,AQ339*(1+AQ$6/Setup!$C$13)-CO340-EM340)+IF($K340=24,$D340,0)</f>
        <v/>
      </c>
      <c r="AR340">
        <f>MAX(0,AR339*(1+AR$6/Setup!$C$13)-CP340-EN340)+IF($K340=25,$D340,0)</f>
        <v/>
      </c>
      <c r="AS340">
        <f>MAX(0,AS339*(1+AS$6/Setup!$C$13)-CQ340-EO340)+IF($K340=26,$D340,0)</f>
        <v/>
      </c>
      <c r="AT340">
        <f>MAX(0,AT339*(1+AT$6/Setup!$C$13)-CR340-EP340)+IF($K340=27,$D340,0)</f>
        <v/>
      </c>
      <c r="AU340">
        <f>MAX(0,AU339*(1+AU$6/Setup!$C$13)-CS340-EQ340)+IF($K340=28,$D340,0)</f>
        <v/>
      </c>
      <c r="AV340">
        <f>MAX(0,AV339*(1+AV$6/Setup!$C$13)-CT340-ER340)+IF($K340=29,$D340,0)</f>
        <v/>
      </c>
      <c r="AW340">
        <f>MAX(0,AW339*(1+AW$6/Setup!$C$13)-CU340-ES340)+IF($K340=30,$D340,0)</f>
        <v/>
      </c>
      <c r="AX340">
        <f>MAX(0,AX339*(1+AX$6/Setup!$C$13)-CV340-ET340)+IF($K340=31,$D340,0)</f>
        <v/>
      </c>
      <c r="AY340">
        <f>MAX(0,AY339*(1+AY$6/Setup!$C$13)-CW340-EU340)+IF($K340=32,$D340,0)</f>
        <v/>
      </c>
      <c r="AZ340">
        <f>MAX(0,AZ339*(1+AZ$6/Setup!$C$13)-CX340-EV340)+IF($K340=33,$D340,0)</f>
        <v/>
      </c>
      <c r="BA340">
        <f>MAX(0,BA339*(1+BA$6/Setup!$C$13)-CY340-EW340)+IF($K340=34,$D340,0)</f>
        <v/>
      </c>
      <c r="BB340">
        <f>MAX(0,BB339*(1+BB$6/Setup!$C$13)-CZ340-EX340)+IF($K340=35,$D340,0)</f>
        <v/>
      </c>
      <c r="BC340">
        <f>MAX(0,BC339*(1+BC$6/Setup!$C$13)-DA340-EY340)+IF($K340=36,$D340,0)</f>
        <v/>
      </c>
      <c r="BD340">
        <f>MAX(0,BD339*(1+BD$6/Setup!$C$13)-DB340-EZ340)+IF($K340=37,$D340,0)</f>
        <v/>
      </c>
      <c r="BE340">
        <f>MAX(0,BE339*(1+BE$6/Setup!$C$13)-DC340-FA340)+IF($K340=38,$D340,0)</f>
        <v/>
      </c>
      <c r="BF340">
        <f>MAX(0,BF339*(1+BF$6/Setup!$C$13)-DD340-FB340)+IF($K340=39,$D340,0)</f>
        <v/>
      </c>
      <c r="BG340">
        <f>MAX(0,BG339*(1+BG$6/Setup!$C$13)-DE340-FC340)+IF($K340=40,$D340,0)</f>
        <v/>
      </c>
      <c r="BH340">
        <f>MAX(0,BH339*(1+BH$6/Setup!$C$13)-DF340-FD340)+IF($K340=41,$D340,0)</f>
        <v/>
      </c>
      <c r="BI340">
        <f>MAX(0,BI339*(1+BI$6/Setup!$C$13)-DG340-FE340)+IF($K340=42,$D340,0)</f>
        <v/>
      </c>
      <c r="BJ340">
        <f>MAX(0,BJ339*(1+BJ$6/Setup!$C$13)-DH340-FF340)+IF($K340=43,$D340,0)</f>
        <v/>
      </c>
      <c r="BK340">
        <f>MAX(0,BK339*(1+BK$6/Setup!$C$13)-DI340-FG340)+IF($K340=44,$D340,0)</f>
        <v/>
      </c>
      <c r="BL340">
        <f>MAX(0,BL339*(1+BL$6/Setup!$C$13)-DJ340-FH340)+IF($K340=45,$D340,0)</f>
        <v/>
      </c>
      <c r="BM340">
        <f>MAX(0,BM339*(1+BM$6/Setup!$C$13)-DK340-FI340)+IF($K340=46,$D340,0)</f>
        <v/>
      </c>
      <c r="BN340">
        <f>MAX(0,BN339*(1+BN$6/Setup!$C$13)-DL340-FJ340)+IF($K340=47,$D340,0)</f>
        <v/>
      </c>
      <c r="BO340">
        <f>MAX(0,BO339*(1+BO$6/Setup!$C$13)-DM340-FK340)+IF($K340=48,$D340,0)</f>
        <v/>
      </c>
      <c r="BP340">
        <f>MAX(0,BP339*(1+BP$6/Setup!$C$13)-DN340-FL340)+IF($K340=49,$D340,0)</f>
        <v/>
      </c>
      <c r="BQ340">
        <f>MAX(0,BQ339*(1+BQ$6/Setup!$C$13)-DO340-FM340)+IF($K340=50,$D340,0)</f>
        <v/>
      </c>
      <c r="BR340">
        <f>MIN(T339*(1+T$6/Setup!$C$13),T$7)</f>
        <v/>
      </c>
      <c r="BS340">
        <f>MIN(U339*(1+U$6/Setup!$C$13),U$7)</f>
        <v/>
      </c>
      <c r="BT340">
        <f>MIN(V339*(1+V$6/Setup!$C$13),V$7)</f>
        <v/>
      </c>
      <c r="BU340">
        <f>MIN(W339*(1+W$6/Setup!$C$13),W$7)</f>
        <v/>
      </c>
      <c r="BV340">
        <f>MIN(X339*(1+X$6/Setup!$C$13),X$7)</f>
        <v/>
      </c>
      <c r="BW340">
        <f>MIN(Y339*(1+Y$6/Setup!$C$13),Y$7)</f>
        <v/>
      </c>
      <c r="BX340">
        <f>MIN(Z339*(1+Z$6/Setup!$C$13),Z$7)</f>
        <v/>
      </c>
      <c r="BY340">
        <f>MIN(AA339*(1+AA$6/Setup!$C$13),AA$7)</f>
        <v/>
      </c>
      <c r="BZ340">
        <f>MIN(AB339*(1+AB$6/Setup!$C$13),AB$7)</f>
        <v/>
      </c>
      <c r="CA340">
        <f>MIN(AC339*(1+AC$6/Setup!$C$13),AC$7)</f>
        <v/>
      </c>
      <c r="CB340">
        <f>MIN(AD339*(1+AD$6/Setup!$C$13),AD$7)</f>
        <v/>
      </c>
      <c r="CC340">
        <f>MIN(AE339*(1+AE$6/Setup!$C$13),AE$7)</f>
        <v/>
      </c>
      <c r="CD340">
        <f>MIN(AF339*(1+AF$6/Setup!$C$13),AF$7)</f>
        <v/>
      </c>
      <c r="CE340">
        <f>MIN(AG339*(1+AG$6/Setup!$C$13),AG$7)</f>
        <v/>
      </c>
      <c r="CF340">
        <f>MIN(AH339*(1+AH$6/Setup!$C$13),AH$7)</f>
        <v/>
      </c>
      <c r="CG340">
        <f>MIN(AI339*(1+AI$6/Setup!$C$13),AI$7)</f>
        <v/>
      </c>
      <c r="CH340">
        <f>MIN(AJ339*(1+AJ$6/Setup!$C$13),AJ$7)</f>
        <v/>
      </c>
      <c r="CI340">
        <f>MIN(AK339*(1+AK$6/Setup!$C$13),AK$7)</f>
        <v/>
      </c>
      <c r="CJ340">
        <f>MIN(AL339*(1+AL$6/Setup!$C$13),AL$7)</f>
        <v/>
      </c>
      <c r="CK340">
        <f>MIN(AM339*(1+AM$6/Setup!$C$13),AM$7)</f>
        <v/>
      </c>
      <c r="CL340">
        <f>MIN(AN339*(1+AN$6/Setup!$C$13),AN$7)</f>
        <v/>
      </c>
      <c r="CM340">
        <f>MIN(AO339*(1+AO$6/Setup!$C$13),AO$7)</f>
        <v/>
      </c>
      <c r="CN340">
        <f>MIN(AP339*(1+AP$6/Setup!$C$13),AP$7)</f>
        <v/>
      </c>
      <c r="CO340">
        <f>MIN(AQ339*(1+AQ$6/Setup!$C$13),AQ$7)</f>
        <v/>
      </c>
      <c r="CP340">
        <f>MIN(AR339*(1+AR$6/Setup!$C$13),AR$7)</f>
        <v/>
      </c>
      <c r="CQ340">
        <f>MIN(AS339*(1+AS$6/Setup!$C$13),AS$7)</f>
        <v/>
      </c>
      <c r="CR340">
        <f>MIN(AT339*(1+AT$6/Setup!$C$13),AT$7)</f>
        <v/>
      </c>
      <c r="CS340">
        <f>MIN(AU339*(1+AU$6/Setup!$C$13),AU$7)</f>
        <v/>
      </c>
      <c r="CT340">
        <f>MIN(AV339*(1+AV$6/Setup!$C$13),AV$7)</f>
        <v/>
      </c>
      <c r="CU340">
        <f>MIN(AW339*(1+AW$6/Setup!$C$13),AW$7)</f>
        <v/>
      </c>
      <c r="CV340">
        <f>MIN(AX339*(1+AX$6/Setup!$C$13),AX$7)</f>
        <v/>
      </c>
      <c r="CW340">
        <f>MIN(AY339*(1+AY$6/Setup!$C$13),AY$7)</f>
        <v/>
      </c>
      <c r="CX340">
        <f>MIN(AZ339*(1+AZ$6/Setup!$C$13),AZ$7)</f>
        <v/>
      </c>
      <c r="CY340">
        <f>MIN(BA339*(1+BA$6/Setup!$C$13),BA$7)</f>
        <v/>
      </c>
      <c r="CZ340">
        <f>MIN(BB339*(1+BB$6/Setup!$C$13),BB$7)</f>
        <v/>
      </c>
      <c r="DA340">
        <f>MIN(BC339*(1+BC$6/Setup!$C$13),BC$7)</f>
        <v/>
      </c>
      <c r="DB340">
        <f>MIN(BD339*(1+BD$6/Setup!$C$13),BD$7)</f>
        <v/>
      </c>
      <c r="DC340">
        <f>MIN(BE339*(1+BE$6/Setup!$C$13),BE$7)</f>
        <v/>
      </c>
      <c r="DD340">
        <f>MIN(BF339*(1+BF$6/Setup!$C$13),BF$7)</f>
        <v/>
      </c>
      <c r="DE340">
        <f>MIN(BG339*(1+BG$6/Setup!$C$13),BG$7)</f>
        <v/>
      </c>
      <c r="DF340">
        <f>MIN(BH339*(1+BH$6/Setup!$C$13),BH$7)</f>
        <v/>
      </c>
      <c r="DG340">
        <f>MIN(BI339*(1+BI$6/Setup!$C$13),BI$7)</f>
        <v/>
      </c>
      <c r="DH340">
        <f>MIN(BJ339*(1+BJ$6/Setup!$C$13),BJ$7)</f>
        <v/>
      </c>
      <c r="DI340">
        <f>MIN(BK339*(1+BK$6/Setup!$C$13),BK$7)</f>
        <v/>
      </c>
      <c r="DJ340">
        <f>MIN(BL339*(1+BL$6/Setup!$C$13),BL$7)</f>
        <v/>
      </c>
      <c r="DK340">
        <f>MIN(BM339*(1+BM$6/Setup!$C$13),BM$7)</f>
        <v/>
      </c>
      <c r="DL340">
        <f>MIN(BN339*(1+BN$6/Setup!$C$13),BN$7)</f>
        <v/>
      </c>
      <c r="DM340">
        <f>MIN(BO339*(1+BO$6/Setup!$C$13),BO$7)</f>
        <v/>
      </c>
      <c r="DN340">
        <f>MIN(BP339*(1+BP$6/Setup!$C$13),BP$7)</f>
        <v/>
      </c>
      <c r="DO340">
        <f>MIN(BQ339*(1+BQ$6/Setup!$C$13),BQ$7)</f>
        <v/>
      </c>
      <c r="DP340">
        <f>MIN(T339*(1+T$6/Setup!$C$13)-BR340,$H340)</f>
        <v/>
      </c>
      <c r="DQ340">
        <f>MIN(U339*(1+U$6/Setup!$C$13)-BS340,MAX(0,$H340-SUM($DP340:DP340)))</f>
        <v/>
      </c>
      <c r="DR340">
        <f>MIN(V339*(1+V$6/Setup!$C$13)-BT340,MAX(0,$H340-SUM($DP340:DQ340)))</f>
        <v/>
      </c>
      <c r="DS340">
        <f>MIN(W339*(1+W$6/Setup!$C$13)-BU340,MAX(0,$H340-SUM($DP340:DR340)))</f>
        <v/>
      </c>
      <c r="DT340">
        <f>MIN(X339*(1+X$6/Setup!$C$13)-BV340,MAX(0,$H340-SUM($DP340:DS340)))</f>
        <v/>
      </c>
      <c r="DU340">
        <f>MIN(Y339*(1+Y$6/Setup!$C$13)-BW340,MAX(0,$H340-SUM($DP340:DT340)))</f>
        <v/>
      </c>
      <c r="DV340">
        <f>MIN(Z339*(1+Z$6/Setup!$C$13)-BX340,MAX(0,$H340-SUM($DP340:DU340)))</f>
        <v/>
      </c>
      <c r="DW340">
        <f>MIN(AA339*(1+AA$6/Setup!$C$13)-BY340,MAX(0,$H340-SUM($DP340:DV340)))</f>
        <v/>
      </c>
      <c r="DX340">
        <f>MIN(AB339*(1+AB$6/Setup!$C$13)-BZ340,MAX(0,$H340-SUM($DP340:DW340)))</f>
        <v/>
      </c>
      <c r="DY340">
        <f>MIN(AC339*(1+AC$6/Setup!$C$13)-CA340,MAX(0,$H340-SUM($DP340:DX340)))</f>
        <v/>
      </c>
      <c r="DZ340">
        <f>MIN(AD339*(1+AD$6/Setup!$C$13)-CB340,MAX(0,$H340-SUM($DP340:DY340)))</f>
        <v/>
      </c>
      <c r="EA340">
        <f>MIN(AE339*(1+AE$6/Setup!$C$13)-CC340,MAX(0,$H340-SUM($DP340:DZ340)))</f>
        <v/>
      </c>
      <c r="EB340">
        <f>MIN(AF339*(1+AF$6/Setup!$C$13)-CD340,MAX(0,$H340-SUM($DP340:EA340)))</f>
        <v/>
      </c>
      <c r="EC340">
        <f>MIN(AG339*(1+AG$6/Setup!$C$13)-CE340,MAX(0,$H340-SUM($DP340:EB340)))</f>
        <v/>
      </c>
      <c r="ED340">
        <f>MIN(AH339*(1+AH$6/Setup!$C$13)-CF340,MAX(0,$H340-SUM($DP340:EC340)))</f>
        <v/>
      </c>
      <c r="EE340">
        <f>MIN(AI339*(1+AI$6/Setup!$C$13)-CG340,MAX(0,$H340-SUM($DP340:ED340)))</f>
        <v/>
      </c>
      <c r="EF340">
        <f>MIN(AJ339*(1+AJ$6/Setup!$C$13)-CH340,MAX(0,$H340-SUM($DP340:EE340)))</f>
        <v/>
      </c>
      <c r="EG340">
        <f>MIN(AK339*(1+AK$6/Setup!$C$13)-CI340,MAX(0,$H340-SUM($DP340:EF340)))</f>
        <v/>
      </c>
      <c r="EH340">
        <f>MIN(AL339*(1+AL$6/Setup!$C$13)-CJ340,MAX(0,$H340-SUM($DP340:EG340)))</f>
        <v/>
      </c>
      <c r="EI340">
        <f>MIN(AM339*(1+AM$6/Setup!$C$13)-CK340,MAX(0,$H340-SUM($DP340:EH340)))</f>
        <v/>
      </c>
      <c r="EJ340">
        <f>MIN(AN339*(1+AN$6/Setup!$C$13)-CL340,MAX(0,$H340-SUM($DP340:EI340)))</f>
        <v/>
      </c>
      <c r="EK340">
        <f>MIN(AO339*(1+AO$6/Setup!$C$13)-CM340,MAX(0,$H340-SUM($DP340:EJ340)))</f>
        <v/>
      </c>
      <c r="EL340">
        <f>MIN(AP339*(1+AP$6/Setup!$C$13)-CN340,MAX(0,$H340-SUM($DP340:EK340)))</f>
        <v/>
      </c>
      <c r="EM340">
        <f>MIN(AQ339*(1+AQ$6/Setup!$C$13)-CO340,MAX(0,$H340-SUM($DP340:EL340)))</f>
        <v/>
      </c>
      <c r="EN340">
        <f>MIN(AR339*(1+AR$6/Setup!$C$13)-CP340,MAX(0,$H340-SUM($DP340:EM340)))</f>
        <v/>
      </c>
      <c r="EO340">
        <f>MIN(AS339*(1+AS$6/Setup!$C$13)-CQ340,MAX(0,$H340-SUM($DP340:EN340)))</f>
        <v/>
      </c>
      <c r="EP340">
        <f>MIN(AT339*(1+AT$6/Setup!$C$13)-CR340,MAX(0,$H340-SUM($DP340:EO340)))</f>
        <v/>
      </c>
      <c r="EQ340">
        <f>MIN(AU339*(1+AU$6/Setup!$C$13)-CS340,MAX(0,$H340-SUM($DP340:EP340)))</f>
        <v/>
      </c>
      <c r="ER340">
        <f>MIN(AV339*(1+AV$6/Setup!$C$13)-CT340,MAX(0,$H340-SUM($DP340:EQ340)))</f>
        <v/>
      </c>
      <c r="ES340">
        <f>MIN(AW339*(1+AW$6/Setup!$C$13)-CU340,MAX(0,$H340-SUM($DP340:ER340)))</f>
        <v/>
      </c>
      <c r="ET340">
        <f>MIN(AX339*(1+AX$6/Setup!$C$13)-CV340,MAX(0,$H340-SUM($DP340:ES340)))</f>
        <v/>
      </c>
      <c r="EU340">
        <f>MIN(AY339*(1+AY$6/Setup!$C$13)-CW340,MAX(0,$H340-SUM($DP340:ET340)))</f>
        <v/>
      </c>
      <c r="EV340">
        <f>MIN(AZ339*(1+AZ$6/Setup!$C$13)-CX340,MAX(0,$H340-SUM($DP340:EU340)))</f>
        <v/>
      </c>
      <c r="EW340">
        <f>MIN(BA339*(1+BA$6/Setup!$C$13)-CY340,MAX(0,$H340-SUM($DP340:EV340)))</f>
        <v/>
      </c>
      <c r="EX340">
        <f>MIN(BB339*(1+BB$6/Setup!$C$13)-CZ340,MAX(0,$H340-SUM($DP340:EW340)))</f>
        <v/>
      </c>
      <c r="EY340">
        <f>MIN(BC339*(1+BC$6/Setup!$C$13)-DA340,MAX(0,$H340-SUM($DP340:EX340)))</f>
        <v/>
      </c>
      <c r="EZ340">
        <f>MIN(BD339*(1+BD$6/Setup!$C$13)-DB340,MAX(0,$H340-SUM($DP340:EY340)))</f>
        <v/>
      </c>
      <c r="FA340">
        <f>MIN(BE339*(1+BE$6/Setup!$C$13)-DC340,MAX(0,$H340-SUM($DP340:EZ340)))</f>
        <v/>
      </c>
      <c r="FB340">
        <f>MIN(BF339*(1+BF$6/Setup!$C$13)-DD340,MAX(0,$H340-SUM($DP340:FA340)))</f>
        <v/>
      </c>
      <c r="FC340">
        <f>MIN(BG339*(1+BG$6/Setup!$C$13)-DE340,MAX(0,$H340-SUM($DP340:FB340)))</f>
        <v/>
      </c>
      <c r="FD340">
        <f>MIN(BH339*(1+BH$6/Setup!$C$13)-DF340,MAX(0,$H340-SUM($DP340:FC340)))</f>
        <v/>
      </c>
      <c r="FE340">
        <f>MIN(BI339*(1+BI$6/Setup!$C$13)-DG340,MAX(0,$H340-SUM($DP340:FD340)))</f>
        <v/>
      </c>
      <c r="FF340">
        <f>MIN(BJ339*(1+BJ$6/Setup!$C$13)-DH340,MAX(0,$H340-SUM($DP340:FE340)))</f>
        <v/>
      </c>
      <c r="FG340">
        <f>MIN(BK339*(1+BK$6/Setup!$C$13)-DI340,MAX(0,$H340-SUM($DP340:FF340)))</f>
        <v/>
      </c>
      <c r="FH340">
        <f>MIN(BL339*(1+BL$6/Setup!$C$13)-DJ340,MAX(0,$H340-SUM($DP340:FG340)))</f>
        <v/>
      </c>
      <c r="FI340">
        <f>MIN(BM339*(1+BM$6/Setup!$C$13)-DK340,MAX(0,$H340-SUM($DP340:FH340)))</f>
        <v/>
      </c>
      <c r="FJ340">
        <f>MIN(BN339*(1+BN$6/Setup!$C$13)-DL340,MAX(0,$H340-SUM($DP340:FI340)))</f>
        <v/>
      </c>
      <c r="FK340">
        <f>MIN(BO339*(1+BO$6/Setup!$C$13)-DM340,MAX(0,$H340-SUM($DP340:FJ340)))</f>
        <v/>
      </c>
      <c r="FL340">
        <f>MIN(BP339*(1+BP$6/Setup!$C$13)-DN340,MAX(0,$H340-SUM($DP340:FK340)))</f>
        <v/>
      </c>
      <c r="FM340">
        <f>MIN(BQ339*(1+BQ$6/Setup!$C$13)-DO340,MAX(0,$H340-SUM($DP340:FL340)))</f>
        <v/>
      </c>
    </row>
    <row r="341">
      <c r="A341">
        <f>A340+1</f>
        <v/>
      </c>
      <c r="B341">
        <f>IF(Setup!$C$6="Every week",Setup!$C$7+7*(A341-1),IF(Setup!$C$6="Every 2 weeks",Setup!$C$7+14*(A341-1),IF(Setup!$C$6="Every month",EDATE(Setup!$C$7,A341-1),EOMONTH(Setup!$C$7,INT((A341-1+Setup!$C$20)/2)-1)+MIN(IF(MOD(A341-1+Setup!$C$20,2)=0,Setup!$C$18,Setup!$C$19),DAY(EOMONTH(Setup!$C$7,INT((A341-1+Setup!$C$20)/2)))))))</f>
        <v/>
      </c>
      <c r="C341">
        <f>N('Paycheck Plan'!J337)</f>
        <v/>
      </c>
      <c r="D341">
        <f>N('Paycheck Plan'!K337)</f>
        <v/>
      </c>
      <c r="E341">
        <f>MIN(MAX(0,Setup!$C$10-F340),MAX(0,Setup!$C$8+C341-G341))</f>
        <v/>
      </c>
      <c r="F341">
        <f>F340+E341</f>
        <v/>
      </c>
      <c r="G341">
        <f>MIN(Setup!$C$14,MAX(0,Setup!$C$8+C341))</f>
        <v/>
      </c>
      <c r="H341">
        <f>MAX(0,Setup!$C$8+C341-G341-E341)+SUM($T$7:$BQ$7)-SUM(BR341:DO341)</f>
        <v/>
      </c>
      <c r="I341">
        <f>SUMPRODUCT(T340:BQ340,$T$6:$BQ$6)/Setup!$C$13</f>
        <v/>
      </c>
      <c r="J341">
        <f>SUM(T341:BQ341)</f>
        <v/>
      </c>
      <c r="K341">
        <f>IF(MAX(DP341:FM341)&gt;0,MATCH(MAX(DP341:FM341),DP341:FM341,0),1)</f>
        <v/>
      </c>
      <c r="T341">
        <f>MAX(0,T340*(1+T$6/Setup!$C$13)-BR341-DP341)+IF($K341=1,$D341,0)</f>
        <v/>
      </c>
      <c r="U341">
        <f>MAX(0,U340*(1+U$6/Setup!$C$13)-BS341-DQ341)+IF($K341=2,$D341,0)</f>
        <v/>
      </c>
      <c r="V341">
        <f>MAX(0,V340*(1+V$6/Setup!$C$13)-BT341-DR341)+IF($K341=3,$D341,0)</f>
        <v/>
      </c>
      <c r="W341">
        <f>MAX(0,W340*(1+W$6/Setup!$C$13)-BU341-DS341)+IF($K341=4,$D341,0)</f>
        <v/>
      </c>
      <c r="X341">
        <f>MAX(0,X340*(1+X$6/Setup!$C$13)-BV341-DT341)+IF($K341=5,$D341,0)</f>
        <v/>
      </c>
      <c r="Y341">
        <f>MAX(0,Y340*(1+Y$6/Setup!$C$13)-BW341-DU341)+IF($K341=6,$D341,0)</f>
        <v/>
      </c>
      <c r="Z341">
        <f>MAX(0,Z340*(1+Z$6/Setup!$C$13)-BX341-DV341)+IF($K341=7,$D341,0)</f>
        <v/>
      </c>
      <c r="AA341">
        <f>MAX(0,AA340*(1+AA$6/Setup!$C$13)-BY341-DW341)+IF($K341=8,$D341,0)</f>
        <v/>
      </c>
      <c r="AB341">
        <f>MAX(0,AB340*(1+AB$6/Setup!$C$13)-BZ341-DX341)+IF($K341=9,$D341,0)</f>
        <v/>
      </c>
      <c r="AC341">
        <f>MAX(0,AC340*(1+AC$6/Setup!$C$13)-CA341-DY341)+IF($K341=10,$D341,0)</f>
        <v/>
      </c>
      <c r="AD341">
        <f>MAX(0,AD340*(1+AD$6/Setup!$C$13)-CB341-DZ341)+IF($K341=11,$D341,0)</f>
        <v/>
      </c>
      <c r="AE341">
        <f>MAX(0,AE340*(1+AE$6/Setup!$C$13)-CC341-EA341)+IF($K341=12,$D341,0)</f>
        <v/>
      </c>
      <c r="AF341">
        <f>MAX(0,AF340*(1+AF$6/Setup!$C$13)-CD341-EB341)+IF($K341=13,$D341,0)</f>
        <v/>
      </c>
      <c r="AG341">
        <f>MAX(0,AG340*(1+AG$6/Setup!$C$13)-CE341-EC341)+IF($K341=14,$D341,0)</f>
        <v/>
      </c>
      <c r="AH341">
        <f>MAX(0,AH340*(1+AH$6/Setup!$C$13)-CF341-ED341)+IF($K341=15,$D341,0)</f>
        <v/>
      </c>
      <c r="AI341">
        <f>MAX(0,AI340*(1+AI$6/Setup!$C$13)-CG341-EE341)+IF($K341=16,$D341,0)</f>
        <v/>
      </c>
      <c r="AJ341">
        <f>MAX(0,AJ340*(1+AJ$6/Setup!$C$13)-CH341-EF341)+IF($K341=17,$D341,0)</f>
        <v/>
      </c>
      <c r="AK341">
        <f>MAX(0,AK340*(1+AK$6/Setup!$C$13)-CI341-EG341)+IF($K341=18,$D341,0)</f>
        <v/>
      </c>
      <c r="AL341">
        <f>MAX(0,AL340*(1+AL$6/Setup!$C$13)-CJ341-EH341)+IF($K341=19,$D341,0)</f>
        <v/>
      </c>
      <c r="AM341">
        <f>MAX(0,AM340*(1+AM$6/Setup!$C$13)-CK341-EI341)+IF($K341=20,$D341,0)</f>
        <v/>
      </c>
      <c r="AN341">
        <f>MAX(0,AN340*(1+AN$6/Setup!$C$13)-CL341-EJ341)+IF($K341=21,$D341,0)</f>
        <v/>
      </c>
      <c r="AO341">
        <f>MAX(0,AO340*(1+AO$6/Setup!$C$13)-CM341-EK341)+IF($K341=22,$D341,0)</f>
        <v/>
      </c>
      <c r="AP341">
        <f>MAX(0,AP340*(1+AP$6/Setup!$C$13)-CN341-EL341)+IF($K341=23,$D341,0)</f>
        <v/>
      </c>
      <c r="AQ341">
        <f>MAX(0,AQ340*(1+AQ$6/Setup!$C$13)-CO341-EM341)+IF($K341=24,$D341,0)</f>
        <v/>
      </c>
      <c r="AR341">
        <f>MAX(0,AR340*(1+AR$6/Setup!$C$13)-CP341-EN341)+IF($K341=25,$D341,0)</f>
        <v/>
      </c>
      <c r="AS341">
        <f>MAX(0,AS340*(1+AS$6/Setup!$C$13)-CQ341-EO341)+IF($K341=26,$D341,0)</f>
        <v/>
      </c>
      <c r="AT341">
        <f>MAX(0,AT340*(1+AT$6/Setup!$C$13)-CR341-EP341)+IF($K341=27,$D341,0)</f>
        <v/>
      </c>
      <c r="AU341">
        <f>MAX(0,AU340*(1+AU$6/Setup!$C$13)-CS341-EQ341)+IF($K341=28,$D341,0)</f>
        <v/>
      </c>
      <c r="AV341">
        <f>MAX(0,AV340*(1+AV$6/Setup!$C$13)-CT341-ER341)+IF($K341=29,$D341,0)</f>
        <v/>
      </c>
      <c r="AW341">
        <f>MAX(0,AW340*(1+AW$6/Setup!$C$13)-CU341-ES341)+IF($K341=30,$D341,0)</f>
        <v/>
      </c>
      <c r="AX341">
        <f>MAX(0,AX340*(1+AX$6/Setup!$C$13)-CV341-ET341)+IF($K341=31,$D341,0)</f>
        <v/>
      </c>
      <c r="AY341">
        <f>MAX(0,AY340*(1+AY$6/Setup!$C$13)-CW341-EU341)+IF($K341=32,$D341,0)</f>
        <v/>
      </c>
      <c r="AZ341">
        <f>MAX(0,AZ340*(1+AZ$6/Setup!$C$13)-CX341-EV341)+IF($K341=33,$D341,0)</f>
        <v/>
      </c>
      <c r="BA341">
        <f>MAX(0,BA340*(1+BA$6/Setup!$C$13)-CY341-EW341)+IF($K341=34,$D341,0)</f>
        <v/>
      </c>
      <c r="BB341">
        <f>MAX(0,BB340*(1+BB$6/Setup!$C$13)-CZ341-EX341)+IF($K341=35,$D341,0)</f>
        <v/>
      </c>
      <c r="BC341">
        <f>MAX(0,BC340*(1+BC$6/Setup!$C$13)-DA341-EY341)+IF($K341=36,$D341,0)</f>
        <v/>
      </c>
      <c r="BD341">
        <f>MAX(0,BD340*(1+BD$6/Setup!$C$13)-DB341-EZ341)+IF($K341=37,$D341,0)</f>
        <v/>
      </c>
      <c r="BE341">
        <f>MAX(0,BE340*(1+BE$6/Setup!$C$13)-DC341-FA341)+IF($K341=38,$D341,0)</f>
        <v/>
      </c>
      <c r="BF341">
        <f>MAX(0,BF340*(1+BF$6/Setup!$C$13)-DD341-FB341)+IF($K341=39,$D341,0)</f>
        <v/>
      </c>
      <c r="BG341">
        <f>MAX(0,BG340*(1+BG$6/Setup!$C$13)-DE341-FC341)+IF($K341=40,$D341,0)</f>
        <v/>
      </c>
      <c r="BH341">
        <f>MAX(0,BH340*(1+BH$6/Setup!$C$13)-DF341-FD341)+IF($K341=41,$D341,0)</f>
        <v/>
      </c>
      <c r="BI341">
        <f>MAX(0,BI340*(1+BI$6/Setup!$C$13)-DG341-FE341)+IF($K341=42,$D341,0)</f>
        <v/>
      </c>
      <c r="BJ341">
        <f>MAX(0,BJ340*(1+BJ$6/Setup!$C$13)-DH341-FF341)+IF($K341=43,$D341,0)</f>
        <v/>
      </c>
      <c r="BK341">
        <f>MAX(0,BK340*(1+BK$6/Setup!$C$13)-DI341-FG341)+IF($K341=44,$D341,0)</f>
        <v/>
      </c>
      <c r="BL341">
        <f>MAX(0,BL340*(1+BL$6/Setup!$C$13)-DJ341-FH341)+IF($K341=45,$D341,0)</f>
        <v/>
      </c>
      <c r="BM341">
        <f>MAX(0,BM340*(1+BM$6/Setup!$C$13)-DK341-FI341)+IF($K341=46,$D341,0)</f>
        <v/>
      </c>
      <c r="BN341">
        <f>MAX(0,BN340*(1+BN$6/Setup!$C$13)-DL341-FJ341)+IF($K341=47,$D341,0)</f>
        <v/>
      </c>
      <c r="BO341">
        <f>MAX(0,BO340*(1+BO$6/Setup!$C$13)-DM341-FK341)+IF($K341=48,$D341,0)</f>
        <v/>
      </c>
      <c r="BP341">
        <f>MAX(0,BP340*(1+BP$6/Setup!$C$13)-DN341-FL341)+IF($K341=49,$D341,0)</f>
        <v/>
      </c>
      <c r="BQ341">
        <f>MAX(0,BQ340*(1+BQ$6/Setup!$C$13)-DO341-FM341)+IF($K341=50,$D341,0)</f>
        <v/>
      </c>
      <c r="BR341">
        <f>MIN(T340*(1+T$6/Setup!$C$13),T$7)</f>
        <v/>
      </c>
      <c r="BS341">
        <f>MIN(U340*(1+U$6/Setup!$C$13),U$7)</f>
        <v/>
      </c>
      <c r="BT341">
        <f>MIN(V340*(1+V$6/Setup!$C$13),V$7)</f>
        <v/>
      </c>
      <c r="BU341">
        <f>MIN(W340*(1+W$6/Setup!$C$13),W$7)</f>
        <v/>
      </c>
      <c r="BV341">
        <f>MIN(X340*(1+X$6/Setup!$C$13),X$7)</f>
        <v/>
      </c>
      <c r="BW341">
        <f>MIN(Y340*(1+Y$6/Setup!$C$13),Y$7)</f>
        <v/>
      </c>
      <c r="BX341">
        <f>MIN(Z340*(1+Z$6/Setup!$C$13),Z$7)</f>
        <v/>
      </c>
      <c r="BY341">
        <f>MIN(AA340*(1+AA$6/Setup!$C$13),AA$7)</f>
        <v/>
      </c>
      <c r="BZ341">
        <f>MIN(AB340*(1+AB$6/Setup!$C$13),AB$7)</f>
        <v/>
      </c>
      <c r="CA341">
        <f>MIN(AC340*(1+AC$6/Setup!$C$13),AC$7)</f>
        <v/>
      </c>
      <c r="CB341">
        <f>MIN(AD340*(1+AD$6/Setup!$C$13),AD$7)</f>
        <v/>
      </c>
      <c r="CC341">
        <f>MIN(AE340*(1+AE$6/Setup!$C$13),AE$7)</f>
        <v/>
      </c>
      <c r="CD341">
        <f>MIN(AF340*(1+AF$6/Setup!$C$13),AF$7)</f>
        <v/>
      </c>
      <c r="CE341">
        <f>MIN(AG340*(1+AG$6/Setup!$C$13),AG$7)</f>
        <v/>
      </c>
      <c r="CF341">
        <f>MIN(AH340*(1+AH$6/Setup!$C$13),AH$7)</f>
        <v/>
      </c>
      <c r="CG341">
        <f>MIN(AI340*(1+AI$6/Setup!$C$13),AI$7)</f>
        <v/>
      </c>
      <c r="CH341">
        <f>MIN(AJ340*(1+AJ$6/Setup!$C$13),AJ$7)</f>
        <v/>
      </c>
      <c r="CI341">
        <f>MIN(AK340*(1+AK$6/Setup!$C$13),AK$7)</f>
        <v/>
      </c>
      <c r="CJ341">
        <f>MIN(AL340*(1+AL$6/Setup!$C$13),AL$7)</f>
        <v/>
      </c>
      <c r="CK341">
        <f>MIN(AM340*(1+AM$6/Setup!$C$13),AM$7)</f>
        <v/>
      </c>
      <c r="CL341">
        <f>MIN(AN340*(1+AN$6/Setup!$C$13),AN$7)</f>
        <v/>
      </c>
      <c r="CM341">
        <f>MIN(AO340*(1+AO$6/Setup!$C$13),AO$7)</f>
        <v/>
      </c>
      <c r="CN341">
        <f>MIN(AP340*(1+AP$6/Setup!$C$13),AP$7)</f>
        <v/>
      </c>
      <c r="CO341">
        <f>MIN(AQ340*(1+AQ$6/Setup!$C$13),AQ$7)</f>
        <v/>
      </c>
      <c r="CP341">
        <f>MIN(AR340*(1+AR$6/Setup!$C$13),AR$7)</f>
        <v/>
      </c>
      <c r="CQ341">
        <f>MIN(AS340*(1+AS$6/Setup!$C$13),AS$7)</f>
        <v/>
      </c>
      <c r="CR341">
        <f>MIN(AT340*(1+AT$6/Setup!$C$13),AT$7)</f>
        <v/>
      </c>
      <c r="CS341">
        <f>MIN(AU340*(1+AU$6/Setup!$C$13),AU$7)</f>
        <v/>
      </c>
      <c r="CT341">
        <f>MIN(AV340*(1+AV$6/Setup!$C$13),AV$7)</f>
        <v/>
      </c>
      <c r="CU341">
        <f>MIN(AW340*(1+AW$6/Setup!$C$13),AW$7)</f>
        <v/>
      </c>
      <c r="CV341">
        <f>MIN(AX340*(1+AX$6/Setup!$C$13),AX$7)</f>
        <v/>
      </c>
      <c r="CW341">
        <f>MIN(AY340*(1+AY$6/Setup!$C$13),AY$7)</f>
        <v/>
      </c>
      <c r="CX341">
        <f>MIN(AZ340*(1+AZ$6/Setup!$C$13),AZ$7)</f>
        <v/>
      </c>
      <c r="CY341">
        <f>MIN(BA340*(1+BA$6/Setup!$C$13),BA$7)</f>
        <v/>
      </c>
      <c r="CZ341">
        <f>MIN(BB340*(1+BB$6/Setup!$C$13),BB$7)</f>
        <v/>
      </c>
      <c r="DA341">
        <f>MIN(BC340*(1+BC$6/Setup!$C$13),BC$7)</f>
        <v/>
      </c>
      <c r="DB341">
        <f>MIN(BD340*(1+BD$6/Setup!$C$13),BD$7)</f>
        <v/>
      </c>
      <c r="DC341">
        <f>MIN(BE340*(1+BE$6/Setup!$C$13),BE$7)</f>
        <v/>
      </c>
      <c r="DD341">
        <f>MIN(BF340*(1+BF$6/Setup!$C$13),BF$7)</f>
        <v/>
      </c>
      <c r="DE341">
        <f>MIN(BG340*(1+BG$6/Setup!$C$13),BG$7)</f>
        <v/>
      </c>
      <c r="DF341">
        <f>MIN(BH340*(1+BH$6/Setup!$C$13),BH$7)</f>
        <v/>
      </c>
      <c r="DG341">
        <f>MIN(BI340*(1+BI$6/Setup!$C$13),BI$7)</f>
        <v/>
      </c>
      <c r="DH341">
        <f>MIN(BJ340*(1+BJ$6/Setup!$C$13),BJ$7)</f>
        <v/>
      </c>
      <c r="DI341">
        <f>MIN(BK340*(1+BK$6/Setup!$C$13),BK$7)</f>
        <v/>
      </c>
      <c r="DJ341">
        <f>MIN(BL340*(1+BL$6/Setup!$C$13),BL$7)</f>
        <v/>
      </c>
      <c r="DK341">
        <f>MIN(BM340*(1+BM$6/Setup!$C$13),BM$7)</f>
        <v/>
      </c>
      <c r="DL341">
        <f>MIN(BN340*(1+BN$6/Setup!$C$13),BN$7)</f>
        <v/>
      </c>
      <c r="DM341">
        <f>MIN(BO340*(1+BO$6/Setup!$C$13),BO$7)</f>
        <v/>
      </c>
      <c r="DN341">
        <f>MIN(BP340*(1+BP$6/Setup!$C$13),BP$7)</f>
        <v/>
      </c>
      <c r="DO341">
        <f>MIN(BQ340*(1+BQ$6/Setup!$C$13),BQ$7)</f>
        <v/>
      </c>
      <c r="DP341">
        <f>MIN(T340*(1+T$6/Setup!$C$13)-BR341,$H341)</f>
        <v/>
      </c>
      <c r="DQ341">
        <f>MIN(U340*(1+U$6/Setup!$C$13)-BS341,MAX(0,$H341-SUM($DP341:DP341)))</f>
        <v/>
      </c>
      <c r="DR341">
        <f>MIN(V340*(1+V$6/Setup!$C$13)-BT341,MAX(0,$H341-SUM($DP341:DQ341)))</f>
        <v/>
      </c>
      <c r="DS341">
        <f>MIN(W340*(1+W$6/Setup!$C$13)-BU341,MAX(0,$H341-SUM($DP341:DR341)))</f>
        <v/>
      </c>
      <c r="DT341">
        <f>MIN(X340*(1+X$6/Setup!$C$13)-BV341,MAX(0,$H341-SUM($DP341:DS341)))</f>
        <v/>
      </c>
      <c r="DU341">
        <f>MIN(Y340*(1+Y$6/Setup!$C$13)-BW341,MAX(0,$H341-SUM($DP341:DT341)))</f>
        <v/>
      </c>
      <c r="DV341">
        <f>MIN(Z340*(1+Z$6/Setup!$C$13)-BX341,MAX(0,$H341-SUM($DP341:DU341)))</f>
        <v/>
      </c>
      <c r="DW341">
        <f>MIN(AA340*(1+AA$6/Setup!$C$13)-BY341,MAX(0,$H341-SUM($DP341:DV341)))</f>
        <v/>
      </c>
      <c r="DX341">
        <f>MIN(AB340*(1+AB$6/Setup!$C$13)-BZ341,MAX(0,$H341-SUM($DP341:DW341)))</f>
        <v/>
      </c>
      <c r="DY341">
        <f>MIN(AC340*(1+AC$6/Setup!$C$13)-CA341,MAX(0,$H341-SUM($DP341:DX341)))</f>
        <v/>
      </c>
      <c r="DZ341">
        <f>MIN(AD340*(1+AD$6/Setup!$C$13)-CB341,MAX(0,$H341-SUM($DP341:DY341)))</f>
        <v/>
      </c>
      <c r="EA341">
        <f>MIN(AE340*(1+AE$6/Setup!$C$13)-CC341,MAX(0,$H341-SUM($DP341:DZ341)))</f>
        <v/>
      </c>
      <c r="EB341">
        <f>MIN(AF340*(1+AF$6/Setup!$C$13)-CD341,MAX(0,$H341-SUM($DP341:EA341)))</f>
        <v/>
      </c>
      <c r="EC341">
        <f>MIN(AG340*(1+AG$6/Setup!$C$13)-CE341,MAX(0,$H341-SUM($DP341:EB341)))</f>
        <v/>
      </c>
      <c r="ED341">
        <f>MIN(AH340*(1+AH$6/Setup!$C$13)-CF341,MAX(0,$H341-SUM($DP341:EC341)))</f>
        <v/>
      </c>
      <c r="EE341">
        <f>MIN(AI340*(1+AI$6/Setup!$C$13)-CG341,MAX(0,$H341-SUM($DP341:ED341)))</f>
        <v/>
      </c>
      <c r="EF341">
        <f>MIN(AJ340*(1+AJ$6/Setup!$C$13)-CH341,MAX(0,$H341-SUM($DP341:EE341)))</f>
        <v/>
      </c>
      <c r="EG341">
        <f>MIN(AK340*(1+AK$6/Setup!$C$13)-CI341,MAX(0,$H341-SUM($DP341:EF341)))</f>
        <v/>
      </c>
      <c r="EH341">
        <f>MIN(AL340*(1+AL$6/Setup!$C$13)-CJ341,MAX(0,$H341-SUM($DP341:EG341)))</f>
        <v/>
      </c>
      <c r="EI341">
        <f>MIN(AM340*(1+AM$6/Setup!$C$13)-CK341,MAX(0,$H341-SUM($DP341:EH341)))</f>
        <v/>
      </c>
      <c r="EJ341">
        <f>MIN(AN340*(1+AN$6/Setup!$C$13)-CL341,MAX(0,$H341-SUM($DP341:EI341)))</f>
        <v/>
      </c>
      <c r="EK341">
        <f>MIN(AO340*(1+AO$6/Setup!$C$13)-CM341,MAX(0,$H341-SUM($DP341:EJ341)))</f>
        <v/>
      </c>
      <c r="EL341">
        <f>MIN(AP340*(1+AP$6/Setup!$C$13)-CN341,MAX(0,$H341-SUM($DP341:EK341)))</f>
        <v/>
      </c>
      <c r="EM341">
        <f>MIN(AQ340*(1+AQ$6/Setup!$C$13)-CO341,MAX(0,$H341-SUM($DP341:EL341)))</f>
        <v/>
      </c>
      <c r="EN341">
        <f>MIN(AR340*(1+AR$6/Setup!$C$13)-CP341,MAX(0,$H341-SUM($DP341:EM341)))</f>
        <v/>
      </c>
      <c r="EO341">
        <f>MIN(AS340*(1+AS$6/Setup!$C$13)-CQ341,MAX(0,$H341-SUM($DP341:EN341)))</f>
        <v/>
      </c>
      <c r="EP341">
        <f>MIN(AT340*(1+AT$6/Setup!$C$13)-CR341,MAX(0,$H341-SUM($DP341:EO341)))</f>
        <v/>
      </c>
      <c r="EQ341">
        <f>MIN(AU340*(1+AU$6/Setup!$C$13)-CS341,MAX(0,$H341-SUM($DP341:EP341)))</f>
        <v/>
      </c>
      <c r="ER341">
        <f>MIN(AV340*(1+AV$6/Setup!$C$13)-CT341,MAX(0,$H341-SUM($DP341:EQ341)))</f>
        <v/>
      </c>
      <c r="ES341">
        <f>MIN(AW340*(1+AW$6/Setup!$C$13)-CU341,MAX(0,$H341-SUM($DP341:ER341)))</f>
        <v/>
      </c>
      <c r="ET341">
        <f>MIN(AX340*(1+AX$6/Setup!$C$13)-CV341,MAX(0,$H341-SUM($DP341:ES341)))</f>
        <v/>
      </c>
      <c r="EU341">
        <f>MIN(AY340*(1+AY$6/Setup!$C$13)-CW341,MAX(0,$H341-SUM($DP341:ET341)))</f>
        <v/>
      </c>
      <c r="EV341">
        <f>MIN(AZ340*(1+AZ$6/Setup!$C$13)-CX341,MAX(0,$H341-SUM($DP341:EU341)))</f>
        <v/>
      </c>
      <c r="EW341">
        <f>MIN(BA340*(1+BA$6/Setup!$C$13)-CY341,MAX(0,$H341-SUM($DP341:EV341)))</f>
        <v/>
      </c>
      <c r="EX341">
        <f>MIN(BB340*(1+BB$6/Setup!$C$13)-CZ341,MAX(0,$H341-SUM($DP341:EW341)))</f>
        <v/>
      </c>
      <c r="EY341">
        <f>MIN(BC340*(1+BC$6/Setup!$C$13)-DA341,MAX(0,$H341-SUM($DP341:EX341)))</f>
        <v/>
      </c>
      <c r="EZ341">
        <f>MIN(BD340*(1+BD$6/Setup!$C$13)-DB341,MAX(0,$H341-SUM($DP341:EY341)))</f>
        <v/>
      </c>
      <c r="FA341">
        <f>MIN(BE340*(1+BE$6/Setup!$C$13)-DC341,MAX(0,$H341-SUM($DP341:EZ341)))</f>
        <v/>
      </c>
      <c r="FB341">
        <f>MIN(BF340*(1+BF$6/Setup!$C$13)-DD341,MAX(0,$H341-SUM($DP341:FA341)))</f>
        <v/>
      </c>
      <c r="FC341">
        <f>MIN(BG340*(1+BG$6/Setup!$C$13)-DE341,MAX(0,$H341-SUM($DP341:FB341)))</f>
        <v/>
      </c>
      <c r="FD341">
        <f>MIN(BH340*(1+BH$6/Setup!$C$13)-DF341,MAX(0,$H341-SUM($DP341:FC341)))</f>
        <v/>
      </c>
      <c r="FE341">
        <f>MIN(BI340*(1+BI$6/Setup!$C$13)-DG341,MAX(0,$H341-SUM($DP341:FD341)))</f>
        <v/>
      </c>
      <c r="FF341">
        <f>MIN(BJ340*(1+BJ$6/Setup!$C$13)-DH341,MAX(0,$H341-SUM($DP341:FE341)))</f>
        <v/>
      </c>
      <c r="FG341">
        <f>MIN(BK340*(1+BK$6/Setup!$C$13)-DI341,MAX(0,$H341-SUM($DP341:FF341)))</f>
        <v/>
      </c>
      <c r="FH341">
        <f>MIN(BL340*(1+BL$6/Setup!$C$13)-DJ341,MAX(0,$H341-SUM($DP341:FG341)))</f>
        <v/>
      </c>
      <c r="FI341">
        <f>MIN(BM340*(1+BM$6/Setup!$C$13)-DK341,MAX(0,$H341-SUM($DP341:FH341)))</f>
        <v/>
      </c>
      <c r="FJ341">
        <f>MIN(BN340*(1+BN$6/Setup!$C$13)-DL341,MAX(0,$H341-SUM($DP341:FI341)))</f>
        <v/>
      </c>
      <c r="FK341">
        <f>MIN(BO340*(1+BO$6/Setup!$C$13)-DM341,MAX(0,$H341-SUM($DP341:FJ341)))</f>
        <v/>
      </c>
      <c r="FL341">
        <f>MIN(BP340*(1+BP$6/Setup!$C$13)-DN341,MAX(0,$H341-SUM($DP341:FK341)))</f>
        <v/>
      </c>
      <c r="FM341">
        <f>MIN(BQ340*(1+BQ$6/Setup!$C$13)-DO341,MAX(0,$H341-SUM($DP341:FL341)))</f>
        <v/>
      </c>
    </row>
    <row r="342">
      <c r="A342">
        <f>A341+1</f>
        <v/>
      </c>
      <c r="B342">
        <f>IF(Setup!$C$6="Every week",Setup!$C$7+7*(A342-1),IF(Setup!$C$6="Every 2 weeks",Setup!$C$7+14*(A342-1),IF(Setup!$C$6="Every month",EDATE(Setup!$C$7,A342-1),EOMONTH(Setup!$C$7,INT((A342-1+Setup!$C$20)/2)-1)+MIN(IF(MOD(A342-1+Setup!$C$20,2)=0,Setup!$C$18,Setup!$C$19),DAY(EOMONTH(Setup!$C$7,INT((A342-1+Setup!$C$20)/2)))))))</f>
        <v/>
      </c>
      <c r="C342">
        <f>N('Paycheck Plan'!J338)</f>
        <v/>
      </c>
      <c r="D342">
        <f>N('Paycheck Plan'!K338)</f>
        <v/>
      </c>
      <c r="E342">
        <f>MIN(MAX(0,Setup!$C$10-F341),MAX(0,Setup!$C$8+C342-G342))</f>
        <v/>
      </c>
      <c r="F342">
        <f>F341+E342</f>
        <v/>
      </c>
      <c r="G342">
        <f>MIN(Setup!$C$14,MAX(0,Setup!$C$8+C342))</f>
        <v/>
      </c>
      <c r="H342">
        <f>MAX(0,Setup!$C$8+C342-G342-E342)+SUM($T$7:$BQ$7)-SUM(BR342:DO342)</f>
        <v/>
      </c>
      <c r="I342">
        <f>SUMPRODUCT(T341:BQ341,$T$6:$BQ$6)/Setup!$C$13</f>
        <v/>
      </c>
      <c r="J342">
        <f>SUM(T342:BQ342)</f>
        <v/>
      </c>
      <c r="K342">
        <f>IF(MAX(DP342:FM342)&gt;0,MATCH(MAX(DP342:FM342),DP342:FM342,0),1)</f>
        <v/>
      </c>
      <c r="T342">
        <f>MAX(0,T341*(1+T$6/Setup!$C$13)-BR342-DP342)+IF($K342=1,$D342,0)</f>
        <v/>
      </c>
      <c r="U342">
        <f>MAX(0,U341*(1+U$6/Setup!$C$13)-BS342-DQ342)+IF($K342=2,$D342,0)</f>
        <v/>
      </c>
      <c r="V342">
        <f>MAX(0,V341*(1+V$6/Setup!$C$13)-BT342-DR342)+IF($K342=3,$D342,0)</f>
        <v/>
      </c>
      <c r="W342">
        <f>MAX(0,W341*(1+W$6/Setup!$C$13)-BU342-DS342)+IF($K342=4,$D342,0)</f>
        <v/>
      </c>
      <c r="X342">
        <f>MAX(0,X341*(1+X$6/Setup!$C$13)-BV342-DT342)+IF($K342=5,$D342,0)</f>
        <v/>
      </c>
      <c r="Y342">
        <f>MAX(0,Y341*(1+Y$6/Setup!$C$13)-BW342-DU342)+IF($K342=6,$D342,0)</f>
        <v/>
      </c>
      <c r="Z342">
        <f>MAX(0,Z341*(1+Z$6/Setup!$C$13)-BX342-DV342)+IF($K342=7,$D342,0)</f>
        <v/>
      </c>
      <c r="AA342">
        <f>MAX(0,AA341*(1+AA$6/Setup!$C$13)-BY342-DW342)+IF($K342=8,$D342,0)</f>
        <v/>
      </c>
      <c r="AB342">
        <f>MAX(0,AB341*(1+AB$6/Setup!$C$13)-BZ342-DX342)+IF($K342=9,$D342,0)</f>
        <v/>
      </c>
      <c r="AC342">
        <f>MAX(0,AC341*(1+AC$6/Setup!$C$13)-CA342-DY342)+IF($K342=10,$D342,0)</f>
        <v/>
      </c>
      <c r="AD342">
        <f>MAX(0,AD341*(1+AD$6/Setup!$C$13)-CB342-DZ342)+IF($K342=11,$D342,0)</f>
        <v/>
      </c>
      <c r="AE342">
        <f>MAX(0,AE341*(1+AE$6/Setup!$C$13)-CC342-EA342)+IF($K342=12,$D342,0)</f>
        <v/>
      </c>
      <c r="AF342">
        <f>MAX(0,AF341*(1+AF$6/Setup!$C$13)-CD342-EB342)+IF($K342=13,$D342,0)</f>
        <v/>
      </c>
      <c r="AG342">
        <f>MAX(0,AG341*(1+AG$6/Setup!$C$13)-CE342-EC342)+IF($K342=14,$D342,0)</f>
        <v/>
      </c>
      <c r="AH342">
        <f>MAX(0,AH341*(1+AH$6/Setup!$C$13)-CF342-ED342)+IF($K342=15,$D342,0)</f>
        <v/>
      </c>
      <c r="AI342">
        <f>MAX(0,AI341*(1+AI$6/Setup!$C$13)-CG342-EE342)+IF($K342=16,$D342,0)</f>
        <v/>
      </c>
      <c r="AJ342">
        <f>MAX(0,AJ341*(1+AJ$6/Setup!$C$13)-CH342-EF342)+IF($K342=17,$D342,0)</f>
        <v/>
      </c>
      <c r="AK342">
        <f>MAX(0,AK341*(1+AK$6/Setup!$C$13)-CI342-EG342)+IF($K342=18,$D342,0)</f>
        <v/>
      </c>
      <c r="AL342">
        <f>MAX(0,AL341*(1+AL$6/Setup!$C$13)-CJ342-EH342)+IF($K342=19,$D342,0)</f>
        <v/>
      </c>
      <c r="AM342">
        <f>MAX(0,AM341*(1+AM$6/Setup!$C$13)-CK342-EI342)+IF($K342=20,$D342,0)</f>
        <v/>
      </c>
      <c r="AN342">
        <f>MAX(0,AN341*(1+AN$6/Setup!$C$13)-CL342-EJ342)+IF($K342=21,$D342,0)</f>
        <v/>
      </c>
      <c r="AO342">
        <f>MAX(0,AO341*(1+AO$6/Setup!$C$13)-CM342-EK342)+IF($K342=22,$D342,0)</f>
        <v/>
      </c>
      <c r="AP342">
        <f>MAX(0,AP341*(1+AP$6/Setup!$C$13)-CN342-EL342)+IF($K342=23,$D342,0)</f>
        <v/>
      </c>
      <c r="AQ342">
        <f>MAX(0,AQ341*(1+AQ$6/Setup!$C$13)-CO342-EM342)+IF($K342=24,$D342,0)</f>
        <v/>
      </c>
      <c r="AR342">
        <f>MAX(0,AR341*(1+AR$6/Setup!$C$13)-CP342-EN342)+IF($K342=25,$D342,0)</f>
        <v/>
      </c>
      <c r="AS342">
        <f>MAX(0,AS341*(1+AS$6/Setup!$C$13)-CQ342-EO342)+IF($K342=26,$D342,0)</f>
        <v/>
      </c>
      <c r="AT342">
        <f>MAX(0,AT341*(1+AT$6/Setup!$C$13)-CR342-EP342)+IF($K342=27,$D342,0)</f>
        <v/>
      </c>
      <c r="AU342">
        <f>MAX(0,AU341*(1+AU$6/Setup!$C$13)-CS342-EQ342)+IF($K342=28,$D342,0)</f>
        <v/>
      </c>
      <c r="AV342">
        <f>MAX(0,AV341*(1+AV$6/Setup!$C$13)-CT342-ER342)+IF($K342=29,$D342,0)</f>
        <v/>
      </c>
      <c r="AW342">
        <f>MAX(0,AW341*(1+AW$6/Setup!$C$13)-CU342-ES342)+IF($K342=30,$D342,0)</f>
        <v/>
      </c>
      <c r="AX342">
        <f>MAX(0,AX341*(1+AX$6/Setup!$C$13)-CV342-ET342)+IF($K342=31,$D342,0)</f>
        <v/>
      </c>
      <c r="AY342">
        <f>MAX(0,AY341*(1+AY$6/Setup!$C$13)-CW342-EU342)+IF($K342=32,$D342,0)</f>
        <v/>
      </c>
      <c r="AZ342">
        <f>MAX(0,AZ341*(1+AZ$6/Setup!$C$13)-CX342-EV342)+IF($K342=33,$D342,0)</f>
        <v/>
      </c>
      <c r="BA342">
        <f>MAX(0,BA341*(1+BA$6/Setup!$C$13)-CY342-EW342)+IF($K342=34,$D342,0)</f>
        <v/>
      </c>
      <c r="BB342">
        <f>MAX(0,BB341*(1+BB$6/Setup!$C$13)-CZ342-EX342)+IF($K342=35,$D342,0)</f>
        <v/>
      </c>
      <c r="BC342">
        <f>MAX(0,BC341*(1+BC$6/Setup!$C$13)-DA342-EY342)+IF($K342=36,$D342,0)</f>
        <v/>
      </c>
      <c r="BD342">
        <f>MAX(0,BD341*(1+BD$6/Setup!$C$13)-DB342-EZ342)+IF($K342=37,$D342,0)</f>
        <v/>
      </c>
      <c r="BE342">
        <f>MAX(0,BE341*(1+BE$6/Setup!$C$13)-DC342-FA342)+IF($K342=38,$D342,0)</f>
        <v/>
      </c>
      <c r="BF342">
        <f>MAX(0,BF341*(1+BF$6/Setup!$C$13)-DD342-FB342)+IF($K342=39,$D342,0)</f>
        <v/>
      </c>
      <c r="BG342">
        <f>MAX(0,BG341*(1+BG$6/Setup!$C$13)-DE342-FC342)+IF($K342=40,$D342,0)</f>
        <v/>
      </c>
      <c r="BH342">
        <f>MAX(0,BH341*(1+BH$6/Setup!$C$13)-DF342-FD342)+IF($K342=41,$D342,0)</f>
        <v/>
      </c>
      <c r="BI342">
        <f>MAX(0,BI341*(1+BI$6/Setup!$C$13)-DG342-FE342)+IF($K342=42,$D342,0)</f>
        <v/>
      </c>
      <c r="BJ342">
        <f>MAX(0,BJ341*(1+BJ$6/Setup!$C$13)-DH342-FF342)+IF($K342=43,$D342,0)</f>
        <v/>
      </c>
      <c r="BK342">
        <f>MAX(0,BK341*(1+BK$6/Setup!$C$13)-DI342-FG342)+IF($K342=44,$D342,0)</f>
        <v/>
      </c>
      <c r="BL342">
        <f>MAX(0,BL341*(1+BL$6/Setup!$C$13)-DJ342-FH342)+IF($K342=45,$D342,0)</f>
        <v/>
      </c>
      <c r="BM342">
        <f>MAX(0,BM341*(1+BM$6/Setup!$C$13)-DK342-FI342)+IF($K342=46,$D342,0)</f>
        <v/>
      </c>
      <c r="BN342">
        <f>MAX(0,BN341*(1+BN$6/Setup!$C$13)-DL342-FJ342)+IF($K342=47,$D342,0)</f>
        <v/>
      </c>
      <c r="BO342">
        <f>MAX(0,BO341*(1+BO$6/Setup!$C$13)-DM342-FK342)+IF($K342=48,$D342,0)</f>
        <v/>
      </c>
      <c r="BP342">
        <f>MAX(0,BP341*(1+BP$6/Setup!$C$13)-DN342-FL342)+IF($K342=49,$D342,0)</f>
        <v/>
      </c>
      <c r="BQ342">
        <f>MAX(0,BQ341*(1+BQ$6/Setup!$C$13)-DO342-FM342)+IF($K342=50,$D342,0)</f>
        <v/>
      </c>
      <c r="BR342">
        <f>MIN(T341*(1+T$6/Setup!$C$13),T$7)</f>
        <v/>
      </c>
      <c r="BS342">
        <f>MIN(U341*(1+U$6/Setup!$C$13),U$7)</f>
        <v/>
      </c>
      <c r="BT342">
        <f>MIN(V341*(1+V$6/Setup!$C$13),V$7)</f>
        <v/>
      </c>
      <c r="BU342">
        <f>MIN(W341*(1+W$6/Setup!$C$13),W$7)</f>
        <v/>
      </c>
      <c r="BV342">
        <f>MIN(X341*(1+X$6/Setup!$C$13),X$7)</f>
        <v/>
      </c>
      <c r="BW342">
        <f>MIN(Y341*(1+Y$6/Setup!$C$13),Y$7)</f>
        <v/>
      </c>
      <c r="BX342">
        <f>MIN(Z341*(1+Z$6/Setup!$C$13),Z$7)</f>
        <v/>
      </c>
      <c r="BY342">
        <f>MIN(AA341*(1+AA$6/Setup!$C$13),AA$7)</f>
        <v/>
      </c>
      <c r="BZ342">
        <f>MIN(AB341*(1+AB$6/Setup!$C$13),AB$7)</f>
        <v/>
      </c>
      <c r="CA342">
        <f>MIN(AC341*(1+AC$6/Setup!$C$13),AC$7)</f>
        <v/>
      </c>
      <c r="CB342">
        <f>MIN(AD341*(1+AD$6/Setup!$C$13),AD$7)</f>
        <v/>
      </c>
      <c r="CC342">
        <f>MIN(AE341*(1+AE$6/Setup!$C$13),AE$7)</f>
        <v/>
      </c>
      <c r="CD342">
        <f>MIN(AF341*(1+AF$6/Setup!$C$13),AF$7)</f>
        <v/>
      </c>
      <c r="CE342">
        <f>MIN(AG341*(1+AG$6/Setup!$C$13),AG$7)</f>
        <v/>
      </c>
      <c r="CF342">
        <f>MIN(AH341*(1+AH$6/Setup!$C$13),AH$7)</f>
        <v/>
      </c>
      <c r="CG342">
        <f>MIN(AI341*(1+AI$6/Setup!$C$13),AI$7)</f>
        <v/>
      </c>
      <c r="CH342">
        <f>MIN(AJ341*(1+AJ$6/Setup!$C$13),AJ$7)</f>
        <v/>
      </c>
      <c r="CI342">
        <f>MIN(AK341*(1+AK$6/Setup!$C$13),AK$7)</f>
        <v/>
      </c>
      <c r="CJ342">
        <f>MIN(AL341*(1+AL$6/Setup!$C$13),AL$7)</f>
        <v/>
      </c>
      <c r="CK342">
        <f>MIN(AM341*(1+AM$6/Setup!$C$13),AM$7)</f>
        <v/>
      </c>
      <c r="CL342">
        <f>MIN(AN341*(1+AN$6/Setup!$C$13),AN$7)</f>
        <v/>
      </c>
      <c r="CM342">
        <f>MIN(AO341*(1+AO$6/Setup!$C$13),AO$7)</f>
        <v/>
      </c>
      <c r="CN342">
        <f>MIN(AP341*(1+AP$6/Setup!$C$13),AP$7)</f>
        <v/>
      </c>
      <c r="CO342">
        <f>MIN(AQ341*(1+AQ$6/Setup!$C$13),AQ$7)</f>
        <v/>
      </c>
      <c r="CP342">
        <f>MIN(AR341*(1+AR$6/Setup!$C$13),AR$7)</f>
        <v/>
      </c>
      <c r="CQ342">
        <f>MIN(AS341*(1+AS$6/Setup!$C$13),AS$7)</f>
        <v/>
      </c>
      <c r="CR342">
        <f>MIN(AT341*(1+AT$6/Setup!$C$13),AT$7)</f>
        <v/>
      </c>
      <c r="CS342">
        <f>MIN(AU341*(1+AU$6/Setup!$C$13),AU$7)</f>
        <v/>
      </c>
      <c r="CT342">
        <f>MIN(AV341*(1+AV$6/Setup!$C$13),AV$7)</f>
        <v/>
      </c>
      <c r="CU342">
        <f>MIN(AW341*(1+AW$6/Setup!$C$13),AW$7)</f>
        <v/>
      </c>
      <c r="CV342">
        <f>MIN(AX341*(1+AX$6/Setup!$C$13),AX$7)</f>
        <v/>
      </c>
      <c r="CW342">
        <f>MIN(AY341*(1+AY$6/Setup!$C$13),AY$7)</f>
        <v/>
      </c>
      <c r="CX342">
        <f>MIN(AZ341*(1+AZ$6/Setup!$C$13),AZ$7)</f>
        <v/>
      </c>
      <c r="CY342">
        <f>MIN(BA341*(1+BA$6/Setup!$C$13),BA$7)</f>
        <v/>
      </c>
      <c r="CZ342">
        <f>MIN(BB341*(1+BB$6/Setup!$C$13),BB$7)</f>
        <v/>
      </c>
      <c r="DA342">
        <f>MIN(BC341*(1+BC$6/Setup!$C$13),BC$7)</f>
        <v/>
      </c>
      <c r="DB342">
        <f>MIN(BD341*(1+BD$6/Setup!$C$13),BD$7)</f>
        <v/>
      </c>
      <c r="DC342">
        <f>MIN(BE341*(1+BE$6/Setup!$C$13),BE$7)</f>
        <v/>
      </c>
      <c r="DD342">
        <f>MIN(BF341*(1+BF$6/Setup!$C$13),BF$7)</f>
        <v/>
      </c>
      <c r="DE342">
        <f>MIN(BG341*(1+BG$6/Setup!$C$13),BG$7)</f>
        <v/>
      </c>
      <c r="DF342">
        <f>MIN(BH341*(1+BH$6/Setup!$C$13),BH$7)</f>
        <v/>
      </c>
      <c r="DG342">
        <f>MIN(BI341*(1+BI$6/Setup!$C$13),BI$7)</f>
        <v/>
      </c>
      <c r="DH342">
        <f>MIN(BJ341*(1+BJ$6/Setup!$C$13),BJ$7)</f>
        <v/>
      </c>
      <c r="DI342">
        <f>MIN(BK341*(1+BK$6/Setup!$C$13),BK$7)</f>
        <v/>
      </c>
      <c r="DJ342">
        <f>MIN(BL341*(1+BL$6/Setup!$C$13),BL$7)</f>
        <v/>
      </c>
      <c r="DK342">
        <f>MIN(BM341*(1+BM$6/Setup!$C$13),BM$7)</f>
        <v/>
      </c>
      <c r="DL342">
        <f>MIN(BN341*(1+BN$6/Setup!$C$13),BN$7)</f>
        <v/>
      </c>
      <c r="DM342">
        <f>MIN(BO341*(1+BO$6/Setup!$C$13),BO$7)</f>
        <v/>
      </c>
      <c r="DN342">
        <f>MIN(BP341*(1+BP$6/Setup!$C$13),BP$7)</f>
        <v/>
      </c>
      <c r="DO342">
        <f>MIN(BQ341*(1+BQ$6/Setup!$C$13),BQ$7)</f>
        <v/>
      </c>
      <c r="DP342">
        <f>MIN(T341*(1+T$6/Setup!$C$13)-BR342,$H342)</f>
        <v/>
      </c>
      <c r="DQ342">
        <f>MIN(U341*(1+U$6/Setup!$C$13)-BS342,MAX(0,$H342-SUM($DP342:DP342)))</f>
        <v/>
      </c>
      <c r="DR342">
        <f>MIN(V341*(1+V$6/Setup!$C$13)-BT342,MAX(0,$H342-SUM($DP342:DQ342)))</f>
        <v/>
      </c>
      <c r="DS342">
        <f>MIN(W341*(1+W$6/Setup!$C$13)-BU342,MAX(0,$H342-SUM($DP342:DR342)))</f>
        <v/>
      </c>
      <c r="DT342">
        <f>MIN(X341*(1+X$6/Setup!$C$13)-BV342,MAX(0,$H342-SUM($DP342:DS342)))</f>
        <v/>
      </c>
      <c r="DU342">
        <f>MIN(Y341*(1+Y$6/Setup!$C$13)-BW342,MAX(0,$H342-SUM($DP342:DT342)))</f>
        <v/>
      </c>
      <c r="DV342">
        <f>MIN(Z341*(1+Z$6/Setup!$C$13)-BX342,MAX(0,$H342-SUM($DP342:DU342)))</f>
        <v/>
      </c>
      <c r="DW342">
        <f>MIN(AA341*(1+AA$6/Setup!$C$13)-BY342,MAX(0,$H342-SUM($DP342:DV342)))</f>
        <v/>
      </c>
      <c r="DX342">
        <f>MIN(AB341*(1+AB$6/Setup!$C$13)-BZ342,MAX(0,$H342-SUM($DP342:DW342)))</f>
        <v/>
      </c>
      <c r="DY342">
        <f>MIN(AC341*(1+AC$6/Setup!$C$13)-CA342,MAX(0,$H342-SUM($DP342:DX342)))</f>
        <v/>
      </c>
      <c r="DZ342">
        <f>MIN(AD341*(1+AD$6/Setup!$C$13)-CB342,MAX(0,$H342-SUM($DP342:DY342)))</f>
        <v/>
      </c>
      <c r="EA342">
        <f>MIN(AE341*(1+AE$6/Setup!$C$13)-CC342,MAX(0,$H342-SUM($DP342:DZ342)))</f>
        <v/>
      </c>
      <c r="EB342">
        <f>MIN(AF341*(1+AF$6/Setup!$C$13)-CD342,MAX(0,$H342-SUM($DP342:EA342)))</f>
        <v/>
      </c>
      <c r="EC342">
        <f>MIN(AG341*(1+AG$6/Setup!$C$13)-CE342,MAX(0,$H342-SUM($DP342:EB342)))</f>
        <v/>
      </c>
      <c r="ED342">
        <f>MIN(AH341*(1+AH$6/Setup!$C$13)-CF342,MAX(0,$H342-SUM($DP342:EC342)))</f>
        <v/>
      </c>
      <c r="EE342">
        <f>MIN(AI341*(1+AI$6/Setup!$C$13)-CG342,MAX(0,$H342-SUM($DP342:ED342)))</f>
        <v/>
      </c>
      <c r="EF342">
        <f>MIN(AJ341*(1+AJ$6/Setup!$C$13)-CH342,MAX(0,$H342-SUM($DP342:EE342)))</f>
        <v/>
      </c>
      <c r="EG342">
        <f>MIN(AK341*(1+AK$6/Setup!$C$13)-CI342,MAX(0,$H342-SUM($DP342:EF342)))</f>
        <v/>
      </c>
      <c r="EH342">
        <f>MIN(AL341*(1+AL$6/Setup!$C$13)-CJ342,MAX(0,$H342-SUM($DP342:EG342)))</f>
        <v/>
      </c>
      <c r="EI342">
        <f>MIN(AM341*(1+AM$6/Setup!$C$13)-CK342,MAX(0,$H342-SUM($DP342:EH342)))</f>
        <v/>
      </c>
      <c r="EJ342">
        <f>MIN(AN341*(1+AN$6/Setup!$C$13)-CL342,MAX(0,$H342-SUM($DP342:EI342)))</f>
        <v/>
      </c>
      <c r="EK342">
        <f>MIN(AO341*(1+AO$6/Setup!$C$13)-CM342,MAX(0,$H342-SUM($DP342:EJ342)))</f>
        <v/>
      </c>
      <c r="EL342">
        <f>MIN(AP341*(1+AP$6/Setup!$C$13)-CN342,MAX(0,$H342-SUM($DP342:EK342)))</f>
        <v/>
      </c>
      <c r="EM342">
        <f>MIN(AQ341*(1+AQ$6/Setup!$C$13)-CO342,MAX(0,$H342-SUM($DP342:EL342)))</f>
        <v/>
      </c>
      <c r="EN342">
        <f>MIN(AR341*(1+AR$6/Setup!$C$13)-CP342,MAX(0,$H342-SUM($DP342:EM342)))</f>
        <v/>
      </c>
      <c r="EO342">
        <f>MIN(AS341*(1+AS$6/Setup!$C$13)-CQ342,MAX(0,$H342-SUM($DP342:EN342)))</f>
        <v/>
      </c>
      <c r="EP342">
        <f>MIN(AT341*(1+AT$6/Setup!$C$13)-CR342,MAX(0,$H342-SUM($DP342:EO342)))</f>
        <v/>
      </c>
      <c r="EQ342">
        <f>MIN(AU341*(1+AU$6/Setup!$C$13)-CS342,MAX(0,$H342-SUM($DP342:EP342)))</f>
        <v/>
      </c>
      <c r="ER342">
        <f>MIN(AV341*(1+AV$6/Setup!$C$13)-CT342,MAX(0,$H342-SUM($DP342:EQ342)))</f>
        <v/>
      </c>
      <c r="ES342">
        <f>MIN(AW341*(1+AW$6/Setup!$C$13)-CU342,MAX(0,$H342-SUM($DP342:ER342)))</f>
        <v/>
      </c>
      <c r="ET342">
        <f>MIN(AX341*(1+AX$6/Setup!$C$13)-CV342,MAX(0,$H342-SUM($DP342:ES342)))</f>
        <v/>
      </c>
      <c r="EU342">
        <f>MIN(AY341*(1+AY$6/Setup!$C$13)-CW342,MAX(0,$H342-SUM($DP342:ET342)))</f>
        <v/>
      </c>
      <c r="EV342">
        <f>MIN(AZ341*(1+AZ$6/Setup!$C$13)-CX342,MAX(0,$H342-SUM($DP342:EU342)))</f>
        <v/>
      </c>
      <c r="EW342">
        <f>MIN(BA341*(1+BA$6/Setup!$C$13)-CY342,MAX(0,$H342-SUM($DP342:EV342)))</f>
        <v/>
      </c>
      <c r="EX342">
        <f>MIN(BB341*(1+BB$6/Setup!$C$13)-CZ342,MAX(0,$H342-SUM($DP342:EW342)))</f>
        <v/>
      </c>
      <c r="EY342">
        <f>MIN(BC341*(1+BC$6/Setup!$C$13)-DA342,MAX(0,$H342-SUM($DP342:EX342)))</f>
        <v/>
      </c>
      <c r="EZ342">
        <f>MIN(BD341*(1+BD$6/Setup!$C$13)-DB342,MAX(0,$H342-SUM($DP342:EY342)))</f>
        <v/>
      </c>
      <c r="FA342">
        <f>MIN(BE341*(1+BE$6/Setup!$C$13)-DC342,MAX(0,$H342-SUM($DP342:EZ342)))</f>
        <v/>
      </c>
      <c r="FB342">
        <f>MIN(BF341*(1+BF$6/Setup!$C$13)-DD342,MAX(0,$H342-SUM($DP342:FA342)))</f>
        <v/>
      </c>
      <c r="FC342">
        <f>MIN(BG341*(1+BG$6/Setup!$C$13)-DE342,MAX(0,$H342-SUM($DP342:FB342)))</f>
        <v/>
      </c>
      <c r="FD342">
        <f>MIN(BH341*(1+BH$6/Setup!$C$13)-DF342,MAX(0,$H342-SUM($DP342:FC342)))</f>
        <v/>
      </c>
      <c r="FE342">
        <f>MIN(BI341*(1+BI$6/Setup!$C$13)-DG342,MAX(0,$H342-SUM($DP342:FD342)))</f>
        <v/>
      </c>
      <c r="FF342">
        <f>MIN(BJ341*(1+BJ$6/Setup!$C$13)-DH342,MAX(0,$H342-SUM($DP342:FE342)))</f>
        <v/>
      </c>
      <c r="FG342">
        <f>MIN(BK341*(1+BK$6/Setup!$C$13)-DI342,MAX(0,$H342-SUM($DP342:FF342)))</f>
        <v/>
      </c>
      <c r="FH342">
        <f>MIN(BL341*(1+BL$6/Setup!$C$13)-DJ342,MAX(0,$H342-SUM($DP342:FG342)))</f>
        <v/>
      </c>
      <c r="FI342">
        <f>MIN(BM341*(1+BM$6/Setup!$C$13)-DK342,MAX(0,$H342-SUM($DP342:FH342)))</f>
        <v/>
      </c>
      <c r="FJ342">
        <f>MIN(BN341*(1+BN$6/Setup!$C$13)-DL342,MAX(0,$H342-SUM($DP342:FI342)))</f>
        <v/>
      </c>
      <c r="FK342">
        <f>MIN(BO341*(1+BO$6/Setup!$C$13)-DM342,MAX(0,$H342-SUM($DP342:FJ342)))</f>
        <v/>
      </c>
      <c r="FL342">
        <f>MIN(BP341*(1+BP$6/Setup!$C$13)-DN342,MAX(0,$H342-SUM($DP342:FK342)))</f>
        <v/>
      </c>
      <c r="FM342">
        <f>MIN(BQ341*(1+BQ$6/Setup!$C$13)-DO342,MAX(0,$H342-SUM($DP342:FL342)))</f>
        <v/>
      </c>
    </row>
    <row r="343">
      <c r="A343">
        <f>A342+1</f>
        <v/>
      </c>
      <c r="B343">
        <f>IF(Setup!$C$6="Every week",Setup!$C$7+7*(A343-1),IF(Setup!$C$6="Every 2 weeks",Setup!$C$7+14*(A343-1),IF(Setup!$C$6="Every month",EDATE(Setup!$C$7,A343-1),EOMONTH(Setup!$C$7,INT((A343-1+Setup!$C$20)/2)-1)+MIN(IF(MOD(A343-1+Setup!$C$20,2)=0,Setup!$C$18,Setup!$C$19),DAY(EOMONTH(Setup!$C$7,INT((A343-1+Setup!$C$20)/2)))))))</f>
        <v/>
      </c>
      <c r="C343">
        <f>N('Paycheck Plan'!J339)</f>
        <v/>
      </c>
      <c r="D343">
        <f>N('Paycheck Plan'!K339)</f>
        <v/>
      </c>
      <c r="E343">
        <f>MIN(MAX(0,Setup!$C$10-F342),MAX(0,Setup!$C$8+C343-G343))</f>
        <v/>
      </c>
      <c r="F343">
        <f>F342+E343</f>
        <v/>
      </c>
      <c r="G343">
        <f>MIN(Setup!$C$14,MAX(0,Setup!$C$8+C343))</f>
        <v/>
      </c>
      <c r="H343">
        <f>MAX(0,Setup!$C$8+C343-G343-E343)+SUM($T$7:$BQ$7)-SUM(BR343:DO343)</f>
        <v/>
      </c>
      <c r="I343">
        <f>SUMPRODUCT(T342:BQ342,$T$6:$BQ$6)/Setup!$C$13</f>
        <v/>
      </c>
      <c r="J343">
        <f>SUM(T343:BQ343)</f>
        <v/>
      </c>
      <c r="K343">
        <f>IF(MAX(DP343:FM343)&gt;0,MATCH(MAX(DP343:FM343),DP343:FM343,0),1)</f>
        <v/>
      </c>
      <c r="T343">
        <f>MAX(0,T342*(1+T$6/Setup!$C$13)-BR343-DP343)+IF($K343=1,$D343,0)</f>
        <v/>
      </c>
      <c r="U343">
        <f>MAX(0,U342*(1+U$6/Setup!$C$13)-BS343-DQ343)+IF($K343=2,$D343,0)</f>
        <v/>
      </c>
      <c r="V343">
        <f>MAX(0,V342*(1+V$6/Setup!$C$13)-BT343-DR343)+IF($K343=3,$D343,0)</f>
        <v/>
      </c>
      <c r="W343">
        <f>MAX(0,W342*(1+W$6/Setup!$C$13)-BU343-DS343)+IF($K343=4,$D343,0)</f>
        <v/>
      </c>
      <c r="X343">
        <f>MAX(0,X342*(1+X$6/Setup!$C$13)-BV343-DT343)+IF($K343=5,$D343,0)</f>
        <v/>
      </c>
      <c r="Y343">
        <f>MAX(0,Y342*(1+Y$6/Setup!$C$13)-BW343-DU343)+IF($K343=6,$D343,0)</f>
        <v/>
      </c>
      <c r="Z343">
        <f>MAX(0,Z342*(1+Z$6/Setup!$C$13)-BX343-DV343)+IF($K343=7,$D343,0)</f>
        <v/>
      </c>
      <c r="AA343">
        <f>MAX(0,AA342*(1+AA$6/Setup!$C$13)-BY343-DW343)+IF($K343=8,$D343,0)</f>
        <v/>
      </c>
      <c r="AB343">
        <f>MAX(0,AB342*(1+AB$6/Setup!$C$13)-BZ343-DX343)+IF($K343=9,$D343,0)</f>
        <v/>
      </c>
      <c r="AC343">
        <f>MAX(0,AC342*(1+AC$6/Setup!$C$13)-CA343-DY343)+IF($K343=10,$D343,0)</f>
        <v/>
      </c>
      <c r="AD343">
        <f>MAX(0,AD342*(1+AD$6/Setup!$C$13)-CB343-DZ343)+IF($K343=11,$D343,0)</f>
        <v/>
      </c>
      <c r="AE343">
        <f>MAX(0,AE342*(1+AE$6/Setup!$C$13)-CC343-EA343)+IF($K343=12,$D343,0)</f>
        <v/>
      </c>
      <c r="AF343">
        <f>MAX(0,AF342*(1+AF$6/Setup!$C$13)-CD343-EB343)+IF($K343=13,$D343,0)</f>
        <v/>
      </c>
      <c r="AG343">
        <f>MAX(0,AG342*(1+AG$6/Setup!$C$13)-CE343-EC343)+IF($K343=14,$D343,0)</f>
        <v/>
      </c>
      <c r="AH343">
        <f>MAX(0,AH342*(1+AH$6/Setup!$C$13)-CF343-ED343)+IF($K343=15,$D343,0)</f>
        <v/>
      </c>
      <c r="AI343">
        <f>MAX(0,AI342*(1+AI$6/Setup!$C$13)-CG343-EE343)+IF($K343=16,$D343,0)</f>
        <v/>
      </c>
      <c r="AJ343">
        <f>MAX(0,AJ342*(1+AJ$6/Setup!$C$13)-CH343-EF343)+IF($K343=17,$D343,0)</f>
        <v/>
      </c>
      <c r="AK343">
        <f>MAX(0,AK342*(1+AK$6/Setup!$C$13)-CI343-EG343)+IF($K343=18,$D343,0)</f>
        <v/>
      </c>
      <c r="AL343">
        <f>MAX(0,AL342*(1+AL$6/Setup!$C$13)-CJ343-EH343)+IF($K343=19,$D343,0)</f>
        <v/>
      </c>
      <c r="AM343">
        <f>MAX(0,AM342*(1+AM$6/Setup!$C$13)-CK343-EI343)+IF($K343=20,$D343,0)</f>
        <v/>
      </c>
      <c r="AN343">
        <f>MAX(0,AN342*(1+AN$6/Setup!$C$13)-CL343-EJ343)+IF($K343=21,$D343,0)</f>
        <v/>
      </c>
      <c r="AO343">
        <f>MAX(0,AO342*(1+AO$6/Setup!$C$13)-CM343-EK343)+IF($K343=22,$D343,0)</f>
        <v/>
      </c>
      <c r="AP343">
        <f>MAX(0,AP342*(1+AP$6/Setup!$C$13)-CN343-EL343)+IF($K343=23,$D343,0)</f>
        <v/>
      </c>
      <c r="AQ343">
        <f>MAX(0,AQ342*(1+AQ$6/Setup!$C$13)-CO343-EM343)+IF($K343=24,$D343,0)</f>
        <v/>
      </c>
      <c r="AR343">
        <f>MAX(0,AR342*(1+AR$6/Setup!$C$13)-CP343-EN343)+IF($K343=25,$D343,0)</f>
        <v/>
      </c>
      <c r="AS343">
        <f>MAX(0,AS342*(1+AS$6/Setup!$C$13)-CQ343-EO343)+IF($K343=26,$D343,0)</f>
        <v/>
      </c>
      <c r="AT343">
        <f>MAX(0,AT342*(1+AT$6/Setup!$C$13)-CR343-EP343)+IF($K343=27,$D343,0)</f>
        <v/>
      </c>
      <c r="AU343">
        <f>MAX(0,AU342*(1+AU$6/Setup!$C$13)-CS343-EQ343)+IF($K343=28,$D343,0)</f>
        <v/>
      </c>
      <c r="AV343">
        <f>MAX(0,AV342*(1+AV$6/Setup!$C$13)-CT343-ER343)+IF($K343=29,$D343,0)</f>
        <v/>
      </c>
      <c r="AW343">
        <f>MAX(0,AW342*(1+AW$6/Setup!$C$13)-CU343-ES343)+IF($K343=30,$D343,0)</f>
        <v/>
      </c>
      <c r="AX343">
        <f>MAX(0,AX342*(1+AX$6/Setup!$C$13)-CV343-ET343)+IF($K343=31,$D343,0)</f>
        <v/>
      </c>
      <c r="AY343">
        <f>MAX(0,AY342*(1+AY$6/Setup!$C$13)-CW343-EU343)+IF($K343=32,$D343,0)</f>
        <v/>
      </c>
      <c r="AZ343">
        <f>MAX(0,AZ342*(1+AZ$6/Setup!$C$13)-CX343-EV343)+IF($K343=33,$D343,0)</f>
        <v/>
      </c>
      <c r="BA343">
        <f>MAX(0,BA342*(1+BA$6/Setup!$C$13)-CY343-EW343)+IF($K343=34,$D343,0)</f>
        <v/>
      </c>
      <c r="BB343">
        <f>MAX(0,BB342*(1+BB$6/Setup!$C$13)-CZ343-EX343)+IF($K343=35,$D343,0)</f>
        <v/>
      </c>
      <c r="BC343">
        <f>MAX(0,BC342*(1+BC$6/Setup!$C$13)-DA343-EY343)+IF($K343=36,$D343,0)</f>
        <v/>
      </c>
      <c r="BD343">
        <f>MAX(0,BD342*(1+BD$6/Setup!$C$13)-DB343-EZ343)+IF($K343=37,$D343,0)</f>
        <v/>
      </c>
      <c r="BE343">
        <f>MAX(0,BE342*(1+BE$6/Setup!$C$13)-DC343-FA343)+IF($K343=38,$D343,0)</f>
        <v/>
      </c>
      <c r="BF343">
        <f>MAX(0,BF342*(1+BF$6/Setup!$C$13)-DD343-FB343)+IF($K343=39,$D343,0)</f>
        <v/>
      </c>
      <c r="BG343">
        <f>MAX(0,BG342*(1+BG$6/Setup!$C$13)-DE343-FC343)+IF($K343=40,$D343,0)</f>
        <v/>
      </c>
      <c r="BH343">
        <f>MAX(0,BH342*(1+BH$6/Setup!$C$13)-DF343-FD343)+IF($K343=41,$D343,0)</f>
        <v/>
      </c>
      <c r="BI343">
        <f>MAX(0,BI342*(1+BI$6/Setup!$C$13)-DG343-FE343)+IF($K343=42,$D343,0)</f>
        <v/>
      </c>
      <c r="BJ343">
        <f>MAX(0,BJ342*(1+BJ$6/Setup!$C$13)-DH343-FF343)+IF($K343=43,$D343,0)</f>
        <v/>
      </c>
      <c r="BK343">
        <f>MAX(0,BK342*(1+BK$6/Setup!$C$13)-DI343-FG343)+IF($K343=44,$D343,0)</f>
        <v/>
      </c>
      <c r="BL343">
        <f>MAX(0,BL342*(1+BL$6/Setup!$C$13)-DJ343-FH343)+IF($K343=45,$D343,0)</f>
        <v/>
      </c>
      <c r="BM343">
        <f>MAX(0,BM342*(1+BM$6/Setup!$C$13)-DK343-FI343)+IF($K343=46,$D343,0)</f>
        <v/>
      </c>
      <c r="BN343">
        <f>MAX(0,BN342*(1+BN$6/Setup!$C$13)-DL343-FJ343)+IF($K343=47,$D343,0)</f>
        <v/>
      </c>
      <c r="BO343">
        <f>MAX(0,BO342*(1+BO$6/Setup!$C$13)-DM343-FK343)+IF($K343=48,$D343,0)</f>
        <v/>
      </c>
      <c r="BP343">
        <f>MAX(0,BP342*(1+BP$6/Setup!$C$13)-DN343-FL343)+IF($K343=49,$D343,0)</f>
        <v/>
      </c>
      <c r="BQ343">
        <f>MAX(0,BQ342*(1+BQ$6/Setup!$C$13)-DO343-FM343)+IF($K343=50,$D343,0)</f>
        <v/>
      </c>
      <c r="BR343">
        <f>MIN(T342*(1+T$6/Setup!$C$13),T$7)</f>
        <v/>
      </c>
      <c r="BS343">
        <f>MIN(U342*(1+U$6/Setup!$C$13),U$7)</f>
        <v/>
      </c>
      <c r="BT343">
        <f>MIN(V342*(1+V$6/Setup!$C$13),V$7)</f>
        <v/>
      </c>
      <c r="BU343">
        <f>MIN(W342*(1+W$6/Setup!$C$13),W$7)</f>
        <v/>
      </c>
      <c r="BV343">
        <f>MIN(X342*(1+X$6/Setup!$C$13),X$7)</f>
        <v/>
      </c>
      <c r="BW343">
        <f>MIN(Y342*(1+Y$6/Setup!$C$13),Y$7)</f>
        <v/>
      </c>
      <c r="BX343">
        <f>MIN(Z342*(1+Z$6/Setup!$C$13),Z$7)</f>
        <v/>
      </c>
      <c r="BY343">
        <f>MIN(AA342*(1+AA$6/Setup!$C$13),AA$7)</f>
        <v/>
      </c>
      <c r="BZ343">
        <f>MIN(AB342*(1+AB$6/Setup!$C$13),AB$7)</f>
        <v/>
      </c>
      <c r="CA343">
        <f>MIN(AC342*(1+AC$6/Setup!$C$13),AC$7)</f>
        <v/>
      </c>
      <c r="CB343">
        <f>MIN(AD342*(1+AD$6/Setup!$C$13),AD$7)</f>
        <v/>
      </c>
      <c r="CC343">
        <f>MIN(AE342*(1+AE$6/Setup!$C$13),AE$7)</f>
        <v/>
      </c>
      <c r="CD343">
        <f>MIN(AF342*(1+AF$6/Setup!$C$13),AF$7)</f>
        <v/>
      </c>
      <c r="CE343">
        <f>MIN(AG342*(1+AG$6/Setup!$C$13),AG$7)</f>
        <v/>
      </c>
      <c r="CF343">
        <f>MIN(AH342*(1+AH$6/Setup!$C$13),AH$7)</f>
        <v/>
      </c>
      <c r="CG343">
        <f>MIN(AI342*(1+AI$6/Setup!$C$13),AI$7)</f>
        <v/>
      </c>
      <c r="CH343">
        <f>MIN(AJ342*(1+AJ$6/Setup!$C$13),AJ$7)</f>
        <v/>
      </c>
      <c r="CI343">
        <f>MIN(AK342*(1+AK$6/Setup!$C$13),AK$7)</f>
        <v/>
      </c>
      <c r="CJ343">
        <f>MIN(AL342*(1+AL$6/Setup!$C$13),AL$7)</f>
        <v/>
      </c>
      <c r="CK343">
        <f>MIN(AM342*(1+AM$6/Setup!$C$13),AM$7)</f>
        <v/>
      </c>
      <c r="CL343">
        <f>MIN(AN342*(1+AN$6/Setup!$C$13),AN$7)</f>
        <v/>
      </c>
      <c r="CM343">
        <f>MIN(AO342*(1+AO$6/Setup!$C$13),AO$7)</f>
        <v/>
      </c>
      <c r="CN343">
        <f>MIN(AP342*(1+AP$6/Setup!$C$13),AP$7)</f>
        <v/>
      </c>
      <c r="CO343">
        <f>MIN(AQ342*(1+AQ$6/Setup!$C$13),AQ$7)</f>
        <v/>
      </c>
      <c r="CP343">
        <f>MIN(AR342*(1+AR$6/Setup!$C$13),AR$7)</f>
        <v/>
      </c>
      <c r="CQ343">
        <f>MIN(AS342*(1+AS$6/Setup!$C$13),AS$7)</f>
        <v/>
      </c>
      <c r="CR343">
        <f>MIN(AT342*(1+AT$6/Setup!$C$13),AT$7)</f>
        <v/>
      </c>
      <c r="CS343">
        <f>MIN(AU342*(1+AU$6/Setup!$C$13),AU$7)</f>
        <v/>
      </c>
      <c r="CT343">
        <f>MIN(AV342*(1+AV$6/Setup!$C$13),AV$7)</f>
        <v/>
      </c>
      <c r="CU343">
        <f>MIN(AW342*(1+AW$6/Setup!$C$13),AW$7)</f>
        <v/>
      </c>
      <c r="CV343">
        <f>MIN(AX342*(1+AX$6/Setup!$C$13),AX$7)</f>
        <v/>
      </c>
      <c r="CW343">
        <f>MIN(AY342*(1+AY$6/Setup!$C$13),AY$7)</f>
        <v/>
      </c>
      <c r="CX343">
        <f>MIN(AZ342*(1+AZ$6/Setup!$C$13),AZ$7)</f>
        <v/>
      </c>
      <c r="CY343">
        <f>MIN(BA342*(1+BA$6/Setup!$C$13),BA$7)</f>
        <v/>
      </c>
      <c r="CZ343">
        <f>MIN(BB342*(1+BB$6/Setup!$C$13),BB$7)</f>
        <v/>
      </c>
      <c r="DA343">
        <f>MIN(BC342*(1+BC$6/Setup!$C$13),BC$7)</f>
        <v/>
      </c>
      <c r="DB343">
        <f>MIN(BD342*(1+BD$6/Setup!$C$13),BD$7)</f>
        <v/>
      </c>
      <c r="DC343">
        <f>MIN(BE342*(1+BE$6/Setup!$C$13),BE$7)</f>
        <v/>
      </c>
      <c r="DD343">
        <f>MIN(BF342*(1+BF$6/Setup!$C$13),BF$7)</f>
        <v/>
      </c>
      <c r="DE343">
        <f>MIN(BG342*(1+BG$6/Setup!$C$13),BG$7)</f>
        <v/>
      </c>
      <c r="DF343">
        <f>MIN(BH342*(1+BH$6/Setup!$C$13),BH$7)</f>
        <v/>
      </c>
      <c r="DG343">
        <f>MIN(BI342*(1+BI$6/Setup!$C$13),BI$7)</f>
        <v/>
      </c>
      <c r="DH343">
        <f>MIN(BJ342*(1+BJ$6/Setup!$C$13),BJ$7)</f>
        <v/>
      </c>
      <c r="DI343">
        <f>MIN(BK342*(1+BK$6/Setup!$C$13),BK$7)</f>
        <v/>
      </c>
      <c r="DJ343">
        <f>MIN(BL342*(1+BL$6/Setup!$C$13),BL$7)</f>
        <v/>
      </c>
      <c r="DK343">
        <f>MIN(BM342*(1+BM$6/Setup!$C$13),BM$7)</f>
        <v/>
      </c>
      <c r="DL343">
        <f>MIN(BN342*(1+BN$6/Setup!$C$13),BN$7)</f>
        <v/>
      </c>
      <c r="DM343">
        <f>MIN(BO342*(1+BO$6/Setup!$C$13),BO$7)</f>
        <v/>
      </c>
      <c r="DN343">
        <f>MIN(BP342*(1+BP$6/Setup!$C$13),BP$7)</f>
        <v/>
      </c>
      <c r="DO343">
        <f>MIN(BQ342*(1+BQ$6/Setup!$C$13),BQ$7)</f>
        <v/>
      </c>
      <c r="DP343">
        <f>MIN(T342*(1+T$6/Setup!$C$13)-BR343,$H343)</f>
        <v/>
      </c>
      <c r="DQ343">
        <f>MIN(U342*(1+U$6/Setup!$C$13)-BS343,MAX(0,$H343-SUM($DP343:DP343)))</f>
        <v/>
      </c>
      <c r="DR343">
        <f>MIN(V342*(1+V$6/Setup!$C$13)-BT343,MAX(0,$H343-SUM($DP343:DQ343)))</f>
        <v/>
      </c>
      <c r="DS343">
        <f>MIN(W342*(1+W$6/Setup!$C$13)-BU343,MAX(0,$H343-SUM($DP343:DR343)))</f>
        <v/>
      </c>
      <c r="DT343">
        <f>MIN(X342*(1+X$6/Setup!$C$13)-BV343,MAX(0,$H343-SUM($DP343:DS343)))</f>
        <v/>
      </c>
      <c r="DU343">
        <f>MIN(Y342*(1+Y$6/Setup!$C$13)-BW343,MAX(0,$H343-SUM($DP343:DT343)))</f>
        <v/>
      </c>
      <c r="DV343">
        <f>MIN(Z342*(1+Z$6/Setup!$C$13)-BX343,MAX(0,$H343-SUM($DP343:DU343)))</f>
        <v/>
      </c>
      <c r="DW343">
        <f>MIN(AA342*(1+AA$6/Setup!$C$13)-BY343,MAX(0,$H343-SUM($DP343:DV343)))</f>
        <v/>
      </c>
      <c r="DX343">
        <f>MIN(AB342*(1+AB$6/Setup!$C$13)-BZ343,MAX(0,$H343-SUM($DP343:DW343)))</f>
        <v/>
      </c>
      <c r="DY343">
        <f>MIN(AC342*(1+AC$6/Setup!$C$13)-CA343,MAX(0,$H343-SUM($DP343:DX343)))</f>
        <v/>
      </c>
      <c r="DZ343">
        <f>MIN(AD342*(1+AD$6/Setup!$C$13)-CB343,MAX(0,$H343-SUM($DP343:DY343)))</f>
        <v/>
      </c>
      <c r="EA343">
        <f>MIN(AE342*(1+AE$6/Setup!$C$13)-CC343,MAX(0,$H343-SUM($DP343:DZ343)))</f>
        <v/>
      </c>
      <c r="EB343">
        <f>MIN(AF342*(1+AF$6/Setup!$C$13)-CD343,MAX(0,$H343-SUM($DP343:EA343)))</f>
        <v/>
      </c>
      <c r="EC343">
        <f>MIN(AG342*(1+AG$6/Setup!$C$13)-CE343,MAX(0,$H343-SUM($DP343:EB343)))</f>
        <v/>
      </c>
      <c r="ED343">
        <f>MIN(AH342*(1+AH$6/Setup!$C$13)-CF343,MAX(0,$H343-SUM($DP343:EC343)))</f>
        <v/>
      </c>
      <c r="EE343">
        <f>MIN(AI342*(1+AI$6/Setup!$C$13)-CG343,MAX(0,$H343-SUM($DP343:ED343)))</f>
        <v/>
      </c>
      <c r="EF343">
        <f>MIN(AJ342*(1+AJ$6/Setup!$C$13)-CH343,MAX(0,$H343-SUM($DP343:EE343)))</f>
        <v/>
      </c>
      <c r="EG343">
        <f>MIN(AK342*(1+AK$6/Setup!$C$13)-CI343,MAX(0,$H343-SUM($DP343:EF343)))</f>
        <v/>
      </c>
      <c r="EH343">
        <f>MIN(AL342*(1+AL$6/Setup!$C$13)-CJ343,MAX(0,$H343-SUM($DP343:EG343)))</f>
        <v/>
      </c>
      <c r="EI343">
        <f>MIN(AM342*(1+AM$6/Setup!$C$13)-CK343,MAX(0,$H343-SUM($DP343:EH343)))</f>
        <v/>
      </c>
      <c r="EJ343">
        <f>MIN(AN342*(1+AN$6/Setup!$C$13)-CL343,MAX(0,$H343-SUM($DP343:EI343)))</f>
        <v/>
      </c>
      <c r="EK343">
        <f>MIN(AO342*(1+AO$6/Setup!$C$13)-CM343,MAX(0,$H343-SUM($DP343:EJ343)))</f>
        <v/>
      </c>
      <c r="EL343">
        <f>MIN(AP342*(1+AP$6/Setup!$C$13)-CN343,MAX(0,$H343-SUM($DP343:EK343)))</f>
        <v/>
      </c>
      <c r="EM343">
        <f>MIN(AQ342*(1+AQ$6/Setup!$C$13)-CO343,MAX(0,$H343-SUM($DP343:EL343)))</f>
        <v/>
      </c>
      <c r="EN343">
        <f>MIN(AR342*(1+AR$6/Setup!$C$13)-CP343,MAX(0,$H343-SUM($DP343:EM343)))</f>
        <v/>
      </c>
      <c r="EO343">
        <f>MIN(AS342*(1+AS$6/Setup!$C$13)-CQ343,MAX(0,$H343-SUM($DP343:EN343)))</f>
        <v/>
      </c>
      <c r="EP343">
        <f>MIN(AT342*(1+AT$6/Setup!$C$13)-CR343,MAX(0,$H343-SUM($DP343:EO343)))</f>
        <v/>
      </c>
      <c r="EQ343">
        <f>MIN(AU342*(1+AU$6/Setup!$C$13)-CS343,MAX(0,$H343-SUM($DP343:EP343)))</f>
        <v/>
      </c>
      <c r="ER343">
        <f>MIN(AV342*(1+AV$6/Setup!$C$13)-CT343,MAX(0,$H343-SUM($DP343:EQ343)))</f>
        <v/>
      </c>
      <c r="ES343">
        <f>MIN(AW342*(1+AW$6/Setup!$C$13)-CU343,MAX(0,$H343-SUM($DP343:ER343)))</f>
        <v/>
      </c>
      <c r="ET343">
        <f>MIN(AX342*(1+AX$6/Setup!$C$13)-CV343,MAX(0,$H343-SUM($DP343:ES343)))</f>
        <v/>
      </c>
      <c r="EU343">
        <f>MIN(AY342*(1+AY$6/Setup!$C$13)-CW343,MAX(0,$H343-SUM($DP343:ET343)))</f>
        <v/>
      </c>
      <c r="EV343">
        <f>MIN(AZ342*(1+AZ$6/Setup!$C$13)-CX343,MAX(0,$H343-SUM($DP343:EU343)))</f>
        <v/>
      </c>
      <c r="EW343">
        <f>MIN(BA342*(1+BA$6/Setup!$C$13)-CY343,MAX(0,$H343-SUM($DP343:EV343)))</f>
        <v/>
      </c>
      <c r="EX343">
        <f>MIN(BB342*(1+BB$6/Setup!$C$13)-CZ343,MAX(0,$H343-SUM($DP343:EW343)))</f>
        <v/>
      </c>
      <c r="EY343">
        <f>MIN(BC342*(1+BC$6/Setup!$C$13)-DA343,MAX(0,$H343-SUM($DP343:EX343)))</f>
        <v/>
      </c>
      <c r="EZ343">
        <f>MIN(BD342*(1+BD$6/Setup!$C$13)-DB343,MAX(0,$H343-SUM($DP343:EY343)))</f>
        <v/>
      </c>
      <c r="FA343">
        <f>MIN(BE342*(1+BE$6/Setup!$C$13)-DC343,MAX(0,$H343-SUM($DP343:EZ343)))</f>
        <v/>
      </c>
      <c r="FB343">
        <f>MIN(BF342*(1+BF$6/Setup!$C$13)-DD343,MAX(0,$H343-SUM($DP343:FA343)))</f>
        <v/>
      </c>
      <c r="FC343">
        <f>MIN(BG342*(1+BG$6/Setup!$C$13)-DE343,MAX(0,$H343-SUM($DP343:FB343)))</f>
        <v/>
      </c>
      <c r="FD343">
        <f>MIN(BH342*(1+BH$6/Setup!$C$13)-DF343,MAX(0,$H343-SUM($DP343:FC343)))</f>
        <v/>
      </c>
      <c r="FE343">
        <f>MIN(BI342*(1+BI$6/Setup!$C$13)-DG343,MAX(0,$H343-SUM($DP343:FD343)))</f>
        <v/>
      </c>
      <c r="FF343">
        <f>MIN(BJ342*(1+BJ$6/Setup!$C$13)-DH343,MAX(0,$H343-SUM($DP343:FE343)))</f>
        <v/>
      </c>
      <c r="FG343">
        <f>MIN(BK342*(1+BK$6/Setup!$C$13)-DI343,MAX(0,$H343-SUM($DP343:FF343)))</f>
        <v/>
      </c>
      <c r="FH343">
        <f>MIN(BL342*(1+BL$6/Setup!$C$13)-DJ343,MAX(0,$H343-SUM($DP343:FG343)))</f>
        <v/>
      </c>
      <c r="FI343">
        <f>MIN(BM342*(1+BM$6/Setup!$C$13)-DK343,MAX(0,$H343-SUM($DP343:FH343)))</f>
        <v/>
      </c>
      <c r="FJ343">
        <f>MIN(BN342*(1+BN$6/Setup!$C$13)-DL343,MAX(0,$H343-SUM($DP343:FI343)))</f>
        <v/>
      </c>
      <c r="FK343">
        <f>MIN(BO342*(1+BO$6/Setup!$C$13)-DM343,MAX(0,$H343-SUM($DP343:FJ343)))</f>
        <v/>
      </c>
      <c r="FL343">
        <f>MIN(BP342*(1+BP$6/Setup!$C$13)-DN343,MAX(0,$H343-SUM($DP343:FK343)))</f>
        <v/>
      </c>
      <c r="FM343">
        <f>MIN(BQ342*(1+BQ$6/Setup!$C$13)-DO343,MAX(0,$H343-SUM($DP343:FL343)))</f>
        <v/>
      </c>
    </row>
    <row r="344">
      <c r="A344">
        <f>A343+1</f>
        <v/>
      </c>
      <c r="B344">
        <f>IF(Setup!$C$6="Every week",Setup!$C$7+7*(A344-1),IF(Setup!$C$6="Every 2 weeks",Setup!$C$7+14*(A344-1),IF(Setup!$C$6="Every month",EDATE(Setup!$C$7,A344-1),EOMONTH(Setup!$C$7,INT((A344-1+Setup!$C$20)/2)-1)+MIN(IF(MOD(A344-1+Setup!$C$20,2)=0,Setup!$C$18,Setup!$C$19),DAY(EOMONTH(Setup!$C$7,INT((A344-1+Setup!$C$20)/2)))))))</f>
        <v/>
      </c>
      <c r="C344">
        <f>N('Paycheck Plan'!J340)</f>
        <v/>
      </c>
      <c r="D344">
        <f>N('Paycheck Plan'!K340)</f>
        <v/>
      </c>
      <c r="E344">
        <f>MIN(MAX(0,Setup!$C$10-F343),MAX(0,Setup!$C$8+C344-G344))</f>
        <v/>
      </c>
      <c r="F344">
        <f>F343+E344</f>
        <v/>
      </c>
      <c r="G344">
        <f>MIN(Setup!$C$14,MAX(0,Setup!$C$8+C344))</f>
        <v/>
      </c>
      <c r="H344">
        <f>MAX(0,Setup!$C$8+C344-G344-E344)+SUM($T$7:$BQ$7)-SUM(BR344:DO344)</f>
        <v/>
      </c>
      <c r="I344">
        <f>SUMPRODUCT(T343:BQ343,$T$6:$BQ$6)/Setup!$C$13</f>
        <v/>
      </c>
      <c r="J344">
        <f>SUM(T344:BQ344)</f>
        <v/>
      </c>
      <c r="K344">
        <f>IF(MAX(DP344:FM344)&gt;0,MATCH(MAX(DP344:FM344),DP344:FM344,0),1)</f>
        <v/>
      </c>
      <c r="T344">
        <f>MAX(0,T343*(1+T$6/Setup!$C$13)-BR344-DP344)+IF($K344=1,$D344,0)</f>
        <v/>
      </c>
      <c r="U344">
        <f>MAX(0,U343*(1+U$6/Setup!$C$13)-BS344-DQ344)+IF($K344=2,$D344,0)</f>
        <v/>
      </c>
      <c r="V344">
        <f>MAX(0,V343*(1+V$6/Setup!$C$13)-BT344-DR344)+IF($K344=3,$D344,0)</f>
        <v/>
      </c>
      <c r="W344">
        <f>MAX(0,W343*(1+W$6/Setup!$C$13)-BU344-DS344)+IF($K344=4,$D344,0)</f>
        <v/>
      </c>
      <c r="X344">
        <f>MAX(0,X343*(1+X$6/Setup!$C$13)-BV344-DT344)+IF($K344=5,$D344,0)</f>
        <v/>
      </c>
      <c r="Y344">
        <f>MAX(0,Y343*(1+Y$6/Setup!$C$13)-BW344-DU344)+IF($K344=6,$D344,0)</f>
        <v/>
      </c>
      <c r="Z344">
        <f>MAX(0,Z343*(1+Z$6/Setup!$C$13)-BX344-DV344)+IF($K344=7,$D344,0)</f>
        <v/>
      </c>
      <c r="AA344">
        <f>MAX(0,AA343*(1+AA$6/Setup!$C$13)-BY344-DW344)+IF($K344=8,$D344,0)</f>
        <v/>
      </c>
      <c r="AB344">
        <f>MAX(0,AB343*(1+AB$6/Setup!$C$13)-BZ344-DX344)+IF($K344=9,$D344,0)</f>
        <v/>
      </c>
      <c r="AC344">
        <f>MAX(0,AC343*(1+AC$6/Setup!$C$13)-CA344-DY344)+IF($K344=10,$D344,0)</f>
        <v/>
      </c>
      <c r="AD344">
        <f>MAX(0,AD343*(1+AD$6/Setup!$C$13)-CB344-DZ344)+IF($K344=11,$D344,0)</f>
        <v/>
      </c>
      <c r="AE344">
        <f>MAX(0,AE343*(1+AE$6/Setup!$C$13)-CC344-EA344)+IF($K344=12,$D344,0)</f>
        <v/>
      </c>
      <c r="AF344">
        <f>MAX(0,AF343*(1+AF$6/Setup!$C$13)-CD344-EB344)+IF($K344=13,$D344,0)</f>
        <v/>
      </c>
      <c r="AG344">
        <f>MAX(0,AG343*(1+AG$6/Setup!$C$13)-CE344-EC344)+IF($K344=14,$D344,0)</f>
        <v/>
      </c>
      <c r="AH344">
        <f>MAX(0,AH343*(1+AH$6/Setup!$C$13)-CF344-ED344)+IF($K344=15,$D344,0)</f>
        <v/>
      </c>
      <c r="AI344">
        <f>MAX(0,AI343*(1+AI$6/Setup!$C$13)-CG344-EE344)+IF($K344=16,$D344,0)</f>
        <v/>
      </c>
      <c r="AJ344">
        <f>MAX(0,AJ343*(1+AJ$6/Setup!$C$13)-CH344-EF344)+IF($K344=17,$D344,0)</f>
        <v/>
      </c>
      <c r="AK344">
        <f>MAX(0,AK343*(1+AK$6/Setup!$C$13)-CI344-EG344)+IF($K344=18,$D344,0)</f>
        <v/>
      </c>
      <c r="AL344">
        <f>MAX(0,AL343*(1+AL$6/Setup!$C$13)-CJ344-EH344)+IF($K344=19,$D344,0)</f>
        <v/>
      </c>
      <c r="AM344">
        <f>MAX(0,AM343*(1+AM$6/Setup!$C$13)-CK344-EI344)+IF($K344=20,$D344,0)</f>
        <v/>
      </c>
      <c r="AN344">
        <f>MAX(0,AN343*(1+AN$6/Setup!$C$13)-CL344-EJ344)+IF($K344=21,$D344,0)</f>
        <v/>
      </c>
      <c r="AO344">
        <f>MAX(0,AO343*(1+AO$6/Setup!$C$13)-CM344-EK344)+IF($K344=22,$D344,0)</f>
        <v/>
      </c>
      <c r="AP344">
        <f>MAX(0,AP343*(1+AP$6/Setup!$C$13)-CN344-EL344)+IF($K344=23,$D344,0)</f>
        <v/>
      </c>
      <c r="AQ344">
        <f>MAX(0,AQ343*(1+AQ$6/Setup!$C$13)-CO344-EM344)+IF($K344=24,$D344,0)</f>
        <v/>
      </c>
      <c r="AR344">
        <f>MAX(0,AR343*(1+AR$6/Setup!$C$13)-CP344-EN344)+IF($K344=25,$D344,0)</f>
        <v/>
      </c>
      <c r="AS344">
        <f>MAX(0,AS343*(1+AS$6/Setup!$C$13)-CQ344-EO344)+IF($K344=26,$D344,0)</f>
        <v/>
      </c>
      <c r="AT344">
        <f>MAX(0,AT343*(1+AT$6/Setup!$C$13)-CR344-EP344)+IF($K344=27,$D344,0)</f>
        <v/>
      </c>
      <c r="AU344">
        <f>MAX(0,AU343*(1+AU$6/Setup!$C$13)-CS344-EQ344)+IF($K344=28,$D344,0)</f>
        <v/>
      </c>
      <c r="AV344">
        <f>MAX(0,AV343*(1+AV$6/Setup!$C$13)-CT344-ER344)+IF($K344=29,$D344,0)</f>
        <v/>
      </c>
      <c r="AW344">
        <f>MAX(0,AW343*(1+AW$6/Setup!$C$13)-CU344-ES344)+IF($K344=30,$D344,0)</f>
        <v/>
      </c>
      <c r="AX344">
        <f>MAX(0,AX343*(1+AX$6/Setup!$C$13)-CV344-ET344)+IF($K344=31,$D344,0)</f>
        <v/>
      </c>
      <c r="AY344">
        <f>MAX(0,AY343*(1+AY$6/Setup!$C$13)-CW344-EU344)+IF($K344=32,$D344,0)</f>
        <v/>
      </c>
      <c r="AZ344">
        <f>MAX(0,AZ343*(1+AZ$6/Setup!$C$13)-CX344-EV344)+IF($K344=33,$D344,0)</f>
        <v/>
      </c>
      <c r="BA344">
        <f>MAX(0,BA343*(1+BA$6/Setup!$C$13)-CY344-EW344)+IF($K344=34,$D344,0)</f>
        <v/>
      </c>
      <c r="BB344">
        <f>MAX(0,BB343*(1+BB$6/Setup!$C$13)-CZ344-EX344)+IF($K344=35,$D344,0)</f>
        <v/>
      </c>
      <c r="BC344">
        <f>MAX(0,BC343*(1+BC$6/Setup!$C$13)-DA344-EY344)+IF($K344=36,$D344,0)</f>
        <v/>
      </c>
      <c r="BD344">
        <f>MAX(0,BD343*(1+BD$6/Setup!$C$13)-DB344-EZ344)+IF($K344=37,$D344,0)</f>
        <v/>
      </c>
      <c r="BE344">
        <f>MAX(0,BE343*(1+BE$6/Setup!$C$13)-DC344-FA344)+IF($K344=38,$D344,0)</f>
        <v/>
      </c>
      <c r="BF344">
        <f>MAX(0,BF343*(1+BF$6/Setup!$C$13)-DD344-FB344)+IF($K344=39,$D344,0)</f>
        <v/>
      </c>
      <c r="BG344">
        <f>MAX(0,BG343*(1+BG$6/Setup!$C$13)-DE344-FC344)+IF($K344=40,$D344,0)</f>
        <v/>
      </c>
      <c r="BH344">
        <f>MAX(0,BH343*(1+BH$6/Setup!$C$13)-DF344-FD344)+IF($K344=41,$D344,0)</f>
        <v/>
      </c>
      <c r="BI344">
        <f>MAX(0,BI343*(1+BI$6/Setup!$C$13)-DG344-FE344)+IF($K344=42,$D344,0)</f>
        <v/>
      </c>
      <c r="BJ344">
        <f>MAX(0,BJ343*(1+BJ$6/Setup!$C$13)-DH344-FF344)+IF($K344=43,$D344,0)</f>
        <v/>
      </c>
      <c r="BK344">
        <f>MAX(0,BK343*(1+BK$6/Setup!$C$13)-DI344-FG344)+IF($K344=44,$D344,0)</f>
        <v/>
      </c>
      <c r="BL344">
        <f>MAX(0,BL343*(1+BL$6/Setup!$C$13)-DJ344-FH344)+IF($K344=45,$D344,0)</f>
        <v/>
      </c>
      <c r="BM344">
        <f>MAX(0,BM343*(1+BM$6/Setup!$C$13)-DK344-FI344)+IF($K344=46,$D344,0)</f>
        <v/>
      </c>
      <c r="BN344">
        <f>MAX(0,BN343*(1+BN$6/Setup!$C$13)-DL344-FJ344)+IF($K344=47,$D344,0)</f>
        <v/>
      </c>
      <c r="BO344">
        <f>MAX(0,BO343*(1+BO$6/Setup!$C$13)-DM344-FK344)+IF($K344=48,$D344,0)</f>
        <v/>
      </c>
      <c r="BP344">
        <f>MAX(0,BP343*(1+BP$6/Setup!$C$13)-DN344-FL344)+IF($K344=49,$D344,0)</f>
        <v/>
      </c>
      <c r="BQ344">
        <f>MAX(0,BQ343*(1+BQ$6/Setup!$C$13)-DO344-FM344)+IF($K344=50,$D344,0)</f>
        <v/>
      </c>
      <c r="BR344">
        <f>MIN(T343*(1+T$6/Setup!$C$13),T$7)</f>
        <v/>
      </c>
      <c r="BS344">
        <f>MIN(U343*(1+U$6/Setup!$C$13),U$7)</f>
        <v/>
      </c>
      <c r="BT344">
        <f>MIN(V343*(1+V$6/Setup!$C$13),V$7)</f>
        <v/>
      </c>
      <c r="BU344">
        <f>MIN(W343*(1+W$6/Setup!$C$13),W$7)</f>
        <v/>
      </c>
      <c r="BV344">
        <f>MIN(X343*(1+X$6/Setup!$C$13),X$7)</f>
        <v/>
      </c>
      <c r="BW344">
        <f>MIN(Y343*(1+Y$6/Setup!$C$13),Y$7)</f>
        <v/>
      </c>
      <c r="BX344">
        <f>MIN(Z343*(1+Z$6/Setup!$C$13),Z$7)</f>
        <v/>
      </c>
      <c r="BY344">
        <f>MIN(AA343*(1+AA$6/Setup!$C$13),AA$7)</f>
        <v/>
      </c>
      <c r="BZ344">
        <f>MIN(AB343*(1+AB$6/Setup!$C$13),AB$7)</f>
        <v/>
      </c>
      <c r="CA344">
        <f>MIN(AC343*(1+AC$6/Setup!$C$13),AC$7)</f>
        <v/>
      </c>
      <c r="CB344">
        <f>MIN(AD343*(1+AD$6/Setup!$C$13),AD$7)</f>
        <v/>
      </c>
      <c r="CC344">
        <f>MIN(AE343*(1+AE$6/Setup!$C$13),AE$7)</f>
        <v/>
      </c>
      <c r="CD344">
        <f>MIN(AF343*(1+AF$6/Setup!$C$13),AF$7)</f>
        <v/>
      </c>
      <c r="CE344">
        <f>MIN(AG343*(1+AG$6/Setup!$C$13),AG$7)</f>
        <v/>
      </c>
      <c r="CF344">
        <f>MIN(AH343*(1+AH$6/Setup!$C$13),AH$7)</f>
        <v/>
      </c>
      <c r="CG344">
        <f>MIN(AI343*(1+AI$6/Setup!$C$13),AI$7)</f>
        <v/>
      </c>
      <c r="CH344">
        <f>MIN(AJ343*(1+AJ$6/Setup!$C$13),AJ$7)</f>
        <v/>
      </c>
      <c r="CI344">
        <f>MIN(AK343*(1+AK$6/Setup!$C$13),AK$7)</f>
        <v/>
      </c>
      <c r="CJ344">
        <f>MIN(AL343*(1+AL$6/Setup!$C$13),AL$7)</f>
        <v/>
      </c>
      <c r="CK344">
        <f>MIN(AM343*(1+AM$6/Setup!$C$13),AM$7)</f>
        <v/>
      </c>
      <c r="CL344">
        <f>MIN(AN343*(1+AN$6/Setup!$C$13),AN$7)</f>
        <v/>
      </c>
      <c r="CM344">
        <f>MIN(AO343*(1+AO$6/Setup!$C$13),AO$7)</f>
        <v/>
      </c>
      <c r="CN344">
        <f>MIN(AP343*(1+AP$6/Setup!$C$13),AP$7)</f>
        <v/>
      </c>
      <c r="CO344">
        <f>MIN(AQ343*(1+AQ$6/Setup!$C$13),AQ$7)</f>
        <v/>
      </c>
      <c r="CP344">
        <f>MIN(AR343*(1+AR$6/Setup!$C$13),AR$7)</f>
        <v/>
      </c>
      <c r="CQ344">
        <f>MIN(AS343*(1+AS$6/Setup!$C$13),AS$7)</f>
        <v/>
      </c>
      <c r="CR344">
        <f>MIN(AT343*(1+AT$6/Setup!$C$13),AT$7)</f>
        <v/>
      </c>
      <c r="CS344">
        <f>MIN(AU343*(1+AU$6/Setup!$C$13),AU$7)</f>
        <v/>
      </c>
      <c r="CT344">
        <f>MIN(AV343*(1+AV$6/Setup!$C$13),AV$7)</f>
        <v/>
      </c>
      <c r="CU344">
        <f>MIN(AW343*(1+AW$6/Setup!$C$13),AW$7)</f>
        <v/>
      </c>
      <c r="CV344">
        <f>MIN(AX343*(1+AX$6/Setup!$C$13),AX$7)</f>
        <v/>
      </c>
      <c r="CW344">
        <f>MIN(AY343*(1+AY$6/Setup!$C$13),AY$7)</f>
        <v/>
      </c>
      <c r="CX344">
        <f>MIN(AZ343*(1+AZ$6/Setup!$C$13),AZ$7)</f>
        <v/>
      </c>
      <c r="CY344">
        <f>MIN(BA343*(1+BA$6/Setup!$C$13),BA$7)</f>
        <v/>
      </c>
      <c r="CZ344">
        <f>MIN(BB343*(1+BB$6/Setup!$C$13),BB$7)</f>
        <v/>
      </c>
      <c r="DA344">
        <f>MIN(BC343*(1+BC$6/Setup!$C$13),BC$7)</f>
        <v/>
      </c>
      <c r="DB344">
        <f>MIN(BD343*(1+BD$6/Setup!$C$13),BD$7)</f>
        <v/>
      </c>
      <c r="DC344">
        <f>MIN(BE343*(1+BE$6/Setup!$C$13),BE$7)</f>
        <v/>
      </c>
      <c r="DD344">
        <f>MIN(BF343*(1+BF$6/Setup!$C$13),BF$7)</f>
        <v/>
      </c>
      <c r="DE344">
        <f>MIN(BG343*(1+BG$6/Setup!$C$13),BG$7)</f>
        <v/>
      </c>
      <c r="DF344">
        <f>MIN(BH343*(1+BH$6/Setup!$C$13),BH$7)</f>
        <v/>
      </c>
      <c r="DG344">
        <f>MIN(BI343*(1+BI$6/Setup!$C$13),BI$7)</f>
        <v/>
      </c>
      <c r="DH344">
        <f>MIN(BJ343*(1+BJ$6/Setup!$C$13),BJ$7)</f>
        <v/>
      </c>
      <c r="DI344">
        <f>MIN(BK343*(1+BK$6/Setup!$C$13),BK$7)</f>
        <v/>
      </c>
      <c r="DJ344">
        <f>MIN(BL343*(1+BL$6/Setup!$C$13),BL$7)</f>
        <v/>
      </c>
      <c r="DK344">
        <f>MIN(BM343*(1+BM$6/Setup!$C$13),BM$7)</f>
        <v/>
      </c>
      <c r="DL344">
        <f>MIN(BN343*(1+BN$6/Setup!$C$13),BN$7)</f>
        <v/>
      </c>
      <c r="DM344">
        <f>MIN(BO343*(1+BO$6/Setup!$C$13),BO$7)</f>
        <v/>
      </c>
      <c r="DN344">
        <f>MIN(BP343*(1+BP$6/Setup!$C$13),BP$7)</f>
        <v/>
      </c>
      <c r="DO344">
        <f>MIN(BQ343*(1+BQ$6/Setup!$C$13),BQ$7)</f>
        <v/>
      </c>
      <c r="DP344">
        <f>MIN(T343*(1+T$6/Setup!$C$13)-BR344,$H344)</f>
        <v/>
      </c>
      <c r="DQ344">
        <f>MIN(U343*(1+U$6/Setup!$C$13)-BS344,MAX(0,$H344-SUM($DP344:DP344)))</f>
        <v/>
      </c>
      <c r="DR344">
        <f>MIN(V343*(1+V$6/Setup!$C$13)-BT344,MAX(0,$H344-SUM($DP344:DQ344)))</f>
        <v/>
      </c>
      <c r="DS344">
        <f>MIN(W343*(1+W$6/Setup!$C$13)-BU344,MAX(0,$H344-SUM($DP344:DR344)))</f>
        <v/>
      </c>
      <c r="DT344">
        <f>MIN(X343*(1+X$6/Setup!$C$13)-BV344,MAX(0,$H344-SUM($DP344:DS344)))</f>
        <v/>
      </c>
      <c r="DU344">
        <f>MIN(Y343*(1+Y$6/Setup!$C$13)-BW344,MAX(0,$H344-SUM($DP344:DT344)))</f>
        <v/>
      </c>
      <c r="DV344">
        <f>MIN(Z343*(1+Z$6/Setup!$C$13)-BX344,MAX(0,$H344-SUM($DP344:DU344)))</f>
        <v/>
      </c>
      <c r="DW344">
        <f>MIN(AA343*(1+AA$6/Setup!$C$13)-BY344,MAX(0,$H344-SUM($DP344:DV344)))</f>
        <v/>
      </c>
      <c r="DX344">
        <f>MIN(AB343*(1+AB$6/Setup!$C$13)-BZ344,MAX(0,$H344-SUM($DP344:DW344)))</f>
        <v/>
      </c>
      <c r="DY344">
        <f>MIN(AC343*(1+AC$6/Setup!$C$13)-CA344,MAX(0,$H344-SUM($DP344:DX344)))</f>
        <v/>
      </c>
      <c r="DZ344">
        <f>MIN(AD343*(1+AD$6/Setup!$C$13)-CB344,MAX(0,$H344-SUM($DP344:DY344)))</f>
        <v/>
      </c>
      <c r="EA344">
        <f>MIN(AE343*(1+AE$6/Setup!$C$13)-CC344,MAX(0,$H344-SUM($DP344:DZ344)))</f>
        <v/>
      </c>
      <c r="EB344">
        <f>MIN(AF343*(1+AF$6/Setup!$C$13)-CD344,MAX(0,$H344-SUM($DP344:EA344)))</f>
        <v/>
      </c>
      <c r="EC344">
        <f>MIN(AG343*(1+AG$6/Setup!$C$13)-CE344,MAX(0,$H344-SUM($DP344:EB344)))</f>
        <v/>
      </c>
      <c r="ED344">
        <f>MIN(AH343*(1+AH$6/Setup!$C$13)-CF344,MAX(0,$H344-SUM($DP344:EC344)))</f>
        <v/>
      </c>
      <c r="EE344">
        <f>MIN(AI343*(1+AI$6/Setup!$C$13)-CG344,MAX(0,$H344-SUM($DP344:ED344)))</f>
        <v/>
      </c>
      <c r="EF344">
        <f>MIN(AJ343*(1+AJ$6/Setup!$C$13)-CH344,MAX(0,$H344-SUM($DP344:EE344)))</f>
        <v/>
      </c>
      <c r="EG344">
        <f>MIN(AK343*(1+AK$6/Setup!$C$13)-CI344,MAX(0,$H344-SUM($DP344:EF344)))</f>
        <v/>
      </c>
      <c r="EH344">
        <f>MIN(AL343*(1+AL$6/Setup!$C$13)-CJ344,MAX(0,$H344-SUM($DP344:EG344)))</f>
        <v/>
      </c>
      <c r="EI344">
        <f>MIN(AM343*(1+AM$6/Setup!$C$13)-CK344,MAX(0,$H344-SUM($DP344:EH344)))</f>
        <v/>
      </c>
      <c r="EJ344">
        <f>MIN(AN343*(1+AN$6/Setup!$C$13)-CL344,MAX(0,$H344-SUM($DP344:EI344)))</f>
        <v/>
      </c>
      <c r="EK344">
        <f>MIN(AO343*(1+AO$6/Setup!$C$13)-CM344,MAX(0,$H344-SUM($DP344:EJ344)))</f>
        <v/>
      </c>
      <c r="EL344">
        <f>MIN(AP343*(1+AP$6/Setup!$C$13)-CN344,MAX(0,$H344-SUM($DP344:EK344)))</f>
        <v/>
      </c>
      <c r="EM344">
        <f>MIN(AQ343*(1+AQ$6/Setup!$C$13)-CO344,MAX(0,$H344-SUM($DP344:EL344)))</f>
        <v/>
      </c>
      <c r="EN344">
        <f>MIN(AR343*(1+AR$6/Setup!$C$13)-CP344,MAX(0,$H344-SUM($DP344:EM344)))</f>
        <v/>
      </c>
      <c r="EO344">
        <f>MIN(AS343*(1+AS$6/Setup!$C$13)-CQ344,MAX(0,$H344-SUM($DP344:EN344)))</f>
        <v/>
      </c>
      <c r="EP344">
        <f>MIN(AT343*(1+AT$6/Setup!$C$13)-CR344,MAX(0,$H344-SUM($DP344:EO344)))</f>
        <v/>
      </c>
      <c r="EQ344">
        <f>MIN(AU343*(1+AU$6/Setup!$C$13)-CS344,MAX(0,$H344-SUM($DP344:EP344)))</f>
        <v/>
      </c>
      <c r="ER344">
        <f>MIN(AV343*(1+AV$6/Setup!$C$13)-CT344,MAX(0,$H344-SUM($DP344:EQ344)))</f>
        <v/>
      </c>
      <c r="ES344">
        <f>MIN(AW343*(1+AW$6/Setup!$C$13)-CU344,MAX(0,$H344-SUM($DP344:ER344)))</f>
        <v/>
      </c>
      <c r="ET344">
        <f>MIN(AX343*(1+AX$6/Setup!$C$13)-CV344,MAX(0,$H344-SUM($DP344:ES344)))</f>
        <v/>
      </c>
      <c r="EU344">
        <f>MIN(AY343*(1+AY$6/Setup!$C$13)-CW344,MAX(0,$H344-SUM($DP344:ET344)))</f>
        <v/>
      </c>
      <c r="EV344">
        <f>MIN(AZ343*(1+AZ$6/Setup!$C$13)-CX344,MAX(0,$H344-SUM($DP344:EU344)))</f>
        <v/>
      </c>
      <c r="EW344">
        <f>MIN(BA343*(1+BA$6/Setup!$C$13)-CY344,MAX(0,$H344-SUM($DP344:EV344)))</f>
        <v/>
      </c>
      <c r="EX344">
        <f>MIN(BB343*(1+BB$6/Setup!$C$13)-CZ344,MAX(0,$H344-SUM($DP344:EW344)))</f>
        <v/>
      </c>
      <c r="EY344">
        <f>MIN(BC343*(1+BC$6/Setup!$C$13)-DA344,MAX(0,$H344-SUM($DP344:EX344)))</f>
        <v/>
      </c>
      <c r="EZ344">
        <f>MIN(BD343*(1+BD$6/Setup!$C$13)-DB344,MAX(0,$H344-SUM($DP344:EY344)))</f>
        <v/>
      </c>
      <c r="FA344">
        <f>MIN(BE343*(1+BE$6/Setup!$C$13)-DC344,MAX(0,$H344-SUM($DP344:EZ344)))</f>
        <v/>
      </c>
      <c r="FB344">
        <f>MIN(BF343*(1+BF$6/Setup!$C$13)-DD344,MAX(0,$H344-SUM($DP344:FA344)))</f>
        <v/>
      </c>
      <c r="FC344">
        <f>MIN(BG343*(1+BG$6/Setup!$C$13)-DE344,MAX(0,$H344-SUM($DP344:FB344)))</f>
        <v/>
      </c>
      <c r="FD344">
        <f>MIN(BH343*(1+BH$6/Setup!$C$13)-DF344,MAX(0,$H344-SUM($DP344:FC344)))</f>
        <v/>
      </c>
      <c r="FE344">
        <f>MIN(BI343*(1+BI$6/Setup!$C$13)-DG344,MAX(0,$H344-SUM($DP344:FD344)))</f>
        <v/>
      </c>
      <c r="FF344">
        <f>MIN(BJ343*(1+BJ$6/Setup!$C$13)-DH344,MAX(0,$H344-SUM($DP344:FE344)))</f>
        <v/>
      </c>
      <c r="FG344">
        <f>MIN(BK343*(1+BK$6/Setup!$C$13)-DI344,MAX(0,$H344-SUM($DP344:FF344)))</f>
        <v/>
      </c>
      <c r="FH344">
        <f>MIN(BL343*(1+BL$6/Setup!$C$13)-DJ344,MAX(0,$H344-SUM($DP344:FG344)))</f>
        <v/>
      </c>
      <c r="FI344">
        <f>MIN(BM343*(1+BM$6/Setup!$C$13)-DK344,MAX(0,$H344-SUM($DP344:FH344)))</f>
        <v/>
      </c>
      <c r="FJ344">
        <f>MIN(BN343*(1+BN$6/Setup!$C$13)-DL344,MAX(0,$H344-SUM($DP344:FI344)))</f>
        <v/>
      </c>
      <c r="FK344">
        <f>MIN(BO343*(1+BO$6/Setup!$C$13)-DM344,MAX(0,$H344-SUM($DP344:FJ344)))</f>
        <v/>
      </c>
      <c r="FL344">
        <f>MIN(BP343*(1+BP$6/Setup!$C$13)-DN344,MAX(0,$H344-SUM($DP344:FK344)))</f>
        <v/>
      </c>
      <c r="FM344">
        <f>MIN(BQ343*(1+BQ$6/Setup!$C$13)-DO344,MAX(0,$H344-SUM($DP344:FL344)))</f>
        <v/>
      </c>
    </row>
    <row r="345">
      <c r="A345">
        <f>A344+1</f>
        <v/>
      </c>
      <c r="B345">
        <f>IF(Setup!$C$6="Every week",Setup!$C$7+7*(A345-1),IF(Setup!$C$6="Every 2 weeks",Setup!$C$7+14*(A345-1),IF(Setup!$C$6="Every month",EDATE(Setup!$C$7,A345-1),EOMONTH(Setup!$C$7,INT((A345-1+Setup!$C$20)/2)-1)+MIN(IF(MOD(A345-1+Setup!$C$20,2)=0,Setup!$C$18,Setup!$C$19),DAY(EOMONTH(Setup!$C$7,INT((A345-1+Setup!$C$20)/2)))))))</f>
        <v/>
      </c>
      <c r="C345">
        <f>N('Paycheck Plan'!J341)</f>
        <v/>
      </c>
      <c r="D345">
        <f>N('Paycheck Plan'!K341)</f>
        <v/>
      </c>
      <c r="E345">
        <f>MIN(MAX(0,Setup!$C$10-F344),MAX(0,Setup!$C$8+C345-G345))</f>
        <v/>
      </c>
      <c r="F345">
        <f>F344+E345</f>
        <v/>
      </c>
      <c r="G345">
        <f>MIN(Setup!$C$14,MAX(0,Setup!$C$8+C345))</f>
        <v/>
      </c>
      <c r="H345">
        <f>MAX(0,Setup!$C$8+C345-G345-E345)+SUM($T$7:$BQ$7)-SUM(BR345:DO345)</f>
        <v/>
      </c>
      <c r="I345">
        <f>SUMPRODUCT(T344:BQ344,$T$6:$BQ$6)/Setup!$C$13</f>
        <v/>
      </c>
      <c r="J345">
        <f>SUM(T345:BQ345)</f>
        <v/>
      </c>
      <c r="K345">
        <f>IF(MAX(DP345:FM345)&gt;0,MATCH(MAX(DP345:FM345),DP345:FM345,0),1)</f>
        <v/>
      </c>
      <c r="T345">
        <f>MAX(0,T344*(1+T$6/Setup!$C$13)-BR345-DP345)+IF($K345=1,$D345,0)</f>
        <v/>
      </c>
      <c r="U345">
        <f>MAX(0,U344*(1+U$6/Setup!$C$13)-BS345-DQ345)+IF($K345=2,$D345,0)</f>
        <v/>
      </c>
      <c r="V345">
        <f>MAX(0,V344*(1+V$6/Setup!$C$13)-BT345-DR345)+IF($K345=3,$D345,0)</f>
        <v/>
      </c>
      <c r="W345">
        <f>MAX(0,W344*(1+W$6/Setup!$C$13)-BU345-DS345)+IF($K345=4,$D345,0)</f>
        <v/>
      </c>
      <c r="X345">
        <f>MAX(0,X344*(1+X$6/Setup!$C$13)-BV345-DT345)+IF($K345=5,$D345,0)</f>
        <v/>
      </c>
      <c r="Y345">
        <f>MAX(0,Y344*(1+Y$6/Setup!$C$13)-BW345-DU345)+IF($K345=6,$D345,0)</f>
        <v/>
      </c>
      <c r="Z345">
        <f>MAX(0,Z344*(1+Z$6/Setup!$C$13)-BX345-DV345)+IF($K345=7,$D345,0)</f>
        <v/>
      </c>
      <c r="AA345">
        <f>MAX(0,AA344*(1+AA$6/Setup!$C$13)-BY345-DW345)+IF($K345=8,$D345,0)</f>
        <v/>
      </c>
      <c r="AB345">
        <f>MAX(0,AB344*(1+AB$6/Setup!$C$13)-BZ345-DX345)+IF($K345=9,$D345,0)</f>
        <v/>
      </c>
      <c r="AC345">
        <f>MAX(0,AC344*(1+AC$6/Setup!$C$13)-CA345-DY345)+IF($K345=10,$D345,0)</f>
        <v/>
      </c>
      <c r="AD345">
        <f>MAX(0,AD344*(1+AD$6/Setup!$C$13)-CB345-DZ345)+IF($K345=11,$D345,0)</f>
        <v/>
      </c>
      <c r="AE345">
        <f>MAX(0,AE344*(1+AE$6/Setup!$C$13)-CC345-EA345)+IF($K345=12,$D345,0)</f>
        <v/>
      </c>
      <c r="AF345">
        <f>MAX(0,AF344*(1+AF$6/Setup!$C$13)-CD345-EB345)+IF($K345=13,$D345,0)</f>
        <v/>
      </c>
      <c r="AG345">
        <f>MAX(0,AG344*(1+AG$6/Setup!$C$13)-CE345-EC345)+IF($K345=14,$D345,0)</f>
        <v/>
      </c>
      <c r="AH345">
        <f>MAX(0,AH344*(1+AH$6/Setup!$C$13)-CF345-ED345)+IF($K345=15,$D345,0)</f>
        <v/>
      </c>
      <c r="AI345">
        <f>MAX(0,AI344*(1+AI$6/Setup!$C$13)-CG345-EE345)+IF($K345=16,$D345,0)</f>
        <v/>
      </c>
      <c r="AJ345">
        <f>MAX(0,AJ344*(1+AJ$6/Setup!$C$13)-CH345-EF345)+IF($K345=17,$D345,0)</f>
        <v/>
      </c>
      <c r="AK345">
        <f>MAX(0,AK344*(1+AK$6/Setup!$C$13)-CI345-EG345)+IF($K345=18,$D345,0)</f>
        <v/>
      </c>
      <c r="AL345">
        <f>MAX(0,AL344*(1+AL$6/Setup!$C$13)-CJ345-EH345)+IF($K345=19,$D345,0)</f>
        <v/>
      </c>
      <c r="AM345">
        <f>MAX(0,AM344*(1+AM$6/Setup!$C$13)-CK345-EI345)+IF($K345=20,$D345,0)</f>
        <v/>
      </c>
      <c r="AN345">
        <f>MAX(0,AN344*(1+AN$6/Setup!$C$13)-CL345-EJ345)+IF($K345=21,$D345,0)</f>
        <v/>
      </c>
      <c r="AO345">
        <f>MAX(0,AO344*(1+AO$6/Setup!$C$13)-CM345-EK345)+IF($K345=22,$D345,0)</f>
        <v/>
      </c>
      <c r="AP345">
        <f>MAX(0,AP344*(1+AP$6/Setup!$C$13)-CN345-EL345)+IF($K345=23,$D345,0)</f>
        <v/>
      </c>
      <c r="AQ345">
        <f>MAX(0,AQ344*(1+AQ$6/Setup!$C$13)-CO345-EM345)+IF($K345=24,$D345,0)</f>
        <v/>
      </c>
      <c r="AR345">
        <f>MAX(0,AR344*(1+AR$6/Setup!$C$13)-CP345-EN345)+IF($K345=25,$D345,0)</f>
        <v/>
      </c>
      <c r="AS345">
        <f>MAX(0,AS344*(1+AS$6/Setup!$C$13)-CQ345-EO345)+IF($K345=26,$D345,0)</f>
        <v/>
      </c>
      <c r="AT345">
        <f>MAX(0,AT344*(1+AT$6/Setup!$C$13)-CR345-EP345)+IF($K345=27,$D345,0)</f>
        <v/>
      </c>
      <c r="AU345">
        <f>MAX(0,AU344*(1+AU$6/Setup!$C$13)-CS345-EQ345)+IF($K345=28,$D345,0)</f>
        <v/>
      </c>
      <c r="AV345">
        <f>MAX(0,AV344*(1+AV$6/Setup!$C$13)-CT345-ER345)+IF($K345=29,$D345,0)</f>
        <v/>
      </c>
      <c r="AW345">
        <f>MAX(0,AW344*(1+AW$6/Setup!$C$13)-CU345-ES345)+IF($K345=30,$D345,0)</f>
        <v/>
      </c>
      <c r="AX345">
        <f>MAX(0,AX344*(1+AX$6/Setup!$C$13)-CV345-ET345)+IF($K345=31,$D345,0)</f>
        <v/>
      </c>
      <c r="AY345">
        <f>MAX(0,AY344*(1+AY$6/Setup!$C$13)-CW345-EU345)+IF($K345=32,$D345,0)</f>
        <v/>
      </c>
      <c r="AZ345">
        <f>MAX(0,AZ344*(1+AZ$6/Setup!$C$13)-CX345-EV345)+IF($K345=33,$D345,0)</f>
        <v/>
      </c>
      <c r="BA345">
        <f>MAX(0,BA344*(1+BA$6/Setup!$C$13)-CY345-EW345)+IF($K345=34,$D345,0)</f>
        <v/>
      </c>
      <c r="BB345">
        <f>MAX(0,BB344*(1+BB$6/Setup!$C$13)-CZ345-EX345)+IF($K345=35,$D345,0)</f>
        <v/>
      </c>
      <c r="BC345">
        <f>MAX(0,BC344*(1+BC$6/Setup!$C$13)-DA345-EY345)+IF($K345=36,$D345,0)</f>
        <v/>
      </c>
      <c r="BD345">
        <f>MAX(0,BD344*(1+BD$6/Setup!$C$13)-DB345-EZ345)+IF($K345=37,$D345,0)</f>
        <v/>
      </c>
      <c r="BE345">
        <f>MAX(0,BE344*(1+BE$6/Setup!$C$13)-DC345-FA345)+IF($K345=38,$D345,0)</f>
        <v/>
      </c>
      <c r="BF345">
        <f>MAX(0,BF344*(1+BF$6/Setup!$C$13)-DD345-FB345)+IF($K345=39,$D345,0)</f>
        <v/>
      </c>
      <c r="BG345">
        <f>MAX(0,BG344*(1+BG$6/Setup!$C$13)-DE345-FC345)+IF($K345=40,$D345,0)</f>
        <v/>
      </c>
      <c r="BH345">
        <f>MAX(0,BH344*(1+BH$6/Setup!$C$13)-DF345-FD345)+IF($K345=41,$D345,0)</f>
        <v/>
      </c>
      <c r="BI345">
        <f>MAX(0,BI344*(1+BI$6/Setup!$C$13)-DG345-FE345)+IF($K345=42,$D345,0)</f>
        <v/>
      </c>
      <c r="BJ345">
        <f>MAX(0,BJ344*(1+BJ$6/Setup!$C$13)-DH345-FF345)+IF($K345=43,$D345,0)</f>
        <v/>
      </c>
      <c r="BK345">
        <f>MAX(0,BK344*(1+BK$6/Setup!$C$13)-DI345-FG345)+IF($K345=44,$D345,0)</f>
        <v/>
      </c>
      <c r="BL345">
        <f>MAX(0,BL344*(1+BL$6/Setup!$C$13)-DJ345-FH345)+IF($K345=45,$D345,0)</f>
        <v/>
      </c>
      <c r="BM345">
        <f>MAX(0,BM344*(1+BM$6/Setup!$C$13)-DK345-FI345)+IF($K345=46,$D345,0)</f>
        <v/>
      </c>
      <c r="BN345">
        <f>MAX(0,BN344*(1+BN$6/Setup!$C$13)-DL345-FJ345)+IF($K345=47,$D345,0)</f>
        <v/>
      </c>
      <c r="BO345">
        <f>MAX(0,BO344*(1+BO$6/Setup!$C$13)-DM345-FK345)+IF($K345=48,$D345,0)</f>
        <v/>
      </c>
      <c r="BP345">
        <f>MAX(0,BP344*(1+BP$6/Setup!$C$13)-DN345-FL345)+IF($K345=49,$D345,0)</f>
        <v/>
      </c>
      <c r="BQ345">
        <f>MAX(0,BQ344*(1+BQ$6/Setup!$C$13)-DO345-FM345)+IF($K345=50,$D345,0)</f>
        <v/>
      </c>
      <c r="BR345">
        <f>MIN(T344*(1+T$6/Setup!$C$13),T$7)</f>
        <v/>
      </c>
      <c r="BS345">
        <f>MIN(U344*(1+U$6/Setup!$C$13),U$7)</f>
        <v/>
      </c>
      <c r="BT345">
        <f>MIN(V344*(1+V$6/Setup!$C$13),V$7)</f>
        <v/>
      </c>
      <c r="BU345">
        <f>MIN(W344*(1+W$6/Setup!$C$13),W$7)</f>
        <v/>
      </c>
      <c r="BV345">
        <f>MIN(X344*(1+X$6/Setup!$C$13),X$7)</f>
        <v/>
      </c>
      <c r="BW345">
        <f>MIN(Y344*(1+Y$6/Setup!$C$13),Y$7)</f>
        <v/>
      </c>
      <c r="BX345">
        <f>MIN(Z344*(1+Z$6/Setup!$C$13),Z$7)</f>
        <v/>
      </c>
      <c r="BY345">
        <f>MIN(AA344*(1+AA$6/Setup!$C$13),AA$7)</f>
        <v/>
      </c>
      <c r="BZ345">
        <f>MIN(AB344*(1+AB$6/Setup!$C$13),AB$7)</f>
        <v/>
      </c>
      <c r="CA345">
        <f>MIN(AC344*(1+AC$6/Setup!$C$13),AC$7)</f>
        <v/>
      </c>
      <c r="CB345">
        <f>MIN(AD344*(1+AD$6/Setup!$C$13),AD$7)</f>
        <v/>
      </c>
      <c r="CC345">
        <f>MIN(AE344*(1+AE$6/Setup!$C$13),AE$7)</f>
        <v/>
      </c>
      <c r="CD345">
        <f>MIN(AF344*(1+AF$6/Setup!$C$13),AF$7)</f>
        <v/>
      </c>
      <c r="CE345">
        <f>MIN(AG344*(1+AG$6/Setup!$C$13),AG$7)</f>
        <v/>
      </c>
      <c r="CF345">
        <f>MIN(AH344*(1+AH$6/Setup!$C$13),AH$7)</f>
        <v/>
      </c>
      <c r="CG345">
        <f>MIN(AI344*(1+AI$6/Setup!$C$13),AI$7)</f>
        <v/>
      </c>
      <c r="CH345">
        <f>MIN(AJ344*(1+AJ$6/Setup!$C$13),AJ$7)</f>
        <v/>
      </c>
      <c r="CI345">
        <f>MIN(AK344*(1+AK$6/Setup!$C$13),AK$7)</f>
        <v/>
      </c>
      <c r="CJ345">
        <f>MIN(AL344*(1+AL$6/Setup!$C$13),AL$7)</f>
        <v/>
      </c>
      <c r="CK345">
        <f>MIN(AM344*(1+AM$6/Setup!$C$13),AM$7)</f>
        <v/>
      </c>
      <c r="CL345">
        <f>MIN(AN344*(1+AN$6/Setup!$C$13),AN$7)</f>
        <v/>
      </c>
      <c r="CM345">
        <f>MIN(AO344*(1+AO$6/Setup!$C$13),AO$7)</f>
        <v/>
      </c>
      <c r="CN345">
        <f>MIN(AP344*(1+AP$6/Setup!$C$13),AP$7)</f>
        <v/>
      </c>
      <c r="CO345">
        <f>MIN(AQ344*(1+AQ$6/Setup!$C$13),AQ$7)</f>
        <v/>
      </c>
      <c r="CP345">
        <f>MIN(AR344*(1+AR$6/Setup!$C$13),AR$7)</f>
        <v/>
      </c>
      <c r="CQ345">
        <f>MIN(AS344*(1+AS$6/Setup!$C$13),AS$7)</f>
        <v/>
      </c>
      <c r="CR345">
        <f>MIN(AT344*(1+AT$6/Setup!$C$13),AT$7)</f>
        <v/>
      </c>
      <c r="CS345">
        <f>MIN(AU344*(1+AU$6/Setup!$C$13),AU$7)</f>
        <v/>
      </c>
      <c r="CT345">
        <f>MIN(AV344*(1+AV$6/Setup!$C$13),AV$7)</f>
        <v/>
      </c>
      <c r="CU345">
        <f>MIN(AW344*(1+AW$6/Setup!$C$13),AW$7)</f>
        <v/>
      </c>
      <c r="CV345">
        <f>MIN(AX344*(1+AX$6/Setup!$C$13),AX$7)</f>
        <v/>
      </c>
      <c r="CW345">
        <f>MIN(AY344*(1+AY$6/Setup!$C$13),AY$7)</f>
        <v/>
      </c>
      <c r="CX345">
        <f>MIN(AZ344*(1+AZ$6/Setup!$C$13),AZ$7)</f>
        <v/>
      </c>
      <c r="CY345">
        <f>MIN(BA344*(1+BA$6/Setup!$C$13),BA$7)</f>
        <v/>
      </c>
      <c r="CZ345">
        <f>MIN(BB344*(1+BB$6/Setup!$C$13),BB$7)</f>
        <v/>
      </c>
      <c r="DA345">
        <f>MIN(BC344*(1+BC$6/Setup!$C$13),BC$7)</f>
        <v/>
      </c>
      <c r="DB345">
        <f>MIN(BD344*(1+BD$6/Setup!$C$13),BD$7)</f>
        <v/>
      </c>
      <c r="DC345">
        <f>MIN(BE344*(1+BE$6/Setup!$C$13),BE$7)</f>
        <v/>
      </c>
      <c r="DD345">
        <f>MIN(BF344*(1+BF$6/Setup!$C$13),BF$7)</f>
        <v/>
      </c>
      <c r="DE345">
        <f>MIN(BG344*(1+BG$6/Setup!$C$13),BG$7)</f>
        <v/>
      </c>
      <c r="DF345">
        <f>MIN(BH344*(1+BH$6/Setup!$C$13),BH$7)</f>
        <v/>
      </c>
      <c r="DG345">
        <f>MIN(BI344*(1+BI$6/Setup!$C$13),BI$7)</f>
        <v/>
      </c>
      <c r="DH345">
        <f>MIN(BJ344*(1+BJ$6/Setup!$C$13),BJ$7)</f>
        <v/>
      </c>
      <c r="DI345">
        <f>MIN(BK344*(1+BK$6/Setup!$C$13),BK$7)</f>
        <v/>
      </c>
      <c r="DJ345">
        <f>MIN(BL344*(1+BL$6/Setup!$C$13),BL$7)</f>
        <v/>
      </c>
      <c r="DK345">
        <f>MIN(BM344*(1+BM$6/Setup!$C$13),BM$7)</f>
        <v/>
      </c>
      <c r="DL345">
        <f>MIN(BN344*(1+BN$6/Setup!$C$13),BN$7)</f>
        <v/>
      </c>
      <c r="DM345">
        <f>MIN(BO344*(1+BO$6/Setup!$C$13),BO$7)</f>
        <v/>
      </c>
      <c r="DN345">
        <f>MIN(BP344*(1+BP$6/Setup!$C$13),BP$7)</f>
        <v/>
      </c>
      <c r="DO345">
        <f>MIN(BQ344*(1+BQ$6/Setup!$C$13),BQ$7)</f>
        <v/>
      </c>
      <c r="DP345">
        <f>MIN(T344*(1+T$6/Setup!$C$13)-BR345,$H345)</f>
        <v/>
      </c>
      <c r="DQ345">
        <f>MIN(U344*(1+U$6/Setup!$C$13)-BS345,MAX(0,$H345-SUM($DP345:DP345)))</f>
        <v/>
      </c>
      <c r="DR345">
        <f>MIN(V344*(1+V$6/Setup!$C$13)-BT345,MAX(0,$H345-SUM($DP345:DQ345)))</f>
        <v/>
      </c>
      <c r="DS345">
        <f>MIN(W344*(1+W$6/Setup!$C$13)-BU345,MAX(0,$H345-SUM($DP345:DR345)))</f>
        <v/>
      </c>
      <c r="DT345">
        <f>MIN(X344*(1+X$6/Setup!$C$13)-BV345,MAX(0,$H345-SUM($DP345:DS345)))</f>
        <v/>
      </c>
      <c r="DU345">
        <f>MIN(Y344*(1+Y$6/Setup!$C$13)-BW345,MAX(0,$H345-SUM($DP345:DT345)))</f>
        <v/>
      </c>
      <c r="DV345">
        <f>MIN(Z344*(1+Z$6/Setup!$C$13)-BX345,MAX(0,$H345-SUM($DP345:DU345)))</f>
        <v/>
      </c>
      <c r="DW345">
        <f>MIN(AA344*(1+AA$6/Setup!$C$13)-BY345,MAX(0,$H345-SUM($DP345:DV345)))</f>
        <v/>
      </c>
      <c r="DX345">
        <f>MIN(AB344*(1+AB$6/Setup!$C$13)-BZ345,MAX(0,$H345-SUM($DP345:DW345)))</f>
        <v/>
      </c>
      <c r="DY345">
        <f>MIN(AC344*(1+AC$6/Setup!$C$13)-CA345,MAX(0,$H345-SUM($DP345:DX345)))</f>
        <v/>
      </c>
      <c r="DZ345">
        <f>MIN(AD344*(1+AD$6/Setup!$C$13)-CB345,MAX(0,$H345-SUM($DP345:DY345)))</f>
        <v/>
      </c>
      <c r="EA345">
        <f>MIN(AE344*(1+AE$6/Setup!$C$13)-CC345,MAX(0,$H345-SUM($DP345:DZ345)))</f>
        <v/>
      </c>
      <c r="EB345">
        <f>MIN(AF344*(1+AF$6/Setup!$C$13)-CD345,MAX(0,$H345-SUM($DP345:EA345)))</f>
        <v/>
      </c>
      <c r="EC345">
        <f>MIN(AG344*(1+AG$6/Setup!$C$13)-CE345,MAX(0,$H345-SUM($DP345:EB345)))</f>
        <v/>
      </c>
      <c r="ED345">
        <f>MIN(AH344*(1+AH$6/Setup!$C$13)-CF345,MAX(0,$H345-SUM($DP345:EC345)))</f>
        <v/>
      </c>
      <c r="EE345">
        <f>MIN(AI344*(1+AI$6/Setup!$C$13)-CG345,MAX(0,$H345-SUM($DP345:ED345)))</f>
        <v/>
      </c>
      <c r="EF345">
        <f>MIN(AJ344*(1+AJ$6/Setup!$C$13)-CH345,MAX(0,$H345-SUM($DP345:EE345)))</f>
        <v/>
      </c>
      <c r="EG345">
        <f>MIN(AK344*(1+AK$6/Setup!$C$13)-CI345,MAX(0,$H345-SUM($DP345:EF345)))</f>
        <v/>
      </c>
      <c r="EH345">
        <f>MIN(AL344*(1+AL$6/Setup!$C$13)-CJ345,MAX(0,$H345-SUM($DP345:EG345)))</f>
        <v/>
      </c>
      <c r="EI345">
        <f>MIN(AM344*(1+AM$6/Setup!$C$13)-CK345,MAX(0,$H345-SUM($DP345:EH345)))</f>
        <v/>
      </c>
      <c r="EJ345">
        <f>MIN(AN344*(1+AN$6/Setup!$C$13)-CL345,MAX(0,$H345-SUM($DP345:EI345)))</f>
        <v/>
      </c>
      <c r="EK345">
        <f>MIN(AO344*(1+AO$6/Setup!$C$13)-CM345,MAX(0,$H345-SUM($DP345:EJ345)))</f>
        <v/>
      </c>
      <c r="EL345">
        <f>MIN(AP344*(1+AP$6/Setup!$C$13)-CN345,MAX(0,$H345-SUM($DP345:EK345)))</f>
        <v/>
      </c>
      <c r="EM345">
        <f>MIN(AQ344*(1+AQ$6/Setup!$C$13)-CO345,MAX(0,$H345-SUM($DP345:EL345)))</f>
        <v/>
      </c>
      <c r="EN345">
        <f>MIN(AR344*(1+AR$6/Setup!$C$13)-CP345,MAX(0,$H345-SUM($DP345:EM345)))</f>
        <v/>
      </c>
      <c r="EO345">
        <f>MIN(AS344*(1+AS$6/Setup!$C$13)-CQ345,MAX(0,$H345-SUM($DP345:EN345)))</f>
        <v/>
      </c>
      <c r="EP345">
        <f>MIN(AT344*(1+AT$6/Setup!$C$13)-CR345,MAX(0,$H345-SUM($DP345:EO345)))</f>
        <v/>
      </c>
      <c r="EQ345">
        <f>MIN(AU344*(1+AU$6/Setup!$C$13)-CS345,MAX(0,$H345-SUM($DP345:EP345)))</f>
        <v/>
      </c>
      <c r="ER345">
        <f>MIN(AV344*(1+AV$6/Setup!$C$13)-CT345,MAX(0,$H345-SUM($DP345:EQ345)))</f>
        <v/>
      </c>
      <c r="ES345">
        <f>MIN(AW344*(1+AW$6/Setup!$C$13)-CU345,MAX(0,$H345-SUM($DP345:ER345)))</f>
        <v/>
      </c>
      <c r="ET345">
        <f>MIN(AX344*(1+AX$6/Setup!$C$13)-CV345,MAX(0,$H345-SUM($DP345:ES345)))</f>
        <v/>
      </c>
      <c r="EU345">
        <f>MIN(AY344*(1+AY$6/Setup!$C$13)-CW345,MAX(0,$H345-SUM($DP345:ET345)))</f>
        <v/>
      </c>
      <c r="EV345">
        <f>MIN(AZ344*(1+AZ$6/Setup!$C$13)-CX345,MAX(0,$H345-SUM($DP345:EU345)))</f>
        <v/>
      </c>
      <c r="EW345">
        <f>MIN(BA344*(1+BA$6/Setup!$C$13)-CY345,MAX(0,$H345-SUM($DP345:EV345)))</f>
        <v/>
      </c>
      <c r="EX345">
        <f>MIN(BB344*(1+BB$6/Setup!$C$13)-CZ345,MAX(0,$H345-SUM($DP345:EW345)))</f>
        <v/>
      </c>
      <c r="EY345">
        <f>MIN(BC344*(1+BC$6/Setup!$C$13)-DA345,MAX(0,$H345-SUM($DP345:EX345)))</f>
        <v/>
      </c>
      <c r="EZ345">
        <f>MIN(BD344*(1+BD$6/Setup!$C$13)-DB345,MAX(0,$H345-SUM($DP345:EY345)))</f>
        <v/>
      </c>
      <c r="FA345">
        <f>MIN(BE344*(1+BE$6/Setup!$C$13)-DC345,MAX(0,$H345-SUM($DP345:EZ345)))</f>
        <v/>
      </c>
      <c r="FB345">
        <f>MIN(BF344*(1+BF$6/Setup!$C$13)-DD345,MAX(0,$H345-SUM($DP345:FA345)))</f>
        <v/>
      </c>
      <c r="FC345">
        <f>MIN(BG344*(1+BG$6/Setup!$C$13)-DE345,MAX(0,$H345-SUM($DP345:FB345)))</f>
        <v/>
      </c>
      <c r="FD345">
        <f>MIN(BH344*(1+BH$6/Setup!$C$13)-DF345,MAX(0,$H345-SUM($DP345:FC345)))</f>
        <v/>
      </c>
      <c r="FE345">
        <f>MIN(BI344*(1+BI$6/Setup!$C$13)-DG345,MAX(0,$H345-SUM($DP345:FD345)))</f>
        <v/>
      </c>
      <c r="FF345">
        <f>MIN(BJ344*(1+BJ$6/Setup!$C$13)-DH345,MAX(0,$H345-SUM($DP345:FE345)))</f>
        <v/>
      </c>
      <c r="FG345">
        <f>MIN(BK344*(1+BK$6/Setup!$C$13)-DI345,MAX(0,$H345-SUM($DP345:FF345)))</f>
        <v/>
      </c>
      <c r="FH345">
        <f>MIN(BL344*(1+BL$6/Setup!$C$13)-DJ345,MAX(0,$H345-SUM($DP345:FG345)))</f>
        <v/>
      </c>
      <c r="FI345">
        <f>MIN(BM344*(1+BM$6/Setup!$C$13)-DK345,MAX(0,$H345-SUM($DP345:FH345)))</f>
        <v/>
      </c>
      <c r="FJ345">
        <f>MIN(BN344*(1+BN$6/Setup!$C$13)-DL345,MAX(0,$H345-SUM($DP345:FI345)))</f>
        <v/>
      </c>
      <c r="FK345">
        <f>MIN(BO344*(1+BO$6/Setup!$C$13)-DM345,MAX(0,$H345-SUM($DP345:FJ345)))</f>
        <v/>
      </c>
      <c r="FL345">
        <f>MIN(BP344*(1+BP$6/Setup!$C$13)-DN345,MAX(0,$H345-SUM($DP345:FK345)))</f>
        <v/>
      </c>
      <c r="FM345">
        <f>MIN(BQ344*(1+BQ$6/Setup!$C$13)-DO345,MAX(0,$H345-SUM($DP345:FL345)))</f>
        <v/>
      </c>
    </row>
    <row r="346">
      <c r="A346">
        <f>A345+1</f>
        <v/>
      </c>
      <c r="B346">
        <f>IF(Setup!$C$6="Every week",Setup!$C$7+7*(A346-1),IF(Setup!$C$6="Every 2 weeks",Setup!$C$7+14*(A346-1),IF(Setup!$C$6="Every month",EDATE(Setup!$C$7,A346-1),EOMONTH(Setup!$C$7,INT((A346-1+Setup!$C$20)/2)-1)+MIN(IF(MOD(A346-1+Setup!$C$20,2)=0,Setup!$C$18,Setup!$C$19),DAY(EOMONTH(Setup!$C$7,INT((A346-1+Setup!$C$20)/2)))))))</f>
        <v/>
      </c>
      <c r="C346">
        <f>N('Paycheck Plan'!J342)</f>
        <v/>
      </c>
      <c r="D346">
        <f>N('Paycheck Plan'!K342)</f>
        <v/>
      </c>
      <c r="E346">
        <f>MIN(MAX(0,Setup!$C$10-F345),MAX(0,Setup!$C$8+C346-G346))</f>
        <v/>
      </c>
      <c r="F346">
        <f>F345+E346</f>
        <v/>
      </c>
      <c r="G346">
        <f>MIN(Setup!$C$14,MAX(0,Setup!$C$8+C346))</f>
        <v/>
      </c>
      <c r="H346">
        <f>MAX(0,Setup!$C$8+C346-G346-E346)+SUM($T$7:$BQ$7)-SUM(BR346:DO346)</f>
        <v/>
      </c>
      <c r="I346">
        <f>SUMPRODUCT(T345:BQ345,$T$6:$BQ$6)/Setup!$C$13</f>
        <v/>
      </c>
      <c r="J346">
        <f>SUM(T346:BQ346)</f>
        <v/>
      </c>
      <c r="K346">
        <f>IF(MAX(DP346:FM346)&gt;0,MATCH(MAX(DP346:FM346),DP346:FM346,0),1)</f>
        <v/>
      </c>
      <c r="T346">
        <f>MAX(0,T345*(1+T$6/Setup!$C$13)-BR346-DP346)+IF($K346=1,$D346,0)</f>
        <v/>
      </c>
      <c r="U346">
        <f>MAX(0,U345*(1+U$6/Setup!$C$13)-BS346-DQ346)+IF($K346=2,$D346,0)</f>
        <v/>
      </c>
      <c r="V346">
        <f>MAX(0,V345*(1+V$6/Setup!$C$13)-BT346-DR346)+IF($K346=3,$D346,0)</f>
        <v/>
      </c>
      <c r="W346">
        <f>MAX(0,W345*(1+W$6/Setup!$C$13)-BU346-DS346)+IF($K346=4,$D346,0)</f>
        <v/>
      </c>
      <c r="X346">
        <f>MAX(0,X345*(1+X$6/Setup!$C$13)-BV346-DT346)+IF($K346=5,$D346,0)</f>
        <v/>
      </c>
      <c r="Y346">
        <f>MAX(0,Y345*(1+Y$6/Setup!$C$13)-BW346-DU346)+IF($K346=6,$D346,0)</f>
        <v/>
      </c>
      <c r="Z346">
        <f>MAX(0,Z345*(1+Z$6/Setup!$C$13)-BX346-DV346)+IF($K346=7,$D346,0)</f>
        <v/>
      </c>
      <c r="AA346">
        <f>MAX(0,AA345*(1+AA$6/Setup!$C$13)-BY346-DW346)+IF($K346=8,$D346,0)</f>
        <v/>
      </c>
      <c r="AB346">
        <f>MAX(0,AB345*(1+AB$6/Setup!$C$13)-BZ346-DX346)+IF($K346=9,$D346,0)</f>
        <v/>
      </c>
      <c r="AC346">
        <f>MAX(0,AC345*(1+AC$6/Setup!$C$13)-CA346-DY346)+IF($K346=10,$D346,0)</f>
        <v/>
      </c>
      <c r="AD346">
        <f>MAX(0,AD345*(1+AD$6/Setup!$C$13)-CB346-DZ346)+IF($K346=11,$D346,0)</f>
        <v/>
      </c>
      <c r="AE346">
        <f>MAX(0,AE345*(1+AE$6/Setup!$C$13)-CC346-EA346)+IF($K346=12,$D346,0)</f>
        <v/>
      </c>
      <c r="AF346">
        <f>MAX(0,AF345*(1+AF$6/Setup!$C$13)-CD346-EB346)+IF($K346=13,$D346,0)</f>
        <v/>
      </c>
      <c r="AG346">
        <f>MAX(0,AG345*(1+AG$6/Setup!$C$13)-CE346-EC346)+IF($K346=14,$D346,0)</f>
        <v/>
      </c>
      <c r="AH346">
        <f>MAX(0,AH345*(1+AH$6/Setup!$C$13)-CF346-ED346)+IF($K346=15,$D346,0)</f>
        <v/>
      </c>
      <c r="AI346">
        <f>MAX(0,AI345*(1+AI$6/Setup!$C$13)-CG346-EE346)+IF($K346=16,$D346,0)</f>
        <v/>
      </c>
      <c r="AJ346">
        <f>MAX(0,AJ345*(1+AJ$6/Setup!$C$13)-CH346-EF346)+IF($K346=17,$D346,0)</f>
        <v/>
      </c>
      <c r="AK346">
        <f>MAX(0,AK345*(1+AK$6/Setup!$C$13)-CI346-EG346)+IF($K346=18,$D346,0)</f>
        <v/>
      </c>
      <c r="AL346">
        <f>MAX(0,AL345*(1+AL$6/Setup!$C$13)-CJ346-EH346)+IF($K346=19,$D346,0)</f>
        <v/>
      </c>
      <c r="AM346">
        <f>MAX(0,AM345*(1+AM$6/Setup!$C$13)-CK346-EI346)+IF($K346=20,$D346,0)</f>
        <v/>
      </c>
      <c r="AN346">
        <f>MAX(0,AN345*(1+AN$6/Setup!$C$13)-CL346-EJ346)+IF($K346=21,$D346,0)</f>
        <v/>
      </c>
      <c r="AO346">
        <f>MAX(0,AO345*(1+AO$6/Setup!$C$13)-CM346-EK346)+IF($K346=22,$D346,0)</f>
        <v/>
      </c>
      <c r="AP346">
        <f>MAX(0,AP345*(1+AP$6/Setup!$C$13)-CN346-EL346)+IF($K346=23,$D346,0)</f>
        <v/>
      </c>
      <c r="AQ346">
        <f>MAX(0,AQ345*(1+AQ$6/Setup!$C$13)-CO346-EM346)+IF($K346=24,$D346,0)</f>
        <v/>
      </c>
      <c r="AR346">
        <f>MAX(0,AR345*(1+AR$6/Setup!$C$13)-CP346-EN346)+IF($K346=25,$D346,0)</f>
        <v/>
      </c>
      <c r="AS346">
        <f>MAX(0,AS345*(1+AS$6/Setup!$C$13)-CQ346-EO346)+IF($K346=26,$D346,0)</f>
        <v/>
      </c>
      <c r="AT346">
        <f>MAX(0,AT345*(1+AT$6/Setup!$C$13)-CR346-EP346)+IF($K346=27,$D346,0)</f>
        <v/>
      </c>
      <c r="AU346">
        <f>MAX(0,AU345*(1+AU$6/Setup!$C$13)-CS346-EQ346)+IF($K346=28,$D346,0)</f>
        <v/>
      </c>
      <c r="AV346">
        <f>MAX(0,AV345*(1+AV$6/Setup!$C$13)-CT346-ER346)+IF($K346=29,$D346,0)</f>
        <v/>
      </c>
      <c r="AW346">
        <f>MAX(0,AW345*(1+AW$6/Setup!$C$13)-CU346-ES346)+IF($K346=30,$D346,0)</f>
        <v/>
      </c>
      <c r="AX346">
        <f>MAX(0,AX345*(1+AX$6/Setup!$C$13)-CV346-ET346)+IF($K346=31,$D346,0)</f>
        <v/>
      </c>
      <c r="AY346">
        <f>MAX(0,AY345*(1+AY$6/Setup!$C$13)-CW346-EU346)+IF($K346=32,$D346,0)</f>
        <v/>
      </c>
      <c r="AZ346">
        <f>MAX(0,AZ345*(1+AZ$6/Setup!$C$13)-CX346-EV346)+IF($K346=33,$D346,0)</f>
        <v/>
      </c>
      <c r="BA346">
        <f>MAX(0,BA345*(1+BA$6/Setup!$C$13)-CY346-EW346)+IF($K346=34,$D346,0)</f>
        <v/>
      </c>
      <c r="BB346">
        <f>MAX(0,BB345*(1+BB$6/Setup!$C$13)-CZ346-EX346)+IF($K346=35,$D346,0)</f>
        <v/>
      </c>
      <c r="BC346">
        <f>MAX(0,BC345*(1+BC$6/Setup!$C$13)-DA346-EY346)+IF($K346=36,$D346,0)</f>
        <v/>
      </c>
      <c r="BD346">
        <f>MAX(0,BD345*(1+BD$6/Setup!$C$13)-DB346-EZ346)+IF($K346=37,$D346,0)</f>
        <v/>
      </c>
      <c r="BE346">
        <f>MAX(0,BE345*(1+BE$6/Setup!$C$13)-DC346-FA346)+IF($K346=38,$D346,0)</f>
        <v/>
      </c>
      <c r="BF346">
        <f>MAX(0,BF345*(1+BF$6/Setup!$C$13)-DD346-FB346)+IF($K346=39,$D346,0)</f>
        <v/>
      </c>
      <c r="BG346">
        <f>MAX(0,BG345*(1+BG$6/Setup!$C$13)-DE346-FC346)+IF($K346=40,$D346,0)</f>
        <v/>
      </c>
      <c r="BH346">
        <f>MAX(0,BH345*(1+BH$6/Setup!$C$13)-DF346-FD346)+IF($K346=41,$D346,0)</f>
        <v/>
      </c>
      <c r="BI346">
        <f>MAX(0,BI345*(1+BI$6/Setup!$C$13)-DG346-FE346)+IF($K346=42,$D346,0)</f>
        <v/>
      </c>
      <c r="BJ346">
        <f>MAX(0,BJ345*(1+BJ$6/Setup!$C$13)-DH346-FF346)+IF($K346=43,$D346,0)</f>
        <v/>
      </c>
      <c r="BK346">
        <f>MAX(0,BK345*(1+BK$6/Setup!$C$13)-DI346-FG346)+IF($K346=44,$D346,0)</f>
        <v/>
      </c>
      <c r="BL346">
        <f>MAX(0,BL345*(1+BL$6/Setup!$C$13)-DJ346-FH346)+IF($K346=45,$D346,0)</f>
        <v/>
      </c>
      <c r="BM346">
        <f>MAX(0,BM345*(1+BM$6/Setup!$C$13)-DK346-FI346)+IF($K346=46,$D346,0)</f>
        <v/>
      </c>
      <c r="BN346">
        <f>MAX(0,BN345*(1+BN$6/Setup!$C$13)-DL346-FJ346)+IF($K346=47,$D346,0)</f>
        <v/>
      </c>
      <c r="BO346">
        <f>MAX(0,BO345*(1+BO$6/Setup!$C$13)-DM346-FK346)+IF($K346=48,$D346,0)</f>
        <v/>
      </c>
      <c r="BP346">
        <f>MAX(0,BP345*(1+BP$6/Setup!$C$13)-DN346-FL346)+IF($K346=49,$D346,0)</f>
        <v/>
      </c>
      <c r="BQ346">
        <f>MAX(0,BQ345*(1+BQ$6/Setup!$C$13)-DO346-FM346)+IF($K346=50,$D346,0)</f>
        <v/>
      </c>
      <c r="BR346">
        <f>MIN(T345*(1+T$6/Setup!$C$13),T$7)</f>
        <v/>
      </c>
      <c r="BS346">
        <f>MIN(U345*(1+U$6/Setup!$C$13),U$7)</f>
        <v/>
      </c>
      <c r="BT346">
        <f>MIN(V345*(1+V$6/Setup!$C$13),V$7)</f>
        <v/>
      </c>
      <c r="BU346">
        <f>MIN(W345*(1+W$6/Setup!$C$13),W$7)</f>
        <v/>
      </c>
      <c r="BV346">
        <f>MIN(X345*(1+X$6/Setup!$C$13),X$7)</f>
        <v/>
      </c>
      <c r="BW346">
        <f>MIN(Y345*(1+Y$6/Setup!$C$13),Y$7)</f>
        <v/>
      </c>
      <c r="BX346">
        <f>MIN(Z345*(1+Z$6/Setup!$C$13),Z$7)</f>
        <v/>
      </c>
      <c r="BY346">
        <f>MIN(AA345*(1+AA$6/Setup!$C$13),AA$7)</f>
        <v/>
      </c>
      <c r="BZ346">
        <f>MIN(AB345*(1+AB$6/Setup!$C$13),AB$7)</f>
        <v/>
      </c>
      <c r="CA346">
        <f>MIN(AC345*(1+AC$6/Setup!$C$13),AC$7)</f>
        <v/>
      </c>
      <c r="CB346">
        <f>MIN(AD345*(1+AD$6/Setup!$C$13),AD$7)</f>
        <v/>
      </c>
      <c r="CC346">
        <f>MIN(AE345*(1+AE$6/Setup!$C$13),AE$7)</f>
        <v/>
      </c>
      <c r="CD346">
        <f>MIN(AF345*(1+AF$6/Setup!$C$13),AF$7)</f>
        <v/>
      </c>
      <c r="CE346">
        <f>MIN(AG345*(1+AG$6/Setup!$C$13),AG$7)</f>
        <v/>
      </c>
      <c r="CF346">
        <f>MIN(AH345*(1+AH$6/Setup!$C$13),AH$7)</f>
        <v/>
      </c>
      <c r="CG346">
        <f>MIN(AI345*(1+AI$6/Setup!$C$13),AI$7)</f>
        <v/>
      </c>
      <c r="CH346">
        <f>MIN(AJ345*(1+AJ$6/Setup!$C$13),AJ$7)</f>
        <v/>
      </c>
      <c r="CI346">
        <f>MIN(AK345*(1+AK$6/Setup!$C$13),AK$7)</f>
        <v/>
      </c>
      <c r="CJ346">
        <f>MIN(AL345*(1+AL$6/Setup!$C$13),AL$7)</f>
        <v/>
      </c>
      <c r="CK346">
        <f>MIN(AM345*(1+AM$6/Setup!$C$13),AM$7)</f>
        <v/>
      </c>
      <c r="CL346">
        <f>MIN(AN345*(1+AN$6/Setup!$C$13),AN$7)</f>
        <v/>
      </c>
      <c r="CM346">
        <f>MIN(AO345*(1+AO$6/Setup!$C$13),AO$7)</f>
        <v/>
      </c>
      <c r="CN346">
        <f>MIN(AP345*(1+AP$6/Setup!$C$13),AP$7)</f>
        <v/>
      </c>
      <c r="CO346">
        <f>MIN(AQ345*(1+AQ$6/Setup!$C$13),AQ$7)</f>
        <v/>
      </c>
      <c r="CP346">
        <f>MIN(AR345*(1+AR$6/Setup!$C$13),AR$7)</f>
        <v/>
      </c>
      <c r="CQ346">
        <f>MIN(AS345*(1+AS$6/Setup!$C$13),AS$7)</f>
        <v/>
      </c>
      <c r="CR346">
        <f>MIN(AT345*(1+AT$6/Setup!$C$13),AT$7)</f>
        <v/>
      </c>
      <c r="CS346">
        <f>MIN(AU345*(1+AU$6/Setup!$C$13),AU$7)</f>
        <v/>
      </c>
      <c r="CT346">
        <f>MIN(AV345*(1+AV$6/Setup!$C$13),AV$7)</f>
        <v/>
      </c>
      <c r="CU346">
        <f>MIN(AW345*(1+AW$6/Setup!$C$13),AW$7)</f>
        <v/>
      </c>
      <c r="CV346">
        <f>MIN(AX345*(1+AX$6/Setup!$C$13),AX$7)</f>
        <v/>
      </c>
      <c r="CW346">
        <f>MIN(AY345*(1+AY$6/Setup!$C$13),AY$7)</f>
        <v/>
      </c>
      <c r="CX346">
        <f>MIN(AZ345*(1+AZ$6/Setup!$C$13),AZ$7)</f>
        <v/>
      </c>
      <c r="CY346">
        <f>MIN(BA345*(1+BA$6/Setup!$C$13),BA$7)</f>
        <v/>
      </c>
      <c r="CZ346">
        <f>MIN(BB345*(1+BB$6/Setup!$C$13),BB$7)</f>
        <v/>
      </c>
      <c r="DA346">
        <f>MIN(BC345*(1+BC$6/Setup!$C$13),BC$7)</f>
        <v/>
      </c>
      <c r="DB346">
        <f>MIN(BD345*(1+BD$6/Setup!$C$13),BD$7)</f>
        <v/>
      </c>
      <c r="DC346">
        <f>MIN(BE345*(1+BE$6/Setup!$C$13),BE$7)</f>
        <v/>
      </c>
      <c r="DD346">
        <f>MIN(BF345*(1+BF$6/Setup!$C$13),BF$7)</f>
        <v/>
      </c>
      <c r="DE346">
        <f>MIN(BG345*(1+BG$6/Setup!$C$13),BG$7)</f>
        <v/>
      </c>
      <c r="DF346">
        <f>MIN(BH345*(1+BH$6/Setup!$C$13),BH$7)</f>
        <v/>
      </c>
      <c r="DG346">
        <f>MIN(BI345*(1+BI$6/Setup!$C$13),BI$7)</f>
        <v/>
      </c>
      <c r="DH346">
        <f>MIN(BJ345*(1+BJ$6/Setup!$C$13),BJ$7)</f>
        <v/>
      </c>
      <c r="DI346">
        <f>MIN(BK345*(1+BK$6/Setup!$C$13),BK$7)</f>
        <v/>
      </c>
      <c r="DJ346">
        <f>MIN(BL345*(1+BL$6/Setup!$C$13),BL$7)</f>
        <v/>
      </c>
      <c r="DK346">
        <f>MIN(BM345*(1+BM$6/Setup!$C$13),BM$7)</f>
        <v/>
      </c>
      <c r="DL346">
        <f>MIN(BN345*(1+BN$6/Setup!$C$13),BN$7)</f>
        <v/>
      </c>
      <c r="DM346">
        <f>MIN(BO345*(1+BO$6/Setup!$C$13),BO$7)</f>
        <v/>
      </c>
      <c r="DN346">
        <f>MIN(BP345*(1+BP$6/Setup!$C$13),BP$7)</f>
        <v/>
      </c>
      <c r="DO346">
        <f>MIN(BQ345*(1+BQ$6/Setup!$C$13),BQ$7)</f>
        <v/>
      </c>
      <c r="DP346">
        <f>MIN(T345*(1+T$6/Setup!$C$13)-BR346,$H346)</f>
        <v/>
      </c>
      <c r="DQ346">
        <f>MIN(U345*(1+U$6/Setup!$C$13)-BS346,MAX(0,$H346-SUM($DP346:DP346)))</f>
        <v/>
      </c>
      <c r="DR346">
        <f>MIN(V345*(1+V$6/Setup!$C$13)-BT346,MAX(0,$H346-SUM($DP346:DQ346)))</f>
        <v/>
      </c>
      <c r="DS346">
        <f>MIN(W345*(1+W$6/Setup!$C$13)-BU346,MAX(0,$H346-SUM($DP346:DR346)))</f>
        <v/>
      </c>
      <c r="DT346">
        <f>MIN(X345*(1+X$6/Setup!$C$13)-BV346,MAX(0,$H346-SUM($DP346:DS346)))</f>
        <v/>
      </c>
      <c r="DU346">
        <f>MIN(Y345*(1+Y$6/Setup!$C$13)-BW346,MAX(0,$H346-SUM($DP346:DT346)))</f>
        <v/>
      </c>
      <c r="DV346">
        <f>MIN(Z345*(1+Z$6/Setup!$C$13)-BX346,MAX(0,$H346-SUM($DP346:DU346)))</f>
        <v/>
      </c>
      <c r="DW346">
        <f>MIN(AA345*(1+AA$6/Setup!$C$13)-BY346,MAX(0,$H346-SUM($DP346:DV346)))</f>
        <v/>
      </c>
      <c r="DX346">
        <f>MIN(AB345*(1+AB$6/Setup!$C$13)-BZ346,MAX(0,$H346-SUM($DP346:DW346)))</f>
        <v/>
      </c>
      <c r="DY346">
        <f>MIN(AC345*(1+AC$6/Setup!$C$13)-CA346,MAX(0,$H346-SUM($DP346:DX346)))</f>
        <v/>
      </c>
      <c r="DZ346">
        <f>MIN(AD345*(1+AD$6/Setup!$C$13)-CB346,MAX(0,$H346-SUM($DP346:DY346)))</f>
        <v/>
      </c>
      <c r="EA346">
        <f>MIN(AE345*(1+AE$6/Setup!$C$13)-CC346,MAX(0,$H346-SUM($DP346:DZ346)))</f>
        <v/>
      </c>
      <c r="EB346">
        <f>MIN(AF345*(1+AF$6/Setup!$C$13)-CD346,MAX(0,$H346-SUM($DP346:EA346)))</f>
        <v/>
      </c>
      <c r="EC346">
        <f>MIN(AG345*(1+AG$6/Setup!$C$13)-CE346,MAX(0,$H346-SUM($DP346:EB346)))</f>
        <v/>
      </c>
      <c r="ED346">
        <f>MIN(AH345*(1+AH$6/Setup!$C$13)-CF346,MAX(0,$H346-SUM($DP346:EC346)))</f>
        <v/>
      </c>
      <c r="EE346">
        <f>MIN(AI345*(1+AI$6/Setup!$C$13)-CG346,MAX(0,$H346-SUM($DP346:ED346)))</f>
        <v/>
      </c>
      <c r="EF346">
        <f>MIN(AJ345*(1+AJ$6/Setup!$C$13)-CH346,MAX(0,$H346-SUM($DP346:EE346)))</f>
        <v/>
      </c>
      <c r="EG346">
        <f>MIN(AK345*(1+AK$6/Setup!$C$13)-CI346,MAX(0,$H346-SUM($DP346:EF346)))</f>
        <v/>
      </c>
      <c r="EH346">
        <f>MIN(AL345*(1+AL$6/Setup!$C$13)-CJ346,MAX(0,$H346-SUM($DP346:EG346)))</f>
        <v/>
      </c>
      <c r="EI346">
        <f>MIN(AM345*(1+AM$6/Setup!$C$13)-CK346,MAX(0,$H346-SUM($DP346:EH346)))</f>
        <v/>
      </c>
      <c r="EJ346">
        <f>MIN(AN345*(1+AN$6/Setup!$C$13)-CL346,MAX(0,$H346-SUM($DP346:EI346)))</f>
        <v/>
      </c>
      <c r="EK346">
        <f>MIN(AO345*(1+AO$6/Setup!$C$13)-CM346,MAX(0,$H346-SUM($DP346:EJ346)))</f>
        <v/>
      </c>
      <c r="EL346">
        <f>MIN(AP345*(1+AP$6/Setup!$C$13)-CN346,MAX(0,$H346-SUM($DP346:EK346)))</f>
        <v/>
      </c>
      <c r="EM346">
        <f>MIN(AQ345*(1+AQ$6/Setup!$C$13)-CO346,MAX(0,$H346-SUM($DP346:EL346)))</f>
        <v/>
      </c>
      <c r="EN346">
        <f>MIN(AR345*(1+AR$6/Setup!$C$13)-CP346,MAX(0,$H346-SUM($DP346:EM346)))</f>
        <v/>
      </c>
      <c r="EO346">
        <f>MIN(AS345*(1+AS$6/Setup!$C$13)-CQ346,MAX(0,$H346-SUM($DP346:EN346)))</f>
        <v/>
      </c>
      <c r="EP346">
        <f>MIN(AT345*(1+AT$6/Setup!$C$13)-CR346,MAX(0,$H346-SUM($DP346:EO346)))</f>
        <v/>
      </c>
      <c r="EQ346">
        <f>MIN(AU345*(1+AU$6/Setup!$C$13)-CS346,MAX(0,$H346-SUM($DP346:EP346)))</f>
        <v/>
      </c>
      <c r="ER346">
        <f>MIN(AV345*(1+AV$6/Setup!$C$13)-CT346,MAX(0,$H346-SUM($DP346:EQ346)))</f>
        <v/>
      </c>
      <c r="ES346">
        <f>MIN(AW345*(1+AW$6/Setup!$C$13)-CU346,MAX(0,$H346-SUM($DP346:ER346)))</f>
        <v/>
      </c>
      <c r="ET346">
        <f>MIN(AX345*(1+AX$6/Setup!$C$13)-CV346,MAX(0,$H346-SUM($DP346:ES346)))</f>
        <v/>
      </c>
      <c r="EU346">
        <f>MIN(AY345*(1+AY$6/Setup!$C$13)-CW346,MAX(0,$H346-SUM($DP346:ET346)))</f>
        <v/>
      </c>
      <c r="EV346">
        <f>MIN(AZ345*(1+AZ$6/Setup!$C$13)-CX346,MAX(0,$H346-SUM($DP346:EU346)))</f>
        <v/>
      </c>
      <c r="EW346">
        <f>MIN(BA345*(1+BA$6/Setup!$C$13)-CY346,MAX(0,$H346-SUM($DP346:EV346)))</f>
        <v/>
      </c>
      <c r="EX346">
        <f>MIN(BB345*(1+BB$6/Setup!$C$13)-CZ346,MAX(0,$H346-SUM($DP346:EW346)))</f>
        <v/>
      </c>
      <c r="EY346">
        <f>MIN(BC345*(1+BC$6/Setup!$C$13)-DA346,MAX(0,$H346-SUM($DP346:EX346)))</f>
        <v/>
      </c>
      <c r="EZ346">
        <f>MIN(BD345*(1+BD$6/Setup!$C$13)-DB346,MAX(0,$H346-SUM($DP346:EY346)))</f>
        <v/>
      </c>
      <c r="FA346">
        <f>MIN(BE345*(1+BE$6/Setup!$C$13)-DC346,MAX(0,$H346-SUM($DP346:EZ346)))</f>
        <v/>
      </c>
      <c r="FB346">
        <f>MIN(BF345*(1+BF$6/Setup!$C$13)-DD346,MAX(0,$H346-SUM($DP346:FA346)))</f>
        <v/>
      </c>
      <c r="FC346">
        <f>MIN(BG345*(1+BG$6/Setup!$C$13)-DE346,MAX(0,$H346-SUM($DP346:FB346)))</f>
        <v/>
      </c>
      <c r="FD346">
        <f>MIN(BH345*(1+BH$6/Setup!$C$13)-DF346,MAX(0,$H346-SUM($DP346:FC346)))</f>
        <v/>
      </c>
      <c r="FE346">
        <f>MIN(BI345*(1+BI$6/Setup!$C$13)-DG346,MAX(0,$H346-SUM($DP346:FD346)))</f>
        <v/>
      </c>
      <c r="FF346">
        <f>MIN(BJ345*(1+BJ$6/Setup!$C$13)-DH346,MAX(0,$H346-SUM($DP346:FE346)))</f>
        <v/>
      </c>
      <c r="FG346">
        <f>MIN(BK345*(1+BK$6/Setup!$C$13)-DI346,MAX(0,$H346-SUM($DP346:FF346)))</f>
        <v/>
      </c>
      <c r="FH346">
        <f>MIN(BL345*(1+BL$6/Setup!$C$13)-DJ346,MAX(0,$H346-SUM($DP346:FG346)))</f>
        <v/>
      </c>
      <c r="FI346">
        <f>MIN(BM345*(1+BM$6/Setup!$C$13)-DK346,MAX(0,$H346-SUM($DP346:FH346)))</f>
        <v/>
      </c>
      <c r="FJ346">
        <f>MIN(BN345*(1+BN$6/Setup!$C$13)-DL346,MAX(0,$H346-SUM($DP346:FI346)))</f>
        <v/>
      </c>
      <c r="FK346">
        <f>MIN(BO345*(1+BO$6/Setup!$C$13)-DM346,MAX(0,$H346-SUM($DP346:FJ346)))</f>
        <v/>
      </c>
      <c r="FL346">
        <f>MIN(BP345*(1+BP$6/Setup!$C$13)-DN346,MAX(0,$H346-SUM($DP346:FK346)))</f>
        <v/>
      </c>
      <c r="FM346">
        <f>MIN(BQ345*(1+BQ$6/Setup!$C$13)-DO346,MAX(0,$H346-SUM($DP346:FL346)))</f>
        <v/>
      </c>
    </row>
    <row r="347">
      <c r="A347">
        <f>A346+1</f>
        <v/>
      </c>
      <c r="B347">
        <f>IF(Setup!$C$6="Every week",Setup!$C$7+7*(A347-1),IF(Setup!$C$6="Every 2 weeks",Setup!$C$7+14*(A347-1),IF(Setup!$C$6="Every month",EDATE(Setup!$C$7,A347-1),EOMONTH(Setup!$C$7,INT((A347-1+Setup!$C$20)/2)-1)+MIN(IF(MOD(A347-1+Setup!$C$20,2)=0,Setup!$C$18,Setup!$C$19),DAY(EOMONTH(Setup!$C$7,INT((A347-1+Setup!$C$20)/2)))))))</f>
        <v/>
      </c>
      <c r="C347">
        <f>N('Paycheck Plan'!J343)</f>
        <v/>
      </c>
      <c r="D347">
        <f>N('Paycheck Plan'!K343)</f>
        <v/>
      </c>
      <c r="E347">
        <f>MIN(MAX(0,Setup!$C$10-F346),MAX(0,Setup!$C$8+C347-G347))</f>
        <v/>
      </c>
      <c r="F347">
        <f>F346+E347</f>
        <v/>
      </c>
      <c r="G347">
        <f>MIN(Setup!$C$14,MAX(0,Setup!$C$8+C347))</f>
        <v/>
      </c>
      <c r="H347">
        <f>MAX(0,Setup!$C$8+C347-G347-E347)+SUM($T$7:$BQ$7)-SUM(BR347:DO347)</f>
        <v/>
      </c>
      <c r="I347">
        <f>SUMPRODUCT(T346:BQ346,$T$6:$BQ$6)/Setup!$C$13</f>
        <v/>
      </c>
      <c r="J347">
        <f>SUM(T347:BQ347)</f>
        <v/>
      </c>
      <c r="K347">
        <f>IF(MAX(DP347:FM347)&gt;0,MATCH(MAX(DP347:FM347),DP347:FM347,0),1)</f>
        <v/>
      </c>
      <c r="T347">
        <f>MAX(0,T346*(1+T$6/Setup!$C$13)-BR347-DP347)+IF($K347=1,$D347,0)</f>
        <v/>
      </c>
      <c r="U347">
        <f>MAX(0,U346*(1+U$6/Setup!$C$13)-BS347-DQ347)+IF($K347=2,$D347,0)</f>
        <v/>
      </c>
      <c r="V347">
        <f>MAX(0,V346*(1+V$6/Setup!$C$13)-BT347-DR347)+IF($K347=3,$D347,0)</f>
        <v/>
      </c>
      <c r="W347">
        <f>MAX(0,W346*(1+W$6/Setup!$C$13)-BU347-DS347)+IF($K347=4,$D347,0)</f>
        <v/>
      </c>
      <c r="X347">
        <f>MAX(0,X346*(1+X$6/Setup!$C$13)-BV347-DT347)+IF($K347=5,$D347,0)</f>
        <v/>
      </c>
      <c r="Y347">
        <f>MAX(0,Y346*(1+Y$6/Setup!$C$13)-BW347-DU347)+IF($K347=6,$D347,0)</f>
        <v/>
      </c>
      <c r="Z347">
        <f>MAX(0,Z346*(1+Z$6/Setup!$C$13)-BX347-DV347)+IF($K347=7,$D347,0)</f>
        <v/>
      </c>
      <c r="AA347">
        <f>MAX(0,AA346*(1+AA$6/Setup!$C$13)-BY347-DW347)+IF($K347=8,$D347,0)</f>
        <v/>
      </c>
      <c r="AB347">
        <f>MAX(0,AB346*(1+AB$6/Setup!$C$13)-BZ347-DX347)+IF($K347=9,$D347,0)</f>
        <v/>
      </c>
      <c r="AC347">
        <f>MAX(0,AC346*(1+AC$6/Setup!$C$13)-CA347-DY347)+IF($K347=10,$D347,0)</f>
        <v/>
      </c>
      <c r="AD347">
        <f>MAX(0,AD346*(1+AD$6/Setup!$C$13)-CB347-DZ347)+IF($K347=11,$D347,0)</f>
        <v/>
      </c>
      <c r="AE347">
        <f>MAX(0,AE346*(1+AE$6/Setup!$C$13)-CC347-EA347)+IF($K347=12,$D347,0)</f>
        <v/>
      </c>
      <c r="AF347">
        <f>MAX(0,AF346*(1+AF$6/Setup!$C$13)-CD347-EB347)+IF($K347=13,$D347,0)</f>
        <v/>
      </c>
      <c r="AG347">
        <f>MAX(0,AG346*(1+AG$6/Setup!$C$13)-CE347-EC347)+IF($K347=14,$D347,0)</f>
        <v/>
      </c>
      <c r="AH347">
        <f>MAX(0,AH346*(1+AH$6/Setup!$C$13)-CF347-ED347)+IF($K347=15,$D347,0)</f>
        <v/>
      </c>
      <c r="AI347">
        <f>MAX(0,AI346*(1+AI$6/Setup!$C$13)-CG347-EE347)+IF($K347=16,$D347,0)</f>
        <v/>
      </c>
      <c r="AJ347">
        <f>MAX(0,AJ346*(1+AJ$6/Setup!$C$13)-CH347-EF347)+IF($K347=17,$D347,0)</f>
        <v/>
      </c>
      <c r="AK347">
        <f>MAX(0,AK346*(1+AK$6/Setup!$C$13)-CI347-EG347)+IF($K347=18,$D347,0)</f>
        <v/>
      </c>
      <c r="AL347">
        <f>MAX(0,AL346*(1+AL$6/Setup!$C$13)-CJ347-EH347)+IF($K347=19,$D347,0)</f>
        <v/>
      </c>
      <c r="AM347">
        <f>MAX(0,AM346*(1+AM$6/Setup!$C$13)-CK347-EI347)+IF($K347=20,$D347,0)</f>
        <v/>
      </c>
      <c r="AN347">
        <f>MAX(0,AN346*(1+AN$6/Setup!$C$13)-CL347-EJ347)+IF($K347=21,$D347,0)</f>
        <v/>
      </c>
      <c r="AO347">
        <f>MAX(0,AO346*(1+AO$6/Setup!$C$13)-CM347-EK347)+IF($K347=22,$D347,0)</f>
        <v/>
      </c>
      <c r="AP347">
        <f>MAX(0,AP346*(1+AP$6/Setup!$C$13)-CN347-EL347)+IF($K347=23,$D347,0)</f>
        <v/>
      </c>
      <c r="AQ347">
        <f>MAX(0,AQ346*(1+AQ$6/Setup!$C$13)-CO347-EM347)+IF($K347=24,$D347,0)</f>
        <v/>
      </c>
      <c r="AR347">
        <f>MAX(0,AR346*(1+AR$6/Setup!$C$13)-CP347-EN347)+IF($K347=25,$D347,0)</f>
        <v/>
      </c>
      <c r="AS347">
        <f>MAX(0,AS346*(1+AS$6/Setup!$C$13)-CQ347-EO347)+IF($K347=26,$D347,0)</f>
        <v/>
      </c>
      <c r="AT347">
        <f>MAX(0,AT346*(1+AT$6/Setup!$C$13)-CR347-EP347)+IF($K347=27,$D347,0)</f>
        <v/>
      </c>
      <c r="AU347">
        <f>MAX(0,AU346*(1+AU$6/Setup!$C$13)-CS347-EQ347)+IF($K347=28,$D347,0)</f>
        <v/>
      </c>
      <c r="AV347">
        <f>MAX(0,AV346*(1+AV$6/Setup!$C$13)-CT347-ER347)+IF($K347=29,$D347,0)</f>
        <v/>
      </c>
      <c r="AW347">
        <f>MAX(0,AW346*(1+AW$6/Setup!$C$13)-CU347-ES347)+IF($K347=30,$D347,0)</f>
        <v/>
      </c>
      <c r="AX347">
        <f>MAX(0,AX346*(1+AX$6/Setup!$C$13)-CV347-ET347)+IF($K347=31,$D347,0)</f>
        <v/>
      </c>
      <c r="AY347">
        <f>MAX(0,AY346*(1+AY$6/Setup!$C$13)-CW347-EU347)+IF($K347=32,$D347,0)</f>
        <v/>
      </c>
      <c r="AZ347">
        <f>MAX(0,AZ346*(1+AZ$6/Setup!$C$13)-CX347-EV347)+IF($K347=33,$D347,0)</f>
        <v/>
      </c>
      <c r="BA347">
        <f>MAX(0,BA346*(1+BA$6/Setup!$C$13)-CY347-EW347)+IF($K347=34,$D347,0)</f>
        <v/>
      </c>
      <c r="BB347">
        <f>MAX(0,BB346*(1+BB$6/Setup!$C$13)-CZ347-EX347)+IF($K347=35,$D347,0)</f>
        <v/>
      </c>
      <c r="BC347">
        <f>MAX(0,BC346*(1+BC$6/Setup!$C$13)-DA347-EY347)+IF($K347=36,$D347,0)</f>
        <v/>
      </c>
      <c r="BD347">
        <f>MAX(0,BD346*(1+BD$6/Setup!$C$13)-DB347-EZ347)+IF($K347=37,$D347,0)</f>
        <v/>
      </c>
      <c r="BE347">
        <f>MAX(0,BE346*(1+BE$6/Setup!$C$13)-DC347-FA347)+IF($K347=38,$D347,0)</f>
        <v/>
      </c>
      <c r="BF347">
        <f>MAX(0,BF346*(1+BF$6/Setup!$C$13)-DD347-FB347)+IF($K347=39,$D347,0)</f>
        <v/>
      </c>
      <c r="BG347">
        <f>MAX(0,BG346*(1+BG$6/Setup!$C$13)-DE347-FC347)+IF($K347=40,$D347,0)</f>
        <v/>
      </c>
      <c r="BH347">
        <f>MAX(0,BH346*(1+BH$6/Setup!$C$13)-DF347-FD347)+IF($K347=41,$D347,0)</f>
        <v/>
      </c>
      <c r="BI347">
        <f>MAX(0,BI346*(1+BI$6/Setup!$C$13)-DG347-FE347)+IF($K347=42,$D347,0)</f>
        <v/>
      </c>
      <c r="BJ347">
        <f>MAX(0,BJ346*(1+BJ$6/Setup!$C$13)-DH347-FF347)+IF($K347=43,$D347,0)</f>
        <v/>
      </c>
      <c r="BK347">
        <f>MAX(0,BK346*(1+BK$6/Setup!$C$13)-DI347-FG347)+IF($K347=44,$D347,0)</f>
        <v/>
      </c>
      <c r="BL347">
        <f>MAX(0,BL346*(1+BL$6/Setup!$C$13)-DJ347-FH347)+IF($K347=45,$D347,0)</f>
        <v/>
      </c>
      <c r="BM347">
        <f>MAX(0,BM346*(1+BM$6/Setup!$C$13)-DK347-FI347)+IF($K347=46,$D347,0)</f>
        <v/>
      </c>
      <c r="BN347">
        <f>MAX(0,BN346*(1+BN$6/Setup!$C$13)-DL347-FJ347)+IF($K347=47,$D347,0)</f>
        <v/>
      </c>
      <c r="BO347">
        <f>MAX(0,BO346*(1+BO$6/Setup!$C$13)-DM347-FK347)+IF($K347=48,$D347,0)</f>
        <v/>
      </c>
      <c r="BP347">
        <f>MAX(0,BP346*(1+BP$6/Setup!$C$13)-DN347-FL347)+IF($K347=49,$D347,0)</f>
        <v/>
      </c>
      <c r="BQ347">
        <f>MAX(0,BQ346*(1+BQ$6/Setup!$C$13)-DO347-FM347)+IF($K347=50,$D347,0)</f>
        <v/>
      </c>
      <c r="BR347">
        <f>MIN(T346*(1+T$6/Setup!$C$13),T$7)</f>
        <v/>
      </c>
      <c r="BS347">
        <f>MIN(U346*(1+U$6/Setup!$C$13),U$7)</f>
        <v/>
      </c>
      <c r="BT347">
        <f>MIN(V346*(1+V$6/Setup!$C$13),V$7)</f>
        <v/>
      </c>
      <c r="BU347">
        <f>MIN(W346*(1+W$6/Setup!$C$13),W$7)</f>
        <v/>
      </c>
      <c r="BV347">
        <f>MIN(X346*(1+X$6/Setup!$C$13),X$7)</f>
        <v/>
      </c>
      <c r="BW347">
        <f>MIN(Y346*(1+Y$6/Setup!$C$13),Y$7)</f>
        <v/>
      </c>
      <c r="BX347">
        <f>MIN(Z346*(1+Z$6/Setup!$C$13),Z$7)</f>
        <v/>
      </c>
      <c r="BY347">
        <f>MIN(AA346*(1+AA$6/Setup!$C$13),AA$7)</f>
        <v/>
      </c>
      <c r="BZ347">
        <f>MIN(AB346*(1+AB$6/Setup!$C$13),AB$7)</f>
        <v/>
      </c>
      <c r="CA347">
        <f>MIN(AC346*(1+AC$6/Setup!$C$13),AC$7)</f>
        <v/>
      </c>
      <c r="CB347">
        <f>MIN(AD346*(1+AD$6/Setup!$C$13),AD$7)</f>
        <v/>
      </c>
      <c r="CC347">
        <f>MIN(AE346*(1+AE$6/Setup!$C$13),AE$7)</f>
        <v/>
      </c>
      <c r="CD347">
        <f>MIN(AF346*(1+AF$6/Setup!$C$13),AF$7)</f>
        <v/>
      </c>
      <c r="CE347">
        <f>MIN(AG346*(1+AG$6/Setup!$C$13),AG$7)</f>
        <v/>
      </c>
      <c r="CF347">
        <f>MIN(AH346*(1+AH$6/Setup!$C$13),AH$7)</f>
        <v/>
      </c>
      <c r="CG347">
        <f>MIN(AI346*(1+AI$6/Setup!$C$13),AI$7)</f>
        <v/>
      </c>
      <c r="CH347">
        <f>MIN(AJ346*(1+AJ$6/Setup!$C$13),AJ$7)</f>
        <v/>
      </c>
      <c r="CI347">
        <f>MIN(AK346*(1+AK$6/Setup!$C$13),AK$7)</f>
        <v/>
      </c>
      <c r="CJ347">
        <f>MIN(AL346*(1+AL$6/Setup!$C$13),AL$7)</f>
        <v/>
      </c>
      <c r="CK347">
        <f>MIN(AM346*(1+AM$6/Setup!$C$13),AM$7)</f>
        <v/>
      </c>
      <c r="CL347">
        <f>MIN(AN346*(1+AN$6/Setup!$C$13),AN$7)</f>
        <v/>
      </c>
      <c r="CM347">
        <f>MIN(AO346*(1+AO$6/Setup!$C$13),AO$7)</f>
        <v/>
      </c>
      <c r="CN347">
        <f>MIN(AP346*(1+AP$6/Setup!$C$13),AP$7)</f>
        <v/>
      </c>
      <c r="CO347">
        <f>MIN(AQ346*(1+AQ$6/Setup!$C$13),AQ$7)</f>
        <v/>
      </c>
      <c r="CP347">
        <f>MIN(AR346*(1+AR$6/Setup!$C$13),AR$7)</f>
        <v/>
      </c>
      <c r="CQ347">
        <f>MIN(AS346*(1+AS$6/Setup!$C$13),AS$7)</f>
        <v/>
      </c>
      <c r="CR347">
        <f>MIN(AT346*(1+AT$6/Setup!$C$13),AT$7)</f>
        <v/>
      </c>
      <c r="CS347">
        <f>MIN(AU346*(1+AU$6/Setup!$C$13),AU$7)</f>
        <v/>
      </c>
      <c r="CT347">
        <f>MIN(AV346*(1+AV$6/Setup!$C$13),AV$7)</f>
        <v/>
      </c>
      <c r="CU347">
        <f>MIN(AW346*(1+AW$6/Setup!$C$13),AW$7)</f>
        <v/>
      </c>
      <c r="CV347">
        <f>MIN(AX346*(1+AX$6/Setup!$C$13),AX$7)</f>
        <v/>
      </c>
      <c r="CW347">
        <f>MIN(AY346*(1+AY$6/Setup!$C$13),AY$7)</f>
        <v/>
      </c>
      <c r="CX347">
        <f>MIN(AZ346*(1+AZ$6/Setup!$C$13),AZ$7)</f>
        <v/>
      </c>
      <c r="CY347">
        <f>MIN(BA346*(1+BA$6/Setup!$C$13),BA$7)</f>
        <v/>
      </c>
      <c r="CZ347">
        <f>MIN(BB346*(1+BB$6/Setup!$C$13),BB$7)</f>
        <v/>
      </c>
      <c r="DA347">
        <f>MIN(BC346*(1+BC$6/Setup!$C$13),BC$7)</f>
        <v/>
      </c>
      <c r="DB347">
        <f>MIN(BD346*(1+BD$6/Setup!$C$13),BD$7)</f>
        <v/>
      </c>
      <c r="DC347">
        <f>MIN(BE346*(1+BE$6/Setup!$C$13),BE$7)</f>
        <v/>
      </c>
      <c r="DD347">
        <f>MIN(BF346*(1+BF$6/Setup!$C$13),BF$7)</f>
        <v/>
      </c>
      <c r="DE347">
        <f>MIN(BG346*(1+BG$6/Setup!$C$13),BG$7)</f>
        <v/>
      </c>
      <c r="DF347">
        <f>MIN(BH346*(1+BH$6/Setup!$C$13),BH$7)</f>
        <v/>
      </c>
      <c r="DG347">
        <f>MIN(BI346*(1+BI$6/Setup!$C$13),BI$7)</f>
        <v/>
      </c>
      <c r="DH347">
        <f>MIN(BJ346*(1+BJ$6/Setup!$C$13),BJ$7)</f>
        <v/>
      </c>
      <c r="DI347">
        <f>MIN(BK346*(1+BK$6/Setup!$C$13),BK$7)</f>
        <v/>
      </c>
      <c r="DJ347">
        <f>MIN(BL346*(1+BL$6/Setup!$C$13),BL$7)</f>
        <v/>
      </c>
      <c r="DK347">
        <f>MIN(BM346*(1+BM$6/Setup!$C$13),BM$7)</f>
        <v/>
      </c>
      <c r="DL347">
        <f>MIN(BN346*(1+BN$6/Setup!$C$13),BN$7)</f>
        <v/>
      </c>
      <c r="DM347">
        <f>MIN(BO346*(1+BO$6/Setup!$C$13),BO$7)</f>
        <v/>
      </c>
      <c r="DN347">
        <f>MIN(BP346*(1+BP$6/Setup!$C$13),BP$7)</f>
        <v/>
      </c>
      <c r="DO347">
        <f>MIN(BQ346*(1+BQ$6/Setup!$C$13),BQ$7)</f>
        <v/>
      </c>
      <c r="DP347">
        <f>MIN(T346*(1+T$6/Setup!$C$13)-BR347,$H347)</f>
        <v/>
      </c>
      <c r="DQ347">
        <f>MIN(U346*(1+U$6/Setup!$C$13)-BS347,MAX(0,$H347-SUM($DP347:DP347)))</f>
        <v/>
      </c>
      <c r="DR347">
        <f>MIN(V346*(1+V$6/Setup!$C$13)-BT347,MAX(0,$H347-SUM($DP347:DQ347)))</f>
        <v/>
      </c>
      <c r="DS347">
        <f>MIN(W346*(1+W$6/Setup!$C$13)-BU347,MAX(0,$H347-SUM($DP347:DR347)))</f>
        <v/>
      </c>
      <c r="DT347">
        <f>MIN(X346*(1+X$6/Setup!$C$13)-BV347,MAX(0,$H347-SUM($DP347:DS347)))</f>
        <v/>
      </c>
      <c r="DU347">
        <f>MIN(Y346*(1+Y$6/Setup!$C$13)-BW347,MAX(0,$H347-SUM($DP347:DT347)))</f>
        <v/>
      </c>
      <c r="DV347">
        <f>MIN(Z346*(1+Z$6/Setup!$C$13)-BX347,MAX(0,$H347-SUM($DP347:DU347)))</f>
        <v/>
      </c>
      <c r="DW347">
        <f>MIN(AA346*(1+AA$6/Setup!$C$13)-BY347,MAX(0,$H347-SUM($DP347:DV347)))</f>
        <v/>
      </c>
      <c r="DX347">
        <f>MIN(AB346*(1+AB$6/Setup!$C$13)-BZ347,MAX(0,$H347-SUM($DP347:DW347)))</f>
        <v/>
      </c>
      <c r="DY347">
        <f>MIN(AC346*(1+AC$6/Setup!$C$13)-CA347,MAX(0,$H347-SUM($DP347:DX347)))</f>
        <v/>
      </c>
      <c r="DZ347">
        <f>MIN(AD346*(1+AD$6/Setup!$C$13)-CB347,MAX(0,$H347-SUM($DP347:DY347)))</f>
        <v/>
      </c>
      <c r="EA347">
        <f>MIN(AE346*(1+AE$6/Setup!$C$13)-CC347,MAX(0,$H347-SUM($DP347:DZ347)))</f>
        <v/>
      </c>
      <c r="EB347">
        <f>MIN(AF346*(1+AF$6/Setup!$C$13)-CD347,MAX(0,$H347-SUM($DP347:EA347)))</f>
        <v/>
      </c>
      <c r="EC347">
        <f>MIN(AG346*(1+AG$6/Setup!$C$13)-CE347,MAX(0,$H347-SUM($DP347:EB347)))</f>
        <v/>
      </c>
      <c r="ED347">
        <f>MIN(AH346*(1+AH$6/Setup!$C$13)-CF347,MAX(0,$H347-SUM($DP347:EC347)))</f>
        <v/>
      </c>
      <c r="EE347">
        <f>MIN(AI346*(1+AI$6/Setup!$C$13)-CG347,MAX(0,$H347-SUM($DP347:ED347)))</f>
        <v/>
      </c>
      <c r="EF347">
        <f>MIN(AJ346*(1+AJ$6/Setup!$C$13)-CH347,MAX(0,$H347-SUM($DP347:EE347)))</f>
        <v/>
      </c>
      <c r="EG347">
        <f>MIN(AK346*(1+AK$6/Setup!$C$13)-CI347,MAX(0,$H347-SUM($DP347:EF347)))</f>
        <v/>
      </c>
      <c r="EH347">
        <f>MIN(AL346*(1+AL$6/Setup!$C$13)-CJ347,MAX(0,$H347-SUM($DP347:EG347)))</f>
        <v/>
      </c>
      <c r="EI347">
        <f>MIN(AM346*(1+AM$6/Setup!$C$13)-CK347,MAX(0,$H347-SUM($DP347:EH347)))</f>
        <v/>
      </c>
      <c r="EJ347">
        <f>MIN(AN346*(1+AN$6/Setup!$C$13)-CL347,MAX(0,$H347-SUM($DP347:EI347)))</f>
        <v/>
      </c>
      <c r="EK347">
        <f>MIN(AO346*(1+AO$6/Setup!$C$13)-CM347,MAX(0,$H347-SUM($DP347:EJ347)))</f>
        <v/>
      </c>
      <c r="EL347">
        <f>MIN(AP346*(1+AP$6/Setup!$C$13)-CN347,MAX(0,$H347-SUM($DP347:EK347)))</f>
        <v/>
      </c>
      <c r="EM347">
        <f>MIN(AQ346*(1+AQ$6/Setup!$C$13)-CO347,MAX(0,$H347-SUM($DP347:EL347)))</f>
        <v/>
      </c>
      <c r="EN347">
        <f>MIN(AR346*(1+AR$6/Setup!$C$13)-CP347,MAX(0,$H347-SUM($DP347:EM347)))</f>
        <v/>
      </c>
      <c r="EO347">
        <f>MIN(AS346*(1+AS$6/Setup!$C$13)-CQ347,MAX(0,$H347-SUM($DP347:EN347)))</f>
        <v/>
      </c>
      <c r="EP347">
        <f>MIN(AT346*(1+AT$6/Setup!$C$13)-CR347,MAX(0,$H347-SUM($DP347:EO347)))</f>
        <v/>
      </c>
      <c r="EQ347">
        <f>MIN(AU346*(1+AU$6/Setup!$C$13)-CS347,MAX(0,$H347-SUM($DP347:EP347)))</f>
        <v/>
      </c>
      <c r="ER347">
        <f>MIN(AV346*(1+AV$6/Setup!$C$13)-CT347,MAX(0,$H347-SUM($DP347:EQ347)))</f>
        <v/>
      </c>
      <c r="ES347">
        <f>MIN(AW346*(1+AW$6/Setup!$C$13)-CU347,MAX(0,$H347-SUM($DP347:ER347)))</f>
        <v/>
      </c>
      <c r="ET347">
        <f>MIN(AX346*(1+AX$6/Setup!$C$13)-CV347,MAX(0,$H347-SUM($DP347:ES347)))</f>
        <v/>
      </c>
      <c r="EU347">
        <f>MIN(AY346*(1+AY$6/Setup!$C$13)-CW347,MAX(0,$H347-SUM($DP347:ET347)))</f>
        <v/>
      </c>
      <c r="EV347">
        <f>MIN(AZ346*(1+AZ$6/Setup!$C$13)-CX347,MAX(0,$H347-SUM($DP347:EU347)))</f>
        <v/>
      </c>
      <c r="EW347">
        <f>MIN(BA346*(1+BA$6/Setup!$C$13)-CY347,MAX(0,$H347-SUM($DP347:EV347)))</f>
        <v/>
      </c>
      <c r="EX347">
        <f>MIN(BB346*(1+BB$6/Setup!$C$13)-CZ347,MAX(0,$H347-SUM($DP347:EW347)))</f>
        <v/>
      </c>
      <c r="EY347">
        <f>MIN(BC346*(1+BC$6/Setup!$C$13)-DA347,MAX(0,$H347-SUM($DP347:EX347)))</f>
        <v/>
      </c>
      <c r="EZ347">
        <f>MIN(BD346*(1+BD$6/Setup!$C$13)-DB347,MAX(0,$H347-SUM($DP347:EY347)))</f>
        <v/>
      </c>
      <c r="FA347">
        <f>MIN(BE346*(1+BE$6/Setup!$C$13)-DC347,MAX(0,$H347-SUM($DP347:EZ347)))</f>
        <v/>
      </c>
      <c r="FB347">
        <f>MIN(BF346*(1+BF$6/Setup!$C$13)-DD347,MAX(0,$H347-SUM($DP347:FA347)))</f>
        <v/>
      </c>
      <c r="FC347">
        <f>MIN(BG346*(1+BG$6/Setup!$C$13)-DE347,MAX(0,$H347-SUM($DP347:FB347)))</f>
        <v/>
      </c>
      <c r="FD347">
        <f>MIN(BH346*(1+BH$6/Setup!$C$13)-DF347,MAX(0,$H347-SUM($DP347:FC347)))</f>
        <v/>
      </c>
      <c r="FE347">
        <f>MIN(BI346*(1+BI$6/Setup!$C$13)-DG347,MAX(0,$H347-SUM($DP347:FD347)))</f>
        <v/>
      </c>
      <c r="FF347">
        <f>MIN(BJ346*(1+BJ$6/Setup!$C$13)-DH347,MAX(0,$H347-SUM($DP347:FE347)))</f>
        <v/>
      </c>
      <c r="FG347">
        <f>MIN(BK346*(1+BK$6/Setup!$C$13)-DI347,MAX(0,$H347-SUM($DP347:FF347)))</f>
        <v/>
      </c>
      <c r="FH347">
        <f>MIN(BL346*(1+BL$6/Setup!$C$13)-DJ347,MAX(0,$H347-SUM($DP347:FG347)))</f>
        <v/>
      </c>
      <c r="FI347">
        <f>MIN(BM346*(1+BM$6/Setup!$C$13)-DK347,MAX(0,$H347-SUM($DP347:FH347)))</f>
        <v/>
      </c>
      <c r="FJ347">
        <f>MIN(BN346*(1+BN$6/Setup!$C$13)-DL347,MAX(0,$H347-SUM($DP347:FI347)))</f>
        <v/>
      </c>
      <c r="FK347">
        <f>MIN(BO346*(1+BO$6/Setup!$C$13)-DM347,MAX(0,$H347-SUM($DP347:FJ347)))</f>
        <v/>
      </c>
      <c r="FL347">
        <f>MIN(BP346*(1+BP$6/Setup!$C$13)-DN347,MAX(0,$H347-SUM($DP347:FK347)))</f>
        <v/>
      </c>
      <c r="FM347">
        <f>MIN(BQ346*(1+BQ$6/Setup!$C$13)-DO347,MAX(0,$H347-SUM($DP347:FL347)))</f>
        <v/>
      </c>
    </row>
    <row r="348">
      <c r="A348">
        <f>A347+1</f>
        <v/>
      </c>
      <c r="B348">
        <f>IF(Setup!$C$6="Every week",Setup!$C$7+7*(A348-1),IF(Setup!$C$6="Every 2 weeks",Setup!$C$7+14*(A348-1),IF(Setup!$C$6="Every month",EDATE(Setup!$C$7,A348-1),EOMONTH(Setup!$C$7,INT((A348-1+Setup!$C$20)/2)-1)+MIN(IF(MOD(A348-1+Setup!$C$20,2)=0,Setup!$C$18,Setup!$C$19),DAY(EOMONTH(Setup!$C$7,INT((A348-1+Setup!$C$20)/2)))))))</f>
        <v/>
      </c>
      <c r="C348">
        <f>N('Paycheck Plan'!J344)</f>
        <v/>
      </c>
      <c r="D348">
        <f>N('Paycheck Plan'!K344)</f>
        <v/>
      </c>
      <c r="E348">
        <f>MIN(MAX(0,Setup!$C$10-F347),MAX(0,Setup!$C$8+C348-G348))</f>
        <v/>
      </c>
      <c r="F348">
        <f>F347+E348</f>
        <v/>
      </c>
      <c r="G348">
        <f>MIN(Setup!$C$14,MAX(0,Setup!$C$8+C348))</f>
        <v/>
      </c>
      <c r="H348">
        <f>MAX(0,Setup!$C$8+C348-G348-E348)+SUM($T$7:$BQ$7)-SUM(BR348:DO348)</f>
        <v/>
      </c>
      <c r="I348">
        <f>SUMPRODUCT(T347:BQ347,$T$6:$BQ$6)/Setup!$C$13</f>
        <v/>
      </c>
      <c r="J348">
        <f>SUM(T348:BQ348)</f>
        <v/>
      </c>
      <c r="K348">
        <f>IF(MAX(DP348:FM348)&gt;0,MATCH(MAX(DP348:FM348),DP348:FM348,0),1)</f>
        <v/>
      </c>
      <c r="T348">
        <f>MAX(0,T347*(1+T$6/Setup!$C$13)-BR348-DP348)+IF($K348=1,$D348,0)</f>
        <v/>
      </c>
      <c r="U348">
        <f>MAX(0,U347*(1+U$6/Setup!$C$13)-BS348-DQ348)+IF($K348=2,$D348,0)</f>
        <v/>
      </c>
      <c r="V348">
        <f>MAX(0,V347*(1+V$6/Setup!$C$13)-BT348-DR348)+IF($K348=3,$D348,0)</f>
        <v/>
      </c>
      <c r="W348">
        <f>MAX(0,W347*(1+W$6/Setup!$C$13)-BU348-DS348)+IF($K348=4,$D348,0)</f>
        <v/>
      </c>
      <c r="X348">
        <f>MAX(0,X347*(1+X$6/Setup!$C$13)-BV348-DT348)+IF($K348=5,$D348,0)</f>
        <v/>
      </c>
      <c r="Y348">
        <f>MAX(0,Y347*(1+Y$6/Setup!$C$13)-BW348-DU348)+IF($K348=6,$D348,0)</f>
        <v/>
      </c>
      <c r="Z348">
        <f>MAX(0,Z347*(1+Z$6/Setup!$C$13)-BX348-DV348)+IF($K348=7,$D348,0)</f>
        <v/>
      </c>
      <c r="AA348">
        <f>MAX(0,AA347*(1+AA$6/Setup!$C$13)-BY348-DW348)+IF($K348=8,$D348,0)</f>
        <v/>
      </c>
      <c r="AB348">
        <f>MAX(0,AB347*(1+AB$6/Setup!$C$13)-BZ348-DX348)+IF($K348=9,$D348,0)</f>
        <v/>
      </c>
      <c r="AC348">
        <f>MAX(0,AC347*(1+AC$6/Setup!$C$13)-CA348-DY348)+IF($K348=10,$D348,0)</f>
        <v/>
      </c>
      <c r="AD348">
        <f>MAX(0,AD347*(1+AD$6/Setup!$C$13)-CB348-DZ348)+IF($K348=11,$D348,0)</f>
        <v/>
      </c>
      <c r="AE348">
        <f>MAX(0,AE347*(1+AE$6/Setup!$C$13)-CC348-EA348)+IF($K348=12,$D348,0)</f>
        <v/>
      </c>
      <c r="AF348">
        <f>MAX(0,AF347*(1+AF$6/Setup!$C$13)-CD348-EB348)+IF($K348=13,$D348,0)</f>
        <v/>
      </c>
      <c r="AG348">
        <f>MAX(0,AG347*(1+AG$6/Setup!$C$13)-CE348-EC348)+IF($K348=14,$D348,0)</f>
        <v/>
      </c>
      <c r="AH348">
        <f>MAX(0,AH347*(1+AH$6/Setup!$C$13)-CF348-ED348)+IF($K348=15,$D348,0)</f>
        <v/>
      </c>
      <c r="AI348">
        <f>MAX(0,AI347*(1+AI$6/Setup!$C$13)-CG348-EE348)+IF($K348=16,$D348,0)</f>
        <v/>
      </c>
      <c r="AJ348">
        <f>MAX(0,AJ347*(1+AJ$6/Setup!$C$13)-CH348-EF348)+IF($K348=17,$D348,0)</f>
        <v/>
      </c>
      <c r="AK348">
        <f>MAX(0,AK347*(1+AK$6/Setup!$C$13)-CI348-EG348)+IF($K348=18,$D348,0)</f>
        <v/>
      </c>
      <c r="AL348">
        <f>MAX(0,AL347*(1+AL$6/Setup!$C$13)-CJ348-EH348)+IF($K348=19,$D348,0)</f>
        <v/>
      </c>
      <c r="AM348">
        <f>MAX(0,AM347*(1+AM$6/Setup!$C$13)-CK348-EI348)+IF($K348=20,$D348,0)</f>
        <v/>
      </c>
      <c r="AN348">
        <f>MAX(0,AN347*(1+AN$6/Setup!$C$13)-CL348-EJ348)+IF($K348=21,$D348,0)</f>
        <v/>
      </c>
      <c r="AO348">
        <f>MAX(0,AO347*(1+AO$6/Setup!$C$13)-CM348-EK348)+IF($K348=22,$D348,0)</f>
        <v/>
      </c>
      <c r="AP348">
        <f>MAX(0,AP347*(1+AP$6/Setup!$C$13)-CN348-EL348)+IF($K348=23,$D348,0)</f>
        <v/>
      </c>
      <c r="AQ348">
        <f>MAX(0,AQ347*(1+AQ$6/Setup!$C$13)-CO348-EM348)+IF($K348=24,$D348,0)</f>
        <v/>
      </c>
      <c r="AR348">
        <f>MAX(0,AR347*(1+AR$6/Setup!$C$13)-CP348-EN348)+IF($K348=25,$D348,0)</f>
        <v/>
      </c>
      <c r="AS348">
        <f>MAX(0,AS347*(1+AS$6/Setup!$C$13)-CQ348-EO348)+IF($K348=26,$D348,0)</f>
        <v/>
      </c>
      <c r="AT348">
        <f>MAX(0,AT347*(1+AT$6/Setup!$C$13)-CR348-EP348)+IF($K348=27,$D348,0)</f>
        <v/>
      </c>
      <c r="AU348">
        <f>MAX(0,AU347*(1+AU$6/Setup!$C$13)-CS348-EQ348)+IF($K348=28,$D348,0)</f>
        <v/>
      </c>
      <c r="AV348">
        <f>MAX(0,AV347*(1+AV$6/Setup!$C$13)-CT348-ER348)+IF($K348=29,$D348,0)</f>
        <v/>
      </c>
      <c r="AW348">
        <f>MAX(0,AW347*(1+AW$6/Setup!$C$13)-CU348-ES348)+IF($K348=30,$D348,0)</f>
        <v/>
      </c>
      <c r="AX348">
        <f>MAX(0,AX347*(1+AX$6/Setup!$C$13)-CV348-ET348)+IF($K348=31,$D348,0)</f>
        <v/>
      </c>
      <c r="AY348">
        <f>MAX(0,AY347*(1+AY$6/Setup!$C$13)-CW348-EU348)+IF($K348=32,$D348,0)</f>
        <v/>
      </c>
      <c r="AZ348">
        <f>MAX(0,AZ347*(1+AZ$6/Setup!$C$13)-CX348-EV348)+IF($K348=33,$D348,0)</f>
        <v/>
      </c>
      <c r="BA348">
        <f>MAX(0,BA347*(1+BA$6/Setup!$C$13)-CY348-EW348)+IF($K348=34,$D348,0)</f>
        <v/>
      </c>
      <c r="BB348">
        <f>MAX(0,BB347*(1+BB$6/Setup!$C$13)-CZ348-EX348)+IF($K348=35,$D348,0)</f>
        <v/>
      </c>
      <c r="BC348">
        <f>MAX(0,BC347*(1+BC$6/Setup!$C$13)-DA348-EY348)+IF($K348=36,$D348,0)</f>
        <v/>
      </c>
      <c r="BD348">
        <f>MAX(0,BD347*(1+BD$6/Setup!$C$13)-DB348-EZ348)+IF($K348=37,$D348,0)</f>
        <v/>
      </c>
      <c r="BE348">
        <f>MAX(0,BE347*(1+BE$6/Setup!$C$13)-DC348-FA348)+IF($K348=38,$D348,0)</f>
        <v/>
      </c>
      <c r="BF348">
        <f>MAX(0,BF347*(1+BF$6/Setup!$C$13)-DD348-FB348)+IF($K348=39,$D348,0)</f>
        <v/>
      </c>
      <c r="BG348">
        <f>MAX(0,BG347*(1+BG$6/Setup!$C$13)-DE348-FC348)+IF($K348=40,$D348,0)</f>
        <v/>
      </c>
      <c r="BH348">
        <f>MAX(0,BH347*(1+BH$6/Setup!$C$13)-DF348-FD348)+IF($K348=41,$D348,0)</f>
        <v/>
      </c>
      <c r="BI348">
        <f>MAX(0,BI347*(1+BI$6/Setup!$C$13)-DG348-FE348)+IF($K348=42,$D348,0)</f>
        <v/>
      </c>
      <c r="BJ348">
        <f>MAX(0,BJ347*(1+BJ$6/Setup!$C$13)-DH348-FF348)+IF($K348=43,$D348,0)</f>
        <v/>
      </c>
      <c r="BK348">
        <f>MAX(0,BK347*(1+BK$6/Setup!$C$13)-DI348-FG348)+IF($K348=44,$D348,0)</f>
        <v/>
      </c>
      <c r="BL348">
        <f>MAX(0,BL347*(1+BL$6/Setup!$C$13)-DJ348-FH348)+IF($K348=45,$D348,0)</f>
        <v/>
      </c>
      <c r="BM348">
        <f>MAX(0,BM347*(1+BM$6/Setup!$C$13)-DK348-FI348)+IF($K348=46,$D348,0)</f>
        <v/>
      </c>
      <c r="BN348">
        <f>MAX(0,BN347*(1+BN$6/Setup!$C$13)-DL348-FJ348)+IF($K348=47,$D348,0)</f>
        <v/>
      </c>
      <c r="BO348">
        <f>MAX(0,BO347*(1+BO$6/Setup!$C$13)-DM348-FK348)+IF($K348=48,$D348,0)</f>
        <v/>
      </c>
      <c r="BP348">
        <f>MAX(0,BP347*(1+BP$6/Setup!$C$13)-DN348-FL348)+IF($K348=49,$D348,0)</f>
        <v/>
      </c>
      <c r="BQ348">
        <f>MAX(0,BQ347*(1+BQ$6/Setup!$C$13)-DO348-FM348)+IF($K348=50,$D348,0)</f>
        <v/>
      </c>
      <c r="BR348">
        <f>MIN(T347*(1+T$6/Setup!$C$13),T$7)</f>
        <v/>
      </c>
      <c r="BS348">
        <f>MIN(U347*(1+U$6/Setup!$C$13),U$7)</f>
        <v/>
      </c>
      <c r="BT348">
        <f>MIN(V347*(1+V$6/Setup!$C$13),V$7)</f>
        <v/>
      </c>
      <c r="BU348">
        <f>MIN(W347*(1+W$6/Setup!$C$13),W$7)</f>
        <v/>
      </c>
      <c r="BV348">
        <f>MIN(X347*(1+X$6/Setup!$C$13),X$7)</f>
        <v/>
      </c>
      <c r="BW348">
        <f>MIN(Y347*(1+Y$6/Setup!$C$13),Y$7)</f>
        <v/>
      </c>
      <c r="BX348">
        <f>MIN(Z347*(1+Z$6/Setup!$C$13),Z$7)</f>
        <v/>
      </c>
      <c r="BY348">
        <f>MIN(AA347*(1+AA$6/Setup!$C$13),AA$7)</f>
        <v/>
      </c>
      <c r="BZ348">
        <f>MIN(AB347*(1+AB$6/Setup!$C$13),AB$7)</f>
        <v/>
      </c>
      <c r="CA348">
        <f>MIN(AC347*(1+AC$6/Setup!$C$13),AC$7)</f>
        <v/>
      </c>
      <c r="CB348">
        <f>MIN(AD347*(1+AD$6/Setup!$C$13),AD$7)</f>
        <v/>
      </c>
      <c r="CC348">
        <f>MIN(AE347*(1+AE$6/Setup!$C$13),AE$7)</f>
        <v/>
      </c>
      <c r="CD348">
        <f>MIN(AF347*(1+AF$6/Setup!$C$13),AF$7)</f>
        <v/>
      </c>
      <c r="CE348">
        <f>MIN(AG347*(1+AG$6/Setup!$C$13),AG$7)</f>
        <v/>
      </c>
      <c r="CF348">
        <f>MIN(AH347*(1+AH$6/Setup!$C$13),AH$7)</f>
        <v/>
      </c>
      <c r="CG348">
        <f>MIN(AI347*(1+AI$6/Setup!$C$13),AI$7)</f>
        <v/>
      </c>
      <c r="CH348">
        <f>MIN(AJ347*(1+AJ$6/Setup!$C$13),AJ$7)</f>
        <v/>
      </c>
      <c r="CI348">
        <f>MIN(AK347*(1+AK$6/Setup!$C$13),AK$7)</f>
        <v/>
      </c>
      <c r="CJ348">
        <f>MIN(AL347*(1+AL$6/Setup!$C$13),AL$7)</f>
        <v/>
      </c>
      <c r="CK348">
        <f>MIN(AM347*(1+AM$6/Setup!$C$13),AM$7)</f>
        <v/>
      </c>
      <c r="CL348">
        <f>MIN(AN347*(1+AN$6/Setup!$C$13),AN$7)</f>
        <v/>
      </c>
      <c r="CM348">
        <f>MIN(AO347*(1+AO$6/Setup!$C$13),AO$7)</f>
        <v/>
      </c>
      <c r="CN348">
        <f>MIN(AP347*(1+AP$6/Setup!$C$13),AP$7)</f>
        <v/>
      </c>
      <c r="CO348">
        <f>MIN(AQ347*(1+AQ$6/Setup!$C$13),AQ$7)</f>
        <v/>
      </c>
      <c r="CP348">
        <f>MIN(AR347*(1+AR$6/Setup!$C$13),AR$7)</f>
        <v/>
      </c>
      <c r="CQ348">
        <f>MIN(AS347*(1+AS$6/Setup!$C$13),AS$7)</f>
        <v/>
      </c>
      <c r="CR348">
        <f>MIN(AT347*(1+AT$6/Setup!$C$13),AT$7)</f>
        <v/>
      </c>
      <c r="CS348">
        <f>MIN(AU347*(1+AU$6/Setup!$C$13),AU$7)</f>
        <v/>
      </c>
      <c r="CT348">
        <f>MIN(AV347*(1+AV$6/Setup!$C$13),AV$7)</f>
        <v/>
      </c>
      <c r="CU348">
        <f>MIN(AW347*(1+AW$6/Setup!$C$13),AW$7)</f>
        <v/>
      </c>
      <c r="CV348">
        <f>MIN(AX347*(1+AX$6/Setup!$C$13),AX$7)</f>
        <v/>
      </c>
      <c r="CW348">
        <f>MIN(AY347*(1+AY$6/Setup!$C$13),AY$7)</f>
        <v/>
      </c>
      <c r="CX348">
        <f>MIN(AZ347*(1+AZ$6/Setup!$C$13),AZ$7)</f>
        <v/>
      </c>
      <c r="CY348">
        <f>MIN(BA347*(1+BA$6/Setup!$C$13),BA$7)</f>
        <v/>
      </c>
      <c r="CZ348">
        <f>MIN(BB347*(1+BB$6/Setup!$C$13),BB$7)</f>
        <v/>
      </c>
      <c r="DA348">
        <f>MIN(BC347*(1+BC$6/Setup!$C$13),BC$7)</f>
        <v/>
      </c>
      <c r="DB348">
        <f>MIN(BD347*(1+BD$6/Setup!$C$13),BD$7)</f>
        <v/>
      </c>
      <c r="DC348">
        <f>MIN(BE347*(1+BE$6/Setup!$C$13),BE$7)</f>
        <v/>
      </c>
      <c r="DD348">
        <f>MIN(BF347*(1+BF$6/Setup!$C$13),BF$7)</f>
        <v/>
      </c>
      <c r="DE348">
        <f>MIN(BG347*(1+BG$6/Setup!$C$13),BG$7)</f>
        <v/>
      </c>
      <c r="DF348">
        <f>MIN(BH347*(1+BH$6/Setup!$C$13),BH$7)</f>
        <v/>
      </c>
      <c r="DG348">
        <f>MIN(BI347*(1+BI$6/Setup!$C$13),BI$7)</f>
        <v/>
      </c>
      <c r="DH348">
        <f>MIN(BJ347*(1+BJ$6/Setup!$C$13),BJ$7)</f>
        <v/>
      </c>
      <c r="DI348">
        <f>MIN(BK347*(1+BK$6/Setup!$C$13),BK$7)</f>
        <v/>
      </c>
      <c r="DJ348">
        <f>MIN(BL347*(1+BL$6/Setup!$C$13),BL$7)</f>
        <v/>
      </c>
      <c r="DK348">
        <f>MIN(BM347*(1+BM$6/Setup!$C$13),BM$7)</f>
        <v/>
      </c>
      <c r="DL348">
        <f>MIN(BN347*(1+BN$6/Setup!$C$13),BN$7)</f>
        <v/>
      </c>
      <c r="DM348">
        <f>MIN(BO347*(1+BO$6/Setup!$C$13),BO$7)</f>
        <v/>
      </c>
      <c r="DN348">
        <f>MIN(BP347*(1+BP$6/Setup!$C$13),BP$7)</f>
        <v/>
      </c>
      <c r="DO348">
        <f>MIN(BQ347*(1+BQ$6/Setup!$C$13),BQ$7)</f>
        <v/>
      </c>
      <c r="DP348">
        <f>MIN(T347*(1+T$6/Setup!$C$13)-BR348,$H348)</f>
        <v/>
      </c>
      <c r="DQ348">
        <f>MIN(U347*(1+U$6/Setup!$C$13)-BS348,MAX(0,$H348-SUM($DP348:DP348)))</f>
        <v/>
      </c>
      <c r="DR348">
        <f>MIN(V347*(1+V$6/Setup!$C$13)-BT348,MAX(0,$H348-SUM($DP348:DQ348)))</f>
        <v/>
      </c>
      <c r="DS348">
        <f>MIN(W347*(1+W$6/Setup!$C$13)-BU348,MAX(0,$H348-SUM($DP348:DR348)))</f>
        <v/>
      </c>
      <c r="DT348">
        <f>MIN(X347*(1+X$6/Setup!$C$13)-BV348,MAX(0,$H348-SUM($DP348:DS348)))</f>
        <v/>
      </c>
      <c r="DU348">
        <f>MIN(Y347*(1+Y$6/Setup!$C$13)-BW348,MAX(0,$H348-SUM($DP348:DT348)))</f>
        <v/>
      </c>
      <c r="DV348">
        <f>MIN(Z347*(1+Z$6/Setup!$C$13)-BX348,MAX(0,$H348-SUM($DP348:DU348)))</f>
        <v/>
      </c>
      <c r="DW348">
        <f>MIN(AA347*(1+AA$6/Setup!$C$13)-BY348,MAX(0,$H348-SUM($DP348:DV348)))</f>
        <v/>
      </c>
      <c r="DX348">
        <f>MIN(AB347*(1+AB$6/Setup!$C$13)-BZ348,MAX(0,$H348-SUM($DP348:DW348)))</f>
        <v/>
      </c>
      <c r="DY348">
        <f>MIN(AC347*(1+AC$6/Setup!$C$13)-CA348,MAX(0,$H348-SUM($DP348:DX348)))</f>
        <v/>
      </c>
      <c r="DZ348">
        <f>MIN(AD347*(1+AD$6/Setup!$C$13)-CB348,MAX(0,$H348-SUM($DP348:DY348)))</f>
        <v/>
      </c>
      <c r="EA348">
        <f>MIN(AE347*(1+AE$6/Setup!$C$13)-CC348,MAX(0,$H348-SUM($DP348:DZ348)))</f>
        <v/>
      </c>
      <c r="EB348">
        <f>MIN(AF347*(1+AF$6/Setup!$C$13)-CD348,MAX(0,$H348-SUM($DP348:EA348)))</f>
        <v/>
      </c>
      <c r="EC348">
        <f>MIN(AG347*(1+AG$6/Setup!$C$13)-CE348,MAX(0,$H348-SUM($DP348:EB348)))</f>
        <v/>
      </c>
      <c r="ED348">
        <f>MIN(AH347*(1+AH$6/Setup!$C$13)-CF348,MAX(0,$H348-SUM($DP348:EC348)))</f>
        <v/>
      </c>
      <c r="EE348">
        <f>MIN(AI347*(1+AI$6/Setup!$C$13)-CG348,MAX(0,$H348-SUM($DP348:ED348)))</f>
        <v/>
      </c>
      <c r="EF348">
        <f>MIN(AJ347*(1+AJ$6/Setup!$C$13)-CH348,MAX(0,$H348-SUM($DP348:EE348)))</f>
        <v/>
      </c>
      <c r="EG348">
        <f>MIN(AK347*(1+AK$6/Setup!$C$13)-CI348,MAX(0,$H348-SUM($DP348:EF348)))</f>
        <v/>
      </c>
      <c r="EH348">
        <f>MIN(AL347*(1+AL$6/Setup!$C$13)-CJ348,MAX(0,$H348-SUM($DP348:EG348)))</f>
        <v/>
      </c>
      <c r="EI348">
        <f>MIN(AM347*(1+AM$6/Setup!$C$13)-CK348,MAX(0,$H348-SUM($DP348:EH348)))</f>
        <v/>
      </c>
      <c r="EJ348">
        <f>MIN(AN347*(1+AN$6/Setup!$C$13)-CL348,MAX(0,$H348-SUM($DP348:EI348)))</f>
        <v/>
      </c>
      <c r="EK348">
        <f>MIN(AO347*(1+AO$6/Setup!$C$13)-CM348,MAX(0,$H348-SUM($DP348:EJ348)))</f>
        <v/>
      </c>
      <c r="EL348">
        <f>MIN(AP347*(1+AP$6/Setup!$C$13)-CN348,MAX(0,$H348-SUM($DP348:EK348)))</f>
        <v/>
      </c>
      <c r="EM348">
        <f>MIN(AQ347*(1+AQ$6/Setup!$C$13)-CO348,MAX(0,$H348-SUM($DP348:EL348)))</f>
        <v/>
      </c>
      <c r="EN348">
        <f>MIN(AR347*(1+AR$6/Setup!$C$13)-CP348,MAX(0,$H348-SUM($DP348:EM348)))</f>
        <v/>
      </c>
      <c r="EO348">
        <f>MIN(AS347*(1+AS$6/Setup!$C$13)-CQ348,MAX(0,$H348-SUM($DP348:EN348)))</f>
        <v/>
      </c>
      <c r="EP348">
        <f>MIN(AT347*(1+AT$6/Setup!$C$13)-CR348,MAX(0,$H348-SUM($DP348:EO348)))</f>
        <v/>
      </c>
      <c r="EQ348">
        <f>MIN(AU347*(1+AU$6/Setup!$C$13)-CS348,MAX(0,$H348-SUM($DP348:EP348)))</f>
        <v/>
      </c>
      <c r="ER348">
        <f>MIN(AV347*(1+AV$6/Setup!$C$13)-CT348,MAX(0,$H348-SUM($DP348:EQ348)))</f>
        <v/>
      </c>
      <c r="ES348">
        <f>MIN(AW347*(1+AW$6/Setup!$C$13)-CU348,MAX(0,$H348-SUM($DP348:ER348)))</f>
        <v/>
      </c>
      <c r="ET348">
        <f>MIN(AX347*(1+AX$6/Setup!$C$13)-CV348,MAX(0,$H348-SUM($DP348:ES348)))</f>
        <v/>
      </c>
      <c r="EU348">
        <f>MIN(AY347*(1+AY$6/Setup!$C$13)-CW348,MAX(0,$H348-SUM($DP348:ET348)))</f>
        <v/>
      </c>
      <c r="EV348">
        <f>MIN(AZ347*(1+AZ$6/Setup!$C$13)-CX348,MAX(0,$H348-SUM($DP348:EU348)))</f>
        <v/>
      </c>
      <c r="EW348">
        <f>MIN(BA347*(1+BA$6/Setup!$C$13)-CY348,MAX(0,$H348-SUM($DP348:EV348)))</f>
        <v/>
      </c>
      <c r="EX348">
        <f>MIN(BB347*(1+BB$6/Setup!$C$13)-CZ348,MAX(0,$H348-SUM($DP348:EW348)))</f>
        <v/>
      </c>
      <c r="EY348">
        <f>MIN(BC347*(1+BC$6/Setup!$C$13)-DA348,MAX(0,$H348-SUM($DP348:EX348)))</f>
        <v/>
      </c>
      <c r="EZ348">
        <f>MIN(BD347*(1+BD$6/Setup!$C$13)-DB348,MAX(0,$H348-SUM($DP348:EY348)))</f>
        <v/>
      </c>
      <c r="FA348">
        <f>MIN(BE347*(1+BE$6/Setup!$C$13)-DC348,MAX(0,$H348-SUM($DP348:EZ348)))</f>
        <v/>
      </c>
      <c r="FB348">
        <f>MIN(BF347*(1+BF$6/Setup!$C$13)-DD348,MAX(0,$H348-SUM($DP348:FA348)))</f>
        <v/>
      </c>
      <c r="FC348">
        <f>MIN(BG347*(1+BG$6/Setup!$C$13)-DE348,MAX(0,$H348-SUM($DP348:FB348)))</f>
        <v/>
      </c>
      <c r="FD348">
        <f>MIN(BH347*(1+BH$6/Setup!$C$13)-DF348,MAX(0,$H348-SUM($DP348:FC348)))</f>
        <v/>
      </c>
      <c r="FE348">
        <f>MIN(BI347*(1+BI$6/Setup!$C$13)-DG348,MAX(0,$H348-SUM($DP348:FD348)))</f>
        <v/>
      </c>
      <c r="FF348">
        <f>MIN(BJ347*(1+BJ$6/Setup!$C$13)-DH348,MAX(0,$H348-SUM($DP348:FE348)))</f>
        <v/>
      </c>
      <c r="FG348">
        <f>MIN(BK347*(1+BK$6/Setup!$C$13)-DI348,MAX(0,$H348-SUM($DP348:FF348)))</f>
        <v/>
      </c>
      <c r="FH348">
        <f>MIN(BL347*(1+BL$6/Setup!$C$13)-DJ348,MAX(0,$H348-SUM($DP348:FG348)))</f>
        <v/>
      </c>
      <c r="FI348">
        <f>MIN(BM347*(1+BM$6/Setup!$C$13)-DK348,MAX(0,$H348-SUM($DP348:FH348)))</f>
        <v/>
      </c>
      <c r="FJ348">
        <f>MIN(BN347*(1+BN$6/Setup!$C$13)-DL348,MAX(0,$H348-SUM($DP348:FI348)))</f>
        <v/>
      </c>
      <c r="FK348">
        <f>MIN(BO347*(1+BO$6/Setup!$C$13)-DM348,MAX(0,$H348-SUM($DP348:FJ348)))</f>
        <v/>
      </c>
      <c r="FL348">
        <f>MIN(BP347*(1+BP$6/Setup!$C$13)-DN348,MAX(0,$H348-SUM($DP348:FK348)))</f>
        <v/>
      </c>
      <c r="FM348">
        <f>MIN(BQ347*(1+BQ$6/Setup!$C$13)-DO348,MAX(0,$H348-SUM($DP348:FL348)))</f>
        <v/>
      </c>
    </row>
    <row r="349">
      <c r="A349">
        <f>A348+1</f>
        <v/>
      </c>
      <c r="B349">
        <f>IF(Setup!$C$6="Every week",Setup!$C$7+7*(A349-1),IF(Setup!$C$6="Every 2 weeks",Setup!$C$7+14*(A349-1),IF(Setup!$C$6="Every month",EDATE(Setup!$C$7,A349-1),EOMONTH(Setup!$C$7,INT((A349-1+Setup!$C$20)/2)-1)+MIN(IF(MOD(A349-1+Setup!$C$20,2)=0,Setup!$C$18,Setup!$C$19),DAY(EOMONTH(Setup!$C$7,INT((A349-1+Setup!$C$20)/2)))))))</f>
        <v/>
      </c>
      <c r="C349">
        <f>N('Paycheck Plan'!J345)</f>
        <v/>
      </c>
      <c r="D349">
        <f>N('Paycheck Plan'!K345)</f>
        <v/>
      </c>
      <c r="E349">
        <f>MIN(MAX(0,Setup!$C$10-F348),MAX(0,Setup!$C$8+C349-G349))</f>
        <v/>
      </c>
      <c r="F349">
        <f>F348+E349</f>
        <v/>
      </c>
      <c r="G349">
        <f>MIN(Setup!$C$14,MAX(0,Setup!$C$8+C349))</f>
        <v/>
      </c>
      <c r="H349">
        <f>MAX(0,Setup!$C$8+C349-G349-E349)+SUM($T$7:$BQ$7)-SUM(BR349:DO349)</f>
        <v/>
      </c>
      <c r="I349">
        <f>SUMPRODUCT(T348:BQ348,$T$6:$BQ$6)/Setup!$C$13</f>
        <v/>
      </c>
      <c r="J349">
        <f>SUM(T349:BQ349)</f>
        <v/>
      </c>
      <c r="K349">
        <f>IF(MAX(DP349:FM349)&gt;0,MATCH(MAX(DP349:FM349),DP349:FM349,0),1)</f>
        <v/>
      </c>
      <c r="T349">
        <f>MAX(0,T348*(1+T$6/Setup!$C$13)-BR349-DP349)+IF($K349=1,$D349,0)</f>
        <v/>
      </c>
      <c r="U349">
        <f>MAX(0,U348*(1+U$6/Setup!$C$13)-BS349-DQ349)+IF($K349=2,$D349,0)</f>
        <v/>
      </c>
      <c r="V349">
        <f>MAX(0,V348*(1+V$6/Setup!$C$13)-BT349-DR349)+IF($K349=3,$D349,0)</f>
        <v/>
      </c>
      <c r="W349">
        <f>MAX(0,W348*(1+W$6/Setup!$C$13)-BU349-DS349)+IF($K349=4,$D349,0)</f>
        <v/>
      </c>
      <c r="X349">
        <f>MAX(0,X348*(1+X$6/Setup!$C$13)-BV349-DT349)+IF($K349=5,$D349,0)</f>
        <v/>
      </c>
      <c r="Y349">
        <f>MAX(0,Y348*(1+Y$6/Setup!$C$13)-BW349-DU349)+IF($K349=6,$D349,0)</f>
        <v/>
      </c>
      <c r="Z349">
        <f>MAX(0,Z348*(1+Z$6/Setup!$C$13)-BX349-DV349)+IF($K349=7,$D349,0)</f>
        <v/>
      </c>
      <c r="AA349">
        <f>MAX(0,AA348*(1+AA$6/Setup!$C$13)-BY349-DW349)+IF($K349=8,$D349,0)</f>
        <v/>
      </c>
      <c r="AB349">
        <f>MAX(0,AB348*(1+AB$6/Setup!$C$13)-BZ349-DX349)+IF($K349=9,$D349,0)</f>
        <v/>
      </c>
      <c r="AC349">
        <f>MAX(0,AC348*(1+AC$6/Setup!$C$13)-CA349-DY349)+IF($K349=10,$D349,0)</f>
        <v/>
      </c>
      <c r="AD349">
        <f>MAX(0,AD348*(1+AD$6/Setup!$C$13)-CB349-DZ349)+IF($K349=11,$D349,0)</f>
        <v/>
      </c>
      <c r="AE349">
        <f>MAX(0,AE348*(1+AE$6/Setup!$C$13)-CC349-EA349)+IF($K349=12,$D349,0)</f>
        <v/>
      </c>
      <c r="AF349">
        <f>MAX(0,AF348*(1+AF$6/Setup!$C$13)-CD349-EB349)+IF($K349=13,$D349,0)</f>
        <v/>
      </c>
      <c r="AG349">
        <f>MAX(0,AG348*(1+AG$6/Setup!$C$13)-CE349-EC349)+IF($K349=14,$D349,0)</f>
        <v/>
      </c>
      <c r="AH349">
        <f>MAX(0,AH348*(1+AH$6/Setup!$C$13)-CF349-ED349)+IF($K349=15,$D349,0)</f>
        <v/>
      </c>
      <c r="AI349">
        <f>MAX(0,AI348*(1+AI$6/Setup!$C$13)-CG349-EE349)+IF($K349=16,$D349,0)</f>
        <v/>
      </c>
      <c r="AJ349">
        <f>MAX(0,AJ348*(1+AJ$6/Setup!$C$13)-CH349-EF349)+IF($K349=17,$D349,0)</f>
        <v/>
      </c>
      <c r="AK349">
        <f>MAX(0,AK348*(1+AK$6/Setup!$C$13)-CI349-EG349)+IF($K349=18,$D349,0)</f>
        <v/>
      </c>
      <c r="AL349">
        <f>MAX(0,AL348*(1+AL$6/Setup!$C$13)-CJ349-EH349)+IF($K349=19,$D349,0)</f>
        <v/>
      </c>
      <c r="AM349">
        <f>MAX(0,AM348*(1+AM$6/Setup!$C$13)-CK349-EI349)+IF($K349=20,$D349,0)</f>
        <v/>
      </c>
      <c r="AN349">
        <f>MAX(0,AN348*(1+AN$6/Setup!$C$13)-CL349-EJ349)+IF($K349=21,$D349,0)</f>
        <v/>
      </c>
      <c r="AO349">
        <f>MAX(0,AO348*(1+AO$6/Setup!$C$13)-CM349-EK349)+IF($K349=22,$D349,0)</f>
        <v/>
      </c>
      <c r="AP349">
        <f>MAX(0,AP348*(1+AP$6/Setup!$C$13)-CN349-EL349)+IF($K349=23,$D349,0)</f>
        <v/>
      </c>
      <c r="AQ349">
        <f>MAX(0,AQ348*(1+AQ$6/Setup!$C$13)-CO349-EM349)+IF($K349=24,$D349,0)</f>
        <v/>
      </c>
      <c r="AR349">
        <f>MAX(0,AR348*(1+AR$6/Setup!$C$13)-CP349-EN349)+IF($K349=25,$D349,0)</f>
        <v/>
      </c>
      <c r="AS349">
        <f>MAX(0,AS348*(1+AS$6/Setup!$C$13)-CQ349-EO349)+IF($K349=26,$D349,0)</f>
        <v/>
      </c>
      <c r="AT349">
        <f>MAX(0,AT348*(1+AT$6/Setup!$C$13)-CR349-EP349)+IF($K349=27,$D349,0)</f>
        <v/>
      </c>
      <c r="AU349">
        <f>MAX(0,AU348*(1+AU$6/Setup!$C$13)-CS349-EQ349)+IF($K349=28,$D349,0)</f>
        <v/>
      </c>
      <c r="AV349">
        <f>MAX(0,AV348*(1+AV$6/Setup!$C$13)-CT349-ER349)+IF($K349=29,$D349,0)</f>
        <v/>
      </c>
      <c r="AW349">
        <f>MAX(0,AW348*(1+AW$6/Setup!$C$13)-CU349-ES349)+IF($K349=30,$D349,0)</f>
        <v/>
      </c>
      <c r="AX349">
        <f>MAX(0,AX348*(1+AX$6/Setup!$C$13)-CV349-ET349)+IF($K349=31,$D349,0)</f>
        <v/>
      </c>
      <c r="AY349">
        <f>MAX(0,AY348*(1+AY$6/Setup!$C$13)-CW349-EU349)+IF($K349=32,$D349,0)</f>
        <v/>
      </c>
      <c r="AZ349">
        <f>MAX(0,AZ348*(1+AZ$6/Setup!$C$13)-CX349-EV349)+IF($K349=33,$D349,0)</f>
        <v/>
      </c>
      <c r="BA349">
        <f>MAX(0,BA348*(1+BA$6/Setup!$C$13)-CY349-EW349)+IF($K349=34,$D349,0)</f>
        <v/>
      </c>
      <c r="BB349">
        <f>MAX(0,BB348*(1+BB$6/Setup!$C$13)-CZ349-EX349)+IF($K349=35,$D349,0)</f>
        <v/>
      </c>
      <c r="BC349">
        <f>MAX(0,BC348*(1+BC$6/Setup!$C$13)-DA349-EY349)+IF($K349=36,$D349,0)</f>
        <v/>
      </c>
      <c r="BD349">
        <f>MAX(0,BD348*(1+BD$6/Setup!$C$13)-DB349-EZ349)+IF($K349=37,$D349,0)</f>
        <v/>
      </c>
      <c r="BE349">
        <f>MAX(0,BE348*(1+BE$6/Setup!$C$13)-DC349-FA349)+IF($K349=38,$D349,0)</f>
        <v/>
      </c>
      <c r="BF349">
        <f>MAX(0,BF348*(1+BF$6/Setup!$C$13)-DD349-FB349)+IF($K349=39,$D349,0)</f>
        <v/>
      </c>
      <c r="BG349">
        <f>MAX(0,BG348*(1+BG$6/Setup!$C$13)-DE349-FC349)+IF($K349=40,$D349,0)</f>
        <v/>
      </c>
      <c r="BH349">
        <f>MAX(0,BH348*(1+BH$6/Setup!$C$13)-DF349-FD349)+IF($K349=41,$D349,0)</f>
        <v/>
      </c>
      <c r="BI349">
        <f>MAX(0,BI348*(1+BI$6/Setup!$C$13)-DG349-FE349)+IF($K349=42,$D349,0)</f>
        <v/>
      </c>
      <c r="BJ349">
        <f>MAX(0,BJ348*(1+BJ$6/Setup!$C$13)-DH349-FF349)+IF($K349=43,$D349,0)</f>
        <v/>
      </c>
      <c r="BK349">
        <f>MAX(0,BK348*(1+BK$6/Setup!$C$13)-DI349-FG349)+IF($K349=44,$D349,0)</f>
        <v/>
      </c>
      <c r="BL349">
        <f>MAX(0,BL348*(1+BL$6/Setup!$C$13)-DJ349-FH349)+IF($K349=45,$D349,0)</f>
        <v/>
      </c>
      <c r="BM349">
        <f>MAX(0,BM348*(1+BM$6/Setup!$C$13)-DK349-FI349)+IF($K349=46,$D349,0)</f>
        <v/>
      </c>
      <c r="BN349">
        <f>MAX(0,BN348*(1+BN$6/Setup!$C$13)-DL349-FJ349)+IF($K349=47,$D349,0)</f>
        <v/>
      </c>
      <c r="BO349">
        <f>MAX(0,BO348*(1+BO$6/Setup!$C$13)-DM349-FK349)+IF($K349=48,$D349,0)</f>
        <v/>
      </c>
      <c r="BP349">
        <f>MAX(0,BP348*(1+BP$6/Setup!$C$13)-DN349-FL349)+IF($K349=49,$D349,0)</f>
        <v/>
      </c>
      <c r="BQ349">
        <f>MAX(0,BQ348*(1+BQ$6/Setup!$C$13)-DO349-FM349)+IF($K349=50,$D349,0)</f>
        <v/>
      </c>
      <c r="BR349">
        <f>MIN(T348*(1+T$6/Setup!$C$13),T$7)</f>
        <v/>
      </c>
      <c r="BS349">
        <f>MIN(U348*(1+U$6/Setup!$C$13),U$7)</f>
        <v/>
      </c>
      <c r="BT349">
        <f>MIN(V348*(1+V$6/Setup!$C$13),V$7)</f>
        <v/>
      </c>
      <c r="BU349">
        <f>MIN(W348*(1+W$6/Setup!$C$13),W$7)</f>
        <v/>
      </c>
      <c r="BV349">
        <f>MIN(X348*(1+X$6/Setup!$C$13),X$7)</f>
        <v/>
      </c>
      <c r="BW349">
        <f>MIN(Y348*(1+Y$6/Setup!$C$13),Y$7)</f>
        <v/>
      </c>
      <c r="BX349">
        <f>MIN(Z348*(1+Z$6/Setup!$C$13),Z$7)</f>
        <v/>
      </c>
      <c r="BY349">
        <f>MIN(AA348*(1+AA$6/Setup!$C$13),AA$7)</f>
        <v/>
      </c>
      <c r="BZ349">
        <f>MIN(AB348*(1+AB$6/Setup!$C$13),AB$7)</f>
        <v/>
      </c>
      <c r="CA349">
        <f>MIN(AC348*(1+AC$6/Setup!$C$13),AC$7)</f>
        <v/>
      </c>
      <c r="CB349">
        <f>MIN(AD348*(1+AD$6/Setup!$C$13),AD$7)</f>
        <v/>
      </c>
      <c r="CC349">
        <f>MIN(AE348*(1+AE$6/Setup!$C$13),AE$7)</f>
        <v/>
      </c>
      <c r="CD349">
        <f>MIN(AF348*(1+AF$6/Setup!$C$13),AF$7)</f>
        <v/>
      </c>
      <c r="CE349">
        <f>MIN(AG348*(1+AG$6/Setup!$C$13),AG$7)</f>
        <v/>
      </c>
      <c r="CF349">
        <f>MIN(AH348*(1+AH$6/Setup!$C$13),AH$7)</f>
        <v/>
      </c>
      <c r="CG349">
        <f>MIN(AI348*(1+AI$6/Setup!$C$13),AI$7)</f>
        <v/>
      </c>
      <c r="CH349">
        <f>MIN(AJ348*(1+AJ$6/Setup!$C$13),AJ$7)</f>
        <v/>
      </c>
      <c r="CI349">
        <f>MIN(AK348*(1+AK$6/Setup!$C$13),AK$7)</f>
        <v/>
      </c>
      <c r="CJ349">
        <f>MIN(AL348*(1+AL$6/Setup!$C$13),AL$7)</f>
        <v/>
      </c>
      <c r="CK349">
        <f>MIN(AM348*(1+AM$6/Setup!$C$13),AM$7)</f>
        <v/>
      </c>
      <c r="CL349">
        <f>MIN(AN348*(1+AN$6/Setup!$C$13),AN$7)</f>
        <v/>
      </c>
      <c r="CM349">
        <f>MIN(AO348*(1+AO$6/Setup!$C$13),AO$7)</f>
        <v/>
      </c>
      <c r="CN349">
        <f>MIN(AP348*(1+AP$6/Setup!$C$13),AP$7)</f>
        <v/>
      </c>
      <c r="CO349">
        <f>MIN(AQ348*(1+AQ$6/Setup!$C$13),AQ$7)</f>
        <v/>
      </c>
      <c r="CP349">
        <f>MIN(AR348*(1+AR$6/Setup!$C$13),AR$7)</f>
        <v/>
      </c>
      <c r="CQ349">
        <f>MIN(AS348*(1+AS$6/Setup!$C$13),AS$7)</f>
        <v/>
      </c>
      <c r="CR349">
        <f>MIN(AT348*(1+AT$6/Setup!$C$13),AT$7)</f>
        <v/>
      </c>
      <c r="CS349">
        <f>MIN(AU348*(1+AU$6/Setup!$C$13),AU$7)</f>
        <v/>
      </c>
      <c r="CT349">
        <f>MIN(AV348*(1+AV$6/Setup!$C$13),AV$7)</f>
        <v/>
      </c>
      <c r="CU349">
        <f>MIN(AW348*(1+AW$6/Setup!$C$13),AW$7)</f>
        <v/>
      </c>
      <c r="CV349">
        <f>MIN(AX348*(1+AX$6/Setup!$C$13),AX$7)</f>
        <v/>
      </c>
      <c r="CW349">
        <f>MIN(AY348*(1+AY$6/Setup!$C$13),AY$7)</f>
        <v/>
      </c>
      <c r="CX349">
        <f>MIN(AZ348*(1+AZ$6/Setup!$C$13),AZ$7)</f>
        <v/>
      </c>
      <c r="CY349">
        <f>MIN(BA348*(1+BA$6/Setup!$C$13),BA$7)</f>
        <v/>
      </c>
      <c r="CZ349">
        <f>MIN(BB348*(1+BB$6/Setup!$C$13),BB$7)</f>
        <v/>
      </c>
      <c r="DA349">
        <f>MIN(BC348*(1+BC$6/Setup!$C$13),BC$7)</f>
        <v/>
      </c>
      <c r="DB349">
        <f>MIN(BD348*(1+BD$6/Setup!$C$13),BD$7)</f>
        <v/>
      </c>
      <c r="DC349">
        <f>MIN(BE348*(1+BE$6/Setup!$C$13),BE$7)</f>
        <v/>
      </c>
      <c r="DD349">
        <f>MIN(BF348*(1+BF$6/Setup!$C$13),BF$7)</f>
        <v/>
      </c>
      <c r="DE349">
        <f>MIN(BG348*(1+BG$6/Setup!$C$13),BG$7)</f>
        <v/>
      </c>
      <c r="DF349">
        <f>MIN(BH348*(1+BH$6/Setup!$C$13),BH$7)</f>
        <v/>
      </c>
      <c r="DG349">
        <f>MIN(BI348*(1+BI$6/Setup!$C$13),BI$7)</f>
        <v/>
      </c>
      <c r="DH349">
        <f>MIN(BJ348*(1+BJ$6/Setup!$C$13),BJ$7)</f>
        <v/>
      </c>
      <c r="DI349">
        <f>MIN(BK348*(1+BK$6/Setup!$C$13),BK$7)</f>
        <v/>
      </c>
      <c r="DJ349">
        <f>MIN(BL348*(1+BL$6/Setup!$C$13),BL$7)</f>
        <v/>
      </c>
      <c r="DK349">
        <f>MIN(BM348*(1+BM$6/Setup!$C$13),BM$7)</f>
        <v/>
      </c>
      <c r="DL349">
        <f>MIN(BN348*(1+BN$6/Setup!$C$13),BN$7)</f>
        <v/>
      </c>
      <c r="DM349">
        <f>MIN(BO348*(1+BO$6/Setup!$C$13),BO$7)</f>
        <v/>
      </c>
      <c r="DN349">
        <f>MIN(BP348*(1+BP$6/Setup!$C$13),BP$7)</f>
        <v/>
      </c>
      <c r="DO349">
        <f>MIN(BQ348*(1+BQ$6/Setup!$C$13),BQ$7)</f>
        <v/>
      </c>
      <c r="DP349">
        <f>MIN(T348*(1+T$6/Setup!$C$13)-BR349,$H349)</f>
        <v/>
      </c>
      <c r="DQ349">
        <f>MIN(U348*(1+U$6/Setup!$C$13)-BS349,MAX(0,$H349-SUM($DP349:DP349)))</f>
        <v/>
      </c>
      <c r="DR349">
        <f>MIN(V348*(1+V$6/Setup!$C$13)-BT349,MAX(0,$H349-SUM($DP349:DQ349)))</f>
        <v/>
      </c>
      <c r="DS349">
        <f>MIN(W348*(1+W$6/Setup!$C$13)-BU349,MAX(0,$H349-SUM($DP349:DR349)))</f>
        <v/>
      </c>
      <c r="DT349">
        <f>MIN(X348*(1+X$6/Setup!$C$13)-BV349,MAX(0,$H349-SUM($DP349:DS349)))</f>
        <v/>
      </c>
      <c r="DU349">
        <f>MIN(Y348*(1+Y$6/Setup!$C$13)-BW349,MAX(0,$H349-SUM($DP349:DT349)))</f>
        <v/>
      </c>
      <c r="DV349">
        <f>MIN(Z348*(1+Z$6/Setup!$C$13)-BX349,MAX(0,$H349-SUM($DP349:DU349)))</f>
        <v/>
      </c>
      <c r="DW349">
        <f>MIN(AA348*(1+AA$6/Setup!$C$13)-BY349,MAX(0,$H349-SUM($DP349:DV349)))</f>
        <v/>
      </c>
      <c r="DX349">
        <f>MIN(AB348*(1+AB$6/Setup!$C$13)-BZ349,MAX(0,$H349-SUM($DP349:DW349)))</f>
        <v/>
      </c>
      <c r="DY349">
        <f>MIN(AC348*(1+AC$6/Setup!$C$13)-CA349,MAX(0,$H349-SUM($DP349:DX349)))</f>
        <v/>
      </c>
      <c r="DZ349">
        <f>MIN(AD348*(1+AD$6/Setup!$C$13)-CB349,MAX(0,$H349-SUM($DP349:DY349)))</f>
        <v/>
      </c>
      <c r="EA349">
        <f>MIN(AE348*(1+AE$6/Setup!$C$13)-CC349,MAX(0,$H349-SUM($DP349:DZ349)))</f>
        <v/>
      </c>
      <c r="EB349">
        <f>MIN(AF348*(1+AF$6/Setup!$C$13)-CD349,MAX(0,$H349-SUM($DP349:EA349)))</f>
        <v/>
      </c>
      <c r="EC349">
        <f>MIN(AG348*(1+AG$6/Setup!$C$13)-CE349,MAX(0,$H349-SUM($DP349:EB349)))</f>
        <v/>
      </c>
      <c r="ED349">
        <f>MIN(AH348*(1+AH$6/Setup!$C$13)-CF349,MAX(0,$H349-SUM($DP349:EC349)))</f>
        <v/>
      </c>
      <c r="EE349">
        <f>MIN(AI348*(1+AI$6/Setup!$C$13)-CG349,MAX(0,$H349-SUM($DP349:ED349)))</f>
        <v/>
      </c>
      <c r="EF349">
        <f>MIN(AJ348*(1+AJ$6/Setup!$C$13)-CH349,MAX(0,$H349-SUM($DP349:EE349)))</f>
        <v/>
      </c>
      <c r="EG349">
        <f>MIN(AK348*(1+AK$6/Setup!$C$13)-CI349,MAX(0,$H349-SUM($DP349:EF349)))</f>
        <v/>
      </c>
      <c r="EH349">
        <f>MIN(AL348*(1+AL$6/Setup!$C$13)-CJ349,MAX(0,$H349-SUM($DP349:EG349)))</f>
        <v/>
      </c>
      <c r="EI349">
        <f>MIN(AM348*(1+AM$6/Setup!$C$13)-CK349,MAX(0,$H349-SUM($DP349:EH349)))</f>
        <v/>
      </c>
      <c r="EJ349">
        <f>MIN(AN348*(1+AN$6/Setup!$C$13)-CL349,MAX(0,$H349-SUM($DP349:EI349)))</f>
        <v/>
      </c>
      <c r="EK349">
        <f>MIN(AO348*(1+AO$6/Setup!$C$13)-CM349,MAX(0,$H349-SUM($DP349:EJ349)))</f>
        <v/>
      </c>
      <c r="EL349">
        <f>MIN(AP348*(1+AP$6/Setup!$C$13)-CN349,MAX(0,$H349-SUM($DP349:EK349)))</f>
        <v/>
      </c>
      <c r="EM349">
        <f>MIN(AQ348*(1+AQ$6/Setup!$C$13)-CO349,MAX(0,$H349-SUM($DP349:EL349)))</f>
        <v/>
      </c>
      <c r="EN349">
        <f>MIN(AR348*(1+AR$6/Setup!$C$13)-CP349,MAX(0,$H349-SUM($DP349:EM349)))</f>
        <v/>
      </c>
      <c r="EO349">
        <f>MIN(AS348*(1+AS$6/Setup!$C$13)-CQ349,MAX(0,$H349-SUM($DP349:EN349)))</f>
        <v/>
      </c>
      <c r="EP349">
        <f>MIN(AT348*(1+AT$6/Setup!$C$13)-CR349,MAX(0,$H349-SUM($DP349:EO349)))</f>
        <v/>
      </c>
      <c r="EQ349">
        <f>MIN(AU348*(1+AU$6/Setup!$C$13)-CS349,MAX(0,$H349-SUM($DP349:EP349)))</f>
        <v/>
      </c>
      <c r="ER349">
        <f>MIN(AV348*(1+AV$6/Setup!$C$13)-CT349,MAX(0,$H349-SUM($DP349:EQ349)))</f>
        <v/>
      </c>
      <c r="ES349">
        <f>MIN(AW348*(1+AW$6/Setup!$C$13)-CU349,MAX(0,$H349-SUM($DP349:ER349)))</f>
        <v/>
      </c>
      <c r="ET349">
        <f>MIN(AX348*(1+AX$6/Setup!$C$13)-CV349,MAX(0,$H349-SUM($DP349:ES349)))</f>
        <v/>
      </c>
      <c r="EU349">
        <f>MIN(AY348*(1+AY$6/Setup!$C$13)-CW349,MAX(0,$H349-SUM($DP349:ET349)))</f>
        <v/>
      </c>
      <c r="EV349">
        <f>MIN(AZ348*(1+AZ$6/Setup!$C$13)-CX349,MAX(0,$H349-SUM($DP349:EU349)))</f>
        <v/>
      </c>
      <c r="EW349">
        <f>MIN(BA348*(1+BA$6/Setup!$C$13)-CY349,MAX(0,$H349-SUM($DP349:EV349)))</f>
        <v/>
      </c>
      <c r="EX349">
        <f>MIN(BB348*(1+BB$6/Setup!$C$13)-CZ349,MAX(0,$H349-SUM($DP349:EW349)))</f>
        <v/>
      </c>
      <c r="EY349">
        <f>MIN(BC348*(1+BC$6/Setup!$C$13)-DA349,MAX(0,$H349-SUM($DP349:EX349)))</f>
        <v/>
      </c>
      <c r="EZ349">
        <f>MIN(BD348*(1+BD$6/Setup!$C$13)-DB349,MAX(0,$H349-SUM($DP349:EY349)))</f>
        <v/>
      </c>
      <c r="FA349">
        <f>MIN(BE348*(1+BE$6/Setup!$C$13)-DC349,MAX(0,$H349-SUM($DP349:EZ349)))</f>
        <v/>
      </c>
      <c r="FB349">
        <f>MIN(BF348*(1+BF$6/Setup!$C$13)-DD349,MAX(0,$H349-SUM($DP349:FA349)))</f>
        <v/>
      </c>
      <c r="FC349">
        <f>MIN(BG348*(1+BG$6/Setup!$C$13)-DE349,MAX(0,$H349-SUM($DP349:FB349)))</f>
        <v/>
      </c>
      <c r="FD349">
        <f>MIN(BH348*(1+BH$6/Setup!$C$13)-DF349,MAX(0,$H349-SUM($DP349:FC349)))</f>
        <v/>
      </c>
      <c r="FE349">
        <f>MIN(BI348*(1+BI$6/Setup!$C$13)-DG349,MAX(0,$H349-SUM($DP349:FD349)))</f>
        <v/>
      </c>
      <c r="FF349">
        <f>MIN(BJ348*(1+BJ$6/Setup!$C$13)-DH349,MAX(0,$H349-SUM($DP349:FE349)))</f>
        <v/>
      </c>
      <c r="FG349">
        <f>MIN(BK348*(1+BK$6/Setup!$C$13)-DI349,MAX(0,$H349-SUM($DP349:FF349)))</f>
        <v/>
      </c>
      <c r="FH349">
        <f>MIN(BL348*(1+BL$6/Setup!$C$13)-DJ349,MAX(0,$H349-SUM($DP349:FG349)))</f>
        <v/>
      </c>
      <c r="FI349">
        <f>MIN(BM348*(1+BM$6/Setup!$C$13)-DK349,MAX(0,$H349-SUM($DP349:FH349)))</f>
        <v/>
      </c>
      <c r="FJ349">
        <f>MIN(BN348*(1+BN$6/Setup!$C$13)-DL349,MAX(0,$H349-SUM($DP349:FI349)))</f>
        <v/>
      </c>
      <c r="FK349">
        <f>MIN(BO348*(1+BO$6/Setup!$C$13)-DM349,MAX(0,$H349-SUM($DP349:FJ349)))</f>
        <v/>
      </c>
      <c r="FL349">
        <f>MIN(BP348*(1+BP$6/Setup!$C$13)-DN349,MAX(0,$H349-SUM($DP349:FK349)))</f>
        <v/>
      </c>
      <c r="FM349">
        <f>MIN(BQ348*(1+BQ$6/Setup!$C$13)-DO349,MAX(0,$H349-SUM($DP349:FL349)))</f>
        <v/>
      </c>
    </row>
    <row r="350">
      <c r="A350">
        <f>A349+1</f>
        <v/>
      </c>
      <c r="B350">
        <f>IF(Setup!$C$6="Every week",Setup!$C$7+7*(A350-1),IF(Setup!$C$6="Every 2 weeks",Setup!$C$7+14*(A350-1),IF(Setup!$C$6="Every month",EDATE(Setup!$C$7,A350-1),EOMONTH(Setup!$C$7,INT((A350-1+Setup!$C$20)/2)-1)+MIN(IF(MOD(A350-1+Setup!$C$20,2)=0,Setup!$C$18,Setup!$C$19),DAY(EOMONTH(Setup!$C$7,INT((A350-1+Setup!$C$20)/2)))))))</f>
        <v/>
      </c>
      <c r="C350">
        <f>N('Paycheck Plan'!J346)</f>
        <v/>
      </c>
      <c r="D350">
        <f>N('Paycheck Plan'!K346)</f>
        <v/>
      </c>
      <c r="E350">
        <f>MIN(MAX(0,Setup!$C$10-F349),MAX(0,Setup!$C$8+C350-G350))</f>
        <v/>
      </c>
      <c r="F350">
        <f>F349+E350</f>
        <v/>
      </c>
      <c r="G350">
        <f>MIN(Setup!$C$14,MAX(0,Setup!$C$8+C350))</f>
        <v/>
      </c>
      <c r="H350">
        <f>MAX(0,Setup!$C$8+C350-G350-E350)+SUM($T$7:$BQ$7)-SUM(BR350:DO350)</f>
        <v/>
      </c>
      <c r="I350">
        <f>SUMPRODUCT(T349:BQ349,$T$6:$BQ$6)/Setup!$C$13</f>
        <v/>
      </c>
      <c r="J350">
        <f>SUM(T350:BQ350)</f>
        <v/>
      </c>
      <c r="K350">
        <f>IF(MAX(DP350:FM350)&gt;0,MATCH(MAX(DP350:FM350),DP350:FM350,0),1)</f>
        <v/>
      </c>
      <c r="T350">
        <f>MAX(0,T349*(1+T$6/Setup!$C$13)-BR350-DP350)+IF($K350=1,$D350,0)</f>
        <v/>
      </c>
      <c r="U350">
        <f>MAX(0,U349*(1+U$6/Setup!$C$13)-BS350-DQ350)+IF($K350=2,$D350,0)</f>
        <v/>
      </c>
      <c r="V350">
        <f>MAX(0,V349*(1+V$6/Setup!$C$13)-BT350-DR350)+IF($K350=3,$D350,0)</f>
        <v/>
      </c>
      <c r="W350">
        <f>MAX(0,W349*(1+W$6/Setup!$C$13)-BU350-DS350)+IF($K350=4,$D350,0)</f>
        <v/>
      </c>
      <c r="X350">
        <f>MAX(0,X349*(1+X$6/Setup!$C$13)-BV350-DT350)+IF($K350=5,$D350,0)</f>
        <v/>
      </c>
      <c r="Y350">
        <f>MAX(0,Y349*(1+Y$6/Setup!$C$13)-BW350-DU350)+IF($K350=6,$D350,0)</f>
        <v/>
      </c>
      <c r="Z350">
        <f>MAX(0,Z349*(1+Z$6/Setup!$C$13)-BX350-DV350)+IF($K350=7,$D350,0)</f>
        <v/>
      </c>
      <c r="AA350">
        <f>MAX(0,AA349*(1+AA$6/Setup!$C$13)-BY350-DW350)+IF($K350=8,$D350,0)</f>
        <v/>
      </c>
      <c r="AB350">
        <f>MAX(0,AB349*(1+AB$6/Setup!$C$13)-BZ350-DX350)+IF($K350=9,$D350,0)</f>
        <v/>
      </c>
      <c r="AC350">
        <f>MAX(0,AC349*(1+AC$6/Setup!$C$13)-CA350-DY350)+IF($K350=10,$D350,0)</f>
        <v/>
      </c>
      <c r="AD350">
        <f>MAX(0,AD349*(1+AD$6/Setup!$C$13)-CB350-DZ350)+IF($K350=11,$D350,0)</f>
        <v/>
      </c>
      <c r="AE350">
        <f>MAX(0,AE349*(1+AE$6/Setup!$C$13)-CC350-EA350)+IF($K350=12,$D350,0)</f>
        <v/>
      </c>
      <c r="AF350">
        <f>MAX(0,AF349*(1+AF$6/Setup!$C$13)-CD350-EB350)+IF($K350=13,$D350,0)</f>
        <v/>
      </c>
      <c r="AG350">
        <f>MAX(0,AG349*(1+AG$6/Setup!$C$13)-CE350-EC350)+IF($K350=14,$D350,0)</f>
        <v/>
      </c>
      <c r="AH350">
        <f>MAX(0,AH349*(1+AH$6/Setup!$C$13)-CF350-ED350)+IF($K350=15,$D350,0)</f>
        <v/>
      </c>
      <c r="AI350">
        <f>MAX(0,AI349*(1+AI$6/Setup!$C$13)-CG350-EE350)+IF($K350=16,$D350,0)</f>
        <v/>
      </c>
      <c r="AJ350">
        <f>MAX(0,AJ349*(1+AJ$6/Setup!$C$13)-CH350-EF350)+IF($K350=17,$D350,0)</f>
        <v/>
      </c>
      <c r="AK350">
        <f>MAX(0,AK349*(1+AK$6/Setup!$C$13)-CI350-EG350)+IF($K350=18,$D350,0)</f>
        <v/>
      </c>
      <c r="AL350">
        <f>MAX(0,AL349*(1+AL$6/Setup!$C$13)-CJ350-EH350)+IF($K350=19,$D350,0)</f>
        <v/>
      </c>
      <c r="AM350">
        <f>MAX(0,AM349*(1+AM$6/Setup!$C$13)-CK350-EI350)+IF($K350=20,$D350,0)</f>
        <v/>
      </c>
      <c r="AN350">
        <f>MAX(0,AN349*(1+AN$6/Setup!$C$13)-CL350-EJ350)+IF($K350=21,$D350,0)</f>
        <v/>
      </c>
      <c r="AO350">
        <f>MAX(0,AO349*(1+AO$6/Setup!$C$13)-CM350-EK350)+IF($K350=22,$D350,0)</f>
        <v/>
      </c>
      <c r="AP350">
        <f>MAX(0,AP349*(1+AP$6/Setup!$C$13)-CN350-EL350)+IF($K350=23,$D350,0)</f>
        <v/>
      </c>
      <c r="AQ350">
        <f>MAX(0,AQ349*(1+AQ$6/Setup!$C$13)-CO350-EM350)+IF($K350=24,$D350,0)</f>
        <v/>
      </c>
      <c r="AR350">
        <f>MAX(0,AR349*(1+AR$6/Setup!$C$13)-CP350-EN350)+IF($K350=25,$D350,0)</f>
        <v/>
      </c>
      <c r="AS350">
        <f>MAX(0,AS349*(1+AS$6/Setup!$C$13)-CQ350-EO350)+IF($K350=26,$D350,0)</f>
        <v/>
      </c>
      <c r="AT350">
        <f>MAX(0,AT349*(1+AT$6/Setup!$C$13)-CR350-EP350)+IF($K350=27,$D350,0)</f>
        <v/>
      </c>
      <c r="AU350">
        <f>MAX(0,AU349*(1+AU$6/Setup!$C$13)-CS350-EQ350)+IF($K350=28,$D350,0)</f>
        <v/>
      </c>
      <c r="AV350">
        <f>MAX(0,AV349*(1+AV$6/Setup!$C$13)-CT350-ER350)+IF($K350=29,$D350,0)</f>
        <v/>
      </c>
      <c r="AW350">
        <f>MAX(0,AW349*(1+AW$6/Setup!$C$13)-CU350-ES350)+IF($K350=30,$D350,0)</f>
        <v/>
      </c>
      <c r="AX350">
        <f>MAX(0,AX349*(1+AX$6/Setup!$C$13)-CV350-ET350)+IF($K350=31,$D350,0)</f>
        <v/>
      </c>
      <c r="AY350">
        <f>MAX(0,AY349*(1+AY$6/Setup!$C$13)-CW350-EU350)+IF($K350=32,$D350,0)</f>
        <v/>
      </c>
      <c r="AZ350">
        <f>MAX(0,AZ349*(1+AZ$6/Setup!$C$13)-CX350-EV350)+IF($K350=33,$D350,0)</f>
        <v/>
      </c>
      <c r="BA350">
        <f>MAX(0,BA349*(1+BA$6/Setup!$C$13)-CY350-EW350)+IF($K350=34,$D350,0)</f>
        <v/>
      </c>
      <c r="BB350">
        <f>MAX(0,BB349*(1+BB$6/Setup!$C$13)-CZ350-EX350)+IF($K350=35,$D350,0)</f>
        <v/>
      </c>
      <c r="BC350">
        <f>MAX(0,BC349*(1+BC$6/Setup!$C$13)-DA350-EY350)+IF($K350=36,$D350,0)</f>
        <v/>
      </c>
      <c r="BD350">
        <f>MAX(0,BD349*(1+BD$6/Setup!$C$13)-DB350-EZ350)+IF($K350=37,$D350,0)</f>
        <v/>
      </c>
      <c r="BE350">
        <f>MAX(0,BE349*(1+BE$6/Setup!$C$13)-DC350-FA350)+IF($K350=38,$D350,0)</f>
        <v/>
      </c>
      <c r="BF350">
        <f>MAX(0,BF349*(1+BF$6/Setup!$C$13)-DD350-FB350)+IF($K350=39,$D350,0)</f>
        <v/>
      </c>
      <c r="BG350">
        <f>MAX(0,BG349*(1+BG$6/Setup!$C$13)-DE350-FC350)+IF($K350=40,$D350,0)</f>
        <v/>
      </c>
      <c r="BH350">
        <f>MAX(0,BH349*(1+BH$6/Setup!$C$13)-DF350-FD350)+IF($K350=41,$D350,0)</f>
        <v/>
      </c>
      <c r="BI350">
        <f>MAX(0,BI349*(1+BI$6/Setup!$C$13)-DG350-FE350)+IF($K350=42,$D350,0)</f>
        <v/>
      </c>
      <c r="BJ350">
        <f>MAX(0,BJ349*(1+BJ$6/Setup!$C$13)-DH350-FF350)+IF($K350=43,$D350,0)</f>
        <v/>
      </c>
      <c r="BK350">
        <f>MAX(0,BK349*(1+BK$6/Setup!$C$13)-DI350-FG350)+IF($K350=44,$D350,0)</f>
        <v/>
      </c>
      <c r="BL350">
        <f>MAX(0,BL349*(1+BL$6/Setup!$C$13)-DJ350-FH350)+IF($K350=45,$D350,0)</f>
        <v/>
      </c>
      <c r="BM350">
        <f>MAX(0,BM349*(1+BM$6/Setup!$C$13)-DK350-FI350)+IF($K350=46,$D350,0)</f>
        <v/>
      </c>
      <c r="BN350">
        <f>MAX(0,BN349*(1+BN$6/Setup!$C$13)-DL350-FJ350)+IF($K350=47,$D350,0)</f>
        <v/>
      </c>
      <c r="BO350">
        <f>MAX(0,BO349*(1+BO$6/Setup!$C$13)-DM350-FK350)+IF($K350=48,$D350,0)</f>
        <v/>
      </c>
      <c r="BP350">
        <f>MAX(0,BP349*(1+BP$6/Setup!$C$13)-DN350-FL350)+IF($K350=49,$D350,0)</f>
        <v/>
      </c>
      <c r="BQ350">
        <f>MAX(0,BQ349*(1+BQ$6/Setup!$C$13)-DO350-FM350)+IF($K350=50,$D350,0)</f>
        <v/>
      </c>
      <c r="BR350">
        <f>MIN(T349*(1+T$6/Setup!$C$13),T$7)</f>
        <v/>
      </c>
      <c r="BS350">
        <f>MIN(U349*(1+U$6/Setup!$C$13),U$7)</f>
        <v/>
      </c>
      <c r="BT350">
        <f>MIN(V349*(1+V$6/Setup!$C$13),V$7)</f>
        <v/>
      </c>
      <c r="BU350">
        <f>MIN(W349*(1+W$6/Setup!$C$13),W$7)</f>
        <v/>
      </c>
      <c r="BV350">
        <f>MIN(X349*(1+X$6/Setup!$C$13),X$7)</f>
        <v/>
      </c>
      <c r="BW350">
        <f>MIN(Y349*(1+Y$6/Setup!$C$13),Y$7)</f>
        <v/>
      </c>
      <c r="BX350">
        <f>MIN(Z349*(1+Z$6/Setup!$C$13),Z$7)</f>
        <v/>
      </c>
      <c r="BY350">
        <f>MIN(AA349*(1+AA$6/Setup!$C$13),AA$7)</f>
        <v/>
      </c>
      <c r="BZ350">
        <f>MIN(AB349*(1+AB$6/Setup!$C$13),AB$7)</f>
        <v/>
      </c>
      <c r="CA350">
        <f>MIN(AC349*(1+AC$6/Setup!$C$13),AC$7)</f>
        <v/>
      </c>
      <c r="CB350">
        <f>MIN(AD349*(1+AD$6/Setup!$C$13),AD$7)</f>
        <v/>
      </c>
      <c r="CC350">
        <f>MIN(AE349*(1+AE$6/Setup!$C$13),AE$7)</f>
        <v/>
      </c>
      <c r="CD350">
        <f>MIN(AF349*(1+AF$6/Setup!$C$13),AF$7)</f>
        <v/>
      </c>
      <c r="CE350">
        <f>MIN(AG349*(1+AG$6/Setup!$C$13),AG$7)</f>
        <v/>
      </c>
      <c r="CF350">
        <f>MIN(AH349*(1+AH$6/Setup!$C$13),AH$7)</f>
        <v/>
      </c>
      <c r="CG350">
        <f>MIN(AI349*(1+AI$6/Setup!$C$13),AI$7)</f>
        <v/>
      </c>
      <c r="CH350">
        <f>MIN(AJ349*(1+AJ$6/Setup!$C$13),AJ$7)</f>
        <v/>
      </c>
      <c r="CI350">
        <f>MIN(AK349*(1+AK$6/Setup!$C$13),AK$7)</f>
        <v/>
      </c>
      <c r="CJ350">
        <f>MIN(AL349*(1+AL$6/Setup!$C$13),AL$7)</f>
        <v/>
      </c>
      <c r="CK350">
        <f>MIN(AM349*(1+AM$6/Setup!$C$13),AM$7)</f>
        <v/>
      </c>
      <c r="CL350">
        <f>MIN(AN349*(1+AN$6/Setup!$C$13),AN$7)</f>
        <v/>
      </c>
      <c r="CM350">
        <f>MIN(AO349*(1+AO$6/Setup!$C$13),AO$7)</f>
        <v/>
      </c>
      <c r="CN350">
        <f>MIN(AP349*(1+AP$6/Setup!$C$13),AP$7)</f>
        <v/>
      </c>
      <c r="CO350">
        <f>MIN(AQ349*(1+AQ$6/Setup!$C$13),AQ$7)</f>
        <v/>
      </c>
      <c r="CP350">
        <f>MIN(AR349*(1+AR$6/Setup!$C$13),AR$7)</f>
        <v/>
      </c>
      <c r="CQ350">
        <f>MIN(AS349*(1+AS$6/Setup!$C$13),AS$7)</f>
        <v/>
      </c>
      <c r="CR350">
        <f>MIN(AT349*(1+AT$6/Setup!$C$13),AT$7)</f>
        <v/>
      </c>
      <c r="CS350">
        <f>MIN(AU349*(1+AU$6/Setup!$C$13),AU$7)</f>
        <v/>
      </c>
      <c r="CT350">
        <f>MIN(AV349*(1+AV$6/Setup!$C$13),AV$7)</f>
        <v/>
      </c>
      <c r="CU350">
        <f>MIN(AW349*(1+AW$6/Setup!$C$13),AW$7)</f>
        <v/>
      </c>
      <c r="CV350">
        <f>MIN(AX349*(1+AX$6/Setup!$C$13),AX$7)</f>
        <v/>
      </c>
      <c r="CW350">
        <f>MIN(AY349*(1+AY$6/Setup!$C$13),AY$7)</f>
        <v/>
      </c>
      <c r="CX350">
        <f>MIN(AZ349*(1+AZ$6/Setup!$C$13),AZ$7)</f>
        <v/>
      </c>
      <c r="CY350">
        <f>MIN(BA349*(1+BA$6/Setup!$C$13),BA$7)</f>
        <v/>
      </c>
      <c r="CZ350">
        <f>MIN(BB349*(1+BB$6/Setup!$C$13),BB$7)</f>
        <v/>
      </c>
      <c r="DA350">
        <f>MIN(BC349*(1+BC$6/Setup!$C$13),BC$7)</f>
        <v/>
      </c>
      <c r="DB350">
        <f>MIN(BD349*(1+BD$6/Setup!$C$13),BD$7)</f>
        <v/>
      </c>
      <c r="DC350">
        <f>MIN(BE349*(1+BE$6/Setup!$C$13),BE$7)</f>
        <v/>
      </c>
      <c r="DD350">
        <f>MIN(BF349*(1+BF$6/Setup!$C$13),BF$7)</f>
        <v/>
      </c>
      <c r="DE350">
        <f>MIN(BG349*(1+BG$6/Setup!$C$13),BG$7)</f>
        <v/>
      </c>
      <c r="DF350">
        <f>MIN(BH349*(1+BH$6/Setup!$C$13),BH$7)</f>
        <v/>
      </c>
      <c r="DG350">
        <f>MIN(BI349*(1+BI$6/Setup!$C$13),BI$7)</f>
        <v/>
      </c>
      <c r="DH350">
        <f>MIN(BJ349*(1+BJ$6/Setup!$C$13),BJ$7)</f>
        <v/>
      </c>
      <c r="DI350">
        <f>MIN(BK349*(1+BK$6/Setup!$C$13),BK$7)</f>
        <v/>
      </c>
      <c r="DJ350">
        <f>MIN(BL349*(1+BL$6/Setup!$C$13),BL$7)</f>
        <v/>
      </c>
      <c r="DK350">
        <f>MIN(BM349*(1+BM$6/Setup!$C$13),BM$7)</f>
        <v/>
      </c>
      <c r="DL350">
        <f>MIN(BN349*(1+BN$6/Setup!$C$13),BN$7)</f>
        <v/>
      </c>
      <c r="DM350">
        <f>MIN(BO349*(1+BO$6/Setup!$C$13),BO$7)</f>
        <v/>
      </c>
      <c r="DN350">
        <f>MIN(BP349*(1+BP$6/Setup!$C$13),BP$7)</f>
        <v/>
      </c>
      <c r="DO350">
        <f>MIN(BQ349*(1+BQ$6/Setup!$C$13),BQ$7)</f>
        <v/>
      </c>
      <c r="DP350">
        <f>MIN(T349*(1+T$6/Setup!$C$13)-BR350,$H350)</f>
        <v/>
      </c>
      <c r="DQ350">
        <f>MIN(U349*(1+U$6/Setup!$C$13)-BS350,MAX(0,$H350-SUM($DP350:DP350)))</f>
        <v/>
      </c>
      <c r="DR350">
        <f>MIN(V349*(1+V$6/Setup!$C$13)-BT350,MAX(0,$H350-SUM($DP350:DQ350)))</f>
        <v/>
      </c>
      <c r="DS350">
        <f>MIN(W349*(1+W$6/Setup!$C$13)-BU350,MAX(0,$H350-SUM($DP350:DR350)))</f>
        <v/>
      </c>
      <c r="DT350">
        <f>MIN(X349*(1+X$6/Setup!$C$13)-BV350,MAX(0,$H350-SUM($DP350:DS350)))</f>
        <v/>
      </c>
      <c r="DU350">
        <f>MIN(Y349*(1+Y$6/Setup!$C$13)-BW350,MAX(0,$H350-SUM($DP350:DT350)))</f>
        <v/>
      </c>
      <c r="DV350">
        <f>MIN(Z349*(1+Z$6/Setup!$C$13)-BX350,MAX(0,$H350-SUM($DP350:DU350)))</f>
        <v/>
      </c>
      <c r="DW350">
        <f>MIN(AA349*(1+AA$6/Setup!$C$13)-BY350,MAX(0,$H350-SUM($DP350:DV350)))</f>
        <v/>
      </c>
      <c r="DX350">
        <f>MIN(AB349*(1+AB$6/Setup!$C$13)-BZ350,MAX(0,$H350-SUM($DP350:DW350)))</f>
        <v/>
      </c>
      <c r="DY350">
        <f>MIN(AC349*(1+AC$6/Setup!$C$13)-CA350,MAX(0,$H350-SUM($DP350:DX350)))</f>
        <v/>
      </c>
      <c r="DZ350">
        <f>MIN(AD349*(1+AD$6/Setup!$C$13)-CB350,MAX(0,$H350-SUM($DP350:DY350)))</f>
        <v/>
      </c>
      <c r="EA350">
        <f>MIN(AE349*(1+AE$6/Setup!$C$13)-CC350,MAX(0,$H350-SUM($DP350:DZ350)))</f>
        <v/>
      </c>
      <c r="EB350">
        <f>MIN(AF349*(1+AF$6/Setup!$C$13)-CD350,MAX(0,$H350-SUM($DP350:EA350)))</f>
        <v/>
      </c>
      <c r="EC350">
        <f>MIN(AG349*(1+AG$6/Setup!$C$13)-CE350,MAX(0,$H350-SUM($DP350:EB350)))</f>
        <v/>
      </c>
      <c r="ED350">
        <f>MIN(AH349*(1+AH$6/Setup!$C$13)-CF350,MAX(0,$H350-SUM($DP350:EC350)))</f>
        <v/>
      </c>
      <c r="EE350">
        <f>MIN(AI349*(1+AI$6/Setup!$C$13)-CG350,MAX(0,$H350-SUM($DP350:ED350)))</f>
        <v/>
      </c>
      <c r="EF350">
        <f>MIN(AJ349*(1+AJ$6/Setup!$C$13)-CH350,MAX(0,$H350-SUM($DP350:EE350)))</f>
        <v/>
      </c>
      <c r="EG350">
        <f>MIN(AK349*(1+AK$6/Setup!$C$13)-CI350,MAX(0,$H350-SUM($DP350:EF350)))</f>
        <v/>
      </c>
      <c r="EH350">
        <f>MIN(AL349*(1+AL$6/Setup!$C$13)-CJ350,MAX(0,$H350-SUM($DP350:EG350)))</f>
        <v/>
      </c>
      <c r="EI350">
        <f>MIN(AM349*(1+AM$6/Setup!$C$13)-CK350,MAX(0,$H350-SUM($DP350:EH350)))</f>
        <v/>
      </c>
      <c r="EJ350">
        <f>MIN(AN349*(1+AN$6/Setup!$C$13)-CL350,MAX(0,$H350-SUM($DP350:EI350)))</f>
        <v/>
      </c>
      <c r="EK350">
        <f>MIN(AO349*(1+AO$6/Setup!$C$13)-CM350,MAX(0,$H350-SUM($DP350:EJ350)))</f>
        <v/>
      </c>
      <c r="EL350">
        <f>MIN(AP349*(1+AP$6/Setup!$C$13)-CN350,MAX(0,$H350-SUM($DP350:EK350)))</f>
        <v/>
      </c>
      <c r="EM350">
        <f>MIN(AQ349*(1+AQ$6/Setup!$C$13)-CO350,MAX(0,$H350-SUM($DP350:EL350)))</f>
        <v/>
      </c>
      <c r="EN350">
        <f>MIN(AR349*(1+AR$6/Setup!$C$13)-CP350,MAX(0,$H350-SUM($DP350:EM350)))</f>
        <v/>
      </c>
      <c r="EO350">
        <f>MIN(AS349*(1+AS$6/Setup!$C$13)-CQ350,MAX(0,$H350-SUM($DP350:EN350)))</f>
        <v/>
      </c>
      <c r="EP350">
        <f>MIN(AT349*(1+AT$6/Setup!$C$13)-CR350,MAX(0,$H350-SUM($DP350:EO350)))</f>
        <v/>
      </c>
      <c r="EQ350">
        <f>MIN(AU349*(1+AU$6/Setup!$C$13)-CS350,MAX(0,$H350-SUM($DP350:EP350)))</f>
        <v/>
      </c>
      <c r="ER350">
        <f>MIN(AV349*(1+AV$6/Setup!$C$13)-CT350,MAX(0,$H350-SUM($DP350:EQ350)))</f>
        <v/>
      </c>
      <c r="ES350">
        <f>MIN(AW349*(1+AW$6/Setup!$C$13)-CU350,MAX(0,$H350-SUM($DP350:ER350)))</f>
        <v/>
      </c>
      <c r="ET350">
        <f>MIN(AX349*(1+AX$6/Setup!$C$13)-CV350,MAX(0,$H350-SUM($DP350:ES350)))</f>
        <v/>
      </c>
      <c r="EU350">
        <f>MIN(AY349*(1+AY$6/Setup!$C$13)-CW350,MAX(0,$H350-SUM($DP350:ET350)))</f>
        <v/>
      </c>
      <c r="EV350">
        <f>MIN(AZ349*(1+AZ$6/Setup!$C$13)-CX350,MAX(0,$H350-SUM($DP350:EU350)))</f>
        <v/>
      </c>
      <c r="EW350">
        <f>MIN(BA349*(1+BA$6/Setup!$C$13)-CY350,MAX(0,$H350-SUM($DP350:EV350)))</f>
        <v/>
      </c>
      <c r="EX350">
        <f>MIN(BB349*(1+BB$6/Setup!$C$13)-CZ350,MAX(0,$H350-SUM($DP350:EW350)))</f>
        <v/>
      </c>
      <c r="EY350">
        <f>MIN(BC349*(1+BC$6/Setup!$C$13)-DA350,MAX(0,$H350-SUM($DP350:EX350)))</f>
        <v/>
      </c>
      <c r="EZ350">
        <f>MIN(BD349*(1+BD$6/Setup!$C$13)-DB350,MAX(0,$H350-SUM($DP350:EY350)))</f>
        <v/>
      </c>
      <c r="FA350">
        <f>MIN(BE349*(1+BE$6/Setup!$C$13)-DC350,MAX(0,$H350-SUM($DP350:EZ350)))</f>
        <v/>
      </c>
      <c r="FB350">
        <f>MIN(BF349*(1+BF$6/Setup!$C$13)-DD350,MAX(0,$H350-SUM($DP350:FA350)))</f>
        <v/>
      </c>
      <c r="FC350">
        <f>MIN(BG349*(1+BG$6/Setup!$C$13)-DE350,MAX(0,$H350-SUM($DP350:FB350)))</f>
        <v/>
      </c>
      <c r="FD350">
        <f>MIN(BH349*(1+BH$6/Setup!$C$13)-DF350,MAX(0,$H350-SUM($DP350:FC350)))</f>
        <v/>
      </c>
      <c r="FE350">
        <f>MIN(BI349*(1+BI$6/Setup!$C$13)-DG350,MAX(0,$H350-SUM($DP350:FD350)))</f>
        <v/>
      </c>
      <c r="FF350">
        <f>MIN(BJ349*(1+BJ$6/Setup!$C$13)-DH350,MAX(0,$H350-SUM($DP350:FE350)))</f>
        <v/>
      </c>
      <c r="FG350">
        <f>MIN(BK349*(1+BK$6/Setup!$C$13)-DI350,MAX(0,$H350-SUM($DP350:FF350)))</f>
        <v/>
      </c>
      <c r="FH350">
        <f>MIN(BL349*(1+BL$6/Setup!$C$13)-DJ350,MAX(0,$H350-SUM($DP350:FG350)))</f>
        <v/>
      </c>
      <c r="FI350">
        <f>MIN(BM349*(1+BM$6/Setup!$C$13)-DK350,MAX(0,$H350-SUM($DP350:FH350)))</f>
        <v/>
      </c>
      <c r="FJ350">
        <f>MIN(BN349*(1+BN$6/Setup!$C$13)-DL350,MAX(0,$H350-SUM($DP350:FI350)))</f>
        <v/>
      </c>
      <c r="FK350">
        <f>MIN(BO349*(1+BO$6/Setup!$C$13)-DM350,MAX(0,$H350-SUM($DP350:FJ350)))</f>
        <v/>
      </c>
      <c r="FL350">
        <f>MIN(BP349*(1+BP$6/Setup!$C$13)-DN350,MAX(0,$H350-SUM($DP350:FK350)))</f>
        <v/>
      </c>
      <c r="FM350">
        <f>MIN(BQ349*(1+BQ$6/Setup!$C$13)-DO350,MAX(0,$H350-SUM($DP350:FL350)))</f>
        <v/>
      </c>
    </row>
    <row r="351">
      <c r="A351">
        <f>A350+1</f>
        <v/>
      </c>
      <c r="B351">
        <f>IF(Setup!$C$6="Every week",Setup!$C$7+7*(A351-1),IF(Setup!$C$6="Every 2 weeks",Setup!$C$7+14*(A351-1),IF(Setup!$C$6="Every month",EDATE(Setup!$C$7,A351-1),EOMONTH(Setup!$C$7,INT((A351-1+Setup!$C$20)/2)-1)+MIN(IF(MOD(A351-1+Setup!$C$20,2)=0,Setup!$C$18,Setup!$C$19),DAY(EOMONTH(Setup!$C$7,INT((A351-1+Setup!$C$20)/2)))))))</f>
        <v/>
      </c>
      <c r="C351">
        <f>N('Paycheck Plan'!J347)</f>
        <v/>
      </c>
      <c r="D351">
        <f>N('Paycheck Plan'!K347)</f>
        <v/>
      </c>
      <c r="E351">
        <f>MIN(MAX(0,Setup!$C$10-F350),MAX(0,Setup!$C$8+C351-G351))</f>
        <v/>
      </c>
      <c r="F351">
        <f>F350+E351</f>
        <v/>
      </c>
      <c r="G351">
        <f>MIN(Setup!$C$14,MAX(0,Setup!$C$8+C351))</f>
        <v/>
      </c>
      <c r="H351">
        <f>MAX(0,Setup!$C$8+C351-G351-E351)+SUM($T$7:$BQ$7)-SUM(BR351:DO351)</f>
        <v/>
      </c>
      <c r="I351">
        <f>SUMPRODUCT(T350:BQ350,$T$6:$BQ$6)/Setup!$C$13</f>
        <v/>
      </c>
      <c r="J351">
        <f>SUM(T351:BQ351)</f>
        <v/>
      </c>
      <c r="K351">
        <f>IF(MAX(DP351:FM351)&gt;0,MATCH(MAX(DP351:FM351),DP351:FM351,0),1)</f>
        <v/>
      </c>
      <c r="T351">
        <f>MAX(0,T350*(1+T$6/Setup!$C$13)-BR351-DP351)+IF($K351=1,$D351,0)</f>
        <v/>
      </c>
      <c r="U351">
        <f>MAX(0,U350*(1+U$6/Setup!$C$13)-BS351-DQ351)+IF($K351=2,$D351,0)</f>
        <v/>
      </c>
      <c r="V351">
        <f>MAX(0,V350*(1+V$6/Setup!$C$13)-BT351-DR351)+IF($K351=3,$D351,0)</f>
        <v/>
      </c>
      <c r="W351">
        <f>MAX(0,W350*(1+W$6/Setup!$C$13)-BU351-DS351)+IF($K351=4,$D351,0)</f>
        <v/>
      </c>
      <c r="X351">
        <f>MAX(0,X350*(1+X$6/Setup!$C$13)-BV351-DT351)+IF($K351=5,$D351,0)</f>
        <v/>
      </c>
      <c r="Y351">
        <f>MAX(0,Y350*(1+Y$6/Setup!$C$13)-BW351-DU351)+IF($K351=6,$D351,0)</f>
        <v/>
      </c>
      <c r="Z351">
        <f>MAX(0,Z350*(1+Z$6/Setup!$C$13)-BX351-DV351)+IF($K351=7,$D351,0)</f>
        <v/>
      </c>
      <c r="AA351">
        <f>MAX(0,AA350*(1+AA$6/Setup!$C$13)-BY351-DW351)+IF($K351=8,$D351,0)</f>
        <v/>
      </c>
      <c r="AB351">
        <f>MAX(0,AB350*(1+AB$6/Setup!$C$13)-BZ351-DX351)+IF($K351=9,$D351,0)</f>
        <v/>
      </c>
      <c r="AC351">
        <f>MAX(0,AC350*(1+AC$6/Setup!$C$13)-CA351-DY351)+IF($K351=10,$D351,0)</f>
        <v/>
      </c>
      <c r="AD351">
        <f>MAX(0,AD350*(1+AD$6/Setup!$C$13)-CB351-DZ351)+IF($K351=11,$D351,0)</f>
        <v/>
      </c>
      <c r="AE351">
        <f>MAX(0,AE350*(1+AE$6/Setup!$C$13)-CC351-EA351)+IF($K351=12,$D351,0)</f>
        <v/>
      </c>
      <c r="AF351">
        <f>MAX(0,AF350*(1+AF$6/Setup!$C$13)-CD351-EB351)+IF($K351=13,$D351,0)</f>
        <v/>
      </c>
      <c r="AG351">
        <f>MAX(0,AG350*(1+AG$6/Setup!$C$13)-CE351-EC351)+IF($K351=14,$D351,0)</f>
        <v/>
      </c>
      <c r="AH351">
        <f>MAX(0,AH350*(1+AH$6/Setup!$C$13)-CF351-ED351)+IF($K351=15,$D351,0)</f>
        <v/>
      </c>
      <c r="AI351">
        <f>MAX(0,AI350*(1+AI$6/Setup!$C$13)-CG351-EE351)+IF($K351=16,$D351,0)</f>
        <v/>
      </c>
      <c r="AJ351">
        <f>MAX(0,AJ350*(1+AJ$6/Setup!$C$13)-CH351-EF351)+IF($K351=17,$D351,0)</f>
        <v/>
      </c>
      <c r="AK351">
        <f>MAX(0,AK350*(1+AK$6/Setup!$C$13)-CI351-EG351)+IF($K351=18,$D351,0)</f>
        <v/>
      </c>
      <c r="AL351">
        <f>MAX(0,AL350*(1+AL$6/Setup!$C$13)-CJ351-EH351)+IF($K351=19,$D351,0)</f>
        <v/>
      </c>
      <c r="AM351">
        <f>MAX(0,AM350*(1+AM$6/Setup!$C$13)-CK351-EI351)+IF($K351=20,$D351,0)</f>
        <v/>
      </c>
      <c r="AN351">
        <f>MAX(0,AN350*(1+AN$6/Setup!$C$13)-CL351-EJ351)+IF($K351=21,$D351,0)</f>
        <v/>
      </c>
      <c r="AO351">
        <f>MAX(0,AO350*(1+AO$6/Setup!$C$13)-CM351-EK351)+IF($K351=22,$D351,0)</f>
        <v/>
      </c>
      <c r="AP351">
        <f>MAX(0,AP350*(1+AP$6/Setup!$C$13)-CN351-EL351)+IF($K351=23,$D351,0)</f>
        <v/>
      </c>
      <c r="AQ351">
        <f>MAX(0,AQ350*(1+AQ$6/Setup!$C$13)-CO351-EM351)+IF($K351=24,$D351,0)</f>
        <v/>
      </c>
      <c r="AR351">
        <f>MAX(0,AR350*(1+AR$6/Setup!$C$13)-CP351-EN351)+IF($K351=25,$D351,0)</f>
        <v/>
      </c>
      <c r="AS351">
        <f>MAX(0,AS350*(1+AS$6/Setup!$C$13)-CQ351-EO351)+IF($K351=26,$D351,0)</f>
        <v/>
      </c>
      <c r="AT351">
        <f>MAX(0,AT350*(1+AT$6/Setup!$C$13)-CR351-EP351)+IF($K351=27,$D351,0)</f>
        <v/>
      </c>
      <c r="AU351">
        <f>MAX(0,AU350*(1+AU$6/Setup!$C$13)-CS351-EQ351)+IF($K351=28,$D351,0)</f>
        <v/>
      </c>
      <c r="AV351">
        <f>MAX(0,AV350*(1+AV$6/Setup!$C$13)-CT351-ER351)+IF($K351=29,$D351,0)</f>
        <v/>
      </c>
      <c r="AW351">
        <f>MAX(0,AW350*(1+AW$6/Setup!$C$13)-CU351-ES351)+IF($K351=30,$D351,0)</f>
        <v/>
      </c>
      <c r="AX351">
        <f>MAX(0,AX350*(1+AX$6/Setup!$C$13)-CV351-ET351)+IF($K351=31,$D351,0)</f>
        <v/>
      </c>
      <c r="AY351">
        <f>MAX(0,AY350*(1+AY$6/Setup!$C$13)-CW351-EU351)+IF($K351=32,$D351,0)</f>
        <v/>
      </c>
      <c r="AZ351">
        <f>MAX(0,AZ350*(1+AZ$6/Setup!$C$13)-CX351-EV351)+IF($K351=33,$D351,0)</f>
        <v/>
      </c>
      <c r="BA351">
        <f>MAX(0,BA350*(1+BA$6/Setup!$C$13)-CY351-EW351)+IF($K351=34,$D351,0)</f>
        <v/>
      </c>
      <c r="BB351">
        <f>MAX(0,BB350*(1+BB$6/Setup!$C$13)-CZ351-EX351)+IF($K351=35,$D351,0)</f>
        <v/>
      </c>
      <c r="BC351">
        <f>MAX(0,BC350*(1+BC$6/Setup!$C$13)-DA351-EY351)+IF($K351=36,$D351,0)</f>
        <v/>
      </c>
      <c r="BD351">
        <f>MAX(0,BD350*(1+BD$6/Setup!$C$13)-DB351-EZ351)+IF($K351=37,$D351,0)</f>
        <v/>
      </c>
      <c r="BE351">
        <f>MAX(0,BE350*(1+BE$6/Setup!$C$13)-DC351-FA351)+IF($K351=38,$D351,0)</f>
        <v/>
      </c>
      <c r="BF351">
        <f>MAX(0,BF350*(1+BF$6/Setup!$C$13)-DD351-FB351)+IF($K351=39,$D351,0)</f>
        <v/>
      </c>
      <c r="BG351">
        <f>MAX(0,BG350*(1+BG$6/Setup!$C$13)-DE351-FC351)+IF($K351=40,$D351,0)</f>
        <v/>
      </c>
      <c r="BH351">
        <f>MAX(0,BH350*(1+BH$6/Setup!$C$13)-DF351-FD351)+IF($K351=41,$D351,0)</f>
        <v/>
      </c>
      <c r="BI351">
        <f>MAX(0,BI350*(1+BI$6/Setup!$C$13)-DG351-FE351)+IF($K351=42,$D351,0)</f>
        <v/>
      </c>
      <c r="BJ351">
        <f>MAX(0,BJ350*(1+BJ$6/Setup!$C$13)-DH351-FF351)+IF($K351=43,$D351,0)</f>
        <v/>
      </c>
      <c r="BK351">
        <f>MAX(0,BK350*(1+BK$6/Setup!$C$13)-DI351-FG351)+IF($K351=44,$D351,0)</f>
        <v/>
      </c>
      <c r="BL351">
        <f>MAX(0,BL350*(1+BL$6/Setup!$C$13)-DJ351-FH351)+IF($K351=45,$D351,0)</f>
        <v/>
      </c>
      <c r="BM351">
        <f>MAX(0,BM350*(1+BM$6/Setup!$C$13)-DK351-FI351)+IF($K351=46,$D351,0)</f>
        <v/>
      </c>
      <c r="BN351">
        <f>MAX(0,BN350*(1+BN$6/Setup!$C$13)-DL351-FJ351)+IF($K351=47,$D351,0)</f>
        <v/>
      </c>
      <c r="BO351">
        <f>MAX(0,BO350*(1+BO$6/Setup!$C$13)-DM351-FK351)+IF($K351=48,$D351,0)</f>
        <v/>
      </c>
      <c r="BP351">
        <f>MAX(0,BP350*(1+BP$6/Setup!$C$13)-DN351-FL351)+IF($K351=49,$D351,0)</f>
        <v/>
      </c>
      <c r="BQ351">
        <f>MAX(0,BQ350*(1+BQ$6/Setup!$C$13)-DO351-FM351)+IF($K351=50,$D351,0)</f>
        <v/>
      </c>
      <c r="BR351">
        <f>MIN(T350*(1+T$6/Setup!$C$13),T$7)</f>
        <v/>
      </c>
      <c r="BS351">
        <f>MIN(U350*(1+U$6/Setup!$C$13),U$7)</f>
        <v/>
      </c>
      <c r="BT351">
        <f>MIN(V350*(1+V$6/Setup!$C$13),V$7)</f>
        <v/>
      </c>
      <c r="BU351">
        <f>MIN(W350*(1+W$6/Setup!$C$13),W$7)</f>
        <v/>
      </c>
      <c r="BV351">
        <f>MIN(X350*(1+X$6/Setup!$C$13),X$7)</f>
        <v/>
      </c>
      <c r="BW351">
        <f>MIN(Y350*(1+Y$6/Setup!$C$13),Y$7)</f>
        <v/>
      </c>
      <c r="BX351">
        <f>MIN(Z350*(1+Z$6/Setup!$C$13),Z$7)</f>
        <v/>
      </c>
      <c r="BY351">
        <f>MIN(AA350*(1+AA$6/Setup!$C$13),AA$7)</f>
        <v/>
      </c>
      <c r="BZ351">
        <f>MIN(AB350*(1+AB$6/Setup!$C$13),AB$7)</f>
        <v/>
      </c>
      <c r="CA351">
        <f>MIN(AC350*(1+AC$6/Setup!$C$13),AC$7)</f>
        <v/>
      </c>
      <c r="CB351">
        <f>MIN(AD350*(1+AD$6/Setup!$C$13),AD$7)</f>
        <v/>
      </c>
      <c r="CC351">
        <f>MIN(AE350*(1+AE$6/Setup!$C$13),AE$7)</f>
        <v/>
      </c>
      <c r="CD351">
        <f>MIN(AF350*(1+AF$6/Setup!$C$13),AF$7)</f>
        <v/>
      </c>
      <c r="CE351">
        <f>MIN(AG350*(1+AG$6/Setup!$C$13),AG$7)</f>
        <v/>
      </c>
      <c r="CF351">
        <f>MIN(AH350*(1+AH$6/Setup!$C$13),AH$7)</f>
        <v/>
      </c>
      <c r="CG351">
        <f>MIN(AI350*(1+AI$6/Setup!$C$13),AI$7)</f>
        <v/>
      </c>
      <c r="CH351">
        <f>MIN(AJ350*(1+AJ$6/Setup!$C$13),AJ$7)</f>
        <v/>
      </c>
      <c r="CI351">
        <f>MIN(AK350*(1+AK$6/Setup!$C$13),AK$7)</f>
        <v/>
      </c>
      <c r="CJ351">
        <f>MIN(AL350*(1+AL$6/Setup!$C$13),AL$7)</f>
        <v/>
      </c>
      <c r="CK351">
        <f>MIN(AM350*(1+AM$6/Setup!$C$13),AM$7)</f>
        <v/>
      </c>
      <c r="CL351">
        <f>MIN(AN350*(1+AN$6/Setup!$C$13),AN$7)</f>
        <v/>
      </c>
      <c r="CM351">
        <f>MIN(AO350*(1+AO$6/Setup!$C$13),AO$7)</f>
        <v/>
      </c>
      <c r="CN351">
        <f>MIN(AP350*(1+AP$6/Setup!$C$13),AP$7)</f>
        <v/>
      </c>
      <c r="CO351">
        <f>MIN(AQ350*(1+AQ$6/Setup!$C$13),AQ$7)</f>
        <v/>
      </c>
      <c r="CP351">
        <f>MIN(AR350*(1+AR$6/Setup!$C$13),AR$7)</f>
        <v/>
      </c>
      <c r="CQ351">
        <f>MIN(AS350*(1+AS$6/Setup!$C$13),AS$7)</f>
        <v/>
      </c>
      <c r="CR351">
        <f>MIN(AT350*(1+AT$6/Setup!$C$13),AT$7)</f>
        <v/>
      </c>
      <c r="CS351">
        <f>MIN(AU350*(1+AU$6/Setup!$C$13),AU$7)</f>
        <v/>
      </c>
      <c r="CT351">
        <f>MIN(AV350*(1+AV$6/Setup!$C$13),AV$7)</f>
        <v/>
      </c>
      <c r="CU351">
        <f>MIN(AW350*(1+AW$6/Setup!$C$13),AW$7)</f>
        <v/>
      </c>
      <c r="CV351">
        <f>MIN(AX350*(1+AX$6/Setup!$C$13),AX$7)</f>
        <v/>
      </c>
      <c r="CW351">
        <f>MIN(AY350*(1+AY$6/Setup!$C$13),AY$7)</f>
        <v/>
      </c>
      <c r="CX351">
        <f>MIN(AZ350*(1+AZ$6/Setup!$C$13),AZ$7)</f>
        <v/>
      </c>
      <c r="CY351">
        <f>MIN(BA350*(1+BA$6/Setup!$C$13),BA$7)</f>
        <v/>
      </c>
      <c r="CZ351">
        <f>MIN(BB350*(1+BB$6/Setup!$C$13),BB$7)</f>
        <v/>
      </c>
      <c r="DA351">
        <f>MIN(BC350*(1+BC$6/Setup!$C$13),BC$7)</f>
        <v/>
      </c>
      <c r="DB351">
        <f>MIN(BD350*(1+BD$6/Setup!$C$13),BD$7)</f>
        <v/>
      </c>
      <c r="DC351">
        <f>MIN(BE350*(1+BE$6/Setup!$C$13),BE$7)</f>
        <v/>
      </c>
      <c r="DD351">
        <f>MIN(BF350*(1+BF$6/Setup!$C$13),BF$7)</f>
        <v/>
      </c>
      <c r="DE351">
        <f>MIN(BG350*(1+BG$6/Setup!$C$13),BG$7)</f>
        <v/>
      </c>
      <c r="DF351">
        <f>MIN(BH350*(1+BH$6/Setup!$C$13),BH$7)</f>
        <v/>
      </c>
      <c r="DG351">
        <f>MIN(BI350*(1+BI$6/Setup!$C$13),BI$7)</f>
        <v/>
      </c>
      <c r="DH351">
        <f>MIN(BJ350*(1+BJ$6/Setup!$C$13),BJ$7)</f>
        <v/>
      </c>
      <c r="DI351">
        <f>MIN(BK350*(1+BK$6/Setup!$C$13),BK$7)</f>
        <v/>
      </c>
      <c r="DJ351">
        <f>MIN(BL350*(1+BL$6/Setup!$C$13),BL$7)</f>
        <v/>
      </c>
      <c r="DK351">
        <f>MIN(BM350*(1+BM$6/Setup!$C$13),BM$7)</f>
        <v/>
      </c>
      <c r="DL351">
        <f>MIN(BN350*(1+BN$6/Setup!$C$13),BN$7)</f>
        <v/>
      </c>
      <c r="DM351">
        <f>MIN(BO350*(1+BO$6/Setup!$C$13),BO$7)</f>
        <v/>
      </c>
      <c r="DN351">
        <f>MIN(BP350*(1+BP$6/Setup!$C$13),BP$7)</f>
        <v/>
      </c>
      <c r="DO351">
        <f>MIN(BQ350*(1+BQ$6/Setup!$C$13),BQ$7)</f>
        <v/>
      </c>
      <c r="DP351">
        <f>MIN(T350*(1+T$6/Setup!$C$13)-BR351,$H351)</f>
        <v/>
      </c>
      <c r="DQ351">
        <f>MIN(U350*(1+U$6/Setup!$C$13)-BS351,MAX(0,$H351-SUM($DP351:DP351)))</f>
        <v/>
      </c>
      <c r="DR351">
        <f>MIN(V350*(1+V$6/Setup!$C$13)-BT351,MAX(0,$H351-SUM($DP351:DQ351)))</f>
        <v/>
      </c>
      <c r="DS351">
        <f>MIN(W350*(1+W$6/Setup!$C$13)-BU351,MAX(0,$H351-SUM($DP351:DR351)))</f>
        <v/>
      </c>
      <c r="DT351">
        <f>MIN(X350*(1+X$6/Setup!$C$13)-BV351,MAX(0,$H351-SUM($DP351:DS351)))</f>
        <v/>
      </c>
      <c r="DU351">
        <f>MIN(Y350*(1+Y$6/Setup!$C$13)-BW351,MAX(0,$H351-SUM($DP351:DT351)))</f>
        <v/>
      </c>
      <c r="DV351">
        <f>MIN(Z350*(1+Z$6/Setup!$C$13)-BX351,MAX(0,$H351-SUM($DP351:DU351)))</f>
        <v/>
      </c>
      <c r="DW351">
        <f>MIN(AA350*(1+AA$6/Setup!$C$13)-BY351,MAX(0,$H351-SUM($DP351:DV351)))</f>
        <v/>
      </c>
      <c r="DX351">
        <f>MIN(AB350*(1+AB$6/Setup!$C$13)-BZ351,MAX(0,$H351-SUM($DP351:DW351)))</f>
        <v/>
      </c>
      <c r="DY351">
        <f>MIN(AC350*(1+AC$6/Setup!$C$13)-CA351,MAX(0,$H351-SUM($DP351:DX351)))</f>
        <v/>
      </c>
      <c r="DZ351">
        <f>MIN(AD350*(1+AD$6/Setup!$C$13)-CB351,MAX(0,$H351-SUM($DP351:DY351)))</f>
        <v/>
      </c>
      <c r="EA351">
        <f>MIN(AE350*(1+AE$6/Setup!$C$13)-CC351,MAX(0,$H351-SUM($DP351:DZ351)))</f>
        <v/>
      </c>
      <c r="EB351">
        <f>MIN(AF350*(1+AF$6/Setup!$C$13)-CD351,MAX(0,$H351-SUM($DP351:EA351)))</f>
        <v/>
      </c>
      <c r="EC351">
        <f>MIN(AG350*(1+AG$6/Setup!$C$13)-CE351,MAX(0,$H351-SUM($DP351:EB351)))</f>
        <v/>
      </c>
      <c r="ED351">
        <f>MIN(AH350*(1+AH$6/Setup!$C$13)-CF351,MAX(0,$H351-SUM($DP351:EC351)))</f>
        <v/>
      </c>
      <c r="EE351">
        <f>MIN(AI350*(1+AI$6/Setup!$C$13)-CG351,MAX(0,$H351-SUM($DP351:ED351)))</f>
        <v/>
      </c>
      <c r="EF351">
        <f>MIN(AJ350*(1+AJ$6/Setup!$C$13)-CH351,MAX(0,$H351-SUM($DP351:EE351)))</f>
        <v/>
      </c>
      <c r="EG351">
        <f>MIN(AK350*(1+AK$6/Setup!$C$13)-CI351,MAX(0,$H351-SUM($DP351:EF351)))</f>
        <v/>
      </c>
      <c r="EH351">
        <f>MIN(AL350*(1+AL$6/Setup!$C$13)-CJ351,MAX(0,$H351-SUM($DP351:EG351)))</f>
        <v/>
      </c>
      <c r="EI351">
        <f>MIN(AM350*(1+AM$6/Setup!$C$13)-CK351,MAX(0,$H351-SUM($DP351:EH351)))</f>
        <v/>
      </c>
      <c r="EJ351">
        <f>MIN(AN350*(1+AN$6/Setup!$C$13)-CL351,MAX(0,$H351-SUM($DP351:EI351)))</f>
        <v/>
      </c>
      <c r="EK351">
        <f>MIN(AO350*(1+AO$6/Setup!$C$13)-CM351,MAX(0,$H351-SUM($DP351:EJ351)))</f>
        <v/>
      </c>
      <c r="EL351">
        <f>MIN(AP350*(1+AP$6/Setup!$C$13)-CN351,MAX(0,$H351-SUM($DP351:EK351)))</f>
        <v/>
      </c>
      <c r="EM351">
        <f>MIN(AQ350*(1+AQ$6/Setup!$C$13)-CO351,MAX(0,$H351-SUM($DP351:EL351)))</f>
        <v/>
      </c>
      <c r="EN351">
        <f>MIN(AR350*(1+AR$6/Setup!$C$13)-CP351,MAX(0,$H351-SUM($DP351:EM351)))</f>
        <v/>
      </c>
      <c r="EO351">
        <f>MIN(AS350*(1+AS$6/Setup!$C$13)-CQ351,MAX(0,$H351-SUM($DP351:EN351)))</f>
        <v/>
      </c>
      <c r="EP351">
        <f>MIN(AT350*(1+AT$6/Setup!$C$13)-CR351,MAX(0,$H351-SUM($DP351:EO351)))</f>
        <v/>
      </c>
      <c r="EQ351">
        <f>MIN(AU350*(1+AU$6/Setup!$C$13)-CS351,MAX(0,$H351-SUM($DP351:EP351)))</f>
        <v/>
      </c>
      <c r="ER351">
        <f>MIN(AV350*(1+AV$6/Setup!$C$13)-CT351,MAX(0,$H351-SUM($DP351:EQ351)))</f>
        <v/>
      </c>
      <c r="ES351">
        <f>MIN(AW350*(1+AW$6/Setup!$C$13)-CU351,MAX(0,$H351-SUM($DP351:ER351)))</f>
        <v/>
      </c>
      <c r="ET351">
        <f>MIN(AX350*(1+AX$6/Setup!$C$13)-CV351,MAX(0,$H351-SUM($DP351:ES351)))</f>
        <v/>
      </c>
      <c r="EU351">
        <f>MIN(AY350*(1+AY$6/Setup!$C$13)-CW351,MAX(0,$H351-SUM($DP351:ET351)))</f>
        <v/>
      </c>
      <c r="EV351">
        <f>MIN(AZ350*(1+AZ$6/Setup!$C$13)-CX351,MAX(0,$H351-SUM($DP351:EU351)))</f>
        <v/>
      </c>
      <c r="EW351">
        <f>MIN(BA350*(1+BA$6/Setup!$C$13)-CY351,MAX(0,$H351-SUM($DP351:EV351)))</f>
        <v/>
      </c>
      <c r="EX351">
        <f>MIN(BB350*(1+BB$6/Setup!$C$13)-CZ351,MAX(0,$H351-SUM($DP351:EW351)))</f>
        <v/>
      </c>
      <c r="EY351">
        <f>MIN(BC350*(1+BC$6/Setup!$C$13)-DA351,MAX(0,$H351-SUM($DP351:EX351)))</f>
        <v/>
      </c>
      <c r="EZ351">
        <f>MIN(BD350*(1+BD$6/Setup!$C$13)-DB351,MAX(0,$H351-SUM($DP351:EY351)))</f>
        <v/>
      </c>
      <c r="FA351">
        <f>MIN(BE350*(1+BE$6/Setup!$C$13)-DC351,MAX(0,$H351-SUM($DP351:EZ351)))</f>
        <v/>
      </c>
      <c r="FB351">
        <f>MIN(BF350*(1+BF$6/Setup!$C$13)-DD351,MAX(0,$H351-SUM($DP351:FA351)))</f>
        <v/>
      </c>
      <c r="FC351">
        <f>MIN(BG350*(1+BG$6/Setup!$C$13)-DE351,MAX(0,$H351-SUM($DP351:FB351)))</f>
        <v/>
      </c>
      <c r="FD351">
        <f>MIN(BH350*(1+BH$6/Setup!$C$13)-DF351,MAX(0,$H351-SUM($DP351:FC351)))</f>
        <v/>
      </c>
      <c r="FE351">
        <f>MIN(BI350*(1+BI$6/Setup!$C$13)-DG351,MAX(0,$H351-SUM($DP351:FD351)))</f>
        <v/>
      </c>
      <c r="FF351">
        <f>MIN(BJ350*(1+BJ$6/Setup!$C$13)-DH351,MAX(0,$H351-SUM($DP351:FE351)))</f>
        <v/>
      </c>
      <c r="FG351">
        <f>MIN(BK350*(1+BK$6/Setup!$C$13)-DI351,MAX(0,$H351-SUM($DP351:FF351)))</f>
        <v/>
      </c>
      <c r="FH351">
        <f>MIN(BL350*(1+BL$6/Setup!$C$13)-DJ351,MAX(0,$H351-SUM($DP351:FG351)))</f>
        <v/>
      </c>
      <c r="FI351">
        <f>MIN(BM350*(1+BM$6/Setup!$C$13)-DK351,MAX(0,$H351-SUM($DP351:FH351)))</f>
        <v/>
      </c>
      <c r="FJ351">
        <f>MIN(BN350*(1+BN$6/Setup!$C$13)-DL351,MAX(0,$H351-SUM($DP351:FI351)))</f>
        <v/>
      </c>
      <c r="FK351">
        <f>MIN(BO350*(1+BO$6/Setup!$C$13)-DM351,MAX(0,$H351-SUM($DP351:FJ351)))</f>
        <v/>
      </c>
      <c r="FL351">
        <f>MIN(BP350*(1+BP$6/Setup!$C$13)-DN351,MAX(0,$H351-SUM($DP351:FK351)))</f>
        <v/>
      </c>
      <c r="FM351">
        <f>MIN(BQ350*(1+BQ$6/Setup!$C$13)-DO351,MAX(0,$H351-SUM($DP351:FL351)))</f>
        <v/>
      </c>
    </row>
    <row r="352">
      <c r="A352">
        <f>A351+1</f>
        <v/>
      </c>
      <c r="B352">
        <f>IF(Setup!$C$6="Every week",Setup!$C$7+7*(A352-1),IF(Setup!$C$6="Every 2 weeks",Setup!$C$7+14*(A352-1),IF(Setup!$C$6="Every month",EDATE(Setup!$C$7,A352-1),EOMONTH(Setup!$C$7,INT((A352-1+Setup!$C$20)/2)-1)+MIN(IF(MOD(A352-1+Setup!$C$20,2)=0,Setup!$C$18,Setup!$C$19),DAY(EOMONTH(Setup!$C$7,INT((A352-1+Setup!$C$20)/2)))))))</f>
        <v/>
      </c>
      <c r="C352">
        <f>N('Paycheck Plan'!J348)</f>
        <v/>
      </c>
      <c r="D352">
        <f>N('Paycheck Plan'!K348)</f>
        <v/>
      </c>
      <c r="E352">
        <f>MIN(MAX(0,Setup!$C$10-F351),MAX(0,Setup!$C$8+C352-G352))</f>
        <v/>
      </c>
      <c r="F352">
        <f>F351+E352</f>
        <v/>
      </c>
      <c r="G352">
        <f>MIN(Setup!$C$14,MAX(0,Setup!$C$8+C352))</f>
        <v/>
      </c>
      <c r="H352">
        <f>MAX(0,Setup!$C$8+C352-G352-E352)+SUM($T$7:$BQ$7)-SUM(BR352:DO352)</f>
        <v/>
      </c>
      <c r="I352">
        <f>SUMPRODUCT(T351:BQ351,$T$6:$BQ$6)/Setup!$C$13</f>
        <v/>
      </c>
      <c r="J352">
        <f>SUM(T352:BQ352)</f>
        <v/>
      </c>
      <c r="K352">
        <f>IF(MAX(DP352:FM352)&gt;0,MATCH(MAX(DP352:FM352),DP352:FM352,0),1)</f>
        <v/>
      </c>
      <c r="T352">
        <f>MAX(0,T351*(1+T$6/Setup!$C$13)-BR352-DP352)+IF($K352=1,$D352,0)</f>
        <v/>
      </c>
      <c r="U352">
        <f>MAX(0,U351*(1+U$6/Setup!$C$13)-BS352-DQ352)+IF($K352=2,$D352,0)</f>
        <v/>
      </c>
      <c r="V352">
        <f>MAX(0,V351*(1+V$6/Setup!$C$13)-BT352-DR352)+IF($K352=3,$D352,0)</f>
        <v/>
      </c>
      <c r="W352">
        <f>MAX(0,W351*(1+W$6/Setup!$C$13)-BU352-DS352)+IF($K352=4,$D352,0)</f>
        <v/>
      </c>
      <c r="X352">
        <f>MAX(0,X351*(1+X$6/Setup!$C$13)-BV352-DT352)+IF($K352=5,$D352,0)</f>
        <v/>
      </c>
      <c r="Y352">
        <f>MAX(0,Y351*(1+Y$6/Setup!$C$13)-BW352-DU352)+IF($K352=6,$D352,0)</f>
        <v/>
      </c>
      <c r="Z352">
        <f>MAX(0,Z351*(1+Z$6/Setup!$C$13)-BX352-DV352)+IF($K352=7,$D352,0)</f>
        <v/>
      </c>
      <c r="AA352">
        <f>MAX(0,AA351*(1+AA$6/Setup!$C$13)-BY352-DW352)+IF($K352=8,$D352,0)</f>
        <v/>
      </c>
      <c r="AB352">
        <f>MAX(0,AB351*(1+AB$6/Setup!$C$13)-BZ352-DX352)+IF($K352=9,$D352,0)</f>
        <v/>
      </c>
      <c r="AC352">
        <f>MAX(0,AC351*(1+AC$6/Setup!$C$13)-CA352-DY352)+IF($K352=10,$D352,0)</f>
        <v/>
      </c>
      <c r="AD352">
        <f>MAX(0,AD351*(1+AD$6/Setup!$C$13)-CB352-DZ352)+IF($K352=11,$D352,0)</f>
        <v/>
      </c>
      <c r="AE352">
        <f>MAX(0,AE351*(1+AE$6/Setup!$C$13)-CC352-EA352)+IF($K352=12,$D352,0)</f>
        <v/>
      </c>
      <c r="AF352">
        <f>MAX(0,AF351*(1+AF$6/Setup!$C$13)-CD352-EB352)+IF($K352=13,$D352,0)</f>
        <v/>
      </c>
      <c r="AG352">
        <f>MAX(0,AG351*(1+AG$6/Setup!$C$13)-CE352-EC352)+IF($K352=14,$D352,0)</f>
        <v/>
      </c>
      <c r="AH352">
        <f>MAX(0,AH351*(1+AH$6/Setup!$C$13)-CF352-ED352)+IF($K352=15,$D352,0)</f>
        <v/>
      </c>
      <c r="AI352">
        <f>MAX(0,AI351*(1+AI$6/Setup!$C$13)-CG352-EE352)+IF($K352=16,$D352,0)</f>
        <v/>
      </c>
      <c r="AJ352">
        <f>MAX(0,AJ351*(1+AJ$6/Setup!$C$13)-CH352-EF352)+IF($K352=17,$D352,0)</f>
        <v/>
      </c>
      <c r="AK352">
        <f>MAX(0,AK351*(1+AK$6/Setup!$C$13)-CI352-EG352)+IF($K352=18,$D352,0)</f>
        <v/>
      </c>
      <c r="AL352">
        <f>MAX(0,AL351*(1+AL$6/Setup!$C$13)-CJ352-EH352)+IF($K352=19,$D352,0)</f>
        <v/>
      </c>
      <c r="AM352">
        <f>MAX(0,AM351*(1+AM$6/Setup!$C$13)-CK352-EI352)+IF($K352=20,$D352,0)</f>
        <v/>
      </c>
      <c r="AN352">
        <f>MAX(0,AN351*(1+AN$6/Setup!$C$13)-CL352-EJ352)+IF($K352=21,$D352,0)</f>
        <v/>
      </c>
      <c r="AO352">
        <f>MAX(0,AO351*(1+AO$6/Setup!$C$13)-CM352-EK352)+IF($K352=22,$D352,0)</f>
        <v/>
      </c>
      <c r="AP352">
        <f>MAX(0,AP351*(1+AP$6/Setup!$C$13)-CN352-EL352)+IF($K352=23,$D352,0)</f>
        <v/>
      </c>
      <c r="AQ352">
        <f>MAX(0,AQ351*(1+AQ$6/Setup!$C$13)-CO352-EM352)+IF($K352=24,$D352,0)</f>
        <v/>
      </c>
      <c r="AR352">
        <f>MAX(0,AR351*(1+AR$6/Setup!$C$13)-CP352-EN352)+IF($K352=25,$D352,0)</f>
        <v/>
      </c>
      <c r="AS352">
        <f>MAX(0,AS351*(1+AS$6/Setup!$C$13)-CQ352-EO352)+IF($K352=26,$D352,0)</f>
        <v/>
      </c>
      <c r="AT352">
        <f>MAX(0,AT351*(1+AT$6/Setup!$C$13)-CR352-EP352)+IF($K352=27,$D352,0)</f>
        <v/>
      </c>
      <c r="AU352">
        <f>MAX(0,AU351*(1+AU$6/Setup!$C$13)-CS352-EQ352)+IF($K352=28,$D352,0)</f>
        <v/>
      </c>
      <c r="AV352">
        <f>MAX(0,AV351*(1+AV$6/Setup!$C$13)-CT352-ER352)+IF($K352=29,$D352,0)</f>
        <v/>
      </c>
      <c r="AW352">
        <f>MAX(0,AW351*(1+AW$6/Setup!$C$13)-CU352-ES352)+IF($K352=30,$D352,0)</f>
        <v/>
      </c>
      <c r="AX352">
        <f>MAX(0,AX351*(1+AX$6/Setup!$C$13)-CV352-ET352)+IF($K352=31,$D352,0)</f>
        <v/>
      </c>
      <c r="AY352">
        <f>MAX(0,AY351*(1+AY$6/Setup!$C$13)-CW352-EU352)+IF($K352=32,$D352,0)</f>
        <v/>
      </c>
      <c r="AZ352">
        <f>MAX(0,AZ351*(1+AZ$6/Setup!$C$13)-CX352-EV352)+IF($K352=33,$D352,0)</f>
        <v/>
      </c>
      <c r="BA352">
        <f>MAX(0,BA351*(1+BA$6/Setup!$C$13)-CY352-EW352)+IF($K352=34,$D352,0)</f>
        <v/>
      </c>
      <c r="BB352">
        <f>MAX(0,BB351*(1+BB$6/Setup!$C$13)-CZ352-EX352)+IF($K352=35,$D352,0)</f>
        <v/>
      </c>
      <c r="BC352">
        <f>MAX(0,BC351*(1+BC$6/Setup!$C$13)-DA352-EY352)+IF($K352=36,$D352,0)</f>
        <v/>
      </c>
      <c r="BD352">
        <f>MAX(0,BD351*(1+BD$6/Setup!$C$13)-DB352-EZ352)+IF($K352=37,$D352,0)</f>
        <v/>
      </c>
      <c r="BE352">
        <f>MAX(0,BE351*(1+BE$6/Setup!$C$13)-DC352-FA352)+IF($K352=38,$D352,0)</f>
        <v/>
      </c>
      <c r="BF352">
        <f>MAX(0,BF351*(1+BF$6/Setup!$C$13)-DD352-FB352)+IF($K352=39,$D352,0)</f>
        <v/>
      </c>
      <c r="BG352">
        <f>MAX(0,BG351*(1+BG$6/Setup!$C$13)-DE352-FC352)+IF($K352=40,$D352,0)</f>
        <v/>
      </c>
      <c r="BH352">
        <f>MAX(0,BH351*(1+BH$6/Setup!$C$13)-DF352-FD352)+IF($K352=41,$D352,0)</f>
        <v/>
      </c>
      <c r="BI352">
        <f>MAX(0,BI351*(1+BI$6/Setup!$C$13)-DG352-FE352)+IF($K352=42,$D352,0)</f>
        <v/>
      </c>
      <c r="BJ352">
        <f>MAX(0,BJ351*(1+BJ$6/Setup!$C$13)-DH352-FF352)+IF($K352=43,$D352,0)</f>
        <v/>
      </c>
      <c r="BK352">
        <f>MAX(0,BK351*(1+BK$6/Setup!$C$13)-DI352-FG352)+IF($K352=44,$D352,0)</f>
        <v/>
      </c>
      <c r="BL352">
        <f>MAX(0,BL351*(1+BL$6/Setup!$C$13)-DJ352-FH352)+IF($K352=45,$D352,0)</f>
        <v/>
      </c>
      <c r="BM352">
        <f>MAX(0,BM351*(1+BM$6/Setup!$C$13)-DK352-FI352)+IF($K352=46,$D352,0)</f>
        <v/>
      </c>
      <c r="BN352">
        <f>MAX(0,BN351*(1+BN$6/Setup!$C$13)-DL352-FJ352)+IF($K352=47,$D352,0)</f>
        <v/>
      </c>
      <c r="BO352">
        <f>MAX(0,BO351*(1+BO$6/Setup!$C$13)-DM352-FK352)+IF($K352=48,$D352,0)</f>
        <v/>
      </c>
      <c r="BP352">
        <f>MAX(0,BP351*(1+BP$6/Setup!$C$13)-DN352-FL352)+IF($K352=49,$D352,0)</f>
        <v/>
      </c>
      <c r="BQ352">
        <f>MAX(0,BQ351*(1+BQ$6/Setup!$C$13)-DO352-FM352)+IF($K352=50,$D352,0)</f>
        <v/>
      </c>
      <c r="BR352">
        <f>MIN(T351*(1+T$6/Setup!$C$13),T$7)</f>
        <v/>
      </c>
      <c r="BS352">
        <f>MIN(U351*(1+U$6/Setup!$C$13),U$7)</f>
        <v/>
      </c>
      <c r="BT352">
        <f>MIN(V351*(1+V$6/Setup!$C$13),V$7)</f>
        <v/>
      </c>
      <c r="BU352">
        <f>MIN(W351*(1+W$6/Setup!$C$13),W$7)</f>
        <v/>
      </c>
      <c r="BV352">
        <f>MIN(X351*(1+X$6/Setup!$C$13),X$7)</f>
        <v/>
      </c>
      <c r="BW352">
        <f>MIN(Y351*(1+Y$6/Setup!$C$13),Y$7)</f>
        <v/>
      </c>
      <c r="BX352">
        <f>MIN(Z351*(1+Z$6/Setup!$C$13),Z$7)</f>
        <v/>
      </c>
      <c r="BY352">
        <f>MIN(AA351*(1+AA$6/Setup!$C$13),AA$7)</f>
        <v/>
      </c>
      <c r="BZ352">
        <f>MIN(AB351*(1+AB$6/Setup!$C$13),AB$7)</f>
        <v/>
      </c>
      <c r="CA352">
        <f>MIN(AC351*(1+AC$6/Setup!$C$13),AC$7)</f>
        <v/>
      </c>
      <c r="CB352">
        <f>MIN(AD351*(1+AD$6/Setup!$C$13),AD$7)</f>
        <v/>
      </c>
      <c r="CC352">
        <f>MIN(AE351*(1+AE$6/Setup!$C$13),AE$7)</f>
        <v/>
      </c>
      <c r="CD352">
        <f>MIN(AF351*(1+AF$6/Setup!$C$13),AF$7)</f>
        <v/>
      </c>
      <c r="CE352">
        <f>MIN(AG351*(1+AG$6/Setup!$C$13),AG$7)</f>
        <v/>
      </c>
      <c r="CF352">
        <f>MIN(AH351*(1+AH$6/Setup!$C$13),AH$7)</f>
        <v/>
      </c>
      <c r="CG352">
        <f>MIN(AI351*(1+AI$6/Setup!$C$13),AI$7)</f>
        <v/>
      </c>
      <c r="CH352">
        <f>MIN(AJ351*(1+AJ$6/Setup!$C$13),AJ$7)</f>
        <v/>
      </c>
      <c r="CI352">
        <f>MIN(AK351*(1+AK$6/Setup!$C$13),AK$7)</f>
        <v/>
      </c>
      <c r="CJ352">
        <f>MIN(AL351*(1+AL$6/Setup!$C$13),AL$7)</f>
        <v/>
      </c>
      <c r="CK352">
        <f>MIN(AM351*(1+AM$6/Setup!$C$13),AM$7)</f>
        <v/>
      </c>
      <c r="CL352">
        <f>MIN(AN351*(1+AN$6/Setup!$C$13),AN$7)</f>
        <v/>
      </c>
      <c r="CM352">
        <f>MIN(AO351*(1+AO$6/Setup!$C$13),AO$7)</f>
        <v/>
      </c>
      <c r="CN352">
        <f>MIN(AP351*(1+AP$6/Setup!$C$13),AP$7)</f>
        <v/>
      </c>
      <c r="CO352">
        <f>MIN(AQ351*(1+AQ$6/Setup!$C$13),AQ$7)</f>
        <v/>
      </c>
      <c r="CP352">
        <f>MIN(AR351*(1+AR$6/Setup!$C$13),AR$7)</f>
        <v/>
      </c>
      <c r="CQ352">
        <f>MIN(AS351*(1+AS$6/Setup!$C$13),AS$7)</f>
        <v/>
      </c>
      <c r="CR352">
        <f>MIN(AT351*(1+AT$6/Setup!$C$13),AT$7)</f>
        <v/>
      </c>
      <c r="CS352">
        <f>MIN(AU351*(1+AU$6/Setup!$C$13),AU$7)</f>
        <v/>
      </c>
      <c r="CT352">
        <f>MIN(AV351*(1+AV$6/Setup!$C$13),AV$7)</f>
        <v/>
      </c>
      <c r="CU352">
        <f>MIN(AW351*(1+AW$6/Setup!$C$13),AW$7)</f>
        <v/>
      </c>
      <c r="CV352">
        <f>MIN(AX351*(1+AX$6/Setup!$C$13),AX$7)</f>
        <v/>
      </c>
      <c r="CW352">
        <f>MIN(AY351*(1+AY$6/Setup!$C$13),AY$7)</f>
        <v/>
      </c>
      <c r="CX352">
        <f>MIN(AZ351*(1+AZ$6/Setup!$C$13),AZ$7)</f>
        <v/>
      </c>
      <c r="CY352">
        <f>MIN(BA351*(1+BA$6/Setup!$C$13),BA$7)</f>
        <v/>
      </c>
      <c r="CZ352">
        <f>MIN(BB351*(1+BB$6/Setup!$C$13),BB$7)</f>
        <v/>
      </c>
      <c r="DA352">
        <f>MIN(BC351*(1+BC$6/Setup!$C$13),BC$7)</f>
        <v/>
      </c>
      <c r="DB352">
        <f>MIN(BD351*(1+BD$6/Setup!$C$13),BD$7)</f>
        <v/>
      </c>
      <c r="DC352">
        <f>MIN(BE351*(1+BE$6/Setup!$C$13),BE$7)</f>
        <v/>
      </c>
      <c r="DD352">
        <f>MIN(BF351*(1+BF$6/Setup!$C$13),BF$7)</f>
        <v/>
      </c>
      <c r="DE352">
        <f>MIN(BG351*(1+BG$6/Setup!$C$13),BG$7)</f>
        <v/>
      </c>
      <c r="DF352">
        <f>MIN(BH351*(1+BH$6/Setup!$C$13),BH$7)</f>
        <v/>
      </c>
      <c r="DG352">
        <f>MIN(BI351*(1+BI$6/Setup!$C$13),BI$7)</f>
        <v/>
      </c>
      <c r="DH352">
        <f>MIN(BJ351*(1+BJ$6/Setup!$C$13),BJ$7)</f>
        <v/>
      </c>
      <c r="DI352">
        <f>MIN(BK351*(1+BK$6/Setup!$C$13),BK$7)</f>
        <v/>
      </c>
      <c r="DJ352">
        <f>MIN(BL351*(1+BL$6/Setup!$C$13),BL$7)</f>
        <v/>
      </c>
      <c r="DK352">
        <f>MIN(BM351*(1+BM$6/Setup!$C$13),BM$7)</f>
        <v/>
      </c>
      <c r="DL352">
        <f>MIN(BN351*(1+BN$6/Setup!$C$13),BN$7)</f>
        <v/>
      </c>
      <c r="DM352">
        <f>MIN(BO351*(1+BO$6/Setup!$C$13),BO$7)</f>
        <v/>
      </c>
      <c r="DN352">
        <f>MIN(BP351*(1+BP$6/Setup!$C$13),BP$7)</f>
        <v/>
      </c>
      <c r="DO352">
        <f>MIN(BQ351*(1+BQ$6/Setup!$C$13),BQ$7)</f>
        <v/>
      </c>
      <c r="DP352">
        <f>MIN(T351*(1+T$6/Setup!$C$13)-BR352,$H352)</f>
        <v/>
      </c>
      <c r="DQ352">
        <f>MIN(U351*(1+U$6/Setup!$C$13)-BS352,MAX(0,$H352-SUM($DP352:DP352)))</f>
        <v/>
      </c>
      <c r="DR352">
        <f>MIN(V351*(1+V$6/Setup!$C$13)-BT352,MAX(0,$H352-SUM($DP352:DQ352)))</f>
        <v/>
      </c>
      <c r="DS352">
        <f>MIN(W351*(1+W$6/Setup!$C$13)-BU352,MAX(0,$H352-SUM($DP352:DR352)))</f>
        <v/>
      </c>
      <c r="DT352">
        <f>MIN(X351*(1+X$6/Setup!$C$13)-BV352,MAX(0,$H352-SUM($DP352:DS352)))</f>
        <v/>
      </c>
      <c r="DU352">
        <f>MIN(Y351*(1+Y$6/Setup!$C$13)-BW352,MAX(0,$H352-SUM($DP352:DT352)))</f>
        <v/>
      </c>
      <c r="DV352">
        <f>MIN(Z351*(1+Z$6/Setup!$C$13)-BX352,MAX(0,$H352-SUM($DP352:DU352)))</f>
        <v/>
      </c>
      <c r="DW352">
        <f>MIN(AA351*(1+AA$6/Setup!$C$13)-BY352,MAX(0,$H352-SUM($DP352:DV352)))</f>
        <v/>
      </c>
      <c r="DX352">
        <f>MIN(AB351*(1+AB$6/Setup!$C$13)-BZ352,MAX(0,$H352-SUM($DP352:DW352)))</f>
        <v/>
      </c>
      <c r="DY352">
        <f>MIN(AC351*(1+AC$6/Setup!$C$13)-CA352,MAX(0,$H352-SUM($DP352:DX352)))</f>
        <v/>
      </c>
      <c r="DZ352">
        <f>MIN(AD351*(1+AD$6/Setup!$C$13)-CB352,MAX(0,$H352-SUM($DP352:DY352)))</f>
        <v/>
      </c>
      <c r="EA352">
        <f>MIN(AE351*(1+AE$6/Setup!$C$13)-CC352,MAX(0,$H352-SUM($DP352:DZ352)))</f>
        <v/>
      </c>
      <c r="EB352">
        <f>MIN(AF351*(1+AF$6/Setup!$C$13)-CD352,MAX(0,$H352-SUM($DP352:EA352)))</f>
        <v/>
      </c>
      <c r="EC352">
        <f>MIN(AG351*(1+AG$6/Setup!$C$13)-CE352,MAX(0,$H352-SUM($DP352:EB352)))</f>
        <v/>
      </c>
      <c r="ED352">
        <f>MIN(AH351*(1+AH$6/Setup!$C$13)-CF352,MAX(0,$H352-SUM($DP352:EC352)))</f>
        <v/>
      </c>
      <c r="EE352">
        <f>MIN(AI351*(1+AI$6/Setup!$C$13)-CG352,MAX(0,$H352-SUM($DP352:ED352)))</f>
        <v/>
      </c>
      <c r="EF352">
        <f>MIN(AJ351*(1+AJ$6/Setup!$C$13)-CH352,MAX(0,$H352-SUM($DP352:EE352)))</f>
        <v/>
      </c>
      <c r="EG352">
        <f>MIN(AK351*(1+AK$6/Setup!$C$13)-CI352,MAX(0,$H352-SUM($DP352:EF352)))</f>
        <v/>
      </c>
      <c r="EH352">
        <f>MIN(AL351*(1+AL$6/Setup!$C$13)-CJ352,MAX(0,$H352-SUM($DP352:EG352)))</f>
        <v/>
      </c>
      <c r="EI352">
        <f>MIN(AM351*(1+AM$6/Setup!$C$13)-CK352,MAX(0,$H352-SUM($DP352:EH352)))</f>
        <v/>
      </c>
      <c r="EJ352">
        <f>MIN(AN351*(1+AN$6/Setup!$C$13)-CL352,MAX(0,$H352-SUM($DP352:EI352)))</f>
        <v/>
      </c>
      <c r="EK352">
        <f>MIN(AO351*(1+AO$6/Setup!$C$13)-CM352,MAX(0,$H352-SUM($DP352:EJ352)))</f>
        <v/>
      </c>
      <c r="EL352">
        <f>MIN(AP351*(1+AP$6/Setup!$C$13)-CN352,MAX(0,$H352-SUM($DP352:EK352)))</f>
        <v/>
      </c>
      <c r="EM352">
        <f>MIN(AQ351*(1+AQ$6/Setup!$C$13)-CO352,MAX(0,$H352-SUM($DP352:EL352)))</f>
        <v/>
      </c>
      <c r="EN352">
        <f>MIN(AR351*(1+AR$6/Setup!$C$13)-CP352,MAX(0,$H352-SUM($DP352:EM352)))</f>
        <v/>
      </c>
      <c r="EO352">
        <f>MIN(AS351*(1+AS$6/Setup!$C$13)-CQ352,MAX(0,$H352-SUM($DP352:EN352)))</f>
        <v/>
      </c>
      <c r="EP352">
        <f>MIN(AT351*(1+AT$6/Setup!$C$13)-CR352,MAX(0,$H352-SUM($DP352:EO352)))</f>
        <v/>
      </c>
      <c r="EQ352">
        <f>MIN(AU351*(1+AU$6/Setup!$C$13)-CS352,MAX(0,$H352-SUM($DP352:EP352)))</f>
        <v/>
      </c>
      <c r="ER352">
        <f>MIN(AV351*(1+AV$6/Setup!$C$13)-CT352,MAX(0,$H352-SUM($DP352:EQ352)))</f>
        <v/>
      </c>
      <c r="ES352">
        <f>MIN(AW351*(1+AW$6/Setup!$C$13)-CU352,MAX(0,$H352-SUM($DP352:ER352)))</f>
        <v/>
      </c>
      <c r="ET352">
        <f>MIN(AX351*(1+AX$6/Setup!$C$13)-CV352,MAX(0,$H352-SUM($DP352:ES352)))</f>
        <v/>
      </c>
      <c r="EU352">
        <f>MIN(AY351*(1+AY$6/Setup!$C$13)-CW352,MAX(0,$H352-SUM($DP352:ET352)))</f>
        <v/>
      </c>
      <c r="EV352">
        <f>MIN(AZ351*(1+AZ$6/Setup!$C$13)-CX352,MAX(0,$H352-SUM($DP352:EU352)))</f>
        <v/>
      </c>
      <c r="EW352">
        <f>MIN(BA351*(1+BA$6/Setup!$C$13)-CY352,MAX(0,$H352-SUM($DP352:EV352)))</f>
        <v/>
      </c>
      <c r="EX352">
        <f>MIN(BB351*(1+BB$6/Setup!$C$13)-CZ352,MAX(0,$H352-SUM($DP352:EW352)))</f>
        <v/>
      </c>
      <c r="EY352">
        <f>MIN(BC351*(1+BC$6/Setup!$C$13)-DA352,MAX(0,$H352-SUM($DP352:EX352)))</f>
        <v/>
      </c>
      <c r="EZ352">
        <f>MIN(BD351*(1+BD$6/Setup!$C$13)-DB352,MAX(0,$H352-SUM($DP352:EY352)))</f>
        <v/>
      </c>
      <c r="FA352">
        <f>MIN(BE351*(1+BE$6/Setup!$C$13)-DC352,MAX(0,$H352-SUM($DP352:EZ352)))</f>
        <v/>
      </c>
      <c r="FB352">
        <f>MIN(BF351*(1+BF$6/Setup!$C$13)-DD352,MAX(0,$H352-SUM($DP352:FA352)))</f>
        <v/>
      </c>
      <c r="FC352">
        <f>MIN(BG351*(1+BG$6/Setup!$C$13)-DE352,MAX(0,$H352-SUM($DP352:FB352)))</f>
        <v/>
      </c>
      <c r="FD352">
        <f>MIN(BH351*(1+BH$6/Setup!$C$13)-DF352,MAX(0,$H352-SUM($DP352:FC352)))</f>
        <v/>
      </c>
      <c r="FE352">
        <f>MIN(BI351*(1+BI$6/Setup!$C$13)-DG352,MAX(0,$H352-SUM($DP352:FD352)))</f>
        <v/>
      </c>
      <c r="FF352">
        <f>MIN(BJ351*(1+BJ$6/Setup!$C$13)-DH352,MAX(0,$H352-SUM($DP352:FE352)))</f>
        <v/>
      </c>
      <c r="FG352">
        <f>MIN(BK351*(1+BK$6/Setup!$C$13)-DI352,MAX(0,$H352-SUM($DP352:FF352)))</f>
        <v/>
      </c>
      <c r="FH352">
        <f>MIN(BL351*(1+BL$6/Setup!$C$13)-DJ352,MAX(0,$H352-SUM($DP352:FG352)))</f>
        <v/>
      </c>
      <c r="FI352">
        <f>MIN(BM351*(1+BM$6/Setup!$C$13)-DK352,MAX(0,$H352-SUM($DP352:FH352)))</f>
        <v/>
      </c>
      <c r="FJ352">
        <f>MIN(BN351*(1+BN$6/Setup!$C$13)-DL352,MAX(0,$H352-SUM($DP352:FI352)))</f>
        <v/>
      </c>
      <c r="FK352">
        <f>MIN(BO351*(1+BO$6/Setup!$C$13)-DM352,MAX(0,$H352-SUM($DP352:FJ352)))</f>
        <v/>
      </c>
      <c r="FL352">
        <f>MIN(BP351*(1+BP$6/Setup!$C$13)-DN352,MAX(0,$H352-SUM($DP352:FK352)))</f>
        <v/>
      </c>
      <c r="FM352">
        <f>MIN(BQ351*(1+BQ$6/Setup!$C$13)-DO352,MAX(0,$H352-SUM($DP352:FL352)))</f>
        <v/>
      </c>
    </row>
    <row r="353">
      <c r="A353">
        <f>A352+1</f>
        <v/>
      </c>
      <c r="B353">
        <f>IF(Setup!$C$6="Every week",Setup!$C$7+7*(A353-1),IF(Setup!$C$6="Every 2 weeks",Setup!$C$7+14*(A353-1),IF(Setup!$C$6="Every month",EDATE(Setup!$C$7,A353-1),EOMONTH(Setup!$C$7,INT((A353-1+Setup!$C$20)/2)-1)+MIN(IF(MOD(A353-1+Setup!$C$20,2)=0,Setup!$C$18,Setup!$C$19),DAY(EOMONTH(Setup!$C$7,INT((A353-1+Setup!$C$20)/2)))))))</f>
        <v/>
      </c>
      <c r="C353">
        <f>N('Paycheck Plan'!J349)</f>
        <v/>
      </c>
      <c r="D353">
        <f>N('Paycheck Plan'!K349)</f>
        <v/>
      </c>
      <c r="E353">
        <f>MIN(MAX(0,Setup!$C$10-F352),MAX(0,Setup!$C$8+C353-G353))</f>
        <v/>
      </c>
      <c r="F353">
        <f>F352+E353</f>
        <v/>
      </c>
      <c r="G353">
        <f>MIN(Setup!$C$14,MAX(0,Setup!$C$8+C353))</f>
        <v/>
      </c>
      <c r="H353">
        <f>MAX(0,Setup!$C$8+C353-G353-E353)+SUM($T$7:$BQ$7)-SUM(BR353:DO353)</f>
        <v/>
      </c>
      <c r="I353">
        <f>SUMPRODUCT(T352:BQ352,$T$6:$BQ$6)/Setup!$C$13</f>
        <v/>
      </c>
      <c r="J353">
        <f>SUM(T353:BQ353)</f>
        <v/>
      </c>
      <c r="K353">
        <f>IF(MAX(DP353:FM353)&gt;0,MATCH(MAX(DP353:FM353),DP353:FM353,0),1)</f>
        <v/>
      </c>
      <c r="T353">
        <f>MAX(0,T352*(1+T$6/Setup!$C$13)-BR353-DP353)+IF($K353=1,$D353,0)</f>
        <v/>
      </c>
      <c r="U353">
        <f>MAX(0,U352*(1+U$6/Setup!$C$13)-BS353-DQ353)+IF($K353=2,$D353,0)</f>
        <v/>
      </c>
      <c r="V353">
        <f>MAX(0,V352*(1+V$6/Setup!$C$13)-BT353-DR353)+IF($K353=3,$D353,0)</f>
        <v/>
      </c>
      <c r="W353">
        <f>MAX(0,W352*(1+W$6/Setup!$C$13)-BU353-DS353)+IF($K353=4,$D353,0)</f>
        <v/>
      </c>
      <c r="X353">
        <f>MAX(0,X352*(1+X$6/Setup!$C$13)-BV353-DT353)+IF($K353=5,$D353,0)</f>
        <v/>
      </c>
      <c r="Y353">
        <f>MAX(0,Y352*(1+Y$6/Setup!$C$13)-BW353-DU353)+IF($K353=6,$D353,0)</f>
        <v/>
      </c>
      <c r="Z353">
        <f>MAX(0,Z352*(1+Z$6/Setup!$C$13)-BX353-DV353)+IF($K353=7,$D353,0)</f>
        <v/>
      </c>
      <c r="AA353">
        <f>MAX(0,AA352*(1+AA$6/Setup!$C$13)-BY353-DW353)+IF($K353=8,$D353,0)</f>
        <v/>
      </c>
      <c r="AB353">
        <f>MAX(0,AB352*(1+AB$6/Setup!$C$13)-BZ353-DX353)+IF($K353=9,$D353,0)</f>
        <v/>
      </c>
      <c r="AC353">
        <f>MAX(0,AC352*(1+AC$6/Setup!$C$13)-CA353-DY353)+IF($K353=10,$D353,0)</f>
        <v/>
      </c>
      <c r="AD353">
        <f>MAX(0,AD352*(1+AD$6/Setup!$C$13)-CB353-DZ353)+IF($K353=11,$D353,0)</f>
        <v/>
      </c>
      <c r="AE353">
        <f>MAX(0,AE352*(1+AE$6/Setup!$C$13)-CC353-EA353)+IF($K353=12,$D353,0)</f>
        <v/>
      </c>
      <c r="AF353">
        <f>MAX(0,AF352*(1+AF$6/Setup!$C$13)-CD353-EB353)+IF($K353=13,$D353,0)</f>
        <v/>
      </c>
      <c r="AG353">
        <f>MAX(0,AG352*(1+AG$6/Setup!$C$13)-CE353-EC353)+IF($K353=14,$D353,0)</f>
        <v/>
      </c>
      <c r="AH353">
        <f>MAX(0,AH352*(1+AH$6/Setup!$C$13)-CF353-ED353)+IF($K353=15,$D353,0)</f>
        <v/>
      </c>
      <c r="AI353">
        <f>MAX(0,AI352*(1+AI$6/Setup!$C$13)-CG353-EE353)+IF($K353=16,$D353,0)</f>
        <v/>
      </c>
      <c r="AJ353">
        <f>MAX(0,AJ352*(1+AJ$6/Setup!$C$13)-CH353-EF353)+IF($K353=17,$D353,0)</f>
        <v/>
      </c>
      <c r="AK353">
        <f>MAX(0,AK352*(1+AK$6/Setup!$C$13)-CI353-EG353)+IF($K353=18,$D353,0)</f>
        <v/>
      </c>
      <c r="AL353">
        <f>MAX(0,AL352*(1+AL$6/Setup!$C$13)-CJ353-EH353)+IF($K353=19,$D353,0)</f>
        <v/>
      </c>
      <c r="AM353">
        <f>MAX(0,AM352*(1+AM$6/Setup!$C$13)-CK353-EI353)+IF($K353=20,$D353,0)</f>
        <v/>
      </c>
      <c r="AN353">
        <f>MAX(0,AN352*(1+AN$6/Setup!$C$13)-CL353-EJ353)+IF($K353=21,$D353,0)</f>
        <v/>
      </c>
      <c r="AO353">
        <f>MAX(0,AO352*(1+AO$6/Setup!$C$13)-CM353-EK353)+IF($K353=22,$D353,0)</f>
        <v/>
      </c>
      <c r="AP353">
        <f>MAX(0,AP352*(1+AP$6/Setup!$C$13)-CN353-EL353)+IF($K353=23,$D353,0)</f>
        <v/>
      </c>
      <c r="AQ353">
        <f>MAX(0,AQ352*(1+AQ$6/Setup!$C$13)-CO353-EM353)+IF($K353=24,$D353,0)</f>
        <v/>
      </c>
      <c r="AR353">
        <f>MAX(0,AR352*(1+AR$6/Setup!$C$13)-CP353-EN353)+IF($K353=25,$D353,0)</f>
        <v/>
      </c>
      <c r="AS353">
        <f>MAX(0,AS352*(1+AS$6/Setup!$C$13)-CQ353-EO353)+IF($K353=26,$D353,0)</f>
        <v/>
      </c>
      <c r="AT353">
        <f>MAX(0,AT352*(1+AT$6/Setup!$C$13)-CR353-EP353)+IF($K353=27,$D353,0)</f>
        <v/>
      </c>
      <c r="AU353">
        <f>MAX(0,AU352*(1+AU$6/Setup!$C$13)-CS353-EQ353)+IF($K353=28,$D353,0)</f>
        <v/>
      </c>
      <c r="AV353">
        <f>MAX(0,AV352*(1+AV$6/Setup!$C$13)-CT353-ER353)+IF($K353=29,$D353,0)</f>
        <v/>
      </c>
      <c r="AW353">
        <f>MAX(0,AW352*(1+AW$6/Setup!$C$13)-CU353-ES353)+IF($K353=30,$D353,0)</f>
        <v/>
      </c>
      <c r="AX353">
        <f>MAX(0,AX352*(1+AX$6/Setup!$C$13)-CV353-ET353)+IF($K353=31,$D353,0)</f>
        <v/>
      </c>
      <c r="AY353">
        <f>MAX(0,AY352*(1+AY$6/Setup!$C$13)-CW353-EU353)+IF($K353=32,$D353,0)</f>
        <v/>
      </c>
      <c r="AZ353">
        <f>MAX(0,AZ352*(1+AZ$6/Setup!$C$13)-CX353-EV353)+IF($K353=33,$D353,0)</f>
        <v/>
      </c>
      <c r="BA353">
        <f>MAX(0,BA352*(1+BA$6/Setup!$C$13)-CY353-EW353)+IF($K353=34,$D353,0)</f>
        <v/>
      </c>
      <c r="BB353">
        <f>MAX(0,BB352*(1+BB$6/Setup!$C$13)-CZ353-EX353)+IF($K353=35,$D353,0)</f>
        <v/>
      </c>
      <c r="BC353">
        <f>MAX(0,BC352*(1+BC$6/Setup!$C$13)-DA353-EY353)+IF($K353=36,$D353,0)</f>
        <v/>
      </c>
      <c r="BD353">
        <f>MAX(0,BD352*(1+BD$6/Setup!$C$13)-DB353-EZ353)+IF($K353=37,$D353,0)</f>
        <v/>
      </c>
      <c r="BE353">
        <f>MAX(0,BE352*(1+BE$6/Setup!$C$13)-DC353-FA353)+IF($K353=38,$D353,0)</f>
        <v/>
      </c>
      <c r="BF353">
        <f>MAX(0,BF352*(1+BF$6/Setup!$C$13)-DD353-FB353)+IF($K353=39,$D353,0)</f>
        <v/>
      </c>
      <c r="BG353">
        <f>MAX(0,BG352*(1+BG$6/Setup!$C$13)-DE353-FC353)+IF($K353=40,$D353,0)</f>
        <v/>
      </c>
      <c r="BH353">
        <f>MAX(0,BH352*(1+BH$6/Setup!$C$13)-DF353-FD353)+IF($K353=41,$D353,0)</f>
        <v/>
      </c>
      <c r="BI353">
        <f>MAX(0,BI352*(1+BI$6/Setup!$C$13)-DG353-FE353)+IF($K353=42,$D353,0)</f>
        <v/>
      </c>
      <c r="BJ353">
        <f>MAX(0,BJ352*(1+BJ$6/Setup!$C$13)-DH353-FF353)+IF($K353=43,$D353,0)</f>
        <v/>
      </c>
      <c r="BK353">
        <f>MAX(0,BK352*(1+BK$6/Setup!$C$13)-DI353-FG353)+IF($K353=44,$D353,0)</f>
        <v/>
      </c>
      <c r="BL353">
        <f>MAX(0,BL352*(1+BL$6/Setup!$C$13)-DJ353-FH353)+IF($K353=45,$D353,0)</f>
        <v/>
      </c>
      <c r="BM353">
        <f>MAX(0,BM352*(1+BM$6/Setup!$C$13)-DK353-FI353)+IF($K353=46,$D353,0)</f>
        <v/>
      </c>
      <c r="BN353">
        <f>MAX(0,BN352*(1+BN$6/Setup!$C$13)-DL353-FJ353)+IF($K353=47,$D353,0)</f>
        <v/>
      </c>
      <c r="BO353">
        <f>MAX(0,BO352*(1+BO$6/Setup!$C$13)-DM353-FK353)+IF($K353=48,$D353,0)</f>
        <v/>
      </c>
      <c r="BP353">
        <f>MAX(0,BP352*(1+BP$6/Setup!$C$13)-DN353-FL353)+IF($K353=49,$D353,0)</f>
        <v/>
      </c>
      <c r="BQ353">
        <f>MAX(0,BQ352*(1+BQ$6/Setup!$C$13)-DO353-FM353)+IF($K353=50,$D353,0)</f>
        <v/>
      </c>
      <c r="BR353">
        <f>MIN(T352*(1+T$6/Setup!$C$13),T$7)</f>
        <v/>
      </c>
      <c r="BS353">
        <f>MIN(U352*(1+U$6/Setup!$C$13),U$7)</f>
        <v/>
      </c>
      <c r="BT353">
        <f>MIN(V352*(1+V$6/Setup!$C$13),V$7)</f>
        <v/>
      </c>
      <c r="BU353">
        <f>MIN(W352*(1+W$6/Setup!$C$13),W$7)</f>
        <v/>
      </c>
      <c r="BV353">
        <f>MIN(X352*(1+X$6/Setup!$C$13),X$7)</f>
        <v/>
      </c>
      <c r="BW353">
        <f>MIN(Y352*(1+Y$6/Setup!$C$13),Y$7)</f>
        <v/>
      </c>
      <c r="BX353">
        <f>MIN(Z352*(1+Z$6/Setup!$C$13),Z$7)</f>
        <v/>
      </c>
      <c r="BY353">
        <f>MIN(AA352*(1+AA$6/Setup!$C$13),AA$7)</f>
        <v/>
      </c>
      <c r="BZ353">
        <f>MIN(AB352*(1+AB$6/Setup!$C$13),AB$7)</f>
        <v/>
      </c>
      <c r="CA353">
        <f>MIN(AC352*(1+AC$6/Setup!$C$13),AC$7)</f>
        <v/>
      </c>
      <c r="CB353">
        <f>MIN(AD352*(1+AD$6/Setup!$C$13),AD$7)</f>
        <v/>
      </c>
      <c r="CC353">
        <f>MIN(AE352*(1+AE$6/Setup!$C$13),AE$7)</f>
        <v/>
      </c>
      <c r="CD353">
        <f>MIN(AF352*(1+AF$6/Setup!$C$13),AF$7)</f>
        <v/>
      </c>
      <c r="CE353">
        <f>MIN(AG352*(1+AG$6/Setup!$C$13),AG$7)</f>
        <v/>
      </c>
      <c r="CF353">
        <f>MIN(AH352*(1+AH$6/Setup!$C$13),AH$7)</f>
        <v/>
      </c>
      <c r="CG353">
        <f>MIN(AI352*(1+AI$6/Setup!$C$13),AI$7)</f>
        <v/>
      </c>
      <c r="CH353">
        <f>MIN(AJ352*(1+AJ$6/Setup!$C$13),AJ$7)</f>
        <v/>
      </c>
      <c r="CI353">
        <f>MIN(AK352*(1+AK$6/Setup!$C$13),AK$7)</f>
        <v/>
      </c>
      <c r="CJ353">
        <f>MIN(AL352*(1+AL$6/Setup!$C$13),AL$7)</f>
        <v/>
      </c>
      <c r="CK353">
        <f>MIN(AM352*(1+AM$6/Setup!$C$13),AM$7)</f>
        <v/>
      </c>
      <c r="CL353">
        <f>MIN(AN352*(1+AN$6/Setup!$C$13),AN$7)</f>
        <v/>
      </c>
      <c r="CM353">
        <f>MIN(AO352*(1+AO$6/Setup!$C$13),AO$7)</f>
        <v/>
      </c>
      <c r="CN353">
        <f>MIN(AP352*(1+AP$6/Setup!$C$13),AP$7)</f>
        <v/>
      </c>
      <c r="CO353">
        <f>MIN(AQ352*(1+AQ$6/Setup!$C$13),AQ$7)</f>
        <v/>
      </c>
      <c r="CP353">
        <f>MIN(AR352*(1+AR$6/Setup!$C$13),AR$7)</f>
        <v/>
      </c>
      <c r="CQ353">
        <f>MIN(AS352*(1+AS$6/Setup!$C$13),AS$7)</f>
        <v/>
      </c>
      <c r="CR353">
        <f>MIN(AT352*(1+AT$6/Setup!$C$13),AT$7)</f>
        <v/>
      </c>
      <c r="CS353">
        <f>MIN(AU352*(1+AU$6/Setup!$C$13),AU$7)</f>
        <v/>
      </c>
      <c r="CT353">
        <f>MIN(AV352*(1+AV$6/Setup!$C$13),AV$7)</f>
        <v/>
      </c>
      <c r="CU353">
        <f>MIN(AW352*(1+AW$6/Setup!$C$13),AW$7)</f>
        <v/>
      </c>
      <c r="CV353">
        <f>MIN(AX352*(1+AX$6/Setup!$C$13),AX$7)</f>
        <v/>
      </c>
      <c r="CW353">
        <f>MIN(AY352*(1+AY$6/Setup!$C$13),AY$7)</f>
        <v/>
      </c>
      <c r="CX353">
        <f>MIN(AZ352*(1+AZ$6/Setup!$C$13),AZ$7)</f>
        <v/>
      </c>
      <c r="CY353">
        <f>MIN(BA352*(1+BA$6/Setup!$C$13),BA$7)</f>
        <v/>
      </c>
      <c r="CZ353">
        <f>MIN(BB352*(1+BB$6/Setup!$C$13),BB$7)</f>
        <v/>
      </c>
      <c r="DA353">
        <f>MIN(BC352*(1+BC$6/Setup!$C$13),BC$7)</f>
        <v/>
      </c>
      <c r="DB353">
        <f>MIN(BD352*(1+BD$6/Setup!$C$13),BD$7)</f>
        <v/>
      </c>
      <c r="DC353">
        <f>MIN(BE352*(1+BE$6/Setup!$C$13),BE$7)</f>
        <v/>
      </c>
      <c r="DD353">
        <f>MIN(BF352*(1+BF$6/Setup!$C$13),BF$7)</f>
        <v/>
      </c>
      <c r="DE353">
        <f>MIN(BG352*(1+BG$6/Setup!$C$13),BG$7)</f>
        <v/>
      </c>
      <c r="DF353">
        <f>MIN(BH352*(1+BH$6/Setup!$C$13),BH$7)</f>
        <v/>
      </c>
      <c r="DG353">
        <f>MIN(BI352*(1+BI$6/Setup!$C$13),BI$7)</f>
        <v/>
      </c>
      <c r="DH353">
        <f>MIN(BJ352*(1+BJ$6/Setup!$C$13),BJ$7)</f>
        <v/>
      </c>
      <c r="DI353">
        <f>MIN(BK352*(1+BK$6/Setup!$C$13),BK$7)</f>
        <v/>
      </c>
      <c r="DJ353">
        <f>MIN(BL352*(1+BL$6/Setup!$C$13),BL$7)</f>
        <v/>
      </c>
      <c r="DK353">
        <f>MIN(BM352*(1+BM$6/Setup!$C$13),BM$7)</f>
        <v/>
      </c>
      <c r="DL353">
        <f>MIN(BN352*(1+BN$6/Setup!$C$13),BN$7)</f>
        <v/>
      </c>
      <c r="DM353">
        <f>MIN(BO352*(1+BO$6/Setup!$C$13),BO$7)</f>
        <v/>
      </c>
      <c r="DN353">
        <f>MIN(BP352*(1+BP$6/Setup!$C$13),BP$7)</f>
        <v/>
      </c>
      <c r="DO353">
        <f>MIN(BQ352*(1+BQ$6/Setup!$C$13),BQ$7)</f>
        <v/>
      </c>
      <c r="DP353">
        <f>MIN(T352*(1+T$6/Setup!$C$13)-BR353,$H353)</f>
        <v/>
      </c>
      <c r="DQ353">
        <f>MIN(U352*(1+U$6/Setup!$C$13)-BS353,MAX(0,$H353-SUM($DP353:DP353)))</f>
        <v/>
      </c>
      <c r="DR353">
        <f>MIN(V352*(1+V$6/Setup!$C$13)-BT353,MAX(0,$H353-SUM($DP353:DQ353)))</f>
        <v/>
      </c>
      <c r="DS353">
        <f>MIN(W352*(1+W$6/Setup!$C$13)-BU353,MAX(0,$H353-SUM($DP353:DR353)))</f>
        <v/>
      </c>
      <c r="DT353">
        <f>MIN(X352*(1+X$6/Setup!$C$13)-BV353,MAX(0,$H353-SUM($DP353:DS353)))</f>
        <v/>
      </c>
      <c r="DU353">
        <f>MIN(Y352*(1+Y$6/Setup!$C$13)-BW353,MAX(0,$H353-SUM($DP353:DT353)))</f>
        <v/>
      </c>
      <c r="DV353">
        <f>MIN(Z352*(1+Z$6/Setup!$C$13)-BX353,MAX(0,$H353-SUM($DP353:DU353)))</f>
        <v/>
      </c>
      <c r="DW353">
        <f>MIN(AA352*(1+AA$6/Setup!$C$13)-BY353,MAX(0,$H353-SUM($DP353:DV353)))</f>
        <v/>
      </c>
      <c r="DX353">
        <f>MIN(AB352*(1+AB$6/Setup!$C$13)-BZ353,MAX(0,$H353-SUM($DP353:DW353)))</f>
        <v/>
      </c>
      <c r="DY353">
        <f>MIN(AC352*(1+AC$6/Setup!$C$13)-CA353,MAX(0,$H353-SUM($DP353:DX353)))</f>
        <v/>
      </c>
      <c r="DZ353">
        <f>MIN(AD352*(1+AD$6/Setup!$C$13)-CB353,MAX(0,$H353-SUM($DP353:DY353)))</f>
        <v/>
      </c>
      <c r="EA353">
        <f>MIN(AE352*(1+AE$6/Setup!$C$13)-CC353,MAX(0,$H353-SUM($DP353:DZ353)))</f>
        <v/>
      </c>
      <c r="EB353">
        <f>MIN(AF352*(1+AF$6/Setup!$C$13)-CD353,MAX(0,$H353-SUM($DP353:EA353)))</f>
        <v/>
      </c>
      <c r="EC353">
        <f>MIN(AG352*(1+AG$6/Setup!$C$13)-CE353,MAX(0,$H353-SUM($DP353:EB353)))</f>
        <v/>
      </c>
      <c r="ED353">
        <f>MIN(AH352*(1+AH$6/Setup!$C$13)-CF353,MAX(0,$H353-SUM($DP353:EC353)))</f>
        <v/>
      </c>
      <c r="EE353">
        <f>MIN(AI352*(1+AI$6/Setup!$C$13)-CG353,MAX(0,$H353-SUM($DP353:ED353)))</f>
        <v/>
      </c>
      <c r="EF353">
        <f>MIN(AJ352*(1+AJ$6/Setup!$C$13)-CH353,MAX(0,$H353-SUM($DP353:EE353)))</f>
        <v/>
      </c>
      <c r="EG353">
        <f>MIN(AK352*(1+AK$6/Setup!$C$13)-CI353,MAX(0,$H353-SUM($DP353:EF353)))</f>
        <v/>
      </c>
      <c r="EH353">
        <f>MIN(AL352*(1+AL$6/Setup!$C$13)-CJ353,MAX(0,$H353-SUM($DP353:EG353)))</f>
        <v/>
      </c>
      <c r="EI353">
        <f>MIN(AM352*(1+AM$6/Setup!$C$13)-CK353,MAX(0,$H353-SUM($DP353:EH353)))</f>
        <v/>
      </c>
      <c r="EJ353">
        <f>MIN(AN352*(1+AN$6/Setup!$C$13)-CL353,MAX(0,$H353-SUM($DP353:EI353)))</f>
        <v/>
      </c>
      <c r="EK353">
        <f>MIN(AO352*(1+AO$6/Setup!$C$13)-CM353,MAX(0,$H353-SUM($DP353:EJ353)))</f>
        <v/>
      </c>
      <c r="EL353">
        <f>MIN(AP352*(1+AP$6/Setup!$C$13)-CN353,MAX(0,$H353-SUM($DP353:EK353)))</f>
        <v/>
      </c>
      <c r="EM353">
        <f>MIN(AQ352*(1+AQ$6/Setup!$C$13)-CO353,MAX(0,$H353-SUM($DP353:EL353)))</f>
        <v/>
      </c>
      <c r="EN353">
        <f>MIN(AR352*(1+AR$6/Setup!$C$13)-CP353,MAX(0,$H353-SUM($DP353:EM353)))</f>
        <v/>
      </c>
      <c r="EO353">
        <f>MIN(AS352*(1+AS$6/Setup!$C$13)-CQ353,MAX(0,$H353-SUM($DP353:EN353)))</f>
        <v/>
      </c>
      <c r="EP353">
        <f>MIN(AT352*(1+AT$6/Setup!$C$13)-CR353,MAX(0,$H353-SUM($DP353:EO353)))</f>
        <v/>
      </c>
      <c r="EQ353">
        <f>MIN(AU352*(1+AU$6/Setup!$C$13)-CS353,MAX(0,$H353-SUM($DP353:EP353)))</f>
        <v/>
      </c>
      <c r="ER353">
        <f>MIN(AV352*(1+AV$6/Setup!$C$13)-CT353,MAX(0,$H353-SUM($DP353:EQ353)))</f>
        <v/>
      </c>
      <c r="ES353">
        <f>MIN(AW352*(1+AW$6/Setup!$C$13)-CU353,MAX(0,$H353-SUM($DP353:ER353)))</f>
        <v/>
      </c>
      <c r="ET353">
        <f>MIN(AX352*(1+AX$6/Setup!$C$13)-CV353,MAX(0,$H353-SUM($DP353:ES353)))</f>
        <v/>
      </c>
      <c r="EU353">
        <f>MIN(AY352*(1+AY$6/Setup!$C$13)-CW353,MAX(0,$H353-SUM($DP353:ET353)))</f>
        <v/>
      </c>
      <c r="EV353">
        <f>MIN(AZ352*(1+AZ$6/Setup!$C$13)-CX353,MAX(0,$H353-SUM($DP353:EU353)))</f>
        <v/>
      </c>
      <c r="EW353">
        <f>MIN(BA352*(1+BA$6/Setup!$C$13)-CY353,MAX(0,$H353-SUM($DP353:EV353)))</f>
        <v/>
      </c>
      <c r="EX353">
        <f>MIN(BB352*(1+BB$6/Setup!$C$13)-CZ353,MAX(0,$H353-SUM($DP353:EW353)))</f>
        <v/>
      </c>
      <c r="EY353">
        <f>MIN(BC352*(1+BC$6/Setup!$C$13)-DA353,MAX(0,$H353-SUM($DP353:EX353)))</f>
        <v/>
      </c>
      <c r="EZ353">
        <f>MIN(BD352*(1+BD$6/Setup!$C$13)-DB353,MAX(0,$H353-SUM($DP353:EY353)))</f>
        <v/>
      </c>
      <c r="FA353">
        <f>MIN(BE352*(1+BE$6/Setup!$C$13)-DC353,MAX(0,$H353-SUM($DP353:EZ353)))</f>
        <v/>
      </c>
      <c r="FB353">
        <f>MIN(BF352*(1+BF$6/Setup!$C$13)-DD353,MAX(0,$H353-SUM($DP353:FA353)))</f>
        <v/>
      </c>
      <c r="FC353">
        <f>MIN(BG352*(1+BG$6/Setup!$C$13)-DE353,MAX(0,$H353-SUM($DP353:FB353)))</f>
        <v/>
      </c>
      <c r="FD353">
        <f>MIN(BH352*(1+BH$6/Setup!$C$13)-DF353,MAX(0,$H353-SUM($DP353:FC353)))</f>
        <v/>
      </c>
      <c r="FE353">
        <f>MIN(BI352*(1+BI$6/Setup!$C$13)-DG353,MAX(0,$H353-SUM($DP353:FD353)))</f>
        <v/>
      </c>
      <c r="FF353">
        <f>MIN(BJ352*(1+BJ$6/Setup!$C$13)-DH353,MAX(0,$H353-SUM($DP353:FE353)))</f>
        <v/>
      </c>
      <c r="FG353">
        <f>MIN(BK352*(1+BK$6/Setup!$C$13)-DI353,MAX(0,$H353-SUM($DP353:FF353)))</f>
        <v/>
      </c>
      <c r="FH353">
        <f>MIN(BL352*(1+BL$6/Setup!$C$13)-DJ353,MAX(0,$H353-SUM($DP353:FG353)))</f>
        <v/>
      </c>
      <c r="FI353">
        <f>MIN(BM352*(1+BM$6/Setup!$C$13)-DK353,MAX(0,$H353-SUM($DP353:FH353)))</f>
        <v/>
      </c>
      <c r="FJ353">
        <f>MIN(BN352*(1+BN$6/Setup!$C$13)-DL353,MAX(0,$H353-SUM($DP353:FI353)))</f>
        <v/>
      </c>
      <c r="FK353">
        <f>MIN(BO352*(1+BO$6/Setup!$C$13)-DM353,MAX(0,$H353-SUM($DP353:FJ353)))</f>
        <v/>
      </c>
      <c r="FL353">
        <f>MIN(BP352*(1+BP$6/Setup!$C$13)-DN353,MAX(0,$H353-SUM($DP353:FK353)))</f>
        <v/>
      </c>
      <c r="FM353">
        <f>MIN(BQ352*(1+BQ$6/Setup!$C$13)-DO353,MAX(0,$H353-SUM($DP353:FL353)))</f>
        <v/>
      </c>
    </row>
    <row r="354">
      <c r="A354">
        <f>A353+1</f>
        <v/>
      </c>
      <c r="B354">
        <f>IF(Setup!$C$6="Every week",Setup!$C$7+7*(A354-1),IF(Setup!$C$6="Every 2 weeks",Setup!$C$7+14*(A354-1),IF(Setup!$C$6="Every month",EDATE(Setup!$C$7,A354-1),EOMONTH(Setup!$C$7,INT((A354-1+Setup!$C$20)/2)-1)+MIN(IF(MOD(A354-1+Setup!$C$20,2)=0,Setup!$C$18,Setup!$C$19),DAY(EOMONTH(Setup!$C$7,INT((A354-1+Setup!$C$20)/2)))))))</f>
        <v/>
      </c>
      <c r="C354">
        <f>N('Paycheck Plan'!J350)</f>
        <v/>
      </c>
      <c r="D354">
        <f>N('Paycheck Plan'!K350)</f>
        <v/>
      </c>
      <c r="E354">
        <f>MIN(MAX(0,Setup!$C$10-F353),MAX(0,Setup!$C$8+C354-G354))</f>
        <v/>
      </c>
      <c r="F354">
        <f>F353+E354</f>
        <v/>
      </c>
      <c r="G354">
        <f>MIN(Setup!$C$14,MAX(0,Setup!$C$8+C354))</f>
        <v/>
      </c>
      <c r="H354">
        <f>MAX(0,Setup!$C$8+C354-G354-E354)+SUM($T$7:$BQ$7)-SUM(BR354:DO354)</f>
        <v/>
      </c>
      <c r="I354">
        <f>SUMPRODUCT(T353:BQ353,$T$6:$BQ$6)/Setup!$C$13</f>
        <v/>
      </c>
      <c r="J354">
        <f>SUM(T354:BQ354)</f>
        <v/>
      </c>
      <c r="K354">
        <f>IF(MAX(DP354:FM354)&gt;0,MATCH(MAX(DP354:FM354),DP354:FM354,0),1)</f>
        <v/>
      </c>
      <c r="T354">
        <f>MAX(0,T353*(1+T$6/Setup!$C$13)-BR354-DP354)+IF($K354=1,$D354,0)</f>
        <v/>
      </c>
      <c r="U354">
        <f>MAX(0,U353*(1+U$6/Setup!$C$13)-BS354-DQ354)+IF($K354=2,$D354,0)</f>
        <v/>
      </c>
      <c r="V354">
        <f>MAX(0,V353*(1+V$6/Setup!$C$13)-BT354-DR354)+IF($K354=3,$D354,0)</f>
        <v/>
      </c>
      <c r="W354">
        <f>MAX(0,W353*(1+W$6/Setup!$C$13)-BU354-DS354)+IF($K354=4,$D354,0)</f>
        <v/>
      </c>
      <c r="X354">
        <f>MAX(0,X353*(1+X$6/Setup!$C$13)-BV354-DT354)+IF($K354=5,$D354,0)</f>
        <v/>
      </c>
      <c r="Y354">
        <f>MAX(0,Y353*(1+Y$6/Setup!$C$13)-BW354-DU354)+IF($K354=6,$D354,0)</f>
        <v/>
      </c>
      <c r="Z354">
        <f>MAX(0,Z353*(1+Z$6/Setup!$C$13)-BX354-DV354)+IF($K354=7,$D354,0)</f>
        <v/>
      </c>
      <c r="AA354">
        <f>MAX(0,AA353*(1+AA$6/Setup!$C$13)-BY354-DW354)+IF($K354=8,$D354,0)</f>
        <v/>
      </c>
      <c r="AB354">
        <f>MAX(0,AB353*(1+AB$6/Setup!$C$13)-BZ354-DX354)+IF($K354=9,$D354,0)</f>
        <v/>
      </c>
      <c r="AC354">
        <f>MAX(0,AC353*(1+AC$6/Setup!$C$13)-CA354-DY354)+IF($K354=10,$D354,0)</f>
        <v/>
      </c>
      <c r="AD354">
        <f>MAX(0,AD353*(1+AD$6/Setup!$C$13)-CB354-DZ354)+IF($K354=11,$D354,0)</f>
        <v/>
      </c>
      <c r="AE354">
        <f>MAX(0,AE353*(1+AE$6/Setup!$C$13)-CC354-EA354)+IF($K354=12,$D354,0)</f>
        <v/>
      </c>
      <c r="AF354">
        <f>MAX(0,AF353*(1+AF$6/Setup!$C$13)-CD354-EB354)+IF($K354=13,$D354,0)</f>
        <v/>
      </c>
      <c r="AG354">
        <f>MAX(0,AG353*(1+AG$6/Setup!$C$13)-CE354-EC354)+IF($K354=14,$D354,0)</f>
        <v/>
      </c>
      <c r="AH354">
        <f>MAX(0,AH353*(1+AH$6/Setup!$C$13)-CF354-ED354)+IF($K354=15,$D354,0)</f>
        <v/>
      </c>
      <c r="AI354">
        <f>MAX(0,AI353*(1+AI$6/Setup!$C$13)-CG354-EE354)+IF($K354=16,$D354,0)</f>
        <v/>
      </c>
      <c r="AJ354">
        <f>MAX(0,AJ353*(1+AJ$6/Setup!$C$13)-CH354-EF354)+IF($K354=17,$D354,0)</f>
        <v/>
      </c>
      <c r="AK354">
        <f>MAX(0,AK353*(1+AK$6/Setup!$C$13)-CI354-EG354)+IF($K354=18,$D354,0)</f>
        <v/>
      </c>
      <c r="AL354">
        <f>MAX(0,AL353*(1+AL$6/Setup!$C$13)-CJ354-EH354)+IF($K354=19,$D354,0)</f>
        <v/>
      </c>
      <c r="AM354">
        <f>MAX(0,AM353*(1+AM$6/Setup!$C$13)-CK354-EI354)+IF($K354=20,$D354,0)</f>
        <v/>
      </c>
      <c r="AN354">
        <f>MAX(0,AN353*(1+AN$6/Setup!$C$13)-CL354-EJ354)+IF($K354=21,$D354,0)</f>
        <v/>
      </c>
      <c r="AO354">
        <f>MAX(0,AO353*(1+AO$6/Setup!$C$13)-CM354-EK354)+IF($K354=22,$D354,0)</f>
        <v/>
      </c>
      <c r="AP354">
        <f>MAX(0,AP353*(1+AP$6/Setup!$C$13)-CN354-EL354)+IF($K354=23,$D354,0)</f>
        <v/>
      </c>
      <c r="AQ354">
        <f>MAX(0,AQ353*(1+AQ$6/Setup!$C$13)-CO354-EM354)+IF($K354=24,$D354,0)</f>
        <v/>
      </c>
      <c r="AR354">
        <f>MAX(0,AR353*(1+AR$6/Setup!$C$13)-CP354-EN354)+IF($K354=25,$D354,0)</f>
        <v/>
      </c>
      <c r="AS354">
        <f>MAX(0,AS353*(1+AS$6/Setup!$C$13)-CQ354-EO354)+IF($K354=26,$D354,0)</f>
        <v/>
      </c>
      <c r="AT354">
        <f>MAX(0,AT353*(1+AT$6/Setup!$C$13)-CR354-EP354)+IF($K354=27,$D354,0)</f>
        <v/>
      </c>
      <c r="AU354">
        <f>MAX(0,AU353*(1+AU$6/Setup!$C$13)-CS354-EQ354)+IF($K354=28,$D354,0)</f>
        <v/>
      </c>
      <c r="AV354">
        <f>MAX(0,AV353*(1+AV$6/Setup!$C$13)-CT354-ER354)+IF($K354=29,$D354,0)</f>
        <v/>
      </c>
      <c r="AW354">
        <f>MAX(0,AW353*(1+AW$6/Setup!$C$13)-CU354-ES354)+IF($K354=30,$D354,0)</f>
        <v/>
      </c>
      <c r="AX354">
        <f>MAX(0,AX353*(1+AX$6/Setup!$C$13)-CV354-ET354)+IF($K354=31,$D354,0)</f>
        <v/>
      </c>
      <c r="AY354">
        <f>MAX(0,AY353*(1+AY$6/Setup!$C$13)-CW354-EU354)+IF($K354=32,$D354,0)</f>
        <v/>
      </c>
      <c r="AZ354">
        <f>MAX(0,AZ353*(1+AZ$6/Setup!$C$13)-CX354-EV354)+IF($K354=33,$D354,0)</f>
        <v/>
      </c>
      <c r="BA354">
        <f>MAX(0,BA353*(1+BA$6/Setup!$C$13)-CY354-EW354)+IF($K354=34,$D354,0)</f>
        <v/>
      </c>
      <c r="BB354">
        <f>MAX(0,BB353*(1+BB$6/Setup!$C$13)-CZ354-EX354)+IF($K354=35,$D354,0)</f>
        <v/>
      </c>
      <c r="BC354">
        <f>MAX(0,BC353*(1+BC$6/Setup!$C$13)-DA354-EY354)+IF($K354=36,$D354,0)</f>
        <v/>
      </c>
      <c r="BD354">
        <f>MAX(0,BD353*(1+BD$6/Setup!$C$13)-DB354-EZ354)+IF($K354=37,$D354,0)</f>
        <v/>
      </c>
      <c r="BE354">
        <f>MAX(0,BE353*(1+BE$6/Setup!$C$13)-DC354-FA354)+IF($K354=38,$D354,0)</f>
        <v/>
      </c>
      <c r="BF354">
        <f>MAX(0,BF353*(1+BF$6/Setup!$C$13)-DD354-FB354)+IF($K354=39,$D354,0)</f>
        <v/>
      </c>
      <c r="BG354">
        <f>MAX(0,BG353*(1+BG$6/Setup!$C$13)-DE354-FC354)+IF($K354=40,$D354,0)</f>
        <v/>
      </c>
      <c r="BH354">
        <f>MAX(0,BH353*(1+BH$6/Setup!$C$13)-DF354-FD354)+IF($K354=41,$D354,0)</f>
        <v/>
      </c>
      <c r="BI354">
        <f>MAX(0,BI353*(1+BI$6/Setup!$C$13)-DG354-FE354)+IF($K354=42,$D354,0)</f>
        <v/>
      </c>
      <c r="BJ354">
        <f>MAX(0,BJ353*(1+BJ$6/Setup!$C$13)-DH354-FF354)+IF($K354=43,$D354,0)</f>
        <v/>
      </c>
      <c r="BK354">
        <f>MAX(0,BK353*(1+BK$6/Setup!$C$13)-DI354-FG354)+IF($K354=44,$D354,0)</f>
        <v/>
      </c>
      <c r="BL354">
        <f>MAX(0,BL353*(1+BL$6/Setup!$C$13)-DJ354-FH354)+IF($K354=45,$D354,0)</f>
        <v/>
      </c>
      <c r="BM354">
        <f>MAX(0,BM353*(1+BM$6/Setup!$C$13)-DK354-FI354)+IF($K354=46,$D354,0)</f>
        <v/>
      </c>
      <c r="BN354">
        <f>MAX(0,BN353*(1+BN$6/Setup!$C$13)-DL354-FJ354)+IF($K354=47,$D354,0)</f>
        <v/>
      </c>
      <c r="BO354">
        <f>MAX(0,BO353*(1+BO$6/Setup!$C$13)-DM354-FK354)+IF($K354=48,$D354,0)</f>
        <v/>
      </c>
      <c r="BP354">
        <f>MAX(0,BP353*(1+BP$6/Setup!$C$13)-DN354-FL354)+IF($K354=49,$D354,0)</f>
        <v/>
      </c>
      <c r="BQ354">
        <f>MAX(0,BQ353*(1+BQ$6/Setup!$C$13)-DO354-FM354)+IF($K354=50,$D354,0)</f>
        <v/>
      </c>
      <c r="BR354">
        <f>MIN(T353*(1+T$6/Setup!$C$13),T$7)</f>
        <v/>
      </c>
      <c r="BS354">
        <f>MIN(U353*(1+U$6/Setup!$C$13),U$7)</f>
        <v/>
      </c>
      <c r="BT354">
        <f>MIN(V353*(1+V$6/Setup!$C$13),V$7)</f>
        <v/>
      </c>
      <c r="BU354">
        <f>MIN(W353*(1+W$6/Setup!$C$13),W$7)</f>
        <v/>
      </c>
      <c r="BV354">
        <f>MIN(X353*(1+X$6/Setup!$C$13),X$7)</f>
        <v/>
      </c>
      <c r="BW354">
        <f>MIN(Y353*(1+Y$6/Setup!$C$13),Y$7)</f>
        <v/>
      </c>
      <c r="BX354">
        <f>MIN(Z353*(1+Z$6/Setup!$C$13),Z$7)</f>
        <v/>
      </c>
      <c r="BY354">
        <f>MIN(AA353*(1+AA$6/Setup!$C$13),AA$7)</f>
        <v/>
      </c>
      <c r="BZ354">
        <f>MIN(AB353*(1+AB$6/Setup!$C$13),AB$7)</f>
        <v/>
      </c>
      <c r="CA354">
        <f>MIN(AC353*(1+AC$6/Setup!$C$13),AC$7)</f>
        <v/>
      </c>
      <c r="CB354">
        <f>MIN(AD353*(1+AD$6/Setup!$C$13),AD$7)</f>
        <v/>
      </c>
      <c r="CC354">
        <f>MIN(AE353*(1+AE$6/Setup!$C$13),AE$7)</f>
        <v/>
      </c>
      <c r="CD354">
        <f>MIN(AF353*(1+AF$6/Setup!$C$13),AF$7)</f>
        <v/>
      </c>
      <c r="CE354">
        <f>MIN(AG353*(1+AG$6/Setup!$C$13),AG$7)</f>
        <v/>
      </c>
      <c r="CF354">
        <f>MIN(AH353*(1+AH$6/Setup!$C$13),AH$7)</f>
        <v/>
      </c>
      <c r="CG354">
        <f>MIN(AI353*(1+AI$6/Setup!$C$13),AI$7)</f>
        <v/>
      </c>
      <c r="CH354">
        <f>MIN(AJ353*(1+AJ$6/Setup!$C$13),AJ$7)</f>
        <v/>
      </c>
      <c r="CI354">
        <f>MIN(AK353*(1+AK$6/Setup!$C$13),AK$7)</f>
        <v/>
      </c>
      <c r="CJ354">
        <f>MIN(AL353*(1+AL$6/Setup!$C$13),AL$7)</f>
        <v/>
      </c>
      <c r="CK354">
        <f>MIN(AM353*(1+AM$6/Setup!$C$13),AM$7)</f>
        <v/>
      </c>
      <c r="CL354">
        <f>MIN(AN353*(1+AN$6/Setup!$C$13),AN$7)</f>
        <v/>
      </c>
      <c r="CM354">
        <f>MIN(AO353*(1+AO$6/Setup!$C$13),AO$7)</f>
        <v/>
      </c>
      <c r="CN354">
        <f>MIN(AP353*(1+AP$6/Setup!$C$13),AP$7)</f>
        <v/>
      </c>
      <c r="CO354">
        <f>MIN(AQ353*(1+AQ$6/Setup!$C$13),AQ$7)</f>
        <v/>
      </c>
      <c r="CP354">
        <f>MIN(AR353*(1+AR$6/Setup!$C$13),AR$7)</f>
        <v/>
      </c>
      <c r="CQ354">
        <f>MIN(AS353*(1+AS$6/Setup!$C$13),AS$7)</f>
        <v/>
      </c>
      <c r="CR354">
        <f>MIN(AT353*(1+AT$6/Setup!$C$13),AT$7)</f>
        <v/>
      </c>
      <c r="CS354">
        <f>MIN(AU353*(1+AU$6/Setup!$C$13),AU$7)</f>
        <v/>
      </c>
      <c r="CT354">
        <f>MIN(AV353*(1+AV$6/Setup!$C$13),AV$7)</f>
        <v/>
      </c>
      <c r="CU354">
        <f>MIN(AW353*(1+AW$6/Setup!$C$13),AW$7)</f>
        <v/>
      </c>
      <c r="CV354">
        <f>MIN(AX353*(1+AX$6/Setup!$C$13),AX$7)</f>
        <v/>
      </c>
      <c r="CW354">
        <f>MIN(AY353*(1+AY$6/Setup!$C$13),AY$7)</f>
        <v/>
      </c>
      <c r="CX354">
        <f>MIN(AZ353*(1+AZ$6/Setup!$C$13),AZ$7)</f>
        <v/>
      </c>
      <c r="CY354">
        <f>MIN(BA353*(1+BA$6/Setup!$C$13),BA$7)</f>
        <v/>
      </c>
      <c r="CZ354">
        <f>MIN(BB353*(1+BB$6/Setup!$C$13),BB$7)</f>
        <v/>
      </c>
      <c r="DA354">
        <f>MIN(BC353*(1+BC$6/Setup!$C$13),BC$7)</f>
        <v/>
      </c>
      <c r="DB354">
        <f>MIN(BD353*(1+BD$6/Setup!$C$13),BD$7)</f>
        <v/>
      </c>
      <c r="DC354">
        <f>MIN(BE353*(1+BE$6/Setup!$C$13),BE$7)</f>
        <v/>
      </c>
      <c r="DD354">
        <f>MIN(BF353*(1+BF$6/Setup!$C$13),BF$7)</f>
        <v/>
      </c>
      <c r="DE354">
        <f>MIN(BG353*(1+BG$6/Setup!$C$13),BG$7)</f>
        <v/>
      </c>
      <c r="DF354">
        <f>MIN(BH353*(1+BH$6/Setup!$C$13),BH$7)</f>
        <v/>
      </c>
      <c r="DG354">
        <f>MIN(BI353*(1+BI$6/Setup!$C$13),BI$7)</f>
        <v/>
      </c>
      <c r="DH354">
        <f>MIN(BJ353*(1+BJ$6/Setup!$C$13),BJ$7)</f>
        <v/>
      </c>
      <c r="DI354">
        <f>MIN(BK353*(1+BK$6/Setup!$C$13),BK$7)</f>
        <v/>
      </c>
      <c r="DJ354">
        <f>MIN(BL353*(1+BL$6/Setup!$C$13),BL$7)</f>
        <v/>
      </c>
      <c r="DK354">
        <f>MIN(BM353*(1+BM$6/Setup!$C$13),BM$7)</f>
        <v/>
      </c>
      <c r="DL354">
        <f>MIN(BN353*(1+BN$6/Setup!$C$13),BN$7)</f>
        <v/>
      </c>
      <c r="DM354">
        <f>MIN(BO353*(1+BO$6/Setup!$C$13),BO$7)</f>
        <v/>
      </c>
      <c r="DN354">
        <f>MIN(BP353*(1+BP$6/Setup!$C$13),BP$7)</f>
        <v/>
      </c>
      <c r="DO354">
        <f>MIN(BQ353*(1+BQ$6/Setup!$C$13),BQ$7)</f>
        <v/>
      </c>
      <c r="DP354">
        <f>MIN(T353*(1+T$6/Setup!$C$13)-BR354,$H354)</f>
        <v/>
      </c>
      <c r="DQ354">
        <f>MIN(U353*(1+U$6/Setup!$C$13)-BS354,MAX(0,$H354-SUM($DP354:DP354)))</f>
        <v/>
      </c>
      <c r="DR354">
        <f>MIN(V353*(1+V$6/Setup!$C$13)-BT354,MAX(0,$H354-SUM($DP354:DQ354)))</f>
        <v/>
      </c>
      <c r="DS354">
        <f>MIN(W353*(1+W$6/Setup!$C$13)-BU354,MAX(0,$H354-SUM($DP354:DR354)))</f>
        <v/>
      </c>
      <c r="DT354">
        <f>MIN(X353*(1+X$6/Setup!$C$13)-BV354,MAX(0,$H354-SUM($DP354:DS354)))</f>
        <v/>
      </c>
      <c r="DU354">
        <f>MIN(Y353*(1+Y$6/Setup!$C$13)-BW354,MAX(0,$H354-SUM($DP354:DT354)))</f>
        <v/>
      </c>
      <c r="DV354">
        <f>MIN(Z353*(1+Z$6/Setup!$C$13)-BX354,MAX(0,$H354-SUM($DP354:DU354)))</f>
        <v/>
      </c>
      <c r="DW354">
        <f>MIN(AA353*(1+AA$6/Setup!$C$13)-BY354,MAX(0,$H354-SUM($DP354:DV354)))</f>
        <v/>
      </c>
      <c r="DX354">
        <f>MIN(AB353*(1+AB$6/Setup!$C$13)-BZ354,MAX(0,$H354-SUM($DP354:DW354)))</f>
        <v/>
      </c>
      <c r="DY354">
        <f>MIN(AC353*(1+AC$6/Setup!$C$13)-CA354,MAX(0,$H354-SUM($DP354:DX354)))</f>
        <v/>
      </c>
      <c r="DZ354">
        <f>MIN(AD353*(1+AD$6/Setup!$C$13)-CB354,MAX(0,$H354-SUM($DP354:DY354)))</f>
        <v/>
      </c>
      <c r="EA354">
        <f>MIN(AE353*(1+AE$6/Setup!$C$13)-CC354,MAX(0,$H354-SUM($DP354:DZ354)))</f>
        <v/>
      </c>
      <c r="EB354">
        <f>MIN(AF353*(1+AF$6/Setup!$C$13)-CD354,MAX(0,$H354-SUM($DP354:EA354)))</f>
        <v/>
      </c>
      <c r="EC354">
        <f>MIN(AG353*(1+AG$6/Setup!$C$13)-CE354,MAX(0,$H354-SUM($DP354:EB354)))</f>
        <v/>
      </c>
      <c r="ED354">
        <f>MIN(AH353*(1+AH$6/Setup!$C$13)-CF354,MAX(0,$H354-SUM($DP354:EC354)))</f>
        <v/>
      </c>
      <c r="EE354">
        <f>MIN(AI353*(1+AI$6/Setup!$C$13)-CG354,MAX(0,$H354-SUM($DP354:ED354)))</f>
        <v/>
      </c>
      <c r="EF354">
        <f>MIN(AJ353*(1+AJ$6/Setup!$C$13)-CH354,MAX(0,$H354-SUM($DP354:EE354)))</f>
        <v/>
      </c>
      <c r="EG354">
        <f>MIN(AK353*(1+AK$6/Setup!$C$13)-CI354,MAX(0,$H354-SUM($DP354:EF354)))</f>
        <v/>
      </c>
      <c r="EH354">
        <f>MIN(AL353*(1+AL$6/Setup!$C$13)-CJ354,MAX(0,$H354-SUM($DP354:EG354)))</f>
        <v/>
      </c>
      <c r="EI354">
        <f>MIN(AM353*(1+AM$6/Setup!$C$13)-CK354,MAX(0,$H354-SUM($DP354:EH354)))</f>
        <v/>
      </c>
      <c r="EJ354">
        <f>MIN(AN353*(1+AN$6/Setup!$C$13)-CL354,MAX(0,$H354-SUM($DP354:EI354)))</f>
        <v/>
      </c>
      <c r="EK354">
        <f>MIN(AO353*(1+AO$6/Setup!$C$13)-CM354,MAX(0,$H354-SUM($DP354:EJ354)))</f>
        <v/>
      </c>
      <c r="EL354">
        <f>MIN(AP353*(1+AP$6/Setup!$C$13)-CN354,MAX(0,$H354-SUM($DP354:EK354)))</f>
        <v/>
      </c>
      <c r="EM354">
        <f>MIN(AQ353*(1+AQ$6/Setup!$C$13)-CO354,MAX(0,$H354-SUM($DP354:EL354)))</f>
        <v/>
      </c>
      <c r="EN354">
        <f>MIN(AR353*(1+AR$6/Setup!$C$13)-CP354,MAX(0,$H354-SUM($DP354:EM354)))</f>
        <v/>
      </c>
      <c r="EO354">
        <f>MIN(AS353*(1+AS$6/Setup!$C$13)-CQ354,MAX(0,$H354-SUM($DP354:EN354)))</f>
        <v/>
      </c>
      <c r="EP354">
        <f>MIN(AT353*(1+AT$6/Setup!$C$13)-CR354,MAX(0,$H354-SUM($DP354:EO354)))</f>
        <v/>
      </c>
      <c r="EQ354">
        <f>MIN(AU353*(1+AU$6/Setup!$C$13)-CS354,MAX(0,$H354-SUM($DP354:EP354)))</f>
        <v/>
      </c>
      <c r="ER354">
        <f>MIN(AV353*(1+AV$6/Setup!$C$13)-CT354,MAX(0,$H354-SUM($DP354:EQ354)))</f>
        <v/>
      </c>
      <c r="ES354">
        <f>MIN(AW353*(1+AW$6/Setup!$C$13)-CU354,MAX(0,$H354-SUM($DP354:ER354)))</f>
        <v/>
      </c>
      <c r="ET354">
        <f>MIN(AX353*(1+AX$6/Setup!$C$13)-CV354,MAX(0,$H354-SUM($DP354:ES354)))</f>
        <v/>
      </c>
      <c r="EU354">
        <f>MIN(AY353*(1+AY$6/Setup!$C$13)-CW354,MAX(0,$H354-SUM($DP354:ET354)))</f>
        <v/>
      </c>
      <c r="EV354">
        <f>MIN(AZ353*(1+AZ$6/Setup!$C$13)-CX354,MAX(0,$H354-SUM($DP354:EU354)))</f>
        <v/>
      </c>
      <c r="EW354">
        <f>MIN(BA353*(1+BA$6/Setup!$C$13)-CY354,MAX(0,$H354-SUM($DP354:EV354)))</f>
        <v/>
      </c>
      <c r="EX354">
        <f>MIN(BB353*(1+BB$6/Setup!$C$13)-CZ354,MAX(0,$H354-SUM($DP354:EW354)))</f>
        <v/>
      </c>
      <c r="EY354">
        <f>MIN(BC353*(1+BC$6/Setup!$C$13)-DA354,MAX(0,$H354-SUM($DP354:EX354)))</f>
        <v/>
      </c>
      <c r="EZ354">
        <f>MIN(BD353*(1+BD$6/Setup!$C$13)-DB354,MAX(0,$H354-SUM($DP354:EY354)))</f>
        <v/>
      </c>
      <c r="FA354">
        <f>MIN(BE353*(1+BE$6/Setup!$C$13)-DC354,MAX(0,$H354-SUM($DP354:EZ354)))</f>
        <v/>
      </c>
      <c r="FB354">
        <f>MIN(BF353*(1+BF$6/Setup!$C$13)-DD354,MAX(0,$H354-SUM($DP354:FA354)))</f>
        <v/>
      </c>
      <c r="FC354">
        <f>MIN(BG353*(1+BG$6/Setup!$C$13)-DE354,MAX(0,$H354-SUM($DP354:FB354)))</f>
        <v/>
      </c>
      <c r="FD354">
        <f>MIN(BH353*(1+BH$6/Setup!$C$13)-DF354,MAX(0,$H354-SUM($DP354:FC354)))</f>
        <v/>
      </c>
      <c r="FE354">
        <f>MIN(BI353*(1+BI$6/Setup!$C$13)-DG354,MAX(0,$H354-SUM($DP354:FD354)))</f>
        <v/>
      </c>
      <c r="FF354">
        <f>MIN(BJ353*(1+BJ$6/Setup!$C$13)-DH354,MAX(0,$H354-SUM($DP354:FE354)))</f>
        <v/>
      </c>
      <c r="FG354">
        <f>MIN(BK353*(1+BK$6/Setup!$C$13)-DI354,MAX(0,$H354-SUM($DP354:FF354)))</f>
        <v/>
      </c>
      <c r="FH354">
        <f>MIN(BL353*(1+BL$6/Setup!$C$13)-DJ354,MAX(0,$H354-SUM($DP354:FG354)))</f>
        <v/>
      </c>
      <c r="FI354">
        <f>MIN(BM353*(1+BM$6/Setup!$C$13)-DK354,MAX(0,$H354-SUM($DP354:FH354)))</f>
        <v/>
      </c>
      <c r="FJ354">
        <f>MIN(BN353*(1+BN$6/Setup!$C$13)-DL354,MAX(0,$H354-SUM($DP354:FI354)))</f>
        <v/>
      </c>
      <c r="FK354">
        <f>MIN(BO353*(1+BO$6/Setup!$C$13)-DM354,MAX(0,$H354-SUM($DP354:FJ354)))</f>
        <v/>
      </c>
      <c r="FL354">
        <f>MIN(BP353*(1+BP$6/Setup!$C$13)-DN354,MAX(0,$H354-SUM($DP354:FK354)))</f>
        <v/>
      </c>
      <c r="FM354">
        <f>MIN(BQ353*(1+BQ$6/Setup!$C$13)-DO354,MAX(0,$H354-SUM($DP354:FL354)))</f>
        <v/>
      </c>
    </row>
    <row r="355">
      <c r="A355">
        <f>A354+1</f>
        <v/>
      </c>
      <c r="B355">
        <f>IF(Setup!$C$6="Every week",Setup!$C$7+7*(A355-1),IF(Setup!$C$6="Every 2 weeks",Setup!$C$7+14*(A355-1),IF(Setup!$C$6="Every month",EDATE(Setup!$C$7,A355-1),EOMONTH(Setup!$C$7,INT((A355-1+Setup!$C$20)/2)-1)+MIN(IF(MOD(A355-1+Setup!$C$20,2)=0,Setup!$C$18,Setup!$C$19),DAY(EOMONTH(Setup!$C$7,INT((A355-1+Setup!$C$20)/2)))))))</f>
        <v/>
      </c>
      <c r="C355">
        <f>N('Paycheck Plan'!J351)</f>
        <v/>
      </c>
      <c r="D355">
        <f>N('Paycheck Plan'!K351)</f>
        <v/>
      </c>
      <c r="E355">
        <f>MIN(MAX(0,Setup!$C$10-F354),MAX(0,Setup!$C$8+C355-G355))</f>
        <v/>
      </c>
      <c r="F355">
        <f>F354+E355</f>
        <v/>
      </c>
      <c r="G355">
        <f>MIN(Setup!$C$14,MAX(0,Setup!$C$8+C355))</f>
        <v/>
      </c>
      <c r="H355">
        <f>MAX(0,Setup!$C$8+C355-G355-E355)+SUM($T$7:$BQ$7)-SUM(BR355:DO355)</f>
        <v/>
      </c>
      <c r="I355">
        <f>SUMPRODUCT(T354:BQ354,$T$6:$BQ$6)/Setup!$C$13</f>
        <v/>
      </c>
      <c r="J355">
        <f>SUM(T355:BQ355)</f>
        <v/>
      </c>
      <c r="K355">
        <f>IF(MAX(DP355:FM355)&gt;0,MATCH(MAX(DP355:FM355),DP355:FM355,0),1)</f>
        <v/>
      </c>
      <c r="T355">
        <f>MAX(0,T354*(1+T$6/Setup!$C$13)-BR355-DP355)+IF($K355=1,$D355,0)</f>
        <v/>
      </c>
      <c r="U355">
        <f>MAX(0,U354*(1+U$6/Setup!$C$13)-BS355-DQ355)+IF($K355=2,$D355,0)</f>
        <v/>
      </c>
      <c r="V355">
        <f>MAX(0,V354*(1+V$6/Setup!$C$13)-BT355-DR355)+IF($K355=3,$D355,0)</f>
        <v/>
      </c>
      <c r="W355">
        <f>MAX(0,W354*(1+W$6/Setup!$C$13)-BU355-DS355)+IF($K355=4,$D355,0)</f>
        <v/>
      </c>
      <c r="X355">
        <f>MAX(0,X354*(1+X$6/Setup!$C$13)-BV355-DT355)+IF($K355=5,$D355,0)</f>
        <v/>
      </c>
      <c r="Y355">
        <f>MAX(0,Y354*(1+Y$6/Setup!$C$13)-BW355-DU355)+IF($K355=6,$D355,0)</f>
        <v/>
      </c>
      <c r="Z355">
        <f>MAX(0,Z354*(1+Z$6/Setup!$C$13)-BX355-DV355)+IF($K355=7,$D355,0)</f>
        <v/>
      </c>
      <c r="AA355">
        <f>MAX(0,AA354*(1+AA$6/Setup!$C$13)-BY355-DW355)+IF($K355=8,$D355,0)</f>
        <v/>
      </c>
      <c r="AB355">
        <f>MAX(0,AB354*(1+AB$6/Setup!$C$13)-BZ355-DX355)+IF($K355=9,$D355,0)</f>
        <v/>
      </c>
      <c r="AC355">
        <f>MAX(0,AC354*(1+AC$6/Setup!$C$13)-CA355-DY355)+IF($K355=10,$D355,0)</f>
        <v/>
      </c>
      <c r="AD355">
        <f>MAX(0,AD354*(1+AD$6/Setup!$C$13)-CB355-DZ355)+IF($K355=11,$D355,0)</f>
        <v/>
      </c>
      <c r="AE355">
        <f>MAX(0,AE354*(1+AE$6/Setup!$C$13)-CC355-EA355)+IF($K355=12,$D355,0)</f>
        <v/>
      </c>
      <c r="AF355">
        <f>MAX(0,AF354*(1+AF$6/Setup!$C$13)-CD355-EB355)+IF($K355=13,$D355,0)</f>
        <v/>
      </c>
      <c r="AG355">
        <f>MAX(0,AG354*(1+AG$6/Setup!$C$13)-CE355-EC355)+IF($K355=14,$D355,0)</f>
        <v/>
      </c>
      <c r="AH355">
        <f>MAX(0,AH354*(1+AH$6/Setup!$C$13)-CF355-ED355)+IF($K355=15,$D355,0)</f>
        <v/>
      </c>
      <c r="AI355">
        <f>MAX(0,AI354*(1+AI$6/Setup!$C$13)-CG355-EE355)+IF($K355=16,$D355,0)</f>
        <v/>
      </c>
      <c r="AJ355">
        <f>MAX(0,AJ354*(1+AJ$6/Setup!$C$13)-CH355-EF355)+IF($K355=17,$D355,0)</f>
        <v/>
      </c>
      <c r="AK355">
        <f>MAX(0,AK354*(1+AK$6/Setup!$C$13)-CI355-EG355)+IF($K355=18,$D355,0)</f>
        <v/>
      </c>
      <c r="AL355">
        <f>MAX(0,AL354*(1+AL$6/Setup!$C$13)-CJ355-EH355)+IF($K355=19,$D355,0)</f>
        <v/>
      </c>
      <c r="AM355">
        <f>MAX(0,AM354*(1+AM$6/Setup!$C$13)-CK355-EI355)+IF($K355=20,$D355,0)</f>
        <v/>
      </c>
      <c r="AN355">
        <f>MAX(0,AN354*(1+AN$6/Setup!$C$13)-CL355-EJ355)+IF($K355=21,$D355,0)</f>
        <v/>
      </c>
      <c r="AO355">
        <f>MAX(0,AO354*(1+AO$6/Setup!$C$13)-CM355-EK355)+IF($K355=22,$D355,0)</f>
        <v/>
      </c>
      <c r="AP355">
        <f>MAX(0,AP354*(1+AP$6/Setup!$C$13)-CN355-EL355)+IF($K355=23,$D355,0)</f>
        <v/>
      </c>
      <c r="AQ355">
        <f>MAX(0,AQ354*(1+AQ$6/Setup!$C$13)-CO355-EM355)+IF($K355=24,$D355,0)</f>
        <v/>
      </c>
      <c r="AR355">
        <f>MAX(0,AR354*(1+AR$6/Setup!$C$13)-CP355-EN355)+IF($K355=25,$D355,0)</f>
        <v/>
      </c>
      <c r="AS355">
        <f>MAX(0,AS354*(1+AS$6/Setup!$C$13)-CQ355-EO355)+IF($K355=26,$D355,0)</f>
        <v/>
      </c>
      <c r="AT355">
        <f>MAX(0,AT354*(1+AT$6/Setup!$C$13)-CR355-EP355)+IF($K355=27,$D355,0)</f>
        <v/>
      </c>
      <c r="AU355">
        <f>MAX(0,AU354*(1+AU$6/Setup!$C$13)-CS355-EQ355)+IF($K355=28,$D355,0)</f>
        <v/>
      </c>
      <c r="AV355">
        <f>MAX(0,AV354*(1+AV$6/Setup!$C$13)-CT355-ER355)+IF($K355=29,$D355,0)</f>
        <v/>
      </c>
      <c r="AW355">
        <f>MAX(0,AW354*(1+AW$6/Setup!$C$13)-CU355-ES355)+IF($K355=30,$D355,0)</f>
        <v/>
      </c>
      <c r="AX355">
        <f>MAX(0,AX354*(1+AX$6/Setup!$C$13)-CV355-ET355)+IF($K355=31,$D355,0)</f>
        <v/>
      </c>
      <c r="AY355">
        <f>MAX(0,AY354*(1+AY$6/Setup!$C$13)-CW355-EU355)+IF($K355=32,$D355,0)</f>
        <v/>
      </c>
      <c r="AZ355">
        <f>MAX(0,AZ354*(1+AZ$6/Setup!$C$13)-CX355-EV355)+IF($K355=33,$D355,0)</f>
        <v/>
      </c>
      <c r="BA355">
        <f>MAX(0,BA354*(1+BA$6/Setup!$C$13)-CY355-EW355)+IF($K355=34,$D355,0)</f>
        <v/>
      </c>
      <c r="BB355">
        <f>MAX(0,BB354*(1+BB$6/Setup!$C$13)-CZ355-EX355)+IF($K355=35,$D355,0)</f>
        <v/>
      </c>
      <c r="BC355">
        <f>MAX(0,BC354*(1+BC$6/Setup!$C$13)-DA355-EY355)+IF($K355=36,$D355,0)</f>
        <v/>
      </c>
      <c r="BD355">
        <f>MAX(0,BD354*(1+BD$6/Setup!$C$13)-DB355-EZ355)+IF($K355=37,$D355,0)</f>
        <v/>
      </c>
      <c r="BE355">
        <f>MAX(0,BE354*(1+BE$6/Setup!$C$13)-DC355-FA355)+IF($K355=38,$D355,0)</f>
        <v/>
      </c>
      <c r="BF355">
        <f>MAX(0,BF354*(1+BF$6/Setup!$C$13)-DD355-FB355)+IF($K355=39,$D355,0)</f>
        <v/>
      </c>
      <c r="BG355">
        <f>MAX(0,BG354*(1+BG$6/Setup!$C$13)-DE355-FC355)+IF($K355=40,$D355,0)</f>
        <v/>
      </c>
      <c r="BH355">
        <f>MAX(0,BH354*(1+BH$6/Setup!$C$13)-DF355-FD355)+IF($K355=41,$D355,0)</f>
        <v/>
      </c>
      <c r="BI355">
        <f>MAX(0,BI354*(1+BI$6/Setup!$C$13)-DG355-FE355)+IF($K355=42,$D355,0)</f>
        <v/>
      </c>
      <c r="BJ355">
        <f>MAX(0,BJ354*(1+BJ$6/Setup!$C$13)-DH355-FF355)+IF($K355=43,$D355,0)</f>
        <v/>
      </c>
      <c r="BK355">
        <f>MAX(0,BK354*(1+BK$6/Setup!$C$13)-DI355-FG355)+IF($K355=44,$D355,0)</f>
        <v/>
      </c>
      <c r="BL355">
        <f>MAX(0,BL354*(1+BL$6/Setup!$C$13)-DJ355-FH355)+IF($K355=45,$D355,0)</f>
        <v/>
      </c>
      <c r="BM355">
        <f>MAX(0,BM354*(1+BM$6/Setup!$C$13)-DK355-FI355)+IF($K355=46,$D355,0)</f>
        <v/>
      </c>
      <c r="BN355">
        <f>MAX(0,BN354*(1+BN$6/Setup!$C$13)-DL355-FJ355)+IF($K355=47,$D355,0)</f>
        <v/>
      </c>
      <c r="BO355">
        <f>MAX(0,BO354*(1+BO$6/Setup!$C$13)-DM355-FK355)+IF($K355=48,$D355,0)</f>
        <v/>
      </c>
      <c r="BP355">
        <f>MAX(0,BP354*(1+BP$6/Setup!$C$13)-DN355-FL355)+IF($K355=49,$D355,0)</f>
        <v/>
      </c>
      <c r="BQ355">
        <f>MAX(0,BQ354*(1+BQ$6/Setup!$C$13)-DO355-FM355)+IF($K355=50,$D355,0)</f>
        <v/>
      </c>
      <c r="BR355">
        <f>MIN(T354*(1+T$6/Setup!$C$13),T$7)</f>
        <v/>
      </c>
      <c r="BS355">
        <f>MIN(U354*(1+U$6/Setup!$C$13),U$7)</f>
        <v/>
      </c>
      <c r="BT355">
        <f>MIN(V354*(1+V$6/Setup!$C$13),V$7)</f>
        <v/>
      </c>
      <c r="BU355">
        <f>MIN(W354*(1+W$6/Setup!$C$13),W$7)</f>
        <v/>
      </c>
      <c r="BV355">
        <f>MIN(X354*(1+X$6/Setup!$C$13),X$7)</f>
        <v/>
      </c>
      <c r="BW355">
        <f>MIN(Y354*(1+Y$6/Setup!$C$13),Y$7)</f>
        <v/>
      </c>
      <c r="BX355">
        <f>MIN(Z354*(1+Z$6/Setup!$C$13),Z$7)</f>
        <v/>
      </c>
      <c r="BY355">
        <f>MIN(AA354*(1+AA$6/Setup!$C$13),AA$7)</f>
        <v/>
      </c>
      <c r="BZ355">
        <f>MIN(AB354*(1+AB$6/Setup!$C$13),AB$7)</f>
        <v/>
      </c>
      <c r="CA355">
        <f>MIN(AC354*(1+AC$6/Setup!$C$13),AC$7)</f>
        <v/>
      </c>
      <c r="CB355">
        <f>MIN(AD354*(1+AD$6/Setup!$C$13),AD$7)</f>
        <v/>
      </c>
      <c r="CC355">
        <f>MIN(AE354*(1+AE$6/Setup!$C$13),AE$7)</f>
        <v/>
      </c>
      <c r="CD355">
        <f>MIN(AF354*(1+AF$6/Setup!$C$13),AF$7)</f>
        <v/>
      </c>
      <c r="CE355">
        <f>MIN(AG354*(1+AG$6/Setup!$C$13),AG$7)</f>
        <v/>
      </c>
      <c r="CF355">
        <f>MIN(AH354*(1+AH$6/Setup!$C$13),AH$7)</f>
        <v/>
      </c>
      <c r="CG355">
        <f>MIN(AI354*(1+AI$6/Setup!$C$13),AI$7)</f>
        <v/>
      </c>
      <c r="CH355">
        <f>MIN(AJ354*(1+AJ$6/Setup!$C$13),AJ$7)</f>
        <v/>
      </c>
      <c r="CI355">
        <f>MIN(AK354*(1+AK$6/Setup!$C$13),AK$7)</f>
        <v/>
      </c>
      <c r="CJ355">
        <f>MIN(AL354*(1+AL$6/Setup!$C$13),AL$7)</f>
        <v/>
      </c>
      <c r="CK355">
        <f>MIN(AM354*(1+AM$6/Setup!$C$13),AM$7)</f>
        <v/>
      </c>
      <c r="CL355">
        <f>MIN(AN354*(1+AN$6/Setup!$C$13),AN$7)</f>
        <v/>
      </c>
      <c r="CM355">
        <f>MIN(AO354*(1+AO$6/Setup!$C$13),AO$7)</f>
        <v/>
      </c>
      <c r="CN355">
        <f>MIN(AP354*(1+AP$6/Setup!$C$13),AP$7)</f>
        <v/>
      </c>
      <c r="CO355">
        <f>MIN(AQ354*(1+AQ$6/Setup!$C$13),AQ$7)</f>
        <v/>
      </c>
      <c r="CP355">
        <f>MIN(AR354*(1+AR$6/Setup!$C$13),AR$7)</f>
        <v/>
      </c>
      <c r="CQ355">
        <f>MIN(AS354*(1+AS$6/Setup!$C$13),AS$7)</f>
        <v/>
      </c>
      <c r="CR355">
        <f>MIN(AT354*(1+AT$6/Setup!$C$13),AT$7)</f>
        <v/>
      </c>
      <c r="CS355">
        <f>MIN(AU354*(1+AU$6/Setup!$C$13),AU$7)</f>
        <v/>
      </c>
      <c r="CT355">
        <f>MIN(AV354*(1+AV$6/Setup!$C$13),AV$7)</f>
        <v/>
      </c>
      <c r="CU355">
        <f>MIN(AW354*(1+AW$6/Setup!$C$13),AW$7)</f>
        <v/>
      </c>
      <c r="CV355">
        <f>MIN(AX354*(1+AX$6/Setup!$C$13),AX$7)</f>
        <v/>
      </c>
      <c r="CW355">
        <f>MIN(AY354*(1+AY$6/Setup!$C$13),AY$7)</f>
        <v/>
      </c>
      <c r="CX355">
        <f>MIN(AZ354*(1+AZ$6/Setup!$C$13),AZ$7)</f>
        <v/>
      </c>
      <c r="CY355">
        <f>MIN(BA354*(1+BA$6/Setup!$C$13),BA$7)</f>
        <v/>
      </c>
      <c r="CZ355">
        <f>MIN(BB354*(1+BB$6/Setup!$C$13),BB$7)</f>
        <v/>
      </c>
      <c r="DA355">
        <f>MIN(BC354*(1+BC$6/Setup!$C$13),BC$7)</f>
        <v/>
      </c>
      <c r="DB355">
        <f>MIN(BD354*(1+BD$6/Setup!$C$13),BD$7)</f>
        <v/>
      </c>
      <c r="DC355">
        <f>MIN(BE354*(1+BE$6/Setup!$C$13),BE$7)</f>
        <v/>
      </c>
      <c r="DD355">
        <f>MIN(BF354*(1+BF$6/Setup!$C$13),BF$7)</f>
        <v/>
      </c>
      <c r="DE355">
        <f>MIN(BG354*(1+BG$6/Setup!$C$13),BG$7)</f>
        <v/>
      </c>
      <c r="DF355">
        <f>MIN(BH354*(1+BH$6/Setup!$C$13),BH$7)</f>
        <v/>
      </c>
      <c r="DG355">
        <f>MIN(BI354*(1+BI$6/Setup!$C$13),BI$7)</f>
        <v/>
      </c>
      <c r="DH355">
        <f>MIN(BJ354*(1+BJ$6/Setup!$C$13),BJ$7)</f>
        <v/>
      </c>
      <c r="DI355">
        <f>MIN(BK354*(1+BK$6/Setup!$C$13),BK$7)</f>
        <v/>
      </c>
      <c r="DJ355">
        <f>MIN(BL354*(1+BL$6/Setup!$C$13),BL$7)</f>
        <v/>
      </c>
      <c r="DK355">
        <f>MIN(BM354*(1+BM$6/Setup!$C$13),BM$7)</f>
        <v/>
      </c>
      <c r="DL355">
        <f>MIN(BN354*(1+BN$6/Setup!$C$13),BN$7)</f>
        <v/>
      </c>
      <c r="DM355">
        <f>MIN(BO354*(1+BO$6/Setup!$C$13),BO$7)</f>
        <v/>
      </c>
      <c r="DN355">
        <f>MIN(BP354*(1+BP$6/Setup!$C$13),BP$7)</f>
        <v/>
      </c>
      <c r="DO355">
        <f>MIN(BQ354*(1+BQ$6/Setup!$C$13),BQ$7)</f>
        <v/>
      </c>
      <c r="DP355">
        <f>MIN(T354*(1+T$6/Setup!$C$13)-BR355,$H355)</f>
        <v/>
      </c>
      <c r="DQ355">
        <f>MIN(U354*(1+U$6/Setup!$C$13)-BS355,MAX(0,$H355-SUM($DP355:DP355)))</f>
        <v/>
      </c>
      <c r="DR355">
        <f>MIN(V354*(1+V$6/Setup!$C$13)-BT355,MAX(0,$H355-SUM($DP355:DQ355)))</f>
        <v/>
      </c>
      <c r="DS355">
        <f>MIN(W354*(1+W$6/Setup!$C$13)-BU355,MAX(0,$H355-SUM($DP355:DR355)))</f>
        <v/>
      </c>
      <c r="DT355">
        <f>MIN(X354*(1+X$6/Setup!$C$13)-BV355,MAX(0,$H355-SUM($DP355:DS355)))</f>
        <v/>
      </c>
      <c r="DU355">
        <f>MIN(Y354*(1+Y$6/Setup!$C$13)-BW355,MAX(0,$H355-SUM($DP355:DT355)))</f>
        <v/>
      </c>
      <c r="DV355">
        <f>MIN(Z354*(1+Z$6/Setup!$C$13)-BX355,MAX(0,$H355-SUM($DP355:DU355)))</f>
        <v/>
      </c>
      <c r="DW355">
        <f>MIN(AA354*(1+AA$6/Setup!$C$13)-BY355,MAX(0,$H355-SUM($DP355:DV355)))</f>
        <v/>
      </c>
      <c r="DX355">
        <f>MIN(AB354*(1+AB$6/Setup!$C$13)-BZ355,MAX(0,$H355-SUM($DP355:DW355)))</f>
        <v/>
      </c>
      <c r="DY355">
        <f>MIN(AC354*(1+AC$6/Setup!$C$13)-CA355,MAX(0,$H355-SUM($DP355:DX355)))</f>
        <v/>
      </c>
      <c r="DZ355">
        <f>MIN(AD354*(1+AD$6/Setup!$C$13)-CB355,MAX(0,$H355-SUM($DP355:DY355)))</f>
        <v/>
      </c>
      <c r="EA355">
        <f>MIN(AE354*(1+AE$6/Setup!$C$13)-CC355,MAX(0,$H355-SUM($DP355:DZ355)))</f>
        <v/>
      </c>
      <c r="EB355">
        <f>MIN(AF354*(1+AF$6/Setup!$C$13)-CD355,MAX(0,$H355-SUM($DP355:EA355)))</f>
        <v/>
      </c>
      <c r="EC355">
        <f>MIN(AG354*(1+AG$6/Setup!$C$13)-CE355,MAX(0,$H355-SUM($DP355:EB355)))</f>
        <v/>
      </c>
      <c r="ED355">
        <f>MIN(AH354*(1+AH$6/Setup!$C$13)-CF355,MAX(0,$H355-SUM($DP355:EC355)))</f>
        <v/>
      </c>
      <c r="EE355">
        <f>MIN(AI354*(1+AI$6/Setup!$C$13)-CG355,MAX(0,$H355-SUM($DP355:ED355)))</f>
        <v/>
      </c>
      <c r="EF355">
        <f>MIN(AJ354*(1+AJ$6/Setup!$C$13)-CH355,MAX(0,$H355-SUM($DP355:EE355)))</f>
        <v/>
      </c>
      <c r="EG355">
        <f>MIN(AK354*(1+AK$6/Setup!$C$13)-CI355,MAX(0,$H355-SUM($DP355:EF355)))</f>
        <v/>
      </c>
      <c r="EH355">
        <f>MIN(AL354*(1+AL$6/Setup!$C$13)-CJ355,MAX(0,$H355-SUM($DP355:EG355)))</f>
        <v/>
      </c>
      <c r="EI355">
        <f>MIN(AM354*(1+AM$6/Setup!$C$13)-CK355,MAX(0,$H355-SUM($DP355:EH355)))</f>
        <v/>
      </c>
      <c r="EJ355">
        <f>MIN(AN354*(1+AN$6/Setup!$C$13)-CL355,MAX(0,$H355-SUM($DP355:EI355)))</f>
        <v/>
      </c>
      <c r="EK355">
        <f>MIN(AO354*(1+AO$6/Setup!$C$13)-CM355,MAX(0,$H355-SUM($DP355:EJ355)))</f>
        <v/>
      </c>
      <c r="EL355">
        <f>MIN(AP354*(1+AP$6/Setup!$C$13)-CN355,MAX(0,$H355-SUM($DP355:EK355)))</f>
        <v/>
      </c>
      <c r="EM355">
        <f>MIN(AQ354*(1+AQ$6/Setup!$C$13)-CO355,MAX(0,$H355-SUM($DP355:EL355)))</f>
        <v/>
      </c>
      <c r="EN355">
        <f>MIN(AR354*(1+AR$6/Setup!$C$13)-CP355,MAX(0,$H355-SUM($DP355:EM355)))</f>
        <v/>
      </c>
      <c r="EO355">
        <f>MIN(AS354*(1+AS$6/Setup!$C$13)-CQ355,MAX(0,$H355-SUM($DP355:EN355)))</f>
        <v/>
      </c>
      <c r="EP355">
        <f>MIN(AT354*(1+AT$6/Setup!$C$13)-CR355,MAX(0,$H355-SUM($DP355:EO355)))</f>
        <v/>
      </c>
      <c r="EQ355">
        <f>MIN(AU354*(1+AU$6/Setup!$C$13)-CS355,MAX(0,$H355-SUM($DP355:EP355)))</f>
        <v/>
      </c>
      <c r="ER355">
        <f>MIN(AV354*(1+AV$6/Setup!$C$13)-CT355,MAX(0,$H355-SUM($DP355:EQ355)))</f>
        <v/>
      </c>
      <c r="ES355">
        <f>MIN(AW354*(1+AW$6/Setup!$C$13)-CU355,MAX(0,$H355-SUM($DP355:ER355)))</f>
        <v/>
      </c>
      <c r="ET355">
        <f>MIN(AX354*(1+AX$6/Setup!$C$13)-CV355,MAX(0,$H355-SUM($DP355:ES355)))</f>
        <v/>
      </c>
      <c r="EU355">
        <f>MIN(AY354*(1+AY$6/Setup!$C$13)-CW355,MAX(0,$H355-SUM($DP355:ET355)))</f>
        <v/>
      </c>
      <c r="EV355">
        <f>MIN(AZ354*(1+AZ$6/Setup!$C$13)-CX355,MAX(0,$H355-SUM($DP355:EU355)))</f>
        <v/>
      </c>
      <c r="EW355">
        <f>MIN(BA354*(1+BA$6/Setup!$C$13)-CY355,MAX(0,$H355-SUM($DP355:EV355)))</f>
        <v/>
      </c>
      <c r="EX355">
        <f>MIN(BB354*(1+BB$6/Setup!$C$13)-CZ355,MAX(0,$H355-SUM($DP355:EW355)))</f>
        <v/>
      </c>
      <c r="EY355">
        <f>MIN(BC354*(1+BC$6/Setup!$C$13)-DA355,MAX(0,$H355-SUM($DP355:EX355)))</f>
        <v/>
      </c>
      <c r="EZ355">
        <f>MIN(BD354*(1+BD$6/Setup!$C$13)-DB355,MAX(0,$H355-SUM($DP355:EY355)))</f>
        <v/>
      </c>
      <c r="FA355">
        <f>MIN(BE354*(1+BE$6/Setup!$C$13)-DC355,MAX(0,$H355-SUM($DP355:EZ355)))</f>
        <v/>
      </c>
      <c r="FB355">
        <f>MIN(BF354*(1+BF$6/Setup!$C$13)-DD355,MAX(0,$H355-SUM($DP355:FA355)))</f>
        <v/>
      </c>
      <c r="FC355">
        <f>MIN(BG354*(1+BG$6/Setup!$C$13)-DE355,MAX(0,$H355-SUM($DP355:FB355)))</f>
        <v/>
      </c>
      <c r="FD355">
        <f>MIN(BH354*(1+BH$6/Setup!$C$13)-DF355,MAX(0,$H355-SUM($DP355:FC355)))</f>
        <v/>
      </c>
      <c r="FE355">
        <f>MIN(BI354*(1+BI$6/Setup!$C$13)-DG355,MAX(0,$H355-SUM($DP355:FD355)))</f>
        <v/>
      </c>
      <c r="FF355">
        <f>MIN(BJ354*(1+BJ$6/Setup!$C$13)-DH355,MAX(0,$H355-SUM($DP355:FE355)))</f>
        <v/>
      </c>
      <c r="FG355">
        <f>MIN(BK354*(1+BK$6/Setup!$C$13)-DI355,MAX(0,$H355-SUM($DP355:FF355)))</f>
        <v/>
      </c>
      <c r="FH355">
        <f>MIN(BL354*(1+BL$6/Setup!$C$13)-DJ355,MAX(0,$H355-SUM($DP355:FG355)))</f>
        <v/>
      </c>
      <c r="FI355">
        <f>MIN(BM354*(1+BM$6/Setup!$C$13)-DK355,MAX(0,$H355-SUM($DP355:FH355)))</f>
        <v/>
      </c>
      <c r="FJ355">
        <f>MIN(BN354*(1+BN$6/Setup!$C$13)-DL355,MAX(0,$H355-SUM($DP355:FI355)))</f>
        <v/>
      </c>
      <c r="FK355">
        <f>MIN(BO354*(1+BO$6/Setup!$C$13)-DM355,MAX(0,$H355-SUM($DP355:FJ355)))</f>
        <v/>
      </c>
      <c r="FL355">
        <f>MIN(BP354*(1+BP$6/Setup!$C$13)-DN355,MAX(0,$H355-SUM($DP355:FK355)))</f>
        <v/>
      </c>
      <c r="FM355">
        <f>MIN(BQ354*(1+BQ$6/Setup!$C$13)-DO355,MAX(0,$H355-SUM($DP355:FL355)))</f>
        <v/>
      </c>
    </row>
    <row r="356">
      <c r="A356">
        <f>A355+1</f>
        <v/>
      </c>
      <c r="B356">
        <f>IF(Setup!$C$6="Every week",Setup!$C$7+7*(A356-1),IF(Setup!$C$6="Every 2 weeks",Setup!$C$7+14*(A356-1),IF(Setup!$C$6="Every month",EDATE(Setup!$C$7,A356-1),EOMONTH(Setup!$C$7,INT((A356-1+Setup!$C$20)/2)-1)+MIN(IF(MOD(A356-1+Setup!$C$20,2)=0,Setup!$C$18,Setup!$C$19),DAY(EOMONTH(Setup!$C$7,INT((A356-1+Setup!$C$20)/2)))))))</f>
        <v/>
      </c>
      <c r="C356">
        <f>N('Paycheck Plan'!J352)</f>
        <v/>
      </c>
      <c r="D356">
        <f>N('Paycheck Plan'!K352)</f>
        <v/>
      </c>
      <c r="E356">
        <f>MIN(MAX(0,Setup!$C$10-F355),MAX(0,Setup!$C$8+C356-G356))</f>
        <v/>
      </c>
      <c r="F356">
        <f>F355+E356</f>
        <v/>
      </c>
      <c r="G356">
        <f>MIN(Setup!$C$14,MAX(0,Setup!$C$8+C356))</f>
        <v/>
      </c>
      <c r="H356">
        <f>MAX(0,Setup!$C$8+C356-G356-E356)+SUM($T$7:$BQ$7)-SUM(BR356:DO356)</f>
        <v/>
      </c>
      <c r="I356">
        <f>SUMPRODUCT(T355:BQ355,$T$6:$BQ$6)/Setup!$C$13</f>
        <v/>
      </c>
      <c r="J356">
        <f>SUM(T356:BQ356)</f>
        <v/>
      </c>
      <c r="K356">
        <f>IF(MAX(DP356:FM356)&gt;0,MATCH(MAX(DP356:FM356),DP356:FM356,0),1)</f>
        <v/>
      </c>
      <c r="T356">
        <f>MAX(0,T355*(1+T$6/Setup!$C$13)-BR356-DP356)+IF($K356=1,$D356,0)</f>
        <v/>
      </c>
      <c r="U356">
        <f>MAX(0,U355*(1+U$6/Setup!$C$13)-BS356-DQ356)+IF($K356=2,$D356,0)</f>
        <v/>
      </c>
      <c r="V356">
        <f>MAX(0,V355*(1+V$6/Setup!$C$13)-BT356-DR356)+IF($K356=3,$D356,0)</f>
        <v/>
      </c>
      <c r="W356">
        <f>MAX(0,W355*(1+W$6/Setup!$C$13)-BU356-DS356)+IF($K356=4,$D356,0)</f>
        <v/>
      </c>
      <c r="X356">
        <f>MAX(0,X355*(1+X$6/Setup!$C$13)-BV356-DT356)+IF($K356=5,$D356,0)</f>
        <v/>
      </c>
      <c r="Y356">
        <f>MAX(0,Y355*(1+Y$6/Setup!$C$13)-BW356-DU356)+IF($K356=6,$D356,0)</f>
        <v/>
      </c>
      <c r="Z356">
        <f>MAX(0,Z355*(1+Z$6/Setup!$C$13)-BX356-DV356)+IF($K356=7,$D356,0)</f>
        <v/>
      </c>
      <c r="AA356">
        <f>MAX(0,AA355*(1+AA$6/Setup!$C$13)-BY356-DW356)+IF($K356=8,$D356,0)</f>
        <v/>
      </c>
      <c r="AB356">
        <f>MAX(0,AB355*(1+AB$6/Setup!$C$13)-BZ356-DX356)+IF($K356=9,$D356,0)</f>
        <v/>
      </c>
      <c r="AC356">
        <f>MAX(0,AC355*(1+AC$6/Setup!$C$13)-CA356-DY356)+IF($K356=10,$D356,0)</f>
        <v/>
      </c>
      <c r="AD356">
        <f>MAX(0,AD355*(1+AD$6/Setup!$C$13)-CB356-DZ356)+IF($K356=11,$D356,0)</f>
        <v/>
      </c>
      <c r="AE356">
        <f>MAX(0,AE355*(1+AE$6/Setup!$C$13)-CC356-EA356)+IF($K356=12,$D356,0)</f>
        <v/>
      </c>
      <c r="AF356">
        <f>MAX(0,AF355*(1+AF$6/Setup!$C$13)-CD356-EB356)+IF($K356=13,$D356,0)</f>
        <v/>
      </c>
      <c r="AG356">
        <f>MAX(0,AG355*(1+AG$6/Setup!$C$13)-CE356-EC356)+IF($K356=14,$D356,0)</f>
        <v/>
      </c>
      <c r="AH356">
        <f>MAX(0,AH355*(1+AH$6/Setup!$C$13)-CF356-ED356)+IF($K356=15,$D356,0)</f>
        <v/>
      </c>
      <c r="AI356">
        <f>MAX(0,AI355*(1+AI$6/Setup!$C$13)-CG356-EE356)+IF($K356=16,$D356,0)</f>
        <v/>
      </c>
      <c r="AJ356">
        <f>MAX(0,AJ355*(1+AJ$6/Setup!$C$13)-CH356-EF356)+IF($K356=17,$D356,0)</f>
        <v/>
      </c>
      <c r="AK356">
        <f>MAX(0,AK355*(1+AK$6/Setup!$C$13)-CI356-EG356)+IF($K356=18,$D356,0)</f>
        <v/>
      </c>
      <c r="AL356">
        <f>MAX(0,AL355*(1+AL$6/Setup!$C$13)-CJ356-EH356)+IF($K356=19,$D356,0)</f>
        <v/>
      </c>
      <c r="AM356">
        <f>MAX(0,AM355*(1+AM$6/Setup!$C$13)-CK356-EI356)+IF($K356=20,$D356,0)</f>
        <v/>
      </c>
      <c r="AN356">
        <f>MAX(0,AN355*(1+AN$6/Setup!$C$13)-CL356-EJ356)+IF($K356=21,$D356,0)</f>
        <v/>
      </c>
      <c r="AO356">
        <f>MAX(0,AO355*(1+AO$6/Setup!$C$13)-CM356-EK356)+IF($K356=22,$D356,0)</f>
        <v/>
      </c>
      <c r="AP356">
        <f>MAX(0,AP355*(1+AP$6/Setup!$C$13)-CN356-EL356)+IF($K356=23,$D356,0)</f>
        <v/>
      </c>
      <c r="AQ356">
        <f>MAX(0,AQ355*(1+AQ$6/Setup!$C$13)-CO356-EM356)+IF($K356=24,$D356,0)</f>
        <v/>
      </c>
      <c r="AR356">
        <f>MAX(0,AR355*(1+AR$6/Setup!$C$13)-CP356-EN356)+IF($K356=25,$D356,0)</f>
        <v/>
      </c>
      <c r="AS356">
        <f>MAX(0,AS355*(1+AS$6/Setup!$C$13)-CQ356-EO356)+IF($K356=26,$D356,0)</f>
        <v/>
      </c>
      <c r="AT356">
        <f>MAX(0,AT355*(1+AT$6/Setup!$C$13)-CR356-EP356)+IF($K356=27,$D356,0)</f>
        <v/>
      </c>
      <c r="AU356">
        <f>MAX(0,AU355*(1+AU$6/Setup!$C$13)-CS356-EQ356)+IF($K356=28,$D356,0)</f>
        <v/>
      </c>
      <c r="AV356">
        <f>MAX(0,AV355*(1+AV$6/Setup!$C$13)-CT356-ER356)+IF($K356=29,$D356,0)</f>
        <v/>
      </c>
      <c r="AW356">
        <f>MAX(0,AW355*(1+AW$6/Setup!$C$13)-CU356-ES356)+IF($K356=30,$D356,0)</f>
        <v/>
      </c>
      <c r="AX356">
        <f>MAX(0,AX355*(1+AX$6/Setup!$C$13)-CV356-ET356)+IF($K356=31,$D356,0)</f>
        <v/>
      </c>
      <c r="AY356">
        <f>MAX(0,AY355*(1+AY$6/Setup!$C$13)-CW356-EU356)+IF($K356=32,$D356,0)</f>
        <v/>
      </c>
      <c r="AZ356">
        <f>MAX(0,AZ355*(1+AZ$6/Setup!$C$13)-CX356-EV356)+IF($K356=33,$D356,0)</f>
        <v/>
      </c>
      <c r="BA356">
        <f>MAX(0,BA355*(1+BA$6/Setup!$C$13)-CY356-EW356)+IF($K356=34,$D356,0)</f>
        <v/>
      </c>
      <c r="BB356">
        <f>MAX(0,BB355*(1+BB$6/Setup!$C$13)-CZ356-EX356)+IF($K356=35,$D356,0)</f>
        <v/>
      </c>
      <c r="BC356">
        <f>MAX(0,BC355*(1+BC$6/Setup!$C$13)-DA356-EY356)+IF($K356=36,$D356,0)</f>
        <v/>
      </c>
      <c r="BD356">
        <f>MAX(0,BD355*(1+BD$6/Setup!$C$13)-DB356-EZ356)+IF($K356=37,$D356,0)</f>
        <v/>
      </c>
      <c r="BE356">
        <f>MAX(0,BE355*(1+BE$6/Setup!$C$13)-DC356-FA356)+IF($K356=38,$D356,0)</f>
        <v/>
      </c>
      <c r="BF356">
        <f>MAX(0,BF355*(1+BF$6/Setup!$C$13)-DD356-FB356)+IF($K356=39,$D356,0)</f>
        <v/>
      </c>
      <c r="BG356">
        <f>MAX(0,BG355*(1+BG$6/Setup!$C$13)-DE356-FC356)+IF($K356=40,$D356,0)</f>
        <v/>
      </c>
      <c r="BH356">
        <f>MAX(0,BH355*(1+BH$6/Setup!$C$13)-DF356-FD356)+IF($K356=41,$D356,0)</f>
        <v/>
      </c>
      <c r="BI356">
        <f>MAX(0,BI355*(1+BI$6/Setup!$C$13)-DG356-FE356)+IF($K356=42,$D356,0)</f>
        <v/>
      </c>
      <c r="BJ356">
        <f>MAX(0,BJ355*(1+BJ$6/Setup!$C$13)-DH356-FF356)+IF($K356=43,$D356,0)</f>
        <v/>
      </c>
      <c r="BK356">
        <f>MAX(0,BK355*(1+BK$6/Setup!$C$13)-DI356-FG356)+IF($K356=44,$D356,0)</f>
        <v/>
      </c>
      <c r="BL356">
        <f>MAX(0,BL355*(1+BL$6/Setup!$C$13)-DJ356-FH356)+IF($K356=45,$D356,0)</f>
        <v/>
      </c>
      <c r="BM356">
        <f>MAX(0,BM355*(1+BM$6/Setup!$C$13)-DK356-FI356)+IF($K356=46,$D356,0)</f>
        <v/>
      </c>
      <c r="BN356">
        <f>MAX(0,BN355*(1+BN$6/Setup!$C$13)-DL356-FJ356)+IF($K356=47,$D356,0)</f>
        <v/>
      </c>
      <c r="BO356">
        <f>MAX(0,BO355*(1+BO$6/Setup!$C$13)-DM356-FK356)+IF($K356=48,$D356,0)</f>
        <v/>
      </c>
      <c r="BP356">
        <f>MAX(0,BP355*(1+BP$6/Setup!$C$13)-DN356-FL356)+IF($K356=49,$D356,0)</f>
        <v/>
      </c>
      <c r="BQ356">
        <f>MAX(0,BQ355*(1+BQ$6/Setup!$C$13)-DO356-FM356)+IF($K356=50,$D356,0)</f>
        <v/>
      </c>
      <c r="BR356">
        <f>MIN(T355*(1+T$6/Setup!$C$13),T$7)</f>
        <v/>
      </c>
      <c r="BS356">
        <f>MIN(U355*(1+U$6/Setup!$C$13),U$7)</f>
        <v/>
      </c>
      <c r="BT356">
        <f>MIN(V355*(1+V$6/Setup!$C$13),V$7)</f>
        <v/>
      </c>
      <c r="BU356">
        <f>MIN(W355*(1+W$6/Setup!$C$13),W$7)</f>
        <v/>
      </c>
      <c r="BV356">
        <f>MIN(X355*(1+X$6/Setup!$C$13),X$7)</f>
        <v/>
      </c>
      <c r="BW356">
        <f>MIN(Y355*(1+Y$6/Setup!$C$13),Y$7)</f>
        <v/>
      </c>
      <c r="BX356">
        <f>MIN(Z355*(1+Z$6/Setup!$C$13),Z$7)</f>
        <v/>
      </c>
      <c r="BY356">
        <f>MIN(AA355*(1+AA$6/Setup!$C$13),AA$7)</f>
        <v/>
      </c>
      <c r="BZ356">
        <f>MIN(AB355*(1+AB$6/Setup!$C$13),AB$7)</f>
        <v/>
      </c>
      <c r="CA356">
        <f>MIN(AC355*(1+AC$6/Setup!$C$13),AC$7)</f>
        <v/>
      </c>
      <c r="CB356">
        <f>MIN(AD355*(1+AD$6/Setup!$C$13),AD$7)</f>
        <v/>
      </c>
      <c r="CC356">
        <f>MIN(AE355*(1+AE$6/Setup!$C$13),AE$7)</f>
        <v/>
      </c>
      <c r="CD356">
        <f>MIN(AF355*(1+AF$6/Setup!$C$13),AF$7)</f>
        <v/>
      </c>
      <c r="CE356">
        <f>MIN(AG355*(1+AG$6/Setup!$C$13),AG$7)</f>
        <v/>
      </c>
      <c r="CF356">
        <f>MIN(AH355*(1+AH$6/Setup!$C$13),AH$7)</f>
        <v/>
      </c>
      <c r="CG356">
        <f>MIN(AI355*(1+AI$6/Setup!$C$13),AI$7)</f>
        <v/>
      </c>
      <c r="CH356">
        <f>MIN(AJ355*(1+AJ$6/Setup!$C$13),AJ$7)</f>
        <v/>
      </c>
      <c r="CI356">
        <f>MIN(AK355*(1+AK$6/Setup!$C$13),AK$7)</f>
        <v/>
      </c>
      <c r="CJ356">
        <f>MIN(AL355*(1+AL$6/Setup!$C$13),AL$7)</f>
        <v/>
      </c>
      <c r="CK356">
        <f>MIN(AM355*(1+AM$6/Setup!$C$13),AM$7)</f>
        <v/>
      </c>
      <c r="CL356">
        <f>MIN(AN355*(1+AN$6/Setup!$C$13),AN$7)</f>
        <v/>
      </c>
      <c r="CM356">
        <f>MIN(AO355*(1+AO$6/Setup!$C$13),AO$7)</f>
        <v/>
      </c>
      <c r="CN356">
        <f>MIN(AP355*(1+AP$6/Setup!$C$13),AP$7)</f>
        <v/>
      </c>
      <c r="CO356">
        <f>MIN(AQ355*(1+AQ$6/Setup!$C$13),AQ$7)</f>
        <v/>
      </c>
      <c r="CP356">
        <f>MIN(AR355*(1+AR$6/Setup!$C$13),AR$7)</f>
        <v/>
      </c>
      <c r="CQ356">
        <f>MIN(AS355*(1+AS$6/Setup!$C$13),AS$7)</f>
        <v/>
      </c>
      <c r="CR356">
        <f>MIN(AT355*(1+AT$6/Setup!$C$13),AT$7)</f>
        <v/>
      </c>
      <c r="CS356">
        <f>MIN(AU355*(1+AU$6/Setup!$C$13),AU$7)</f>
        <v/>
      </c>
      <c r="CT356">
        <f>MIN(AV355*(1+AV$6/Setup!$C$13),AV$7)</f>
        <v/>
      </c>
      <c r="CU356">
        <f>MIN(AW355*(1+AW$6/Setup!$C$13),AW$7)</f>
        <v/>
      </c>
      <c r="CV356">
        <f>MIN(AX355*(1+AX$6/Setup!$C$13),AX$7)</f>
        <v/>
      </c>
      <c r="CW356">
        <f>MIN(AY355*(1+AY$6/Setup!$C$13),AY$7)</f>
        <v/>
      </c>
      <c r="CX356">
        <f>MIN(AZ355*(1+AZ$6/Setup!$C$13),AZ$7)</f>
        <v/>
      </c>
      <c r="CY356">
        <f>MIN(BA355*(1+BA$6/Setup!$C$13),BA$7)</f>
        <v/>
      </c>
      <c r="CZ356">
        <f>MIN(BB355*(1+BB$6/Setup!$C$13),BB$7)</f>
        <v/>
      </c>
      <c r="DA356">
        <f>MIN(BC355*(1+BC$6/Setup!$C$13),BC$7)</f>
        <v/>
      </c>
      <c r="DB356">
        <f>MIN(BD355*(1+BD$6/Setup!$C$13),BD$7)</f>
        <v/>
      </c>
      <c r="DC356">
        <f>MIN(BE355*(1+BE$6/Setup!$C$13),BE$7)</f>
        <v/>
      </c>
      <c r="DD356">
        <f>MIN(BF355*(1+BF$6/Setup!$C$13),BF$7)</f>
        <v/>
      </c>
      <c r="DE356">
        <f>MIN(BG355*(1+BG$6/Setup!$C$13),BG$7)</f>
        <v/>
      </c>
      <c r="DF356">
        <f>MIN(BH355*(1+BH$6/Setup!$C$13),BH$7)</f>
        <v/>
      </c>
      <c r="DG356">
        <f>MIN(BI355*(1+BI$6/Setup!$C$13),BI$7)</f>
        <v/>
      </c>
      <c r="DH356">
        <f>MIN(BJ355*(1+BJ$6/Setup!$C$13),BJ$7)</f>
        <v/>
      </c>
      <c r="DI356">
        <f>MIN(BK355*(1+BK$6/Setup!$C$13),BK$7)</f>
        <v/>
      </c>
      <c r="DJ356">
        <f>MIN(BL355*(1+BL$6/Setup!$C$13),BL$7)</f>
        <v/>
      </c>
      <c r="DK356">
        <f>MIN(BM355*(1+BM$6/Setup!$C$13),BM$7)</f>
        <v/>
      </c>
      <c r="DL356">
        <f>MIN(BN355*(1+BN$6/Setup!$C$13),BN$7)</f>
        <v/>
      </c>
      <c r="DM356">
        <f>MIN(BO355*(1+BO$6/Setup!$C$13),BO$7)</f>
        <v/>
      </c>
      <c r="DN356">
        <f>MIN(BP355*(1+BP$6/Setup!$C$13),BP$7)</f>
        <v/>
      </c>
      <c r="DO356">
        <f>MIN(BQ355*(1+BQ$6/Setup!$C$13),BQ$7)</f>
        <v/>
      </c>
      <c r="DP356">
        <f>MIN(T355*(1+T$6/Setup!$C$13)-BR356,$H356)</f>
        <v/>
      </c>
      <c r="DQ356">
        <f>MIN(U355*(1+U$6/Setup!$C$13)-BS356,MAX(0,$H356-SUM($DP356:DP356)))</f>
        <v/>
      </c>
      <c r="DR356">
        <f>MIN(V355*(1+V$6/Setup!$C$13)-BT356,MAX(0,$H356-SUM($DP356:DQ356)))</f>
        <v/>
      </c>
      <c r="DS356">
        <f>MIN(W355*(1+W$6/Setup!$C$13)-BU356,MAX(0,$H356-SUM($DP356:DR356)))</f>
        <v/>
      </c>
      <c r="DT356">
        <f>MIN(X355*(1+X$6/Setup!$C$13)-BV356,MAX(0,$H356-SUM($DP356:DS356)))</f>
        <v/>
      </c>
      <c r="DU356">
        <f>MIN(Y355*(1+Y$6/Setup!$C$13)-BW356,MAX(0,$H356-SUM($DP356:DT356)))</f>
        <v/>
      </c>
      <c r="DV356">
        <f>MIN(Z355*(1+Z$6/Setup!$C$13)-BX356,MAX(0,$H356-SUM($DP356:DU356)))</f>
        <v/>
      </c>
      <c r="DW356">
        <f>MIN(AA355*(1+AA$6/Setup!$C$13)-BY356,MAX(0,$H356-SUM($DP356:DV356)))</f>
        <v/>
      </c>
      <c r="DX356">
        <f>MIN(AB355*(1+AB$6/Setup!$C$13)-BZ356,MAX(0,$H356-SUM($DP356:DW356)))</f>
        <v/>
      </c>
      <c r="DY356">
        <f>MIN(AC355*(1+AC$6/Setup!$C$13)-CA356,MAX(0,$H356-SUM($DP356:DX356)))</f>
        <v/>
      </c>
      <c r="DZ356">
        <f>MIN(AD355*(1+AD$6/Setup!$C$13)-CB356,MAX(0,$H356-SUM($DP356:DY356)))</f>
        <v/>
      </c>
      <c r="EA356">
        <f>MIN(AE355*(1+AE$6/Setup!$C$13)-CC356,MAX(0,$H356-SUM($DP356:DZ356)))</f>
        <v/>
      </c>
      <c r="EB356">
        <f>MIN(AF355*(1+AF$6/Setup!$C$13)-CD356,MAX(0,$H356-SUM($DP356:EA356)))</f>
        <v/>
      </c>
      <c r="EC356">
        <f>MIN(AG355*(1+AG$6/Setup!$C$13)-CE356,MAX(0,$H356-SUM($DP356:EB356)))</f>
        <v/>
      </c>
      <c r="ED356">
        <f>MIN(AH355*(1+AH$6/Setup!$C$13)-CF356,MAX(0,$H356-SUM($DP356:EC356)))</f>
        <v/>
      </c>
      <c r="EE356">
        <f>MIN(AI355*(1+AI$6/Setup!$C$13)-CG356,MAX(0,$H356-SUM($DP356:ED356)))</f>
        <v/>
      </c>
      <c r="EF356">
        <f>MIN(AJ355*(1+AJ$6/Setup!$C$13)-CH356,MAX(0,$H356-SUM($DP356:EE356)))</f>
        <v/>
      </c>
      <c r="EG356">
        <f>MIN(AK355*(1+AK$6/Setup!$C$13)-CI356,MAX(0,$H356-SUM($DP356:EF356)))</f>
        <v/>
      </c>
      <c r="EH356">
        <f>MIN(AL355*(1+AL$6/Setup!$C$13)-CJ356,MAX(0,$H356-SUM($DP356:EG356)))</f>
        <v/>
      </c>
      <c r="EI356">
        <f>MIN(AM355*(1+AM$6/Setup!$C$13)-CK356,MAX(0,$H356-SUM($DP356:EH356)))</f>
        <v/>
      </c>
      <c r="EJ356">
        <f>MIN(AN355*(1+AN$6/Setup!$C$13)-CL356,MAX(0,$H356-SUM($DP356:EI356)))</f>
        <v/>
      </c>
      <c r="EK356">
        <f>MIN(AO355*(1+AO$6/Setup!$C$13)-CM356,MAX(0,$H356-SUM($DP356:EJ356)))</f>
        <v/>
      </c>
      <c r="EL356">
        <f>MIN(AP355*(1+AP$6/Setup!$C$13)-CN356,MAX(0,$H356-SUM($DP356:EK356)))</f>
        <v/>
      </c>
      <c r="EM356">
        <f>MIN(AQ355*(1+AQ$6/Setup!$C$13)-CO356,MAX(0,$H356-SUM($DP356:EL356)))</f>
        <v/>
      </c>
      <c r="EN356">
        <f>MIN(AR355*(1+AR$6/Setup!$C$13)-CP356,MAX(0,$H356-SUM($DP356:EM356)))</f>
        <v/>
      </c>
      <c r="EO356">
        <f>MIN(AS355*(1+AS$6/Setup!$C$13)-CQ356,MAX(0,$H356-SUM($DP356:EN356)))</f>
        <v/>
      </c>
      <c r="EP356">
        <f>MIN(AT355*(1+AT$6/Setup!$C$13)-CR356,MAX(0,$H356-SUM($DP356:EO356)))</f>
        <v/>
      </c>
      <c r="EQ356">
        <f>MIN(AU355*(1+AU$6/Setup!$C$13)-CS356,MAX(0,$H356-SUM($DP356:EP356)))</f>
        <v/>
      </c>
      <c r="ER356">
        <f>MIN(AV355*(1+AV$6/Setup!$C$13)-CT356,MAX(0,$H356-SUM($DP356:EQ356)))</f>
        <v/>
      </c>
      <c r="ES356">
        <f>MIN(AW355*(1+AW$6/Setup!$C$13)-CU356,MAX(0,$H356-SUM($DP356:ER356)))</f>
        <v/>
      </c>
      <c r="ET356">
        <f>MIN(AX355*(1+AX$6/Setup!$C$13)-CV356,MAX(0,$H356-SUM($DP356:ES356)))</f>
        <v/>
      </c>
      <c r="EU356">
        <f>MIN(AY355*(1+AY$6/Setup!$C$13)-CW356,MAX(0,$H356-SUM($DP356:ET356)))</f>
        <v/>
      </c>
      <c r="EV356">
        <f>MIN(AZ355*(1+AZ$6/Setup!$C$13)-CX356,MAX(0,$H356-SUM($DP356:EU356)))</f>
        <v/>
      </c>
      <c r="EW356">
        <f>MIN(BA355*(1+BA$6/Setup!$C$13)-CY356,MAX(0,$H356-SUM($DP356:EV356)))</f>
        <v/>
      </c>
      <c r="EX356">
        <f>MIN(BB355*(1+BB$6/Setup!$C$13)-CZ356,MAX(0,$H356-SUM($DP356:EW356)))</f>
        <v/>
      </c>
      <c r="EY356">
        <f>MIN(BC355*(1+BC$6/Setup!$C$13)-DA356,MAX(0,$H356-SUM($DP356:EX356)))</f>
        <v/>
      </c>
      <c r="EZ356">
        <f>MIN(BD355*(1+BD$6/Setup!$C$13)-DB356,MAX(0,$H356-SUM($DP356:EY356)))</f>
        <v/>
      </c>
      <c r="FA356">
        <f>MIN(BE355*(1+BE$6/Setup!$C$13)-DC356,MAX(0,$H356-SUM($DP356:EZ356)))</f>
        <v/>
      </c>
      <c r="FB356">
        <f>MIN(BF355*(1+BF$6/Setup!$C$13)-DD356,MAX(0,$H356-SUM($DP356:FA356)))</f>
        <v/>
      </c>
      <c r="FC356">
        <f>MIN(BG355*(1+BG$6/Setup!$C$13)-DE356,MAX(0,$H356-SUM($DP356:FB356)))</f>
        <v/>
      </c>
      <c r="FD356">
        <f>MIN(BH355*(1+BH$6/Setup!$C$13)-DF356,MAX(0,$H356-SUM($DP356:FC356)))</f>
        <v/>
      </c>
      <c r="FE356">
        <f>MIN(BI355*(1+BI$6/Setup!$C$13)-DG356,MAX(0,$H356-SUM($DP356:FD356)))</f>
        <v/>
      </c>
      <c r="FF356">
        <f>MIN(BJ355*(1+BJ$6/Setup!$C$13)-DH356,MAX(0,$H356-SUM($DP356:FE356)))</f>
        <v/>
      </c>
      <c r="FG356">
        <f>MIN(BK355*(1+BK$6/Setup!$C$13)-DI356,MAX(0,$H356-SUM($DP356:FF356)))</f>
        <v/>
      </c>
      <c r="FH356">
        <f>MIN(BL355*(1+BL$6/Setup!$C$13)-DJ356,MAX(0,$H356-SUM($DP356:FG356)))</f>
        <v/>
      </c>
      <c r="FI356">
        <f>MIN(BM355*(1+BM$6/Setup!$C$13)-DK356,MAX(0,$H356-SUM($DP356:FH356)))</f>
        <v/>
      </c>
      <c r="FJ356">
        <f>MIN(BN355*(1+BN$6/Setup!$C$13)-DL356,MAX(0,$H356-SUM($DP356:FI356)))</f>
        <v/>
      </c>
      <c r="FK356">
        <f>MIN(BO355*(1+BO$6/Setup!$C$13)-DM356,MAX(0,$H356-SUM($DP356:FJ356)))</f>
        <v/>
      </c>
      <c r="FL356">
        <f>MIN(BP355*(1+BP$6/Setup!$C$13)-DN356,MAX(0,$H356-SUM($DP356:FK356)))</f>
        <v/>
      </c>
      <c r="FM356">
        <f>MIN(BQ355*(1+BQ$6/Setup!$C$13)-DO356,MAX(0,$H356-SUM($DP356:FL356)))</f>
        <v/>
      </c>
    </row>
    <row r="357">
      <c r="A357">
        <f>A356+1</f>
        <v/>
      </c>
      <c r="B357">
        <f>IF(Setup!$C$6="Every week",Setup!$C$7+7*(A357-1),IF(Setup!$C$6="Every 2 weeks",Setup!$C$7+14*(A357-1),IF(Setup!$C$6="Every month",EDATE(Setup!$C$7,A357-1),EOMONTH(Setup!$C$7,INT((A357-1+Setup!$C$20)/2)-1)+MIN(IF(MOD(A357-1+Setup!$C$20,2)=0,Setup!$C$18,Setup!$C$19),DAY(EOMONTH(Setup!$C$7,INT((A357-1+Setup!$C$20)/2)))))))</f>
        <v/>
      </c>
      <c r="C357">
        <f>N('Paycheck Plan'!J353)</f>
        <v/>
      </c>
      <c r="D357">
        <f>N('Paycheck Plan'!K353)</f>
        <v/>
      </c>
      <c r="E357">
        <f>MIN(MAX(0,Setup!$C$10-F356),MAX(0,Setup!$C$8+C357-G357))</f>
        <v/>
      </c>
      <c r="F357">
        <f>F356+E357</f>
        <v/>
      </c>
      <c r="G357">
        <f>MIN(Setup!$C$14,MAX(0,Setup!$C$8+C357))</f>
        <v/>
      </c>
      <c r="H357">
        <f>MAX(0,Setup!$C$8+C357-G357-E357)+SUM($T$7:$BQ$7)-SUM(BR357:DO357)</f>
        <v/>
      </c>
      <c r="I357">
        <f>SUMPRODUCT(T356:BQ356,$T$6:$BQ$6)/Setup!$C$13</f>
        <v/>
      </c>
      <c r="J357">
        <f>SUM(T357:BQ357)</f>
        <v/>
      </c>
      <c r="K357">
        <f>IF(MAX(DP357:FM357)&gt;0,MATCH(MAX(DP357:FM357),DP357:FM357,0),1)</f>
        <v/>
      </c>
      <c r="T357">
        <f>MAX(0,T356*(1+T$6/Setup!$C$13)-BR357-DP357)+IF($K357=1,$D357,0)</f>
        <v/>
      </c>
      <c r="U357">
        <f>MAX(0,U356*(1+U$6/Setup!$C$13)-BS357-DQ357)+IF($K357=2,$D357,0)</f>
        <v/>
      </c>
      <c r="V357">
        <f>MAX(0,V356*(1+V$6/Setup!$C$13)-BT357-DR357)+IF($K357=3,$D357,0)</f>
        <v/>
      </c>
      <c r="W357">
        <f>MAX(0,W356*(1+W$6/Setup!$C$13)-BU357-DS357)+IF($K357=4,$D357,0)</f>
        <v/>
      </c>
      <c r="X357">
        <f>MAX(0,X356*(1+X$6/Setup!$C$13)-BV357-DT357)+IF($K357=5,$D357,0)</f>
        <v/>
      </c>
      <c r="Y357">
        <f>MAX(0,Y356*(1+Y$6/Setup!$C$13)-BW357-DU357)+IF($K357=6,$D357,0)</f>
        <v/>
      </c>
      <c r="Z357">
        <f>MAX(0,Z356*(1+Z$6/Setup!$C$13)-BX357-DV357)+IF($K357=7,$D357,0)</f>
        <v/>
      </c>
      <c r="AA357">
        <f>MAX(0,AA356*(1+AA$6/Setup!$C$13)-BY357-DW357)+IF($K357=8,$D357,0)</f>
        <v/>
      </c>
      <c r="AB357">
        <f>MAX(0,AB356*(1+AB$6/Setup!$C$13)-BZ357-DX357)+IF($K357=9,$D357,0)</f>
        <v/>
      </c>
      <c r="AC357">
        <f>MAX(0,AC356*(1+AC$6/Setup!$C$13)-CA357-DY357)+IF($K357=10,$D357,0)</f>
        <v/>
      </c>
      <c r="AD357">
        <f>MAX(0,AD356*(1+AD$6/Setup!$C$13)-CB357-DZ357)+IF($K357=11,$D357,0)</f>
        <v/>
      </c>
      <c r="AE357">
        <f>MAX(0,AE356*(1+AE$6/Setup!$C$13)-CC357-EA357)+IF($K357=12,$D357,0)</f>
        <v/>
      </c>
      <c r="AF357">
        <f>MAX(0,AF356*(1+AF$6/Setup!$C$13)-CD357-EB357)+IF($K357=13,$D357,0)</f>
        <v/>
      </c>
      <c r="AG357">
        <f>MAX(0,AG356*(1+AG$6/Setup!$C$13)-CE357-EC357)+IF($K357=14,$D357,0)</f>
        <v/>
      </c>
      <c r="AH357">
        <f>MAX(0,AH356*(1+AH$6/Setup!$C$13)-CF357-ED357)+IF($K357=15,$D357,0)</f>
        <v/>
      </c>
      <c r="AI357">
        <f>MAX(0,AI356*(1+AI$6/Setup!$C$13)-CG357-EE357)+IF($K357=16,$D357,0)</f>
        <v/>
      </c>
      <c r="AJ357">
        <f>MAX(0,AJ356*(1+AJ$6/Setup!$C$13)-CH357-EF357)+IF($K357=17,$D357,0)</f>
        <v/>
      </c>
      <c r="AK357">
        <f>MAX(0,AK356*(1+AK$6/Setup!$C$13)-CI357-EG357)+IF($K357=18,$D357,0)</f>
        <v/>
      </c>
      <c r="AL357">
        <f>MAX(0,AL356*(1+AL$6/Setup!$C$13)-CJ357-EH357)+IF($K357=19,$D357,0)</f>
        <v/>
      </c>
      <c r="AM357">
        <f>MAX(0,AM356*(1+AM$6/Setup!$C$13)-CK357-EI357)+IF($K357=20,$D357,0)</f>
        <v/>
      </c>
      <c r="AN357">
        <f>MAX(0,AN356*(1+AN$6/Setup!$C$13)-CL357-EJ357)+IF($K357=21,$D357,0)</f>
        <v/>
      </c>
      <c r="AO357">
        <f>MAX(0,AO356*(1+AO$6/Setup!$C$13)-CM357-EK357)+IF($K357=22,$D357,0)</f>
        <v/>
      </c>
      <c r="AP357">
        <f>MAX(0,AP356*(1+AP$6/Setup!$C$13)-CN357-EL357)+IF($K357=23,$D357,0)</f>
        <v/>
      </c>
      <c r="AQ357">
        <f>MAX(0,AQ356*(1+AQ$6/Setup!$C$13)-CO357-EM357)+IF($K357=24,$D357,0)</f>
        <v/>
      </c>
      <c r="AR357">
        <f>MAX(0,AR356*(1+AR$6/Setup!$C$13)-CP357-EN357)+IF($K357=25,$D357,0)</f>
        <v/>
      </c>
      <c r="AS357">
        <f>MAX(0,AS356*(1+AS$6/Setup!$C$13)-CQ357-EO357)+IF($K357=26,$D357,0)</f>
        <v/>
      </c>
      <c r="AT357">
        <f>MAX(0,AT356*(1+AT$6/Setup!$C$13)-CR357-EP357)+IF($K357=27,$D357,0)</f>
        <v/>
      </c>
      <c r="AU357">
        <f>MAX(0,AU356*(1+AU$6/Setup!$C$13)-CS357-EQ357)+IF($K357=28,$D357,0)</f>
        <v/>
      </c>
      <c r="AV357">
        <f>MAX(0,AV356*(1+AV$6/Setup!$C$13)-CT357-ER357)+IF($K357=29,$D357,0)</f>
        <v/>
      </c>
      <c r="AW357">
        <f>MAX(0,AW356*(1+AW$6/Setup!$C$13)-CU357-ES357)+IF($K357=30,$D357,0)</f>
        <v/>
      </c>
      <c r="AX357">
        <f>MAX(0,AX356*(1+AX$6/Setup!$C$13)-CV357-ET357)+IF($K357=31,$D357,0)</f>
        <v/>
      </c>
      <c r="AY357">
        <f>MAX(0,AY356*(1+AY$6/Setup!$C$13)-CW357-EU357)+IF($K357=32,$D357,0)</f>
        <v/>
      </c>
      <c r="AZ357">
        <f>MAX(0,AZ356*(1+AZ$6/Setup!$C$13)-CX357-EV357)+IF($K357=33,$D357,0)</f>
        <v/>
      </c>
      <c r="BA357">
        <f>MAX(0,BA356*(1+BA$6/Setup!$C$13)-CY357-EW357)+IF($K357=34,$D357,0)</f>
        <v/>
      </c>
      <c r="BB357">
        <f>MAX(0,BB356*(1+BB$6/Setup!$C$13)-CZ357-EX357)+IF($K357=35,$D357,0)</f>
        <v/>
      </c>
      <c r="BC357">
        <f>MAX(0,BC356*(1+BC$6/Setup!$C$13)-DA357-EY357)+IF($K357=36,$D357,0)</f>
        <v/>
      </c>
      <c r="BD357">
        <f>MAX(0,BD356*(1+BD$6/Setup!$C$13)-DB357-EZ357)+IF($K357=37,$D357,0)</f>
        <v/>
      </c>
      <c r="BE357">
        <f>MAX(0,BE356*(1+BE$6/Setup!$C$13)-DC357-FA357)+IF($K357=38,$D357,0)</f>
        <v/>
      </c>
      <c r="BF357">
        <f>MAX(0,BF356*(1+BF$6/Setup!$C$13)-DD357-FB357)+IF($K357=39,$D357,0)</f>
        <v/>
      </c>
      <c r="BG357">
        <f>MAX(0,BG356*(1+BG$6/Setup!$C$13)-DE357-FC357)+IF($K357=40,$D357,0)</f>
        <v/>
      </c>
      <c r="BH357">
        <f>MAX(0,BH356*(1+BH$6/Setup!$C$13)-DF357-FD357)+IF($K357=41,$D357,0)</f>
        <v/>
      </c>
      <c r="BI357">
        <f>MAX(0,BI356*(1+BI$6/Setup!$C$13)-DG357-FE357)+IF($K357=42,$D357,0)</f>
        <v/>
      </c>
      <c r="BJ357">
        <f>MAX(0,BJ356*(1+BJ$6/Setup!$C$13)-DH357-FF357)+IF($K357=43,$D357,0)</f>
        <v/>
      </c>
      <c r="BK357">
        <f>MAX(0,BK356*(1+BK$6/Setup!$C$13)-DI357-FG357)+IF($K357=44,$D357,0)</f>
        <v/>
      </c>
      <c r="BL357">
        <f>MAX(0,BL356*(1+BL$6/Setup!$C$13)-DJ357-FH357)+IF($K357=45,$D357,0)</f>
        <v/>
      </c>
      <c r="BM357">
        <f>MAX(0,BM356*(1+BM$6/Setup!$C$13)-DK357-FI357)+IF($K357=46,$D357,0)</f>
        <v/>
      </c>
      <c r="BN357">
        <f>MAX(0,BN356*(1+BN$6/Setup!$C$13)-DL357-FJ357)+IF($K357=47,$D357,0)</f>
        <v/>
      </c>
      <c r="BO357">
        <f>MAX(0,BO356*(1+BO$6/Setup!$C$13)-DM357-FK357)+IF($K357=48,$D357,0)</f>
        <v/>
      </c>
      <c r="BP357">
        <f>MAX(0,BP356*(1+BP$6/Setup!$C$13)-DN357-FL357)+IF($K357=49,$D357,0)</f>
        <v/>
      </c>
      <c r="BQ357">
        <f>MAX(0,BQ356*(1+BQ$6/Setup!$C$13)-DO357-FM357)+IF($K357=50,$D357,0)</f>
        <v/>
      </c>
      <c r="BR357">
        <f>MIN(T356*(1+T$6/Setup!$C$13),T$7)</f>
        <v/>
      </c>
      <c r="BS357">
        <f>MIN(U356*(1+U$6/Setup!$C$13),U$7)</f>
        <v/>
      </c>
      <c r="BT357">
        <f>MIN(V356*(1+V$6/Setup!$C$13),V$7)</f>
        <v/>
      </c>
      <c r="BU357">
        <f>MIN(W356*(1+W$6/Setup!$C$13),W$7)</f>
        <v/>
      </c>
      <c r="BV357">
        <f>MIN(X356*(1+X$6/Setup!$C$13),X$7)</f>
        <v/>
      </c>
      <c r="BW357">
        <f>MIN(Y356*(1+Y$6/Setup!$C$13),Y$7)</f>
        <v/>
      </c>
      <c r="BX357">
        <f>MIN(Z356*(1+Z$6/Setup!$C$13),Z$7)</f>
        <v/>
      </c>
      <c r="BY357">
        <f>MIN(AA356*(1+AA$6/Setup!$C$13),AA$7)</f>
        <v/>
      </c>
      <c r="BZ357">
        <f>MIN(AB356*(1+AB$6/Setup!$C$13),AB$7)</f>
        <v/>
      </c>
      <c r="CA357">
        <f>MIN(AC356*(1+AC$6/Setup!$C$13),AC$7)</f>
        <v/>
      </c>
      <c r="CB357">
        <f>MIN(AD356*(1+AD$6/Setup!$C$13),AD$7)</f>
        <v/>
      </c>
      <c r="CC357">
        <f>MIN(AE356*(1+AE$6/Setup!$C$13),AE$7)</f>
        <v/>
      </c>
      <c r="CD357">
        <f>MIN(AF356*(1+AF$6/Setup!$C$13),AF$7)</f>
        <v/>
      </c>
      <c r="CE357">
        <f>MIN(AG356*(1+AG$6/Setup!$C$13),AG$7)</f>
        <v/>
      </c>
      <c r="CF357">
        <f>MIN(AH356*(1+AH$6/Setup!$C$13),AH$7)</f>
        <v/>
      </c>
      <c r="CG357">
        <f>MIN(AI356*(1+AI$6/Setup!$C$13),AI$7)</f>
        <v/>
      </c>
      <c r="CH357">
        <f>MIN(AJ356*(1+AJ$6/Setup!$C$13),AJ$7)</f>
        <v/>
      </c>
      <c r="CI357">
        <f>MIN(AK356*(1+AK$6/Setup!$C$13),AK$7)</f>
        <v/>
      </c>
      <c r="CJ357">
        <f>MIN(AL356*(1+AL$6/Setup!$C$13),AL$7)</f>
        <v/>
      </c>
      <c r="CK357">
        <f>MIN(AM356*(1+AM$6/Setup!$C$13),AM$7)</f>
        <v/>
      </c>
      <c r="CL357">
        <f>MIN(AN356*(1+AN$6/Setup!$C$13),AN$7)</f>
        <v/>
      </c>
      <c r="CM357">
        <f>MIN(AO356*(1+AO$6/Setup!$C$13),AO$7)</f>
        <v/>
      </c>
      <c r="CN357">
        <f>MIN(AP356*(1+AP$6/Setup!$C$13),AP$7)</f>
        <v/>
      </c>
      <c r="CO357">
        <f>MIN(AQ356*(1+AQ$6/Setup!$C$13),AQ$7)</f>
        <v/>
      </c>
      <c r="CP357">
        <f>MIN(AR356*(1+AR$6/Setup!$C$13),AR$7)</f>
        <v/>
      </c>
      <c r="CQ357">
        <f>MIN(AS356*(1+AS$6/Setup!$C$13),AS$7)</f>
        <v/>
      </c>
      <c r="CR357">
        <f>MIN(AT356*(1+AT$6/Setup!$C$13),AT$7)</f>
        <v/>
      </c>
      <c r="CS357">
        <f>MIN(AU356*(1+AU$6/Setup!$C$13),AU$7)</f>
        <v/>
      </c>
      <c r="CT357">
        <f>MIN(AV356*(1+AV$6/Setup!$C$13),AV$7)</f>
        <v/>
      </c>
      <c r="CU357">
        <f>MIN(AW356*(1+AW$6/Setup!$C$13),AW$7)</f>
        <v/>
      </c>
      <c r="CV357">
        <f>MIN(AX356*(1+AX$6/Setup!$C$13),AX$7)</f>
        <v/>
      </c>
      <c r="CW357">
        <f>MIN(AY356*(1+AY$6/Setup!$C$13),AY$7)</f>
        <v/>
      </c>
      <c r="CX357">
        <f>MIN(AZ356*(1+AZ$6/Setup!$C$13),AZ$7)</f>
        <v/>
      </c>
      <c r="CY357">
        <f>MIN(BA356*(1+BA$6/Setup!$C$13),BA$7)</f>
        <v/>
      </c>
      <c r="CZ357">
        <f>MIN(BB356*(1+BB$6/Setup!$C$13),BB$7)</f>
        <v/>
      </c>
      <c r="DA357">
        <f>MIN(BC356*(1+BC$6/Setup!$C$13),BC$7)</f>
        <v/>
      </c>
      <c r="DB357">
        <f>MIN(BD356*(1+BD$6/Setup!$C$13),BD$7)</f>
        <v/>
      </c>
      <c r="DC357">
        <f>MIN(BE356*(1+BE$6/Setup!$C$13),BE$7)</f>
        <v/>
      </c>
      <c r="DD357">
        <f>MIN(BF356*(1+BF$6/Setup!$C$13),BF$7)</f>
        <v/>
      </c>
      <c r="DE357">
        <f>MIN(BG356*(1+BG$6/Setup!$C$13),BG$7)</f>
        <v/>
      </c>
      <c r="DF357">
        <f>MIN(BH356*(1+BH$6/Setup!$C$13),BH$7)</f>
        <v/>
      </c>
      <c r="DG357">
        <f>MIN(BI356*(1+BI$6/Setup!$C$13),BI$7)</f>
        <v/>
      </c>
      <c r="DH357">
        <f>MIN(BJ356*(1+BJ$6/Setup!$C$13),BJ$7)</f>
        <v/>
      </c>
      <c r="DI357">
        <f>MIN(BK356*(1+BK$6/Setup!$C$13),BK$7)</f>
        <v/>
      </c>
      <c r="DJ357">
        <f>MIN(BL356*(1+BL$6/Setup!$C$13),BL$7)</f>
        <v/>
      </c>
      <c r="DK357">
        <f>MIN(BM356*(1+BM$6/Setup!$C$13),BM$7)</f>
        <v/>
      </c>
      <c r="DL357">
        <f>MIN(BN356*(1+BN$6/Setup!$C$13),BN$7)</f>
        <v/>
      </c>
      <c r="DM357">
        <f>MIN(BO356*(1+BO$6/Setup!$C$13),BO$7)</f>
        <v/>
      </c>
      <c r="DN357">
        <f>MIN(BP356*(1+BP$6/Setup!$C$13),BP$7)</f>
        <v/>
      </c>
      <c r="DO357">
        <f>MIN(BQ356*(1+BQ$6/Setup!$C$13),BQ$7)</f>
        <v/>
      </c>
      <c r="DP357">
        <f>MIN(T356*(1+T$6/Setup!$C$13)-BR357,$H357)</f>
        <v/>
      </c>
      <c r="DQ357">
        <f>MIN(U356*(1+U$6/Setup!$C$13)-BS357,MAX(0,$H357-SUM($DP357:DP357)))</f>
        <v/>
      </c>
      <c r="DR357">
        <f>MIN(V356*(1+V$6/Setup!$C$13)-BT357,MAX(0,$H357-SUM($DP357:DQ357)))</f>
        <v/>
      </c>
      <c r="DS357">
        <f>MIN(W356*(1+W$6/Setup!$C$13)-BU357,MAX(0,$H357-SUM($DP357:DR357)))</f>
        <v/>
      </c>
      <c r="DT357">
        <f>MIN(X356*(1+X$6/Setup!$C$13)-BV357,MAX(0,$H357-SUM($DP357:DS357)))</f>
        <v/>
      </c>
      <c r="DU357">
        <f>MIN(Y356*(1+Y$6/Setup!$C$13)-BW357,MAX(0,$H357-SUM($DP357:DT357)))</f>
        <v/>
      </c>
      <c r="DV357">
        <f>MIN(Z356*(1+Z$6/Setup!$C$13)-BX357,MAX(0,$H357-SUM($DP357:DU357)))</f>
        <v/>
      </c>
      <c r="DW357">
        <f>MIN(AA356*(1+AA$6/Setup!$C$13)-BY357,MAX(0,$H357-SUM($DP357:DV357)))</f>
        <v/>
      </c>
      <c r="DX357">
        <f>MIN(AB356*(1+AB$6/Setup!$C$13)-BZ357,MAX(0,$H357-SUM($DP357:DW357)))</f>
        <v/>
      </c>
      <c r="DY357">
        <f>MIN(AC356*(1+AC$6/Setup!$C$13)-CA357,MAX(0,$H357-SUM($DP357:DX357)))</f>
        <v/>
      </c>
      <c r="DZ357">
        <f>MIN(AD356*(1+AD$6/Setup!$C$13)-CB357,MAX(0,$H357-SUM($DP357:DY357)))</f>
        <v/>
      </c>
      <c r="EA357">
        <f>MIN(AE356*(1+AE$6/Setup!$C$13)-CC357,MAX(0,$H357-SUM($DP357:DZ357)))</f>
        <v/>
      </c>
      <c r="EB357">
        <f>MIN(AF356*(1+AF$6/Setup!$C$13)-CD357,MAX(0,$H357-SUM($DP357:EA357)))</f>
        <v/>
      </c>
      <c r="EC357">
        <f>MIN(AG356*(1+AG$6/Setup!$C$13)-CE357,MAX(0,$H357-SUM($DP357:EB357)))</f>
        <v/>
      </c>
      <c r="ED357">
        <f>MIN(AH356*(1+AH$6/Setup!$C$13)-CF357,MAX(0,$H357-SUM($DP357:EC357)))</f>
        <v/>
      </c>
      <c r="EE357">
        <f>MIN(AI356*(1+AI$6/Setup!$C$13)-CG357,MAX(0,$H357-SUM($DP357:ED357)))</f>
        <v/>
      </c>
      <c r="EF357">
        <f>MIN(AJ356*(1+AJ$6/Setup!$C$13)-CH357,MAX(0,$H357-SUM($DP357:EE357)))</f>
        <v/>
      </c>
      <c r="EG357">
        <f>MIN(AK356*(1+AK$6/Setup!$C$13)-CI357,MAX(0,$H357-SUM($DP357:EF357)))</f>
        <v/>
      </c>
      <c r="EH357">
        <f>MIN(AL356*(1+AL$6/Setup!$C$13)-CJ357,MAX(0,$H357-SUM($DP357:EG357)))</f>
        <v/>
      </c>
      <c r="EI357">
        <f>MIN(AM356*(1+AM$6/Setup!$C$13)-CK357,MAX(0,$H357-SUM($DP357:EH357)))</f>
        <v/>
      </c>
      <c r="EJ357">
        <f>MIN(AN356*(1+AN$6/Setup!$C$13)-CL357,MAX(0,$H357-SUM($DP357:EI357)))</f>
        <v/>
      </c>
      <c r="EK357">
        <f>MIN(AO356*(1+AO$6/Setup!$C$13)-CM357,MAX(0,$H357-SUM($DP357:EJ357)))</f>
        <v/>
      </c>
      <c r="EL357">
        <f>MIN(AP356*(1+AP$6/Setup!$C$13)-CN357,MAX(0,$H357-SUM($DP357:EK357)))</f>
        <v/>
      </c>
      <c r="EM357">
        <f>MIN(AQ356*(1+AQ$6/Setup!$C$13)-CO357,MAX(0,$H357-SUM($DP357:EL357)))</f>
        <v/>
      </c>
      <c r="EN357">
        <f>MIN(AR356*(1+AR$6/Setup!$C$13)-CP357,MAX(0,$H357-SUM($DP357:EM357)))</f>
        <v/>
      </c>
      <c r="EO357">
        <f>MIN(AS356*(1+AS$6/Setup!$C$13)-CQ357,MAX(0,$H357-SUM($DP357:EN357)))</f>
        <v/>
      </c>
      <c r="EP357">
        <f>MIN(AT356*(1+AT$6/Setup!$C$13)-CR357,MAX(0,$H357-SUM($DP357:EO357)))</f>
        <v/>
      </c>
      <c r="EQ357">
        <f>MIN(AU356*(1+AU$6/Setup!$C$13)-CS357,MAX(0,$H357-SUM($DP357:EP357)))</f>
        <v/>
      </c>
      <c r="ER357">
        <f>MIN(AV356*(1+AV$6/Setup!$C$13)-CT357,MAX(0,$H357-SUM($DP357:EQ357)))</f>
        <v/>
      </c>
      <c r="ES357">
        <f>MIN(AW356*(1+AW$6/Setup!$C$13)-CU357,MAX(0,$H357-SUM($DP357:ER357)))</f>
        <v/>
      </c>
      <c r="ET357">
        <f>MIN(AX356*(1+AX$6/Setup!$C$13)-CV357,MAX(0,$H357-SUM($DP357:ES357)))</f>
        <v/>
      </c>
      <c r="EU357">
        <f>MIN(AY356*(1+AY$6/Setup!$C$13)-CW357,MAX(0,$H357-SUM($DP357:ET357)))</f>
        <v/>
      </c>
      <c r="EV357">
        <f>MIN(AZ356*(1+AZ$6/Setup!$C$13)-CX357,MAX(0,$H357-SUM($DP357:EU357)))</f>
        <v/>
      </c>
      <c r="EW357">
        <f>MIN(BA356*(1+BA$6/Setup!$C$13)-CY357,MAX(0,$H357-SUM($DP357:EV357)))</f>
        <v/>
      </c>
      <c r="EX357">
        <f>MIN(BB356*(1+BB$6/Setup!$C$13)-CZ357,MAX(0,$H357-SUM($DP357:EW357)))</f>
        <v/>
      </c>
      <c r="EY357">
        <f>MIN(BC356*(1+BC$6/Setup!$C$13)-DA357,MAX(0,$H357-SUM($DP357:EX357)))</f>
        <v/>
      </c>
      <c r="EZ357">
        <f>MIN(BD356*(1+BD$6/Setup!$C$13)-DB357,MAX(0,$H357-SUM($DP357:EY357)))</f>
        <v/>
      </c>
      <c r="FA357">
        <f>MIN(BE356*(1+BE$6/Setup!$C$13)-DC357,MAX(0,$H357-SUM($DP357:EZ357)))</f>
        <v/>
      </c>
      <c r="FB357">
        <f>MIN(BF356*(1+BF$6/Setup!$C$13)-DD357,MAX(0,$H357-SUM($DP357:FA357)))</f>
        <v/>
      </c>
      <c r="FC357">
        <f>MIN(BG356*(1+BG$6/Setup!$C$13)-DE357,MAX(0,$H357-SUM($DP357:FB357)))</f>
        <v/>
      </c>
      <c r="FD357">
        <f>MIN(BH356*(1+BH$6/Setup!$C$13)-DF357,MAX(0,$H357-SUM($DP357:FC357)))</f>
        <v/>
      </c>
      <c r="FE357">
        <f>MIN(BI356*(1+BI$6/Setup!$C$13)-DG357,MAX(0,$H357-SUM($DP357:FD357)))</f>
        <v/>
      </c>
      <c r="FF357">
        <f>MIN(BJ356*(1+BJ$6/Setup!$C$13)-DH357,MAX(0,$H357-SUM($DP357:FE357)))</f>
        <v/>
      </c>
      <c r="FG357">
        <f>MIN(BK356*(1+BK$6/Setup!$C$13)-DI357,MAX(0,$H357-SUM($DP357:FF357)))</f>
        <v/>
      </c>
      <c r="FH357">
        <f>MIN(BL356*(1+BL$6/Setup!$C$13)-DJ357,MAX(0,$H357-SUM($DP357:FG357)))</f>
        <v/>
      </c>
      <c r="FI357">
        <f>MIN(BM356*(1+BM$6/Setup!$C$13)-DK357,MAX(0,$H357-SUM($DP357:FH357)))</f>
        <v/>
      </c>
      <c r="FJ357">
        <f>MIN(BN356*(1+BN$6/Setup!$C$13)-DL357,MAX(0,$H357-SUM($DP357:FI357)))</f>
        <v/>
      </c>
      <c r="FK357">
        <f>MIN(BO356*(1+BO$6/Setup!$C$13)-DM357,MAX(0,$H357-SUM($DP357:FJ357)))</f>
        <v/>
      </c>
      <c r="FL357">
        <f>MIN(BP356*(1+BP$6/Setup!$C$13)-DN357,MAX(0,$H357-SUM($DP357:FK357)))</f>
        <v/>
      </c>
      <c r="FM357">
        <f>MIN(BQ356*(1+BQ$6/Setup!$C$13)-DO357,MAX(0,$H357-SUM($DP357:FL357)))</f>
        <v/>
      </c>
    </row>
    <row r="358">
      <c r="A358">
        <f>A357+1</f>
        <v/>
      </c>
      <c r="B358">
        <f>IF(Setup!$C$6="Every week",Setup!$C$7+7*(A358-1),IF(Setup!$C$6="Every 2 weeks",Setup!$C$7+14*(A358-1),IF(Setup!$C$6="Every month",EDATE(Setup!$C$7,A358-1),EOMONTH(Setup!$C$7,INT((A358-1+Setup!$C$20)/2)-1)+MIN(IF(MOD(A358-1+Setup!$C$20,2)=0,Setup!$C$18,Setup!$C$19),DAY(EOMONTH(Setup!$C$7,INT((A358-1+Setup!$C$20)/2)))))))</f>
        <v/>
      </c>
      <c r="C358">
        <f>N('Paycheck Plan'!J354)</f>
        <v/>
      </c>
      <c r="D358">
        <f>N('Paycheck Plan'!K354)</f>
        <v/>
      </c>
      <c r="E358">
        <f>MIN(MAX(0,Setup!$C$10-F357),MAX(0,Setup!$C$8+C358-G358))</f>
        <v/>
      </c>
      <c r="F358">
        <f>F357+E358</f>
        <v/>
      </c>
      <c r="G358">
        <f>MIN(Setup!$C$14,MAX(0,Setup!$C$8+C358))</f>
        <v/>
      </c>
      <c r="H358">
        <f>MAX(0,Setup!$C$8+C358-G358-E358)+SUM($T$7:$BQ$7)-SUM(BR358:DO358)</f>
        <v/>
      </c>
      <c r="I358">
        <f>SUMPRODUCT(T357:BQ357,$T$6:$BQ$6)/Setup!$C$13</f>
        <v/>
      </c>
      <c r="J358">
        <f>SUM(T358:BQ358)</f>
        <v/>
      </c>
      <c r="K358">
        <f>IF(MAX(DP358:FM358)&gt;0,MATCH(MAX(DP358:FM358),DP358:FM358,0),1)</f>
        <v/>
      </c>
      <c r="T358">
        <f>MAX(0,T357*(1+T$6/Setup!$C$13)-BR358-DP358)+IF($K358=1,$D358,0)</f>
        <v/>
      </c>
      <c r="U358">
        <f>MAX(0,U357*(1+U$6/Setup!$C$13)-BS358-DQ358)+IF($K358=2,$D358,0)</f>
        <v/>
      </c>
      <c r="V358">
        <f>MAX(0,V357*(1+V$6/Setup!$C$13)-BT358-DR358)+IF($K358=3,$D358,0)</f>
        <v/>
      </c>
      <c r="W358">
        <f>MAX(0,W357*(1+W$6/Setup!$C$13)-BU358-DS358)+IF($K358=4,$D358,0)</f>
        <v/>
      </c>
      <c r="X358">
        <f>MAX(0,X357*(1+X$6/Setup!$C$13)-BV358-DT358)+IF($K358=5,$D358,0)</f>
        <v/>
      </c>
      <c r="Y358">
        <f>MAX(0,Y357*(1+Y$6/Setup!$C$13)-BW358-DU358)+IF($K358=6,$D358,0)</f>
        <v/>
      </c>
      <c r="Z358">
        <f>MAX(0,Z357*(1+Z$6/Setup!$C$13)-BX358-DV358)+IF($K358=7,$D358,0)</f>
        <v/>
      </c>
      <c r="AA358">
        <f>MAX(0,AA357*(1+AA$6/Setup!$C$13)-BY358-DW358)+IF($K358=8,$D358,0)</f>
        <v/>
      </c>
      <c r="AB358">
        <f>MAX(0,AB357*(1+AB$6/Setup!$C$13)-BZ358-DX358)+IF($K358=9,$D358,0)</f>
        <v/>
      </c>
      <c r="AC358">
        <f>MAX(0,AC357*(1+AC$6/Setup!$C$13)-CA358-DY358)+IF($K358=10,$D358,0)</f>
        <v/>
      </c>
      <c r="AD358">
        <f>MAX(0,AD357*(1+AD$6/Setup!$C$13)-CB358-DZ358)+IF($K358=11,$D358,0)</f>
        <v/>
      </c>
      <c r="AE358">
        <f>MAX(0,AE357*(1+AE$6/Setup!$C$13)-CC358-EA358)+IF($K358=12,$D358,0)</f>
        <v/>
      </c>
      <c r="AF358">
        <f>MAX(0,AF357*(1+AF$6/Setup!$C$13)-CD358-EB358)+IF($K358=13,$D358,0)</f>
        <v/>
      </c>
      <c r="AG358">
        <f>MAX(0,AG357*(1+AG$6/Setup!$C$13)-CE358-EC358)+IF($K358=14,$D358,0)</f>
        <v/>
      </c>
      <c r="AH358">
        <f>MAX(0,AH357*(1+AH$6/Setup!$C$13)-CF358-ED358)+IF($K358=15,$D358,0)</f>
        <v/>
      </c>
      <c r="AI358">
        <f>MAX(0,AI357*(1+AI$6/Setup!$C$13)-CG358-EE358)+IF($K358=16,$D358,0)</f>
        <v/>
      </c>
      <c r="AJ358">
        <f>MAX(0,AJ357*(1+AJ$6/Setup!$C$13)-CH358-EF358)+IF($K358=17,$D358,0)</f>
        <v/>
      </c>
      <c r="AK358">
        <f>MAX(0,AK357*(1+AK$6/Setup!$C$13)-CI358-EG358)+IF($K358=18,$D358,0)</f>
        <v/>
      </c>
      <c r="AL358">
        <f>MAX(0,AL357*(1+AL$6/Setup!$C$13)-CJ358-EH358)+IF($K358=19,$D358,0)</f>
        <v/>
      </c>
      <c r="AM358">
        <f>MAX(0,AM357*(1+AM$6/Setup!$C$13)-CK358-EI358)+IF($K358=20,$D358,0)</f>
        <v/>
      </c>
      <c r="AN358">
        <f>MAX(0,AN357*(1+AN$6/Setup!$C$13)-CL358-EJ358)+IF($K358=21,$D358,0)</f>
        <v/>
      </c>
      <c r="AO358">
        <f>MAX(0,AO357*(1+AO$6/Setup!$C$13)-CM358-EK358)+IF($K358=22,$D358,0)</f>
        <v/>
      </c>
      <c r="AP358">
        <f>MAX(0,AP357*(1+AP$6/Setup!$C$13)-CN358-EL358)+IF($K358=23,$D358,0)</f>
        <v/>
      </c>
      <c r="AQ358">
        <f>MAX(0,AQ357*(1+AQ$6/Setup!$C$13)-CO358-EM358)+IF($K358=24,$D358,0)</f>
        <v/>
      </c>
      <c r="AR358">
        <f>MAX(0,AR357*(1+AR$6/Setup!$C$13)-CP358-EN358)+IF($K358=25,$D358,0)</f>
        <v/>
      </c>
      <c r="AS358">
        <f>MAX(0,AS357*(1+AS$6/Setup!$C$13)-CQ358-EO358)+IF($K358=26,$D358,0)</f>
        <v/>
      </c>
      <c r="AT358">
        <f>MAX(0,AT357*(1+AT$6/Setup!$C$13)-CR358-EP358)+IF($K358=27,$D358,0)</f>
        <v/>
      </c>
      <c r="AU358">
        <f>MAX(0,AU357*(1+AU$6/Setup!$C$13)-CS358-EQ358)+IF($K358=28,$D358,0)</f>
        <v/>
      </c>
      <c r="AV358">
        <f>MAX(0,AV357*(1+AV$6/Setup!$C$13)-CT358-ER358)+IF($K358=29,$D358,0)</f>
        <v/>
      </c>
      <c r="AW358">
        <f>MAX(0,AW357*(1+AW$6/Setup!$C$13)-CU358-ES358)+IF($K358=30,$D358,0)</f>
        <v/>
      </c>
      <c r="AX358">
        <f>MAX(0,AX357*(1+AX$6/Setup!$C$13)-CV358-ET358)+IF($K358=31,$D358,0)</f>
        <v/>
      </c>
      <c r="AY358">
        <f>MAX(0,AY357*(1+AY$6/Setup!$C$13)-CW358-EU358)+IF($K358=32,$D358,0)</f>
        <v/>
      </c>
      <c r="AZ358">
        <f>MAX(0,AZ357*(1+AZ$6/Setup!$C$13)-CX358-EV358)+IF($K358=33,$D358,0)</f>
        <v/>
      </c>
      <c r="BA358">
        <f>MAX(0,BA357*(1+BA$6/Setup!$C$13)-CY358-EW358)+IF($K358=34,$D358,0)</f>
        <v/>
      </c>
      <c r="BB358">
        <f>MAX(0,BB357*(1+BB$6/Setup!$C$13)-CZ358-EX358)+IF($K358=35,$D358,0)</f>
        <v/>
      </c>
      <c r="BC358">
        <f>MAX(0,BC357*(1+BC$6/Setup!$C$13)-DA358-EY358)+IF($K358=36,$D358,0)</f>
        <v/>
      </c>
      <c r="BD358">
        <f>MAX(0,BD357*(1+BD$6/Setup!$C$13)-DB358-EZ358)+IF($K358=37,$D358,0)</f>
        <v/>
      </c>
      <c r="BE358">
        <f>MAX(0,BE357*(1+BE$6/Setup!$C$13)-DC358-FA358)+IF($K358=38,$D358,0)</f>
        <v/>
      </c>
      <c r="BF358">
        <f>MAX(0,BF357*(1+BF$6/Setup!$C$13)-DD358-FB358)+IF($K358=39,$D358,0)</f>
        <v/>
      </c>
      <c r="BG358">
        <f>MAX(0,BG357*(1+BG$6/Setup!$C$13)-DE358-FC358)+IF($K358=40,$D358,0)</f>
        <v/>
      </c>
      <c r="BH358">
        <f>MAX(0,BH357*(1+BH$6/Setup!$C$13)-DF358-FD358)+IF($K358=41,$D358,0)</f>
        <v/>
      </c>
      <c r="BI358">
        <f>MAX(0,BI357*(1+BI$6/Setup!$C$13)-DG358-FE358)+IF($K358=42,$D358,0)</f>
        <v/>
      </c>
      <c r="BJ358">
        <f>MAX(0,BJ357*(1+BJ$6/Setup!$C$13)-DH358-FF358)+IF($K358=43,$D358,0)</f>
        <v/>
      </c>
      <c r="BK358">
        <f>MAX(0,BK357*(1+BK$6/Setup!$C$13)-DI358-FG358)+IF($K358=44,$D358,0)</f>
        <v/>
      </c>
      <c r="BL358">
        <f>MAX(0,BL357*(1+BL$6/Setup!$C$13)-DJ358-FH358)+IF($K358=45,$D358,0)</f>
        <v/>
      </c>
      <c r="BM358">
        <f>MAX(0,BM357*(1+BM$6/Setup!$C$13)-DK358-FI358)+IF($K358=46,$D358,0)</f>
        <v/>
      </c>
      <c r="BN358">
        <f>MAX(0,BN357*(1+BN$6/Setup!$C$13)-DL358-FJ358)+IF($K358=47,$D358,0)</f>
        <v/>
      </c>
      <c r="BO358">
        <f>MAX(0,BO357*(1+BO$6/Setup!$C$13)-DM358-FK358)+IF($K358=48,$D358,0)</f>
        <v/>
      </c>
      <c r="BP358">
        <f>MAX(0,BP357*(1+BP$6/Setup!$C$13)-DN358-FL358)+IF($K358=49,$D358,0)</f>
        <v/>
      </c>
      <c r="BQ358">
        <f>MAX(0,BQ357*(1+BQ$6/Setup!$C$13)-DO358-FM358)+IF($K358=50,$D358,0)</f>
        <v/>
      </c>
      <c r="BR358">
        <f>MIN(T357*(1+T$6/Setup!$C$13),T$7)</f>
        <v/>
      </c>
      <c r="BS358">
        <f>MIN(U357*(1+U$6/Setup!$C$13),U$7)</f>
        <v/>
      </c>
      <c r="BT358">
        <f>MIN(V357*(1+V$6/Setup!$C$13),V$7)</f>
        <v/>
      </c>
      <c r="BU358">
        <f>MIN(W357*(1+W$6/Setup!$C$13),W$7)</f>
        <v/>
      </c>
      <c r="BV358">
        <f>MIN(X357*(1+X$6/Setup!$C$13),X$7)</f>
        <v/>
      </c>
      <c r="BW358">
        <f>MIN(Y357*(1+Y$6/Setup!$C$13),Y$7)</f>
        <v/>
      </c>
      <c r="BX358">
        <f>MIN(Z357*(1+Z$6/Setup!$C$13),Z$7)</f>
        <v/>
      </c>
      <c r="BY358">
        <f>MIN(AA357*(1+AA$6/Setup!$C$13),AA$7)</f>
        <v/>
      </c>
      <c r="BZ358">
        <f>MIN(AB357*(1+AB$6/Setup!$C$13),AB$7)</f>
        <v/>
      </c>
      <c r="CA358">
        <f>MIN(AC357*(1+AC$6/Setup!$C$13),AC$7)</f>
        <v/>
      </c>
      <c r="CB358">
        <f>MIN(AD357*(1+AD$6/Setup!$C$13),AD$7)</f>
        <v/>
      </c>
      <c r="CC358">
        <f>MIN(AE357*(1+AE$6/Setup!$C$13),AE$7)</f>
        <v/>
      </c>
      <c r="CD358">
        <f>MIN(AF357*(1+AF$6/Setup!$C$13),AF$7)</f>
        <v/>
      </c>
      <c r="CE358">
        <f>MIN(AG357*(1+AG$6/Setup!$C$13),AG$7)</f>
        <v/>
      </c>
      <c r="CF358">
        <f>MIN(AH357*(1+AH$6/Setup!$C$13),AH$7)</f>
        <v/>
      </c>
      <c r="CG358">
        <f>MIN(AI357*(1+AI$6/Setup!$C$13),AI$7)</f>
        <v/>
      </c>
      <c r="CH358">
        <f>MIN(AJ357*(1+AJ$6/Setup!$C$13),AJ$7)</f>
        <v/>
      </c>
      <c r="CI358">
        <f>MIN(AK357*(1+AK$6/Setup!$C$13),AK$7)</f>
        <v/>
      </c>
      <c r="CJ358">
        <f>MIN(AL357*(1+AL$6/Setup!$C$13),AL$7)</f>
        <v/>
      </c>
      <c r="CK358">
        <f>MIN(AM357*(1+AM$6/Setup!$C$13),AM$7)</f>
        <v/>
      </c>
      <c r="CL358">
        <f>MIN(AN357*(1+AN$6/Setup!$C$13),AN$7)</f>
        <v/>
      </c>
      <c r="CM358">
        <f>MIN(AO357*(1+AO$6/Setup!$C$13),AO$7)</f>
        <v/>
      </c>
      <c r="CN358">
        <f>MIN(AP357*(1+AP$6/Setup!$C$13),AP$7)</f>
        <v/>
      </c>
      <c r="CO358">
        <f>MIN(AQ357*(1+AQ$6/Setup!$C$13),AQ$7)</f>
        <v/>
      </c>
      <c r="CP358">
        <f>MIN(AR357*(1+AR$6/Setup!$C$13),AR$7)</f>
        <v/>
      </c>
      <c r="CQ358">
        <f>MIN(AS357*(1+AS$6/Setup!$C$13),AS$7)</f>
        <v/>
      </c>
      <c r="CR358">
        <f>MIN(AT357*(1+AT$6/Setup!$C$13),AT$7)</f>
        <v/>
      </c>
      <c r="CS358">
        <f>MIN(AU357*(1+AU$6/Setup!$C$13),AU$7)</f>
        <v/>
      </c>
      <c r="CT358">
        <f>MIN(AV357*(1+AV$6/Setup!$C$13),AV$7)</f>
        <v/>
      </c>
      <c r="CU358">
        <f>MIN(AW357*(1+AW$6/Setup!$C$13),AW$7)</f>
        <v/>
      </c>
      <c r="CV358">
        <f>MIN(AX357*(1+AX$6/Setup!$C$13),AX$7)</f>
        <v/>
      </c>
      <c r="CW358">
        <f>MIN(AY357*(1+AY$6/Setup!$C$13),AY$7)</f>
        <v/>
      </c>
      <c r="CX358">
        <f>MIN(AZ357*(1+AZ$6/Setup!$C$13),AZ$7)</f>
        <v/>
      </c>
      <c r="CY358">
        <f>MIN(BA357*(1+BA$6/Setup!$C$13),BA$7)</f>
        <v/>
      </c>
      <c r="CZ358">
        <f>MIN(BB357*(1+BB$6/Setup!$C$13),BB$7)</f>
        <v/>
      </c>
      <c r="DA358">
        <f>MIN(BC357*(1+BC$6/Setup!$C$13),BC$7)</f>
        <v/>
      </c>
      <c r="DB358">
        <f>MIN(BD357*(1+BD$6/Setup!$C$13),BD$7)</f>
        <v/>
      </c>
      <c r="DC358">
        <f>MIN(BE357*(1+BE$6/Setup!$C$13),BE$7)</f>
        <v/>
      </c>
      <c r="DD358">
        <f>MIN(BF357*(1+BF$6/Setup!$C$13),BF$7)</f>
        <v/>
      </c>
      <c r="DE358">
        <f>MIN(BG357*(1+BG$6/Setup!$C$13),BG$7)</f>
        <v/>
      </c>
      <c r="DF358">
        <f>MIN(BH357*(1+BH$6/Setup!$C$13),BH$7)</f>
        <v/>
      </c>
      <c r="DG358">
        <f>MIN(BI357*(1+BI$6/Setup!$C$13),BI$7)</f>
        <v/>
      </c>
      <c r="DH358">
        <f>MIN(BJ357*(1+BJ$6/Setup!$C$13),BJ$7)</f>
        <v/>
      </c>
      <c r="DI358">
        <f>MIN(BK357*(1+BK$6/Setup!$C$13),BK$7)</f>
        <v/>
      </c>
      <c r="DJ358">
        <f>MIN(BL357*(1+BL$6/Setup!$C$13),BL$7)</f>
        <v/>
      </c>
      <c r="DK358">
        <f>MIN(BM357*(1+BM$6/Setup!$C$13),BM$7)</f>
        <v/>
      </c>
      <c r="DL358">
        <f>MIN(BN357*(1+BN$6/Setup!$C$13),BN$7)</f>
        <v/>
      </c>
      <c r="DM358">
        <f>MIN(BO357*(1+BO$6/Setup!$C$13),BO$7)</f>
        <v/>
      </c>
      <c r="DN358">
        <f>MIN(BP357*(1+BP$6/Setup!$C$13),BP$7)</f>
        <v/>
      </c>
      <c r="DO358">
        <f>MIN(BQ357*(1+BQ$6/Setup!$C$13),BQ$7)</f>
        <v/>
      </c>
      <c r="DP358">
        <f>MIN(T357*(1+T$6/Setup!$C$13)-BR358,$H358)</f>
        <v/>
      </c>
      <c r="DQ358">
        <f>MIN(U357*(1+U$6/Setup!$C$13)-BS358,MAX(0,$H358-SUM($DP358:DP358)))</f>
        <v/>
      </c>
      <c r="DR358">
        <f>MIN(V357*(1+V$6/Setup!$C$13)-BT358,MAX(0,$H358-SUM($DP358:DQ358)))</f>
        <v/>
      </c>
      <c r="DS358">
        <f>MIN(W357*(1+W$6/Setup!$C$13)-BU358,MAX(0,$H358-SUM($DP358:DR358)))</f>
        <v/>
      </c>
      <c r="DT358">
        <f>MIN(X357*(1+X$6/Setup!$C$13)-BV358,MAX(0,$H358-SUM($DP358:DS358)))</f>
        <v/>
      </c>
      <c r="DU358">
        <f>MIN(Y357*(1+Y$6/Setup!$C$13)-BW358,MAX(0,$H358-SUM($DP358:DT358)))</f>
        <v/>
      </c>
      <c r="DV358">
        <f>MIN(Z357*(1+Z$6/Setup!$C$13)-BX358,MAX(0,$H358-SUM($DP358:DU358)))</f>
        <v/>
      </c>
      <c r="DW358">
        <f>MIN(AA357*(1+AA$6/Setup!$C$13)-BY358,MAX(0,$H358-SUM($DP358:DV358)))</f>
        <v/>
      </c>
      <c r="DX358">
        <f>MIN(AB357*(1+AB$6/Setup!$C$13)-BZ358,MAX(0,$H358-SUM($DP358:DW358)))</f>
        <v/>
      </c>
      <c r="DY358">
        <f>MIN(AC357*(1+AC$6/Setup!$C$13)-CA358,MAX(0,$H358-SUM($DP358:DX358)))</f>
        <v/>
      </c>
      <c r="DZ358">
        <f>MIN(AD357*(1+AD$6/Setup!$C$13)-CB358,MAX(0,$H358-SUM($DP358:DY358)))</f>
        <v/>
      </c>
      <c r="EA358">
        <f>MIN(AE357*(1+AE$6/Setup!$C$13)-CC358,MAX(0,$H358-SUM($DP358:DZ358)))</f>
        <v/>
      </c>
      <c r="EB358">
        <f>MIN(AF357*(1+AF$6/Setup!$C$13)-CD358,MAX(0,$H358-SUM($DP358:EA358)))</f>
        <v/>
      </c>
      <c r="EC358">
        <f>MIN(AG357*(1+AG$6/Setup!$C$13)-CE358,MAX(0,$H358-SUM($DP358:EB358)))</f>
        <v/>
      </c>
      <c r="ED358">
        <f>MIN(AH357*(1+AH$6/Setup!$C$13)-CF358,MAX(0,$H358-SUM($DP358:EC358)))</f>
        <v/>
      </c>
      <c r="EE358">
        <f>MIN(AI357*(1+AI$6/Setup!$C$13)-CG358,MAX(0,$H358-SUM($DP358:ED358)))</f>
        <v/>
      </c>
      <c r="EF358">
        <f>MIN(AJ357*(1+AJ$6/Setup!$C$13)-CH358,MAX(0,$H358-SUM($DP358:EE358)))</f>
        <v/>
      </c>
      <c r="EG358">
        <f>MIN(AK357*(1+AK$6/Setup!$C$13)-CI358,MAX(0,$H358-SUM($DP358:EF358)))</f>
        <v/>
      </c>
      <c r="EH358">
        <f>MIN(AL357*(1+AL$6/Setup!$C$13)-CJ358,MAX(0,$H358-SUM($DP358:EG358)))</f>
        <v/>
      </c>
      <c r="EI358">
        <f>MIN(AM357*(1+AM$6/Setup!$C$13)-CK358,MAX(0,$H358-SUM($DP358:EH358)))</f>
        <v/>
      </c>
      <c r="EJ358">
        <f>MIN(AN357*(1+AN$6/Setup!$C$13)-CL358,MAX(0,$H358-SUM($DP358:EI358)))</f>
        <v/>
      </c>
      <c r="EK358">
        <f>MIN(AO357*(1+AO$6/Setup!$C$13)-CM358,MAX(0,$H358-SUM($DP358:EJ358)))</f>
        <v/>
      </c>
      <c r="EL358">
        <f>MIN(AP357*(1+AP$6/Setup!$C$13)-CN358,MAX(0,$H358-SUM($DP358:EK358)))</f>
        <v/>
      </c>
      <c r="EM358">
        <f>MIN(AQ357*(1+AQ$6/Setup!$C$13)-CO358,MAX(0,$H358-SUM($DP358:EL358)))</f>
        <v/>
      </c>
      <c r="EN358">
        <f>MIN(AR357*(1+AR$6/Setup!$C$13)-CP358,MAX(0,$H358-SUM($DP358:EM358)))</f>
        <v/>
      </c>
      <c r="EO358">
        <f>MIN(AS357*(1+AS$6/Setup!$C$13)-CQ358,MAX(0,$H358-SUM($DP358:EN358)))</f>
        <v/>
      </c>
      <c r="EP358">
        <f>MIN(AT357*(1+AT$6/Setup!$C$13)-CR358,MAX(0,$H358-SUM($DP358:EO358)))</f>
        <v/>
      </c>
      <c r="EQ358">
        <f>MIN(AU357*(1+AU$6/Setup!$C$13)-CS358,MAX(0,$H358-SUM($DP358:EP358)))</f>
        <v/>
      </c>
      <c r="ER358">
        <f>MIN(AV357*(1+AV$6/Setup!$C$13)-CT358,MAX(0,$H358-SUM($DP358:EQ358)))</f>
        <v/>
      </c>
      <c r="ES358">
        <f>MIN(AW357*(1+AW$6/Setup!$C$13)-CU358,MAX(0,$H358-SUM($DP358:ER358)))</f>
        <v/>
      </c>
      <c r="ET358">
        <f>MIN(AX357*(1+AX$6/Setup!$C$13)-CV358,MAX(0,$H358-SUM($DP358:ES358)))</f>
        <v/>
      </c>
      <c r="EU358">
        <f>MIN(AY357*(1+AY$6/Setup!$C$13)-CW358,MAX(0,$H358-SUM($DP358:ET358)))</f>
        <v/>
      </c>
      <c r="EV358">
        <f>MIN(AZ357*(1+AZ$6/Setup!$C$13)-CX358,MAX(0,$H358-SUM($DP358:EU358)))</f>
        <v/>
      </c>
      <c r="EW358">
        <f>MIN(BA357*(1+BA$6/Setup!$C$13)-CY358,MAX(0,$H358-SUM($DP358:EV358)))</f>
        <v/>
      </c>
      <c r="EX358">
        <f>MIN(BB357*(1+BB$6/Setup!$C$13)-CZ358,MAX(0,$H358-SUM($DP358:EW358)))</f>
        <v/>
      </c>
      <c r="EY358">
        <f>MIN(BC357*(1+BC$6/Setup!$C$13)-DA358,MAX(0,$H358-SUM($DP358:EX358)))</f>
        <v/>
      </c>
      <c r="EZ358">
        <f>MIN(BD357*(1+BD$6/Setup!$C$13)-DB358,MAX(0,$H358-SUM($DP358:EY358)))</f>
        <v/>
      </c>
      <c r="FA358">
        <f>MIN(BE357*(1+BE$6/Setup!$C$13)-DC358,MAX(0,$H358-SUM($DP358:EZ358)))</f>
        <v/>
      </c>
      <c r="FB358">
        <f>MIN(BF357*(1+BF$6/Setup!$C$13)-DD358,MAX(0,$H358-SUM($DP358:FA358)))</f>
        <v/>
      </c>
      <c r="FC358">
        <f>MIN(BG357*(1+BG$6/Setup!$C$13)-DE358,MAX(0,$H358-SUM($DP358:FB358)))</f>
        <v/>
      </c>
      <c r="FD358">
        <f>MIN(BH357*(1+BH$6/Setup!$C$13)-DF358,MAX(0,$H358-SUM($DP358:FC358)))</f>
        <v/>
      </c>
      <c r="FE358">
        <f>MIN(BI357*(1+BI$6/Setup!$C$13)-DG358,MAX(0,$H358-SUM($DP358:FD358)))</f>
        <v/>
      </c>
      <c r="FF358">
        <f>MIN(BJ357*(1+BJ$6/Setup!$C$13)-DH358,MAX(0,$H358-SUM($DP358:FE358)))</f>
        <v/>
      </c>
      <c r="FG358">
        <f>MIN(BK357*(1+BK$6/Setup!$C$13)-DI358,MAX(0,$H358-SUM($DP358:FF358)))</f>
        <v/>
      </c>
      <c r="FH358">
        <f>MIN(BL357*(1+BL$6/Setup!$C$13)-DJ358,MAX(0,$H358-SUM($DP358:FG358)))</f>
        <v/>
      </c>
      <c r="FI358">
        <f>MIN(BM357*(1+BM$6/Setup!$C$13)-DK358,MAX(0,$H358-SUM($DP358:FH358)))</f>
        <v/>
      </c>
      <c r="FJ358">
        <f>MIN(BN357*(1+BN$6/Setup!$C$13)-DL358,MAX(0,$H358-SUM($DP358:FI358)))</f>
        <v/>
      </c>
      <c r="FK358">
        <f>MIN(BO357*(1+BO$6/Setup!$C$13)-DM358,MAX(0,$H358-SUM($DP358:FJ358)))</f>
        <v/>
      </c>
      <c r="FL358">
        <f>MIN(BP357*(1+BP$6/Setup!$C$13)-DN358,MAX(0,$H358-SUM($DP358:FK358)))</f>
        <v/>
      </c>
      <c r="FM358">
        <f>MIN(BQ357*(1+BQ$6/Setup!$C$13)-DO358,MAX(0,$H358-SUM($DP358:FL358)))</f>
        <v/>
      </c>
    </row>
    <row r="359">
      <c r="A359">
        <f>A358+1</f>
        <v/>
      </c>
      <c r="B359">
        <f>IF(Setup!$C$6="Every week",Setup!$C$7+7*(A359-1),IF(Setup!$C$6="Every 2 weeks",Setup!$C$7+14*(A359-1),IF(Setup!$C$6="Every month",EDATE(Setup!$C$7,A359-1),EOMONTH(Setup!$C$7,INT((A359-1+Setup!$C$20)/2)-1)+MIN(IF(MOD(A359-1+Setup!$C$20,2)=0,Setup!$C$18,Setup!$C$19),DAY(EOMONTH(Setup!$C$7,INT((A359-1+Setup!$C$20)/2)))))))</f>
        <v/>
      </c>
      <c r="C359">
        <f>N('Paycheck Plan'!J355)</f>
        <v/>
      </c>
      <c r="D359">
        <f>N('Paycheck Plan'!K355)</f>
        <v/>
      </c>
      <c r="E359">
        <f>MIN(MAX(0,Setup!$C$10-F358),MAX(0,Setup!$C$8+C359-G359))</f>
        <v/>
      </c>
      <c r="F359">
        <f>F358+E359</f>
        <v/>
      </c>
      <c r="G359">
        <f>MIN(Setup!$C$14,MAX(0,Setup!$C$8+C359))</f>
        <v/>
      </c>
      <c r="H359">
        <f>MAX(0,Setup!$C$8+C359-G359-E359)+SUM($T$7:$BQ$7)-SUM(BR359:DO359)</f>
        <v/>
      </c>
      <c r="I359">
        <f>SUMPRODUCT(T358:BQ358,$T$6:$BQ$6)/Setup!$C$13</f>
        <v/>
      </c>
      <c r="J359">
        <f>SUM(T359:BQ359)</f>
        <v/>
      </c>
      <c r="K359">
        <f>IF(MAX(DP359:FM359)&gt;0,MATCH(MAX(DP359:FM359),DP359:FM359,0),1)</f>
        <v/>
      </c>
      <c r="T359">
        <f>MAX(0,T358*(1+T$6/Setup!$C$13)-BR359-DP359)+IF($K359=1,$D359,0)</f>
        <v/>
      </c>
      <c r="U359">
        <f>MAX(0,U358*(1+U$6/Setup!$C$13)-BS359-DQ359)+IF($K359=2,$D359,0)</f>
        <v/>
      </c>
      <c r="V359">
        <f>MAX(0,V358*(1+V$6/Setup!$C$13)-BT359-DR359)+IF($K359=3,$D359,0)</f>
        <v/>
      </c>
      <c r="W359">
        <f>MAX(0,W358*(1+W$6/Setup!$C$13)-BU359-DS359)+IF($K359=4,$D359,0)</f>
        <v/>
      </c>
      <c r="X359">
        <f>MAX(0,X358*(1+X$6/Setup!$C$13)-BV359-DT359)+IF($K359=5,$D359,0)</f>
        <v/>
      </c>
      <c r="Y359">
        <f>MAX(0,Y358*(1+Y$6/Setup!$C$13)-BW359-DU359)+IF($K359=6,$D359,0)</f>
        <v/>
      </c>
      <c r="Z359">
        <f>MAX(0,Z358*(1+Z$6/Setup!$C$13)-BX359-DV359)+IF($K359=7,$D359,0)</f>
        <v/>
      </c>
      <c r="AA359">
        <f>MAX(0,AA358*(1+AA$6/Setup!$C$13)-BY359-DW359)+IF($K359=8,$D359,0)</f>
        <v/>
      </c>
      <c r="AB359">
        <f>MAX(0,AB358*(1+AB$6/Setup!$C$13)-BZ359-DX359)+IF($K359=9,$D359,0)</f>
        <v/>
      </c>
      <c r="AC359">
        <f>MAX(0,AC358*(1+AC$6/Setup!$C$13)-CA359-DY359)+IF($K359=10,$D359,0)</f>
        <v/>
      </c>
      <c r="AD359">
        <f>MAX(0,AD358*(1+AD$6/Setup!$C$13)-CB359-DZ359)+IF($K359=11,$D359,0)</f>
        <v/>
      </c>
      <c r="AE359">
        <f>MAX(0,AE358*(1+AE$6/Setup!$C$13)-CC359-EA359)+IF($K359=12,$D359,0)</f>
        <v/>
      </c>
      <c r="AF359">
        <f>MAX(0,AF358*(1+AF$6/Setup!$C$13)-CD359-EB359)+IF($K359=13,$D359,0)</f>
        <v/>
      </c>
      <c r="AG359">
        <f>MAX(0,AG358*(1+AG$6/Setup!$C$13)-CE359-EC359)+IF($K359=14,$D359,0)</f>
        <v/>
      </c>
      <c r="AH359">
        <f>MAX(0,AH358*(1+AH$6/Setup!$C$13)-CF359-ED359)+IF($K359=15,$D359,0)</f>
        <v/>
      </c>
      <c r="AI359">
        <f>MAX(0,AI358*(1+AI$6/Setup!$C$13)-CG359-EE359)+IF($K359=16,$D359,0)</f>
        <v/>
      </c>
      <c r="AJ359">
        <f>MAX(0,AJ358*(1+AJ$6/Setup!$C$13)-CH359-EF359)+IF($K359=17,$D359,0)</f>
        <v/>
      </c>
      <c r="AK359">
        <f>MAX(0,AK358*(1+AK$6/Setup!$C$13)-CI359-EG359)+IF($K359=18,$D359,0)</f>
        <v/>
      </c>
      <c r="AL359">
        <f>MAX(0,AL358*(1+AL$6/Setup!$C$13)-CJ359-EH359)+IF($K359=19,$D359,0)</f>
        <v/>
      </c>
      <c r="AM359">
        <f>MAX(0,AM358*(1+AM$6/Setup!$C$13)-CK359-EI359)+IF($K359=20,$D359,0)</f>
        <v/>
      </c>
      <c r="AN359">
        <f>MAX(0,AN358*(1+AN$6/Setup!$C$13)-CL359-EJ359)+IF($K359=21,$D359,0)</f>
        <v/>
      </c>
      <c r="AO359">
        <f>MAX(0,AO358*(1+AO$6/Setup!$C$13)-CM359-EK359)+IF($K359=22,$D359,0)</f>
        <v/>
      </c>
      <c r="AP359">
        <f>MAX(0,AP358*(1+AP$6/Setup!$C$13)-CN359-EL359)+IF($K359=23,$D359,0)</f>
        <v/>
      </c>
      <c r="AQ359">
        <f>MAX(0,AQ358*(1+AQ$6/Setup!$C$13)-CO359-EM359)+IF($K359=24,$D359,0)</f>
        <v/>
      </c>
      <c r="AR359">
        <f>MAX(0,AR358*(1+AR$6/Setup!$C$13)-CP359-EN359)+IF($K359=25,$D359,0)</f>
        <v/>
      </c>
      <c r="AS359">
        <f>MAX(0,AS358*(1+AS$6/Setup!$C$13)-CQ359-EO359)+IF($K359=26,$D359,0)</f>
        <v/>
      </c>
      <c r="AT359">
        <f>MAX(0,AT358*(1+AT$6/Setup!$C$13)-CR359-EP359)+IF($K359=27,$D359,0)</f>
        <v/>
      </c>
      <c r="AU359">
        <f>MAX(0,AU358*(1+AU$6/Setup!$C$13)-CS359-EQ359)+IF($K359=28,$D359,0)</f>
        <v/>
      </c>
      <c r="AV359">
        <f>MAX(0,AV358*(1+AV$6/Setup!$C$13)-CT359-ER359)+IF($K359=29,$D359,0)</f>
        <v/>
      </c>
      <c r="AW359">
        <f>MAX(0,AW358*(1+AW$6/Setup!$C$13)-CU359-ES359)+IF($K359=30,$D359,0)</f>
        <v/>
      </c>
      <c r="AX359">
        <f>MAX(0,AX358*(1+AX$6/Setup!$C$13)-CV359-ET359)+IF($K359=31,$D359,0)</f>
        <v/>
      </c>
      <c r="AY359">
        <f>MAX(0,AY358*(1+AY$6/Setup!$C$13)-CW359-EU359)+IF($K359=32,$D359,0)</f>
        <v/>
      </c>
      <c r="AZ359">
        <f>MAX(0,AZ358*(1+AZ$6/Setup!$C$13)-CX359-EV359)+IF($K359=33,$D359,0)</f>
        <v/>
      </c>
      <c r="BA359">
        <f>MAX(0,BA358*(1+BA$6/Setup!$C$13)-CY359-EW359)+IF($K359=34,$D359,0)</f>
        <v/>
      </c>
      <c r="BB359">
        <f>MAX(0,BB358*(1+BB$6/Setup!$C$13)-CZ359-EX359)+IF($K359=35,$D359,0)</f>
        <v/>
      </c>
      <c r="BC359">
        <f>MAX(0,BC358*(1+BC$6/Setup!$C$13)-DA359-EY359)+IF($K359=36,$D359,0)</f>
        <v/>
      </c>
      <c r="BD359">
        <f>MAX(0,BD358*(1+BD$6/Setup!$C$13)-DB359-EZ359)+IF($K359=37,$D359,0)</f>
        <v/>
      </c>
      <c r="BE359">
        <f>MAX(0,BE358*(1+BE$6/Setup!$C$13)-DC359-FA359)+IF($K359=38,$D359,0)</f>
        <v/>
      </c>
      <c r="BF359">
        <f>MAX(0,BF358*(1+BF$6/Setup!$C$13)-DD359-FB359)+IF($K359=39,$D359,0)</f>
        <v/>
      </c>
      <c r="BG359">
        <f>MAX(0,BG358*(1+BG$6/Setup!$C$13)-DE359-FC359)+IF($K359=40,$D359,0)</f>
        <v/>
      </c>
      <c r="BH359">
        <f>MAX(0,BH358*(1+BH$6/Setup!$C$13)-DF359-FD359)+IF($K359=41,$D359,0)</f>
        <v/>
      </c>
      <c r="BI359">
        <f>MAX(0,BI358*(1+BI$6/Setup!$C$13)-DG359-FE359)+IF($K359=42,$D359,0)</f>
        <v/>
      </c>
      <c r="BJ359">
        <f>MAX(0,BJ358*(1+BJ$6/Setup!$C$13)-DH359-FF359)+IF($K359=43,$D359,0)</f>
        <v/>
      </c>
      <c r="BK359">
        <f>MAX(0,BK358*(1+BK$6/Setup!$C$13)-DI359-FG359)+IF($K359=44,$D359,0)</f>
        <v/>
      </c>
      <c r="BL359">
        <f>MAX(0,BL358*(1+BL$6/Setup!$C$13)-DJ359-FH359)+IF($K359=45,$D359,0)</f>
        <v/>
      </c>
      <c r="BM359">
        <f>MAX(0,BM358*(1+BM$6/Setup!$C$13)-DK359-FI359)+IF($K359=46,$D359,0)</f>
        <v/>
      </c>
      <c r="BN359">
        <f>MAX(0,BN358*(1+BN$6/Setup!$C$13)-DL359-FJ359)+IF($K359=47,$D359,0)</f>
        <v/>
      </c>
      <c r="BO359">
        <f>MAX(0,BO358*(1+BO$6/Setup!$C$13)-DM359-FK359)+IF($K359=48,$D359,0)</f>
        <v/>
      </c>
      <c r="BP359">
        <f>MAX(0,BP358*(1+BP$6/Setup!$C$13)-DN359-FL359)+IF($K359=49,$D359,0)</f>
        <v/>
      </c>
      <c r="BQ359">
        <f>MAX(0,BQ358*(1+BQ$6/Setup!$C$13)-DO359-FM359)+IF($K359=50,$D359,0)</f>
        <v/>
      </c>
      <c r="BR359">
        <f>MIN(T358*(1+T$6/Setup!$C$13),T$7)</f>
        <v/>
      </c>
      <c r="BS359">
        <f>MIN(U358*(1+U$6/Setup!$C$13),U$7)</f>
        <v/>
      </c>
      <c r="BT359">
        <f>MIN(V358*(1+V$6/Setup!$C$13),V$7)</f>
        <v/>
      </c>
      <c r="BU359">
        <f>MIN(W358*(1+W$6/Setup!$C$13),W$7)</f>
        <v/>
      </c>
      <c r="BV359">
        <f>MIN(X358*(1+X$6/Setup!$C$13),X$7)</f>
        <v/>
      </c>
      <c r="BW359">
        <f>MIN(Y358*(1+Y$6/Setup!$C$13),Y$7)</f>
        <v/>
      </c>
      <c r="BX359">
        <f>MIN(Z358*(1+Z$6/Setup!$C$13),Z$7)</f>
        <v/>
      </c>
      <c r="BY359">
        <f>MIN(AA358*(1+AA$6/Setup!$C$13),AA$7)</f>
        <v/>
      </c>
      <c r="BZ359">
        <f>MIN(AB358*(1+AB$6/Setup!$C$13),AB$7)</f>
        <v/>
      </c>
      <c r="CA359">
        <f>MIN(AC358*(1+AC$6/Setup!$C$13),AC$7)</f>
        <v/>
      </c>
      <c r="CB359">
        <f>MIN(AD358*(1+AD$6/Setup!$C$13),AD$7)</f>
        <v/>
      </c>
      <c r="CC359">
        <f>MIN(AE358*(1+AE$6/Setup!$C$13),AE$7)</f>
        <v/>
      </c>
      <c r="CD359">
        <f>MIN(AF358*(1+AF$6/Setup!$C$13),AF$7)</f>
        <v/>
      </c>
      <c r="CE359">
        <f>MIN(AG358*(1+AG$6/Setup!$C$13),AG$7)</f>
        <v/>
      </c>
      <c r="CF359">
        <f>MIN(AH358*(1+AH$6/Setup!$C$13),AH$7)</f>
        <v/>
      </c>
      <c r="CG359">
        <f>MIN(AI358*(1+AI$6/Setup!$C$13),AI$7)</f>
        <v/>
      </c>
      <c r="CH359">
        <f>MIN(AJ358*(1+AJ$6/Setup!$C$13),AJ$7)</f>
        <v/>
      </c>
      <c r="CI359">
        <f>MIN(AK358*(1+AK$6/Setup!$C$13),AK$7)</f>
        <v/>
      </c>
      <c r="CJ359">
        <f>MIN(AL358*(1+AL$6/Setup!$C$13),AL$7)</f>
        <v/>
      </c>
      <c r="CK359">
        <f>MIN(AM358*(1+AM$6/Setup!$C$13),AM$7)</f>
        <v/>
      </c>
      <c r="CL359">
        <f>MIN(AN358*(1+AN$6/Setup!$C$13),AN$7)</f>
        <v/>
      </c>
      <c r="CM359">
        <f>MIN(AO358*(1+AO$6/Setup!$C$13),AO$7)</f>
        <v/>
      </c>
      <c r="CN359">
        <f>MIN(AP358*(1+AP$6/Setup!$C$13),AP$7)</f>
        <v/>
      </c>
      <c r="CO359">
        <f>MIN(AQ358*(1+AQ$6/Setup!$C$13),AQ$7)</f>
        <v/>
      </c>
      <c r="CP359">
        <f>MIN(AR358*(1+AR$6/Setup!$C$13),AR$7)</f>
        <v/>
      </c>
      <c r="CQ359">
        <f>MIN(AS358*(1+AS$6/Setup!$C$13),AS$7)</f>
        <v/>
      </c>
      <c r="CR359">
        <f>MIN(AT358*(1+AT$6/Setup!$C$13),AT$7)</f>
        <v/>
      </c>
      <c r="CS359">
        <f>MIN(AU358*(1+AU$6/Setup!$C$13),AU$7)</f>
        <v/>
      </c>
      <c r="CT359">
        <f>MIN(AV358*(1+AV$6/Setup!$C$13),AV$7)</f>
        <v/>
      </c>
      <c r="CU359">
        <f>MIN(AW358*(1+AW$6/Setup!$C$13),AW$7)</f>
        <v/>
      </c>
      <c r="CV359">
        <f>MIN(AX358*(1+AX$6/Setup!$C$13),AX$7)</f>
        <v/>
      </c>
      <c r="CW359">
        <f>MIN(AY358*(1+AY$6/Setup!$C$13),AY$7)</f>
        <v/>
      </c>
      <c r="CX359">
        <f>MIN(AZ358*(1+AZ$6/Setup!$C$13),AZ$7)</f>
        <v/>
      </c>
      <c r="CY359">
        <f>MIN(BA358*(1+BA$6/Setup!$C$13),BA$7)</f>
        <v/>
      </c>
      <c r="CZ359">
        <f>MIN(BB358*(1+BB$6/Setup!$C$13),BB$7)</f>
        <v/>
      </c>
      <c r="DA359">
        <f>MIN(BC358*(1+BC$6/Setup!$C$13),BC$7)</f>
        <v/>
      </c>
      <c r="DB359">
        <f>MIN(BD358*(1+BD$6/Setup!$C$13),BD$7)</f>
        <v/>
      </c>
      <c r="DC359">
        <f>MIN(BE358*(1+BE$6/Setup!$C$13),BE$7)</f>
        <v/>
      </c>
      <c r="DD359">
        <f>MIN(BF358*(1+BF$6/Setup!$C$13),BF$7)</f>
        <v/>
      </c>
      <c r="DE359">
        <f>MIN(BG358*(1+BG$6/Setup!$C$13),BG$7)</f>
        <v/>
      </c>
      <c r="DF359">
        <f>MIN(BH358*(1+BH$6/Setup!$C$13),BH$7)</f>
        <v/>
      </c>
      <c r="DG359">
        <f>MIN(BI358*(1+BI$6/Setup!$C$13),BI$7)</f>
        <v/>
      </c>
      <c r="DH359">
        <f>MIN(BJ358*(1+BJ$6/Setup!$C$13),BJ$7)</f>
        <v/>
      </c>
      <c r="DI359">
        <f>MIN(BK358*(1+BK$6/Setup!$C$13),BK$7)</f>
        <v/>
      </c>
      <c r="DJ359">
        <f>MIN(BL358*(1+BL$6/Setup!$C$13),BL$7)</f>
        <v/>
      </c>
      <c r="DK359">
        <f>MIN(BM358*(1+BM$6/Setup!$C$13),BM$7)</f>
        <v/>
      </c>
      <c r="DL359">
        <f>MIN(BN358*(1+BN$6/Setup!$C$13),BN$7)</f>
        <v/>
      </c>
      <c r="DM359">
        <f>MIN(BO358*(1+BO$6/Setup!$C$13),BO$7)</f>
        <v/>
      </c>
      <c r="DN359">
        <f>MIN(BP358*(1+BP$6/Setup!$C$13),BP$7)</f>
        <v/>
      </c>
      <c r="DO359">
        <f>MIN(BQ358*(1+BQ$6/Setup!$C$13),BQ$7)</f>
        <v/>
      </c>
      <c r="DP359">
        <f>MIN(T358*(1+T$6/Setup!$C$13)-BR359,$H359)</f>
        <v/>
      </c>
      <c r="DQ359">
        <f>MIN(U358*(1+U$6/Setup!$C$13)-BS359,MAX(0,$H359-SUM($DP359:DP359)))</f>
        <v/>
      </c>
      <c r="DR359">
        <f>MIN(V358*(1+V$6/Setup!$C$13)-BT359,MAX(0,$H359-SUM($DP359:DQ359)))</f>
        <v/>
      </c>
      <c r="DS359">
        <f>MIN(W358*(1+W$6/Setup!$C$13)-BU359,MAX(0,$H359-SUM($DP359:DR359)))</f>
        <v/>
      </c>
      <c r="DT359">
        <f>MIN(X358*(1+X$6/Setup!$C$13)-BV359,MAX(0,$H359-SUM($DP359:DS359)))</f>
        <v/>
      </c>
      <c r="DU359">
        <f>MIN(Y358*(1+Y$6/Setup!$C$13)-BW359,MAX(0,$H359-SUM($DP359:DT359)))</f>
        <v/>
      </c>
      <c r="DV359">
        <f>MIN(Z358*(1+Z$6/Setup!$C$13)-BX359,MAX(0,$H359-SUM($DP359:DU359)))</f>
        <v/>
      </c>
      <c r="DW359">
        <f>MIN(AA358*(1+AA$6/Setup!$C$13)-BY359,MAX(0,$H359-SUM($DP359:DV359)))</f>
        <v/>
      </c>
      <c r="DX359">
        <f>MIN(AB358*(1+AB$6/Setup!$C$13)-BZ359,MAX(0,$H359-SUM($DP359:DW359)))</f>
        <v/>
      </c>
      <c r="DY359">
        <f>MIN(AC358*(1+AC$6/Setup!$C$13)-CA359,MAX(0,$H359-SUM($DP359:DX359)))</f>
        <v/>
      </c>
      <c r="DZ359">
        <f>MIN(AD358*(1+AD$6/Setup!$C$13)-CB359,MAX(0,$H359-SUM($DP359:DY359)))</f>
        <v/>
      </c>
      <c r="EA359">
        <f>MIN(AE358*(1+AE$6/Setup!$C$13)-CC359,MAX(0,$H359-SUM($DP359:DZ359)))</f>
        <v/>
      </c>
      <c r="EB359">
        <f>MIN(AF358*(1+AF$6/Setup!$C$13)-CD359,MAX(0,$H359-SUM($DP359:EA359)))</f>
        <v/>
      </c>
      <c r="EC359">
        <f>MIN(AG358*(1+AG$6/Setup!$C$13)-CE359,MAX(0,$H359-SUM($DP359:EB359)))</f>
        <v/>
      </c>
      <c r="ED359">
        <f>MIN(AH358*(1+AH$6/Setup!$C$13)-CF359,MAX(0,$H359-SUM($DP359:EC359)))</f>
        <v/>
      </c>
      <c r="EE359">
        <f>MIN(AI358*(1+AI$6/Setup!$C$13)-CG359,MAX(0,$H359-SUM($DP359:ED359)))</f>
        <v/>
      </c>
      <c r="EF359">
        <f>MIN(AJ358*(1+AJ$6/Setup!$C$13)-CH359,MAX(0,$H359-SUM($DP359:EE359)))</f>
        <v/>
      </c>
      <c r="EG359">
        <f>MIN(AK358*(1+AK$6/Setup!$C$13)-CI359,MAX(0,$H359-SUM($DP359:EF359)))</f>
        <v/>
      </c>
      <c r="EH359">
        <f>MIN(AL358*(1+AL$6/Setup!$C$13)-CJ359,MAX(0,$H359-SUM($DP359:EG359)))</f>
        <v/>
      </c>
      <c r="EI359">
        <f>MIN(AM358*(1+AM$6/Setup!$C$13)-CK359,MAX(0,$H359-SUM($DP359:EH359)))</f>
        <v/>
      </c>
      <c r="EJ359">
        <f>MIN(AN358*(1+AN$6/Setup!$C$13)-CL359,MAX(0,$H359-SUM($DP359:EI359)))</f>
        <v/>
      </c>
      <c r="EK359">
        <f>MIN(AO358*(1+AO$6/Setup!$C$13)-CM359,MAX(0,$H359-SUM($DP359:EJ359)))</f>
        <v/>
      </c>
      <c r="EL359">
        <f>MIN(AP358*(1+AP$6/Setup!$C$13)-CN359,MAX(0,$H359-SUM($DP359:EK359)))</f>
        <v/>
      </c>
      <c r="EM359">
        <f>MIN(AQ358*(1+AQ$6/Setup!$C$13)-CO359,MAX(0,$H359-SUM($DP359:EL359)))</f>
        <v/>
      </c>
      <c r="EN359">
        <f>MIN(AR358*(1+AR$6/Setup!$C$13)-CP359,MAX(0,$H359-SUM($DP359:EM359)))</f>
        <v/>
      </c>
      <c r="EO359">
        <f>MIN(AS358*(1+AS$6/Setup!$C$13)-CQ359,MAX(0,$H359-SUM($DP359:EN359)))</f>
        <v/>
      </c>
      <c r="EP359">
        <f>MIN(AT358*(1+AT$6/Setup!$C$13)-CR359,MAX(0,$H359-SUM($DP359:EO359)))</f>
        <v/>
      </c>
      <c r="EQ359">
        <f>MIN(AU358*(1+AU$6/Setup!$C$13)-CS359,MAX(0,$H359-SUM($DP359:EP359)))</f>
        <v/>
      </c>
      <c r="ER359">
        <f>MIN(AV358*(1+AV$6/Setup!$C$13)-CT359,MAX(0,$H359-SUM($DP359:EQ359)))</f>
        <v/>
      </c>
      <c r="ES359">
        <f>MIN(AW358*(1+AW$6/Setup!$C$13)-CU359,MAX(0,$H359-SUM($DP359:ER359)))</f>
        <v/>
      </c>
      <c r="ET359">
        <f>MIN(AX358*(1+AX$6/Setup!$C$13)-CV359,MAX(0,$H359-SUM($DP359:ES359)))</f>
        <v/>
      </c>
      <c r="EU359">
        <f>MIN(AY358*(1+AY$6/Setup!$C$13)-CW359,MAX(0,$H359-SUM($DP359:ET359)))</f>
        <v/>
      </c>
      <c r="EV359">
        <f>MIN(AZ358*(1+AZ$6/Setup!$C$13)-CX359,MAX(0,$H359-SUM($DP359:EU359)))</f>
        <v/>
      </c>
      <c r="EW359">
        <f>MIN(BA358*(1+BA$6/Setup!$C$13)-CY359,MAX(0,$H359-SUM($DP359:EV359)))</f>
        <v/>
      </c>
      <c r="EX359">
        <f>MIN(BB358*(1+BB$6/Setup!$C$13)-CZ359,MAX(0,$H359-SUM($DP359:EW359)))</f>
        <v/>
      </c>
      <c r="EY359">
        <f>MIN(BC358*(1+BC$6/Setup!$C$13)-DA359,MAX(0,$H359-SUM($DP359:EX359)))</f>
        <v/>
      </c>
      <c r="EZ359">
        <f>MIN(BD358*(1+BD$6/Setup!$C$13)-DB359,MAX(0,$H359-SUM($DP359:EY359)))</f>
        <v/>
      </c>
      <c r="FA359">
        <f>MIN(BE358*(1+BE$6/Setup!$C$13)-DC359,MAX(0,$H359-SUM($DP359:EZ359)))</f>
        <v/>
      </c>
      <c r="FB359">
        <f>MIN(BF358*(1+BF$6/Setup!$C$13)-DD359,MAX(0,$H359-SUM($DP359:FA359)))</f>
        <v/>
      </c>
      <c r="FC359">
        <f>MIN(BG358*(1+BG$6/Setup!$C$13)-DE359,MAX(0,$H359-SUM($DP359:FB359)))</f>
        <v/>
      </c>
      <c r="FD359">
        <f>MIN(BH358*(1+BH$6/Setup!$C$13)-DF359,MAX(0,$H359-SUM($DP359:FC359)))</f>
        <v/>
      </c>
      <c r="FE359">
        <f>MIN(BI358*(1+BI$6/Setup!$C$13)-DG359,MAX(0,$H359-SUM($DP359:FD359)))</f>
        <v/>
      </c>
      <c r="FF359">
        <f>MIN(BJ358*(1+BJ$6/Setup!$C$13)-DH359,MAX(0,$H359-SUM($DP359:FE359)))</f>
        <v/>
      </c>
      <c r="FG359">
        <f>MIN(BK358*(1+BK$6/Setup!$C$13)-DI359,MAX(0,$H359-SUM($DP359:FF359)))</f>
        <v/>
      </c>
      <c r="FH359">
        <f>MIN(BL358*(1+BL$6/Setup!$C$13)-DJ359,MAX(0,$H359-SUM($DP359:FG359)))</f>
        <v/>
      </c>
      <c r="FI359">
        <f>MIN(BM358*(1+BM$6/Setup!$C$13)-DK359,MAX(0,$H359-SUM($DP359:FH359)))</f>
        <v/>
      </c>
      <c r="FJ359">
        <f>MIN(BN358*(1+BN$6/Setup!$C$13)-DL359,MAX(0,$H359-SUM($DP359:FI359)))</f>
        <v/>
      </c>
      <c r="FK359">
        <f>MIN(BO358*(1+BO$6/Setup!$C$13)-DM359,MAX(0,$H359-SUM($DP359:FJ359)))</f>
        <v/>
      </c>
      <c r="FL359">
        <f>MIN(BP358*(1+BP$6/Setup!$C$13)-DN359,MAX(0,$H359-SUM($DP359:FK359)))</f>
        <v/>
      </c>
      <c r="FM359">
        <f>MIN(BQ358*(1+BQ$6/Setup!$C$13)-DO359,MAX(0,$H359-SUM($DP359:FL359)))</f>
        <v/>
      </c>
    </row>
    <row r="360">
      <c r="A360">
        <f>A359+1</f>
        <v/>
      </c>
      <c r="B360">
        <f>IF(Setup!$C$6="Every week",Setup!$C$7+7*(A360-1),IF(Setup!$C$6="Every 2 weeks",Setup!$C$7+14*(A360-1),IF(Setup!$C$6="Every month",EDATE(Setup!$C$7,A360-1),EOMONTH(Setup!$C$7,INT((A360-1+Setup!$C$20)/2)-1)+MIN(IF(MOD(A360-1+Setup!$C$20,2)=0,Setup!$C$18,Setup!$C$19),DAY(EOMONTH(Setup!$C$7,INT((A360-1+Setup!$C$20)/2)))))))</f>
        <v/>
      </c>
      <c r="C360">
        <f>N('Paycheck Plan'!J356)</f>
        <v/>
      </c>
      <c r="D360">
        <f>N('Paycheck Plan'!K356)</f>
        <v/>
      </c>
      <c r="E360">
        <f>MIN(MAX(0,Setup!$C$10-F359),MAX(0,Setup!$C$8+C360-G360))</f>
        <v/>
      </c>
      <c r="F360">
        <f>F359+E360</f>
        <v/>
      </c>
      <c r="G360">
        <f>MIN(Setup!$C$14,MAX(0,Setup!$C$8+C360))</f>
        <v/>
      </c>
      <c r="H360">
        <f>MAX(0,Setup!$C$8+C360-G360-E360)+SUM($T$7:$BQ$7)-SUM(BR360:DO360)</f>
        <v/>
      </c>
      <c r="I360">
        <f>SUMPRODUCT(T359:BQ359,$T$6:$BQ$6)/Setup!$C$13</f>
        <v/>
      </c>
      <c r="J360">
        <f>SUM(T360:BQ360)</f>
        <v/>
      </c>
      <c r="K360">
        <f>IF(MAX(DP360:FM360)&gt;0,MATCH(MAX(DP360:FM360),DP360:FM360,0),1)</f>
        <v/>
      </c>
      <c r="T360">
        <f>MAX(0,T359*(1+T$6/Setup!$C$13)-BR360-DP360)+IF($K360=1,$D360,0)</f>
        <v/>
      </c>
      <c r="U360">
        <f>MAX(0,U359*(1+U$6/Setup!$C$13)-BS360-DQ360)+IF($K360=2,$D360,0)</f>
        <v/>
      </c>
      <c r="V360">
        <f>MAX(0,V359*(1+V$6/Setup!$C$13)-BT360-DR360)+IF($K360=3,$D360,0)</f>
        <v/>
      </c>
      <c r="W360">
        <f>MAX(0,W359*(1+W$6/Setup!$C$13)-BU360-DS360)+IF($K360=4,$D360,0)</f>
        <v/>
      </c>
      <c r="X360">
        <f>MAX(0,X359*(1+X$6/Setup!$C$13)-BV360-DT360)+IF($K360=5,$D360,0)</f>
        <v/>
      </c>
      <c r="Y360">
        <f>MAX(0,Y359*(1+Y$6/Setup!$C$13)-BW360-DU360)+IF($K360=6,$D360,0)</f>
        <v/>
      </c>
      <c r="Z360">
        <f>MAX(0,Z359*(1+Z$6/Setup!$C$13)-BX360-DV360)+IF($K360=7,$D360,0)</f>
        <v/>
      </c>
      <c r="AA360">
        <f>MAX(0,AA359*(1+AA$6/Setup!$C$13)-BY360-DW360)+IF($K360=8,$D360,0)</f>
        <v/>
      </c>
      <c r="AB360">
        <f>MAX(0,AB359*(1+AB$6/Setup!$C$13)-BZ360-DX360)+IF($K360=9,$D360,0)</f>
        <v/>
      </c>
      <c r="AC360">
        <f>MAX(0,AC359*(1+AC$6/Setup!$C$13)-CA360-DY360)+IF($K360=10,$D360,0)</f>
        <v/>
      </c>
      <c r="AD360">
        <f>MAX(0,AD359*(1+AD$6/Setup!$C$13)-CB360-DZ360)+IF($K360=11,$D360,0)</f>
        <v/>
      </c>
      <c r="AE360">
        <f>MAX(0,AE359*(1+AE$6/Setup!$C$13)-CC360-EA360)+IF($K360=12,$D360,0)</f>
        <v/>
      </c>
      <c r="AF360">
        <f>MAX(0,AF359*(1+AF$6/Setup!$C$13)-CD360-EB360)+IF($K360=13,$D360,0)</f>
        <v/>
      </c>
      <c r="AG360">
        <f>MAX(0,AG359*(1+AG$6/Setup!$C$13)-CE360-EC360)+IF($K360=14,$D360,0)</f>
        <v/>
      </c>
      <c r="AH360">
        <f>MAX(0,AH359*(1+AH$6/Setup!$C$13)-CF360-ED360)+IF($K360=15,$D360,0)</f>
        <v/>
      </c>
      <c r="AI360">
        <f>MAX(0,AI359*(1+AI$6/Setup!$C$13)-CG360-EE360)+IF($K360=16,$D360,0)</f>
        <v/>
      </c>
      <c r="AJ360">
        <f>MAX(0,AJ359*(1+AJ$6/Setup!$C$13)-CH360-EF360)+IF($K360=17,$D360,0)</f>
        <v/>
      </c>
      <c r="AK360">
        <f>MAX(0,AK359*(1+AK$6/Setup!$C$13)-CI360-EG360)+IF($K360=18,$D360,0)</f>
        <v/>
      </c>
      <c r="AL360">
        <f>MAX(0,AL359*(1+AL$6/Setup!$C$13)-CJ360-EH360)+IF($K360=19,$D360,0)</f>
        <v/>
      </c>
      <c r="AM360">
        <f>MAX(0,AM359*(1+AM$6/Setup!$C$13)-CK360-EI360)+IF($K360=20,$D360,0)</f>
        <v/>
      </c>
      <c r="AN360">
        <f>MAX(0,AN359*(1+AN$6/Setup!$C$13)-CL360-EJ360)+IF($K360=21,$D360,0)</f>
        <v/>
      </c>
      <c r="AO360">
        <f>MAX(0,AO359*(1+AO$6/Setup!$C$13)-CM360-EK360)+IF($K360=22,$D360,0)</f>
        <v/>
      </c>
      <c r="AP360">
        <f>MAX(0,AP359*(1+AP$6/Setup!$C$13)-CN360-EL360)+IF($K360=23,$D360,0)</f>
        <v/>
      </c>
      <c r="AQ360">
        <f>MAX(0,AQ359*(1+AQ$6/Setup!$C$13)-CO360-EM360)+IF($K360=24,$D360,0)</f>
        <v/>
      </c>
      <c r="AR360">
        <f>MAX(0,AR359*(1+AR$6/Setup!$C$13)-CP360-EN360)+IF($K360=25,$D360,0)</f>
        <v/>
      </c>
      <c r="AS360">
        <f>MAX(0,AS359*(1+AS$6/Setup!$C$13)-CQ360-EO360)+IF($K360=26,$D360,0)</f>
        <v/>
      </c>
      <c r="AT360">
        <f>MAX(0,AT359*(1+AT$6/Setup!$C$13)-CR360-EP360)+IF($K360=27,$D360,0)</f>
        <v/>
      </c>
      <c r="AU360">
        <f>MAX(0,AU359*(1+AU$6/Setup!$C$13)-CS360-EQ360)+IF($K360=28,$D360,0)</f>
        <v/>
      </c>
      <c r="AV360">
        <f>MAX(0,AV359*(1+AV$6/Setup!$C$13)-CT360-ER360)+IF($K360=29,$D360,0)</f>
        <v/>
      </c>
      <c r="AW360">
        <f>MAX(0,AW359*(1+AW$6/Setup!$C$13)-CU360-ES360)+IF($K360=30,$D360,0)</f>
        <v/>
      </c>
      <c r="AX360">
        <f>MAX(0,AX359*(1+AX$6/Setup!$C$13)-CV360-ET360)+IF($K360=31,$D360,0)</f>
        <v/>
      </c>
      <c r="AY360">
        <f>MAX(0,AY359*(1+AY$6/Setup!$C$13)-CW360-EU360)+IF($K360=32,$D360,0)</f>
        <v/>
      </c>
      <c r="AZ360">
        <f>MAX(0,AZ359*(1+AZ$6/Setup!$C$13)-CX360-EV360)+IF($K360=33,$D360,0)</f>
        <v/>
      </c>
      <c r="BA360">
        <f>MAX(0,BA359*(1+BA$6/Setup!$C$13)-CY360-EW360)+IF($K360=34,$D360,0)</f>
        <v/>
      </c>
      <c r="BB360">
        <f>MAX(0,BB359*(1+BB$6/Setup!$C$13)-CZ360-EX360)+IF($K360=35,$D360,0)</f>
        <v/>
      </c>
      <c r="BC360">
        <f>MAX(0,BC359*(1+BC$6/Setup!$C$13)-DA360-EY360)+IF($K360=36,$D360,0)</f>
        <v/>
      </c>
      <c r="BD360">
        <f>MAX(0,BD359*(1+BD$6/Setup!$C$13)-DB360-EZ360)+IF($K360=37,$D360,0)</f>
        <v/>
      </c>
      <c r="BE360">
        <f>MAX(0,BE359*(1+BE$6/Setup!$C$13)-DC360-FA360)+IF($K360=38,$D360,0)</f>
        <v/>
      </c>
      <c r="BF360">
        <f>MAX(0,BF359*(1+BF$6/Setup!$C$13)-DD360-FB360)+IF($K360=39,$D360,0)</f>
        <v/>
      </c>
      <c r="BG360">
        <f>MAX(0,BG359*(1+BG$6/Setup!$C$13)-DE360-FC360)+IF($K360=40,$D360,0)</f>
        <v/>
      </c>
      <c r="BH360">
        <f>MAX(0,BH359*(1+BH$6/Setup!$C$13)-DF360-FD360)+IF($K360=41,$D360,0)</f>
        <v/>
      </c>
      <c r="BI360">
        <f>MAX(0,BI359*(1+BI$6/Setup!$C$13)-DG360-FE360)+IF($K360=42,$D360,0)</f>
        <v/>
      </c>
      <c r="BJ360">
        <f>MAX(0,BJ359*(1+BJ$6/Setup!$C$13)-DH360-FF360)+IF($K360=43,$D360,0)</f>
        <v/>
      </c>
      <c r="BK360">
        <f>MAX(0,BK359*(1+BK$6/Setup!$C$13)-DI360-FG360)+IF($K360=44,$D360,0)</f>
        <v/>
      </c>
      <c r="BL360">
        <f>MAX(0,BL359*(1+BL$6/Setup!$C$13)-DJ360-FH360)+IF($K360=45,$D360,0)</f>
        <v/>
      </c>
      <c r="BM360">
        <f>MAX(0,BM359*(1+BM$6/Setup!$C$13)-DK360-FI360)+IF($K360=46,$D360,0)</f>
        <v/>
      </c>
      <c r="BN360">
        <f>MAX(0,BN359*(1+BN$6/Setup!$C$13)-DL360-FJ360)+IF($K360=47,$D360,0)</f>
        <v/>
      </c>
      <c r="BO360">
        <f>MAX(0,BO359*(1+BO$6/Setup!$C$13)-DM360-FK360)+IF($K360=48,$D360,0)</f>
        <v/>
      </c>
      <c r="BP360">
        <f>MAX(0,BP359*(1+BP$6/Setup!$C$13)-DN360-FL360)+IF($K360=49,$D360,0)</f>
        <v/>
      </c>
      <c r="BQ360">
        <f>MAX(0,BQ359*(1+BQ$6/Setup!$C$13)-DO360-FM360)+IF($K360=50,$D360,0)</f>
        <v/>
      </c>
      <c r="BR360">
        <f>MIN(T359*(1+T$6/Setup!$C$13),T$7)</f>
        <v/>
      </c>
      <c r="BS360">
        <f>MIN(U359*(1+U$6/Setup!$C$13),U$7)</f>
        <v/>
      </c>
      <c r="BT360">
        <f>MIN(V359*(1+V$6/Setup!$C$13),V$7)</f>
        <v/>
      </c>
      <c r="BU360">
        <f>MIN(W359*(1+W$6/Setup!$C$13),W$7)</f>
        <v/>
      </c>
      <c r="BV360">
        <f>MIN(X359*(1+X$6/Setup!$C$13),X$7)</f>
        <v/>
      </c>
      <c r="BW360">
        <f>MIN(Y359*(1+Y$6/Setup!$C$13),Y$7)</f>
        <v/>
      </c>
      <c r="BX360">
        <f>MIN(Z359*(1+Z$6/Setup!$C$13),Z$7)</f>
        <v/>
      </c>
      <c r="BY360">
        <f>MIN(AA359*(1+AA$6/Setup!$C$13),AA$7)</f>
        <v/>
      </c>
      <c r="BZ360">
        <f>MIN(AB359*(1+AB$6/Setup!$C$13),AB$7)</f>
        <v/>
      </c>
      <c r="CA360">
        <f>MIN(AC359*(1+AC$6/Setup!$C$13),AC$7)</f>
        <v/>
      </c>
      <c r="CB360">
        <f>MIN(AD359*(1+AD$6/Setup!$C$13),AD$7)</f>
        <v/>
      </c>
      <c r="CC360">
        <f>MIN(AE359*(1+AE$6/Setup!$C$13),AE$7)</f>
        <v/>
      </c>
      <c r="CD360">
        <f>MIN(AF359*(1+AF$6/Setup!$C$13),AF$7)</f>
        <v/>
      </c>
      <c r="CE360">
        <f>MIN(AG359*(1+AG$6/Setup!$C$13),AG$7)</f>
        <v/>
      </c>
      <c r="CF360">
        <f>MIN(AH359*(1+AH$6/Setup!$C$13),AH$7)</f>
        <v/>
      </c>
      <c r="CG360">
        <f>MIN(AI359*(1+AI$6/Setup!$C$13),AI$7)</f>
        <v/>
      </c>
      <c r="CH360">
        <f>MIN(AJ359*(1+AJ$6/Setup!$C$13),AJ$7)</f>
        <v/>
      </c>
      <c r="CI360">
        <f>MIN(AK359*(1+AK$6/Setup!$C$13),AK$7)</f>
        <v/>
      </c>
      <c r="CJ360">
        <f>MIN(AL359*(1+AL$6/Setup!$C$13),AL$7)</f>
        <v/>
      </c>
      <c r="CK360">
        <f>MIN(AM359*(1+AM$6/Setup!$C$13),AM$7)</f>
        <v/>
      </c>
      <c r="CL360">
        <f>MIN(AN359*(1+AN$6/Setup!$C$13),AN$7)</f>
        <v/>
      </c>
      <c r="CM360">
        <f>MIN(AO359*(1+AO$6/Setup!$C$13),AO$7)</f>
        <v/>
      </c>
      <c r="CN360">
        <f>MIN(AP359*(1+AP$6/Setup!$C$13),AP$7)</f>
        <v/>
      </c>
      <c r="CO360">
        <f>MIN(AQ359*(1+AQ$6/Setup!$C$13),AQ$7)</f>
        <v/>
      </c>
      <c r="CP360">
        <f>MIN(AR359*(1+AR$6/Setup!$C$13),AR$7)</f>
        <v/>
      </c>
      <c r="CQ360">
        <f>MIN(AS359*(1+AS$6/Setup!$C$13),AS$7)</f>
        <v/>
      </c>
      <c r="CR360">
        <f>MIN(AT359*(1+AT$6/Setup!$C$13),AT$7)</f>
        <v/>
      </c>
      <c r="CS360">
        <f>MIN(AU359*(1+AU$6/Setup!$C$13),AU$7)</f>
        <v/>
      </c>
      <c r="CT360">
        <f>MIN(AV359*(1+AV$6/Setup!$C$13),AV$7)</f>
        <v/>
      </c>
      <c r="CU360">
        <f>MIN(AW359*(1+AW$6/Setup!$C$13),AW$7)</f>
        <v/>
      </c>
      <c r="CV360">
        <f>MIN(AX359*(1+AX$6/Setup!$C$13),AX$7)</f>
        <v/>
      </c>
      <c r="CW360">
        <f>MIN(AY359*(1+AY$6/Setup!$C$13),AY$7)</f>
        <v/>
      </c>
      <c r="CX360">
        <f>MIN(AZ359*(1+AZ$6/Setup!$C$13),AZ$7)</f>
        <v/>
      </c>
      <c r="CY360">
        <f>MIN(BA359*(1+BA$6/Setup!$C$13),BA$7)</f>
        <v/>
      </c>
      <c r="CZ360">
        <f>MIN(BB359*(1+BB$6/Setup!$C$13),BB$7)</f>
        <v/>
      </c>
      <c r="DA360">
        <f>MIN(BC359*(1+BC$6/Setup!$C$13),BC$7)</f>
        <v/>
      </c>
      <c r="DB360">
        <f>MIN(BD359*(1+BD$6/Setup!$C$13),BD$7)</f>
        <v/>
      </c>
      <c r="DC360">
        <f>MIN(BE359*(1+BE$6/Setup!$C$13),BE$7)</f>
        <v/>
      </c>
      <c r="DD360">
        <f>MIN(BF359*(1+BF$6/Setup!$C$13),BF$7)</f>
        <v/>
      </c>
      <c r="DE360">
        <f>MIN(BG359*(1+BG$6/Setup!$C$13),BG$7)</f>
        <v/>
      </c>
      <c r="DF360">
        <f>MIN(BH359*(1+BH$6/Setup!$C$13),BH$7)</f>
        <v/>
      </c>
      <c r="DG360">
        <f>MIN(BI359*(1+BI$6/Setup!$C$13),BI$7)</f>
        <v/>
      </c>
      <c r="DH360">
        <f>MIN(BJ359*(1+BJ$6/Setup!$C$13),BJ$7)</f>
        <v/>
      </c>
      <c r="DI360">
        <f>MIN(BK359*(1+BK$6/Setup!$C$13),BK$7)</f>
        <v/>
      </c>
      <c r="DJ360">
        <f>MIN(BL359*(1+BL$6/Setup!$C$13),BL$7)</f>
        <v/>
      </c>
      <c r="DK360">
        <f>MIN(BM359*(1+BM$6/Setup!$C$13),BM$7)</f>
        <v/>
      </c>
      <c r="DL360">
        <f>MIN(BN359*(1+BN$6/Setup!$C$13),BN$7)</f>
        <v/>
      </c>
      <c r="DM360">
        <f>MIN(BO359*(1+BO$6/Setup!$C$13),BO$7)</f>
        <v/>
      </c>
      <c r="DN360">
        <f>MIN(BP359*(1+BP$6/Setup!$C$13),BP$7)</f>
        <v/>
      </c>
      <c r="DO360">
        <f>MIN(BQ359*(1+BQ$6/Setup!$C$13),BQ$7)</f>
        <v/>
      </c>
      <c r="DP360">
        <f>MIN(T359*(1+T$6/Setup!$C$13)-BR360,$H360)</f>
        <v/>
      </c>
      <c r="DQ360">
        <f>MIN(U359*(1+U$6/Setup!$C$13)-BS360,MAX(0,$H360-SUM($DP360:DP360)))</f>
        <v/>
      </c>
      <c r="DR360">
        <f>MIN(V359*(1+V$6/Setup!$C$13)-BT360,MAX(0,$H360-SUM($DP360:DQ360)))</f>
        <v/>
      </c>
      <c r="DS360">
        <f>MIN(W359*(1+W$6/Setup!$C$13)-BU360,MAX(0,$H360-SUM($DP360:DR360)))</f>
        <v/>
      </c>
      <c r="DT360">
        <f>MIN(X359*(1+X$6/Setup!$C$13)-BV360,MAX(0,$H360-SUM($DP360:DS360)))</f>
        <v/>
      </c>
      <c r="DU360">
        <f>MIN(Y359*(1+Y$6/Setup!$C$13)-BW360,MAX(0,$H360-SUM($DP360:DT360)))</f>
        <v/>
      </c>
      <c r="DV360">
        <f>MIN(Z359*(1+Z$6/Setup!$C$13)-BX360,MAX(0,$H360-SUM($DP360:DU360)))</f>
        <v/>
      </c>
      <c r="DW360">
        <f>MIN(AA359*(1+AA$6/Setup!$C$13)-BY360,MAX(0,$H360-SUM($DP360:DV360)))</f>
        <v/>
      </c>
      <c r="DX360">
        <f>MIN(AB359*(1+AB$6/Setup!$C$13)-BZ360,MAX(0,$H360-SUM($DP360:DW360)))</f>
        <v/>
      </c>
      <c r="DY360">
        <f>MIN(AC359*(1+AC$6/Setup!$C$13)-CA360,MAX(0,$H360-SUM($DP360:DX360)))</f>
        <v/>
      </c>
      <c r="DZ360">
        <f>MIN(AD359*(1+AD$6/Setup!$C$13)-CB360,MAX(0,$H360-SUM($DP360:DY360)))</f>
        <v/>
      </c>
      <c r="EA360">
        <f>MIN(AE359*(1+AE$6/Setup!$C$13)-CC360,MAX(0,$H360-SUM($DP360:DZ360)))</f>
        <v/>
      </c>
      <c r="EB360">
        <f>MIN(AF359*(1+AF$6/Setup!$C$13)-CD360,MAX(0,$H360-SUM($DP360:EA360)))</f>
        <v/>
      </c>
      <c r="EC360">
        <f>MIN(AG359*(1+AG$6/Setup!$C$13)-CE360,MAX(0,$H360-SUM($DP360:EB360)))</f>
        <v/>
      </c>
      <c r="ED360">
        <f>MIN(AH359*(1+AH$6/Setup!$C$13)-CF360,MAX(0,$H360-SUM($DP360:EC360)))</f>
        <v/>
      </c>
      <c r="EE360">
        <f>MIN(AI359*(1+AI$6/Setup!$C$13)-CG360,MAX(0,$H360-SUM($DP360:ED360)))</f>
        <v/>
      </c>
      <c r="EF360">
        <f>MIN(AJ359*(1+AJ$6/Setup!$C$13)-CH360,MAX(0,$H360-SUM($DP360:EE360)))</f>
        <v/>
      </c>
      <c r="EG360">
        <f>MIN(AK359*(1+AK$6/Setup!$C$13)-CI360,MAX(0,$H360-SUM($DP360:EF360)))</f>
        <v/>
      </c>
      <c r="EH360">
        <f>MIN(AL359*(1+AL$6/Setup!$C$13)-CJ360,MAX(0,$H360-SUM($DP360:EG360)))</f>
        <v/>
      </c>
      <c r="EI360">
        <f>MIN(AM359*(1+AM$6/Setup!$C$13)-CK360,MAX(0,$H360-SUM($DP360:EH360)))</f>
        <v/>
      </c>
      <c r="EJ360">
        <f>MIN(AN359*(1+AN$6/Setup!$C$13)-CL360,MAX(0,$H360-SUM($DP360:EI360)))</f>
        <v/>
      </c>
      <c r="EK360">
        <f>MIN(AO359*(1+AO$6/Setup!$C$13)-CM360,MAX(0,$H360-SUM($DP360:EJ360)))</f>
        <v/>
      </c>
      <c r="EL360">
        <f>MIN(AP359*(1+AP$6/Setup!$C$13)-CN360,MAX(0,$H360-SUM($DP360:EK360)))</f>
        <v/>
      </c>
      <c r="EM360">
        <f>MIN(AQ359*(1+AQ$6/Setup!$C$13)-CO360,MAX(0,$H360-SUM($DP360:EL360)))</f>
        <v/>
      </c>
      <c r="EN360">
        <f>MIN(AR359*(1+AR$6/Setup!$C$13)-CP360,MAX(0,$H360-SUM($DP360:EM360)))</f>
        <v/>
      </c>
      <c r="EO360">
        <f>MIN(AS359*(1+AS$6/Setup!$C$13)-CQ360,MAX(0,$H360-SUM($DP360:EN360)))</f>
        <v/>
      </c>
      <c r="EP360">
        <f>MIN(AT359*(1+AT$6/Setup!$C$13)-CR360,MAX(0,$H360-SUM($DP360:EO360)))</f>
        <v/>
      </c>
      <c r="EQ360">
        <f>MIN(AU359*(1+AU$6/Setup!$C$13)-CS360,MAX(0,$H360-SUM($DP360:EP360)))</f>
        <v/>
      </c>
      <c r="ER360">
        <f>MIN(AV359*(1+AV$6/Setup!$C$13)-CT360,MAX(0,$H360-SUM($DP360:EQ360)))</f>
        <v/>
      </c>
      <c r="ES360">
        <f>MIN(AW359*(1+AW$6/Setup!$C$13)-CU360,MAX(0,$H360-SUM($DP360:ER360)))</f>
        <v/>
      </c>
      <c r="ET360">
        <f>MIN(AX359*(1+AX$6/Setup!$C$13)-CV360,MAX(0,$H360-SUM($DP360:ES360)))</f>
        <v/>
      </c>
      <c r="EU360">
        <f>MIN(AY359*(1+AY$6/Setup!$C$13)-CW360,MAX(0,$H360-SUM($DP360:ET360)))</f>
        <v/>
      </c>
      <c r="EV360">
        <f>MIN(AZ359*(1+AZ$6/Setup!$C$13)-CX360,MAX(0,$H360-SUM($DP360:EU360)))</f>
        <v/>
      </c>
      <c r="EW360">
        <f>MIN(BA359*(1+BA$6/Setup!$C$13)-CY360,MAX(0,$H360-SUM($DP360:EV360)))</f>
        <v/>
      </c>
      <c r="EX360">
        <f>MIN(BB359*(1+BB$6/Setup!$C$13)-CZ360,MAX(0,$H360-SUM($DP360:EW360)))</f>
        <v/>
      </c>
      <c r="EY360">
        <f>MIN(BC359*(1+BC$6/Setup!$C$13)-DA360,MAX(0,$H360-SUM($DP360:EX360)))</f>
        <v/>
      </c>
      <c r="EZ360">
        <f>MIN(BD359*(1+BD$6/Setup!$C$13)-DB360,MAX(0,$H360-SUM($DP360:EY360)))</f>
        <v/>
      </c>
      <c r="FA360">
        <f>MIN(BE359*(1+BE$6/Setup!$C$13)-DC360,MAX(0,$H360-SUM($DP360:EZ360)))</f>
        <v/>
      </c>
      <c r="FB360">
        <f>MIN(BF359*(1+BF$6/Setup!$C$13)-DD360,MAX(0,$H360-SUM($DP360:FA360)))</f>
        <v/>
      </c>
      <c r="FC360">
        <f>MIN(BG359*(1+BG$6/Setup!$C$13)-DE360,MAX(0,$H360-SUM($DP360:FB360)))</f>
        <v/>
      </c>
      <c r="FD360">
        <f>MIN(BH359*(1+BH$6/Setup!$C$13)-DF360,MAX(0,$H360-SUM($DP360:FC360)))</f>
        <v/>
      </c>
      <c r="FE360">
        <f>MIN(BI359*(1+BI$6/Setup!$C$13)-DG360,MAX(0,$H360-SUM($DP360:FD360)))</f>
        <v/>
      </c>
      <c r="FF360">
        <f>MIN(BJ359*(1+BJ$6/Setup!$C$13)-DH360,MAX(0,$H360-SUM($DP360:FE360)))</f>
        <v/>
      </c>
      <c r="FG360">
        <f>MIN(BK359*(1+BK$6/Setup!$C$13)-DI360,MAX(0,$H360-SUM($DP360:FF360)))</f>
        <v/>
      </c>
      <c r="FH360">
        <f>MIN(BL359*(1+BL$6/Setup!$C$13)-DJ360,MAX(0,$H360-SUM($DP360:FG360)))</f>
        <v/>
      </c>
      <c r="FI360">
        <f>MIN(BM359*(1+BM$6/Setup!$C$13)-DK360,MAX(0,$H360-SUM($DP360:FH360)))</f>
        <v/>
      </c>
      <c r="FJ360">
        <f>MIN(BN359*(1+BN$6/Setup!$C$13)-DL360,MAX(0,$H360-SUM($DP360:FI360)))</f>
        <v/>
      </c>
      <c r="FK360">
        <f>MIN(BO359*(1+BO$6/Setup!$C$13)-DM360,MAX(0,$H360-SUM($DP360:FJ360)))</f>
        <v/>
      </c>
      <c r="FL360">
        <f>MIN(BP359*(1+BP$6/Setup!$C$13)-DN360,MAX(0,$H360-SUM($DP360:FK360)))</f>
        <v/>
      </c>
      <c r="FM360">
        <f>MIN(BQ359*(1+BQ$6/Setup!$C$13)-DO360,MAX(0,$H360-SUM($DP360:FL360)))</f>
        <v/>
      </c>
    </row>
    <row r="361">
      <c r="A361">
        <f>A360+1</f>
        <v/>
      </c>
      <c r="B361">
        <f>IF(Setup!$C$6="Every week",Setup!$C$7+7*(A361-1),IF(Setup!$C$6="Every 2 weeks",Setup!$C$7+14*(A361-1),IF(Setup!$C$6="Every month",EDATE(Setup!$C$7,A361-1),EOMONTH(Setup!$C$7,INT((A361-1+Setup!$C$20)/2)-1)+MIN(IF(MOD(A361-1+Setup!$C$20,2)=0,Setup!$C$18,Setup!$C$19),DAY(EOMONTH(Setup!$C$7,INT((A361-1+Setup!$C$20)/2)))))))</f>
        <v/>
      </c>
      <c r="C361">
        <f>N('Paycheck Plan'!J357)</f>
        <v/>
      </c>
      <c r="D361">
        <f>N('Paycheck Plan'!K357)</f>
        <v/>
      </c>
      <c r="E361">
        <f>MIN(MAX(0,Setup!$C$10-F360),MAX(0,Setup!$C$8+C361-G361))</f>
        <v/>
      </c>
      <c r="F361">
        <f>F360+E361</f>
        <v/>
      </c>
      <c r="G361">
        <f>MIN(Setup!$C$14,MAX(0,Setup!$C$8+C361))</f>
        <v/>
      </c>
      <c r="H361">
        <f>MAX(0,Setup!$C$8+C361-G361-E361)+SUM($T$7:$BQ$7)-SUM(BR361:DO361)</f>
        <v/>
      </c>
      <c r="I361">
        <f>SUMPRODUCT(T360:BQ360,$T$6:$BQ$6)/Setup!$C$13</f>
        <v/>
      </c>
      <c r="J361">
        <f>SUM(T361:BQ361)</f>
        <v/>
      </c>
      <c r="K361">
        <f>IF(MAX(DP361:FM361)&gt;0,MATCH(MAX(DP361:FM361),DP361:FM361,0),1)</f>
        <v/>
      </c>
      <c r="T361">
        <f>MAX(0,T360*(1+T$6/Setup!$C$13)-BR361-DP361)+IF($K361=1,$D361,0)</f>
        <v/>
      </c>
      <c r="U361">
        <f>MAX(0,U360*(1+U$6/Setup!$C$13)-BS361-DQ361)+IF($K361=2,$D361,0)</f>
        <v/>
      </c>
      <c r="V361">
        <f>MAX(0,V360*(1+V$6/Setup!$C$13)-BT361-DR361)+IF($K361=3,$D361,0)</f>
        <v/>
      </c>
      <c r="W361">
        <f>MAX(0,W360*(1+W$6/Setup!$C$13)-BU361-DS361)+IF($K361=4,$D361,0)</f>
        <v/>
      </c>
      <c r="X361">
        <f>MAX(0,X360*(1+X$6/Setup!$C$13)-BV361-DT361)+IF($K361=5,$D361,0)</f>
        <v/>
      </c>
      <c r="Y361">
        <f>MAX(0,Y360*(1+Y$6/Setup!$C$13)-BW361-DU361)+IF($K361=6,$D361,0)</f>
        <v/>
      </c>
      <c r="Z361">
        <f>MAX(0,Z360*(1+Z$6/Setup!$C$13)-BX361-DV361)+IF($K361=7,$D361,0)</f>
        <v/>
      </c>
      <c r="AA361">
        <f>MAX(0,AA360*(1+AA$6/Setup!$C$13)-BY361-DW361)+IF($K361=8,$D361,0)</f>
        <v/>
      </c>
      <c r="AB361">
        <f>MAX(0,AB360*(1+AB$6/Setup!$C$13)-BZ361-DX361)+IF($K361=9,$D361,0)</f>
        <v/>
      </c>
      <c r="AC361">
        <f>MAX(0,AC360*(1+AC$6/Setup!$C$13)-CA361-DY361)+IF($K361=10,$D361,0)</f>
        <v/>
      </c>
      <c r="AD361">
        <f>MAX(0,AD360*(1+AD$6/Setup!$C$13)-CB361-DZ361)+IF($K361=11,$D361,0)</f>
        <v/>
      </c>
      <c r="AE361">
        <f>MAX(0,AE360*(1+AE$6/Setup!$C$13)-CC361-EA361)+IF($K361=12,$D361,0)</f>
        <v/>
      </c>
      <c r="AF361">
        <f>MAX(0,AF360*(1+AF$6/Setup!$C$13)-CD361-EB361)+IF($K361=13,$D361,0)</f>
        <v/>
      </c>
      <c r="AG361">
        <f>MAX(0,AG360*(1+AG$6/Setup!$C$13)-CE361-EC361)+IF($K361=14,$D361,0)</f>
        <v/>
      </c>
      <c r="AH361">
        <f>MAX(0,AH360*(1+AH$6/Setup!$C$13)-CF361-ED361)+IF($K361=15,$D361,0)</f>
        <v/>
      </c>
      <c r="AI361">
        <f>MAX(0,AI360*(1+AI$6/Setup!$C$13)-CG361-EE361)+IF($K361=16,$D361,0)</f>
        <v/>
      </c>
      <c r="AJ361">
        <f>MAX(0,AJ360*(1+AJ$6/Setup!$C$13)-CH361-EF361)+IF($K361=17,$D361,0)</f>
        <v/>
      </c>
      <c r="AK361">
        <f>MAX(0,AK360*(1+AK$6/Setup!$C$13)-CI361-EG361)+IF($K361=18,$D361,0)</f>
        <v/>
      </c>
      <c r="AL361">
        <f>MAX(0,AL360*(1+AL$6/Setup!$C$13)-CJ361-EH361)+IF($K361=19,$D361,0)</f>
        <v/>
      </c>
      <c r="AM361">
        <f>MAX(0,AM360*(1+AM$6/Setup!$C$13)-CK361-EI361)+IF($K361=20,$D361,0)</f>
        <v/>
      </c>
      <c r="AN361">
        <f>MAX(0,AN360*(1+AN$6/Setup!$C$13)-CL361-EJ361)+IF($K361=21,$D361,0)</f>
        <v/>
      </c>
      <c r="AO361">
        <f>MAX(0,AO360*(1+AO$6/Setup!$C$13)-CM361-EK361)+IF($K361=22,$D361,0)</f>
        <v/>
      </c>
      <c r="AP361">
        <f>MAX(0,AP360*(1+AP$6/Setup!$C$13)-CN361-EL361)+IF($K361=23,$D361,0)</f>
        <v/>
      </c>
      <c r="AQ361">
        <f>MAX(0,AQ360*(1+AQ$6/Setup!$C$13)-CO361-EM361)+IF($K361=24,$D361,0)</f>
        <v/>
      </c>
      <c r="AR361">
        <f>MAX(0,AR360*(1+AR$6/Setup!$C$13)-CP361-EN361)+IF($K361=25,$D361,0)</f>
        <v/>
      </c>
      <c r="AS361">
        <f>MAX(0,AS360*(1+AS$6/Setup!$C$13)-CQ361-EO361)+IF($K361=26,$D361,0)</f>
        <v/>
      </c>
      <c r="AT361">
        <f>MAX(0,AT360*(1+AT$6/Setup!$C$13)-CR361-EP361)+IF($K361=27,$D361,0)</f>
        <v/>
      </c>
      <c r="AU361">
        <f>MAX(0,AU360*(1+AU$6/Setup!$C$13)-CS361-EQ361)+IF($K361=28,$D361,0)</f>
        <v/>
      </c>
      <c r="AV361">
        <f>MAX(0,AV360*(1+AV$6/Setup!$C$13)-CT361-ER361)+IF($K361=29,$D361,0)</f>
        <v/>
      </c>
      <c r="AW361">
        <f>MAX(0,AW360*(1+AW$6/Setup!$C$13)-CU361-ES361)+IF($K361=30,$D361,0)</f>
        <v/>
      </c>
      <c r="AX361">
        <f>MAX(0,AX360*(1+AX$6/Setup!$C$13)-CV361-ET361)+IF($K361=31,$D361,0)</f>
        <v/>
      </c>
      <c r="AY361">
        <f>MAX(0,AY360*(1+AY$6/Setup!$C$13)-CW361-EU361)+IF($K361=32,$D361,0)</f>
        <v/>
      </c>
      <c r="AZ361">
        <f>MAX(0,AZ360*(1+AZ$6/Setup!$C$13)-CX361-EV361)+IF($K361=33,$D361,0)</f>
        <v/>
      </c>
      <c r="BA361">
        <f>MAX(0,BA360*(1+BA$6/Setup!$C$13)-CY361-EW361)+IF($K361=34,$D361,0)</f>
        <v/>
      </c>
      <c r="BB361">
        <f>MAX(0,BB360*(1+BB$6/Setup!$C$13)-CZ361-EX361)+IF($K361=35,$D361,0)</f>
        <v/>
      </c>
      <c r="BC361">
        <f>MAX(0,BC360*(1+BC$6/Setup!$C$13)-DA361-EY361)+IF($K361=36,$D361,0)</f>
        <v/>
      </c>
      <c r="BD361">
        <f>MAX(0,BD360*(1+BD$6/Setup!$C$13)-DB361-EZ361)+IF($K361=37,$D361,0)</f>
        <v/>
      </c>
      <c r="BE361">
        <f>MAX(0,BE360*(1+BE$6/Setup!$C$13)-DC361-FA361)+IF($K361=38,$D361,0)</f>
        <v/>
      </c>
      <c r="BF361">
        <f>MAX(0,BF360*(1+BF$6/Setup!$C$13)-DD361-FB361)+IF($K361=39,$D361,0)</f>
        <v/>
      </c>
      <c r="BG361">
        <f>MAX(0,BG360*(1+BG$6/Setup!$C$13)-DE361-FC361)+IF($K361=40,$D361,0)</f>
        <v/>
      </c>
      <c r="BH361">
        <f>MAX(0,BH360*(1+BH$6/Setup!$C$13)-DF361-FD361)+IF($K361=41,$D361,0)</f>
        <v/>
      </c>
      <c r="BI361">
        <f>MAX(0,BI360*(1+BI$6/Setup!$C$13)-DG361-FE361)+IF($K361=42,$D361,0)</f>
        <v/>
      </c>
      <c r="BJ361">
        <f>MAX(0,BJ360*(1+BJ$6/Setup!$C$13)-DH361-FF361)+IF($K361=43,$D361,0)</f>
        <v/>
      </c>
      <c r="BK361">
        <f>MAX(0,BK360*(1+BK$6/Setup!$C$13)-DI361-FG361)+IF($K361=44,$D361,0)</f>
        <v/>
      </c>
      <c r="BL361">
        <f>MAX(0,BL360*(1+BL$6/Setup!$C$13)-DJ361-FH361)+IF($K361=45,$D361,0)</f>
        <v/>
      </c>
      <c r="BM361">
        <f>MAX(0,BM360*(1+BM$6/Setup!$C$13)-DK361-FI361)+IF($K361=46,$D361,0)</f>
        <v/>
      </c>
      <c r="BN361">
        <f>MAX(0,BN360*(1+BN$6/Setup!$C$13)-DL361-FJ361)+IF($K361=47,$D361,0)</f>
        <v/>
      </c>
      <c r="BO361">
        <f>MAX(0,BO360*(1+BO$6/Setup!$C$13)-DM361-FK361)+IF($K361=48,$D361,0)</f>
        <v/>
      </c>
      <c r="BP361">
        <f>MAX(0,BP360*(1+BP$6/Setup!$C$13)-DN361-FL361)+IF($K361=49,$D361,0)</f>
        <v/>
      </c>
      <c r="BQ361">
        <f>MAX(0,BQ360*(1+BQ$6/Setup!$C$13)-DO361-FM361)+IF($K361=50,$D361,0)</f>
        <v/>
      </c>
      <c r="BR361">
        <f>MIN(T360*(1+T$6/Setup!$C$13),T$7)</f>
        <v/>
      </c>
      <c r="BS361">
        <f>MIN(U360*(1+U$6/Setup!$C$13),U$7)</f>
        <v/>
      </c>
      <c r="BT361">
        <f>MIN(V360*(1+V$6/Setup!$C$13),V$7)</f>
        <v/>
      </c>
      <c r="BU361">
        <f>MIN(W360*(1+W$6/Setup!$C$13),W$7)</f>
        <v/>
      </c>
      <c r="BV361">
        <f>MIN(X360*(1+X$6/Setup!$C$13),X$7)</f>
        <v/>
      </c>
      <c r="BW361">
        <f>MIN(Y360*(1+Y$6/Setup!$C$13),Y$7)</f>
        <v/>
      </c>
      <c r="BX361">
        <f>MIN(Z360*(1+Z$6/Setup!$C$13),Z$7)</f>
        <v/>
      </c>
      <c r="BY361">
        <f>MIN(AA360*(1+AA$6/Setup!$C$13),AA$7)</f>
        <v/>
      </c>
      <c r="BZ361">
        <f>MIN(AB360*(1+AB$6/Setup!$C$13),AB$7)</f>
        <v/>
      </c>
      <c r="CA361">
        <f>MIN(AC360*(1+AC$6/Setup!$C$13),AC$7)</f>
        <v/>
      </c>
      <c r="CB361">
        <f>MIN(AD360*(1+AD$6/Setup!$C$13),AD$7)</f>
        <v/>
      </c>
      <c r="CC361">
        <f>MIN(AE360*(1+AE$6/Setup!$C$13),AE$7)</f>
        <v/>
      </c>
      <c r="CD361">
        <f>MIN(AF360*(1+AF$6/Setup!$C$13),AF$7)</f>
        <v/>
      </c>
      <c r="CE361">
        <f>MIN(AG360*(1+AG$6/Setup!$C$13),AG$7)</f>
        <v/>
      </c>
      <c r="CF361">
        <f>MIN(AH360*(1+AH$6/Setup!$C$13),AH$7)</f>
        <v/>
      </c>
      <c r="CG361">
        <f>MIN(AI360*(1+AI$6/Setup!$C$13),AI$7)</f>
        <v/>
      </c>
      <c r="CH361">
        <f>MIN(AJ360*(1+AJ$6/Setup!$C$13),AJ$7)</f>
        <v/>
      </c>
      <c r="CI361">
        <f>MIN(AK360*(1+AK$6/Setup!$C$13),AK$7)</f>
        <v/>
      </c>
      <c r="CJ361">
        <f>MIN(AL360*(1+AL$6/Setup!$C$13),AL$7)</f>
        <v/>
      </c>
      <c r="CK361">
        <f>MIN(AM360*(1+AM$6/Setup!$C$13),AM$7)</f>
        <v/>
      </c>
      <c r="CL361">
        <f>MIN(AN360*(1+AN$6/Setup!$C$13),AN$7)</f>
        <v/>
      </c>
      <c r="CM361">
        <f>MIN(AO360*(1+AO$6/Setup!$C$13),AO$7)</f>
        <v/>
      </c>
      <c r="CN361">
        <f>MIN(AP360*(1+AP$6/Setup!$C$13),AP$7)</f>
        <v/>
      </c>
      <c r="CO361">
        <f>MIN(AQ360*(1+AQ$6/Setup!$C$13),AQ$7)</f>
        <v/>
      </c>
      <c r="CP361">
        <f>MIN(AR360*(1+AR$6/Setup!$C$13),AR$7)</f>
        <v/>
      </c>
      <c r="CQ361">
        <f>MIN(AS360*(1+AS$6/Setup!$C$13),AS$7)</f>
        <v/>
      </c>
      <c r="CR361">
        <f>MIN(AT360*(1+AT$6/Setup!$C$13),AT$7)</f>
        <v/>
      </c>
      <c r="CS361">
        <f>MIN(AU360*(1+AU$6/Setup!$C$13),AU$7)</f>
        <v/>
      </c>
      <c r="CT361">
        <f>MIN(AV360*(1+AV$6/Setup!$C$13),AV$7)</f>
        <v/>
      </c>
      <c r="CU361">
        <f>MIN(AW360*(1+AW$6/Setup!$C$13),AW$7)</f>
        <v/>
      </c>
      <c r="CV361">
        <f>MIN(AX360*(1+AX$6/Setup!$C$13),AX$7)</f>
        <v/>
      </c>
      <c r="CW361">
        <f>MIN(AY360*(1+AY$6/Setup!$C$13),AY$7)</f>
        <v/>
      </c>
      <c r="CX361">
        <f>MIN(AZ360*(1+AZ$6/Setup!$C$13),AZ$7)</f>
        <v/>
      </c>
      <c r="CY361">
        <f>MIN(BA360*(1+BA$6/Setup!$C$13),BA$7)</f>
        <v/>
      </c>
      <c r="CZ361">
        <f>MIN(BB360*(1+BB$6/Setup!$C$13),BB$7)</f>
        <v/>
      </c>
      <c r="DA361">
        <f>MIN(BC360*(1+BC$6/Setup!$C$13),BC$7)</f>
        <v/>
      </c>
      <c r="DB361">
        <f>MIN(BD360*(1+BD$6/Setup!$C$13),BD$7)</f>
        <v/>
      </c>
      <c r="DC361">
        <f>MIN(BE360*(1+BE$6/Setup!$C$13),BE$7)</f>
        <v/>
      </c>
      <c r="DD361">
        <f>MIN(BF360*(1+BF$6/Setup!$C$13),BF$7)</f>
        <v/>
      </c>
      <c r="DE361">
        <f>MIN(BG360*(1+BG$6/Setup!$C$13),BG$7)</f>
        <v/>
      </c>
      <c r="DF361">
        <f>MIN(BH360*(1+BH$6/Setup!$C$13),BH$7)</f>
        <v/>
      </c>
      <c r="DG361">
        <f>MIN(BI360*(1+BI$6/Setup!$C$13),BI$7)</f>
        <v/>
      </c>
      <c r="DH361">
        <f>MIN(BJ360*(1+BJ$6/Setup!$C$13),BJ$7)</f>
        <v/>
      </c>
      <c r="DI361">
        <f>MIN(BK360*(1+BK$6/Setup!$C$13),BK$7)</f>
        <v/>
      </c>
      <c r="DJ361">
        <f>MIN(BL360*(1+BL$6/Setup!$C$13),BL$7)</f>
        <v/>
      </c>
      <c r="DK361">
        <f>MIN(BM360*(1+BM$6/Setup!$C$13),BM$7)</f>
        <v/>
      </c>
      <c r="DL361">
        <f>MIN(BN360*(1+BN$6/Setup!$C$13),BN$7)</f>
        <v/>
      </c>
      <c r="DM361">
        <f>MIN(BO360*(1+BO$6/Setup!$C$13),BO$7)</f>
        <v/>
      </c>
      <c r="DN361">
        <f>MIN(BP360*(1+BP$6/Setup!$C$13),BP$7)</f>
        <v/>
      </c>
      <c r="DO361">
        <f>MIN(BQ360*(1+BQ$6/Setup!$C$13),BQ$7)</f>
        <v/>
      </c>
      <c r="DP361">
        <f>MIN(T360*(1+T$6/Setup!$C$13)-BR361,$H361)</f>
        <v/>
      </c>
      <c r="DQ361">
        <f>MIN(U360*(1+U$6/Setup!$C$13)-BS361,MAX(0,$H361-SUM($DP361:DP361)))</f>
        <v/>
      </c>
      <c r="DR361">
        <f>MIN(V360*(1+V$6/Setup!$C$13)-BT361,MAX(0,$H361-SUM($DP361:DQ361)))</f>
        <v/>
      </c>
      <c r="DS361">
        <f>MIN(W360*(1+W$6/Setup!$C$13)-BU361,MAX(0,$H361-SUM($DP361:DR361)))</f>
        <v/>
      </c>
      <c r="DT361">
        <f>MIN(X360*(1+X$6/Setup!$C$13)-BV361,MAX(0,$H361-SUM($DP361:DS361)))</f>
        <v/>
      </c>
      <c r="DU361">
        <f>MIN(Y360*(1+Y$6/Setup!$C$13)-BW361,MAX(0,$H361-SUM($DP361:DT361)))</f>
        <v/>
      </c>
      <c r="DV361">
        <f>MIN(Z360*(1+Z$6/Setup!$C$13)-BX361,MAX(0,$H361-SUM($DP361:DU361)))</f>
        <v/>
      </c>
      <c r="DW361">
        <f>MIN(AA360*(1+AA$6/Setup!$C$13)-BY361,MAX(0,$H361-SUM($DP361:DV361)))</f>
        <v/>
      </c>
      <c r="DX361">
        <f>MIN(AB360*(1+AB$6/Setup!$C$13)-BZ361,MAX(0,$H361-SUM($DP361:DW361)))</f>
        <v/>
      </c>
      <c r="DY361">
        <f>MIN(AC360*(1+AC$6/Setup!$C$13)-CA361,MAX(0,$H361-SUM($DP361:DX361)))</f>
        <v/>
      </c>
      <c r="DZ361">
        <f>MIN(AD360*(1+AD$6/Setup!$C$13)-CB361,MAX(0,$H361-SUM($DP361:DY361)))</f>
        <v/>
      </c>
      <c r="EA361">
        <f>MIN(AE360*(1+AE$6/Setup!$C$13)-CC361,MAX(0,$H361-SUM($DP361:DZ361)))</f>
        <v/>
      </c>
      <c r="EB361">
        <f>MIN(AF360*(1+AF$6/Setup!$C$13)-CD361,MAX(0,$H361-SUM($DP361:EA361)))</f>
        <v/>
      </c>
      <c r="EC361">
        <f>MIN(AG360*(1+AG$6/Setup!$C$13)-CE361,MAX(0,$H361-SUM($DP361:EB361)))</f>
        <v/>
      </c>
      <c r="ED361">
        <f>MIN(AH360*(1+AH$6/Setup!$C$13)-CF361,MAX(0,$H361-SUM($DP361:EC361)))</f>
        <v/>
      </c>
      <c r="EE361">
        <f>MIN(AI360*(1+AI$6/Setup!$C$13)-CG361,MAX(0,$H361-SUM($DP361:ED361)))</f>
        <v/>
      </c>
      <c r="EF361">
        <f>MIN(AJ360*(1+AJ$6/Setup!$C$13)-CH361,MAX(0,$H361-SUM($DP361:EE361)))</f>
        <v/>
      </c>
      <c r="EG361">
        <f>MIN(AK360*(1+AK$6/Setup!$C$13)-CI361,MAX(0,$H361-SUM($DP361:EF361)))</f>
        <v/>
      </c>
      <c r="EH361">
        <f>MIN(AL360*(1+AL$6/Setup!$C$13)-CJ361,MAX(0,$H361-SUM($DP361:EG361)))</f>
        <v/>
      </c>
      <c r="EI361">
        <f>MIN(AM360*(1+AM$6/Setup!$C$13)-CK361,MAX(0,$H361-SUM($DP361:EH361)))</f>
        <v/>
      </c>
      <c r="EJ361">
        <f>MIN(AN360*(1+AN$6/Setup!$C$13)-CL361,MAX(0,$H361-SUM($DP361:EI361)))</f>
        <v/>
      </c>
      <c r="EK361">
        <f>MIN(AO360*(1+AO$6/Setup!$C$13)-CM361,MAX(0,$H361-SUM($DP361:EJ361)))</f>
        <v/>
      </c>
      <c r="EL361">
        <f>MIN(AP360*(1+AP$6/Setup!$C$13)-CN361,MAX(0,$H361-SUM($DP361:EK361)))</f>
        <v/>
      </c>
      <c r="EM361">
        <f>MIN(AQ360*(1+AQ$6/Setup!$C$13)-CO361,MAX(0,$H361-SUM($DP361:EL361)))</f>
        <v/>
      </c>
      <c r="EN361">
        <f>MIN(AR360*(1+AR$6/Setup!$C$13)-CP361,MAX(0,$H361-SUM($DP361:EM361)))</f>
        <v/>
      </c>
      <c r="EO361">
        <f>MIN(AS360*(1+AS$6/Setup!$C$13)-CQ361,MAX(0,$H361-SUM($DP361:EN361)))</f>
        <v/>
      </c>
      <c r="EP361">
        <f>MIN(AT360*(1+AT$6/Setup!$C$13)-CR361,MAX(0,$H361-SUM($DP361:EO361)))</f>
        <v/>
      </c>
      <c r="EQ361">
        <f>MIN(AU360*(1+AU$6/Setup!$C$13)-CS361,MAX(0,$H361-SUM($DP361:EP361)))</f>
        <v/>
      </c>
      <c r="ER361">
        <f>MIN(AV360*(1+AV$6/Setup!$C$13)-CT361,MAX(0,$H361-SUM($DP361:EQ361)))</f>
        <v/>
      </c>
      <c r="ES361">
        <f>MIN(AW360*(1+AW$6/Setup!$C$13)-CU361,MAX(0,$H361-SUM($DP361:ER361)))</f>
        <v/>
      </c>
      <c r="ET361">
        <f>MIN(AX360*(1+AX$6/Setup!$C$13)-CV361,MAX(0,$H361-SUM($DP361:ES361)))</f>
        <v/>
      </c>
      <c r="EU361">
        <f>MIN(AY360*(1+AY$6/Setup!$C$13)-CW361,MAX(0,$H361-SUM($DP361:ET361)))</f>
        <v/>
      </c>
      <c r="EV361">
        <f>MIN(AZ360*(1+AZ$6/Setup!$C$13)-CX361,MAX(0,$H361-SUM($DP361:EU361)))</f>
        <v/>
      </c>
      <c r="EW361">
        <f>MIN(BA360*(1+BA$6/Setup!$C$13)-CY361,MAX(0,$H361-SUM($DP361:EV361)))</f>
        <v/>
      </c>
      <c r="EX361">
        <f>MIN(BB360*(1+BB$6/Setup!$C$13)-CZ361,MAX(0,$H361-SUM($DP361:EW361)))</f>
        <v/>
      </c>
      <c r="EY361">
        <f>MIN(BC360*(1+BC$6/Setup!$C$13)-DA361,MAX(0,$H361-SUM($DP361:EX361)))</f>
        <v/>
      </c>
      <c r="EZ361">
        <f>MIN(BD360*(1+BD$6/Setup!$C$13)-DB361,MAX(0,$H361-SUM($DP361:EY361)))</f>
        <v/>
      </c>
      <c r="FA361">
        <f>MIN(BE360*(1+BE$6/Setup!$C$13)-DC361,MAX(0,$H361-SUM($DP361:EZ361)))</f>
        <v/>
      </c>
      <c r="FB361">
        <f>MIN(BF360*(1+BF$6/Setup!$C$13)-DD361,MAX(0,$H361-SUM($DP361:FA361)))</f>
        <v/>
      </c>
      <c r="FC361">
        <f>MIN(BG360*(1+BG$6/Setup!$C$13)-DE361,MAX(0,$H361-SUM($DP361:FB361)))</f>
        <v/>
      </c>
      <c r="FD361">
        <f>MIN(BH360*(1+BH$6/Setup!$C$13)-DF361,MAX(0,$H361-SUM($DP361:FC361)))</f>
        <v/>
      </c>
      <c r="FE361">
        <f>MIN(BI360*(1+BI$6/Setup!$C$13)-DG361,MAX(0,$H361-SUM($DP361:FD361)))</f>
        <v/>
      </c>
      <c r="FF361">
        <f>MIN(BJ360*(1+BJ$6/Setup!$C$13)-DH361,MAX(0,$H361-SUM($DP361:FE361)))</f>
        <v/>
      </c>
      <c r="FG361">
        <f>MIN(BK360*(1+BK$6/Setup!$C$13)-DI361,MAX(0,$H361-SUM($DP361:FF361)))</f>
        <v/>
      </c>
      <c r="FH361">
        <f>MIN(BL360*(1+BL$6/Setup!$C$13)-DJ361,MAX(0,$H361-SUM($DP361:FG361)))</f>
        <v/>
      </c>
      <c r="FI361">
        <f>MIN(BM360*(1+BM$6/Setup!$C$13)-DK361,MAX(0,$H361-SUM($DP361:FH361)))</f>
        <v/>
      </c>
      <c r="FJ361">
        <f>MIN(BN360*(1+BN$6/Setup!$C$13)-DL361,MAX(0,$H361-SUM($DP361:FI361)))</f>
        <v/>
      </c>
      <c r="FK361">
        <f>MIN(BO360*(1+BO$6/Setup!$C$13)-DM361,MAX(0,$H361-SUM($DP361:FJ361)))</f>
        <v/>
      </c>
      <c r="FL361">
        <f>MIN(BP360*(1+BP$6/Setup!$C$13)-DN361,MAX(0,$H361-SUM($DP361:FK361)))</f>
        <v/>
      </c>
      <c r="FM361">
        <f>MIN(BQ360*(1+BQ$6/Setup!$C$13)-DO361,MAX(0,$H361-SUM($DP361:FL361)))</f>
        <v/>
      </c>
    </row>
    <row r="362">
      <c r="A362">
        <f>A361+1</f>
        <v/>
      </c>
      <c r="B362">
        <f>IF(Setup!$C$6="Every week",Setup!$C$7+7*(A362-1),IF(Setup!$C$6="Every 2 weeks",Setup!$C$7+14*(A362-1),IF(Setup!$C$6="Every month",EDATE(Setup!$C$7,A362-1),EOMONTH(Setup!$C$7,INT((A362-1+Setup!$C$20)/2)-1)+MIN(IF(MOD(A362-1+Setup!$C$20,2)=0,Setup!$C$18,Setup!$C$19),DAY(EOMONTH(Setup!$C$7,INT((A362-1+Setup!$C$20)/2)))))))</f>
        <v/>
      </c>
      <c r="C362">
        <f>N('Paycheck Plan'!J358)</f>
        <v/>
      </c>
      <c r="D362">
        <f>N('Paycheck Plan'!K358)</f>
        <v/>
      </c>
      <c r="E362">
        <f>MIN(MAX(0,Setup!$C$10-F361),MAX(0,Setup!$C$8+C362-G362))</f>
        <v/>
      </c>
      <c r="F362">
        <f>F361+E362</f>
        <v/>
      </c>
      <c r="G362">
        <f>MIN(Setup!$C$14,MAX(0,Setup!$C$8+C362))</f>
        <v/>
      </c>
      <c r="H362">
        <f>MAX(0,Setup!$C$8+C362-G362-E362)+SUM($T$7:$BQ$7)-SUM(BR362:DO362)</f>
        <v/>
      </c>
      <c r="I362">
        <f>SUMPRODUCT(T361:BQ361,$T$6:$BQ$6)/Setup!$C$13</f>
        <v/>
      </c>
      <c r="J362">
        <f>SUM(T362:BQ362)</f>
        <v/>
      </c>
      <c r="K362">
        <f>IF(MAX(DP362:FM362)&gt;0,MATCH(MAX(DP362:FM362),DP362:FM362,0),1)</f>
        <v/>
      </c>
      <c r="T362">
        <f>MAX(0,T361*(1+T$6/Setup!$C$13)-BR362-DP362)+IF($K362=1,$D362,0)</f>
        <v/>
      </c>
      <c r="U362">
        <f>MAX(0,U361*(1+U$6/Setup!$C$13)-BS362-DQ362)+IF($K362=2,$D362,0)</f>
        <v/>
      </c>
      <c r="V362">
        <f>MAX(0,V361*(1+V$6/Setup!$C$13)-BT362-DR362)+IF($K362=3,$D362,0)</f>
        <v/>
      </c>
      <c r="W362">
        <f>MAX(0,W361*(1+W$6/Setup!$C$13)-BU362-DS362)+IF($K362=4,$D362,0)</f>
        <v/>
      </c>
      <c r="X362">
        <f>MAX(0,X361*(1+X$6/Setup!$C$13)-BV362-DT362)+IF($K362=5,$D362,0)</f>
        <v/>
      </c>
      <c r="Y362">
        <f>MAX(0,Y361*(1+Y$6/Setup!$C$13)-BW362-DU362)+IF($K362=6,$D362,0)</f>
        <v/>
      </c>
      <c r="Z362">
        <f>MAX(0,Z361*(1+Z$6/Setup!$C$13)-BX362-DV362)+IF($K362=7,$D362,0)</f>
        <v/>
      </c>
      <c r="AA362">
        <f>MAX(0,AA361*(1+AA$6/Setup!$C$13)-BY362-DW362)+IF($K362=8,$D362,0)</f>
        <v/>
      </c>
      <c r="AB362">
        <f>MAX(0,AB361*(1+AB$6/Setup!$C$13)-BZ362-DX362)+IF($K362=9,$D362,0)</f>
        <v/>
      </c>
      <c r="AC362">
        <f>MAX(0,AC361*(1+AC$6/Setup!$C$13)-CA362-DY362)+IF($K362=10,$D362,0)</f>
        <v/>
      </c>
      <c r="AD362">
        <f>MAX(0,AD361*(1+AD$6/Setup!$C$13)-CB362-DZ362)+IF($K362=11,$D362,0)</f>
        <v/>
      </c>
      <c r="AE362">
        <f>MAX(0,AE361*(1+AE$6/Setup!$C$13)-CC362-EA362)+IF($K362=12,$D362,0)</f>
        <v/>
      </c>
      <c r="AF362">
        <f>MAX(0,AF361*(1+AF$6/Setup!$C$13)-CD362-EB362)+IF($K362=13,$D362,0)</f>
        <v/>
      </c>
      <c r="AG362">
        <f>MAX(0,AG361*(1+AG$6/Setup!$C$13)-CE362-EC362)+IF($K362=14,$D362,0)</f>
        <v/>
      </c>
      <c r="AH362">
        <f>MAX(0,AH361*(1+AH$6/Setup!$C$13)-CF362-ED362)+IF($K362=15,$D362,0)</f>
        <v/>
      </c>
      <c r="AI362">
        <f>MAX(0,AI361*(1+AI$6/Setup!$C$13)-CG362-EE362)+IF($K362=16,$D362,0)</f>
        <v/>
      </c>
      <c r="AJ362">
        <f>MAX(0,AJ361*(1+AJ$6/Setup!$C$13)-CH362-EF362)+IF($K362=17,$D362,0)</f>
        <v/>
      </c>
      <c r="AK362">
        <f>MAX(0,AK361*(1+AK$6/Setup!$C$13)-CI362-EG362)+IF($K362=18,$D362,0)</f>
        <v/>
      </c>
      <c r="AL362">
        <f>MAX(0,AL361*(1+AL$6/Setup!$C$13)-CJ362-EH362)+IF($K362=19,$D362,0)</f>
        <v/>
      </c>
      <c r="AM362">
        <f>MAX(0,AM361*(1+AM$6/Setup!$C$13)-CK362-EI362)+IF($K362=20,$D362,0)</f>
        <v/>
      </c>
      <c r="AN362">
        <f>MAX(0,AN361*(1+AN$6/Setup!$C$13)-CL362-EJ362)+IF($K362=21,$D362,0)</f>
        <v/>
      </c>
      <c r="AO362">
        <f>MAX(0,AO361*(1+AO$6/Setup!$C$13)-CM362-EK362)+IF($K362=22,$D362,0)</f>
        <v/>
      </c>
      <c r="AP362">
        <f>MAX(0,AP361*(1+AP$6/Setup!$C$13)-CN362-EL362)+IF($K362=23,$D362,0)</f>
        <v/>
      </c>
      <c r="AQ362">
        <f>MAX(0,AQ361*(1+AQ$6/Setup!$C$13)-CO362-EM362)+IF($K362=24,$D362,0)</f>
        <v/>
      </c>
      <c r="AR362">
        <f>MAX(0,AR361*(1+AR$6/Setup!$C$13)-CP362-EN362)+IF($K362=25,$D362,0)</f>
        <v/>
      </c>
      <c r="AS362">
        <f>MAX(0,AS361*(1+AS$6/Setup!$C$13)-CQ362-EO362)+IF($K362=26,$D362,0)</f>
        <v/>
      </c>
      <c r="AT362">
        <f>MAX(0,AT361*(1+AT$6/Setup!$C$13)-CR362-EP362)+IF($K362=27,$D362,0)</f>
        <v/>
      </c>
      <c r="AU362">
        <f>MAX(0,AU361*(1+AU$6/Setup!$C$13)-CS362-EQ362)+IF($K362=28,$D362,0)</f>
        <v/>
      </c>
      <c r="AV362">
        <f>MAX(0,AV361*(1+AV$6/Setup!$C$13)-CT362-ER362)+IF($K362=29,$D362,0)</f>
        <v/>
      </c>
      <c r="AW362">
        <f>MAX(0,AW361*(1+AW$6/Setup!$C$13)-CU362-ES362)+IF($K362=30,$D362,0)</f>
        <v/>
      </c>
      <c r="AX362">
        <f>MAX(0,AX361*(1+AX$6/Setup!$C$13)-CV362-ET362)+IF($K362=31,$D362,0)</f>
        <v/>
      </c>
      <c r="AY362">
        <f>MAX(0,AY361*(1+AY$6/Setup!$C$13)-CW362-EU362)+IF($K362=32,$D362,0)</f>
        <v/>
      </c>
      <c r="AZ362">
        <f>MAX(0,AZ361*(1+AZ$6/Setup!$C$13)-CX362-EV362)+IF($K362=33,$D362,0)</f>
        <v/>
      </c>
      <c r="BA362">
        <f>MAX(0,BA361*(1+BA$6/Setup!$C$13)-CY362-EW362)+IF($K362=34,$D362,0)</f>
        <v/>
      </c>
      <c r="BB362">
        <f>MAX(0,BB361*(1+BB$6/Setup!$C$13)-CZ362-EX362)+IF($K362=35,$D362,0)</f>
        <v/>
      </c>
      <c r="BC362">
        <f>MAX(0,BC361*(1+BC$6/Setup!$C$13)-DA362-EY362)+IF($K362=36,$D362,0)</f>
        <v/>
      </c>
      <c r="BD362">
        <f>MAX(0,BD361*(1+BD$6/Setup!$C$13)-DB362-EZ362)+IF($K362=37,$D362,0)</f>
        <v/>
      </c>
      <c r="BE362">
        <f>MAX(0,BE361*(1+BE$6/Setup!$C$13)-DC362-FA362)+IF($K362=38,$D362,0)</f>
        <v/>
      </c>
      <c r="BF362">
        <f>MAX(0,BF361*(1+BF$6/Setup!$C$13)-DD362-FB362)+IF($K362=39,$D362,0)</f>
        <v/>
      </c>
      <c r="BG362">
        <f>MAX(0,BG361*(1+BG$6/Setup!$C$13)-DE362-FC362)+IF($K362=40,$D362,0)</f>
        <v/>
      </c>
      <c r="BH362">
        <f>MAX(0,BH361*(1+BH$6/Setup!$C$13)-DF362-FD362)+IF($K362=41,$D362,0)</f>
        <v/>
      </c>
      <c r="BI362">
        <f>MAX(0,BI361*(1+BI$6/Setup!$C$13)-DG362-FE362)+IF($K362=42,$D362,0)</f>
        <v/>
      </c>
      <c r="BJ362">
        <f>MAX(0,BJ361*(1+BJ$6/Setup!$C$13)-DH362-FF362)+IF($K362=43,$D362,0)</f>
        <v/>
      </c>
      <c r="BK362">
        <f>MAX(0,BK361*(1+BK$6/Setup!$C$13)-DI362-FG362)+IF($K362=44,$D362,0)</f>
        <v/>
      </c>
      <c r="BL362">
        <f>MAX(0,BL361*(1+BL$6/Setup!$C$13)-DJ362-FH362)+IF($K362=45,$D362,0)</f>
        <v/>
      </c>
      <c r="BM362">
        <f>MAX(0,BM361*(1+BM$6/Setup!$C$13)-DK362-FI362)+IF($K362=46,$D362,0)</f>
        <v/>
      </c>
      <c r="BN362">
        <f>MAX(0,BN361*(1+BN$6/Setup!$C$13)-DL362-FJ362)+IF($K362=47,$D362,0)</f>
        <v/>
      </c>
      <c r="BO362">
        <f>MAX(0,BO361*(1+BO$6/Setup!$C$13)-DM362-FK362)+IF($K362=48,$D362,0)</f>
        <v/>
      </c>
      <c r="BP362">
        <f>MAX(0,BP361*(1+BP$6/Setup!$C$13)-DN362-FL362)+IF($K362=49,$D362,0)</f>
        <v/>
      </c>
      <c r="BQ362">
        <f>MAX(0,BQ361*(1+BQ$6/Setup!$C$13)-DO362-FM362)+IF($K362=50,$D362,0)</f>
        <v/>
      </c>
      <c r="BR362">
        <f>MIN(T361*(1+T$6/Setup!$C$13),T$7)</f>
        <v/>
      </c>
      <c r="BS362">
        <f>MIN(U361*(1+U$6/Setup!$C$13),U$7)</f>
        <v/>
      </c>
      <c r="BT362">
        <f>MIN(V361*(1+V$6/Setup!$C$13),V$7)</f>
        <v/>
      </c>
      <c r="BU362">
        <f>MIN(W361*(1+W$6/Setup!$C$13),W$7)</f>
        <v/>
      </c>
      <c r="BV362">
        <f>MIN(X361*(1+X$6/Setup!$C$13),X$7)</f>
        <v/>
      </c>
      <c r="BW362">
        <f>MIN(Y361*(1+Y$6/Setup!$C$13),Y$7)</f>
        <v/>
      </c>
      <c r="BX362">
        <f>MIN(Z361*(1+Z$6/Setup!$C$13),Z$7)</f>
        <v/>
      </c>
      <c r="BY362">
        <f>MIN(AA361*(1+AA$6/Setup!$C$13),AA$7)</f>
        <v/>
      </c>
      <c r="BZ362">
        <f>MIN(AB361*(1+AB$6/Setup!$C$13),AB$7)</f>
        <v/>
      </c>
      <c r="CA362">
        <f>MIN(AC361*(1+AC$6/Setup!$C$13),AC$7)</f>
        <v/>
      </c>
      <c r="CB362">
        <f>MIN(AD361*(1+AD$6/Setup!$C$13),AD$7)</f>
        <v/>
      </c>
      <c r="CC362">
        <f>MIN(AE361*(1+AE$6/Setup!$C$13),AE$7)</f>
        <v/>
      </c>
      <c r="CD362">
        <f>MIN(AF361*(1+AF$6/Setup!$C$13),AF$7)</f>
        <v/>
      </c>
      <c r="CE362">
        <f>MIN(AG361*(1+AG$6/Setup!$C$13),AG$7)</f>
        <v/>
      </c>
      <c r="CF362">
        <f>MIN(AH361*(1+AH$6/Setup!$C$13),AH$7)</f>
        <v/>
      </c>
      <c r="CG362">
        <f>MIN(AI361*(1+AI$6/Setup!$C$13),AI$7)</f>
        <v/>
      </c>
      <c r="CH362">
        <f>MIN(AJ361*(1+AJ$6/Setup!$C$13),AJ$7)</f>
        <v/>
      </c>
      <c r="CI362">
        <f>MIN(AK361*(1+AK$6/Setup!$C$13),AK$7)</f>
        <v/>
      </c>
      <c r="CJ362">
        <f>MIN(AL361*(1+AL$6/Setup!$C$13),AL$7)</f>
        <v/>
      </c>
      <c r="CK362">
        <f>MIN(AM361*(1+AM$6/Setup!$C$13),AM$7)</f>
        <v/>
      </c>
      <c r="CL362">
        <f>MIN(AN361*(1+AN$6/Setup!$C$13),AN$7)</f>
        <v/>
      </c>
      <c r="CM362">
        <f>MIN(AO361*(1+AO$6/Setup!$C$13),AO$7)</f>
        <v/>
      </c>
      <c r="CN362">
        <f>MIN(AP361*(1+AP$6/Setup!$C$13),AP$7)</f>
        <v/>
      </c>
      <c r="CO362">
        <f>MIN(AQ361*(1+AQ$6/Setup!$C$13),AQ$7)</f>
        <v/>
      </c>
      <c r="CP362">
        <f>MIN(AR361*(1+AR$6/Setup!$C$13),AR$7)</f>
        <v/>
      </c>
      <c r="CQ362">
        <f>MIN(AS361*(1+AS$6/Setup!$C$13),AS$7)</f>
        <v/>
      </c>
      <c r="CR362">
        <f>MIN(AT361*(1+AT$6/Setup!$C$13),AT$7)</f>
        <v/>
      </c>
      <c r="CS362">
        <f>MIN(AU361*(1+AU$6/Setup!$C$13),AU$7)</f>
        <v/>
      </c>
      <c r="CT362">
        <f>MIN(AV361*(1+AV$6/Setup!$C$13),AV$7)</f>
        <v/>
      </c>
      <c r="CU362">
        <f>MIN(AW361*(1+AW$6/Setup!$C$13),AW$7)</f>
        <v/>
      </c>
      <c r="CV362">
        <f>MIN(AX361*(1+AX$6/Setup!$C$13),AX$7)</f>
        <v/>
      </c>
      <c r="CW362">
        <f>MIN(AY361*(1+AY$6/Setup!$C$13),AY$7)</f>
        <v/>
      </c>
      <c r="CX362">
        <f>MIN(AZ361*(1+AZ$6/Setup!$C$13),AZ$7)</f>
        <v/>
      </c>
      <c r="CY362">
        <f>MIN(BA361*(1+BA$6/Setup!$C$13),BA$7)</f>
        <v/>
      </c>
      <c r="CZ362">
        <f>MIN(BB361*(1+BB$6/Setup!$C$13),BB$7)</f>
        <v/>
      </c>
      <c r="DA362">
        <f>MIN(BC361*(1+BC$6/Setup!$C$13),BC$7)</f>
        <v/>
      </c>
      <c r="DB362">
        <f>MIN(BD361*(1+BD$6/Setup!$C$13),BD$7)</f>
        <v/>
      </c>
      <c r="DC362">
        <f>MIN(BE361*(1+BE$6/Setup!$C$13),BE$7)</f>
        <v/>
      </c>
      <c r="DD362">
        <f>MIN(BF361*(1+BF$6/Setup!$C$13),BF$7)</f>
        <v/>
      </c>
      <c r="DE362">
        <f>MIN(BG361*(1+BG$6/Setup!$C$13),BG$7)</f>
        <v/>
      </c>
      <c r="DF362">
        <f>MIN(BH361*(1+BH$6/Setup!$C$13),BH$7)</f>
        <v/>
      </c>
      <c r="DG362">
        <f>MIN(BI361*(1+BI$6/Setup!$C$13),BI$7)</f>
        <v/>
      </c>
      <c r="DH362">
        <f>MIN(BJ361*(1+BJ$6/Setup!$C$13),BJ$7)</f>
        <v/>
      </c>
      <c r="DI362">
        <f>MIN(BK361*(1+BK$6/Setup!$C$13),BK$7)</f>
        <v/>
      </c>
      <c r="DJ362">
        <f>MIN(BL361*(1+BL$6/Setup!$C$13),BL$7)</f>
        <v/>
      </c>
      <c r="DK362">
        <f>MIN(BM361*(1+BM$6/Setup!$C$13),BM$7)</f>
        <v/>
      </c>
      <c r="DL362">
        <f>MIN(BN361*(1+BN$6/Setup!$C$13),BN$7)</f>
        <v/>
      </c>
      <c r="DM362">
        <f>MIN(BO361*(1+BO$6/Setup!$C$13),BO$7)</f>
        <v/>
      </c>
      <c r="DN362">
        <f>MIN(BP361*(1+BP$6/Setup!$C$13),BP$7)</f>
        <v/>
      </c>
      <c r="DO362">
        <f>MIN(BQ361*(1+BQ$6/Setup!$C$13),BQ$7)</f>
        <v/>
      </c>
      <c r="DP362">
        <f>MIN(T361*(1+T$6/Setup!$C$13)-BR362,$H362)</f>
        <v/>
      </c>
      <c r="DQ362">
        <f>MIN(U361*(1+U$6/Setup!$C$13)-BS362,MAX(0,$H362-SUM($DP362:DP362)))</f>
        <v/>
      </c>
      <c r="DR362">
        <f>MIN(V361*(1+V$6/Setup!$C$13)-BT362,MAX(0,$H362-SUM($DP362:DQ362)))</f>
        <v/>
      </c>
      <c r="DS362">
        <f>MIN(W361*(1+W$6/Setup!$C$13)-BU362,MAX(0,$H362-SUM($DP362:DR362)))</f>
        <v/>
      </c>
      <c r="DT362">
        <f>MIN(X361*(1+X$6/Setup!$C$13)-BV362,MAX(0,$H362-SUM($DP362:DS362)))</f>
        <v/>
      </c>
      <c r="DU362">
        <f>MIN(Y361*(1+Y$6/Setup!$C$13)-BW362,MAX(0,$H362-SUM($DP362:DT362)))</f>
        <v/>
      </c>
      <c r="DV362">
        <f>MIN(Z361*(1+Z$6/Setup!$C$13)-BX362,MAX(0,$H362-SUM($DP362:DU362)))</f>
        <v/>
      </c>
      <c r="DW362">
        <f>MIN(AA361*(1+AA$6/Setup!$C$13)-BY362,MAX(0,$H362-SUM($DP362:DV362)))</f>
        <v/>
      </c>
      <c r="DX362">
        <f>MIN(AB361*(1+AB$6/Setup!$C$13)-BZ362,MAX(0,$H362-SUM($DP362:DW362)))</f>
        <v/>
      </c>
      <c r="DY362">
        <f>MIN(AC361*(1+AC$6/Setup!$C$13)-CA362,MAX(0,$H362-SUM($DP362:DX362)))</f>
        <v/>
      </c>
      <c r="DZ362">
        <f>MIN(AD361*(1+AD$6/Setup!$C$13)-CB362,MAX(0,$H362-SUM($DP362:DY362)))</f>
        <v/>
      </c>
      <c r="EA362">
        <f>MIN(AE361*(1+AE$6/Setup!$C$13)-CC362,MAX(0,$H362-SUM($DP362:DZ362)))</f>
        <v/>
      </c>
      <c r="EB362">
        <f>MIN(AF361*(1+AF$6/Setup!$C$13)-CD362,MAX(0,$H362-SUM($DP362:EA362)))</f>
        <v/>
      </c>
      <c r="EC362">
        <f>MIN(AG361*(1+AG$6/Setup!$C$13)-CE362,MAX(0,$H362-SUM($DP362:EB362)))</f>
        <v/>
      </c>
      <c r="ED362">
        <f>MIN(AH361*(1+AH$6/Setup!$C$13)-CF362,MAX(0,$H362-SUM($DP362:EC362)))</f>
        <v/>
      </c>
      <c r="EE362">
        <f>MIN(AI361*(1+AI$6/Setup!$C$13)-CG362,MAX(0,$H362-SUM($DP362:ED362)))</f>
        <v/>
      </c>
      <c r="EF362">
        <f>MIN(AJ361*(1+AJ$6/Setup!$C$13)-CH362,MAX(0,$H362-SUM($DP362:EE362)))</f>
        <v/>
      </c>
      <c r="EG362">
        <f>MIN(AK361*(1+AK$6/Setup!$C$13)-CI362,MAX(0,$H362-SUM($DP362:EF362)))</f>
        <v/>
      </c>
      <c r="EH362">
        <f>MIN(AL361*(1+AL$6/Setup!$C$13)-CJ362,MAX(0,$H362-SUM($DP362:EG362)))</f>
        <v/>
      </c>
      <c r="EI362">
        <f>MIN(AM361*(1+AM$6/Setup!$C$13)-CK362,MAX(0,$H362-SUM($DP362:EH362)))</f>
        <v/>
      </c>
      <c r="EJ362">
        <f>MIN(AN361*(1+AN$6/Setup!$C$13)-CL362,MAX(0,$H362-SUM($DP362:EI362)))</f>
        <v/>
      </c>
      <c r="EK362">
        <f>MIN(AO361*(1+AO$6/Setup!$C$13)-CM362,MAX(0,$H362-SUM($DP362:EJ362)))</f>
        <v/>
      </c>
      <c r="EL362">
        <f>MIN(AP361*(1+AP$6/Setup!$C$13)-CN362,MAX(0,$H362-SUM($DP362:EK362)))</f>
        <v/>
      </c>
      <c r="EM362">
        <f>MIN(AQ361*(1+AQ$6/Setup!$C$13)-CO362,MAX(0,$H362-SUM($DP362:EL362)))</f>
        <v/>
      </c>
      <c r="EN362">
        <f>MIN(AR361*(1+AR$6/Setup!$C$13)-CP362,MAX(0,$H362-SUM($DP362:EM362)))</f>
        <v/>
      </c>
      <c r="EO362">
        <f>MIN(AS361*(1+AS$6/Setup!$C$13)-CQ362,MAX(0,$H362-SUM($DP362:EN362)))</f>
        <v/>
      </c>
      <c r="EP362">
        <f>MIN(AT361*(1+AT$6/Setup!$C$13)-CR362,MAX(0,$H362-SUM($DP362:EO362)))</f>
        <v/>
      </c>
      <c r="EQ362">
        <f>MIN(AU361*(1+AU$6/Setup!$C$13)-CS362,MAX(0,$H362-SUM($DP362:EP362)))</f>
        <v/>
      </c>
      <c r="ER362">
        <f>MIN(AV361*(1+AV$6/Setup!$C$13)-CT362,MAX(0,$H362-SUM($DP362:EQ362)))</f>
        <v/>
      </c>
      <c r="ES362">
        <f>MIN(AW361*(1+AW$6/Setup!$C$13)-CU362,MAX(0,$H362-SUM($DP362:ER362)))</f>
        <v/>
      </c>
      <c r="ET362">
        <f>MIN(AX361*(1+AX$6/Setup!$C$13)-CV362,MAX(0,$H362-SUM($DP362:ES362)))</f>
        <v/>
      </c>
      <c r="EU362">
        <f>MIN(AY361*(1+AY$6/Setup!$C$13)-CW362,MAX(0,$H362-SUM($DP362:ET362)))</f>
        <v/>
      </c>
      <c r="EV362">
        <f>MIN(AZ361*(1+AZ$6/Setup!$C$13)-CX362,MAX(0,$H362-SUM($DP362:EU362)))</f>
        <v/>
      </c>
      <c r="EW362">
        <f>MIN(BA361*(1+BA$6/Setup!$C$13)-CY362,MAX(0,$H362-SUM($DP362:EV362)))</f>
        <v/>
      </c>
      <c r="EX362">
        <f>MIN(BB361*(1+BB$6/Setup!$C$13)-CZ362,MAX(0,$H362-SUM($DP362:EW362)))</f>
        <v/>
      </c>
      <c r="EY362">
        <f>MIN(BC361*(1+BC$6/Setup!$C$13)-DA362,MAX(0,$H362-SUM($DP362:EX362)))</f>
        <v/>
      </c>
      <c r="EZ362">
        <f>MIN(BD361*(1+BD$6/Setup!$C$13)-DB362,MAX(0,$H362-SUM($DP362:EY362)))</f>
        <v/>
      </c>
      <c r="FA362">
        <f>MIN(BE361*(1+BE$6/Setup!$C$13)-DC362,MAX(0,$H362-SUM($DP362:EZ362)))</f>
        <v/>
      </c>
      <c r="FB362">
        <f>MIN(BF361*(1+BF$6/Setup!$C$13)-DD362,MAX(0,$H362-SUM($DP362:FA362)))</f>
        <v/>
      </c>
      <c r="FC362">
        <f>MIN(BG361*(1+BG$6/Setup!$C$13)-DE362,MAX(0,$H362-SUM($DP362:FB362)))</f>
        <v/>
      </c>
      <c r="FD362">
        <f>MIN(BH361*(1+BH$6/Setup!$C$13)-DF362,MAX(0,$H362-SUM($DP362:FC362)))</f>
        <v/>
      </c>
      <c r="FE362">
        <f>MIN(BI361*(1+BI$6/Setup!$C$13)-DG362,MAX(0,$H362-SUM($DP362:FD362)))</f>
        <v/>
      </c>
      <c r="FF362">
        <f>MIN(BJ361*(1+BJ$6/Setup!$C$13)-DH362,MAX(0,$H362-SUM($DP362:FE362)))</f>
        <v/>
      </c>
      <c r="FG362">
        <f>MIN(BK361*(1+BK$6/Setup!$C$13)-DI362,MAX(0,$H362-SUM($DP362:FF362)))</f>
        <v/>
      </c>
      <c r="FH362">
        <f>MIN(BL361*(1+BL$6/Setup!$C$13)-DJ362,MAX(0,$H362-SUM($DP362:FG362)))</f>
        <v/>
      </c>
      <c r="FI362">
        <f>MIN(BM361*(1+BM$6/Setup!$C$13)-DK362,MAX(0,$H362-SUM($DP362:FH362)))</f>
        <v/>
      </c>
      <c r="FJ362">
        <f>MIN(BN361*(1+BN$6/Setup!$C$13)-DL362,MAX(0,$H362-SUM($DP362:FI362)))</f>
        <v/>
      </c>
      <c r="FK362">
        <f>MIN(BO361*(1+BO$6/Setup!$C$13)-DM362,MAX(0,$H362-SUM($DP362:FJ362)))</f>
        <v/>
      </c>
      <c r="FL362">
        <f>MIN(BP361*(1+BP$6/Setup!$C$13)-DN362,MAX(0,$H362-SUM($DP362:FK362)))</f>
        <v/>
      </c>
      <c r="FM362">
        <f>MIN(BQ361*(1+BQ$6/Setup!$C$13)-DO362,MAX(0,$H362-SUM($DP362:FL362)))</f>
        <v/>
      </c>
    </row>
    <row r="363">
      <c r="A363">
        <f>A362+1</f>
        <v/>
      </c>
      <c r="B363">
        <f>IF(Setup!$C$6="Every week",Setup!$C$7+7*(A363-1),IF(Setup!$C$6="Every 2 weeks",Setup!$C$7+14*(A363-1),IF(Setup!$C$6="Every month",EDATE(Setup!$C$7,A363-1),EOMONTH(Setup!$C$7,INT((A363-1+Setup!$C$20)/2)-1)+MIN(IF(MOD(A363-1+Setup!$C$20,2)=0,Setup!$C$18,Setup!$C$19),DAY(EOMONTH(Setup!$C$7,INT((A363-1+Setup!$C$20)/2)))))))</f>
        <v/>
      </c>
      <c r="C363">
        <f>N('Paycheck Plan'!J359)</f>
        <v/>
      </c>
      <c r="D363">
        <f>N('Paycheck Plan'!K359)</f>
        <v/>
      </c>
      <c r="E363">
        <f>MIN(MAX(0,Setup!$C$10-F362),MAX(0,Setup!$C$8+C363-G363))</f>
        <v/>
      </c>
      <c r="F363">
        <f>F362+E363</f>
        <v/>
      </c>
      <c r="G363">
        <f>MIN(Setup!$C$14,MAX(0,Setup!$C$8+C363))</f>
        <v/>
      </c>
      <c r="H363">
        <f>MAX(0,Setup!$C$8+C363-G363-E363)+SUM($T$7:$BQ$7)-SUM(BR363:DO363)</f>
        <v/>
      </c>
      <c r="I363">
        <f>SUMPRODUCT(T362:BQ362,$T$6:$BQ$6)/Setup!$C$13</f>
        <v/>
      </c>
      <c r="J363">
        <f>SUM(T363:BQ363)</f>
        <v/>
      </c>
      <c r="K363">
        <f>IF(MAX(DP363:FM363)&gt;0,MATCH(MAX(DP363:FM363),DP363:FM363,0),1)</f>
        <v/>
      </c>
      <c r="T363">
        <f>MAX(0,T362*(1+T$6/Setup!$C$13)-BR363-DP363)+IF($K363=1,$D363,0)</f>
        <v/>
      </c>
      <c r="U363">
        <f>MAX(0,U362*(1+U$6/Setup!$C$13)-BS363-DQ363)+IF($K363=2,$D363,0)</f>
        <v/>
      </c>
      <c r="V363">
        <f>MAX(0,V362*(1+V$6/Setup!$C$13)-BT363-DR363)+IF($K363=3,$D363,0)</f>
        <v/>
      </c>
      <c r="W363">
        <f>MAX(0,W362*(1+W$6/Setup!$C$13)-BU363-DS363)+IF($K363=4,$D363,0)</f>
        <v/>
      </c>
      <c r="X363">
        <f>MAX(0,X362*(1+X$6/Setup!$C$13)-BV363-DT363)+IF($K363=5,$D363,0)</f>
        <v/>
      </c>
      <c r="Y363">
        <f>MAX(0,Y362*(1+Y$6/Setup!$C$13)-BW363-DU363)+IF($K363=6,$D363,0)</f>
        <v/>
      </c>
      <c r="Z363">
        <f>MAX(0,Z362*(1+Z$6/Setup!$C$13)-BX363-DV363)+IF($K363=7,$D363,0)</f>
        <v/>
      </c>
      <c r="AA363">
        <f>MAX(0,AA362*(1+AA$6/Setup!$C$13)-BY363-DW363)+IF($K363=8,$D363,0)</f>
        <v/>
      </c>
      <c r="AB363">
        <f>MAX(0,AB362*(1+AB$6/Setup!$C$13)-BZ363-DX363)+IF($K363=9,$D363,0)</f>
        <v/>
      </c>
      <c r="AC363">
        <f>MAX(0,AC362*(1+AC$6/Setup!$C$13)-CA363-DY363)+IF($K363=10,$D363,0)</f>
        <v/>
      </c>
      <c r="AD363">
        <f>MAX(0,AD362*(1+AD$6/Setup!$C$13)-CB363-DZ363)+IF($K363=11,$D363,0)</f>
        <v/>
      </c>
      <c r="AE363">
        <f>MAX(0,AE362*(1+AE$6/Setup!$C$13)-CC363-EA363)+IF($K363=12,$D363,0)</f>
        <v/>
      </c>
      <c r="AF363">
        <f>MAX(0,AF362*(1+AF$6/Setup!$C$13)-CD363-EB363)+IF($K363=13,$D363,0)</f>
        <v/>
      </c>
      <c r="AG363">
        <f>MAX(0,AG362*(1+AG$6/Setup!$C$13)-CE363-EC363)+IF($K363=14,$D363,0)</f>
        <v/>
      </c>
      <c r="AH363">
        <f>MAX(0,AH362*(1+AH$6/Setup!$C$13)-CF363-ED363)+IF($K363=15,$D363,0)</f>
        <v/>
      </c>
      <c r="AI363">
        <f>MAX(0,AI362*(1+AI$6/Setup!$C$13)-CG363-EE363)+IF($K363=16,$D363,0)</f>
        <v/>
      </c>
      <c r="AJ363">
        <f>MAX(0,AJ362*(1+AJ$6/Setup!$C$13)-CH363-EF363)+IF($K363=17,$D363,0)</f>
        <v/>
      </c>
      <c r="AK363">
        <f>MAX(0,AK362*(1+AK$6/Setup!$C$13)-CI363-EG363)+IF($K363=18,$D363,0)</f>
        <v/>
      </c>
      <c r="AL363">
        <f>MAX(0,AL362*(1+AL$6/Setup!$C$13)-CJ363-EH363)+IF($K363=19,$D363,0)</f>
        <v/>
      </c>
      <c r="AM363">
        <f>MAX(0,AM362*(1+AM$6/Setup!$C$13)-CK363-EI363)+IF($K363=20,$D363,0)</f>
        <v/>
      </c>
      <c r="AN363">
        <f>MAX(0,AN362*(1+AN$6/Setup!$C$13)-CL363-EJ363)+IF($K363=21,$D363,0)</f>
        <v/>
      </c>
      <c r="AO363">
        <f>MAX(0,AO362*(1+AO$6/Setup!$C$13)-CM363-EK363)+IF($K363=22,$D363,0)</f>
        <v/>
      </c>
      <c r="AP363">
        <f>MAX(0,AP362*(1+AP$6/Setup!$C$13)-CN363-EL363)+IF($K363=23,$D363,0)</f>
        <v/>
      </c>
      <c r="AQ363">
        <f>MAX(0,AQ362*(1+AQ$6/Setup!$C$13)-CO363-EM363)+IF($K363=24,$D363,0)</f>
        <v/>
      </c>
      <c r="AR363">
        <f>MAX(0,AR362*(1+AR$6/Setup!$C$13)-CP363-EN363)+IF($K363=25,$D363,0)</f>
        <v/>
      </c>
      <c r="AS363">
        <f>MAX(0,AS362*(1+AS$6/Setup!$C$13)-CQ363-EO363)+IF($K363=26,$D363,0)</f>
        <v/>
      </c>
      <c r="AT363">
        <f>MAX(0,AT362*(1+AT$6/Setup!$C$13)-CR363-EP363)+IF($K363=27,$D363,0)</f>
        <v/>
      </c>
      <c r="AU363">
        <f>MAX(0,AU362*(1+AU$6/Setup!$C$13)-CS363-EQ363)+IF($K363=28,$D363,0)</f>
        <v/>
      </c>
      <c r="AV363">
        <f>MAX(0,AV362*(1+AV$6/Setup!$C$13)-CT363-ER363)+IF($K363=29,$D363,0)</f>
        <v/>
      </c>
      <c r="AW363">
        <f>MAX(0,AW362*(1+AW$6/Setup!$C$13)-CU363-ES363)+IF($K363=30,$D363,0)</f>
        <v/>
      </c>
      <c r="AX363">
        <f>MAX(0,AX362*(1+AX$6/Setup!$C$13)-CV363-ET363)+IF($K363=31,$D363,0)</f>
        <v/>
      </c>
      <c r="AY363">
        <f>MAX(0,AY362*(1+AY$6/Setup!$C$13)-CW363-EU363)+IF($K363=32,$D363,0)</f>
        <v/>
      </c>
      <c r="AZ363">
        <f>MAX(0,AZ362*(1+AZ$6/Setup!$C$13)-CX363-EV363)+IF($K363=33,$D363,0)</f>
        <v/>
      </c>
      <c r="BA363">
        <f>MAX(0,BA362*(1+BA$6/Setup!$C$13)-CY363-EW363)+IF($K363=34,$D363,0)</f>
        <v/>
      </c>
      <c r="BB363">
        <f>MAX(0,BB362*(1+BB$6/Setup!$C$13)-CZ363-EX363)+IF($K363=35,$D363,0)</f>
        <v/>
      </c>
      <c r="BC363">
        <f>MAX(0,BC362*(1+BC$6/Setup!$C$13)-DA363-EY363)+IF($K363=36,$D363,0)</f>
        <v/>
      </c>
      <c r="BD363">
        <f>MAX(0,BD362*(1+BD$6/Setup!$C$13)-DB363-EZ363)+IF($K363=37,$D363,0)</f>
        <v/>
      </c>
      <c r="BE363">
        <f>MAX(0,BE362*(1+BE$6/Setup!$C$13)-DC363-FA363)+IF($K363=38,$D363,0)</f>
        <v/>
      </c>
      <c r="BF363">
        <f>MAX(0,BF362*(1+BF$6/Setup!$C$13)-DD363-FB363)+IF($K363=39,$D363,0)</f>
        <v/>
      </c>
      <c r="BG363">
        <f>MAX(0,BG362*(1+BG$6/Setup!$C$13)-DE363-FC363)+IF($K363=40,$D363,0)</f>
        <v/>
      </c>
      <c r="BH363">
        <f>MAX(0,BH362*(1+BH$6/Setup!$C$13)-DF363-FD363)+IF($K363=41,$D363,0)</f>
        <v/>
      </c>
      <c r="BI363">
        <f>MAX(0,BI362*(1+BI$6/Setup!$C$13)-DG363-FE363)+IF($K363=42,$D363,0)</f>
        <v/>
      </c>
      <c r="BJ363">
        <f>MAX(0,BJ362*(1+BJ$6/Setup!$C$13)-DH363-FF363)+IF($K363=43,$D363,0)</f>
        <v/>
      </c>
      <c r="BK363">
        <f>MAX(0,BK362*(1+BK$6/Setup!$C$13)-DI363-FG363)+IF($K363=44,$D363,0)</f>
        <v/>
      </c>
      <c r="BL363">
        <f>MAX(0,BL362*(1+BL$6/Setup!$C$13)-DJ363-FH363)+IF($K363=45,$D363,0)</f>
        <v/>
      </c>
      <c r="BM363">
        <f>MAX(0,BM362*(1+BM$6/Setup!$C$13)-DK363-FI363)+IF($K363=46,$D363,0)</f>
        <v/>
      </c>
      <c r="BN363">
        <f>MAX(0,BN362*(1+BN$6/Setup!$C$13)-DL363-FJ363)+IF($K363=47,$D363,0)</f>
        <v/>
      </c>
      <c r="BO363">
        <f>MAX(0,BO362*(1+BO$6/Setup!$C$13)-DM363-FK363)+IF($K363=48,$D363,0)</f>
        <v/>
      </c>
      <c r="BP363">
        <f>MAX(0,BP362*(1+BP$6/Setup!$C$13)-DN363-FL363)+IF($K363=49,$D363,0)</f>
        <v/>
      </c>
      <c r="BQ363">
        <f>MAX(0,BQ362*(1+BQ$6/Setup!$C$13)-DO363-FM363)+IF($K363=50,$D363,0)</f>
        <v/>
      </c>
      <c r="BR363">
        <f>MIN(T362*(1+T$6/Setup!$C$13),T$7)</f>
        <v/>
      </c>
      <c r="BS363">
        <f>MIN(U362*(1+U$6/Setup!$C$13),U$7)</f>
        <v/>
      </c>
      <c r="BT363">
        <f>MIN(V362*(1+V$6/Setup!$C$13),V$7)</f>
        <v/>
      </c>
      <c r="BU363">
        <f>MIN(W362*(1+W$6/Setup!$C$13),W$7)</f>
        <v/>
      </c>
      <c r="BV363">
        <f>MIN(X362*(1+X$6/Setup!$C$13),X$7)</f>
        <v/>
      </c>
      <c r="BW363">
        <f>MIN(Y362*(1+Y$6/Setup!$C$13),Y$7)</f>
        <v/>
      </c>
      <c r="BX363">
        <f>MIN(Z362*(1+Z$6/Setup!$C$13),Z$7)</f>
        <v/>
      </c>
      <c r="BY363">
        <f>MIN(AA362*(1+AA$6/Setup!$C$13),AA$7)</f>
        <v/>
      </c>
      <c r="BZ363">
        <f>MIN(AB362*(1+AB$6/Setup!$C$13),AB$7)</f>
        <v/>
      </c>
      <c r="CA363">
        <f>MIN(AC362*(1+AC$6/Setup!$C$13),AC$7)</f>
        <v/>
      </c>
      <c r="CB363">
        <f>MIN(AD362*(1+AD$6/Setup!$C$13),AD$7)</f>
        <v/>
      </c>
      <c r="CC363">
        <f>MIN(AE362*(1+AE$6/Setup!$C$13),AE$7)</f>
        <v/>
      </c>
      <c r="CD363">
        <f>MIN(AF362*(1+AF$6/Setup!$C$13),AF$7)</f>
        <v/>
      </c>
      <c r="CE363">
        <f>MIN(AG362*(1+AG$6/Setup!$C$13),AG$7)</f>
        <v/>
      </c>
      <c r="CF363">
        <f>MIN(AH362*(1+AH$6/Setup!$C$13),AH$7)</f>
        <v/>
      </c>
      <c r="CG363">
        <f>MIN(AI362*(1+AI$6/Setup!$C$13),AI$7)</f>
        <v/>
      </c>
      <c r="CH363">
        <f>MIN(AJ362*(1+AJ$6/Setup!$C$13),AJ$7)</f>
        <v/>
      </c>
      <c r="CI363">
        <f>MIN(AK362*(1+AK$6/Setup!$C$13),AK$7)</f>
        <v/>
      </c>
      <c r="CJ363">
        <f>MIN(AL362*(1+AL$6/Setup!$C$13),AL$7)</f>
        <v/>
      </c>
      <c r="CK363">
        <f>MIN(AM362*(1+AM$6/Setup!$C$13),AM$7)</f>
        <v/>
      </c>
      <c r="CL363">
        <f>MIN(AN362*(1+AN$6/Setup!$C$13),AN$7)</f>
        <v/>
      </c>
      <c r="CM363">
        <f>MIN(AO362*(1+AO$6/Setup!$C$13),AO$7)</f>
        <v/>
      </c>
      <c r="CN363">
        <f>MIN(AP362*(1+AP$6/Setup!$C$13),AP$7)</f>
        <v/>
      </c>
      <c r="CO363">
        <f>MIN(AQ362*(1+AQ$6/Setup!$C$13),AQ$7)</f>
        <v/>
      </c>
      <c r="CP363">
        <f>MIN(AR362*(1+AR$6/Setup!$C$13),AR$7)</f>
        <v/>
      </c>
      <c r="CQ363">
        <f>MIN(AS362*(1+AS$6/Setup!$C$13),AS$7)</f>
        <v/>
      </c>
      <c r="CR363">
        <f>MIN(AT362*(1+AT$6/Setup!$C$13),AT$7)</f>
        <v/>
      </c>
      <c r="CS363">
        <f>MIN(AU362*(1+AU$6/Setup!$C$13),AU$7)</f>
        <v/>
      </c>
      <c r="CT363">
        <f>MIN(AV362*(1+AV$6/Setup!$C$13),AV$7)</f>
        <v/>
      </c>
      <c r="CU363">
        <f>MIN(AW362*(1+AW$6/Setup!$C$13),AW$7)</f>
        <v/>
      </c>
      <c r="CV363">
        <f>MIN(AX362*(1+AX$6/Setup!$C$13),AX$7)</f>
        <v/>
      </c>
      <c r="CW363">
        <f>MIN(AY362*(1+AY$6/Setup!$C$13),AY$7)</f>
        <v/>
      </c>
      <c r="CX363">
        <f>MIN(AZ362*(1+AZ$6/Setup!$C$13),AZ$7)</f>
        <v/>
      </c>
      <c r="CY363">
        <f>MIN(BA362*(1+BA$6/Setup!$C$13),BA$7)</f>
        <v/>
      </c>
      <c r="CZ363">
        <f>MIN(BB362*(1+BB$6/Setup!$C$13),BB$7)</f>
        <v/>
      </c>
      <c r="DA363">
        <f>MIN(BC362*(1+BC$6/Setup!$C$13),BC$7)</f>
        <v/>
      </c>
      <c r="DB363">
        <f>MIN(BD362*(1+BD$6/Setup!$C$13),BD$7)</f>
        <v/>
      </c>
      <c r="DC363">
        <f>MIN(BE362*(1+BE$6/Setup!$C$13),BE$7)</f>
        <v/>
      </c>
      <c r="DD363">
        <f>MIN(BF362*(1+BF$6/Setup!$C$13),BF$7)</f>
        <v/>
      </c>
      <c r="DE363">
        <f>MIN(BG362*(1+BG$6/Setup!$C$13),BG$7)</f>
        <v/>
      </c>
      <c r="DF363">
        <f>MIN(BH362*(1+BH$6/Setup!$C$13),BH$7)</f>
        <v/>
      </c>
      <c r="DG363">
        <f>MIN(BI362*(1+BI$6/Setup!$C$13),BI$7)</f>
        <v/>
      </c>
      <c r="DH363">
        <f>MIN(BJ362*(1+BJ$6/Setup!$C$13),BJ$7)</f>
        <v/>
      </c>
      <c r="DI363">
        <f>MIN(BK362*(1+BK$6/Setup!$C$13),BK$7)</f>
        <v/>
      </c>
      <c r="DJ363">
        <f>MIN(BL362*(1+BL$6/Setup!$C$13),BL$7)</f>
        <v/>
      </c>
      <c r="DK363">
        <f>MIN(BM362*(1+BM$6/Setup!$C$13),BM$7)</f>
        <v/>
      </c>
      <c r="DL363">
        <f>MIN(BN362*(1+BN$6/Setup!$C$13),BN$7)</f>
        <v/>
      </c>
      <c r="DM363">
        <f>MIN(BO362*(1+BO$6/Setup!$C$13),BO$7)</f>
        <v/>
      </c>
      <c r="DN363">
        <f>MIN(BP362*(1+BP$6/Setup!$C$13),BP$7)</f>
        <v/>
      </c>
      <c r="DO363">
        <f>MIN(BQ362*(1+BQ$6/Setup!$C$13),BQ$7)</f>
        <v/>
      </c>
      <c r="DP363">
        <f>MIN(T362*(1+T$6/Setup!$C$13)-BR363,$H363)</f>
        <v/>
      </c>
      <c r="DQ363">
        <f>MIN(U362*(1+U$6/Setup!$C$13)-BS363,MAX(0,$H363-SUM($DP363:DP363)))</f>
        <v/>
      </c>
      <c r="DR363">
        <f>MIN(V362*(1+V$6/Setup!$C$13)-BT363,MAX(0,$H363-SUM($DP363:DQ363)))</f>
        <v/>
      </c>
      <c r="DS363">
        <f>MIN(W362*(1+W$6/Setup!$C$13)-BU363,MAX(0,$H363-SUM($DP363:DR363)))</f>
        <v/>
      </c>
      <c r="DT363">
        <f>MIN(X362*(1+X$6/Setup!$C$13)-BV363,MAX(0,$H363-SUM($DP363:DS363)))</f>
        <v/>
      </c>
      <c r="DU363">
        <f>MIN(Y362*(1+Y$6/Setup!$C$13)-BW363,MAX(0,$H363-SUM($DP363:DT363)))</f>
        <v/>
      </c>
      <c r="DV363">
        <f>MIN(Z362*(1+Z$6/Setup!$C$13)-BX363,MAX(0,$H363-SUM($DP363:DU363)))</f>
        <v/>
      </c>
      <c r="DW363">
        <f>MIN(AA362*(1+AA$6/Setup!$C$13)-BY363,MAX(0,$H363-SUM($DP363:DV363)))</f>
        <v/>
      </c>
      <c r="DX363">
        <f>MIN(AB362*(1+AB$6/Setup!$C$13)-BZ363,MAX(0,$H363-SUM($DP363:DW363)))</f>
        <v/>
      </c>
      <c r="DY363">
        <f>MIN(AC362*(1+AC$6/Setup!$C$13)-CA363,MAX(0,$H363-SUM($DP363:DX363)))</f>
        <v/>
      </c>
      <c r="DZ363">
        <f>MIN(AD362*(1+AD$6/Setup!$C$13)-CB363,MAX(0,$H363-SUM($DP363:DY363)))</f>
        <v/>
      </c>
      <c r="EA363">
        <f>MIN(AE362*(1+AE$6/Setup!$C$13)-CC363,MAX(0,$H363-SUM($DP363:DZ363)))</f>
        <v/>
      </c>
      <c r="EB363">
        <f>MIN(AF362*(1+AF$6/Setup!$C$13)-CD363,MAX(0,$H363-SUM($DP363:EA363)))</f>
        <v/>
      </c>
      <c r="EC363">
        <f>MIN(AG362*(1+AG$6/Setup!$C$13)-CE363,MAX(0,$H363-SUM($DP363:EB363)))</f>
        <v/>
      </c>
      <c r="ED363">
        <f>MIN(AH362*(1+AH$6/Setup!$C$13)-CF363,MAX(0,$H363-SUM($DP363:EC363)))</f>
        <v/>
      </c>
      <c r="EE363">
        <f>MIN(AI362*(1+AI$6/Setup!$C$13)-CG363,MAX(0,$H363-SUM($DP363:ED363)))</f>
        <v/>
      </c>
      <c r="EF363">
        <f>MIN(AJ362*(1+AJ$6/Setup!$C$13)-CH363,MAX(0,$H363-SUM($DP363:EE363)))</f>
        <v/>
      </c>
      <c r="EG363">
        <f>MIN(AK362*(1+AK$6/Setup!$C$13)-CI363,MAX(0,$H363-SUM($DP363:EF363)))</f>
        <v/>
      </c>
      <c r="EH363">
        <f>MIN(AL362*(1+AL$6/Setup!$C$13)-CJ363,MAX(0,$H363-SUM($DP363:EG363)))</f>
        <v/>
      </c>
      <c r="EI363">
        <f>MIN(AM362*(1+AM$6/Setup!$C$13)-CK363,MAX(0,$H363-SUM($DP363:EH363)))</f>
        <v/>
      </c>
      <c r="EJ363">
        <f>MIN(AN362*(1+AN$6/Setup!$C$13)-CL363,MAX(0,$H363-SUM($DP363:EI363)))</f>
        <v/>
      </c>
      <c r="EK363">
        <f>MIN(AO362*(1+AO$6/Setup!$C$13)-CM363,MAX(0,$H363-SUM($DP363:EJ363)))</f>
        <v/>
      </c>
      <c r="EL363">
        <f>MIN(AP362*(1+AP$6/Setup!$C$13)-CN363,MAX(0,$H363-SUM($DP363:EK363)))</f>
        <v/>
      </c>
      <c r="EM363">
        <f>MIN(AQ362*(1+AQ$6/Setup!$C$13)-CO363,MAX(0,$H363-SUM($DP363:EL363)))</f>
        <v/>
      </c>
      <c r="EN363">
        <f>MIN(AR362*(1+AR$6/Setup!$C$13)-CP363,MAX(0,$H363-SUM($DP363:EM363)))</f>
        <v/>
      </c>
      <c r="EO363">
        <f>MIN(AS362*(1+AS$6/Setup!$C$13)-CQ363,MAX(0,$H363-SUM($DP363:EN363)))</f>
        <v/>
      </c>
      <c r="EP363">
        <f>MIN(AT362*(1+AT$6/Setup!$C$13)-CR363,MAX(0,$H363-SUM($DP363:EO363)))</f>
        <v/>
      </c>
      <c r="EQ363">
        <f>MIN(AU362*(1+AU$6/Setup!$C$13)-CS363,MAX(0,$H363-SUM($DP363:EP363)))</f>
        <v/>
      </c>
      <c r="ER363">
        <f>MIN(AV362*(1+AV$6/Setup!$C$13)-CT363,MAX(0,$H363-SUM($DP363:EQ363)))</f>
        <v/>
      </c>
      <c r="ES363">
        <f>MIN(AW362*(1+AW$6/Setup!$C$13)-CU363,MAX(0,$H363-SUM($DP363:ER363)))</f>
        <v/>
      </c>
      <c r="ET363">
        <f>MIN(AX362*(1+AX$6/Setup!$C$13)-CV363,MAX(0,$H363-SUM($DP363:ES363)))</f>
        <v/>
      </c>
      <c r="EU363">
        <f>MIN(AY362*(1+AY$6/Setup!$C$13)-CW363,MAX(0,$H363-SUM($DP363:ET363)))</f>
        <v/>
      </c>
      <c r="EV363">
        <f>MIN(AZ362*(1+AZ$6/Setup!$C$13)-CX363,MAX(0,$H363-SUM($DP363:EU363)))</f>
        <v/>
      </c>
      <c r="EW363">
        <f>MIN(BA362*(1+BA$6/Setup!$C$13)-CY363,MAX(0,$H363-SUM($DP363:EV363)))</f>
        <v/>
      </c>
      <c r="EX363">
        <f>MIN(BB362*(1+BB$6/Setup!$C$13)-CZ363,MAX(0,$H363-SUM($DP363:EW363)))</f>
        <v/>
      </c>
      <c r="EY363">
        <f>MIN(BC362*(1+BC$6/Setup!$C$13)-DA363,MAX(0,$H363-SUM($DP363:EX363)))</f>
        <v/>
      </c>
      <c r="EZ363">
        <f>MIN(BD362*(1+BD$6/Setup!$C$13)-DB363,MAX(0,$H363-SUM($DP363:EY363)))</f>
        <v/>
      </c>
      <c r="FA363">
        <f>MIN(BE362*(1+BE$6/Setup!$C$13)-DC363,MAX(0,$H363-SUM($DP363:EZ363)))</f>
        <v/>
      </c>
      <c r="FB363">
        <f>MIN(BF362*(1+BF$6/Setup!$C$13)-DD363,MAX(0,$H363-SUM($DP363:FA363)))</f>
        <v/>
      </c>
      <c r="FC363">
        <f>MIN(BG362*(1+BG$6/Setup!$C$13)-DE363,MAX(0,$H363-SUM($DP363:FB363)))</f>
        <v/>
      </c>
      <c r="FD363">
        <f>MIN(BH362*(1+BH$6/Setup!$C$13)-DF363,MAX(0,$H363-SUM($DP363:FC363)))</f>
        <v/>
      </c>
      <c r="FE363">
        <f>MIN(BI362*(1+BI$6/Setup!$C$13)-DG363,MAX(0,$H363-SUM($DP363:FD363)))</f>
        <v/>
      </c>
      <c r="FF363">
        <f>MIN(BJ362*(1+BJ$6/Setup!$C$13)-DH363,MAX(0,$H363-SUM($DP363:FE363)))</f>
        <v/>
      </c>
      <c r="FG363">
        <f>MIN(BK362*(1+BK$6/Setup!$C$13)-DI363,MAX(0,$H363-SUM($DP363:FF363)))</f>
        <v/>
      </c>
      <c r="FH363">
        <f>MIN(BL362*(1+BL$6/Setup!$C$13)-DJ363,MAX(0,$H363-SUM($DP363:FG363)))</f>
        <v/>
      </c>
      <c r="FI363">
        <f>MIN(BM362*(1+BM$6/Setup!$C$13)-DK363,MAX(0,$H363-SUM($DP363:FH363)))</f>
        <v/>
      </c>
      <c r="FJ363">
        <f>MIN(BN362*(1+BN$6/Setup!$C$13)-DL363,MAX(0,$H363-SUM($DP363:FI363)))</f>
        <v/>
      </c>
      <c r="FK363">
        <f>MIN(BO362*(1+BO$6/Setup!$C$13)-DM363,MAX(0,$H363-SUM($DP363:FJ363)))</f>
        <v/>
      </c>
      <c r="FL363">
        <f>MIN(BP362*(1+BP$6/Setup!$C$13)-DN363,MAX(0,$H363-SUM($DP363:FK363)))</f>
        <v/>
      </c>
      <c r="FM363">
        <f>MIN(BQ362*(1+BQ$6/Setup!$C$13)-DO363,MAX(0,$H363-SUM($DP363:FL363)))</f>
        <v/>
      </c>
    </row>
    <row r="364">
      <c r="A364">
        <f>A363+1</f>
        <v/>
      </c>
      <c r="B364">
        <f>IF(Setup!$C$6="Every week",Setup!$C$7+7*(A364-1),IF(Setup!$C$6="Every 2 weeks",Setup!$C$7+14*(A364-1),IF(Setup!$C$6="Every month",EDATE(Setup!$C$7,A364-1),EOMONTH(Setup!$C$7,INT((A364-1+Setup!$C$20)/2)-1)+MIN(IF(MOD(A364-1+Setup!$C$20,2)=0,Setup!$C$18,Setup!$C$19),DAY(EOMONTH(Setup!$C$7,INT((A364-1+Setup!$C$20)/2)))))))</f>
        <v/>
      </c>
      <c r="C364">
        <f>N('Paycheck Plan'!J360)</f>
        <v/>
      </c>
      <c r="D364">
        <f>N('Paycheck Plan'!K360)</f>
        <v/>
      </c>
      <c r="E364">
        <f>MIN(MAX(0,Setup!$C$10-F363),MAX(0,Setup!$C$8+C364-G364))</f>
        <v/>
      </c>
      <c r="F364">
        <f>F363+E364</f>
        <v/>
      </c>
      <c r="G364">
        <f>MIN(Setup!$C$14,MAX(0,Setup!$C$8+C364))</f>
        <v/>
      </c>
      <c r="H364">
        <f>MAX(0,Setup!$C$8+C364-G364-E364)+SUM($T$7:$BQ$7)-SUM(BR364:DO364)</f>
        <v/>
      </c>
      <c r="I364">
        <f>SUMPRODUCT(T363:BQ363,$T$6:$BQ$6)/Setup!$C$13</f>
        <v/>
      </c>
      <c r="J364">
        <f>SUM(T364:BQ364)</f>
        <v/>
      </c>
      <c r="K364">
        <f>IF(MAX(DP364:FM364)&gt;0,MATCH(MAX(DP364:FM364),DP364:FM364,0),1)</f>
        <v/>
      </c>
      <c r="T364">
        <f>MAX(0,T363*(1+T$6/Setup!$C$13)-BR364-DP364)+IF($K364=1,$D364,0)</f>
        <v/>
      </c>
      <c r="U364">
        <f>MAX(0,U363*(1+U$6/Setup!$C$13)-BS364-DQ364)+IF($K364=2,$D364,0)</f>
        <v/>
      </c>
      <c r="V364">
        <f>MAX(0,V363*(1+V$6/Setup!$C$13)-BT364-DR364)+IF($K364=3,$D364,0)</f>
        <v/>
      </c>
      <c r="W364">
        <f>MAX(0,W363*(1+W$6/Setup!$C$13)-BU364-DS364)+IF($K364=4,$D364,0)</f>
        <v/>
      </c>
      <c r="X364">
        <f>MAX(0,X363*(1+X$6/Setup!$C$13)-BV364-DT364)+IF($K364=5,$D364,0)</f>
        <v/>
      </c>
      <c r="Y364">
        <f>MAX(0,Y363*(1+Y$6/Setup!$C$13)-BW364-DU364)+IF($K364=6,$D364,0)</f>
        <v/>
      </c>
      <c r="Z364">
        <f>MAX(0,Z363*(1+Z$6/Setup!$C$13)-BX364-DV364)+IF($K364=7,$D364,0)</f>
        <v/>
      </c>
      <c r="AA364">
        <f>MAX(0,AA363*(1+AA$6/Setup!$C$13)-BY364-DW364)+IF($K364=8,$D364,0)</f>
        <v/>
      </c>
      <c r="AB364">
        <f>MAX(0,AB363*(1+AB$6/Setup!$C$13)-BZ364-DX364)+IF($K364=9,$D364,0)</f>
        <v/>
      </c>
      <c r="AC364">
        <f>MAX(0,AC363*(1+AC$6/Setup!$C$13)-CA364-DY364)+IF($K364=10,$D364,0)</f>
        <v/>
      </c>
      <c r="AD364">
        <f>MAX(0,AD363*(1+AD$6/Setup!$C$13)-CB364-DZ364)+IF($K364=11,$D364,0)</f>
        <v/>
      </c>
      <c r="AE364">
        <f>MAX(0,AE363*(1+AE$6/Setup!$C$13)-CC364-EA364)+IF($K364=12,$D364,0)</f>
        <v/>
      </c>
      <c r="AF364">
        <f>MAX(0,AF363*(1+AF$6/Setup!$C$13)-CD364-EB364)+IF($K364=13,$D364,0)</f>
        <v/>
      </c>
      <c r="AG364">
        <f>MAX(0,AG363*(1+AG$6/Setup!$C$13)-CE364-EC364)+IF($K364=14,$D364,0)</f>
        <v/>
      </c>
      <c r="AH364">
        <f>MAX(0,AH363*(1+AH$6/Setup!$C$13)-CF364-ED364)+IF($K364=15,$D364,0)</f>
        <v/>
      </c>
      <c r="AI364">
        <f>MAX(0,AI363*(1+AI$6/Setup!$C$13)-CG364-EE364)+IF($K364=16,$D364,0)</f>
        <v/>
      </c>
      <c r="AJ364">
        <f>MAX(0,AJ363*(1+AJ$6/Setup!$C$13)-CH364-EF364)+IF($K364=17,$D364,0)</f>
        <v/>
      </c>
      <c r="AK364">
        <f>MAX(0,AK363*(1+AK$6/Setup!$C$13)-CI364-EG364)+IF($K364=18,$D364,0)</f>
        <v/>
      </c>
      <c r="AL364">
        <f>MAX(0,AL363*(1+AL$6/Setup!$C$13)-CJ364-EH364)+IF($K364=19,$D364,0)</f>
        <v/>
      </c>
      <c r="AM364">
        <f>MAX(0,AM363*(1+AM$6/Setup!$C$13)-CK364-EI364)+IF($K364=20,$D364,0)</f>
        <v/>
      </c>
      <c r="AN364">
        <f>MAX(0,AN363*(1+AN$6/Setup!$C$13)-CL364-EJ364)+IF($K364=21,$D364,0)</f>
        <v/>
      </c>
      <c r="AO364">
        <f>MAX(0,AO363*(1+AO$6/Setup!$C$13)-CM364-EK364)+IF($K364=22,$D364,0)</f>
        <v/>
      </c>
      <c r="AP364">
        <f>MAX(0,AP363*(1+AP$6/Setup!$C$13)-CN364-EL364)+IF($K364=23,$D364,0)</f>
        <v/>
      </c>
      <c r="AQ364">
        <f>MAX(0,AQ363*(1+AQ$6/Setup!$C$13)-CO364-EM364)+IF($K364=24,$D364,0)</f>
        <v/>
      </c>
      <c r="AR364">
        <f>MAX(0,AR363*(1+AR$6/Setup!$C$13)-CP364-EN364)+IF($K364=25,$D364,0)</f>
        <v/>
      </c>
      <c r="AS364">
        <f>MAX(0,AS363*(1+AS$6/Setup!$C$13)-CQ364-EO364)+IF($K364=26,$D364,0)</f>
        <v/>
      </c>
      <c r="AT364">
        <f>MAX(0,AT363*(1+AT$6/Setup!$C$13)-CR364-EP364)+IF($K364=27,$D364,0)</f>
        <v/>
      </c>
      <c r="AU364">
        <f>MAX(0,AU363*(1+AU$6/Setup!$C$13)-CS364-EQ364)+IF($K364=28,$D364,0)</f>
        <v/>
      </c>
      <c r="AV364">
        <f>MAX(0,AV363*(1+AV$6/Setup!$C$13)-CT364-ER364)+IF($K364=29,$D364,0)</f>
        <v/>
      </c>
      <c r="AW364">
        <f>MAX(0,AW363*(1+AW$6/Setup!$C$13)-CU364-ES364)+IF($K364=30,$D364,0)</f>
        <v/>
      </c>
      <c r="AX364">
        <f>MAX(0,AX363*(1+AX$6/Setup!$C$13)-CV364-ET364)+IF($K364=31,$D364,0)</f>
        <v/>
      </c>
      <c r="AY364">
        <f>MAX(0,AY363*(1+AY$6/Setup!$C$13)-CW364-EU364)+IF($K364=32,$D364,0)</f>
        <v/>
      </c>
      <c r="AZ364">
        <f>MAX(0,AZ363*(1+AZ$6/Setup!$C$13)-CX364-EV364)+IF($K364=33,$D364,0)</f>
        <v/>
      </c>
      <c r="BA364">
        <f>MAX(0,BA363*(1+BA$6/Setup!$C$13)-CY364-EW364)+IF($K364=34,$D364,0)</f>
        <v/>
      </c>
      <c r="BB364">
        <f>MAX(0,BB363*(1+BB$6/Setup!$C$13)-CZ364-EX364)+IF($K364=35,$D364,0)</f>
        <v/>
      </c>
      <c r="BC364">
        <f>MAX(0,BC363*(1+BC$6/Setup!$C$13)-DA364-EY364)+IF($K364=36,$D364,0)</f>
        <v/>
      </c>
      <c r="BD364">
        <f>MAX(0,BD363*(1+BD$6/Setup!$C$13)-DB364-EZ364)+IF($K364=37,$D364,0)</f>
        <v/>
      </c>
      <c r="BE364">
        <f>MAX(0,BE363*(1+BE$6/Setup!$C$13)-DC364-FA364)+IF($K364=38,$D364,0)</f>
        <v/>
      </c>
      <c r="BF364">
        <f>MAX(0,BF363*(1+BF$6/Setup!$C$13)-DD364-FB364)+IF($K364=39,$D364,0)</f>
        <v/>
      </c>
      <c r="BG364">
        <f>MAX(0,BG363*(1+BG$6/Setup!$C$13)-DE364-FC364)+IF($K364=40,$D364,0)</f>
        <v/>
      </c>
      <c r="BH364">
        <f>MAX(0,BH363*(1+BH$6/Setup!$C$13)-DF364-FD364)+IF($K364=41,$D364,0)</f>
        <v/>
      </c>
      <c r="BI364">
        <f>MAX(0,BI363*(1+BI$6/Setup!$C$13)-DG364-FE364)+IF($K364=42,$D364,0)</f>
        <v/>
      </c>
      <c r="BJ364">
        <f>MAX(0,BJ363*(1+BJ$6/Setup!$C$13)-DH364-FF364)+IF($K364=43,$D364,0)</f>
        <v/>
      </c>
      <c r="BK364">
        <f>MAX(0,BK363*(1+BK$6/Setup!$C$13)-DI364-FG364)+IF($K364=44,$D364,0)</f>
        <v/>
      </c>
      <c r="BL364">
        <f>MAX(0,BL363*(1+BL$6/Setup!$C$13)-DJ364-FH364)+IF($K364=45,$D364,0)</f>
        <v/>
      </c>
      <c r="BM364">
        <f>MAX(0,BM363*(1+BM$6/Setup!$C$13)-DK364-FI364)+IF($K364=46,$D364,0)</f>
        <v/>
      </c>
      <c r="BN364">
        <f>MAX(0,BN363*(1+BN$6/Setup!$C$13)-DL364-FJ364)+IF($K364=47,$D364,0)</f>
        <v/>
      </c>
      <c r="BO364">
        <f>MAX(0,BO363*(1+BO$6/Setup!$C$13)-DM364-FK364)+IF($K364=48,$D364,0)</f>
        <v/>
      </c>
      <c r="BP364">
        <f>MAX(0,BP363*(1+BP$6/Setup!$C$13)-DN364-FL364)+IF($K364=49,$D364,0)</f>
        <v/>
      </c>
      <c r="BQ364">
        <f>MAX(0,BQ363*(1+BQ$6/Setup!$C$13)-DO364-FM364)+IF($K364=50,$D364,0)</f>
        <v/>
      </c>
      <c r="BR364">
        <f>MIN(T363*(1+T$6/Setup!$C$13),T$7)</f>
        <v/>
      </c>
      <c r="BS364">
        <f>MIN(U363*(1+U$6/Setup!$C$13),U$7)</f>
        <v/>
      </c>
      <c r="BT364">
        <f>MIN(V363*(1+V$6/Setup!$C$13),V$7)</f>
        <v/>
      </c>
      <c r="BU364">
        <f>MIN(W363*(1+W$6/Setup!$C$13),W$7)</f>
        <v/>
      </c>
      <c r="BV364">
        <f>MIN(X363*(1+X$6/Setup!$C$13),X$7)</f>
        <v/>
      </c>
      <c r="BW364">
        <f>MIN(Y363*(1+Y$6/Setup!$C$13),Y$7)</f>
        <v/>
      </c>
      <c r="BX364">
        <f>MIN(Z363*(1+Z$6/Setup!$C$13),Z$7)</f>
        <v/>
      </c>
      <c r="BY364">
        <f>MIN(AA363*(1+AA$6/Setup!$C$13),AA$7)</f>
        <v/>
      </c>
      <c r="BZ364">
        <f>MIN(AB363*(1+AB$6/Setup!$C$13),AB$7)</f>
        <v/>
      </c>
      <c r="CA364">
        <f>MIN(AC363*(1+AC$6/Setup!$C$13),AC$7)</f>
        <v/>
      </c>
      <c r="CB364">
        <f>MIN(AD363*(1+AD$6/Setup!$C$13),AD$7)</f>
        <v/>
      </c>
      <c r="CC364">
        <f>MIN(AE363*(1+AE$6/Setup!$C$13),AE$7)</f>
        <v/>
      </c>
      <c r="CD364">
        <f>MIN(AF363*(1+AF$6/Setup!$C$13),AF$7)</f>
        <v/>
      </c>
      <c r="CE364">
        <f>MIN(AG363*(1+AG$6/Setup!$C$13),AG$7)</f>
        <v/>
      </c>
      <c r="CF364">
        <f>MIN(AH363*(1+AH$6/Setup!$C$13),AH$7)</f>
        <v/>
      </c>
      <c r="CG364">
        <f>MIN(AI363*(1+AI$6/Setup!$C$13),AI$7)</f>
        <v/>
      </c>
      <c r="CH364">
        <f>MIN(AJ363*(1+AJ$6/Setup!$C$13),AJ$7)</f>
        <v/>
      </c>
      <c r="CI364">
        <f>MIN(AK363*(1+AK$6/Setup!$C$13),AK$7)</f>
        <v/>
      </c>
      <c r="CJ364">
        <f>MIN(AL363*(1+AL$6/Setup!$C$13),AL$7)</f>
        <v/>
      </c>
      <c r="CK364">
        <f>MIN(AM363*(1+AM$6/Setup!$C$13),AM$7)</f>
        <v/>
      </c>
      <c r="CL364">
        <f>MIN(AN363*(1+AN$6/Setup!$C$13),AN$7)</f>
        <v/>
      </c>
      <c r="CM364">
        <f>MIN(AO363*(1+AO$6/Setup!$C$13),AO$7)</f>
        <v/>
      </c>
      <c r="CN364">
        <f>MIN(AP363*(1+AP$6/Setup!$C$13),AP$7)</f>
        <v/>
      </c>
      <c r="CO364">
        <f>MIN(AQ363*(1+AQ$6/Setup!$C$13),AQ$7)</f>
        <v/>
      </c>
      <c r="CP364">
        <f>MIN(AR363*(1+AR$6/Setup!$C$13),AR$7)</f>
        <v/>
      </c>
      <c r="CQ364">
        <f>MIN(AS363*(1+AS$6/Setup!$C$13),AS$7)</f>
        <v/>
      </c>
      <c r="CR364">
        <f>MIN(AT363*(1+AT$6/Setup!$C$13),AT$7)</f>
        <v/>
      </c>
      <c r="CS364">
        <f>MIN(AU363*(1+AU$6/Setup!$C$13),AU$7)</f>
        <v/>
      </c>
      <c r="CT364">
        <f>MIN(AV363*(1+AV$6/Setup!$C$13),AV$7)</f>
        <v/>
      </c>
      <c r="CU364">
        <f>MIN(AW363*(1+AW$6/Setup!$C$13),AW$7)</f>
        <v/>
      </c>
      <c r="CV364">
        <f>MIN(AX363*(1+AX$6/Setup!$C$13),AX$7)</f>
        <v/>
      </c>
      <c r="CW364">
        <f>MIN(AY363*(1+AY$6/Setup!$C$13),AY$7)</f>
        <v/>
      </c>
      <c r="CX364">
        <f>MIN(AZ363*(1+AZ$6/Setup!$C$13),AZ$7)</f>
        <v/>
      </c>
      <c r="CY364">
        <f>MIN(BA363*(1+BA$6/Setup!$C$13),BA$7)</f>
        <v/>
      </c>
      <c r="CZ364">
        <f>MIN(BB363*(1+BB$6/Setup!$C$13),BB$7)</f>
        <v/>
      </c>
      <c r="DA364">
        <f>MIN(BC363*(1+BC$6/Setup!$C$13),BC$7)</f>
        <v/>
      </c>
      <c r="DB364">
        <f>MIN(BD363*(1+BD$6/Setup!$C$13),BD$7)</f>
        <v/>
      </c>
      <c r="DC364">
        <f>MIN(BE363*(1+BE$6/Setup!$C$13),BE$7)</f>
        <v/>
      </c>
      <c r="DD364">
        <f>MIN(BF363*(1+BF$6/Setup!$C$13),BF$7)</f>
        <v/>
      </c>
      <c r="DE364">
        <f>MIN(BG363*(1+BG$6/Setup!$C$13),BG$7)</f>
        <v/>
      </c>
      <c r="DF364">
        <f>MIN(BH363*(1+BH$6/Setup!$C$13),BH$7)</f>
        <v/>
      </c>
      <c r="DG364">
        <f>MIN(BI363*(1+BI$6/Setup!$C$13),BI$7)</f>
        <v/>
      </c>
      <c r="DH364">
        <f>MIN(BJ363*(1+BJ$6/Setup!$C$13),BJ$7)</f>
        <v/>
      </c>
      <c r="DI364">
        <f>MIN(BK363*(1+BK$6/Setup!$C$13),BK$7)</f>
        <v/>
      </c>
      <c r="DJ364">
        <f>MIN(BL363*(1+BL$6/Setup!$C$13),BL$7)</f>
        <v/>
      </c>
      <c r="DK364">
        <f>MIN(BM363*(1+BM$6/Setup!$C$13),BM$7)</f>
        <v/>
      </c>
      <c r="DL364">
        <f>MIN(BN363*(1+BN$6/Setup!$C$13),BN$7)</f>
        <v/>
      </c>
      <c r="DM364">
        <f>MIN(BO363*(1+BO$6/Setup!$C$13),BO$7)</f>
        <v/>
      </c>
      <c r="DN364">
        <f>MIN(BP363*(1+BP$6/Setup!$C$13),BP$7)</f>
        <v/>
      </c>
      <c r="DO364">
        <f>MIN(BQ363*(1+BQ$6/Setup!$C$13),BQ$7)</f>
        <v/>
      </c>
      <c r="DP364">
        <f>MIN(T363*(1+T$6/Setup!$C$13)-BR364,$H364)</f>
        <v/>
      </c>
      <c r="DQ364">
        <f>MIN(U363*(1+U$6/Setup!$C$13)-BS364,MAX(0,$H364-SUM($DP364:DP364)))</f>
        <v/>
      </c>
      <c r="DR364">
        <f>MIN(V363*(1+V$6/Setup!$C$13)-BT364,MAX(0,$H364-SUM($DP364:DQ364)))</f>
        <v/>
      </c>
      <c r="DS364">
        <f>MIN(W363*(1+W$6/Setup!$C$13)-BU364,MAX(0,$H364-SUM($DP364:DR364)))</f>
        <v/>
      </c>
      <c r="DT364">
        <f>MIN(X363*(1+X$6/Setup!$C$13)-BV364,MAX(0,$H364-SUM($DP364:DS364)))</f>
        <v/>
      </c>
      <c r="DU364">
        <f>MIN(Y363*(1+Y$6/Setup!$C$13)-BW364,MAX(0,$H364-SUM($DP364:DT364)))</f>
        <v/>
      </c>
      <c r="DV364">
        <f>MIN(Z363*(1+Z$6/Setup!$C$13)-BX364,MAX(0,$H364-SUM($DP364:DU364)))</f>
        <v/>
      </c>
      <c r="DW364">
        <f>MIN(AA363*(1+AA$6/Setup!$C$13)-BY364,MAX(0,$H364-SUM($DP364:DV364)))</f>
        <v/>
      </c>
      <c r="DX364">
        <f>MIN(AB363*(1+AB$6/Setup!$C$13)-BZ364,MAX(0,$H364-SUM($DP364:DW364)))</f>
        <v/>
      </c>
      <c r="DY364">
        <f>MIN(AC363*(1+AC$6/Setup!$C$13)-CA364,MAX(0,$H364-SUM($DP364:DX364)))</f>
        <v/>
      </c>
      <c r="DZ364">
        <f>MIN(AD363*(1+AD$6/Setup!$C$13)-CB364,MAX(0,$H364-SUM($DP364:DY364)))</f>
        <v/>
      </c>
      <c r="EA364">
        <f>MIN(AE363*(1+AE$6/Setup!$C$13)-CC364,MAX(0,$H364-SUM($DP364:DZ364)))</f>
        <v/>
      </c>
      <c r="EB364">
        <f>MIN(AF363*(1+AF$6/Setup!$C$13)-CD364,MAX(0,$H364-SUM($DP364:EA364)))</f>
        <v/>
      </c>
      <c r="EC364">
        <f>MIN(AG363*(1+AG$6/Setup!$C$13)-CE364,MAX(0,$H364-SUM($DP364:EB364)))</f>
        <v/>
      </c>
      <c r="ED364">
        <f>MIN(AH363*(1+AH$6/Setup!$C$13)-CF364,MAX(0,$H364-SUM($DP364:EC364)))</f>
        <v/>
      </c>
      <c r="EE364">
        <f>MIN(AI363*(1+AI$6/Setup!$C$13)-CG364,MAX(0,$H364-SUM($DP364:ED364)))</f>
        <v/>
      </c>
      <c r="EF364">
        <f>MIN(AJ363*(1+AJ$6/Setup!$C$13)-CH364,MAX(0,$H364-SUM($DP364:EE364)))</f>
        <v/>
      </c>
      <c r="EG364">
        <f>MIN(AK363*(1+AK$6/Setup!$C$13)-CI364,MAX(0,$H364-SUM($DP364:EF364)))</f>
        <v/>
      </c>
      <c r="EH364">
        <f>MIN(AL363*(1+AL$6/Setup!$C$13)-CJ364,MAX(0,$H364-SUM($DP364:EG364)))</f>
        <v/>
      </c>
      <c r="EI364">
        <f>MIN(AM363*(1+AM$6/Setup!$C$13)-CK364,MAX(0,$H364-SUM($DP364:EH364)))</f>
        <v/>
      </c>
      <c r="EJ364">
        <f>MIN(AN363*(1+AN$6/Setup!$C$13)-CL364,MAX(0,$H364-SUM($DP364:EI364)))</f>
        <v/>
      </c>
      <c r="EK364">
        <f>MIN(AO363*(1+AO$6/Setup!$C$13)-CM364,MAX(0,$H364-SUM($DP364:EJ364)))</f>
        <v/>
      </c>
      <c r="EL364">
        <f>MIN(AP363*(1+AP$6/Setup!$C$13)-CN364,MAX(0,$H364-SUM($DP364:EK364)))</f>
        <v/>
      </c>
      <c r="EM364">
        <f>MIN(AQ363*(1+AQ$6/Setup!$C$13)-CO364,MAX(0,$H364-SUM($DP364:EL364)))</f>
        <v/>
      </c>
      <c r="EN364">
        <f>MIN(AR363*(1+AR$6/Setup!$C$13)-CP364,MAX(0,$H364-SUM($DP364:EM364)))</f>
        <v/>
      </c>
      <c r="EO364">
        <f>MIN(AS363*(1+AS$6/Setup!$C$13)-CQ364,MAX(0,$H364-SUM($DP364:EN364)))</f>
        <v/>
      </c>
      <c r="EP364">
        <f>MIN(AT363*(1+AT$6/Setup!$C$13)-CR364,MAX(0,$H364-SUM($DP364:EO364)))</f>
        <v/>
      </c>
      <c r="EQ364">
        <f>MIN(AU363*(1+AU$6/Setup!$C$13)-CS364,MAX(0,$H364-SUM($DP364:EP364)))</f>
        <v/>
      </c>
      <c r="ER364">
        <f>MIN(AV363*(1+AV$6/Setup!$C$13)-CT364,MAX(0,$H364-SUM($DP364:EQ364)))</f>
        <v/>
      </c>
      <c r="ES364">
        <f>MIN(AW363*(1+AW$6/Setup!$C$13)-CU364,MAX(0,$H364-SUM($DP364:ER364)))</f>
        <v/>
      </c>
      <c r="ET364">
        <f>MIN(AX363*(1+AX$6/Setup!$C$13)-CV364,MAX(0,$H364-SUM($DP364:ES364)))</f>
        <v/>
      </c>
      <c r="EU364">
        <f>MIN(AY363*(1+AY$6/Setup!$C$13)-CW364,MAX(0,$H364-SUM($DP364:ET364)))</f>
        <v/>
      </c>
      <c r="EV364">
        <f>MIN(AZ363*(1+AZ$6/Setup!$C$13)-CX364,MAX(0,$H364-SUM($DP364:EU364)))</f>
        <v/>
      </c>
      <c r="EW364">
        <f>MIN(BA363*(1+BA$6/Setup!$C$13)-CY364,MAX(0,$H364-SUM($DP364:EV364)))</f>
        <v/>
      </c>
      <c r="EX364">
        <f>MIN(BB363*(1+BB$6/Setup!$C$13)-CZ364,MAX(0,$H364-SUM($DP364:EW364)))</f>
        <v/>
      </c>
      <c r="EY364">
        <f>MIN(BC363*(1+BC$6/Setup!$C$13)-DA364,MAX(0,$H364-SUM($DP364:EX364)))</f>
        <v/>
      </c>
      <c r="EZ364">
        <f>MIN(BD363*(1+BD$6/Setup!$C$13)-DB364,MAX(0,$H364-SUM($DP364:EY364)))</f>
        <v/>
      </c>
      <c r="FA364">
        <f>MIN(BE363*(1+BE$6/Setup!$C$13)-DC364,MAX(0,$H364-SUM($DP364:EZ364)))</f>
        <v/>
      </c>
      <c r="FB364">
        <f>MIN(BF363*(1+BF$6/Setup!$C$13)-DD364,MAX(0,$H364-SUM($DP364:FA364)))</f>
        <v/>
      </c>
      <c r="FC364">
        <f>MIN(BG363*(1+BG$6/Setup!$C$13)-DE364,MAX(0,$H364-SUM($DP364:FB364)))</f>
        <v/>
      </c>
      <c r="FD364">
        <f>MIN(BH363*(1+BH$6/Setup!$C$13)-DF364,MAX(0,$H364-SUM($DP364:FC364)))</f>
        <v/>
      </c>
      <c r="FE364">
        <f>MIN(BI363*(1+BI$6/Setup!$C$13)-DG364,MAX(0,$H364-SUM($DP364:FD364)))</f>
        <v/>
      </c>
      <c r="FF364">
        <f>MIN(BJ363*(1+BJ$6/Setup!$C$13)-DH364,MAX(0,$H364-SUM($DP364:FE364)))</f>
        <v/>
      </c>
      <c r="FG364">
        <f>MIN(BK363*(1+BK$6/Setup!$C$13)-DI364,MAX(0,$H364-SUM($DP364:FF364)))</f>
        <v/>
      </c>
      <c r="FH364">
        <f>MIN(BL363*(1+BL$6/Setup!$C$13)-DJ364,MAX(0,$H364-SUM($DP364:FG364)))</f>
        <v/>
      </c>
      <c r="FI364">
        <f>MIN(BM363*(1+BM$6/Setup!$C$13)-DK364,MAX(0,$H364-SUM($DP364:FH364)))</f>
        <v/>
      </c>
      <c r="FJ364">
        <f>MIN(BN363*(1+BN$6/Setup!$C$13)-DL364,MAX(0,$H364-SUM($DP364:FI364)))</f>
        <v/>
      </c>
      <c r="FK364">
        <f>MIN(BO363*(1+BO$6/Setup!$C$13)-DM364,MAX(0,$H364-SUM($DP364:FJ364)))</f>
        <v/>
      </c>
      <c r="FL364">
        <f>MIN(BP363*(1+BP$6/Setup!$C$13)-DN364,MAX(0,$H364-SUM($DP364:FK364)))</f>
        <v/>
      </c>
      <c r="FM364">
        <f>MIN(BQ363*(1+BQ$6/Setup!$C$13)-DO364,MAX(0,$H364-SUM($DP364:FL364)))</f>
        <v/>
      </c>
    </row>
    <row r="365">
      <c r="A365">
        <f>A364+1</f>
        <v/>
      </c>
      <c r="B365">
        <f>IF(Setup!$C$6="Every week",Setup!$C$7+7*(A365-1),IF(Setup!$C$6="Every 2 weeks",Setup!$C$7+14*(A365-1),IF(Setup!$C$6="Every month",EDATE(Setup!$C$7,A365-1),EOMONTH(Setup!$C$7,INT((A365-1+Setup!$C$20)/2)-1)+MIN(IF(MOD(A365-1+Setup!$C$20,2)=0,Setup!$C$18,Setup!$C$19),DAY(EOMONTH(Setup!$C$7,INT((A365-1+Setup!$C$20)/2)))))))</f>
        <v/>
      </c>
      <c r="C365">
        <f>N('Paycheck Plan'!J361)</f>
        <v/>
      </c>
      <c r="D365">
        <f>N('Paycheck Plan'!K361)</f>
        <v/>
      </c>
      <c r="E365">
        <f>MIN(MAX(0,Setup!$C$10-F364),MAX(0,Setup!$C$8+C365-G365))</f>
        <v/>
      </c>
      <c r="F365">
        <f>F364+E365</f>
        <v/>
      </c>
      <c r="G365">
        <f>MIN(Setup!$C$14,MAX(0,Setup!$C$8+C365))</f>
        <v/>
      </c>
      <c r="H365">
        <f>MAX(0,Setup!$C$8+C365-G365-E365)+SUM($T$7:$BQ$7)-SUM(BR365:DO365)</f>
        <v/>
      </c>
      <c r="I365">
        <f>SUMPRODUCT(T364:BQ364,$T$6:$BQ$6)/Setup!$C$13</f>
        <v/>
      </c>
      <c r="J365">
        <f>SUM(T365:BQ365)</f>
        <v/>
      </c>
      <c r="K365">
        <f>IF(MAX(DP365:FM365)&gt;0,MATCH(MAX(DP365:FM365),DP365:FM365,0),1)</f>
        <v/>
      </c>
      <c r="T365">
        <f>MAX(0,T364*(1+T$6/Setup!$C$13)-BR365-DP365)+IF($K365=1,$D365,0)</f>
        <v/>
      </c>
      <c r="U365">
        <f>MAX(0,U364*(1+U$6/Setup!$C$13)-BS365-DQ365)+IF($K365=2,$D365,0)</f>
        <v/>
      </c>
      <c r="V365">
        <f>MAX(0,V364*(1+V$6/Setup!$C$13)-BT365-DR365)+IF($K365=3,$D365,0)</f>
        <v/>
      </c>
      <c r="W365">
        <f>MAX(0,W364*(1+W$6/Setup!$C$13)-BU365-DS365)+IF($K365=4,$D365,0)</f>
        <v/>
      </c>
      <c r="X365">
        <f>MAX(0,X364*(1+X$6/Setup!$C$13)-BV365-DT365)+IF($K365=5,$D365,0)</f>
        <v/>
      </c>
      <c r="Y365">
        <f>MAX(0,Y364*(1+Y$6/Setup!$C$13)-BW365-DU365)+IF($K365=6,$D365,0)</f>
        <v/>
      </c>
      <c r="Z365">
        <f>MAX(0,Z364*(1+Z$6/Setup!$C$13)-BX365-DV365)+IF($K365=7,$D365,0)</f>
        <v/>
      </c>
      <c r="AA365">
        <f>MAX(0,AA364*(1+AA$6/Setup!$C$13)-BY365-DW365)+IF($K365=8,$D365,0)</f>
        <v/>
      </c>
      <c r="AB365">
        <f>MAX(0,AB364*(1+AB$6/Setup!$C$13)-BZ365-DX365)+IF($K365=9,$D365,0)</f>
        <v/>
      </c>
      <c r="AC365">
        <f>MAX(0,AC364*(1+AC$6/Setup!$C$13)-CA365-DY365)+IF($K365=10,$D365,0)</f>
        <v/>
      </c>
      <c r="AD365">
        <f>MAX(0,AD364*(1+AD$6/Setup!$C$13)-CB365-DZ365)+IF($K365=11,$D365,0)</f>
        <v/>
      </c>
      <c r="AE365">
        <f>MAX(0,AE364*(1+AE$6/Setup!$C$13)-CC365-EA365)+IF($K365=12,$D365,0)</f>
        <v/>
      </c>
      <c r="AF365">
        <f>MAX(0,AF364*(1+AF$6/Setup!$C$13)-CD365-EB365)+IF($K365=13,$D365,0)</f>
        <v/>
      </c>
      <c r="AG365">
        <f>MAX(0,AG364*(1+AG$6/Setup!$C$13)-CE365-EC365)+IF($K365=14,$D365,0)</f>
        <v/>
      </c>
      <c r="AH365">
        <f>MAX(0,AH364*(1+AH$6/Setup!$C$13)-CF365-ED365)+IF($K365=15,$D365,0)</f>
        <v/>
      </c>
      <c r="AI365">
        <f>MAX(0,AI364*(1+AI$6/Setup!$C$13)-CG365-EE365)+IF($K365=16,$D365,0)</f>
        <v/>
      </c>
      <c r="AJ365">
        <f>MAX(0,AJ364*(1+AJ$6/Setup!$C$13)-CH365-EF365)+IF($K365=17,$D365,0)</f>
        <v/>
      </c>
      <c r="AK365">
        <f>MAX(0,AK364*(1+AK$6/Setup!$C$13)-CI365-EG365)+IF($K365=18,$D365,0)</f>
        <v/>
      </c>
      <c r="AL365">
        <f>MAX(0,AL364*(1+AL$6/Setup!$C$13)-CJ365-EH365)+IF($K365=19,$D365,0)</f>
        <v/>
      </c>
      <c r="AM365">
        <f>MAX(0,AM364*(1+AM$6/Setup!$C$13)-CK365-EI365)+IF($K365=20,$D365,0)</f>
        <v/>
      </c>
      <c r="AN365">
        <f>MAX(0,AN364*(1+AN$6/Setup!$C$13)-CL365-EJ365)+IF($K365=21,$D365,0)</f>
        <v/>
      </c>
      <c r="AO365">
        <f>MAX(0,AO364*(1+AO$6/Setup!$C$13)-CM365-EK365)+IF($K365=22,$D365,0)</f>
        <v/>
      </c>
      <c r="AP365">
        <f>MAX(0,AP364*(1+AP$6/Setup!$C$13)-CN365-EL365)+IF($K365=23,$D365,0)</f>
        <v/>
      </c>
      <c r="AQ365">
        <f>MAX(0,AQ364*(1+AQ$6/Setup!$C$13)-CO365-EM365)+IF($K365=24,$D365,0)</f>
        <v/>
      </c>
      <c r="AR365">
        <f>MAX(0,AR364*(1+AR$6/Setup!$C$13)-CP365-EN365)+IF($K365=25,$D365,0)</f>
        <v/>
      </c>
      <c r="AS365">
        <f>MAX(0,AS364*(1+AS$6/Setup!$C$13)-CQ365-EO365)+IF($K365=26,$D365,0)</f>
        <v/>
      </c>
      <c r="AT365">
        <f>MAX(0,AT364*(1+AT$6/Setup!$C$13)-CR365-EP365)+IF($K365=27,$D365,0)</f>
        <v/>
      </c>
      <c r="AU365">
        <f>MAX(0,AU364*(1+AU$6/Setup!$C$13)-CS365-EQ365)+IF($K365=28,$D365,0)</f>
        <v/>
      </c>
      <c r="AV365">
        <f>MAX(0,AV364*(1+AV$6/Setup!$C$13)-CT365-ER365)+IF($K365=29,$D365,0)</f>
        <v/>
      </c>
      <c r="AW365">
        <f>MAX(0,AW364*(1+AW$6/Setup!$C$13)-CU365-ES365)+IF($K365=30,$D365,0)</f>
        <v/>
      </c>
      <c r="AX365">
        <f>MAX(0,AX364*(1+AX$6/Setup!$C$13)-CV365-ET365)+IF($K365=31,$D365,0)</f>
        <v/>
      </c>
      <c r="AY365">
        <f>MAX(0,AY364*(1+AY$6/Setup!$C$13)-CW365-EU365)+IF($K365=32,$D365,0)</f>
        <v/>
      </c>
      <c r="AZ365">
        <f>MAX(0,AZ364*(1+AZ$6/Setup!$C$13)-CX365-EV365)+IF($K365=33,$D365,0)</f>
        <v/>
      </c>
      <c r="BA365">
        <f>MAX(0,BA364*(1+BA$6/Setup!$C$13)-CY365-EW365)+IF($K365=34,$D365,0)</f>
        <v/>
      </c>
      <c r="BB365">
        <f>MAX(0,BB364*(1+BB$6/Setup!$C$13)-CZ365-EX365)+IF($K365=35,$D365,0)</f>
        <v/>
      </c>
      <c r="BC365">
        <f>MAX(0,BC364*(1+BC$6/Setup!$C$13)-DA365-EY365)+IF($K365=36,$D365,0)</f>
        <v/>
      </c>
      <c r="BD365">
        <f>MAX(0,BD364*(1+BD$6/Setup!$C$13)-DB365-EZ365)+IF($K365=37,$D365,0)</f>
        <v/>
      </c>
      <c r="BE365">
        <f>MAX(0,BE364*(1+BE$6/Setup!$C$13)-DC365-FA365)+IF($K365=38,$D365,0)</f>
        <v/>
      </c>
      <c r="BF365">
        <f>MAX(0,BF364*(1+BF$6/Setup!$C$13)-DD365-FB365)+IF($K365=39,$D365,0)</f>
        <v/>
      </c>
      <c r="BG365">
        <f>MAX(0,BG364*(1+BG$6/Setup!$C$13)-DE365-FC365)+IF($K365=40,$D365,0)</f>
        <v/>
      </c>
      <c r="BH365">
        <f>MAX(0,BH364*(1+BH$6/Setup!$C$13)-DF365-FD365)+IF($K365=41,$D365,0)</f>
        <v/>
      </c>
      <c r="BI365">
        <f>MAX(0,BI364*(1+BI$6/Setup!$C$13)-DG365-FE365)+IF($K365=42,$D365,0)</f>
        <v/>
      </c>
      <c r="BJ365">
        <f>MAX(0,BJ364*(1+BJ$6/Setup!$C$13)-DH365-FF365)+IF($K365=43,$D365,0)</f>
        <v/>
      </c>
      <c r="BK365">
        <f>MAX(0,BK364*(1+BK$6/Setup!$C$13)-DI365-FG365)+IF($K365=44,$D365,0)</f>
        <v/>
      </c>
      <c r="BL365">
        <f>MAX(0,BL364*(1+BL$6/Setup!$C$13)-DJ365-FH365)+IF($K365=45,$D365,0)</f>
        <v/>
      </c>
      <c r="BM365">
        <f>MAX(0,BM364*(1+BM$6/Setup!$C$13)-DK365-FI365)+IF($K365=46,$D365,0)</f>
        <v/>
      </c>
      <c r="BN365">
        <f>MAX(0,BN364*(1+BN$6/Setup!$C$13)-DL365-FJ365)+IF($K365=47,$D365,0)</f>
        <v/>
      </c>
      <c r="BO365">
        <f>MAX(0,BO364*(1+BO$6/Setup!$C$13)-DM365-FK365)+IF($K365=48,$D365,0)</f>
        <v/>
      </c>
      <c r="BP365">
        <f>MAX(0,BP364*(1+BP$6/Setup!$C$13)-DN365-FL365)+IF($K365=49,$D365,0)</f>
        <v/>
      </c>
      <c r="BQ365">
        <f>MAX(0,BQ364*(1+BQ$6/Setup!$C$13)-DO365-FM365)+IF($K365=50,$D365,0)</f>
        <v/>
      </c>
      <c r="BR365">
        <f>MIN(T364*(1+T$6/Setup!$C$13),T$7)</f>
        <v/>
      </c>
      <c r="BS365">
        <f>MIN(U364*(1+U$6/Setup!$C$13),U$7)</f>
        <v/>
      </c>
      <c r="BT365">
        <f>MIN(V364*(1+V$6/Setup!$C$13),V$7)</f>
        <v/>
      </c>
      <c r="BU365">
        <f>MIN(W364*(1+W$6/Setup!$C$13),W$7)</f>
        <v/>
      </c>
      <c r="BV365">
        <f>MIN(X364*(1+X$6/Setup!$C$13),X$7)</f>
        <v/>
      </c>
      <c r="BW365">
        <f>MIN(Y364*(1+Y$6/Setup!$C$13),Y$7)</f>
        <v/>
      </c>
      <c r="BX365">
        <f>MIN(Z364*(1+Z$6/Setup!$C$13),Z$7)</f>
        <v/>
      </c>
      <c r="BY365">
        <f>MIN(AA364*(1+AA$6/Setup!$C$13),AA$7)</f>
        <v/>
      </c>
      <c r="BZ365">
        <f>MIN(AB364*(1+AB$6/Setup!$C$13),AB$7)</f>
        <v/>
      </c>
      <c r="CA365">
        <f>MIN(AC364*(1+AC$6/Setup!$C$13),AC$7)</f>
        <v/>
      </c>
      <c r="CB365">
        <f>MIN(AD364*(1+AD$6/Setup!$C$13),AD$7)</f>
        <v/>
      </c>
      <c r="CC365">
        <f>MIN(AE364*(1+AE$6/Setup!$C$13),AE$7)</f>
        <v/>
      </c>
      <c r="CD365">
        <f>MIN(AF364*(1+AF$6/Setup!$C$13),AF$7)</f>
        <v/>
      </c>
      <c r="CE365">
        <f>MIN(AG364*(1+AG$6/Setup!$C$13),AG$7)</f>
        <v/>
      </c>
      <c r="CF365">
        <f>MIN(AH364*(1+AH$6/Setup!$C$13),AH$7)</f>
        <v/>
      </c>
      <c r="CG365">
        <f>MIN(AI364*(1+AI$6/Setup!$C$13),AI$7)</f>
        <v/>
      </c>
      <c r="CH365">
        <f>MIN(AJ364*(1+AJ$6/Setup!$C$13),AJ$7)</f>
        <v/>
      </c>
      <c r="CI365">
        <f>MIN(AK364*(1+AK$6/Setup!$C$13),AK$7)</f>
        <v/>
      </c>
      <c r="CJ365">
        <f>MIN(AL364*(1+AL$6/Setup!$C$13),AL$7)</f>
        <v/>
      </c>
      <c r="CK365">
        <f>MIN(AM364*(1+AM$6/Setup!$C$13),AM$7)</f>
        <v/>
      </c>
      <c r="CL365">
        <f>MIN(AN364*(1+AN$6/Setup!$C$13),AN$7)</f>
        <v/>
      </c>
      <c r="CM365">
        <f>MIN(AO364*(1+AO$6/Setup!$C$13),AO$7)</f>
        <v/>
      </c>
      <c r="CN365">
        <f>MIN(AP364*(1+AP$6/Setup!$C$13),AP$7)</f>
        <v/>
      </c>
      <c r="CO365">
        <f>MIN(AQ364*(1+AQ$6/Setup!$C$13),AQ$7)</f>
        <v/>
      </c>
      <c r="CP365">
        <f>MIN(AR364*(1+AR$6/Setup!$C$13),AR$7)</f>
        <v/>
      </c>
      <c r="CQ365">
        <f>MIN(AS364*(1+AS$6/Setup!$C$13),AS$7)</f>
        <v/>
      </c>
      <c r="CR365">
        <f>MIN(AT364*(1+AT$6/Setup!$C$13),AT$7)</f>
        <v/>
      </c>
      <c r="CS365">
        <f>MIN(AU364*(1+AU$6/Setup!$C$13),AU$7)</f>
        <v/>
      </c>
      <c r="CT365">
        <f>MIN(AV364*(1+AV$6/Setup!$C$13),AV$7)</f>
        <v/>
      </c>
      <c r="CU365">
        <f>MIN(AW364*(1+AW$6/Setup!$C$13),AW$7)</f>
        <v/>
      </c>
      <c r="CV365">
        <f>MIN(AX364*(1+AX$6/Setup!$C$13),AX$7)</f>
        <v/>
      </c>
      <c r="CW365">
        <f>MIN(AY364*(1+AY$6/Setup!$C$13),AY$7)</f>
        <v/>
      </c>
      <c r="CX365">
        <f>MIN(AZ364*(1+AZ$6/Setup!$C$13),AZ$7)</f>
        <v/>
      </c>
      <c r="CY365">
        <f>MIN(BA364*(1+BA$6/Setup!$C$13),BA$7)</f>
        <v/>
      </c>
      <c r="CZ365">
        <f>MIN(BB364*(1+BB$6/Setup!$C$13),BB$7)</f>
        <v/>
      </c>
      <c r="DA365">
        <f>MIN(BC364*(1+BC$6/Setup!$C$13),BC$7)</f>
        <v/>
      </c>
      <c r="DB365">
        <f>MIN(BD364*(1+BD$6/Setup!$C$13),BD$7)</f>
        <v/>
      </c>
      <c r="DC365">
        <f>MIN(BE364*(1+BE$6/Setup!$C$13),BE$7)</f>
        <v/>
      </c>
      <c r="DD365">
        <f>MIN(BF364*(1+BF$6/Setup!$C$13),BF$7)</f>
        <v/>
      </c>
      <c r="DE365">
        <f>MIN(BG364*(1+BG$6/Setup!$C$13),BG$7)</f>
        <v/>
      </c>
      <c r="DF365">
        <f>MIN(BH364*(1+BH$6/Setup!$C$13),BH$7)</f>
        <v/>
      </c>
      <c r="DG365">
        <f>MIN(BI364*(1+BI$6/Setup!$C$13),BI$7)</f>
        <v/>
      </c>
      <c r="DH365">
        <f>MIN(BJ364*(1+BJ$6/Setup!$C$13),BJ$7)</f>
        <v/>
      </c>
      <c r="DI365">
        <f>MIN(BK364*(1+BK$6/Setup!$C$13),BK$7)</f>
        <v/>
      </c>
      <c r="DJ365">
        <f>MIN(BL364*(1+BL$6/Setup!$C$13),BL$7)</f>
        <v/>
      </c>
      <c r="DK365">
        <f>MIN(BM364*(1+BM$6/Setup!$C$13),BM$7)</f>
        <v/>
      </c>
      <c r="DL365">
        <f>MIN(BN364*(1+BN$6/Setup!$C$13),BN$7)</f>
        <v/>
      </c>
      <c r="DM365">
        <f>MIN(BO364*(1+BO$6/Setup!$C$13),BO$7)</f>
        <v/>
      </c>
      <c r="DN365">
        <f>MIN(BP364*(1+BP$6/Setup!$C$13),BP$7)</f>
        <v/>
      </c>
      <c r="DO365">
        <f>MIN(BQ364*(1+BQ$6/Setup!$C$13),BQ$7)</f>
        <v/>
      </c>
      <c r="DP365">
        <f>MIN(T364*(1+T$6/Setup!$C$13)-BR365,$H365)</f>
        <v/>
      </c>
      <c r="DQ365">
        <f>MIN(U364*(1+U$6/Setup!$C$13)-BS365,MAX(0,$H365-SUM($DP365:DP365)))</f>
        <v/>
      </c>
      <c r="DR365">
        <f>MIN(V364*(1+V$6/Setup!$C$13)-BT365,MAX(0,$H365-SUM($DP365:DQ365)))</f>
        <v/>
      </c>
      <c r="DS365">
        <f>MIN(W364*(1+W$6/Setup!$C$13)-BU365,MAX(0,$H365-SUM($DP365:DR365)))</f>
        <v/>
      </c>
      <c r="DT365">
        <f>MIN(X364*(1+X$6/Setup!$C$13)-BV365,MAX(0,$H365-SUM($DP365:DS365)))</f>
        <v/>
      </c>
      <c r="DU365">
        <f>MIN(Y364*(1+Y$6/Setup!$C$13)-BW365,MAX(0,$H365-SUM($DP365:DT365)))</f>
        <v/>
      </c>
      <c r="DV365">
        <f>MIN(Z364*(1+Z$6/Setup!$C$13)-BX365,MAX(0,$H365-SUM($DP365:DU365)))</f>
        <v/>
      </c>
      <c r="DW365">
        <f>MIN(AA364*(1+AA$6/Setup!$C$13)-BY365,MAX(0,$H365-SUM($DP365:DV365)))</f>
        <v/>
      </c>
      <c r="DX365">
        <f>MIN(AB364*(1+AB$6/Setup!$C$13)-BZ365,MAX(0,$H365-SUM($DP365:DW365)))</f>
        <v/>
      </c>
      <c r="DY365">
        <f>MIN(AC364*(1+AC$6/Setup!$C$13)-CA365,MAX(0,$H365-SUM($DP365:DX365)))</f>
        <v/>
      </c>
      <c r="DZ365">
        <f>MIN(AD364*(1+AD$6/Setup!$C$13)-CB365,MAX(0,$H365-SUM($DP365:DY365)))</f>
        <v/>
      </c>
      <c r="EA365">
        <f>MIN(AE364*(1+AE$6/Setup!$C$13)-CC365,MAX(0,$H365-SUM($DP365:DZ365)))</f>
        <v/>
      </c>
      <c r="EB365">
        <f>MIN(AF364*(1+AF$6/Setup!$C$13)-CD365,MAX(0,$H365-SUM($DP365:EA365)))</f>
        <v/>
      </c>
      <c r="EC365">
        <f>MIN(AG364*(1+AG$6/Setup!$C$13)-CE365,MAX(0,$H365-SUM($DP365:EB365)))</f>
        <v/>
      </c>
      <c r="ED365">
        <f>MIN(AH364*(1+AH$6/Setup!$C$13)-CF365,MAX(0,$H365-SUM($DP365:EC365)))</f>
        <v/>
      </c>
      <c r="EE365">
        <f>MIN(AI364*(1+AI$6/Setup!$C$13)-CG365,MAX(0,$H365-SUM($DP365:ED365)))</f>
        <v/>
      </c>
      <c r="EF365">
        <f>MIN(AJ364*(1+AJ$6/Setup!$C$13)-CH365,MAX(0,$H365-SUM($DP365:EE365)))</f>
        <v/>
      </c>
      <c r="EG365">
        <f>MIN(AK364*(1+AK$6/Setup!$C$13)-CI365,MAX(0,$H365-SUM($DP365:EF365)))</f>
        <v/>
      </c>
      <c r="EH365">
        <f>MIN(AL364*(1+AL$6/Setup!$C$13)-CJ365,MAX(0,$H365-SUM($DP365:EG365)))</f>
        <v/>
      </c>
      <c r="EI365">
        <f>MIN(AM364*(1+AM$6/Setup!$C$13)-CK365,MAX(0,$H365-SUM($DP365:EH365)))</f>
        <v/>
      </c>
      <c r="EJ365">
        <f>MIN(AN364*(1+AN$6/Setup!$C$13)-CL365,MAX(0,$H365-SUM($DP365:EI365)))</f>
        <v/>
      </c>
      <c r="EK365">
        <f>MIN(AO364*(1+AO$6/Setup!$C$13)-CM365,MAX(0,$H365-SUM($DP365:EJ365)))</f>
        <v/>
      </c>
      <c r="EL365">
        <f>MIN(AP364*(1+AP$6/Setup!$C$13)-CN365,MAX(0,$H365-SUM($DP365:EK365)))</f>
        <v/>
      </c>
      <c r="EM365">
        <f>MIN(AQ364*(1+AQ$6/Setup!$C$13)-CO365,MAX(0,$H365-SUM($DP365:EL365)))</f>
        <v/>
      </c>
      <c r="EN365">
        <f>MIN(AR364*(1+AR$6/Setup!$C$13)-CP365,MAX(0,$H365-SUM($DP365:EM365)))</f>
        <v/>
      </c>
      <c r="EO365">
        <f>MIN(AS364*(1+AS$6/Setup!$C$13)-CQ365,MAX(0,$H365-SUM($DP365:EN365)))</f>
        <v/>
      </c>
      <c r="EP365">
        <f>MIN(AT364*(1+AT$6/Setup!$C$13)-CR365,MAX(0,$H365-SUM($DP365:EO365)))</f>
        <v/>
      </c>
      <c r="EQ365">
        <f>MIN(AU364*(1+AU$6/Setup!$C$13)-CS365,MAX(0,$H365-SUM($DP365:EP365)))</f>
        <v/>
      </c>
      <c r="ER365">
        <f>MIN(AV364*(1+AV$6/Setup!$C$13)-CT365,MAX(0,$H365-SUM($DP365:EQ365)))</f>
        <v/>
      </c>
      <c r="ES365">
        <f>MIN(AW364*(1+AW$6/Setup!$C$13)-CU365,MAX(0,$H365-SUM($DP365:ER365)))</f>
        <v/>
      </c>
      <c r="ET365">
        <f>MIN(AX364*(1+AX$6/Setup!$C$13)-CV365,MAX(0,$H365-SUM($DP365:ES365)))</f>
        <v/>
      </c>
      <c r="EU365">
        <f>MIN(AY364*(1+AY$6/Setup!$C$13)-CW365,MAX(0,$H365-SUM($DP365:ET365)))</f>
        <v/>
      </c>
      <c r="EV365">
        <f>MIN(AZ364*(1+AZ$6/Setup!$C$13)-CX365,MAX(0,$H365-SUM($DP365:EU365)))</f>
        <v/>
      </c>
      <c r="EW365">
        <f>MIN(BA364*(1+BA$6/Setup!$C$13)-CY365,MAX(0,$H365-SUM($DP365:EV365)))</f>
        <v/>
      </c>
      <c r="EX365">
        <f>MIN(BB364*(1+BB$6/Setup!$C$13)-CZ365,MAX(0,$H365-SUM($DP365:EW365)))</f>
        <v/>
      </c>
      <c r="EY365">
        <f>MIN(BC364*(1+BC$6/Setup!$C$13)-DA365,MAX(0,$H365-SUM($DP365:EX365)))</f>
        <v/>
      </c>
      <c r="EZ365">
        <f>MIN(BD364*(1+BD$6/Setup!$C$13)-DB365,MAX(0,$H365-SUM($DP365:EY365)))</f>
        <v/>
      </c>
      <c r="FA365">
        <f>MIN(BE364*(1+BE$6/Setup!$C$13)-DC365,MAX(0,$H365-SUM($DP365:EZ365)))</f>
        <v/>
      </c>
      <c r="FB365">
        <f>MIN(BF364*(1+BF$6/Setup!$C$13)-DD365,MAX(0,$H365-SUM($DP365:FA365)))</f>
        <v/>
      </c>
      <c r="FC365">
        <f>MIN(BG364*(1+BG$6/Setup!$C$13)-DE365,MAX(0,$H365-SUM($DP365:FB365)))</f>
        <v/>
      </c>
      <c r="FD365">
        <f>MIN(BH364*(1+BH$6/Setup!$C$13)-DF365,MAX(0,$H365-SUM($DP365:FC365)))</f>
        <v/>
      </c>
      <c r="FE365">
        <f>MIN(BI364*(1+BI$6/Setup!$C$13)-DG365,MAX(0,$H365-SUM($DP365:FD365)))</f>
        <v/>
      </c>
      <c r="FF365">
        <f>MIN(BJ364*(1+BJ$6/Setup!$C$13)-DH365,MAX(0,$H365-SUM($DP365:FE365)))</f>
        <v/>
      </c>
      <c r="FG365">
        <f>MIN(BK364*(1+BK$6/Setup!$C$13)-DI365,MAX(0,$H365-SUM($DP365:FF365)))</f>
        <v/>
      </c>
      <c r="FH365">
        <f>MIN(BL364*(1+BL$6/Setup!$C$13)-DJ365,MAX(0,$H365-SUM($DP365:FG365)))</f>
        <v/>
      </c>
      <c r="FI365">
        <f>MIN(BM364*(1+BM$6/Setup!$C$13)-DK365,MAX(0,$H365-SUM($DP365:FH365)))</f>
        <v/>
      </c>
      <c r="FJ365">
        <f>MIN(BN364*(1+BN$6/Setup!$C$13)-DL365,MAX(0,$H365-SUM($DP365:FI365)))</f>
        <v/>
      </c>
      <c r="FK365">
        <f>MIN(BO364*(1+BO$6/Setup!$C$13)-DM365,MAX(0,$H365-SUM($DP365:FJ365)))</f>
        <v/>
      </c>
      <c r="FL365">
        <f>MIN(BP364*(1+BP$6/Setup!$C$13)-DN365,MAX(0,$H365-SUM($DP365:FK365)))</f>
        <v/>
      </c>
      <c r="FM365">
        <f>MIN(BQ364*(1+BQ$6/Setup!$C$13)-DO365,MAX(0,$H365-SUM($DP365:FL365)))</f>
        <v/>
      </c>
    </row>
    <row r="366">
      <c r="A366">
        <f>A365+1</f>
        <v/>
      </c>
      <c r="B366">
        <f>IF(Setup!$C$6="Every week",Setup!$C$7+7*(A366-1),IF(Setup!$C$6="Every 2 weeks",Setup!$C$7+14*(A366-1),IF(Setup!$C$6="Every month",EDATE(Setup!$C$7,A366-1),EOMONTH(Setup!$C$7,INT((A366-1+Setup!$C$20)/2)-1)+MIN(IF(MOD(A366-1+Setup!$C$20,2)=0,Setup!$C$18,Setup!$C$19),DAY(EOMONTH(Setup!$C$7,INT((A366-1+Setup!$C$20)/2)))))))</f>
        <v/>
      </c>
      <c r="C366">
        <f>N('Paycheck Plan'!J362)</f>
        <v/>
      </c>
      <c r="D366">
        <f>N('Paycheck Plan'!K362)</f>
        <v/>
      </c>
      <c r="E366">
        <f>MIN(MAX(0,Setup!$C$10-F365),MAX(0,Setup!$C$8+C366-G366))</f>
        <v/>
      </c>
      <c r="F366">
        <f>F365+E366</f>
        <v/>
      </c>
      <c r="G366">
        <f>MIN(Setup!$C$14,MAX(0,Setup!$C$8+C366))</f>
        <v/>
      </c>
      <c r="H366">
        <f>MAX(0,Setup!$C$8+C366-G366-E366)+SUM($T$7:$BQ$7)-SUM(BR366:DO366)</f>
        <v/>
      </c>
      <c r="I366">
        <f>SUMPRODUCT(T365:BQ365,$T$6:$BQ$6)/Setup!$C$13</f>
        <v/>
      </c>
      <c r="J366">
        <f>SUM(T366:BQ366)</f>
        <v/>
      </c>
      <c r="K366">
        <f>IF(MAX(DP366:FM366)&gt;0,MATCH(MAX(DP366:FM366),DP366:FM366,0),1)</f>
        <v/>
      </c>
      <c r="T366">
        <f>MAX(0,T365*(1+T$6/Setup!$C$13)-BR366-DP366)+IF($K366=1,$D366,0)</f>
        <v/>
      </c>
      <c r="U366">
        <f>MAX(0,U365*(1+U$6/Setup!$C$13)-BS366-DQ366)+IF($K366=2,$D366,0)</f>
        <v/>
      </c>
      <c r="V366">
        <f>MAX(0,V365*(1+V$6/Setup!$C$13)-BT366-DR366)+IF($K366=3,$D366,0)</f>
        <v/>
      </c>
      <c r="W366">
        <f>MAX(0,W365*(1+W$6/Setup!$C$13)-BU366-DS366)+IF($K366=4,$D366,0)</f>
        <v/>
      </c>
      <c r="X366">
        <f>MAX(0,X365*(1+X$6/Setup!$C$13)-BV366-DT366)+IF($K366=5,$D366,0)</f>
        <v/>
      </c>
      <c r="Y366">
        <f>MAX(0,Y365*(1+Y$6/Setup!$C$13)-BW366-DU366)+IF($K366=6,$D366,0)</f>
        <v/>
      </c>
      <c r="Z366">
        <f>MAX(0,Z365*(1+Z$6/Setup!$C$13)-BX366-DV366)+IF($K366=7,$D366,0)</f>
        <v/>
      </c>
      <c r="AA366">
        <f>MAX(0,AA365*(1+AA$6/Setup!$C$13)-BY366-DW366)+IF($K366=8,$D366,0)</f>
        <v/>
      </c>
      <c r="AB366">
        <f>MAX(0,AB365*(1+AB$6/Setup!$C$13)-BZ366-DX366)+IF($K366=9,$D366,0)</f>
        <v/>
      </c>
      <c r="AC366">
        <f>MAX(0,AC365*(1+AC$6/Setup!$C$13)-CA366-DY366)+IF($K366=10,$D366,0)</f>
        <v/>
      </c>
      <c r="AD366">
        <f>MAX(0,AD365*(1+AD$6/Setup!$C$13)-CB366-DZ366)+IF($K366=11,$D366,0)</f>
        <v/>
      </c>
      <c r="AE366">
        <f>MAX(0,AE365*(1+AE$6/Setup!$C$13)-CC366-EA366)+IF($K366=12,$D366,0)</f>
        <v/>
      </c>
      <c r="AF366">
        <f>MAX(0,AF365*(1+AF$6/Setup!$C$13)-CD366-EB366)+IF($K366=13,$D366,0)</f>
        <v/>
      </c>
      <c r="AG366">
        <f>MAX(0,AG365*(1+AG$6/Setup!$C$13)-CE366-EC366)+IF($K366=14,$D366,0)</f>
        <v/>
      </c>
      <c r="AH366">
        <f>MAX(0,AH365*(1+AH$6/Setup!$C$13)-CF366-ED366)+IF($K366=15,$D366,0)</f>
        <v/>
      </c>
      <c r="AI366">
        <f>MAX(0,AI365*(1+AI$6/Setup!$C$13)-CG366-EE366)+IF($K366=16,$D366,0)</f>
        <v/>
      </c>
      <c r="AJ366">
        <f>MAX(0,AJ365*(1+AJ$6/Setup!$C$13)-CH366-EF366)+IF($K366=17,$D366,0)</f>
        <v/>
      </c>
      <c r="AK366">
        <f>MAX(0,AK365*(1+AK$6/Setup!$C$13)-CI366-EG366)+IF($K366=18,$D366,0)</f>
        <v/>
      </c>
      <c r="AL366">
        <f>MAX(0,AL365*(1+AL$6/Setup!$C$13)-CJ366-EH366)+IF($K366=19,$D366,0)</f>
        <v/>
      </c>
      <c r="AM366">
        <f>MAX(0,AM365*(1+AM$6/Setup!$C$13)-CK366-EI366)+IF($K366=20,$D366,0)</f>
        <v/>
      </c>
      <c r="AN366">
        <f>MAX(0,AN365*(1+AN$6/Setup!$C$13)-CL366-EJ366)+IF($K366=21,$D366,0)</f>
        <v/>
      </c>
      <c r="AO366">
        <f>MAX(0,AO365*(1+AO$6/Setup!$C$13)-CM366-EK366)+IF($K366=22,$D366,0)</f>
        <v/>
      </c>
      <c r="AP366">
        <f>MAX(0,AP365*(1+AP$6/Setup!$C$13)-CN366-EL366)+IF($K366=23,$D366,0)</f>
        <v/>
      </c>
      <c r="AQ366">
        <f>MAX(0,AQ365*(1+AQ$6/Setup!$C$13)-CO366-EM366)+IF($K366=24,$D366,0)</f>
        <v/>
      </c>
      <c r="AR366">
        <f>MAX(0,AR365*(1+AR$6/Setup!$C$13)-CP366-EN366)+IF($K366=25,$D366,0)</f>
        <v/>
      </c>
      <c r="AS366">
        <f>MAX(0,AS365*(1+AS$6/Setup!$C$13)-CQ366-EO366)+IF($K366=26,$D366,0)</f>
        <v/>
      </c>
      <c r="AT366">
        <f>MAX(0,AT365*(1+AT$6/Setup!$C$13)-CR366-EP366)+IF($K366=27,$D366,0)</f>
        <v/>
      </c>
      <c r="AU366">
        <f>MAX(0,AU365*(1+AU$6/Setup!$C$13)-CS366-EQ366)+IF($K366=28,$D366,0)</f>
        <v/>
      </c>
      <c r="AV366">
        <f>MAX(0,AV365*(1+AV$6/Setup!$C$13)-CT366-ER366)+IF($K366=29,$D366,0)</f>
        <v/>
      </c>
      <c r="AW366">
        <f>MAX(0,AW365*(1+AW$6/Setup!$C$13)-CU366-ES366)+IF($K366=30,$D366,0)</f>
        <v/>
      </c>
      <c r="AX366">
        <f>MAX(0,AX365*(1+AX$6/Setup!$C$13)-CV366-ET366)+IF($K366=31,$D366,0)</f>
        <v/>
      </c>
      <c r="AY366">
        <f>MAX(0,AY365*(1+AY$6/Setup!$C$13)-CW366-EU366)+IF($K366=32,$D366,0)</f>
        <v/>
      </c>
      <c r="AZ366">
        <f>MAX(0,AZ365*(1+AZ$6/Setup!$C$13)-CX366-EV366)+IF($K366=33,$D366,0)</f>
        <v/>
      </c>
      <c r="BA366">
        <f>MAX(0,BA365*(1+BA$6/Setup!$C$13)-CY366-EW366)+IF($K366=34,$D366,0)</f>
        <v/>
      </c>
      <c r="BB366">
        <f>MAX(0,BB365*(1+BB$6/Setup!$C$13)-CZ366-EX366)+IF($K366=35,$D366,0)</f>
        <v/>
      </c>
      <c r="BC366">
        <f>MAX(0,BC365*(1+BC$6/Setup!$C$13)-DA366-EY366)+IF($K366=36,$D366,0)</f>
        <v/>
      </c>
      <c r="BD366">
        <f>MAX(0,BD365*(1+BD$6/Setup!$C$13)-DB366-EZ366)+IF($K366=37,$D366,0)</f>
        <v/>
      </c>
      <c r="BE366">
        <f>MAX(0,BE365*(1+BE$6/Setup!$C$13)-DC366-FA366)+IF($K366=38,$D366,0)</f>
        <v/>
      </c>
      <c r="BF366">
        <f>MAX(0,BF365*(1+BF$6/Setup!$C$13)-DD366-FB366)+IF($K366=39,$D366,0)</f>
        <v/>
      </c>
      <c r="BG366">
        <f>MAX(0,BG365*(1+BG$6/Setup!$C$13)-DE366-FC366)+IF($K366=40,$D366,0)</f>
        <v/>
      </c>
      <c r="BH366">
        <f>MAX(0,BH365*(1+BH$6/Setup!$C$13)-DF366-FD366)+IF($K366=41,$D366,0)</f>
        <v/>
      </c>
      <c r="BI366">
        <f>MAX(0,BI365*(1+BI$6/Setup!$C$13)-DG366-FE366)+IF($K366=42,$D366,0)</f>
        <v/>
      </c>
      <c r="BJ366">
        <f>MAX(0,BJ365*(1+BJ$6/Setup!$C$13)-DH366-FF366)+IF($K366=43,$D366,0)</f>
        <v/>
      </c>
      <c r="BK366">
        <f>MAX(0,BK365*(1+BK$6/Setup!$C$13)-DI366-FG366)+IF($K366=44,$D366,0)</f>
        <v/>
      </c>
      <c r="BL366">
        <f>MAX(0,BL365*(1+BL$6/Setup!$C$13)-DJ366-FH366)+IF($K366=45,$D366,0)</f>
        <v/>
      </c>
      <c r="BM366">
        <f>MAX(0,BM365*(1+BM$6/Setup!$C$13)-DK366-FI366)+IF($K366=46,$D366,0)</f>
        <v/>
      </c>
      <c r="BN366">
        <f>MAX(0,BN365*(1+BN$6/Setup!$C$13)-DL366-FJ366)+IF($K366=47,$D366,0)</f>
        <v/>
      </c>
      <c r="BO366">
        <f>MAX(0,BO365*(1+BO$6/Setup!$C$13)-DM366-FK366)+IF($K366=48,$D366,0)</f>
        <v/>
      </c>
      <c r="BP366">
        <f>MAX(0,BP365*(1+BP$6/Setup!$C$13)-DN366-FL366)+IF($K366=49,$D366,0)</f>
        <v/>
      </c>
      <c r="BQ366">
        <f>MAX(0,BQ365*(1+BQ$6/Setup!$C$13)-DO366-FM366)+IF($K366=50,$D366,0)</f>
        <v/>
      </c>
      <c r="BR366">
        <f>MIN(T365*(1+T$6/Setup!$C$13),T$7)</f>
        <v/>
      </c>
      <c r="BS366">
        <f>MIN(U365*(1+U$6/Setup!$C$13),U$7)</f>
        <v/>
      </c>
      <c r="BT366">
        <f>MIN(V365*(1+V$6/Setup!$C$13),V$7)</f>
        <v/>
      </c>
      <c r="BU366">
        <f>MIN(W365*(1+W$6/Setup!$C$13),W$7)</f>
        <v/>
      </c>
      <c r="BV366">
        <f>MIN(X365*(1+X$6/Setup!$C$13),X$7)</f>
        <v/>
      </c>
      <c r="BW366">
        <f>MIN(Y365*(1+Y$6/Setup!$C$13),Y$7)</f>
        <v/>
      </c>
      <c r="BX366">
        <f>MIN(Z365*(1+Z$6/Setup!$C$13),Z$7)</f>
        <v/>
      </c>
      <c r="BY366">
        <f>MIN(AA365*(1+AA$6/Setup!$C$13),AA$7)</f>
        <v/>
      </c>
      <c r="BZ366">
        <f>MIN(AB365*(1+AB$6/Setup!$C$13),AB$7)</f>
        <v/>
      </c>
      <c r="CA366">
        <f>MIN(AC365*(1+AC$6/Setup!$C$13),AC$7)</f>
        <v/>
      </c>
      <c r="CB366">
        <f>MIN(AD365*(1+AD$6/Setup!$C$13),AD$7)</f>
        <v/>
      </c>
      <c r="CC366">
        <f>MIN(AE365*(1+AE$6/Setup!$C$13),AE$7)</f>
        <v/>
      </c>
      <c r="CD366">
        <f>MIN(AF365*(1+AF$6/Setup!$C$13),AF$7)</f>
        <v/>
      </c>
      <c r="CE366">
        <f>MIN(AG365*(1+AG$6/Setup!$C$13),AG$7)</f>
        <v/>
      </c>
      <c r="CF366">
        <f>MIN(AH365*(1+AH$6/Setup!$C$13),AH$7)</f>
        <v/>
      </c>
      <c r="CG366">
        <f>MIN(AI365*(1+AI$6/Setup!$C$13),AI$7)</f>
        <v/>
      </c>
      <c r="CH366">
        <f>MIN(AJ365*(1+AJ$6/Setup!$C$13),AJ$7)</f>
        <v/>
      </c>
      <c r="CI366">
        <f>MIN(AK365*(1+AK$6/Setup!$C$13),AK$7)</f>
        <v/>
      </c>
      <c r="CJ366">
        <f>MIN(AL365*(1+AL$6/Setup!$C$13),AL$7)</f>
        <v/>
      </c>
      <c r="CK366">
        <f>MIN(AM365*(1+AM$6/Setup!$C$13),AM$7)</f>
        <v/>
      </c>
      <c r="CL366">
        <f>MIN(AN365*(1+AN$6/Setup!$C$13),AN$7)</f>
        <v/>
      </c>
      <c r="CM366">
        <f>MIN(AO365*(1+AO$6/Setup!$C$13),AO$7)</f>
        <v/>
      </c>
      <c r="CN366">
        <f>MIN(AP365*(1+AP$6/Setup!$C$13),AP$7)</f>
        <v/>
      </c>
      <c r="CO366">
        <f>MIN(AQ365*(1+AQ$6/Setup!$C$13),AQ$7)</f>
        <v/>
      </c>
      <c r="CP366">
        <f>MIN(AR365*(1+AR$6/Setup!$C$13),AR$7)</f>
        <v/>
      </c>
      <c r="CQ366">
        <f>MIN(AS365*(1+AS$6/Setup!$C$13),AS$7)</f>
        <v/>
      </c>
      <c r="CR366">
        <f>MIN(AT365*(1+AT$6/Setup!$C$13),AT$7)</f>
        <v/>
      </c>
      <c r="CS366">
        <f>MIN(AU365*(1+AU$6/Setup!$C$13),AU$7)</f>
        <v/>
      </c>
      <c r="CT366">
        <f>MIN(AV365*(1+AV$6/Setup!$C$13),AV$7)</f>
        <v/>
      </c>
      <c r="CU366">
        <f>MIN(AW365*(1+AW$6/Setup!$C$13),AW$7)</f>
        <v/>
      </c>
      <c r="CV366">
        <f>MIN(AX365*(1+AX$6/Setup!$C$13),AX$7)</f>
        <v/>
      </c>
      <c r="CW366">
        <f>MIN(AY365*(1+AY$6/Setup!$C$13),AY$7)</f>
        <v/>
      </c>
      <c r="CX366">
        <f>MIN(AZ365*(1+AZ$6/Setup!$C$13),AZ$7)</f>
        <v/>
      </c>
      <c r="CY366">
        <f>MIN(BA365*(1+BA$6/Setup!$C$13),BA$7)</f>
        <v/>
      </c>
      <c r="CZ366">
        <f>MIN(BB365*(1+BB$6/Setup!$C$13),BB$7)</f>
        <v/>
      </c>
      <c r="DA366">
        <f>MIN(BC365*(1+BC$6/Setup!$C$13),BC$7)</f>
        <v/>
      </c>
      <c r="DB366">
        <f>MIN(BD365*(1+BD$6/Setup!$C$13),BD$7)</f>
        <v/>
      </c>
      <c r="DC366">
        <f>MIN(BE365*(1+BE$6/Setup!$C$13),BE$7)</f>
        <v/>
      </c>
      <c r="DD366">
        <f>MIN(BF365*(1+BF$6/Setup!$C$13),BF$7)</f>
        <v/>
      </c>
      <c r="DE366">
        <f>MIN(BG365*(1+BG$6/Setup!$C$13),BG$7)</f>
        <v/>
      </c>
      <c r="DF366">
        <f>MIN(BH365*(1+BH$6/Setup!$C$13),BH$7)</f>
        <v/>
      </c>
      <c r="DG366">
        <f>MIN(BI365*(1+BI$6/Setup!$C$13),BI$7)</f>
        <v/>
      </c>
      <c r="DH366">
        <f>MIN(BJ365*(1+BJ$6/Setup!$C$13),BJ$7)</f>
        <v/>
      </c>
      <c r="DI366">
        <f>MIN(BK365*(1+BK$6/Setup!$C$13),BK$7)</f>
        <v/>
      </c>
      <c r="DJ366">
        <f>MIN(BL365*(1+BL$6/Setup!$C$13),BL$7)</f>
        <v/>
      </c>
      <c r="DK366">
        <f>MIN(BM365*(1+BM$6/Setup!$C$13),BM$7)</f>
        <v/>
      </c>
      <c r="DL366">
        <f>MIN(BN365*(1+BN$6/Setup!$C$13),BN$7)</f>
        <v/>
      </c>
      <c r="DM366">
        <f>MIN(BO365*(1+BO$6/Setup!$C$13),BO$7)</f>
        <v/>
      </c>
      <c r="DN366">
        <f>MIN(BP365*(1+BP$6/Setup!$C$13),BP$7)</f>
        <v/>
      </c>
      <c r="DO366">
        <f>MIN(BQ365*(1+BQ$6/Setup!$C$13),BQ$7)</f>
        <v/>
      </c>
      <c r="DP366">
        <f>MIN(T365*(1+T$6/Setup!$C$13)-BR366,$H366)</f>
        <v/>
      </c>
      <c r="DQ366">
        <f>MIN(U365*(1+U$6/Setup!$C$13)-BS366,MAX(0,$H366-SUM($DP366:DP366)))</f>
        <v/>
      </c>
      <c r="DR366">
        <f>MIN(V365*(1+V$6/Setup!$C$13)-BT366,MAX(0,$H366-SUM($DP366:DQ366)))</f>
        <v/>
      </c>
      <c r="DS366">
        <f>MIN(W365*(1+W$6/Setup!$C$13)-BU366,MAX(0,$H366-SUM($DP366:DR366)))</f>
        <v/>
      </c>
      <c r="DT366">
        <f>MIN(X365*(1+X$6/Setup!$C$13)-BV366,MAX(0,$H366-SUM($DP366:DS366)))</f>
        <v/>
      </c>
      <c r="DU366">
        <f>MIN(Y365*(1+Y$6/Setup!$C$13)-BW366,MAX(0,$H366-SUM($DP366:DT366)))</f>
        <v/>
      </c>
      <c r="DV366">
        <f>MIN(Z365*(1+Z$6/Setup!$C$13)-BX366,MAX(0,$H366-SUM($DP366:DU366)))</f>
        <v/>
      </c>
      <c r="DW366">
        <f>MIN(AA365*(1+AA$6/Setup!$C$13)-BY366,MAX(0,$H366-SUM($DP366:DV366)))</f>
        <v/>
      </c>
      <c r="DX366">
        <f>MIN(AB365*(1+AB$6/Setup!$C$13)-BZ366,MAX(0,$H366-SUM($DP366:DW366)))</f>
        <v/>
      </c>
      <c r="DY366">
        <f>MIN(AC365*(1+AC$6/Setup!$C$13)-CA366,MAX(0,$H366-SUM($DP366:DX366)))</f>
        <v/>
      </c>
      <c r="DZ366">
        <f>MIN(AD365*(1+AD$6/Setup!$C$13)-CB366,MAX(0,$H366-SUM($DP366:DY366)))</f>
        <v/>
      </c>
      <c r="EA366">
        <f>MIN(AE365*(1+AE$6/Setup!$C$13)-CC366,MAX(0,$H366-SUM($DP366:DZ366)))</f>
        <v/>
      </c>
      <c r="EB366">
        <f>MIN(AF365*(1+AF$6/Setup!$C$13)-CD366,MAX(0,$H366-SUM($DP366:EA366)))</f>
        <v/>
      </c>
      <c r="EC366">
        <f>MIN(AG365*(1+AG$6/Setup!$C$13)-CE366,MAX(0,$H366-SUM($DP366:EB366)))</f>
        <v/>
      </c>
      <c r="ED366">
        <f>MIN(AH365*(1+AH$6/Setup!$C$13)-CF366,MAX(0,$H366-SUM($DP366:EC366)))</f>
        <v/>
      </c>
      <c r="EE366">
        <f>MIN(AI365*(1+AI$6/Setup!$C$13)-CG366,MAX(0,$H366-SUM($DP366:ED366)))</f>
        <v/>
      </c>
      <c r="EF366">
        <f>MIN(AJ365*(1+AJ$6/Setup!$C$13)-CH366,MAX(0,$H366-SUM($DP366:EE366)))</f>
        <v/>
      </c>
      <c r="EG366">
        <f>MIN(AK365*(1+AK$6/Setup!$C$13)-CI366,MAX(0,$H366-SUM($DP366:EF366)))</f>
        <v/>
      </c>
      <c r="EH366">
        <f>MIN(AL365*(1+AL$6/Setup!$C$13)-CJ366,MAX(0,$H366-SUM($DP366:EG366)))</f>
        <v/>
      </c>
      <c r="EI366">
        <f>MIN(AM365*(1+AM$6/Setup!$C$13)-CK366,MAX(0,$H366-SUM($DP366:EH366)))</f>
        <v/>
      </c>
      <c r="EJ366">
        <f>MIN(AN365*(1+AN$6/Setup!$C$13)-CL366,MAX(0,$H366-SUM($DP366:EI366)))</f>
        <v/>
      </c>
      <c r="EK366">
        <f>MIN(AO365*(1+AO$6/Setup!$C$13)-CM366,MAX(0,$H366-SUM($DP366:EJ366)))</f>
        <v/>
      </c>
      <c r="EL366">
        <f>MIN(AP365*(1+AP$6/Setup!$C$13)-CN366,MAX(0,$H366-SUM($DP366:EK366)))</f>
        <v/>
      </c>
      <c r="EM366">
        <f>MIN(AQ365*(1+AQ$6/Setup!$C$13)-CO366,MAX(0,$H366-SUM($DP366:EL366)))</f>
        <v/>
      </c>
      <c r="EN366">
        <f>MIN(AR365*(1+AR$6/Setup!$C$13)-CP366,MAX(0,$H366-SUM($DP366:EM366)))</f>
        <v/>
      </c>
      <c r="EO366">
        <f>MIN(AS365*(1+AS$6/Setup!$C$13)-CQ366,MAX(0,$H366-SUM($DP366:EN366)))</f>
        <v/>
      </c>
      <c r="EP366">
        <f>MIN(AT365*(1+AT$6/Setup!$C$13)-CR366,MAX(0,$H366-SUM($DP366:EO366)))</f>
        <v/>
      </c>
      <c r="EQ366">
        <f>MIN(AU365*(1+AU$6/Setup!$C$13)-CS366,MAX(0,$H366-SUM($DP366:EP366)))</f>
        <v/>
      </c>
      <c r="ER366">
        <f>MIN(AV365*(1+AV$6/Setup!$C$13)-CT366,MAX(0,$H366-SUM($DP366:EQ366)))</f>
        <v/>
      </c>
      <c r="ES366">
        <f>MIN(AW365*(1+AW$6/Setup!$C$13)-CU366,MAX(0,$H366-SUM($DP366:ER366)))</f>
        <v/>
      </c>
      <c r="ET366">
        <f>MIN(AX365*(1+AX$6/Setup!$C$13)-CV366,MAX(0,$H366-SUM($DP366:ES366)))</f>
        <v/>
      </c>
      <c r="EU366">
        <f>MIN(AY365*(1+AY$6/Setup!$C$13)-CW366,MAX(0,$H366-SUM($DP366:ET366)))</f>
        <v/>
      </c>
      <c r="EV366">
        <f>MIN(AZ365*(1+AZ$6/Setup!$C$13)-CX366,MAX(0,$H366-SUM($DP366:EU366)))</f>
        <v/>
      </c>
      <c r="EW366">
        <f>MIN(BA365*(1+BA$6/Setup!$C$13)-CY366,MAX(0,$H366-SUM($DP366:EV366)))</f>
        <v/>
      </c>
      <c r="EX366">
        <f>MIN(BB365*(1+BB$6/Setup!$C$13)-CZ366,MAX(0,$H366-SUM($DP366:EW366)))</f>
        <v/>
      </c>
      <c r="EY366">
        <f>MIN(BC365*(1+BC$6/Setup!$C$13)-DA366,MAX(0,$H366-SUM($DP366:EX366)))</f>
        <v/>
      </c>
      <c r="EZ366">
        <f>MIN(BD365*(1+BD$6/Setup!$C$13)-DB366,MAX(0,$H366-SUM($DP366:EY366)))</f>
        <v/>
      </c>
      <c r="FA366">
        <f>MIN(BE365*(1+BE$6/Setup!$C$13)-DC366,MAX(0,$H366-SUM($DP366:EZ366)))</f>
        <v/>
      </c>
      <c r="FB366">
        <f>MIN(BF365*(1+BF$6/Setup!$C$13)-DD366,MAX(0,$H366-SUM($DP366:FA366)))</f>
        <v/>
      </c>
      <c r="FC366">
        <f>MIN(BG365*(1+BG$6/Setup!$C$13)-DE366,MAX(0,$H366-SUM($DP366:FB366)))</f>
        <v/>
      </c>
      <c r="FD366">
        <f>MIN(BH365*(1+BH$6/Setup!$C$13)-DF366,MAX(0,$H366-SUM($DP366:FC366)))</f>
        <v/>
      </c>
      <c r="FE366">
        <f>MIN(BI365*(1+BI$6/Setup!$C$13)-DG366,MAX(0,$H366-SUM($DP366:FD366)))</f>
        <v/>
      </c>
      <c r="FF366">
        <f>MIN(BJ365*(1+BJ$6/Setup!$C$13)-DH366,MAX(0,$H366-SUM($DP366:FE366)))</f>
        <v/>
      </c>
      <c r="FG366">
        <f>MIN(BK365*(1+BK$6/Setup!$C$13)-DI366,MAX(0,$H366-SUM($DP366:FF366)))</f>
        <v/>
      </c>
      <c r="FH366">
        <f>MIN(BL365*(1+BL$6/Setup!$C$13)-DJ366,MAX(0,$H366-SUM($DP366:FG366)))</f>
        <v/>
      </c>
      <c r="FI366">
        <f>MIN(BM365*(1+BM$6/Setup!$C$13)-DK366,MAX(0,$H366-SUM($DP366:FH366)))</f>
        <v/>
      </c>
      <c r="FJ366">
        <f>MIN(BN365*(1+BN$6/Setup!$C$13)-DL366,MAX(0,$H366-SUM($DP366:FI366)))</f>
        <v/>
      </c>
      <c r="FK366">
        <f>MIN(BO365*(1+BO$6/Setup!$C$13)-DM366,MAX(0,$H366-SUM($DP366:FJ366)))</f>
        <v/>
      </c>
      <c r="FL366">
        <f>MIN(BP365*(1+BP$6/Setup!$C$13)-DN366,MAX(0,$H366-SUM($DP366:FK366)))</f>
        <v/>
      </c>
      <c r="FM366">
        <f>MIN(BQ365*(1+BQ$6/Setup!$C$13)-DO366,MAX(0,$H366-SUM($DP366:FL366)))</f>
        <v/>
      </c>
    </row>
    <row r="367">
      <c r="A367">
        <f>A366+1</f>
        <v/>
      </c>
      <c r="B367">
        <f>IF(Setup!$C$6="Every week",Setup!$C$7+7*(A367-1),IF(Setup!$C$6="Every 2 weeks",Setup!$C$7+14*(A367-1),IF(Setup!$C$6="Every month",EDATE(Setup!$C$7,A367-1),EOMONTH(Setup!$C$7,INT((A367-1+Setup!$C$20)/2)-1)+MIN(IF(MOD(A367-1+Setup!$C$20,2)=0,Setup!$C$18,Setup!$C$19),DAY(EOMONTH(Setup!$C$7,INT((A367-1+Setup!$C$20)/2)))))))</f>
        <v/>
      </c>
      <c r="C367">
        <f>N('Paycheck Plan'!J363)</f>
        <v/>
      </c>
      <c r="D367">
        <f>N('Paycheck Plan'!K363)</f>
        <v/>
      </c>
      <c r="E367">
        <f>MIN(MAX(0,Setup!$C$10-F366),MAX(0,Setup!$C$8+C367-G367))</f>
        <v/>
      </c>
      <c r="F367">
        <f>F366+E367</f>
        <v/>
      </c>
      <c r="G367">
        <f>MIN(Setup!$C$14,MAX(0,Setup!$C$8+C367))</f>
        <v/>
      </c>
      <c r="H367">
        <f>MAX(0,Setup!$C$8+C367-G367-E367)+SUM($T$7:$BQ$7)-SUM(BR367:DO367)</f>
        <v/>
      </c>
      <c r="I367">
        <f>SUMPRODUCT(T366:BQ366,$T$6:$BQ$6)/Setup!$C$13</f>
        <v/>
      </c>
      <c r="J367">
        <f>SUM(T367:BQ367)</f>
        <v/>
      </c>
      <c r="K367">
        <f>IF(MAX(DP367:FM367)&gt;0,MATCH(MAX(DP367:FM367),DP367:FM367,0),1)</f>
        <v/>
      </c>
      <c r="T367">
        <f>MAX(0,T366*(1+T$6/Setup!$C$13)-BR367-DP367)+IF($K367=1,$D367,0)</f>
        <v/>
      </c>
      <c r="U367">
        <f>MAX(0,U366*(1+U$6/Setup!$C$13)-BS367-DQ367)+IF($K367=2,$D367,0)</f>
        <v/>
      </c>
      <c r="V367">
        <f>MAX(0,V366*(1+V$6/Setup!$C$13)-BT367-DR367)+IF($K367=3,$D367,0)</f>
        <v/>
      </c>
      <c r="W367">
        <f>MAX(0,W366*(1+W$6/Setup!$C$13)-BU367-DS367)+IF($K367=4,$D367,0)</f>
        <v/>
      </c>
      <c r="X367">
        <f>MAX(0,X366*(1+X$6/Setup!$C$13)-BV367-DT367)+IF($K367=5,$D367,0)</f>
        <v/>
      </c>
      <c r="Y367">
        <f>MAX(0,Y366*(1+Y$6/Setup!$C$13)-BW367-DU367)+IF($K367=6,$D367,0)</f>
        <v/>
      </c>
      <c r="Z367">
        <f>MAX(0,Z366*(1+Z$6/Setup!$C$13)-BX367-DV367)+IF($K367=7,$D367,0)</f>
        <v/>
      </c>
      <c r="AA367">
        <f>MAX(0,AA366*(1+AA$6/Setup!$C$13)-BY367-DW367)+IF($K367=8,$D367,0)</f>
        <v/>
      </c>
      <c r="AB367">
        <f>MAX(0,AB366*(1+AB$6/Setup!$C$13)-BZ367-DX367)+IF($K367=9,$D367,0)</f>
        <v/>
      </c>
      <c r="AC367">
        <f>MAX(0,AC366*(1+AC$6/Setup!$C$13)-CA367-DY367)+IF($K367=10,$D367,0)</f>
        <v/>
      </c>
      <c r="AD367">
        <f>MAX(0,AD366*(1+AD$6/Setup!$C$13)-CB367-DZ367)+IF($K367=11,$D367,0)</f>
        <v/>
      </c>
      <c r="AE367">
        <f>MAX(0,AE366*(1+AE$6/Setup!$C$13)-CC367-EA367)+IF($K367=12,$D367,0)</f>
        <v/>
      </c>
      <c r="AF367">
        <f>MAX(0,AF366*(1+AF$6/Setup!$C$13)-CD367-EB367)+IF($K367=13,$D367,0)</f>
        <v/>
      </c>
      <c r="AG367">
        <f>MAX(0,AG366*(1+AG$6/Setup!$C$13)-CE367-EC367)+IF($K367=14,$D367,0)</f>
        <v/>
      </c>
      <c r="AH367">
        <f>MAX(0,AH366*(1+AH$6/Setup!$C$13)-CF367-ED367)+IF($K367=15,$D367,0)</f>
        <v/>
      </c>
      <c r="AI367">
        <f>MAX(0,AI366*(1+AI$6/Setup!$C$13)-CG367-EE367)+IF($K367=16,$D367,0)</f>
        <v/>
      </c>
      <c r="AJ367">
        <f>MAX(0,AJ366*(1+AJ$6/Setup!$C$13)-CH367-EF367)+IF($K367=17,$D367,0)</f>
        <v/>
      </c>
      <c r="AK367">
        <f>MAX(0,AK366*(1+AK$6/Setup!$C$13)-CI367-EG367)+IF($K367=18,$D367,0)</f>
        <v/>
      </c>
      <c r="AL367">
        <f>MAX(0,AL366*(1+AL$6/Setup!$C$13)-CJ367-EH367)+IF($K367=19,$D367,0)</f>
        <v/>
      </c>
      <c r="AM367">
        <f>MAX(0,AM366*(1+AM$6/Setup!$C$13)-CK367-EI367)+IF($K367=20,$D367,0)</f>
        <v/>
      </c>
      <c r="AN367">
        <f>MAX(0,AN366*(1+AN$6/Setup!$C$13)-CL367-EJ367)+IF($K367=21,$D367,0)</f>
        <v/>
      </c>
      <c r="AO367">
        <f>MAX(0,AO366*(1+AO$6/Setup!$C$13)-CM367-EK367)+IF($K367=22,$D367,0)</f>
        <v/>
      </c>
      <c r="AP367">
        <f>MAX(0,AP366*(1+AP$6/Setup!$C$13)-CN367-EL367)+IF($K367=23,$D367,0)</f>
        <v/>
      </c>
      <c r="AQ367">
        <f>MAX(0,AQ366*(1+AQ$6/Setup!$C$13)-CO367-EM367)+IF($K367=24,$D367,0)</f>
        <v/>
      </c>
      <c r="AR367">
        <f>MAX(0,AR366*(1+AR$6/Setup!$C$13)-CP367-EN367)+IF($K367=25,$D367,0)</f>
        <v/>
      </c>
      <c r="AS367">
        <f>MAX(0,AS366*(1+AS$6/Setup!$C$13)-CQ367-EO367)+IF($K367=26,$D367,0)</f>
        <v/>
      </c>
      <c r="AT367">
        <f>MAX(0,AT366*(1+AT$6/Setup!$C$13)-CR367-EP367)+IF($K367=27,$D367,0)</f>
        <v/>
      </c>
      <c r="AU367">
        <f>MAX(0,AU366*(1+AU$6/Setup!$C$13)-CS367-EQ367)+IF($K367=28,$D367,0)</f>
        <v/>
      </c>
      <c r="AV367">
        <f>MAX(0,AV366*(1+AV$6/Setup!$C$13)-CT367-ER367)+IF($K367=29,$D367,0)</f>
        <v/>
      </c>
      <c r="AW367">
        <f>MAX(0,AW366*(1+AW$6/Setup!$C$13)-CU367-ES367)+IF($K367=30,$D367,0)</f>
        <v/>
      </c>
      <c r="AX367">
        <f>MAX(0,AX366*(1+AX$6/Setup!$C$13)-CV367-ET367)+IF($K367=31,$D367,0)</f>
        <v/>
      </c>
      <c r="AY367">
        <f>MAX(0,AY366*(1+AY$6/Setup!$C$13)-CW367-EU367)+IF($K367=32,$D367,0)</f>
        <v/>
      </c>
      <c r="AZ367">
        <f>MAX(0,AZ366*(1+AZ$6/Setup!$C$13)-CX367-EV367)+IF($K367=33,$D367,0)</f>
        <v/>
      </c>
      <c r="BA367">
        <f>MAX(0,BA366*(1+BA$6/Setup!$C$13)-CY367-EW367)+IF($K367=34,$D367,0)</f>
        <v/>
      </c>
      <c r="BB367">
        <f>MAX(0,BB366*(1+BB$6/Setup!$C$13)-CZ367-EX367)+IF($K367=35,$D367,0)</f>
        <v/>
      </c>
      <c r="BC367">
        <f>MAX(0,BC366*(1+BC$6/Setup!$C$13)-DA367-EY367)+IF($K367=36,$D367,0)</f>
        <v/>
      </c>
      <c r="BD367">
        <f>MAX(0,BD366*(1+BD$6/Setup!$C$13)-DB367-EZ367)+IF($K367=37,$D367,0)</f>
        <v/>
      </c>
      <c r="BE367">
        <f>MAX(0,BE366*(1+BE$6/Setup!$C$13)-DC367-FA367)+IF($K367=38,$D367,0)</f>
        <v/>
      </c>
      <c r="BF367">
        <f>MAX(0,BF366*(1+BF$6/Setup!$C$13)-DD367-FB367)+IF($K367=39,$D367,0)</f>
        <v/>
      </c>
      <c r="BG367">
        <f>MAX(0,BG366*(1+BG$6/Setup!$C$13)-DE367-FC367)+IF($K367=40,$D367,0)</f>
        <v/>
      </c>
      <c r="BH367">
        <f>MAX(0,BH366*(1+BH$6/Setup!$C$13)-DF367-FD367)+IF($K367=41,$D367,0)</f>
        <v/>
      </c>
      <c r="BI367">
        <f>MAX(0,BI366*(1+BI$6/Setup!$C$13)-DG367-FE367)+IF($K367=42,$D367,0)</f>
        <v/>
      </c>
      <c r="BJ367">
        <f>MAX(0,BJ366*(1+BJ$6/Setup!$C$13)-DH367-FF367)+IF($K367=43,$D367,0)</f>
        <v/>
      </c>
      <c r="BK367">
        <f>MAX(0,BK366*(1+BK$6/Setup!$C$13)-DI367-FG367)+IF($K367=44,$D367,0)</f>
        <v/>
      </c>
      <c r="BL367">
        <f>MAX(0,BL366*(1+BL$6/Setup!$C$13)-DJ367-FH367)+IF($K367=45,$D367,0)</f>
        <v/>
      </c>
      <c r="BM367">
        <f>MAX(0,BM366*(1+BM$6/Setup!$C$13)-DK367-FI367)+IF($K367=46,$D367,0)</f>
        <v/>
      </c>
      <c r="BN367">
        <f>MAX(0,BN366*(1+BN$6/Setup!$C$13)-DL367-FJ367)+IF($K367=47,$D367,0)</f>
        <v/>
      </c>
      <c r="BO367">
        <f>MAX(0,BO366*(1+BO$6/Setup!$C$13)-DM367-FK367)+IF($K367=48,$D367,0)</f>
        <v/>
      </c>
      <c r="BP367">
        <f>MAX(0,BP366*(1+BP$6/Setup!$C$13)-DN367-FL367)+IF($K367=49,$D367,0)</f>
        <v/>
      </c>
      <c r="BQ367">
        <f>MAX(0,BQ366*(1+BQ$6/Setup!$C$13)-DO367-FM367)+IF($K367=50,$D367,0)</f>
        <v/>
      </c>
      <c r="BR367">
        <f>MIN(T366*(1+T$6/Setup!$C$13),T$7)</f>
        <v/>
      </c>
      <c r="BS367">
        <f>MIN(U366*(1+U$6/Setup!$C$13),U$7)</f>
        <v/>
      </c>
      <c r="BT367">
        <f>MIN(V366*(1+V$6/Setup!$C$13),V$7)</f>
        <v/>
      </c>
      <c r="BU367">
        <f>MIN(W366*(1+W$6/Setup!$C$13),W$7)</f>
        <v/>
      </c>
      <c r="BV367">
        <f>MIN(X366*(1+X$6/Setup!$C$13),X$7)</f>
        <v/>
      </c>
      <c r="BW367">
        <f>MIN(Y366*(1+Y$6/Setup!$C$13),Y$7)</f>
        <v/>
      </c>
      <c r="BX367">
        <f>MIN(Z366*(1+Z$6/Setup!$C$13),Z$7)</f>
        <v/>
      </c>
      <c r="BY367">
        <f>MIN(AA366*(1+AA$6/Setup!$C$13),AA$7)</f>
        <v/>
      </c>
      <c r="BZ367">
        <f>MIN(AB366*(1+AB$6/Setup!$C$13),AB$7)</f>
        <v/>
      </c>
      <c r="CA367">
        <f>MIN(AC366*(1+AC$6/Setup!$C$13),AC$7)</f>
        <v/>
      </c>
      <c r="CB367">
        <f>MIN(AD366*(1+AD$6/Setup!$C$13),AD$7)</f>
        <v/>
      </c>
      <c r="CC367">
        <f>MIN(AE366*(1+AE$6/Setup!$C$13),AE$7)</f>
        <v/>
      </c>
      <c r="CD367">
        <f>MIN(AF366*(1+AF$6/Setup!$C$13),AF$7)</f>
        <v/>
      </c>
      <c r="CE367">
        <f>MIN(AG366*(1+AG$6/Setup!$C$13),AG$7)</f>
        <v/>
      </c>
      <c r="CF367">
        <f>MIN(AH366*(1+AH$6/Setup!$C$13),AH$7)</f>
        <v/>
      </c>
      <c r="CG367">
        <f>MIN(AI366*(1+AI$6/Setup!$C$13),AI$7)</f>
        <v/>
      </c>
      <c r="CH367">
        <f>MIN(AJ366*(1+AJ$6/Setup!$C$13),AJ$7)</f>
        <v/>
      </c>
      <c r="CI367">
        <f>MIN(AK366*(1+AK$6/Setup!$C$13),AK$7)</f>
        <v/>
      </c>
      <c r="CJ367">
        <f>MIN(AL366*(1+AL$6/Setup!$C$13),AL$7)</f>
        <v/>
      </c>
      <c r="CK367">
        <f>MIN(AM366*(1+AM$6/Setup!$C$13),AM$7)</f>
        <v/>
      </c>
      <c r="CL367">
        <f>MIN(AN366*(1+AN$6/Setup!$C$13),AN$7)</f>
        <v/>
      </c>
      <c r="CM367">
        <f>MIN(AO366*(1+AO$6/Setup!$C$13),AO$7)</f>
        <v/>
      </c>
      <c r="CN367">
        <f>MIN(AP366*(1+AP$6/Setup!$C$13),AP$7)</f>
        <v/>
      </c>
      <c r="CO367">
        <f>MIN(AQ366*(1+AQ$6/Setup!$C$13),AQ$7)</f>
        <v/>
      </c>
      <c r="CP367">
        <f>MIN(AR366*(1+AR$6/Setup!$C$13),AR$7)</f>
        <v/>
      </c>
      <c r="CQ367">
        <f>MIN(AS366*(1+AS$6/Setup!$C$13),AS$7)</f>
        <v/>
      </c>
      <c r="CR367">
        <f>MIN(AT366*(1+AT$6/Setup!$C$13),AT$7)</f>
        <v/>
      </c>
      <c r="CS367">
        <f>MIN(AU366*(1+AU$6/Setup!$C$13),AU$7)</f>
        <v/>
      </c>
      <c r="CT367">
        <f>MIN(AV366*(1+AV$6/Setup!$C$13),AV$7)</f>
        <v/>
      </c>
      <c r="CU367">
        <f>MIN(AW366*(1+AW$6/Setup!$C$13),AW$7)</f>
        <v/>
      </c>
      <c r="CV367">
        <f>MIN(AX366*(1+AX$6/Setup!$C$13),AX$7)</f>
        <v/>
      </c>
      <c r="CW367">
        <f>MIN(AY366*(1+AY$6/Setup!$C$13),AY$7)</f>
        <v/>
      </c>
      <c r="CX367">
        <f>MIN(AZ366*(1+AZ$6/Setup!$C$13),AZ$7)</f>
        <v/>
      </c>
      <c r="CY367">
        <f>MIN(BA366*(1+BA$6/Setup!$C$13),BA$7)</f>
        <v/>
      </c>
      <c r="CZ367">
        <f>MIN(BB366*(1+BB$6/Setup!$C$13),BB$7)</f>
        <v/>
      </c>
      <c r="DA367">
        <f>MIN(BC366*(1+BC$6/Setup!$C$13),BC$7)</f>
        <v/>
      </c>
      <c r="DB367">
        <f>MIN(BD366*(1+BD$6/Setup!$C$13),BD$7)</f>
        <v/>
      </c>
      <c r="DC367">
        <f>MIN(BE366*(1+BE$6/Setup!$C$13),BE$7)</f>
        <v/>
      </c>
      <c r="DD367">
        <f>MIN(BF366*(1+BF$6/Setup!$C$13),BF$7)</f>
        <v/>
      </c>
      <c r="DE367">
        <f>MIN(BG366*(1+BG$6/Setup!$C$13),BG$7)</f>
        <v/>
      </c>
      <c r="DF367">
        <f>MIN(BH366*(1+BH$6/Setup!$C$13),BH$7)</f>
        <v/>
      </c>
      <c r="DG367">
        <f>MIN(BI366*(1+BI$6/Setup!$C$13),BI$7)</f>
        <v/>
      </c>
      <c r="DH367">
        <f>MIN(BJ366*(1+BJ$6/Setup!$C$13),BJ$7)</f>
        <v/>
      </c>
      <c r="DI367">
        <f>MIN(BK366*(1+BK$6/Setup!$C$13),BK$7)</f>
        <v/>
      </c>
      <c r="DJ367">
        <f>MIN(BL366*(1+BL$6/Setup!$C$13),BL$7)</f>
        <v/>
      </c>
      <c r="DK367">
        <f>MIN(BM366*(1+BM$6/Setup!$C$13),BM$7)</f>
        <v/>
      </c>
      <c r="DL367">
        <f>MIN(BN366*(1+BN$6/Setup!$C$13),BN$7)</f>
        <v/>
      </c>
      <c r="DM367">
        <f>MIN(BO366*(1+BO$6/Setup!$C$13),BO$7)</f>
        <v/>
      </c>
      <c r="DN367">
        <f>MIN(BP366*(1+BP$6/Setup!$C$13),BP$7)</f>
        <v/>
      </c>
      <c r="DO367">
        <f>MIN(BQ366*(1+BQ$6/Setup!$C$13),BQ$7)</f>
        <v/>
      </c>
      <c r="DP367">
        <f>MIN(T366*(1+T$6/Setup!$C$13)-BR367,$H367)</f>
        <v/>
      </c>
      <c r="DQ367">
        <f>MIN(U366*(1+U$6/Setup!$C$13)-BS367,MAX(0,$H367-SUM($DP367:DP367)))</f>
        <v/>
      </c>
      <c r="DR367">
        <f>MIN(V366*(1+V$6/Setup!$C$13)-BT367,MAX(0,$H367-SUM($DP367:DQ367)))</f>
        <v/>
      </c>
      <c r="DS367">
        <f>MIN(W366*(1+W$6/Setup!$C$13)-BU367,MAX(0,$H367-SUM($DP367:DR367)))</f>
        <v/>
      </c>
      <c r="DT367">
        <f>MIN(X366*(1+X$6/Setup!$C$13)-BV367,MAX(0,$H367-SUM($DP367:DS367)))</f>
        <v/>
      </c>
      <c r="DU367">
        <f>MIN(Y366*(1+Y$6/Setup!$C$13)-BW367,MAX(0,$H367-SUM($DP367:DT367)))</f>
        <v/>
      </c>
      <c r="DV367">
        <f>MIN(Z366*(1+Z$6/Setup!$C$13)-BX367,MAX(0,$H367-SUM($DP367:DU367)))</f>
        <v/>
      </c>
      <c r="DW367">
        <f>MIN(AA366*(1+AA$6/Setup!$C$13)-BY367,MAX(0,$H367-SUM($DP367:DV367)))</f>
        <v/>
      </c>
      <c r="DX367">
        <f>MIN(AB366*(1+AB$6/Setup!$C$13)-BZ367,MAX(0,$H367-SUM($DP367:DW367)))</f>
        <v/>
      </c>
      <c r="DY367">
        <f>MIN(AC366*(1+AC$6/Setup!$C$13)-CA367,MAX(0,$H367-SUM($DP367:DX367)))</f>
        <v/>
      </c>
      <c r="DZ367">
        <f>MIN(AD366*(1+AD$6/Setup!$C$13)-CB367,MAX(0,$H367-SUM($DP367:DY367)))</f>
        <v/>
      </c>
      <c r="EA367">
        <f>MIN(AE366*(1+AE$6/Setup!$C$13)-CC367,MAX(0,$H367-SUM($DP367:DZ367)))</f>
        <v/>
      </c>
      <c r="EB367">
        <f>MIN(AF366*(1+AF$6/Setup!$C$13)-CD367,MAX(0,$H367-SUM($DP367:EA367)))</f>
        <v/>
      </c>
      <c r="EC367">
        <f>MIN(AG366*(1+AG$6/Setup!$C$13)-CE367,MAX(0,$H367-SUM($DP367:EB367)))</f>
        <v/>
      </c>
      <c r="ED367">
        <f>MIN(AH366*(1+AH$6/Setup!$C$13)-CF367,MAX(0,$H367-SUM($DP367:EC367)))</f>
        <v/>
      </c>
      <c r="EE367">
        <f>MIN(AI366*(1+AI$6/Setup!$C$13)-CG367,MAX(0,$H367-SUM($DP367:ED367)))</f>
        <v/>
      </c>
      <c r="EF367">
        <f>MIN(AJ366*(1+AJ$6/Setup!$C$13)-CH367,MAX(0,$H367-SUM($DP367:EE367)))</f>
        <v/>
      </c>
      <c r="EG367">
        <f>MIN(AK366*(1+AK$6/Setup!$C$13)-CI367,MAX(0,$H367-SUM($DP367:EF367)))</f>
        <v/>
      </c>
      <c r="EH367">
        <f>MIN(AL366*(1+AL$6/Setup!$C$13)-CJ367,MAX(0,$H367-SUM($DP367:EG367)))</f>
        <v/>
      </c>
      <c r="EI367">
        <f>MIN(AM366*(1+AM$6/Setup!$C$13)-CK367,MAX(0,$H367-SUM($DP367:EH367)))</f>
        <v/>
      </c>
      <c r="EJ367">
        <f>MIN(AN366*(1+AN$6/Setup!$C$13)-CL367,MAX(0,$H367-SUM($DP367:EI367)))</f>
        <v/>
      </c>
      <c r="EK367">
        <f>MIN(AO366*(1+AO$6/Setup!$C$13)-CM367,MAX(0,$H367-SUM($DP367:EJ367)))</f>
        <v/>
      </c>
      <c r="EL367">
        <f>MIN(AP366*(1+AP$6/Setup!$C$13)-CN367,MAX(0,$H367-SUM($DP367:EK367)))</f>
        <v/>
      </c>
      <c r="EM367">
        <f>MIN(AQ366*(1+AQ$6/Setup!$C$13)-CO367,MAX(0,$H367-SUM($DP367:EL367)))</f>
        <v/>
      </c>
      <c r="EN367">
        <f>MIN(AR366*(1+AR$6/Setup!$C$13)-CP367,MAX(0,$H367-SUM($DP367:EM367)))</f>
        <v/>
      </c>
      <c r="EO367">
        <f>MIN(AS366*(1+AS$6/Setup!$C$13)-CQ367,MAX(0,$H367-SUM($DP367:EN367)))</f>
        <v/>
      </c>
      <c r="EP367">
        <f>MIN(AT366*(1+AT$6/Setup!$C$13)-CR367,MAX(0,$H367-SUM($DP367:EO367)))</f>
        <v/>
      </c>
      <c r="EQ367">
        <f>MIN(AU366*(1+AU$6/Setup!$C$13)-CS367,MAX(0,$H367-SUM($DP367:EP367)))</f>
        <v/>
      </c>
      <c r="ER367">
        <f>MIN(AV366*(1+AV$6/Setup!$C$13)-CT367,MAX(0,$H367-SUM($DP367:EQ367)))</f>
        <v/>
      </c>
      <c r="ES367">
        <f>MIN(AW366*(1+AW$6/Setup!$C$13)-CU367,MAX(0,$H367-SUM($DP367:ER367)))</f>
        <v/>
      </c>
      <c r="ET367">
        <f>MIN(AX366*(1+AX$6/Setup!$C$13)-CV367,MAX(0,$H367-SUM($DP367:ES367)))</f>
        <v/>
      </c>
      <c r="EU367">
        <f>MIN(AY366*(1+AY$6/Setup!$C$13)-CW367,MAX(0,$H367-SUM($DP367:ET367)))</f>
        <v/>
      </c>
      <c r="EV367">
        <f>MIN(AZ366*(1+AZ$6/Setup!$C$13)-CX367,MAX(0,$H367-SUM($DP367:EU367)))</f>
        <v/>
      </c>
      <c r="EW367">
        <f>MIN(BA366*(1+BA$6/Setup!$C$13)-CY367,MAX(0,$H367-SUM($DP367:EV367)))</f>
        <v/>
      </c>
      <c r="EX367">
        <f>MIN(BB366*(1+BB$6/Setup!$C$13)-CZ367,MAX(0,$H367-SUM($DP367:EW367)))</f>
        <v/>
      </c>
      <c r="EY367">
        <f>MIN(BC366*(1+BC$6/Setup!$C$13)-DA367,MAX(0,$H367-SUM($DP367:EX367)))</f>
        <v/>
      </c>
      <c r="EZ367">
        <f>MIN(BD366*(1+BD$6/Setup!$C$13)-DB367,MAX(0,$H367-SUM($DP367:EY367)))</f>
        <v/>
      </c>
      <c r="FA367">
        <f>MIN(BE366*(1+BE$6/Setup!$C$13)-DC367,MAX(0,$H367-SUM($DP367:EZ367)))</f>
        <v/>
      </c>
      <c r="FB367">
        <f>MIN(BF366*(1+BF$6/Setup!$C$13)-DD367,MAX(0,$H367-SUM($DP367:FA367)))</f>
        <v/>
      </c>
      <c r="FC367">
        <f>MIN(BG366*(1+BG$6/Setup!$C$13)-DE367,MAX(0,$H367-SUM($DP367:FB367)))</f>
        <v/>
      </c>
      <c r="FD367">
        <f>MIN(BH366*(1+BH$6/Setup!$C$13)-DF367,MAX(0,$H367-SUM($DP367:FC367)))</f>
        <v/>
      </c>
      <c r="FE367">
        <f>MIN(BI366*(1+BI$6/Setup!$C$13)-DG367,MAX(0,$H367-SUM($DP367:FD367)))</f>
        <v/>
      </c>
      <c r="FF367">
        <f>MIN(BJ366*(1+BJ$6/Setup!$C$13)-DH367,MAX(0,$H367-SUM($DP367:FE367)))</f>
        <v/>
      </c>
      <c r="FG367">
        <f>MIN(BK366*(1+BK$6/Setup!$C$13)-DI367,MAX(0,$H367-SUM($DP367:FF367)))</f>
        <v/>
      </c>
      <c r="FH367">
        <f>MIN(BL366*(1+BL$6/Setup!$C$13)-DJ367,MAX(0,$H367-SUM($DP367:FG367)))</f>
        <v/>
      </c>
      <c r="FI367">
        <f>MIN(BM366*(1+BM$6/Setup!$C$13)-DK367,MAX(0,$H367-SUM($DP367:FH367)))</f>
        <v/>
      </c>
      <c r="FJ367">
        <f>MIN(BN366*(1+BN$6/Setup!$C$13)-DL367,MAX(0,$H367-SUM($DP367:FI367)))</f>
        <v/>
      </c>
      <c r="FK367">
        <f>MIN(BO366*(1+BO$6/Setup!$C$13)-DM367,MAX(0,$H367-SUM($DP367:FJ367)))</f>
        <v/>
      </c>
      <c r="FL367">
        <f>MIN(BP366*(1+BP$6/Setup!$C$13)-DN367,MAX(0,$H367-SUM($DP367:FK367)))</f>
        <v/>
      </c>
      <c r="FM367">
        <f>MIN(BQ366*(1+BQ$6/Setup!$C$13)-DO367,MAX(0,$H367-SUM($DP367:FL367)))</f>
        <v/>
      </c>
    </row>
    <row r="368">
      <c r="A368">
        <f>A367+1</f>
        <v/>
      </c>
      <c r="B368">
        <f>IF(Setup!$C$6="Every week",Setup!$C$7+7*(A368-1),IF(Setup!$C$6="Every 2 weeks",Setup!$C$7+14*(A368-1),IF(Setup!$C$6="Every month",EDATE(Setup!$C$7,A368-1),EOMONTH(Setup!$C$7,INT((A368-1+Setup!$C$20)/2)-1)+MIN(IF(MOD(A368-1+Setup!$C$20,2)=0,Setup!$C$18,Setup!$C$19),DAY(EOMONTH(Setup!$C$7,INT((A368-1+Setup!$C$20)/2)))))))</f>
        <v/>
      </c>
      <c r="C368">
        <f>N('Paycheck Plan'!J364)</f>
        <v/>
      </c>
      <c r="D368">
        <f>N('Paycheck Plan'!K364)</f>
        <v/>
      </c>
      <c r="E368">
        <f>MIN(MAX(0,Setup!$C$10-F367),MAX(0,Setup!$C$8+C368-G368))</f>
        <v/>
      </c>
      <c r="F368">
        <f>F367+E368</f>
        <v/>
      </c>
      <c r="G368">
        <f>MIN(Setup!$C$14,MAX(0,Setup!$C$8+C368))</f>
        <v/>
      </c>
      <c r="H368">
        <f>MAX(0,Setup!$C$8+C368-G368-E368)+SUM($T$7:$BQ$7)-SUM(BR368:DO368)</f>
        <v/>
      </c>
      <c r="I368">
        <f>SUMPRODUCT(T367:BQ367,$T$6:$BQ$6)/Setup!$C$13</f>
        <v/>
      </c>
      <c r="J368">
        <f>SUM(T368:BQ368)</f>
        <v/>
      </c>
      <c r="K368">
        <f>IF(MAX(DP368:FM368)&gt;0,MATCH(MAX(DP368:FM368),DP368:FM368,0),1)</f>
        <v/>
      </c>
      <c r="T368">
        <f>MAX(0,T367*(1+T$6/Setup!$C$13)-BR368-DP368)+IF($K368=1,$D368,0)</f>
        <v/>
      </c>
      <c r="U368">
        <f>MAX(0,U367*(1+U$6/Setup!$C$13)-BS368-DQ368)+IF($K368=2,$D368,0)</f>
        <v/>
      </c>
      <c r="V368">
        <f>MAX(0,V367*(1+V$6/Setup!$C$13)-BT368-DR368)+IF($K368=3,$D368,0)</f>
        <v/>
      </c>
      <c r="W368">
        <f>MAX(0,W367*(1+W$6/Setup!$C$13)-BU368-DS368)+IF($K368=4,$D368,0)</f>
        <v/>
      </c>
      <c r="X368">
        <f>MAX(0,X367*(1+X$6/Setup!$C$13)-BV368-DT368)+IF($K368=5,$D368,0)</f>
        <v/>
      </c>
      <c r="Y368">
        <f>MAX(0,Y367*(1+Y$6/Setup!$C$13)-BW368-DU368)+IF($K368=6,$D368,0)</f>
        <v/>
      </c>
      <c r="Z368">
        <f>MAX(0,Z367*(1+Z$6/Setup!$C$13)-BX368-DV368)+IF($K368=7,$D368,0)</f>
        <v/>
      </c>
      <c r="AA368">
        <f>MAX(0,AA367*(1+AA$6/Setup!$C$13)-BY368-DW368)+IF($K368=8,$D368,0)</f>
        <v/>
      </c>
      <c r="AB368">
        <f>MAX(0,AB367*(1+AB$6/Setup!$C$13)-BZ368-DX368)+IF($K368=9,$D368,0)</f>
        <v/>
      </c>
      <c r="AC368">
        <f>MAX(0,AC367*(1+AC$6/Setup!$C$13)-CA368-DY368)+IF($K368=10,$D368,0)</f>
        <v/>
      </c>
      <c r="AD368">
        <f>MAX(0,AD367*(1+AD$6/Setup!$C$13)-CB368-DZ368)+IF($K368=11,$D368,0)</f>
        <v/>
      </c>
      <c r="AE368">
        <f>MAX(0,AE367*(1+AE$6/Setup!$C$13)-CC368-EA368)+IF($K368=12,$D368,0)</f>
        <v/>
      </c>
      <c r="AF368">
        <f>MAX(0,AF367*(1+AF$6/Setup!$C$13)-CD368-EB368)+IF($K368=13,$D368,0)</f>
        <v/>
      </c>
      <c r="AG368">
        <f>MAX(0,AG367*(1+AG$6/Setup!$C$13)-CE368-EC368)+IF($K368=14,$D368,0)</f>
        <v/>
      </c>
      <c r="AH368">
        <f>MAX(0,AH367*(1+AH$6/Setup!$C$13)-CF368-ED368)+IF($K368=15,$D368,0)</f>
        <v/>
      </c>
      <c r="AI368">
        <f>MAX(0,AI367*(1+AI$6/Setup!$C$13)-CG368-EE368)+IF($K368=16,$D368,0)</f>
        <v/>
      </c>
      <c r="AJ368">
        <f>MAX(0,AJ367*(1+AJ$6/Setup!$C$13)-CH368-EF368)+IF($K368=17,$D368,0)</f>
        <v/>
      </c>
      <c r="AK368">
        <f>MAX(0,AK367*(1+AK$6/Setup!$C$13)-CI368-EG368)+IF($K368=18,$D368,0)</f>
        <v/>
      </c>
      <c r="AL368">
        <f>MAX(0,AL367*(1+AL$6/Setup!$C$13)-CJ368-EH368)+IF($K368=19,$D368,0)</f>
        <v/>
      </c>
      <c r="AM368">
        <f>MAX(0,AM367*(1+AM$6/Setup!$C$13)-CK368-EI368)+IF($K368=20,$D368,0)</f>
        <v/>
      </c>
      <c r="AN368">
        <f>MAX(0,AN367*(1+AN$6/Setup!$C$13)-CL368-EJ368)+IF($K368=21,$D368,0)</f>
        <v/>
      </c>
      <c r="AO368">
        <f>MAX(0,AO367*(1+AO$6/Setup!$C$13)-CM368-EK368)+IF($K368=22,$D368,0)</f>
        <v/>
      </c>
      <c r="AP368">
        <f>MAX(0,AP367*(1+AP$6/Setup!$C$13)-CN368-EL368)+IF($K368=23,$D368,0)</f>
        <v/>
      </c>
      <c r="AQ368">
        <f>MAX(0,AQ367*(1+AQ$6/Setup!$C$13)-CO368-EM368)+IF($K368=24,$D368,0)</f>
        <v/>
      </c>
      <c r="AR368">
        <f>MAX(0,AR367*(1+AR$6/Setup!$C$13)-CP368-EN368)+IF($K368=25,$D368,0)</f>
        <v/>
      </c>
      <c r="AS368">
        <f>MAX(0,AS367*(1+AS$6/Setup!$C$13)-CQ368-EO368)+IF($K368=26,$D368,0)</f>
        <v/>
      </c>
      <c r="AT368">
        <f>MAX(0,AT367*(1+AT$6/Setup!$C$13)-CR368-EP368)+IF($K368=27,$D368,0)</f>
        <v/>
      </c>
      <c r="AU368">
        <f>MAX(0,AU367*(1+AU$6/Setup!$C$13)-CS368-EQ368)+IF($K368=28,$D368,0)</f>
        <v/>
      </c>
      <c r="AV368">
        <f>MAX(0,AV367*(1+AV$6/Setup!$C$13)-CT368-ER368)+IF($K368=29,$D368,0)</f>
        <v/>
      </c>
      <c r="AW368">
        <f>MAX(0,AW367*(1+AW$6/Setup!$C$13)-CU368-ES368)+IF($K368=30,$D368,0)</f>
        <v/>
      </c>
      <c r="AX368">
        <f>MAX(0,AX367*(1+AX$6/Setup!$C$13)-CV368-ET368)+IF($K368=31,$D368,0)</f>
        <v/>
      </c>
      <c r="AY368">
        <f>MAX(0,AY367*(1+AY$6/Setup!$C$13)-CW368-EU368)+IF($K368=32,$D368,0)</f>
        <v/>
      </c>
      <c r="AZ368">
        <f>MAX(0,AZ367*(1+AZ$6/Setup!$C$13)-CX368-EV368)+IF($K368=33,$D368,0)</f>
        <v/>
      </c>
      <c r="BA368">
        <f>MAX(0,BA367*(1+BA$6/Setup!$C$13)-CY368-EW368)+IF($K368=34,$D368,0)</f>
        <v/>
      </c>
      <c r="BB368">
        <f>MAX(0,BB367*(1+BB$6/Setup!$C$13)-CZ368-EX368)+IF($K368=35,$D368,0)</f>
        <v/>
      </c>
      <c r="BC368">
        <f>MAX(0,BC367*(1+BC$6/Setup!$C$13)-DA368-EY368)+IF($K368=36,$D368,0)</f>
        <v/>
      </c>
      <c r="BD368">
        <f>MAX(0,BD367*(1+BD$6/Setup!$C$13)-DB368-EZ368)+IF($K368=37,$D368,0)</f>
        <v/>
      </c>
      <c r="BE368">
        <f>MAX(0,BE367*(1+BE$6/Setup!$C$13)-DC368-FA368)+IF($K368=38,$D368,0)</f>
        <v/>
      </c>
      <c r="BF368">
        <f>MAX(0,BF367*(1+BF$6/Setup!$C$13)-DD368-FB368)+IF($K368=39,$D368,0)</f>
        <v/>
      </c>
      <c r="BG368">
        <f>MAX(0,BG367*(1+BG$6/Setup!$C$13)-DE368-FC368)+IF($K368=40,$D368,0)</f>
        <v/>
      </c>
      <c r="BH368">
        <f>MAX(0,BH367*(1+BH$6/Setup!$C$13)-DF368-FD368)+IF($K368=41,$D368,0)</f>
        <v/>
      </c>
      <c r="BI368">
        <f>MAX(0,BI367*(1+BI$6/Setup!$C$13)-DG368-FE368)+IF($K368=42,$D368,0)</f>
        <v/>
      </c>
      <c r="BJ368">
        <f>MAX(0,BJ367*(1+BJ$6/Setup!$C$13)-DH368-FF368)+IF($K368=43,$D368,0)</f>
        <v/>
      </c>
      <c r="BK368">
        <f>MAX(0,BK367*(1+BK$6/Setup!$C$13)-DI368-FG368)+IF($K368=44,$D368,0)</f>
        <v/>
      </c>
      <c r="BL368">
        <f>MAX(0,BL367*(1+BL$6/Setup!$C$13)-DJ368-FH368)+IF($K368=45,$D368,0)</f>
        <v/>
      </c>
      <c r="BM368">
        <f>MAX(0,BM367*(1+BM$6/Setup!$C$13)-DK368-FI368)+IF($K368=46,$D368,0)</f>
        <v/>
      </c>
      <c r="BN368">
        <f>MAX(0,BN367*(1+BN$6/Setup!$C$13)-DL368-FJ368)+IF($K368=47,$D368,0)</f>
        <v/>
      </c>
      <c r="BO368">
        <f>MAX(0,BO367*(1+BO$6/Setup!$C$13)-DM368-FK368)+IF($K368=48,$D368,0)</f>
        <v/>
      </c>
      <c r="BP368">
        <f>MAX(0,BP367*(1+BP$6/Setup!$C$13)-DN368-FL368)+IF($K368=49,$D368,0)</f>
        <v/>
      </c>
      <c r="BQ368">
        <f>MAX(0,BQ367*(1+BQ$6/Setup!$C$13)-DO368-FM368)+IF($K368=50,$D368,0)</f>
        <v/>
      </c>
      <c r="BR368">
        <f>MIN(T367*(1+T$6/Setup!$C$13),T$7)</f>
        <v/>
      </c>
      <c r="BS368">
        <f>MIN(U367*(1+U$6/Setup!$C$13),U$7)</f>
        <v/>
      </c>
      <c r="BT368">
        <f>MIN(V367*(1+V$6/Setup!$C$13),V$7)</f>
        <v/>
      </c>
      <c r="BU368">
        <f>MIN(W367*(1+W$6/Setup!$C$13),W$7)</f>
        <v/>
      </c>
      <c r="BV368">
        <f>MIN(X367*(1+X$6/Setup!$C$13),X$7)</f>
        <v/>
      </c>
      <c r="BW368">
        <f>MIN(Y367*(1+Y$6/Setup!$C$13),Y$7)</f>
        <v/>
      </c>
      <c r="BX368">
        <f>MIN(Z367*(1+Z$6/Setup!$C$13),Z$7)</f>
        <v/>
      </c>
      <c r="BY368">
        <f>MIN(AA367*(1+AA$6/Setup!$C$13),AA$7)</f>
        <v/>
      </c>
      <c r="BZ368">
        <f>MIN(AB367*(1+AB$6/Setup!$C$13),AB$7)</f>
        <v/>
      </c>
      <c r="CA368">
        <f>MIN(AC367*(1+AC$6/Setup!$C$13),AC$7)</f>
        <v/>
      </c>
      <c r="CB368">
        <f>MIN(AD367*(1+AD$6/Setup!$C$13),AD$7)</f>
        <v/>
      </c>
      <c r="CC368">
        <f>MIN(AE367*(1+AE$6/Setup!$C$13),AE$7)</f>
        <v/>
      </c>
      <c r="CD368">
        <f>MIN(AF367*(1+AF$6/Setup!$C$13),AF$7)</f>
        <v/>
      </c>
      <c r="CE368">
        <f>MIN(AG367*(1+AG$6/Setup!$C$13),AG$7)</f>
        <v/>
      </c>
      <c r="CF368">
        <f>MIN(AH367*(1+AH$6/Setup!$C$13),AH$7)</f>
        <v/>
      </c>
      <c r="CG368">
        <f>MIN(AI367*(1+AI$6/Setup!$C$13),AI$7)</f>
        <v/>
      </c>
      <c r="CH368">
        <f>MIN(AJ367*(1+AJ$6/Setup!$C$13),AJ$7)</f>
        <v/>
      </c>
      <c r="CI368">
        <f>MIN(AK367*(1+AK$6/Setup!$C$13),AK$7)</f>
        <v/>
      </c>
      <c r="CJ368">
        <f>MIN(AL367*(1+AL$6/Setup!$C$13),AL$7)</f>
        <v/>
      </c>
      <c r="CK368">
        <f>MIN(AM367*(1+AM$6/Setup!$C$13),AM$7)</f>
        <v/>
      </c>
      <c r="CL368">
        <f>MIN(AN367*(1+AN$6/Setup!$C$13),AN$7)</f>
        <v/>
      </c>
      <c r="CM368">
        <f>MIN(AO367*(1+AO$6/Setup!$C$13),AO$7)</f>
        <v/>
      </c>
      <c r="CN368">
        <f>MIN(AP367*(1+AP$6/Setup!$C$13),AP$7)</f>
        <v/>
      </c>
      <c r="CO368">
        <f>MIN(AQ367*(1+AQ$6/Setup!$C$13),AQ$7)</f>
        <v/>
      </c>
      <c r="CP368">
        <f>MIN(AR367*(1+AR$6/Setup!$C$13),AR$7)</f>
        <v/>
      </c>
      <c r="CQ368">
        <f>MIN(AS367*(1+AS$6/Setup!$C$13),AS$7)</f>
        <v/>
      </c>
      <c r="CR368">
        <f>MIN(AT367*(1+AT$6/Setup!$C$13),AT$7)</f>
        <v/>
      </c>
      <c r="CS368">
        <f>MIN(AU367*(1+AU$6/Setup!$C$13),AU$7)</f>
        <v/>
      </c>
      <c r="CT368">
        <f>MIN(AV367*(1+AV$6/Setup!$C$13),AV$7)</f>
        <v/>
      </c>
      <c r="CU368">
        <f>MIN(AW367*(1+AW$6/Setup!$C$13),AW$7)</f>
        <v/>
      </c>
      <c r="CV368">
        <f>MIN(AX367*(1+AX$6/Setup!$C$13),AX$7)</f>
        <v/>
      </c>
      <c r="CW368">
        <f>MIN(AY367*(1+AY$6/Setup!$C$13),AY$7)</f>
        <v/>
      </c>
      <c r="CX368">
        <f>MIN(AZ367*(1+AZ$6/Setup!$C$13),AZ$7)</f>
        <v/>
      </c>
      <c r="CY368">
        <f>MIN(BA367*(1+BA$6/Setup!$C$13),BA$7)</f>
        <v/>
      </c>
      <c r="CZ368">
        <f>MIN(BB367*(1+BB$6/Setup!$C$13),BB$7)</f>
        <v/>
      </c>
      <c r="DA368">
        <f>MIN(BC367*(1+BC$6/Setup!$C$13),BC$7)</f>
        <v/>
      </c>
      <c r="DB368">
        <f>MIN(BD367*(1+BD$6/Setup!$C$13),BD$7)</f>
        <v/>
      </c>
      <c r="DC368">
        <f>MIN(BE367*(1+BE$6/Setup!$C$13),BE$7)</f>
        <v/>
      </c>
      <c r="DD368">
        <f>MIN(BF367*(1+BF$6/Setup!$C$13),BF$7)</f>
        <v/>
      </c>
      <c r="DE368">
        <f>MIN(BG367*(1+BG$6/Setup!$C$13),BG$7)</f>
        <v/>
      </c>
      <c r="DF368">
        <f>MIN(BH367*(1+BH$6/Setup!$C$13),BH$7)</f>
        <v/>
      </c>
      <c r="DG368">
        <f>MIN(BI367*(1+BI$6/Setup!$C$13),BI$7)</f>
        <v/>
      </c>
      <c r="DH368">
        <f>MIN(BJ367*(1+BJ$6/Setup!$C$13),BJ$7)</f>
        <v/>
      </c>
      <c r="DI368">
        <f>MIN(BK367*(1+BK$6/Setup!$C$13),BK$7)</f>
        <v/>
      </c>
      <c r="DJ368">
        <f>MIN(BL367*(1+BL$6/Setup!$C$13),BL$7)</f>
        <v/>
      </c>
      <c r="DK368">
        <f>MIN(BM367*(1+BM$6/Setup!$C$13),BM$7)</f>
        <v/>
      </c>
      <c r="DL368">
        <f>MIN(BN367*(1+BN$6/Setup!$C$13),BN$7)</f>
        <v/>
      </c>
      <c r="DM368">
        <f>MIN(BO367*(1+BO$6/Setup!$C$13),BO$7)</f>
        <v/>
      </c>
      <c r="DN368">
        <f>MIN(BP367*(1+BP$6/Setup!$C$13),BP$7)</f>
        <v/>
      </c>
      <c r="DO368">
        <f>MIN(BQ367*(1+BQ$6/Setup!$C$13),BQ$7)</f>
        <v/>
      </c>
      <c r="DP368">
        <f>MIN(T367*(1+T$6/Setup!$C$13)-BR368,$H368)</f>
        <v/>
      </c>
      <c r="DQ368">
        <f>MIN(U367*(1+U$6/Setup!$C$13)-BS368,MAX(0,$H368-SUM($DP368:DP368)))</f>
        <v/>
      </c>
      <c r="DR368">
        <f>MIN(V367*(1+V$6/Setup!$C$13)-BT368,MAX(0,$H368-SUM($DP368:DQ368)))</f>
        <v/>
      </c>
      <c r="DS368">
        <f>MIN(W367*(1+W$6/Setup!$C$13)-BU368,MAX(0,$H368-SUM($DP368:DR368)))</f>
        <v/>
      </c>
      <c r="DT368">
        <f>MIN(X367*(1+X$6/Setup!$C$13)-BV368,MAX(0,$H368-SUM($DP368:DS368)))</f>
        <v/>
      </c>
      <c r="DU368">
        <f>MIN(Y367*(1+Y$6/Setup!$C$13)-BW368,MAX(0,$H368-SUM($DP368:DT368)))</f>
        <v/>
      </c>
      <c r="DV368">
        <f>MIN(Z367*(1+Z$6/Setup!$C$13)-BX368,MAX(0,$H368-SUM($DP368:DU368)))</f>
        <v/>
      </c>
      <c r="DW368">
        <f>MIN(AA367*(1+AA$6/Setup!$C$13)-BY368,MAX(0,$H368-SUM($DP368:DV368)))</f>
        <v/>
      </c>
      <c r="DX368">
        <f>MIN(AB367*(1+AB$6/Setup!$C$13)-BZ368,MAX(0,$H368-SUM($DP368:DW368)))</f>
        <v/>
      </c>
      <c r="DY368">
        <f>MIN(AC367*(1+AC$6/Setup!$C$13)-CA368,MAX(0,$H368-SUM($DP368:DX368)))</f>
        <v/>
      </c>
      <c r="DZ368">
        <f>MIN(AD367*(1+AD$6/Setup!$C$13)-CB368,MAX(0,$H368-SUM($DP368:DY368)))</f>
        <v/>
      </c>
      <c r="EA368">
        <f>MIN(AE367*(1+AE$6/Setup!$C$13)-CC368,MAX(0,$H368-SUM($DP368:DZ368)))</f>
        <v/>
      </c>
      <c r="EB368">
        <f>MIN(AF367*(1+AF$6/Setup!$C$13)-CD368,MAX(0,$H368-SUM($DP368:EA368)))</f>
        <v/>
      </c>
      <c r="EC368">
        <f>MIN(AG367*(1+AG$6/Setup!$C$13)-CE368,MAX(0,$H368-SUM($DP368:EB368)))</f>
        <v/>
      </c>
      <c r="ED368">
        <f>MIN(AH367*(1+AH$6/Setup!$C$13)-CF368,MAX(0,$H368-SUM($DP368:EC368)))</f>
        <v/>
      </c>
      <c r="EE368">
        <f>MIN(AI367*(1+AI$6/Setup!$C$13)-CG368,MAX(0,$H368-SUM($DP368:ED368)))</f>
        <v/>
      </c>
      <c r="EF368">
        <f>MIN(AJ367*(1+AJ$6/Setup!$C$13)-CH368,MAX(0,$H368-SUM($DP368:EE368)))</f>
        <v/>
      </c>
      <c r="EG368">
        <f>MIN(AK367*(1+AK$6/Setup!$C$13)-CI368,MAX(0,$H368-SUM($DP368:EF368)))</f>
        <v/>
      </c>
      <c r="EH368">
        <f>MIN(AL367*(1+AL$6/Setup!$C$13)-CJ368,MAX(0,$H368-SUM($DP368:EG368)))</f>
        <v/>
      </c>
      <c r="EI368">
        <f>MIN(AM367*(1+AM$6/Setup!$C$13)-CK368,MAX(0,$H368-SUM($DP368:EH368)))</f>
        <v/>
      </c>
      <c r="EJ368">
        <f>MIN(AN367*(1+AN$6/Setup!$C$13)-CL368,MAX(0,$H368-SUM($DP368:EI368)))</f>
        <v/>
      </c>
      <c r="EK368">
        <f>MIN(AO367*(1+AO$6/Setup!$C$13)-CM368,MAX(0,$H368-SUM($DP368:EJ368)))</f>
        <v/>
      </c>
      <c r="EL368">
        <f>MIN(AP367*(1+AP$6/Setup!$C$13)-CN368,MAX(0,$H368-SUM($DP368:EK368)))</f>
        <v/>
      </c>
      <c r="EM368">
        <f>MIN(AQ367*(1+AQ$6/Setup!$C$13)-CO368,MAX(0,$H368-SUM($DP368:EL368)))</f>
        <v/>
      </c>
      <c r="EN368">
        <f>MIN(AR367*(1+AR$6/Setup!$C$13)-CP368,MAX(0,$H368-SUM($DP368:EM368)))</f>
        <v/>
      </c>
      <c r="EO368">
        <f>MIN(AS367*(1+AS$6/Setup!$C$13)-CQ368,MAX(0,$H368-SUM($DP368:EN368)))</f>
        <v/>
      </c>
      <c r="EP368">
        <f>MIN(AT367*(1+AT$6/Setup!$C$13)-CR368,MAX(0,$H368-SUM($DP368:EO368)))</f>
        <v/>
      </c>
      <c r="EQ368">
        <f>MIN(AU367*(1+AU$6/Setup!$C$13)-CS368,MAX(0,$H368-SUM($DP368:EP368)))</f>
        <v/>
      </c>
      <c r="ER368">
        <f>MIN(AV367*(1+AV$6/Setup!$C$13)-CT368,MAX(0,$H368-SUM($DP368:EQ368)))</f>
        <v/>
      </c>
      <c r="ES368">
        <f>MIN(AW367*(1+AW$6/Setup!$C$13)-CU368,MAX(0,$H368-SUM($DP368:ER368)))</f>
        <v/>
      </c>
      <c r="ET368">
        <f>MIN(AX367*(1+AX$6/Setup!$C$13)-CV368,MAX(0,$H368-SUM($DP368:ES368)))</f>
        <v/>
      </c>
      <c r="EU368">
        <f>MIN(AY367*(1+AY$6/Setup!$C$13)-CW368,MAX(0,$H368-SUM($DP368:ET368)))</f>
        <v/>
      </c>
      <c r="EV368">
        <f>MIN(AZ367*(1+AZ$6/Setup!$C$13)-CX368,MAX(0,$H368-SUM($DP368:EU368)))</f>
        <v/>
      </c>
      <c r="EW368">
        <f>MIN(BA367*(1+BA$6/Setup!$C$13)-CY368,MAX(0,$H368-SUM($DP368:EV368)))</f>
        <v/>
      </c>
      <c r="EX368">
        <f>MIN(BB367*(1+BB$6/Setup!$C$13)-CZ368,MAX(0,$H368-SUM($DP368:EW368)))</f>
        <v/>
      </c>
      <c r="EY368">
        <f>MIN(BC367*(1+BC$6/Setup!$C$13)-DA368,MAX(0,$H368-SUM($DP368:EX368)))</f>
        <v/>
      </c>
      <c r="EZ368">
        <f>MIN(BD367*(1+BD$6/Setup!$C$13)-DB368,MAX(0,$H368-SUM($DP368:EY368)))</f>
        <v/>
      </c>
      <c r="FA368">
        <f>MIN(BE367*(1+BE$6/Setup!$C$13)-DC368,MAX(0,$H368-SUM($DP368:EZ368)))</f>
        <v/>
      </c>
      <c r="FB368">
        <f>MIN(BF367*(1+BF$6/Setup!$C$13)-DD368,MAX(0,$H368-SUM($DP368:FA368)))</f>
        <v/>
      </c>
      <c r="FC368">
        <f>MIN(BG367*(1+BG$6/Setup!$C$13)-DE368,MAX(0,$H368-SUM($DP368:FB368)))</f>
        <v/>
      </c>
      <c r="FD368">
        <f>MIN(BH367*(1+BH$6/Setup!$C$13)-DF368,MAX(0,$H368-SUM($DP368:FC368)))</f>
        <v/>
      </c>
      <c r="FE368">
        <f>MIN(BI367*(1+BI$6/Setup!$C$13)-DG368,MAX(0,$H368-SUM($DP368:FD368)))</f>
        <v/>
      </c>
      <c r="FF368">
        <f>MIN(BJ367*(1+BJ$6/Setup!$C$13)-DH368,MAX(0,$H368-SUM($DP368:FE368)))</f>
        <v/>
      </c>
      <c r="FG368">
        <f>MIN(BK367*(1+BK$6/Setup!$C$13)-DI368,MAX(0,$H368-SUM($DP368:FF368)))</f>
        <v/>
      </c>
      <c r="FH368">
        <f>MIN(BL367*(1+BL$6/Setup!$C$13)-DJ368,MAX(0,$H368-SUM($DP368:FG368)))</f>
        <v/>
      </c>
      <c r="FI368">
        <f>MIN(BM367*(1+BM$6/Setup!$C$13)-DK368,MAX(0,$H368-SUM($DP368:FH368)))</f>
        <v/>
      </c>
      <c r="FJ368">
        <f>MIN(BN367*(1+BN$6/Setup!$C$13)-DL368,MAX(0,$H368-SUM($DP368:FI368)))</f>
        <v/>
      </c>
      <c r="FK368">
        <f>MIN(BO367*(1+BO$6/Setup!$C$13)-DM368,MAX(0,$H368-SUM($DP368:FJ368)))</f>
        <v/>
      </c>
      <c r="FL368">
        <f>MIN(BP367*(1+BP$6/Setup!$C$13)-DN368,MAX(0,$H368-SUM($DP368:FK368)))</f>
        <v/>
      </c>
      <c r="FM368">
        <f>MIN(BQ367*(1+BQ$6/Setup!$C$13)-DO368,MAX(0,$H368-SUM($DP368:FL368)))</f>
        <v/>
      </c>
    </row>
    <row r="369">
      <c r="A369">
        <f>A368+1</f>
        <v/>
      </c>
      <c r="B369">
        <f>IF(Setup!$C$6="Every week",Setup!$C$7+7*(A369-1),IF(Setup!$C$6="Every 2 weeks",Setup!$C$7+14*(A369-1),IF(Setup!$C$6="Every month",EDATE(Setup!$C$7,A369-1),EOMONTH(Setup!$C$7,INT((A369-1+Setup!$C$20)/2)-1)+MIN(IF(MOD(A369-1+Setup!$C$20,2)=0,Setup!$C$18,Setup!$C$19),DAY(EOMONTH(Setup!$C$7,INT((A369-1+Setup!$C$20)/2)))))))</f>
        <v/>
      </c>
      <c r="C369">
        <f>N('Paycheck Plan'!J365)</f>
        <v/>
      </c>
      <c r="D369">
        <f>N('Paycheck Plan'!K365)</f>
        <v/>
      </c>
      <c r="E369">
        <f>MIN(MAX(0,Setup!$C$10-F368),MAX(0,Setup!$C$8+C369-G369))</f>
        <v/>
      </c>
      <c r="F369">
        <f>F368+E369</f>
        <v/>
      </c>
      <c r="G369">
        <f>MIN(Setup!$C$14,MAX(0,Setup!$C$8+C369))</f>
        <v/>
      </c>
      <c r="H369">
        <f>MAX(0,Setup!$C$8+C369-G369-E369)+SUM($T$7:$BQ$7)-SUM(BR369:DO369)</f>
        <v/>
      </c>
      <c r="I369">
        <f>SUMPRODUCT(T368:BQ368,$T$6:$BQ$6)/Setup!$C$13</f>
        <v/>
      </c>
      <c r="J369">
        <f>SUM(T369:BQ369)</f>
        <v/>
      </c>
      <c r="K369">
        <f>IF(MAX(DP369:FM369)&gt;0,MATCH(MAX(DP369:FM369),DP369:FM369,0),1)</f>
        <v/>
      </c>
      <c r="T369">
        <f>MAX(0,T368*(1+T$6/Setup!$C$13)-BR369-DP369)+IF($K369=1,$D369,0)</f>
        <v/>
      </c>
      <c r="U369">
        <f>MAX(0,U368*(1+U$6/Setup!$C$13)-BS369-DQ369)+IF($K369=2,$D369,0)</f>
        <v/>
      </c>
      <c r="V369">
        <f>MAX(0,V368*(1+V$6/Setup!$C$13)-BT369-DR369)+IF($K369=3,$D369,0)</f>
        <v/>
      </c>
      <c r="W369">
        <f>MAX(0,W368*(1+W$6/Setup!$C$13)-BU369-DS369)+IF($K369=4,$D369,0)</f>
        <v/>
      </c>
      <c r="X369">
        <f>MAX(0,X368*(1+X$6/Setup!$C$13)-BV369-DT369)+IF($K369=5,$D369,0)</f>
        <v/>
      </c>
      <c r="Y369">
        <f>MAX(0,Y368*(1+Y$6/Setup!$C$13)-BW369-DU369)+IF($K369=6,$D369,0)</f>
        <v/>
      </c>
      <c r="Z369">
        <f>MAX(0,Z368*(1+Z$6/Setup!$C$13)-BX369-DV369)+IF($K369=7,$D369,0)</f>
        <v/>
      </c>
      <c r="AA369">
        <f>MAX(0,AA368*(1+AA$6/Setup!$C$13)-BY369-DW369)+IF($K369=8,$D369,0)</f>
        <v/>
      </c>
      <c r="AB369">
        <f>MAX(0,AB368*(1+AB$6/Setup!$C$13)-BZ369-DX369)+IF($K369=9,$D369,0)</f>
        <v/>
      </c>
      <c r="AC369">
        <f>MAX(0,AC368*(1+AC$6/Setup!$C$13)-CA369-DY369)+IF($K369=10,$D369,0)</f>
        <v/>
      </c>
      <c r="AD369">
        <f>MAX(0,AD368*(1+AD$6/Setup!$C$13)-CB369-DZ369)+IF($K369=11,$D369,0)</f>
        <v/>
      </c>
      <c r="AE369">
        <f>MAX(0,AE368*(1+AE$6/Setup!$C$13)-CC369-EA369)+IF($K369=12,$D369,0)</f>
        <v/>
      </c>
      <c r="AF369">
        <f>MAX(0,AF368*(1+AF$6/Setup!$C$13)-CD369-EB369)+IF($K369=13,$D369,0)</f>
        <v/>
      </c>
      <c r="AG369">
        <f>MAX(0,AG368*(1+AG$6/Setup!$C$13)-CE369-EC369)+IF($K369=14,$D369,0)</f>
        <v/>
      </c>
      <c r="AH369">
        <f>MAX(0,AH368*(1+AH$6/Setup!$C$13)-CF369-ED369)+IF($K369=15,$D369,0)</f>
        <v/>
      </c>
      <c r="AI369">
        <f>MAX(0,AI368*(1+AI$6/Setup!$C$13)-CG369-EE369)+IF($K369=16,$D369,0)</f>
        <v/>
      </c>
      <c r="AJ369">
        <f>MAX(0,AJ368*(1+AJ$6/Setup!$C$13)-CH369-EF369)+IF($K369=17,$D369,0)</f>
        <v/>
      </c>
      <c r="AK369">
        <f>MAX(0,AK368*(1+AK$6/Setup!$C$13)-CI369-EG369)+IF($K369=18,$D369,0)</f>
        <v/>
      </c>
      <c r="AL369">
        <f>MAX(0,AL368*(1+AL$6/Setup!$C$13)-CJ369-EH369)+IF($K369=19,$D369,0)</f>
        <v/>
      </c>
      <c r="AM369">
        <f>MAX(0,AM368*(1+AM$6/Setup!$C$13)-CK369-EI369)+IF($K369=20,$D369,0)</f>
        <v/>
      </c>
      <c r="AN369">
        <f>MAX(0,AN368*(1+AN$6/Setup!$C$13)-CL369-EJ369)+IF($K369=21,$D369,0)</f>
        <v/>
      </c>
      <c r="AO369">
        <f>MAX(0,AO368*(1+AO$6/Setup!$C$13)-CM369-EK369)+IF($K369=22,$D369,0)</f>
        <v/>
      </c>
      <c r="AP369">
        <f>MAX(0,AP368*(1+AP$6/Setup!$C$13)-CN369-EL369)+IF($K369=23,$D369,0)</f>
        <v/>
      </c>
      <c r="AQ369">
        <f>MAX(0,AQ368*(1+AQ$6/Setup!$C$13)-CO369-EM369)+IF($K369=24,$D369,0)</f>
        <v/>
      </c>
      <c r="AR369">
        <f>MAX(0,AR368*(1+AR$6/Setup!$C$13)-CP369-EN369)+IF($K369=25,$D369,0)</f>
        <v/>
      </c>
      <c r="AS369">
        <f>MAX(0,AS368*(1+AS$6/Setup!$C$13)-CQ369-EO369)+IF($K369=26,$D369,0)</f>
        <v/>
      </c>
      <c r="AT369">
        <f>MAX(0,AT368*(1+AT$6/Setup!$C$13)-CR369-EP369)+IF($K369=27,$D369,0)</f>
        <v/>
      </c>
      <c r="AU369">
        <f>MAX(0,AU368*(1+AU$6/Setup!$C$13)-CS369-EQ369)+IF($K369=28,$D369,0)</f>
        <v/>
      </c>
      <c r="AV369">
        <f>MAX(0,AV368*(1+AV$6/Setup!$C$13)-CT369-ER369)+IF($K369=29,$D369,0)</f>
        <v/>
      </c>
      <c r="AW369">
        <f>MAX(0,AW368*(1+AW$6/Setup!$C$13)-CU369-ES369)+IF($K369=30,$D369,0)</f>
        <v/>
      </c>
      <c r="AX369">
        <f>MAX(0,AX368*(1+AX$6/Setup!$C$13)-CV369-ET369)+IF($K369=31,$D369,0)</f>
        <v/>
      </c>
      <c r="AY369">
        <f>MAX(0,AY368*(1+AY$6/Setup!$C$13)-CW369-EU369)+IF($K369=32,$D369,0)</f>
        <v/>
      </c>
      <c r="AZ369">
        <f>MAX(0,AZ368*(1+AZ$6/Setup!$C$13)-CX369-EV369)+IF($K369=33,$D369,0)</f>
        <v/>
      </c>
      <c r="BA369">
        <f>MAX(0,BA368*(1+BA$6/Setup!$C$13)-CY369-EW369)+IF($K369=34,$D369,0)</f>
        <v/>
      </c>
      <c r="BB369">
        <f>MAX(0,BB368*(1+BB$6/Setup!$C$13)-CZ369-EX369)+IF($K369=35,$D369,0)</f>
        <v/>
      </c>
      <c r="BC369">
        <f>MAX(0,BC368*(1+BC$6/Setup!$C$13)-DA369-EY369)+IF($K369=36,$D369,0)</f>
        <v/>
      </c>
      <c r="BD369">
        <f>MAX(0,BD368*(1+BD$6/Setup!$C$13)-DB369-EZ369)+IF($K369=37,$D369,0)</f>
        <v/>
      </c>
      <c r="BE369">
        <f>MAX(0,BE368*(1+BE$6/Setup!$C$13)-DC369-FA369)+IF($K369=38,$D369,0)</f>
        <v/>
      </c>
      <c r="BF369">
        <f>MAX(0,BF368*(1+BF$6/Setup!$C$13)-DD369-FB369)+IF($K369=39,$D369,0)</f>
        <v/>
      </c>
      <c r="BG369">
        <f>MAX(0,BG368*(1+BG$6/Setup!$C$13)-DE369-FC369)+IF($K369=40,$D369,0)</f>
        <v/>
      </c>
      <c r="BH369">
        <f>MAX(0,BH368*(1+BH$6/Setup!$C$13)-DF369-FD369)+IF($K369=41,$D369,0)</f>
        <v/>
      </c>
      <c r="BI369">
        <f>MAX(0,BI368*(1+BI$6/Setup!$C$13)-DG369-FE369)+IF($K369=42,$D369,0)</f>
        <v/>
      </c>
      <c r="BJ369">
        <f>MAX(0,BJ368*(1+BJ$6/Setup!$C$13)-DH369-FF369)+IF($K369=43,$D369,0)</f>
        <v/>
      </c>
      <c r="BK369">
        <f>MAX(0,BK368*(1+BK$6/Setup!$C$13)-DI369-FG369)+IF($K369=44,$D369,0)</f>
        <v/>
      </c>
      <c r="BL369">
        <f>MAX(0,BL368*(1+BL$6/Setup!$C$13)-DJ369-FH369)+IF($K369=45,$D369,0)</f>
        <v/>
      </c>
      <c r="BM369">
        <f>MAX(0,BM368*(1+BM$6/Setup!$C$13)-DK369-FI369)+IF($K369=46,$D369,0)</f>
        <v/>
      </c>
      <c r="BN369">
        <f>MAX(0,BN368*(1+BN$6/Setup!$C$13)-DL369-FJ369)+IF($K369=47,$D369,0)</f>
        <v/>
      </c>
      <c r="BO369">
        <f>MAX(0,BO368*(1+BO$6/Setup!$C$13)-DM369-FK369)+IF($K369=48,$D369,0)</f>
        <v/>
      </c>
      <c r="BP369">
        <f>MAX(0,BP368*(1+BP$6/Setup!$C$13)-DN369-FL369)+IF($K369=49,$D369,0)</f>
        <v/>
      </c>
      <c r="BQ369">
        <f>MAX(0,BQ368*(1+BQ$6/Setup!$C$13)-DO369-FM369)+IF($K369=50,$D369,0)</f>
        <v/>
      </c>
      <c r="BR369">
        <f>MIN(T368*(1+T$6/Setup!$C$13),T$7)</f>
        <v/>
      </c>
      <c r="BS369">
        <f>MIN(U368*(1+U$6/Setup!$C$13),U$7)</f>
        <v/>
      </c>
      <c r="BT369">
        <f>MIN(V368*(1+V$6/Setup!$C$13),V$7)</f>
        <v/>
      </c>
      <c r="BU369">
        <f>MIN(W368*(1+W$6/Setup!$C$13),W$7)</f>
        <v/>
      </c>
      <c r="BV369">
        <f>MIN(X368*(1+X$6/Setup!$C$13),X$7)</f>
        <v/>
      </c>
      <c r="BW369">
        <f>MIN(Y368*(1+Y$6/Setup!$C$13),Y$7)</f>
        <v/>
      </c>
      <c r="BX369">
        <f>MIN(Z368*(1+Z$6/Setup!$C$13),Z$7)</f>
        <v/>
      </c>
      <c r="BY369">
        <f>MIN(AA368*(1+AA$6/Setup!$C$13),AA$7)</f>
        <v/>
      </c>
      <c r="BZ369">
        <f>MIN(AB368*(1+AB$6/Setup!$C$13),AB$7)</f>
        <v/>
      </c>
      <c r="CA369">
        <f>MIN(AC368*(1+AC$6/Setup!$C$13),AC$7)</f>
        <v/>
      </c>
      <c r="CB369">
        <f>MIN(AD368*(1+AD$6/Setup!$C$13),AD$7)</f>
        <v/>
      </c>
      <c r="CC369">
        <f>MIN(AE368*(1+AE$6/Setup!$C$13),AE$7)</f>
        <v/>
      </c>
      <c r="CD369">
        <f>MIN(AF368*(1+AF$6/Setup!$C$13),AF$7)</f>
        <v/>
      </c>
      <c r="CE369">
        <f>MIN(AG368*(1+AG$6/Setup!$C$13),AG$7)</f>
        <v/>
      </c>
      <c r="CF369">
        <f>MIN(AH368*(1+AH$6/Setup!$C$13),AH$7)</f>
        <v/>
      </c>
      <c r="CG369">
        <f>MIN(AI368*(1+AI$6/Setup!$C$13),AI$7)</f>
        <v/>
      </c>
      <c r="CH369">
        <f>MIN(AJ368*(1+AJ$6/Setup!$C$13),AJ$7)</f>
        <v/>
      </c>
      <c r="CI369">
        <f>MIN(AK368*(1+AK$6/Setup!$C$13),AK$7)</f>
        <v/>
      </c>
      <c r="CJ369">
        <f>MIN(AL368*(1+AL$6/Setup!$C$13),AL$7)</f>
        <v/>
      </c>
      <c r="CK369">
        <f>MIN(AM368*(1+AM$6/Setup!$C$13),AM$7)</f>
        <v/>
      </c>
      <c r="CL369">
        <f>MIN(AN368*(1+AN$6/Setup!$C$13),AN$7)</f>
        <v/>
      </c>
      <c r="CM369">
        <f>MIN(AO368*(1+AO$6/Setup!$C$13),AO$7)</f>
        <v/>
      </c>
      <c r="CN369">
        <f>MIN(AP368*(1+AP$6/Setup!$C$13),AP$7)</f>
        <v/>
      </c>
      <c r="CO369">
        <f>MIN(AQ368*(1+AQ$6/Setup!$C$13),AQ$7)</f>
        <v/>
      </c>
      <c r="CP369">
        <f>MIN(AR368*(1+AR$6/Setup!$C$13),AR$7)</f>
        <v/>
      </c>
      <c r="CQ369">
        <f>MIN(AS368*(1+AS$6/Setup!$C$13),AS$7)</f>
        <v/>
      </c>
      <c r="CR369">
        <f>MIN(AT368*(1+AT$6/Setup!$C$13),AT$7)</f>
        <v/>
      </c>
      <c r="CS369">
        <f>MIN(AU368*(1+AU$6/Setup!$C$13),AU$7)</f>
        <v/>
      </c>
      <c r="CT369">
        <f>MIN(AV368*(1+AV$6/Setup!$C$13),AV$7)</f>
        <v/>
      </c>
      <c r="CU369">
        <f>MIN(AW368*(1+AW$6/Setup!$C$13),AW$7)</f>
        <v/>
      </c>
      <c r="CV369">
        <f>MIN(AX368*(1+AX$6/Setup!$C$13),AX$7)</f>
        <v/>
      </c>
      <c r="CW369">
        <f>MIN(AY368*(1+AY$6/Setup!$C$13),AY$7)</f>
        <v/>
      </c>
      <c r="CX369">
        <f>MIN(AZ368*(1+AZ$6/Setup!$C$13),AZ$7)</f>
        <v/>
      </c>
      <c r="CY369">
        <f>MIN(BA368*(1+BA$6/Setup!$C$13),BA$7)</f>
        <v/>
      </c>
      <c r="CZ369">
        <f>MIN(BB368*(1+BB$6/Setup!$C$13),BB$7)</f>
        <v/>
      </c>
      <c r="DA369">
        <f>MIN(BC368*(1+BC$6/Setup!$C$13),BC$7)</f>
        <v/>
      </c>
      <c r="DB369">
        <f>MIN(BD368*(1+BD$6/Setup!$C$13),BD$7)</f>
        <v/>
      </c>
      <c r="DC369">
        <f>MIN(BE368*(1+BE$6/Setup!$C$13),BE$7)</f>
        <v/>
      </c>
      <c r="DD369">
        <f>MIN(BF368*(1+BF$6/Setup!$C$13),BF$7)</f>
        <v/>
      </c>
      <c r="DE369">
        <f>MIN(BG368*(1+BG$6/Setup!$C$13),BG$7)</f>
        <v/>
      </c>
      <c r="DF369">
        <f>MIN(BH368*(1+BH$6/Setup!$C$13),BH$7)</f>
        <v/>
      </c>
      <c r="DG369">
        <f>MIN(BI368*(1+BI$6/Setup!$C$13),BI$7)</f>
        <v/>
      </c>
      <c r="DH369">
        <f>MIN(BJ368*(1+BJ$6/Setup!$C$13),BJ$7)</f>
        <v/>
      </c>
      <c r="DI369">
        <f>MIN(BK368*(1+BK$6/Setup!$C$13),BK$7)</f>
        <v/>
      </c>
      <c r="DJ369">
        <f>MIN(BL368*(1+BL$6/Setup!$C$13),BL$7)</f>
        <v/>
      </c>
      <c r="DK369">
        <f>MIN(BM368*(1+BM$6/Setup!$C$13),BM$7)</f>
        <v/>
      </c>
      <c r="DL369">
        <f>MIN(BN368*(1+BN$6/Setup!$C$13),BN$7)</f>
        <v/>
      </c>
      <c r="DM369">
        <f>MIN(BO368*(1+BO$6/Setup!$C$13),BO$7)</f>
        <v/>
      </c>
      <c r="DN369">
        <f>MIN(BP368*(1+BP$6/Setup!$C$13),BP$7)</f>
        <v/>
      </c>
      <c r="DO369">
        <f>MIN(BQ368*(1+BQ$6/Setup!$C$13),BQ$7)</f>
        <v/>
      </c>
      <c r="DP369">
        <f>MIN(T368*(1+T$6/Setup!$C$13)-BR369,$H369)</f>
        <v/>
      </c>
      <c r="DQ369">
        <f>MIN(U368*(1+U$6/Setup!$C$13)-BS369,MAX(0,$H369-SUM($DP369:DP369)))</f>
        <v/>
      </c>
      <c r="DR369">
        <f>MIN(V368*(1+V$6/Setup!$C$13)-BT369,MAX(0,$H369-SUM($DP369:DQ369)))</f>
        <v/>
      </c>
      <c r="DS369">
        <f>MIN(W368*(1+W$6/Setup!$C$13)-BU369,MAX(0,$H369-SUM($DP369:DR369)))</f>
        <v/>
      </c>
      <c r="DT369">
        <f>MIN(X368*(1+X$6/Setup!$C$13)-BV369,MAX(0,$H369-SUM($DP369:DS369)))</f>
        <v/>
      </c>
      <c r="DU369">
        <f>MIN(Y368*(1+Y$6/Setup!$C$13)-BW369,MAX(0,$H369-SUM($DP369:DT369)))</f>
        <v/>
      </c>
      <c r="DV369">
        <f>MIN(Z368*(1+Z$6/Setup!$C$13)-BX369,MAX(0,$H369-SUM($DP369:DU369)))</f>
        <v/>
      </c>
      <c r="DW369">
        <f>MIN(AA368*(1+AA$6/Setup!$C$13)-BY369,MAX(0,$H369-SUM($DP369:DV369)))</f>
        <v/>
      </c>
      <c r="DX369">
        <f>MIN(AB368*(1+AB$6/Setup!$C$13)-BZ369,MAX(0,$H369-SUM($DP369:DW369)))</f>
        <v/>
      </c>
      <c r="DY369">
        <f>MIN(AC368*(1+AC$6/Setup!$C$13)-CA369,MAX(0,$H369-SUM($DP369:DX369)))</f>
        <v/>
      </c>
      <c r="DZ369">
        <f>MIN(AD368*(1+AD$6/Setup!$C$13)-CB369,MAX(0,$H369-SUM($DP369:DY369)))</f>
        <v/>
      </c>
      <c r="EA369">
        <f>MIN(AE368*(1+AE$6/Setup!$C$13)-CC369,MAX(0,$H369-SUM($DP369:DZ369)))</f>
        <v/>
      </c>
      <c r="EB369">
        <f>MIN(AF368*(1+AF$6/Setup!$C$13)-CD369,MAX(0,$H369-SUM($DP369:EA369)))</f>
        <v/>
      </c>
      <c r="EC369">
        <f>MIN(AG368*(1+AG$6/Setup!$C$13)-CE369,MAX(0,$H369-SUM($DP369:EB369)))</f>
        <v/>
      </c>
      <c r="ED369">
        <f>MIN(AH368*(1+AH$6/Setup!$C$13)-CF369,MAX(0,$H369-SUM($DP369:EC369)))</f>
        <v/>
      </c>
      <c r="EE369">
        <f>MIN(AI368*(1+AI$6/Setup!$C$13)-CG369,MAX(0,$H369-SUM($DP369:ED369)))</f>
        <v/>
      </c>
      <c r="EF369">
        <f>MIN(AJ368*(1+AJ$6/Setup!$C$13)-CH369,MAX(0,$H369-SUM($DP369:EE369)))</f>
        <v/>
      </c>
      <c r="EG369">
        <f>MIN(AK368*(1+AK$6/Setup!$C$13)-CI369,MAX(0,$H369-SUM($DP369:EF369)))</f>
        <v/>
      </c>
      <c r="EH369">
        <f>MIN(AL368*(1+AL$6/Setup!$C$13)-CJ369,MAX(0,$H369-SUM($DP369:EG369)))</f>
        <v/>
      </c>
      <c r="EI369">
        <f>MIN(AM368*(1+AM$6/Setup!$C$13)-CK369,MAX(0,$H369-SUM($DP369:EH369)))</f>
        <v/>
      </c>
      <c r="EJ369">
        <f>MIN(AN368*(1+AN$6/Setup!$C$13)-CL369,MAX(0,$H369-SUM($DP369:EI369)))</f>
        <v/>
      </c>
      <c r="EK369">
        <f>MIN(AO368*(1+AO$6/Setup!$C$13)-CM369,MAX(0,$H369-SUM($DP369:EJ369)))</f>
        <v/>
      </c>
      <c r="EL369">
        <f>MIN(AP368*(1+AP$6/Setup!$C$13)-CN369,MAX(0,$H369-SUM($DP369:EK369)))</f>
        <v/>
      </c>
      <c r="EM369">
        <f>MIN(AQ368*(1+AQ$6/Setup!$C$13)-CO369,MAX(0,$H369-SUM($DP369:EL369)))</f>
        <v/>
      </c>
      <c r="EN369">
        <f>MIN(AR368*(1+AR$6/Setup!$C$13)-CP369,MAX(0,$H369-SUM($DP369:EM369)))</f>
        <v/>
      </c>
      <c r="EO369">
        <f>MIN(AS368*(1+AS$6/Setup!$C$13)-CQ369,MAX(0,$H369-SUM($DP369:EN369)))</f>
        <v/>
      </c>
      <c r="EP369">
        <f>MIN(AT368*(1+AT$6/Setup!$C$13)-CR369,MAX(0,$H369-SUM($DP369:EO369)))</f>
        <v/>
      </c>
      <c r="EQ369">
        <f>MIN(AU368*(1+AU$6/Setup!$C$13)-CS369,MAX(0,$H369-SUM($DP369:EP369)))</f>
        <v/>
      </c>
      <c r="ER369">
        <f>MIN(AV368*(1+AV$6/Setup!$C$13)-CT369,MAX(0,$H369-SUM($DP369:EQ369)))</f>
        <v/>
      </c>
      <c r="ES369">
        <f>MIN(AW368*(1+AW$6/Setup!$C$13)-CU369,MAX(0,$H369-SUM($DP369:ER369)))</f>
        <v/>
      </c>
      <c r="ET369">
        <f>MIN(AX368*(1+AX$6/Setup!$C$13)-CV369,MAX(0,$H369-SUM($DP369:ES369)))</f>
        <v/>
      </c>
      <c r="EU369">
        <f>MIN(AY368*(1+AY$6/Setup!$C$13)-CW369,MAX(0,$H369-SUM($DP369:ET369)))</f>
        <v/>
      </c>
      <c r="EV369">
        <f>MIN(AZ368*(1+AZ$6/Setup!$C$13)-CX369,MAX(0,$H369-SUM($DP369:EU369)))</f>
        <v/>
      </c>
      <c r="EW369">
        <f>MIN(BA368*(1+BA$6/Setup!$C$13)-CY369,MAX(0,$H369-SUM($DP369:EV369)))</f>
        <v/>
      </c>
      <c r="EX369">
        <f>MIN(BB368*(1+BB$6/Setup!$C$13)-CZ369,MAX(0,$H369-SUM($DP369:EW369)))</f>
        <v/>
      </c>
      <c r="EY369">
        <f>MIN(BC368*(1+BC$6/Setup!$C$13)-DA369,MAX(0,$H369-SUM($DP369:EX369)))</f>
        <v/>
      </c>
      <c r="EZ369">
        <f>MIN(BD368*(1+BD$6/Setup!$C$13)-DB369,MAX(0,$H369-SUM($DP369:EY369)))</f>
        <v/>
      </c>
      <c r="FA369">
        <f>MIN(BE368*(1+BE$6/Setup!$C$13)-DC369,MAX(0,$H369-SUM($DP369:EZ369)))</f>
        <v/>
      </c>
      <c r="FB369">
        <f>MIN(BF368*(1+BF$6/Setup!$C$13)-DD369,MAX(0,$H369-SUM($DP369:FA369)))</f>
        <v/>
      </c>
      <c r="FC369">
        <f>MIN(BG368*(1+BG$6/Setup!$C$13)-DE369,MAX(0,$H369-SUM($DP369:FB369)))</f>
        <v/>
      </c>
      <c r="FD369">
        <f>MIN(BH368*(1+BH$6/Setup!$C$13)-DF369,MAX(0,$H369-SUM($DP369:FC369)))</f>
        <v/>
      </c>
      <c r="FE369">
        <f>MIN(BI368*(1+BI$6/Setup!$C$13)-DG369,MAX(0,$H369-SUM($DP369:FD369)))</f>
        <v/>
      </c>
      <c r="FF369">
        <f>MIN(BJ368*(1+BJ$6/Setup!$C$13)-DH369,MAX(0,$H369-SUM($DP369:FE369)))</f>
        <v/>
      </c>
      <c r="FG369">
        <f>MIN(BK368*(1+BK$6/Setup!$C$13)-DI369,MAX(0,$H369-SUM($DP369:FF369)))</f>
        <v/>
      </c>
      <c r="FH369">
        <f>MIN(BL368*(1+BL$6/Setup!$C$13)-DJ369,MAX(0,$H369-SUM($DP369:FG369)))</f>
        <v/>
      </c>
      <c r="FI369">
        <f>MIN(BM368*(1+BM$6/Setup!$C$13)-DK369,MAX(0,$H369-SUM($DP369:FH369)))</f>
        <v/>
      </c>
      <c r="FJ369">
        <f>MIN(BN368*(1+BN$6/Setup!$C$13)-DL369,MAX(0,$H369-SUM($DP369:FI369)))</f>
        <v/>
      </c>
      <c r="FK369">
        <f>MIN(BO368*(1+BO$6/Setup!$C$13)-DM369,MAX(0,$H369-SUM($DP369:FJ369)))</f>
        <v/>
      </c>
      <c r="FL369">
        <f>MIN(BP368*(1+BP$6/Setup!$C$13)-DN369,MAX(0,$H369-SUM($DP369:FK369)))</f>
        <v/>
      </c>
      <c r="FM369">
        <f>MIN(BQ368*(1+BQ$6/Setup!$C$13)-DO369,MAX(0,$H369-SUM($DP369:FL369)))</f>
        <v/>
      </c>
    </row>
    <row r="370">
      <c r="A370">
        <f>A369+1</f>
        <v/>
      </c>
      <c r="B370">
        <f>IF(Setup!$C$6="Every week",Setup!$C$7+7*(A370-1),IF(Setup!$C$6="Every 2 weeks",Setup!$C$7+14*(A370-1),IF(Setup!$C$6="Every month",EDATE(Setup!$C$7,A370-1),EOMONTH(Setup!$C$7,INT((A370-1+Setup!$C$20)/2)-1)+MIN(IF(MOD(A370-1+Setup!$C$20,2)=0,Setup!$C$18,Setup!$C$19),DAY(EOMONTH(Setup!$C$7,INT((A370-1+Setup!$C$20)/2)))))))</f>
        <v/>
      </c>
      <c r="C370">
        <f>N('Paycheck Plan'!J366)</f>
        <v/>
      </c>
      <c r="D370">
        <f>N('Paycheck Plan'!K366)</f>
        <v/>
      </c>
      <c r="E370">
        <f>MIN(MAX(0,Setup!$C$10-F369),MAX(0,Setup!$C$8+C370-G370))</f>
        <v/>
      </c>
      <c r="F370">
        <f>F369+E370</f>
        <v/>
      </c>
      <c r="G370">
        <f>MIN(Setup!$C$14,MAX(0,Setup!$C$8+C370))</f>
        <v/>
      </c>
      <c r="H370">
        <f>MAX(0,Setup!$C$8+C370-G370-E370)+SUM($T$7:$BQ$7)-SUM(BR370:DO370)</f>
        <v/>
      </c>
      <c r="I370">
        <f>SUMPRODUCT(T369:BQ369,$T$6:$BQ$6)/Setup!$C$13</f>
        <v/>
      </c>
      <c r="J370">
        <f>SUM(T370:BQ370)</f>
        <v/>
      </c>
      <c r="K370">
        <f>IF(MAX(DP370:FM370)&gt;0,MATCH(MAX(DP370:FM370),DP370:FM370,0),1)</f>
        <v/>
      </c>
      <c r="T370">
        <f>MAX(0,T369*(1+T$6/Setup!$C$13)-BR370-DP370)+IF($K370=1,$D370,0)</f>
        <v/>
      </c>
      <c r="U370">
        <f>MAX(0,U369*(1+U$6/Setup!$C$13)-BS370-DQ370)+IF($K370=2,$D370,0)</f>
        <v/>
      </c>
      <c r="V370">
        <f>MAX(0,V369*(1+V$6/Setup!$C$13)-BT370-DR370)+IF($K370=3,$D370,0)</f>
        <v/>
      </c>
      <c r="W370">
        <f>MAX(0,W369*(1+W$6/Setup!$C$13)-BU370-DS370)+IF($K370=4,$D370,0)</f>
        <v/>
      </c>
      <c r="X370">
        <f>MAX(0,X369*(1+X$6/Setup!$C$13)-BV370-DT370)+IF($K370=5,$D370,0)</f>
        <v/>
      </c>
      <c r="Y370">
        <f>MAX(0,Y369*(1+Y$6/Setup!$C$13)-BW370-DU370)+IF($K370=6,$D370,0)</f>
        <v/>
      </c>
      <c r="Z370">
        <f>MAX(0,Z369*(1+Z$6/Setup!$C$13)-BX370-DV370)+IF($K370=7,$D370,0)</f>
        <v/>
      </c>
      <c r="AA370">
        <f>MAX(0,AA369*(1+AA$6/Setup!$C$13)-BY370-DW370)+IF($K370=8,$D370,0)</f>
        <v/>
      </c>
      <c r="AB370">
        <f>MAX(0,AB369*(1+AB$6/Setup!$C$13)-BZ370-DX370)+IF($K370=9,$D370,0)</f>
        <v/>
      </c>
      <c r="AC370">
        <f>MAX(0,AC369*(1+AC$6/Setup!$C$13)-CA370-DY370)+IF($K370=10,$D370,0)</f>
        <v/>
      </c>
      <c r="AD370">
        <f>MAX(0,AD369*(1+AD$6/Setup!$C$13)-CB370-DZ370)+IF($K370=11,$D370,0)</f>
        <v/>
      </c>
      <c r="AE370">
        <f>MAX(0,AE369*(1+AE$6/Setup!$C$13)-CC370-EA370)+IF($K370=12,$D370,0)</f>
        <v/>
      </c>
      <c r="AF370">
        <f>MAX(0,AF369*(1+AF$6/Setup!$C$13)-CD370-EB370)+IF($K370=13,$D370,0)</f>
        <v/>
      </c>
      <c r="AG370">
        <f>MAX(0,AG369*(1+AG$6/Setup!$C$13)-CE370-EC370)+IF($K370=14,$D370,0)</f>
        <v/>
      </c>
      <c r="AH370">
        <f>MAX(0,AH369*(1+AH$6/Setup!$C$13)-CF370-ED370)+IF($K370=15,$D370,0)</f>
        <v/>
      </c>
      <c r="AI370">
        <f>MAX(0,AI369*(1+AI$6/Setup!$C$13)-CG370-EE370)+IF($K370=16,$D370,0)</f>
        <v/>
      </c>
      <c r="AJ370">
        <f>MAX(0,AJ369*(1+AJ$6/Setup!$C$13)-CH370-EF370)+IF($K370=17,$D370,0)</f>
        <v/>
      </c>
      <c r="AK370">
        <f>MAX(0,AK369*(1+AK$6/Setup!$C$13)-CI370-EG370)+IF($K370=18,$D370,0)</f>
        <v/>
      </c>
      <c r="AL370">
        <f>MAX(0,AL369*(1+AL$6/Setup!$C$13)-CJ370-EH370)+IF($K370=19,$D370,0)</f>
        <v/>
      </c>
      <c r="AM370">
        <f>MAX(0,AM369*(1+AM$6/Setup!$C$13)-CK370-EI370)+IF($K370=20,$D370,0)</f>
        <v/>
      </c>
      <c r="AN370">
        <f>MAX(0,AN369*(1+AN$6/Setup!$C$13)-CL370-EJ370)+IF($K370=21,$D370,0)</f>
        <v/>
      </c>
      <c r="AO370">
        <f>MAX(0,AO369*(1+AO$6/Setup!$C$13)-CM370-EK370)+IF($K370=22,$D370,0)</f>
        <v/>
      </c>
      <c r="AP370">
        <f>MAX(0,AP369*(1+AP$6/Setup!$C$13)-CN370-EL370)+IF($K370=23,$D370,0)</f>
        <v/>
      </c>
      <c r="AQ370">
        <f>MAX(0,AQ369*(1+AQ$6/Setup!$C$13)-CO370-EM370)+IF($K370=24,$D370,0)</f>
        <v/>
      </c>
      <c r="AR370">
        <f>MAX(0,AR369*(1+AR$6/Setup!$C$13)-CP370-EN370)+IF($K370=25,$D370,0)</f>
        <v/>
      </c>
      <c r="AS370">
        <f>MAX(0,AS369*(1+AS$6/Setup!$C$13)-CQ370-EO370)+IF($K370=26,$D370,0)</f>
        <v/>
      </c>
      <c r="AT370">
        <f>MAX(0,AT369*(1+AT$6/Setup!$C$13)-CR370-EP370)+IF($K370=27,$D370,0)</f>
        <v/>
      </c>
      <c r="AU370">
        <f>MAX(0,AU369*(1+AU$6/Setup!$C$13)-CS370-EQ370)+IF($K370=28,$D370,0)</f>
        <v/>
      </c>
      <c r="AV370">
        <f>MAX(0,AV369*(1+AV$6/Setup!$C$13)-CT370-ER370)+IF($K370=29,$D370,0)</f>
        <v/>
      </c>
      <c r="AW370">
        <f>MAX(0,AW369*(1+AW$6/Setup!$C$13)-CU370-ES370)+IF($K370=30,$D370,0)</f>
        <v/>
      </c>
      <c r="AX370">
        <f>MAX(0,AX369*(1+AX$6/Setup!$C$13)-CV370-ET370)+IF($K370=31,$D370,0)</f>
        <v/>
      </c>
      <c r="AY370">
        <f>MAX(0,AY369*(1+AY$6/Setup!$C$13)-CW370-EU370)+IF($K370=32,$D370,0)</f>
        <v/>
      </c>
      <c r="AZ370">
        <f>MAX(0,AZ369*(1+AZ$6/Setup!$C$13)-CX370-EV370)+IF($K370=33,$D370,0)</f>
        <v/>
      </c>
      <c r="BA370">
        <f>MAX(0,BA369*(1+BA$6/Setup!$C$13)-CY370-EW370)+IF($K370=34,$D370,0)</f>
        <v/>
      </c>
      <c r="BB370">
        <f>MAX(0,BB369*(1+BB$6/Setup!$C$13)-CZ370-EX370)+IF($K370=35,$D370,0)</f>
        <v/>
      </c>
      <c r="BC370">
        <f>MAX(0,BC369*(1+BC$6/Setup!$C$13)-DA370-EY370)+IF($K370=36,$D370,0)</f>
        <v/>
      </c>
      <c r="BD370">
        <f>MAX(0,BD369*(1+BD$6/Setup!$C$13)-DB370-EZ370)+IF($K370=37,$D370,0)</f>
        <v/>
      </c>
      <c r="BE370">
        <f>MAX(0,BE369*(1+BE$6/Setup!$C$13)-DC370-FA370)+IF($K370=38,$D370,0)</f>
        <v/>
      </c>
      <c r="BF370">
        <f>MAX(0,BF369*(1+BF$6/Setup!$C$13)-DD370-FB370)+IF($K370=39,$D370,0)</f>
        <v/>
      </c>
      <c r="BG370">
        <f>MAX(0,BG369*(1+BG$6/Setup!$C$13)-DE370-FC370)+IF($K370=40,$D370,0)</f>
        <v/>
      </c>
      <c r="BH370">
        <f>MAX(0,BH369*(1+BH$6/Setup!$C$13)-DF370-FD370)+IF($K370=41,$D370,0)</f>
        <v/>
      </c>
      <c r="BI370">
        <f>MAX(0,BI369*(1+BI$6/Setup!$C$13)-DG370-FE370)+IF($K370=42,$D370,0)</f>
        <v/>
      </c>
      <c r="BJ370">
        <f>MAX(0,BJ369*(1+BJ$6/Setup!$C$13)-DH370-FF370)+IF($K370=43,$D370,0)</f>
        <v/>
      </c>
      <c r="BK370">
        <f>MAX(0,BK369*(1+BK$6/Setup!$C$13)-DI370-FG370)+IF($K370=44,$D370,0)</f>
        <v/>
      </c>
      <c r="BL370">
        <f>MAX(0,BL369*(1+BL$6/Setup!$C$13)-DJ370-FH370)+IF($K370=45,$D370,0)</f>
        <v/>
      </c>
      <c r="BM370">
        <f>MAX(0,BM369*(1+BM$6/Setup!$C$13)-DK370-FI370)+IF($K370=46,$D370,0)</f>
        <v/>
      </c>
      <c r="BN370">
        <f>MAX(0,BN369*(1+BN$6/Setup!$C$13)-DL370-FJ370)+IF($K370=47,$D370,0)</f>
        <v/>
      </c>
      <c r="BO370">
        <f>MAX(0,BO369*(1+BO$6/Setup!$C$13)-DM370-FK370)+IF($K370=48,$D370,0)</f>
        <v/>
      </c>
      <c r="BP370">
        <f>MAX(0,BP369*(1+BP$6/Setup!$C$13)-DN370-FL370)+IF($K370=49,$D370,0)</f>
        <v/>
      </c>
      <c r="BQ370">
        <f>MAX(0,BQ369*(1+BQ$6/Setup!$C$13)-DO370-FM370)+IF($K370=50,$D370,0)</f>
        <v/>
      </c>
      <c r="BR370">
        <f>MIN(T369*(1+T$6/Setup!$C$13),T$7)</f>
        <v/>
      </c>
      <c r="BS370">
        <f>MIN(U369*(1+U$6/Setup!$C$13),U$7)</f>
        <v/>
      </c>
      <c r="BT370">
        <f>MIN(V369*(1+V$6/Setup!$C$13),V$7)</f>
        <v/>
      </c>
      <c r="BU370">
        <f>MIN(W369*(1+W$6/Setup!$C$13),W$7)</f>
        <v/>
      </c>
      <c r="BV370">
        <f>MIN(X369*(1+X$6/Setup!$C$13),X$7)</f>
        <v/>
      </c>
      <c r="BW370">
        <f>MIN(Y369*(1+Y$6/Setup!$C$13),Y$7)</f>
        <v/>
      </c>
      <c r="BX370">
        <f>MIN(Z369*(1+Z$6/Setup!$C$13),Z$7)</f>
        <v/>
      </c>
      <c r="BY370">
        <f>MIN(AA369*(1+AA$6/Setup!$C$13),AA$7)</f>
        <v/>
      </c>
      <c r="BZ370">
        <f>MIN(AB369*(1+AB$6/Setup!$C$13),AB$7)</f>
        <v/>
      </c>
      <c r="CA370">
        <f>MIN(AC369*(1+AC$6/Setup!$C$13),AC$7)</f>
        <v/>
      </c>
      <c r="CB370">
        <f>MIN(AD369*(1+AD$6/Setup!$C$13),AD$7)</f>
        <v/>
      </c>
      <c r="CC370">
        <f>MIN(AE369*(1+AE$6/Setup!$C$13),AE$7)</f>
        <v/>
      </c>
      <c r="CD370">
        <f>MIN(AF369*(1+AF$6/Setup!$C$13),AF$7)</f>
        <v/>
      </c>
      <c r="CE370">
        <f>MIN(AG369*(1+AG$6/Setup!$C$13),AG$7)</f>
        <v/>
      </c>
      <c r="CF370">
        <f>MIN(AH369*(1+AH$6/Setup!$C$13),AH$7)</f>
        <v/>
      </c>
      <c r="CG370">
        <f>MIN(AI369*(1+AI$6/Setup!$C$13),AI$7)</f>
        <v/>
      </c>
      <c r="CH370">
        <f>MIN(AJ369*(1+AJ$6/Setup!$C$13),AJ$7)</f>
        <v/>
      </c>
      <c r="CI370">
        <f>MIN(AK369*(1+AK$6/Setup!$C$13),AK$7)</f>
        <v/>
      </c>
      <c r="CJ370">
        <f>MIN(AL369*(1+AL$6/Setup!$C$13),AL$7)</f>
        <v/>
      </c>
      <c r="CK370">
        <f>MIN(AM369*(1+AM$6/Setup!$C$13),AM$7)</f>
        <v/>
      </c>
      <c r="CL370">
        <f>MIN(AN369*(1+AN$6/Setup!$C$13),AN$7)</f>
        <v/>
      </c>
      <c r="CM370">
        <f>MIN(AO369*(1+AO$6/Setup!$C$13),AO$7)</f>
        <v/>
      </c>
      <c r="CN370">
        <f>MIN(AP369*(1+AP$6/Setup!$C$13),AP$7)</f>
        <v/>
      </c>
      <c r="CO370">
        <f>MIN(AQ369*(1+AQ$6/Setup!$C$13),AQ$7)</f>
        <v/>
      </c>
      <c r="CP370">
        <f>MIN(AR369*(1+AR$6/Setup!$C$13),AR$7)</f>
        <v/>
      </c>
      <c r="CQ370">
        <f>MIN(AS369*(1+AS$6/Setup!$C$13),AS$7)</f>
        <v/>
      </c>
      <c r="CR370">
        <f>MIN(AT369*(1+AT$6/Setup!$C$13),AT$7)</f>
        <v/>
      </c>
      <c r="CS370">
        <f>MIN(AU369*(1+AU$6/Setup!$C$13),AU$7)</f>
        <v/>
      </c>
      <c r="CT370">
        <f>MIN(AV369*(1+AV$6/Setup!$C$13),AV$7)</f>
        <v/>
      </c>
      <c r="CU370">
        <f>MIN(AW369*(1+AW$6/Setup!$C$13),AW$7)</f>
        <v/>
      </c>
      <c r="CV370">
        <f>MIN(AX369*(1+AX$6/Setup!$C$13),AX$7)</f>
        <v/>
      </c>
      <c r="CW370">
        <f>MIN(AY369*(1+AY$6/Setup!$C$13),AY$7)</f>
        <v/>
      </c>
      <c r="CX370">
        <f>MIN(AZ369*(1+AZ$6/Setup!$C$13),AZ$7)</f>
        <v/>
      </c>
      <c r="CY370">
        <f>MIN(BA369*(1+BA$6/Setup!$C$13),BA$7)</f>
        <v/>
      </c>
      <c r="CZ370">
        <f>MIN(BB369*(1+BB$6/Setup!$C$13),BB$7)</f>
        <v/>
      </c>
      <c r="DA370">
        <f>MIN(BC369*(1+BC$6/Setup!$C$13),BC$7)</f>
        <v/>
      </c>
      <c r="DB370">
        <f>MIN(BD369*(1+BD$6/Setup!$C$13),BD$7)</f>
        <v/>
      </c>
      <c r="DC370">
        <f>MIN(BE369*(1+BE$6/Setup!$C$13),BE$7)</f>
        <v/>
      </c>
      <c r="DD370">
        <f>MIN(BF369*(1+BF$6/Setup!$C$13),BF$7)</f>
        <v/>
      </c>
      <c r="DE370">
        <f>MIN(BG369*(1+BG$6/Setup!$C$13),BG$7)</f>
        <v/>
      </c>
      <c r="DF370">
        <f>MIN(BH369*(1+BH$6/Setup!$C$13),BH$7)</f>
        <v/>
      </c>
      <c r="DG370">
        <f>MIN(BI369*(1+BI$6/Setup!$C$13),BI$7)</f>
        <v/>
      </c>
      <c r="DH370">
        <f>MIN(BJ369*(1+BJ$6/Setup!$C$13),BJ$7)</f>
        <v/>
      </c>
      <c r="DI370">
        <f>MIN(BK369*(1+BK$6/Setup!$C$13),BK$7)</f>
        <v/>
      </c>
      <c r="DJ370">
        <f>MIN(BL369*(1+BL$6/Setup!$C$13),BL$7)</f>
        <v/>
      </c>
      <c r="DK370">
        <f>MIN(BM369*(1+BM$6/Setup!$C$13),BM$7)</f>
        <v/>
      </c>
      <c r="DL370">
        <f>MIN(BN369*(1+BN$6/Setup!$C$13),BN$7)</f>
        <v/>
      </c>
      <c r="DM370">
        <f>MIN(BO369*(1+BO$6/Setup!$C$13),BO$7)</f>
        <v/>
      </c>
      <c r="DN370">
        <f>MIN(BP369*(1+BP$6/Setup!$C$13),BP$7)</f>
        <v/>
      </c>
      <c r="DO370">
        <f>MIN(BQ369*(1+BQ$6/Setup!$C$13),BQ$7)</f>
        <v/>
      </c>
      <c r="DP370">
        <f>MIN(T369*(1+T$6/Setup!$C$13)-BR370,$H370)</f>
        <v/>
      </c>
      <c r="DQ370">
        <f>MIN(U369*(1+U$6/Setup!$C$13)-BS370,MAX(0,$H370-SUM($DP370:DP370)))</f>
        <v/>
      </c>
      <c r="DR370">
        <f>MIN(V369*(1+V$6/Setup!$C$13)-BT370,MAX(0,$H370-SUM($DP370:DQ370)))</f>
        <v/>
      </c>
      <c r="DS370">
        <f>MIN(W369*(1+W$6/Setup!$C$13)-BU370,MAX(0,$H370-SUM($DP370:DR370)))</f>
        <v/>
      </c>
      <c r="DT370">
        <f>MIN(X369*(1+X$6/Setup!$C$13)-BV370,MAX(0,$H370-SUM($DP370:DS370)))</f>
        <v/>
      </c>
      <c r="DU370">
        <f>MIN(Y369*(1+Y$6/Setup!$C$13)-BW370,MAX(0,$H370-SUM($DP370:DT370)))</f>
        <v/>
      </c>
      <c r="DV370">
        <f>MIN(Z369*(1+Z$6/Setup!$C$13)-BX370,MAX(0,$H370-SUM($DP370:DU370)))</f>
        <v/>
      </c>
      <c r="DW370">
        <f>MIN(AA369*(1+AA$6/Setup!$C$13)-BY370,MAX(0,$H370-SUM($DP370:DV370)))</f>
        <v/>
      </c>
      <c r="DX370">
        <f>MIN(AB369*(1+AB$6/Setup!$C$13)-BZ370,MAX(0,$H370-SUM($DP370:DW370)))</f>
        <v/>
      </c>
      <c r="DY370">
        <f>MIN(AC369*(1+AC$6/Setup!$C$13)-CA370,MAX(0,$H370-SUM($DP370:DX370)))</f>
        <v/>
      </c>
      <c r="DZ370">
        <f>MIN(AD369*(1+AD$6/Setup!$C$13)-CB370,MAX(0,$H370-SUM($DP370:DY370)))</f>
        <v/>
      </c>
      <c r="EA370">
        <f>MIN(AE369*(1+AE$6/Setup!$C$13)-CC370,MAX(0,$H370-SUM($DP370:DZ370)))</f>
        <v/>
      </c>
      <c r="EB370">
        <f>MIN(AF369*(1+AF$6/Setup!$C$13)-CD370,MAX(0,$H370-SUM($DP370:EA370)))</f>
        <v/>
      </c>
      <c r="EC370">
        <f>MIN(AG369*(1+AG$6/Setup!$C$13)-CE370,MAX(0,$H370-SUM($DP370:EB370)))</f>
        <v/>
      </c>
      <c r="ED370">
        <f>MIN(AH369*(1+AH$6/Setup!$C$13)-CF370,MAX(0,$H370-SUM($DP370:EC370)))</f>
        <v/>
      </c>
      <c r="EE370">
        <f>MIN(AI369*(1+AI$6/Setup!$C$13)-CG370,MAX(0,$H370-SUM($DP370:ED370)))</f>
        <v/>
      </c>
      <c r="EF370">
        <f>MIN(AJ369*(1+AJ$6/Setup!$C$13)-CH370,MAX(0,$H370-SUM($DP370:EE370)))</f>
        <v/>
      </c>
      <c r="EG370">
        <f>MIN(AK369*(1+AK$6/Setup!$C$13)-CI370,MAX(0,$H370-SUM($DP370:EF370)))</f>
        <v/>
      </c>
      <c r="EH370">
        <f>MIN(AL369*(1+AL$6/Setup!$C$13)-CJ370,MAX(0,$H370-SUM($DP370:EG370)))</f>
        <v/>
      </c>
      <c r="EI370">
        <f>MIN(AM369*(1+AM$6/Setup!$C$13)-CK370,MAX(0,$H370-SUM($DP370:EH370)))</f>
        <v/>
      </c>
      <c r="EJ370">
        <f>MIN(AN369*(1+AN$6/Setup!$C$13)-CL370,MAX(0,$H370-SUM($DP370:EI370)))</f>
        <v/>
      </c>
      <c r="EK370">
        <f>MIN(AO369*(1+AO$6/Setup!$C$13)-CM370,MAX(0,$H370-SUM($DP370:EJ370)))</f>
        <v/>
      </c>
      <c r="EL370">
        <f>MIN(AP369*(1+AP$6/Setup!$C$13)-CN370,MAX(0,$H370-SUM($DP370:EK370)))</f>
        <v/>
      </c>
      <c r="EM370">
        <f>MIN(AQ369*(1+AQ$6/Setup!$C$13)-CO370,MAX(0,$H370-SUM($DP370:EL370)))</f>
        <v/>
      </c>
      <c r="EN370">
        <f>MIN(AR369*(1+AR$6/Setup!$C$13)-CP370,MAX(0,$H370-SUM($DP370:EM370)))</f>
        <v/>
      </c>
      <c r="EO370">
        <f>MIN(AS369*(1+AS$6/Setup!$C$13)-CQ370,MAX(0,$H370-SUM($DP370:EN370)))</f>
        <v/>
      </c>
      <c r="EP370">
        <f>MIN(AT369*(1+AT$6/Setup!$C$13)-CR370,MAX(0,$H370-SUM($DP370:EO370)))</f>
        <v/>
      </c>
      <c r="EQ370">
        <f>MIN(AU369*(1+AU$6/Setup!$C$13)-CS370,MAX(0,$H370-SUM($DP370:EP370)))</f>
        <v/>
      </c>
      <c r="ER370">
        <f>MIN(AV369*(1+AV$6/Setup!$C$13)-CT370,MAX(0,$H370-SUM($DP370:EQ370)))</f>
        <v/>
      </c>
      <c r="ES370">
        <f>MIN(AW369*(1+AW$6/Setup!$C$13)-CU370,MAX(0,$H370-SUM($DP370:ER370)))</f>
        <v/>
      </c>
      <c r="ET370">
        <f>MIN(AX369*(1+AX$6/Setup!$C$13)-CV370,MAX(0,$H370-SUM($DP370:ES370)))</f>
        <v/>
      </c>
      <c r="EU370">
        <f>MIN(AY369*(1+AY$6/Setup!$C$13)-CW370,MAX(0,$H370-SUM($DP370:ET370)))</f>
        <v/>
      </c>
      <c r="EV370">
        <f>MIN(AZ369*(1+AZ$6/Setup!$C$13)-CX370,MAX(0,$H370-SUM($DP370:EU370)))</f>
        <v/>
      </c>
      <c r="EW370">
        <f>MIN(BA369*(1+BA$6/Setup!$C$13)-CY370,MAX(0,$H370-SUM($DP370:EV370)))</f>
        <v/>
      </c>
      <c r="EX370">
        <f>MIN(BB369*(1+BB$6/Setup!$C$13)-CZ370,MAX(0,$H370-SUM($DP370:EW370)))</f>
        <v/>
      </c>
      <c r="EY370">
        <f>MIN(BC369*(1+BC$6/Setup!$C$13)-DA370,MAX(0,$H370-SUM($DP370:EX370)))</f>
        <v/>
      </c>
      <c r="EZ370">
        <f>MIN(BD369*(1+BD$6/Setup!$C$13)-DB370,MAX(0,$H370-SUM($DP370:EY370)))</f>
        <v/>
      </c>
      <c r="FA370">
        <f>MIN(BE369*(1+BE$6/Setup!$C$13)-DC370,MAX(0,$H370-SUM($DP370:EZ370)))</f>
        <v/>
      </c>
      <c r="FB370">
        <f>MIN(BF369*(1+BF$6/Setup!$C$13)-DD370,MAX(0,$H370-SUM($DP370:FA370)))</f>
        <v/>
      </c>
      <c r="FC370">
        <f>MIN(BG369*(1+BG$6/Setup!$C$13)-DE370,MAX(0,$H370-SUM($DP370:FB370)))</f>
        <v/>
      </c>
      <c r="FD370">
        <f>MIN(BH369*(1+BH$6/Setup!$C$13)-DF370,MAX(0,$H370-SUM($DP370:FC370)))</f>
        <v/>
      </c>
      <c r="FE370">
        <f>MIN(BI369*(1+BI$6/Setup!$C$13)-DG370,MAX(0,$H370-SUM($DP370:FD370)))</f>
        <v/>
      </c>
      <c r="FF370">
        <f>MIN(BJ369*(1+BJ$6/Setup!$C$13)-DH370,MAX(0,$H370-SUM($DP370:FE370)))</f>
        <v/>
      </c>
      <c r="FG370">
        <f>MIN(BK369*(1+BK$6/Setup!$C$13)-DI370,MAX(0,$H370-SUM($DP370:FF370)))</f>
        <v/>
      </c>
      <c r="FH370">
        <f>MIN(BL369*(1+BL$6/Setup!$C$13)-DJ370,MAX(0,$H370-SUM($DP370:FG370)))</f>
        <v/>
      </c>
      <c r="FI370">
        <f>MIN(BM369*(1+BM$6/Setup!$C$13)-DK370,MAX(0,$H370-SUM($DP370:FH370)))</f>
        <v/>
      </c>
      <c r="FJ370">
        <f>MIN(BN369*(1+BN$6/Setup!$C$13)-DL370,MAX(0,$H370-SUM($DP370:FI370)))</f>
        <v/>
      </c>
      <c r="FK370">
        <f>MIN(BO369*(1+BO$6/Setup!$C$13)-DM370,MAX(0,$H370-SUM($DP370:FJ370)))</f>
        <v/>
      </c>
      <c r="FL370">
        <f>MIN(BP369*(1+BP$6/Setup!$C$13)-DN370,MAX(0,$H370-SUM($DP370:FK370)))</f>
        <v/>
      </c>
      <c r="FM370">
        <f>MIN(BQ369*(1+BQ$6/Setup!$C$13)-DO370,MAX(0,$H370-SUM($DP370:FL370)))</f>
        <v/>
      </c>
    </row>
    <row r="371">
      <c r="A371">
        <f>A370+1</f>
        <v/>
      </c>
      <c r="B371">
        <f>IF(Setup!$C$6="Every week",Setup!$C$7+7*(A371-1),IF(Setup!$C$6="Every 2 weeks",Setup!$C$7+14*(A371-1),IF(Setup!$C$6="Every month",EDATE(Setup!$C$7,A371-1),EOMONTH(Setup!$C$7,INT((A371-1+Setup!$C$20)/2)-1)+MIN(IF(MOD(A371-1+Setup!$C$20,2)=0,Setup!$C$18,Setup!$C$19),DAY(EOMONTH(Setup!$C$7,INT((A371-1+Setup!$C$20)/2)))))))</f>
        <v/>
      </c>
      <c r="C371">
        <f>N('Paycheck Plan'!J367)</f>
        <v/>
      </c>
      <c r="D371">
        <f>N('Paycheck Plan'!K367)</f>
        <v/>
      </c>
      <c r="E371">
        <f>MIN(MAX(0,Setup!$C$10-F370),MAX(0,Setup!$C$8+C371-G371))</f>
        <v/>
      </c>
      <c r="F371">
        <f>F370+E371</f>
        <v/>
      </c>
      <c r="G371">
        <f>MIN(Setup!$C$14,MAX(0,Setup!$C$8+C371))</f>
        <v/>
      </c>
      <c r="H371">
        <f>MAX(0,Setup!$C$8+C371-G371-E371)+SUM($T$7:$BQ$7)-SUM(BR371:DO371)</f>
        <v/>
      </c>
      <c r="I371">
        <f>SUMPRODUCT(T370:BQ370,$T$6:$BQ$6)/Setup!$C$13</f>
        <v/>
      </c>
      <c r="J371">
        <f>SUM(T371:BQ371)</f>
        <v/>
      </c>
      <c r="K371">
        <f>IF(MAX(DP371:FM371)&gt;0,MATCH(MAX(DP371:FM371),DP371:FM371,0),1)</f>
        <v/>
      </c>
      <c r="T371">
        <f>MAX(0,T370*(1+T$6/Setup!$C$13)-BR371-DP371)+IF($K371=1,$D371,0)</f>
        <v/>
      </c>
      <c r="U371">
        <f>MAX(0,U370*(1+U$6/Setup!$C$13)-BS371-DQ371)+IF($K371=2,$D371,0)</f>
        <v/>
      </c>
      <c r="V371">
        <f>MAX(0,V370*(1+V$6/Setup!$C$13)-BT371-DR371)+IF($K371=3,$D371,0)</f>
        <v/>
      </c>
      <c r="W371">
        <f>MAX(0,W370*(1+W$6/Setup!$C$13)-BU371-DS371)+IF($K371=4,$D371,0)</f>
        <v/>
      </c>
      <c r="X371">
        <f>MAX(0,X370*(1+X$6/Setup!$C$13)-BV371-DT371)+IF($K371=5,$D371,0)</f>
        <v/>
      </c>
      <c r="Y371">
        <f>MAX(0,Y370*(1+Y$6/Setup!$C$13)-BW371-DU371)+IF($K371=6,$D371,0)</f>
        <v/>
      </c>
      <c r="Z371">
        <f>MAX(0,Z370*(1+Z$6/Setup!$C$13)-BX371-DV371)+IF($K371=7,$D371,0)</f>
        <v/>
      </c>
      <c r="AA371">
        <f>MAX(0,AA370*(1+AA$6/Setup!$C$13)-BY371-DW371)+IF($K371=8,$D371,0)</f>
        <v/>
      </c>
      <c r="AB371">
        <f>MAX(0,AB370*(1+AB$6/Setup!$C$13)-BZ371-DX371)+IF($K371=9,$D371,0)</f>
        <v/>
      </c>
      <c r="AC371">
        <f>MAX(0,AC370*(1+AC$6/Setup!$C$13)-CA371-DY371)+IF($K371=10,$D371,0)</f>
        <v/>
      </c>
      <c r="AD371">
        <f>MAX(0,AD370*(1+AD$6/Setup!$C$13)-CB371-DZ371)+IF($K371=11,$D371,0)</f>
        <v/>
      </c>
      <c r="AE371">
        <f>MAX(0,AE370*(1+AE$6/Setup!$C$13)-CC371-EA371)+IF($K371=12,$D371,0)</f>
        <v/>
      </c>
      <c r="AF371">
        <f>MAX(0,AF370*(1+AF$6/Setup!$C$13)-CD371-EB371)+IF($K371=13,$D371,0)</f>
        <v/>
      </c>
      <c r="AG371">
        <f>MAX(0,AG370*(1+AG$6/Setup!$C$13)-CE371-EC371)+IF($K371=14,$D371,0)</f>
        <v/>
      </c>
      <c r="AH371">
        <f>MAX(0,AH370*(1+AH$6/Setup!$C$13)-CF371-ED371)+IF($K371=15,$D371,0)</f>
        <v/>
      </c>
      <c r="AI371">
        <f>MAX(0,AI370*(1+AI$6/Setup!$C$13)-CG371-EE371)+IF($K371=16,$D371,0)</f>
        <v/>
      </c>
      <c r="AJ371">
        <f>MAX(0,AJ370*(1+AJ$6/Setup!$C$13)-CH371-EF371)+IF($K371=17,$D371,0)</f>
        <v/>
      </c>
      <c r="AK371">
        <f>MAX(0,AK370*(1+AK$6/Setup!$C$13)-CI371-EG371)+IF($K371=18,$D371,0)</f>
        <v/>
      </c>
      <c r="AL371">
        <f>MAX(0,AL370*(1+AL$6/Setup!$C$13)-CJ371-EH371)+IF($K371=19,$D371,0)</f>
        <v/>
      </c>
      <c r="AM371">
        <f>MAX(0,AM370*(1+AM$6/Setup!$C$13)-CK371-EI371)+IF($K371=20,$D371,0)</f>
        <v/>
      </c>
      <c r="AN371">
        <f>MAX(0,AN370*(1+AN$6/Setup!$C$13)-CL371-EJ371)+IF($K371=21,$D371,0)</f>
        <v/>
      </c>
      <c r="AO371">
        <f>MAX(0,AO370*(1+AO$6/Setup!$C$13)-CM371-EK371)+IF($K371=22,$D371,0)</f>
        <v/>
      </c>
      <c r="AP371">
        <f>MAX(0,AP370*(1+AP$6/Setup!$C$13)-CN371-EL371)+IF($K371=23,$D371,0)</f>
        <v/>
      </c>
      <c r="AQ371">
        <f>MAX(0,AQ370*(1+AQ$6/Setup!$C$13)-CO371-EM371)+IF($K371=24,$D371,0)</f>
        <v/>
      </c>
      <c r="AR371">
        <f>MAX(0,AR370*(1+AR$6/Setup!$C$13)-CP371-EN371)+IF($K371=25,$D371,0)</f>
        <v/>
      </c>
      <c r="AS371">
        <f>MAX(0,AS370*(1+AS$6/Setup!$C$13)-CQ371-EO371)+IF($K371=26,$D371,0)</f>
        <v/>
      </c>
      <c r="AT371">
        <f>MAX(0,AT370*(1+AT$6/Setup!$C$13)-CR371-EP371)+IF($K371=27,$D371,0)</f>
        <v/>
      </c>
      <c r="AU371">
        <f>MAX(0,AU370*(1+AU$6/Setup!$C$13)-CS371-EQ371)+IF($K371=28,$D371,0)</f>
        <v/>
      </c>
      <c r="AV371">
        <f>MAX(0,AV370*(1+AV$6/Setup!$C$13)-CT371-ER371)+IF($K371=29,$D371,0)</f>
        <v/>
      </c>
      <c r="AW371">
        <f>MAX(0,AW370*(1+AW$6/Setup!$C$13)-CU371-ES371)+IF($K371=30,$D371,0)</f>
        <v/>
      </c>
      <c r="AX371">
        <f>MAX(0,AX370*(1+AX$6/Setup!$C$13)-CV371-ET371)+IF($K371=31,$D371,0)</f>
        <v/>
      </c>
      <c r="AY371">
        <f>MAX(0,AY370*(1+AY$6/Setup!$C$13)-CW371-EU371)+IF($K371=32,$D371,0)</f>
        <v/>
      </c>
      <c r="AZ371">
        <f>MAX(0,AZ370*(1+AZ$6/Setup!$C$13)-CX371-EV371)+IF($K371=33,$D371,0)</f>
        <v/>
      </c>
      <c r="BA371">
        <f>MAX(0,BA370*(1+BA$6/Setup!$C$13)-CY371-EW371)+IF($K371=34,$D371,0)</f>
        <v/>
      </c>
      <c r="BB371">
        <f>MAX(0,BB370*(1+BB$6/Setup!$C$13)-CZ371-EX371)+IF($K371=35,$D371,0)</f>
        <v/>
      </c>
      <c r="BC371">
        <f>MAX(0,BC370*(1+BC$6/Setup!$C$13)-DA371-EY371)+IF($K371=36,$D371,0)</f>
        <v/>
      </c>
      <c r="BD371">
        <f>MAX(0,BD370*(1+BD$6/Setup!$C$13)-DB371-EZ371)+IF($K371=37,$D371,0)</f>
        <v/>
      </c>
      <c r="BE371">
        <f>MAX(0,BE370*(1+BE$6/Setup!$C$13)-DC371-FA371)+IF($K371=38,$D371,0)</f>
        <v/>
      </c>
      <c r="BF371">
        <f>MAX(0,BF370*(1+BF$6/Setup!$C$13)-DD371-FB371)+IF($K371=39,$D371,0)</f>
        <v/>
      </c>
      <c r="BG371">
        <f>MAX(0,BG370*(1+BG$6/Setup!$C$13)-DE371-FC371)+IF($K371=40,$D371,0)</f>
        <v/>
      </c>
      <c r="BH371">
        <f>MAX(0,BH370*(1+BH$6/Setup!$C$13)-DF371-FD371)+IF($K371=41,$D371,0)</f>
        <v/>
      </c>
      <c r="BI371">
        <f>MAX(0,BI370*(1+BI$6/Setup!$C$13)-DG371-FE371)+IF($K371=42,$D371,0)</f>
        <v/>
      </c>
      <c r="BJ371">
        <f>MAX(0,BJ370*(1+BJ$6/Setup!$C$13)-DH371-FF371)+IF($K371=43,$D371,0)</f>
        <v/>
      </c>
      <c r="BK371">
        <f>MAX(0,BK370*(1+BK$6/Setup!$C$13)-DI371-FG371)+IF($K371=44,$D371,0)</f>
        <v/>
      </c>
      <c r="BL371">
        <f>MAX(0,BL370*(1+BL$6/Setup!$C$13)-DJ371-FH371)+IF($K371=45,$D371,0)</f>
        <v/>
      </c>
      <c r="BM371">
        <f>MAX(0,BM370*(1+BM$6/Setup!$C$13)-DK371-FI371)+IF($K371=46,$D371,0)</f>
        <v/>
      </c>
      <c r="BN371">
        <f>MAX(0,BN370*(1+BN$6/Setup!$C$13)-DL371-FJ371)+IF($K371=47,$D371,0)</f>
        <v/>
      </c>
      <c r="BO371">
        <f>MAX(0,BO370*(1+BO$6/Setup!$C$13)-DM371-FK371)+IF($K371=48,$D371,0)</f>
        <v/>
      </c>
      <c r="BP371">
        <f>MAX(0,BP370*(1+BP$6/Setup!$C$13)-DN371-FL371)+IF($K371=49,$D371,0)</f>
        <v/>
      </c>
      <c r="BQ371">
        <f>MAX(0,BQ370*(1+BQ$6/Setup!$C$13)-DO371-FM371)+IF($K371=50,$D371,0)</f>
        <v/>
      </c>
      <c r="BR371">
        <f>MIN(T370*(1+T$6/Setup!$C$13),T$7)</f>
        <v/>
      </c>
      <c r="BS371">
        <f>MIN(U370*(1+U$6/Setup!$C$13),U$7)</f>
        <v/>
      </c>
      <c r="BT371">
        <f>MIN(V370*(1+V$6/Setup!$C$13),V$7)</f>
        <v/>
      </c>
      <c r="BU371">
        <f>MIN(W370*(1+W$6/Setup!$C$13),W$7)</f>
        <v/>
      </c>
      <c r="BV371">
        <f>MIN(X370*(1+X$6/Setup!$C$13),X$7)</f>
        <v/>
      </c>
      <c r="BW371">
        <f>MIN(Y370*(1+Y$6/Setup!$C$13),Y$7)</f>
        <v/>
      </c>
      <c r="BX371">
        <f>MIN(Z370*(1+Z$6/Setup!$C$13),Z$7)</f>
        <v/>
      </c>
      <c r="BY371">
        <f>MIN(AA370*(1+AA$6/Setup!$C$13),AA$7)</f>
        <v/>
      </c>
      <c r="BZ371">
        <f>MIN(AB370*(1+AB$6/Setup!$C$13),AB$7)</f>
        <v/>
      </c>
      <c r="CA371">
        <f>MIN(AC370*(1+AC$6/Setup!$C$13),AC$7)</f>
        <v/>
      </c>
      <c r="CB371">
        <f>MIN(AD370*(1+AD$6/Setup!$C$13),AD$7)</f>
        <v/>
      </c>
      <c r="CC371">
        <f>MIN(AE370*(1+AE$6/Setup!$C$13),AE$7)</f>
        <v/>
      </c>
      <c r="CD371">
        <f>MIN(AF370*(1+AF$6/Setup!$C$13),AF$7)</f>
        <v/>
      </c>
      <c r="CE371">
        <f>MIN(AG370*(1+AG$6/Setup!$C$13),AG$7)</f>
        <v/>
      </c>
      <c r="CF371">
        <f>MIN(AH370*(1+AH$6/Setup!$C$13),AH$7)</f>
        <v/>
      </c>
      <c r="CG371">
        <f>MIN(AI370*(1+AI$6/Setup!$C$13),AI$7)</f>
        <v/>
      </c>
      <c r="CH371">
        <f>MIN(AJ370*(1+AJ$6/Setup!$C$13),AJ$7)</f>
        <v/>
      </c>
      <c r="CI371">
        <f>MIN(AK370*(1+AK$6/Setup!$C$13),AK$7)</f>
        <v/>
      </c>
      <c r="CJ371">
        <f>MIN(AL370*(1+AL$6/Setup!$C$13),AL$7)</f>
        <v/>
      </c>
      <c r="CK371">
        <f>MIN(AM370*(1+AM$6/Setup!$C$13),AM$7)</f>
        <v/>
      </c>
      <c r="CL371">
        <f>MIN(AN370*(1+AN$6/Setup!$C$13),AN$7)</f>
        <v/>
      </c>
      <c r="CM371">
        <f>MIN(AO370*(1+AO$6/Setup!$C$13),AO$7)</f>
        <v/>
      </c>
      <c r="CN371">
        <f>MIN(AP370*(1+AP$6/Setup!$C$13),AP$7)</f>
        <v/>
      </c>
      <c r="CO371">
        <f>MIN(AQ370*(1+AQ$6/Setup!$C$13),AQ$7)</f>
        <v/>
      </c>
      <c r="CP371">
        <f>MIN(AR370*(1+AR$6/Setup!$C$13),AR$7)</f>
        <v/>
      </c>
      <c r="CQ371">
        <f>MIN(AS370*(1+AS$6/Setup!$C$13),AS$7)</f>
        <v/>
      </c>
      <c r="CR371">
        <f>MIN(AT370*(1+AT$6/Setup!$C$13),AT$7)</f>
        <v/>
      </c>
      <c r="CS371">
        <f>MIN(AU370*(1+AU$6/Setup!$C$13),AU$7)</f>
        <v/>
      </c>
      <c r="CT371">
        <f>MIN(AV370*(1+AV$6/Setup!$C$13),AV$7)</f>
        <v/>
      </c>
      <c r="CU371">
        <f>MIN(AW370*(1+AW$6/Setup!$C$13),AW$7)</f>
        <v/>
      </c>
      <c r="CV371">
        <f>MIN(AX370*(1+AX$6/Setup!$C$13),AX$7)</f>
        <v/>
      </c>
      <c r="CW371">
        <f>MIN(AY370*(1+AY$6/Setup!$C$13),AY$7)</f>
        <v/>
      </c>
      <c r="CX371">
        <f>MIN(AZ370*(1+AZ$6/Setup!$C$13),AZ$7)</f>
        <v/>
      </c>
      <c r="CY371">
        <f>MIN(BA370*(1+BA$6/Setup!$C$13),BA$7)</f>
        <v/>
      </c>
      <c r="CZ371">
        <f>MIN(BB370*(1+BB$6/Setup!$C$13),BB$7)</f>
        <v/>
      </c>
      <c r="DA371">
        <f>MIN(BC370*(1+BC$6/Setup!$C$13),BC$7)</f>
        <v/>
      </c>
      <c r="DB371">
        <f>MIN(BD370*(1+BD$6/Setup!$C$13),BD$7)</f>
        <v/>
      </c>
      <c r="DC371">
        <f>MIN(BE370*(1+BE$6/Setup!$C$13),BE$7)</f>
        <v/>
      </c>
      <c r="DD371">
        <f>MIN(BF370*(1+BF$6/Setup!$C$13),BF$7)</f>
        <v/>
      </c>
      <c r="DE371">
        <f>MIN(BG370*(1+BG$6/Setup!$C$13),BG$7)</f>
        <v/>
      </c>
      <c r="DF371">
        <f>MIN(BH370*(1+BH$6/Setup!$C$13),BH$7)</f>
        <v/>
      </c>
      <c r="DG371">
        <f>MIN(BI370*(1+BI$6/Setup!$C$13),BI$7)</f>
        <v/>
      </c>
      <c r="DH371">
        <f>MIN(BJ370*(1+BJ$6/Setup!$C$13),BJ$7)</f>
        <v/>
      </c>
      <c r="DI371">
        <f>MIN(BK370*(1+BK$6/Setup!$C$13),BK$7)</f>
        <v/>
      </c>
      <c r="DJ371">
        <f>MIN(BL370*(1+BL$6/Setup!$C$13),BL$7)</f>
        <v/>
      </c>
      <c r="DK371">
        <f>MIN(BM370*(1+BM$6/Setup!$C$13),BM$7)</f>
        <v/>
      </c>
      <c r="DL371">
        <f>MIN(BN370*(1+BN$6/Setup!$C$13),BN$7)</f>
        <v/>
      </c>
      <c r="DM371">
        <f>MIN(BO370*(1+BO$6/Setup!$C$13),BO$7)</f>
        <v/>
      </c>
      <c r="DN371">
        <f>MIN(BP370*(1+BP$6/Setup!$C$13),BP$7)</f>
        <v/>
      </c>
      <c r="DO371">
        <f>MIN(BQ370*(1+BQ$6/Setup!$C$13),BQ$7)</f>
        <v/>
      </c>
      <c r="DP371">
        <f>MIN(T370*(1+T$6/Setup!$C$13)-BR371,$H371)</f>
        <v/>
      </c>
      <c r="DQ371">
        <f>MIN(U370*(1+U$6/Setup!$C$13)-BS371,MAX(0,$H371-SUM($DP371:DP371)))</f>
        <v/>
      </c>
      <c r="DR371">
        <f>MIN(V370*(1+V$6/Setup!$C$13)-BT371,MAX(0,$H371-SUM($DP371:DQ371)))</f>
        <v/>
      </c>
      <c r="DS371">
        <f>MIN(W370*(1+W$6/Setup!$C$13)-BU371,MAX(0,$H371-SUM($DP371:DR371)))</f>
        <v/>
      </c>
      <c r="DT371">
        <f>MIN(X370*(1+X$6/Setup!$C$13)-BV371,MAX(0,$H371-SUM($DP371:DS371)))</f>
        <v/>
      </c>
      <c r="DU371">
        <f>MIN(Y370*(1+Y$6/Setup!$C$13)-BW371,MAX(0,$H371-SUM($DP371:DT371)))</f>
        <v/>
      </c>
      <c r="DV371">
        <f>MIN(Z370*(1+Z$6/Setup!$C$13)-BX371,MAX(0,$H371-SUM($DP371:DU371)))</f>
        <v/>
      </c>
      <c r="DW371">
        <f>MIN(AA370*(1+AA$6/Setup!$C$13)-BY371,MAX(0,$H371-SUM($DP371:DV371)))</f>
        <v/>
      </c>
      <c r="DX371">
        <f>MIN(AB370*(1+AB$6/Setup!$C$13)-BZ371,MAX(0,$H371-SUM($DP371:DW371)))</f>
        <v/>
      </c>
      <c r="DY371">
        <f>MIN(AC370*(1+AC$6/Setup!$C$13)-CA371,MAX(0,$H371-SUM($DP371:DX371)))</f>
        <v/>
      </c>
      <c r="DZ371">
        <f>MIN(AD370*(1+AD$6/Setup!$C$13)-CB371,MAX(0,$H371-SUM($DP371:DY371)))</f>
        <v/>
      </c>
      <c r="EA371">
        <f>MIN(AE370*(1+AE$6/Setup!$C$13)-CC371,MAX(0,$H371-SUM($DP371:DZ371)))</f>
        <v/>
      </c>
      <c r="EB371">
        <f>MIN(AF370*(1+AF$6/Setup!$C$13)-CD371,MAX(0,$H371-SUM($DP371:EA371)))</f>
        <v/>
      </c>
      <c r="EC371">
        <f>MIN(AG370*(1+AG$6/Setup!$C$13)-CE371,MAX(0,$H371-SUM($DP371:EB371)))</f>
        <v/>
      </c>
      <c r="ED371">
        <f>MIN(AH370*(1+AH$6/Setup!$C$13)-CF371,MAX(0,$H371-SUM($DP371:EC371)))</f>
        <v/>
      </c>
      <c r="EE371">
        <f>MIN(AI370*(1+AI$6/Setup!$C$13)-CG371,MAX(0,$H371-SUM($DP371:ED371)))</f>
        <v/>
      </c>
      <c r="EF371">
        <f>MIN(AJ370*(1+AJ$6/Setup!$C$13)-CH371,MAX(0,$H371-SUM($DP371:EE371)))</f>
        <v/>
      </c>
      <c r="EG371">
        <f>MIN(AK370*(1+AK$6/Setup!$C$13)-CI371,MAX(0,$H371-SUM($DP371:EF371)))</f>
        <v/>
      </c>
      <c r="EH371">
        <f>MIN(AL370*(1+AL$6/Setup!$C$13)-CJ371,MAX(0,$H371-SUM($DP371:EG371)))</f>
        <v/>
      </c>
      <c r="EI371">
        <f>MIN(AM370*(1+AM$6/Setup!$C$13)-CK371,MAX(0,$H371-SUM($DP371:EH371)))</f>
        <v/>
      </c>
      <c r="EJ371">
        <f>MIN(AN370*(1+AN$6/Setup!$C$13)-CL371,MAX(0,$H371-SUM($DP371:EI371)))</f>
        <v/>
      </c>
      <c r="EK371">
        <f>MIN(AO370*(1+AO$6/Setup!$C$13)-CM371,MAX(0,$H371-SUM($DP371:EJ371)))</f>
        <v/>
      </c>
      <c r="EL371">
        <f>MIN(AP370*(1+AP$6/Setup!$C$13)-CN371,MAX(0,$H371-SUM($DP371:EK371)))</f>
        <v/>
      </c>
      <c r="EM371">
        <f>MIN(AQ370*(1+AQ$6/Setup!$C$13)-CO371,MAX(0,$H371-SUM($DP371:EL371)))</f>
        <v/>
      </c>
      <c r="EN371">
        <f>MIN(AR370*(1+AR$6/Setup!$C$13)-CP371,MAX(0,$H371-SUM($DP371:EM371)))</f>
        <v/>
      </c>
      <c r="EO371">
        <f>MIN(AS370*(1+AS$6/Setup!$C$13)-CQ371,MAX(0,$H371-SUM($DP371:EN371)))</f>
        <v/>
      </c>
      <c r="EP371">
        <f>MIN(AT370*(1+AT$6/Setup!$C$13)-CR371,MAX(0,$H371-SUM($DP371:EO371)))</f>
        <v/>
      </c>
      <c r="EQ371">
        <f>MIN(AU370*(1+AU$6/Setup!$C$13)-CS371,MAX(0,$H371-SUM($DP371:EP371)))</f>
        <v/>
      </c>
      <c r="ER371">
        <f>MIN(AV370*(1+AV$6/Setup!$C$13)-CT371,MAX(0,$H371-SUM($DP371:EQ371)))</f>
        <v/>
      </c>
      <c r="ES371">
        <f>MIN(AW370*(1+AW$6/Setup!$C$13)-CU371,MAX(0,$H371-SUM($DP371:ER371)))</f>
        <v/>
      </c>
      <c r="ET371">
        <f>MIN(AX370*(1+AX$6/Setup!$C$13)-CV371,MAX(0,$H371-SUM($DP371:ES371)))</f>
        <v/>
      </c>
      <c r="EU371">
        <f>MIN(AY370*(1+AY$6/Setup!$C$13)-CW371,MAX(0,$H371-SUM($DP371:ET371)))</f>
        <v/>
      </c>
      <c r="EV371">
        <f>MIN(AZ370*(1+AZ$6/Setup!$C$13)-CX371,MAX(0,$H371-SUM($DP371:EU371)))</f>
        <v/>
      </c>
      <c r="EW371">
        <f>MIN(BA370*(1+BA$6/Setup!$C$13)-CY371,MAX(0,$H371-SUM($DP371:EV371)))</f>
        <v/>
      </c>
      <c r="EX371">
        <f>MIN(BB370*(1+BB$6/Setup!$C$13)-CZ371,MAX(0,$H371-SUM($DP371:EW371)))</f>
        <v/>
      </c>
      <c r="EY371">
        <f>MIN(BC370*(1+BC$6/Setup!$C$13)-DA371,MAX(0,$H371-SUM($DP371:EX371)))</f>
        <v/>
      </c>
      <c r="EZ371">
        <f>MIN(BD370*(1+BD$6/Setup!$C$13)-DB371,MAX(0,$H371-SUM($DP371:EY371)))</f>
        <v/>
      </c>
      <c r="FA371">
        <f>MIN(BE370*(1+BE$6/Setup!$C$13)-DC371,MAX(0,$H371-SUM($DP371:EZ371)))</f>
        <v/>
      </c>
      <c r="FB371">
        <f>MIN(BF370*(1+BF$6/Setup!$C$13)-DD371,MAX(0,$H371-SUM($DP371:FA371)))</f>
        <v/>
      </c>
      <c r="FC371">
        <f>MIN(BG370*(1+BG$6/Setup!$C$13)-DE371,MAX(0,$H371-SUM($DP371:FB371)))</f>
        <v/>
      </c>
      <c r="FD371">
        <f>MIN(BH370*(1+BH$6/Setup!$C$13)-DF371,MAX(0,$H371-SUM($DP371:FC371)))</f>
        <v/>
      </c>
      <c r="FE371">
        <f>MIN(BI370*(1+BI$6/Setup!$C$13)-DG371,MAX(0,$H371-SUM($DP371:FD371)))</f>
        <v/>
      </c>
      <c r="FF371">
        <f>MIN(BJ370*(1+BJ$6/Setup!$C$13)-DH371,MAX(0,$H371-SUM($DP371:FE371)))</f>
        <v/>
      </c>
      <c r="FG371">
        <f>MIN(BK370*(1+BK$6/Setup!$C$13)-DI371,MAX(0,$H371-SUM($DP371:FF371)))</f>
        <v/>
      </c>
      <c r="FH371">
        <f>MIN(BL370*(1+BL$6/Setup!$C$13)-DJ371,MAX(0,$H371-SUM($DP371:FG371)))</f>
        <v/>
      </c>
      <c r="FI371">
        <f>MIN(BM370*(1+BM$6/Setup!$C$13)-DK371,MAX(0,$H371-SUM($DP371:FH371)))</f>
        <v/>
      </c>
      <c r="FJ371">
        <f>MIN(BN370*(1+BN$6/Setup!$C$13)-DL371,MAX(0,$H371-SUM($DP371:FI371)))</f>
        <v/>
      </c>
      <c r="FK371">
        <f>MIN(BO370*(1+BO$6/Setup!$C$13)-DM371,MAX(0,$H371-SUM($DP371:FJ371)))</f>
        <v/>
      </c>
      <c r="FL371">
        <f>MIN(BP370*(1+BP$6/Setup!$C$13)-DN371,MAX(0,$H371-SUM($DP371:FK371)))</f>
        <v/>
      </c>
      <c r="FM371">
        <f>MIN(BQ370*(1+BQ$6/Setup!$C$13)-DO371,MAX(0,$H371-SUM($DP371:FL371)))</f>
        <v/>
      </c>
    </row>
    <row r="372">
      <c r="A372">
        <f>A371+1</f>
        <v/>
      </c>
      <c r="B372">
        <f>IF(Setup!$C$6="Every week",Setup!$C$7+7*(A372-1),IF(Setup!$C$6="Every 2 weeks",Setup!$C$7+14*(A372-1),IF(Setup!$C$6="Every month",EDATE(Setup!$C$7,A372-1),EOMONTH(Setup!$C$7,INT((A372-1+Setup!$C$20)/2)-1)+MIN(IF(MOD(A372-1+Setup!$C$20,2)=0,Setup!$C$18,Setup!$C$19),DAY(EOMONTH(Setup!$C$7,INT((A372-1+Setup!$C$20)/2)))))))</f>
        <v/>
      </c>
      <c r="C372">
        <f>N('Paycheck Plan'!J368)</f>
        <v/>
      </c>
      <c r="D372">
        <f>N('Paycheck Plan'!K368)</f>
        <v/>
      </c>
      <c r="E372">
        <f>MIN(MAX(0,Setup!$C$10-F371),MAX(0,Setup!$C$8+C372-G372))</f>
        <v/>
      </c>
      <c r="F372">
        <f>F371+E372</f>
        <v/>
      </c>
      <c r="G372">
        <f>MIN(Setup!$C$14,MAX(0,Setup!$C$8+C372))</f>
        <v/>
      </c>
      <c r="H372">
        <f>MAX(0,Setup!$C$8+C372-G372-E372)+SUM($T$7:$BQ$7)-SUM(BR372:DO372)</f>
        <v/>
      </c>
      <c r="I372">
        <f>SUMPRODUCT(T371:BQ371,$T$6:$BQ$6)/Setup!$C$13</f>
        <v/>
      </c>
      <c r="J372">
        <f>SUM(T372:BQ372)</f>
        <v/>
      </c>
      <c r="K372">
        <f>IF(MAX(DP372:FM372)&gt;0,MATCH(MAX(DP372:FM372),DP372:FM372,0),1)</f>
        <v/>
      </c>
      <c r="T372">
        <f>MAX(0,T371*(1+T$6/Setup!$C$13)-BR372-DP372)+IF($K372=1,$D372,0)</f>
        <v/>
      </c>
      <c r="U372">
        <f>MAX(0,U371*(1+U$6/Setup!$C$13)-BS372-DQ372)+IF($K372=2,$D372,0)</f>
        <v/>
      </c>
      <c r="V372">
        <f>MAX(0,V371*(1+V$6/Setup!$C$13)-BT372-DR372)+IF($K372=3,$D372,0)</f>
        <v/>
      </c>
      <c r="W372">
        <f>MAX(0,W371*(1+W$6/Setup!$C$13)-BU372-DS372)+IF($K372=4,$D372,0)</f>
        <v/>
      </c>
      <c r="X372">
        <f>MAX(0,X371*(1+X$6/Setup!$C$13)-BV372-DT372)+IF($K372=5,$D372,0)</f>
        <v/>
      </c>
      <c r="Y372">
        <f>MAX(0,Y371*(1+Y$6/Setup!$C$13)-BW372-DU372)+IF($K372=6,$D372,0)</f>
        <v/>
      </c>
      <c r="Z372">
        <f>MAX(0,Z371*(1+Z$6/Setup!$C$13)-BX372-DV372)+IF($K372=7,$D372,0)</f>
        <v/>
      </c>
      <c r="AA372">
        <f>MAX(0,AA371*(1+AA$6/Setup!$C$13)-BY372-DW372)+IF($K372=8,$D372,0)</f>
        <v/>
      </c>
      <c r="AB372">
        <f>MAX(0,AB371*(1+AB$6/Setup!$C$13)-BZ372-DX372)+IF($K372=9,$D372,0)</f>
        <v/>
      </c>
      <c r="AC372">
        <f>MAX(0,AC371*(1+AC$6/Setup!$C$13)-CA372-DY372)+IF($K372=10,$D372,0)</f>
        <v/>
      </c>
      <c r="AD372">
        <f>MAX(0,AD371*(1+AD$6/Setup!$C$13)-CB372-DZ372)+IF($K372=11,$D372,0)</f>
        <v/>
      </c>
      <c r="AE372">
        <f>MAX(0,AE371*(1+AE$6/Setup!$C$13)-CC372-EA372)+IF($K372=12,$D372,0)</f>
        <v/>
      </c>
      <c r="AF372">
        <f>MAX(0,AF371*(1+AF$6/Setup!$C$13)-CD372-EB372)+IF($K372=13,$D372,0)</f>
        <v/>
      </c>
      <c r="AG372">
        <f>MAX(0,AG371*(1+AG$6/Setup!$C$13)-CE372-EC372)+IF($K372=14,$D372,0)</f>
        <v/>
      </c>
      <c r="AH372">
        <f>MAX(0,AH371*(1+AH$6/Setup!$C$13)-CF372-ED372)+IF($K372=15,$D372,0)</f>
        <v/>
      </c>
      <c r="AI372">
        <f>MAX(0,AI371*(1+AI$6/Setup!$C$13)-CG372-EE372)+IF($K372=16,$D372,0)</f>
        <v/>
      </c>
      <c r="AJ372">
        <f>MAX(0,AJ371*(1+AJ$6/Setup!$C$13)-CH372-EF372)+IF($K372=17,$D372,0)</f>
        <v/>
      </c>
      <c r="AK372">
        <f>MAX(0,AK371*(1+AK$6/Setup!$C$13)-CI372-EG372)+IF($K372=18,$D372,0)</f>
        <v/>
      </c>
      <c r="AL372">
        <f>MAX(0,AL371*(1+AL$6/Setup!$C$13)-CJ372-EH372)+IF($K372=19,$D372,0)</f>
        <v/>
      </c>
      <c r="AM372">
        <f>MAX(0,AM371*(1+AM$6/Setup!$C$13)-CK372-EI372)+IF($K372=20,$D372,0)</f>
        <v/>
      </c>
      <c r="AN372">
        <f>MAX(0,AN371*(1+AN$6/Setup!$C$13)-CL372-EJ372)+IF($K372=21,$D372,0)</f>
        <v/>
      </c>
      <c r="AO372">
        <f>MAX(0,AO371*(1+AO$6/Setup!$C$13)-CM372-EK372)+IF($K372=22,$D372,0)</f>
        <v/>
      </c>
      <c r="AP372">
        <f>MAX(0,AP371*(1+AP$6/Setup!$C$13)-CN372-EL372)+IF($K372=23,$D372,0)</f>
        <v/>
      </c>
      <c r="AQ372">
        <f>MAX(0,AQ371*(1+AQ$6/Setup!$C$13)-CO372-EM372)+IF($K372=24,$D372,0)</f>
        <v/>
      </c>
      <c r="AR372">
        <f>MAX(0,AR371*(1+AR$6/Setup!$C$13)-CP372-EN372)+IF($K372=25,$D372,0)</f>
        <v/>
      </c>
      <c r="AS372">
        <f>MAX(0,AS371*(1+AS$6/Setup!$C$13)-CQ372-EO372)+IF($K372=26,$D372,0)</f>
        <v/>
      </c>
      <c r="AT372">
        <f>MAX(0,AT371*(1+AT$6/Setup!$C$13)-CR372-EP372)+IF($K372=27,$D372,0)</f>
        <v/>
      </c>
      <c r="AU372">
        <f>MAX(0,AU371*(1+AU$6/Setup!$C$13)-CS372-EQ372)+IF($K372=28,$D372,0)</f>
        <v/>
      </c>
      <c r="AV372">
        <f>MAX(0,AV371*(1+AV$6/Setup!$C$13)-CT372-ER372)+IF($K372=29,$D372,0)</f>
        <v/>
      </c>
      <c r="AW372">
        <f>MAX(0,AW371*(1+AW$6/Setup!$C$13)-CU372-ES372)+IF($K372=30,$D372,0)</f>
        <v/>
      </c>
      <c r="AX372">
        <f>MAX(0,AX371*(1+AX$6/Setup!$C$13)-CV372-ET372)+IF($K372=31,$D372,0)</f>
        <v/>
      </c>
      <c r="AY372">
        <f>MAX(0,AY371*(1+AY$6/Setup!$C$13)-CW372-EU372)+IF($K372=32,$D372,0)</f>
        <v/>
      </c>
      <c r="AZ372">
        <f>MAX(0,AZ371*(1+AZ$6/Setup!$C$13)-CX372-EV372)+IF($K372=33,$D372,0)</f>
        <v/>
      </c>
      <c r="BA372">
        <f>MAX(0,BA371*(1+BA$6/Setup!$C$13)-CY372-EW372)+IF($K372=34,$D372,0)</f>
        <v/>
      </c>
      <c r="BB372">
        <f>MAX(0,BB371*(1+BB$6/Setup!$C$13)-CZ372-EX372)+IF($K372=35,$D372,0)</f>
        <v/>
      </c>
      <c r="BC372">
        <f>MAX(0,BC371*(1+BC$6/Setup!$C$13)-DA372-EY372)+IF($K372=36,$D372,0)</f>
        <v/>
      </c>
      <c r="BD372">
        <f>MAX(0,BD371*(1+BD$6/Setup!$C$13)-DB372-EZ372)+IF($K372=37,$D372,0)</f>
        <v/>
      </c>
      <c r="BE372">
        <f>MAX(0,BE371*(1+BE$6/Setup!$C$13)-DC372-FA372)+IF($K372=38,$D372,0)</f>
        <v/>
      </c>
      <c r="BF372">
        <f>MAX(0,BF371*(1+BF$6/Setup!$C$13)-DD372-FB372)+IF($K372=39,$D372,0)</f>
        <v/>
      </c>
      <c r="BG372">
        <f>MAX(0,BG371*(1+BG$6/Setup!$C$13)-DE372-FC372)+IF($K372=40,$D372,0)</f>
        <v/>
      </c>
      <c r="BH372">
        <f>MAX(0,BH371*(1+BH$6/Setup!$C$13)-DF372-FD372)+IF($K372=41,$D372,0)</f>
        <v/>
      </c>
      <c r="BI372">
        <f>MAX(0,BI371*(1+BI$6/Setup!$C$13)-DG372-FE372)+IF($K372=42,$D372,0)</f>
        <v/>
      </c>
      <c r="BJ372">
        <f>MAX(0,BJ371*(1+BJ$6/Setup!$C$13)-DH372-FF372)+IF($K372=43,$D372,0)</f>
        <v/>
      </c>
      <c r="BK372">
        <f>MAX(0,BK371*(1+BK$6/Setup!$C$13)-DI372-FG372)+IF($K372=44,$D372,0)</f>
        <v/>
      </c>
      <c r="BL372">
        <f>MAX(0,BL371*(1+BL$6/Setup!$C$13)-DJ372-FH372)+IF($K372=45,$D372,0)</f>
        <v/>
      </c>
      <c r="BM372">
        <f>MAX(0,BM371*(1+BM$6/Setup!$C$13)-DK372-FI372)+IF($K372=46,$D372,0)</f>
        <v/>
      </c>
      <c r="BN372">
        <f>MAX(0,BN371*(1+BN$6/Setup!$C$13)-DL372-FJ372)+IF($K372=47,$D372,0)</f>
        <v/>
      </c>
      <c r="BO372">
        <f>MAX(0,BO371*(1+BO$6/Setup!$C$13)-DM372-FK372)+IF($K372=48,$D372,0)</f>
        <v/>
      </c>
      <c r="BP372">
        <f>MAX(0,BP371*(1+BP$6/Setup!$C$13)-DN372-FL372)+IF($K372=49,$D372,0)</f>
        <v/>
      </c>
      <c r="BQ372">
        <f>MAX(0,BQ371*(1+BQ$6/Setup!$C$13)-DO372-FM372)+IF($K372=50,$D372,0)</f>
        <v/>
      </c>
      <c r="BR372">
        <f>MIN(T371*(1+T$6/Setup!$C$13),T$7)</f>
        <v/>
      </c>
      <c r="BS372">
        <f>MIN(U371*(1+U$6/Setup!$C$13),U$7)</f>
        <v/>
      </c>
      <c r="BT372">
        <f>MIN(V371*(1+V$6/Setup!$C$13),V$7)</f>
        <v/>
      </c>
      <c r="BU372">
        <f>MIN(W371*(1+W$6/Setup!$C$13),W$7)</f>
        <v/>
      </c>
      <c r="BV372">
        <f>MIN(X371*(1+X$6/Setup!$C$13),X$7)</f>
        <v/>
      </c>
      <c r="BW372">
        <f>MIN(Y371*(1+Y$6/Setup!$C$13),Y$7)</f>
        <v/>
      </c>
      <c r="BX372">
        <f>MIN(Z371*(1+Z$6/Setup!$C$13),Z$7)</f>
        <v/>
      </c>
      <c r="BY372">
        <f>MIN(AA371*(1+AA$6/Setup!$C$13),AA$7)</f>
        <v/>
      </c>
      <c r="BZ372">
        <f>MIN(AB371*(1+AB$6/Setup!$C$13),AB$7)</f>
        <v/>
      </c>
      <c r="CA372">
        <f>MIN(AC371*(1+AC$6/Setup!$C$13),AC$7)</f>
        <v/>
      </c>
      <c r="CB372">
        <f>MIN(AD371*(1+AD$6/Setup!$C$13),AD$7)</f>
        <v/>
      </c>
      <c r="CC372">
        <f>MIN(AE371*(1+AE$6/Setup!$C$13),AE$7)</f>
        <v/>
      </c>
      <c r="CD372">
        <f>MIN(AF371*(1+AF$6/Setup!$C$13),AF$7)</f>
        <v/>
      </c>
      <c r="CE372">
        <f>MIN(AG371*(1+AG$6/Setup!$C$13),AG$7)</f>
        <v/>
      </c>
      <c r="CF372">
        <f>MIN(AH371*(1+AH$6/Setup!$C$13),AH$7)</f>
        <v/>
      </c>
      <c r="CG372">
        <f>MIN(AI371*(1+AI$6/Setup!$C$13),AI$7)</f>
        <v/>
      </c>
      <c r="CH372">
        <f>MIN(AJ371*(1+AJ$6/Setup!$C$13),AJ$7)</f>
        <v/>
      </c>
      <c r="CI372">
        <f>MIN(AK371*(1+AK$6/Setup!$C$13),AK$7)</f>
        <v/>
      </c>
      <c r="CJ372">
        <f>MIN(AL371*(1+AL$6/Setup!$C$13),AL$7)</f>
        <v/>
      </c>
      <c r="CK372">
        <f>MIN(AM371*(1+AM$6/Setup!$C$13),AM$7)</f>
        <v/>
      </c>
      <c r="CL372">
        <f>MIN(AN371*(1+AN$6/Setup!$C$13),AN$7)</f>
        <v/>
      </c>
      <c r="CM372">
        <f>MIN(AO371*(1+AO$6/Setup!$C$13),AO$7)</f>
        <v/>
      </c>
      <c r="CN372">
        <f>MIN(AP371*(1+AP$6/Setup!$C$13),AP$7)</f>
        <v/>
      </c>
      <c r="CO372">
        <f>MIN(AQ371*(1+AQ$6/Setup!$C$13),AQ$7)</f>
        <v/>
      </c>
      <c r="CP372">
        <f>MIN(AR371*(1+AR$6/Setup!$C$13),AR$7)</f>
        <v/>
      </c>
      <c r="CQ372">
        <f>MIN(AS371*(1+AS$6/Setup!$C$13),AS$7)</f>
        <v/>
      </c>
      <c r="CR372">
        <f>MIN(AT371*(1+AT$6/Setup!$C$13),AT$7)</f>
        <v/>
      </c>
      <c r="CS372">
        <f>MIN(AU371*(1+AU$6/Setup!$C$13),AU$7)</f>
        <v/>
      </c>
      <c r="CT372">
        <f>MIN(AV371*(1+AV$6/Setup!$C$13),AV$7)</f>
        <v/>
      </c>
      <c r="CU372">
        <f>MIN(AW371*(1+AW$6/Setup!$C$13),AW$7)</f>
        <v/>
      </c>
      <c r="CV372">
        <f>MIN(AX371*(1+AX$6/Setup!$C$13),AX$7)</f>
        <v/>
      </c>
      <c r="CW372">
        <f>MIN(AY371*(1+AY$6/Setup!$C$13),AY$7)</f>
        <v/>
      </c>
      <c r="CX372">
        <f>MIN(AZ371*(1+AZ$6/Setup!$C$13),AZ$7)</f>
        <v/>
      </c>
      <c r="CY372">
        <f>MIN(BA371*(1+BA$6/Setup!$C$13),BA$7)</f>
        <v/>
      </c>
      <c r="CZ372">
        <f>MIN(BB371*(1+BB$6/Setup!$C$13),BB$7)</f>
        <v/>
      </c>
      <c r="DA372">
        <f>MIN(BC371*(1+BC$6/Setup!$C$13),BC$7)</f>
        <v/>
      </c>
      <c r="DB372">
        <f>MIN(BD371*(1+BD$6/Setup!$C$13),BD$7)</f>
        <v/>
      </c>
      <c r="DC372">
        <f>MIN(BE371*(1+BE$6/Setup!$C$13),BE$7)</f>
        <v/>
      </c>
      <c r="DD372">
        <f>MIN(BF371*(1+BF$6/Setup!$C$13),BF$7)</f>
        <v/>
      </c>
      <c r="DE372">
        <f>MIN(BG371*(1+BG$6/Setup!$C$13),BG$7)</f>
        <v/>
      </c>
      <c r="DF372">
        <f>MIN(BH371*(1+BH$6/Setup!$C$13),BH$7)</f>
        <v/>
      </c>
      <c r="DG372">
        <f>MIN(BI371*(1+BI$6/Setup!$C$13),BI$7)</f>
        <v/>
      </c>
      <c r="DH372">
        <f>MIN(BJ371*(1+BJ$6/Setup!$C$13),BJ$7)</f>
        <v/>
      </c>
      <c r="DI372">
        <f>MIN(BK371*(1+BK$6/Setup!$C$13),BK$7)</f>
        <v/>
      </c>
      <c r="DJ372">
        <f>MIN(BL371*(1+BL$6/Setup!$C$13),BL$7)</f>
        <v/>
      </c>
      <c r="DK372">
        <f>MIN(BM371*(1+BM$6/Setup!$C$13),BM$7)</f>
        <v/>
      </c>
      <c r="DL372">
        <f>MIN(BN371*(1+BN$6/Setup!$C$13),BN$7)</f>
        <v/>
      </c>
      <c r="DM372">
        <f>MIN(BO371*(1+BO$6/Setup!$C$13),BO$7)</f>
        <v/>
      </c>
      <c r="DN372">
        <f>MIN(BP371*(1+BP$6/Setup!$C$13),BP$7)</f>
        <v/>
      </c>
      <c r="DO372">
        <f>MIN(BQ371*(1+BQ$6/Setup!$C$13),BQ$7)</f>
        <v/>
      </c>
      <c r="DP372">
        <f>MIN(T371*(1+T$6/Setup!$C$13)-BR372,$H372)</f>
        <v/>
      </c>
      <c r="DQ372">
        <f>MIN(U371*(1+U$6/Setup!$C$13)-BS372,MAX(0,$H372-SUM($DP372:DP372)))</f>
        <v/>
      </c>
      <c r="DR372">
        <f>MIN(V371*(1+V$6/Setup!$C$13)-BT372,MAX(0,$H372-SUM($DP372:DQ372)))</f>
        <v/>
      </c>
      <c r="DS372">
        <f>MIN(W371*(1+W$6/Setup!$C$13)-BU372,MAX(0,$H372-SUM($DP372:DR372)))</f>
        <v/>
      </c>
      <c r="DT372">
        <f>MIN(X371*(1+X$6/Setup!$C$13)-BV372,MAX(0,$H372-SUM($DP372:DS372)))</f>
        <v/>
      </c>
      <c r="DU372">
        <f>MIN(Y371*(1+Y$6/Setup!$C$13)-BW372,MAX(0,$H372-SUM($DP372:DT372)))</f>
        <v/>
      </c>
      <c r="DV372">
        <f>MIN(Z371*(1+Z$6/Setup!$C$13)-BX372,MAX(0,$H372-SUM($DP372:DU372)))</f>
        <v/>
      </c>
      <c r="DW372">
        <f>MIN(AA371*(1+AA$6/Setup!$C$13)-BY372,MAX(0,$H372-SUM($DP372:DV372)))</f>
        <v/>
      </c>
      <c r="DX372">
        <f>MIN(AB371*(1+AB$6/Setup!$C$13)-BZ372,MAX(0,$H372-SUM($DP372:DW372)))</f>
        <v/>
      </c>
      <c r="DY372">
        <f>MIN(AC371*(1+AC$6/Setup!$C$13)-CA372,MAX(0,$H372-SUM($DP372:DX372)))</f>
        <v/>
      </c>
      <c r="DZ372">
        <f>MIN(AD371*(1+AD$6/Setup!$C$13)-CB372,MAX(0,$H372-SUM($DP372:DY372)))</f>
        <v/>
      </c>
      <c r="EA372">
        <f>MIN(AE371*(1+AE$6/Setup!$C$13)-CC372,MAX(0,$H372-SUM($DP372:DZ372)))</f>
        <v/>
      </c>
      <c r="EB372">
        <f>MIN(AF371*(1+AF$6/Setup!$C$13)-CD372,MAX(0,$H372-SUM($DP372:EA372)))</f>
        <v/>
      </c>
      <c r="EC372">
        <f>MIN(AG371*(1+AG$6/Setup!$C$13)-CE372,MAX(0,$H372-SUM($DP372:EB372)))</f>
        <v/>
      </c>
      <c r="ED372">
        <f>MIN(AH371*(1+AH$6/Setup!$C$13)-CF372,MAX(0,$H372-SUM($DP372:EC372)))</f>
        <v/>
      </c>
      <c r="EE372">
        <f>MIN(AI371*(1+AI$6/Setup!$C$13)-CG372,MAX(0,$H372-SUM($DP372:ED372)))</f>
        <v/>
      </c>
      <c r="EF372">
        <f>MIN(AJ371*(1+AJ$6/Setup!$C$13)-CH372,MAX(0,$H372-SUM($DP372:EE372)))</f>
        <v/>
      </c>
      <c r="EG372">
        <f>MIN(AK371*(1+AK$6/Setup!$C$13)-CI372,MAX(0,$H372-SUM($DP372:EF372)))</f>
        <v/>
      </c>
      <c r="EH372">
        <f>MIN(AL371*(1+AL$6/Setup!$C$13)-CJ372,MAX(0,$H372-SUM($DP372:EG372)))</f>
        <v/>
      </c>
      <c r="EI372">
        <f>MIN(AM371*(1+AM$6/Setup!$C$13)-CK372,MAX(0,$H372-SUM($DP372:EH372)))</f>
        <v/>
      </c>
      <c r="EJ372">
        <f>MIN(AN371*(1+AN$6/Setup!$C$13)-CL372,MAX(0,$H372-SUM($DP372:EI372)))</f>
        <v/>
      </c>
      <c r="EK372">
        <f>MIN(AO371*(1+AO$6/Setup!$C$13)-CM372,MAX(0,$H372-SUM($DP372:EJ372)))</f>
        <v/>
      </c>
      <c r="EL372">
        <f>MIN(AP371*(1+AP$6/Setup!$C$13)-CN372,MAX(0,$H372-SUM($DP372:EK372)))</f>
        <v/>
      </c>
      <c r="EM372">
        <f>MIN(AQ371*(1+AQ$6/Setup!$C$13)-CO372,MAX(0,$H372-SUM($DP372:EL372)))</f>
        <v/>
      </c>
      <c r="EN372">
        <f>MIN(AR371*(1+AR$6/Setup!$C$13)-CP372,MAX(0,$H372-SUM($DP372:EM372)))</f>
        <v/>
      </c>
      <c r="EO372">
        <f>MIN(AS371*(1+AS$6/Setup!$C$13)-CQ372,MAX(0,$H372-SUM($DP372:EN372)))</f>
        <v/>
      </c>
      <c r="EP372">
        <f>MIN(AT371*(1+AT$6/Setup!$C$13)-CR372,MAX(0,$H372-SUM($DP372:EO372)))</f>
        <v/>
      </c>
      <c r="EQ372">
        <f>MIN(AU371*(1+AU$6/Setup!$C$13)-CS372,MAX(0,$H372-SUM($DP372:EP372)))</f>
        <v/>
      </c>
      <c r="ER372">
        <f>MIN(AV371*(1+AV$6/Setup!$C$13)-CT372,MAX(0,$H372-SUM($DP372:EQ372)))</f>
        <v/>
      </c>
      <c r="ES372">
        <f>MIN(AW371*(1+AW$6/Setup!$C$13)-CU372,MAX(0,$H372-SUM($DP372:ER372)))</f>
        <v/>
      </c>
      <c r="ET372">
        <f>MIN(AX371*(1+AX$6/Setup!$C$13)-CV372,MAX(0,$H372-SUM($DP372:ES372)))</f>
        <v/>
      </c>
      <c r="EU372">
        <f>MIN(AY371*(1+AY$6/Setup!$C$13)-CW372,MAX(0,$H372-SUM($DP372:ET372)))</f>
        <v/>
      </c>
      <c r="EV372">
        <f>MIN(AZ371*(1+AZ$6/Setup!$C$13)-CX372,MAX(0,$H372-SUM($DP372:EU372)))</f>
        <v/>
      </c>
      <c r="EW372">
        <f>MIN(BA371*(1+BA$6/Setup!$C$13)-CY372,MAX(0,$H372-SUM($DP372:EV372)))</f>
        <v/>
      </c>
      <c r="EX372">
        <f>MIN(BB371*(1+BB$6/Setup!$C$13)-CZ372,MAX(0,$H372-SUM($DP372:EW372)))</f>
        <v/>
      </c>
      <c r="EY372">
        <f>MIN(BC371*(1+BC$6/Setup!$C$13)-DA372,MAX(0,$H372-SUM($DP372:EX372)))</f>
        <v/>
      </c>
      <c r="EZ372">
        <f>MIN(BD371*(1+BD$6/Setup!$C$13)-DB372,MAX(0,$H372-SUM($DP372:EY372)))</f>
        <v/>
      </c>
      <c r="FA372">
        <f>MIN(BE371*(1+BE$6/Setup!$C$13)-DC372,MAX(0,$H372-SUM($DP372:EZ372)))</f>
        <v/>
      </c>
      <c r="FB372">
        <f>MIN(BF371*(1+BF$6/Setup!$C$13)-DD372,MAX(0,$H372-SUM($DP372:FA372)))</f>
        <v/>
      </c>
      <c r="FC372">
        <f>MIN(BG371*(1+BG$6/Setup!$C$13)-DE372,MAX(0,$H372-SUM($DP372:FB372)))</f>
        <v/>
      </c>
      <c r="FD372">
        <f>MIN(BH371*(1+BH$6/Setup!$C$13)-DF372,MAX(0,$H372-SUM($DP372:FC372)))</f>
        <v/>
      </c>
      <c r="FE372">
        <f>MIN(BI371*(1+BI$6/Setup!$C$13)-DG372,MAX(0,$H372-SUM($DP372:FD372)))</f>
        <v/>
      </c>
      <c r="FF372">
        <f>MIN(BJ371*(1+BJ$6/Setup!$C$13)-DH372,MAX(0,$H372-SUM($DP372:FE372)))</f>
        <v/>
      </c>
      <c r="FG372">
        <f>MIN(BK371*(1+BK$6/Setup!$C$13)-DI372,MAX(0,$H372-SUM($DP372:FF372)))</f>
        <v/>
      </c>
      <c r="FH372">
        <f>MIN(BL371*(1+BL$6/Setup!$C$13)-DJ372,MAX(0,$H372-SUM($DP372:FG372)))</f>
        <v/>
      </c>
      <c r="FI372">
        <f>MIN(BM371*(1+BM$6/Setup!$C$13)-DK372,MAX(0,$H372-SUM($DP372:FH372)))</f>
        <v/>
      </c>
      <c r="FJ372">
        <f>MIN(BN371*(1+BN$6/Setup!$C$13)-DL372,MAX(0,$H372-SUM($DP372:FI372)))</f>
        <v/>
      </c>
      <c r="FK372">
        <f>MIN(BO371*(1+BO$6/Setup!$C$13)-DM372,MAX(0,$H372-SUM($DP372:FJ372)))</f>
        <v/>
      </c>
      <c r="FL372">
        <f>MIN(BP371*(1+BP$6/Setup!$C$13)-DN372,MAX(0,$H372-SUM($DP372:FK372)))</f>
        <v/>
      </c>
      <c r="FM372">
        <f>MIN(BQ371*(1+BQ$6/Setup!$C$13)-DO372,MAX(0,$H372-SUM($DP372:FL372)))</f>
        <v/>
      </c>
    </row>
    <row r="373">
      <c r="A373">
        <f>A372+1</f>
        <v/>
      </c>
      <c r="B373">
        <f>IF(Setup!$C$6="Every week",Setup!$C$7+7*(A373-1),IF(Setup!$C$6="Every 2 weeks",Setup!$C$7+14*(A373-1),IF(Setup!$C$6="Every month",EDATE(Setup!$C$7,A373-1),EOMONTH(Setup!$C$7,INT((A373-1+Setup!$C$20)/2)-1)+MIN(IF(MOD(A373-1+Setup!$C$20,2)=0,Setup!$C$18,Setup!$C$19),DAY(EOMONTH(Setup!$C$7,INT((A373-1+Setup!$C$20)/2)))))))</f>
        <v/>
      </c>
      <c r="C373">
        <f>N('Paycheck Plan'!J369)</f>
        <v/>
      </c>
      <c r="D373">
        <f>N('Paycheck Plan'!K369)</f>
        <v/>
      </c>
      <c r="E373">
        <f>MIN(MAX(0,Setup!$C$10-F372),MAX(0,Setup!$C$8+C373-G373))</f>
        <v/>
      </c>
      <c r="F373">
        <f>F372+E373</f>
        <v/>
      </c>
      <c r="G373">
        <f>MIN(Setup!$C$14,MAX(0,Setup!$C$8+C373))</f>
        <v/>
      </c>
      <c r="H373">
        <f>MAX(0,Setup!$C$8+C373-G373-E373)+SUM($T$7:$BQ$7)-SUM(BR373:DO373)</f>
        <v/>
      </c>
      <c r="I373">
        <f>SUMPRODUCT(T372:BQ372,$T$6:$BQ$6)/Setup!$C$13</f>
        <v/>
      </c>
      <c r="J373">
        <f>SUM(T373:BQ373)</f>
        <v/>
      </c>
      <c r="K373">
        <f>IF(MAX(DP373:FM373)&gt;0,MATCH(MAX(DP373:FM373),DP373:FM373,0),1)</f>
        <v/>
      </c>
      <c r="T373">
        <f>MAX(0,T372*(1+T$6/Setup!$C$13)-BR373-DP373)+IF($K373=1,$D373,0)</f>
        <v/>
      </c>
      <c r="U373">
        <f>MAX(0,U372*(1+U$6/Setup!$C$13)-BS373-DQ373)+IF($K373=2,$D373,0)</f>
        <v/>
      </c>
      <c r="V373">
        <f>MAX(0,V372*(1+V$6/Setup!$C$13)-BT373-DR373)+IF($K373=3,$D373,0)</f>
        <v/>
      </c>
      <c r="W373">
        <f>MAX(0,W372*(1+W$6/Setup!$C$13)-BU373-DS373)+IF($K373=4,$D373,0)</f>
        <v/>
      </c>
      <c r="X373">
        <f>MAX(0,X372*(1+X$6/Setup!$C$13)-BV373-DT373)+IF($K373=5,$D373,0)</f>
        <v/>
      </c>
      <c r="Y373">
        <f>MAX(0,Y372*(1+Y$6/Setup!$C$13)-BW373-DU373)+IF($K373=6,$D373,0)</f>
        <v/>
      </c>
      <c r="Z373">
        <f>MAX(0,Z372*(1+Z$6/Setup!$C$13)-BX373-DV373)+IF($K373=7,$D373,0)</f>
        <v/>
      </c>
      <c r="AA373">
        <f>MAX(0,AA372*(1+AA$6/Setup!$C$13)-BY373-DW373)+IF($K373=8,$D373,0)</f>
        <v/>
      </c>
      <c r="AB373">
        <f>MAX(0,AB372*(1+AB$6/Setup!$C$13)-BZ373-DX373)+IF($K373=9,$D373,0)</f>
        <v/>
      </c>
      <c r="AC373">
        <f>MAX(0,AC372*(1+AC$6/Setup!$C$13)-CA373-DY373)+IF($K373=10,$D373,0)</f>
        <v/>
      </c>
      <c r="AD373">
        <f>MAX(0,AD372*(1+AD$6/Setup!$C$13)-CB373-DZ373)+IF($K373=11,$D373,0)</f>
        <v/>
      </c>
      <c r="AE373">
        <f>MAX(0,AE372*(1+AE$6/Setup!$C$13)-CC373-EA373)+IF($K373=12,$D373,0)</f>
        <v/>
      </c>
      <c r="AF373">
        <f>MAX(0,AF372*(1+AF$6/Setup!$C$13)-CD373-EB373)+IF($K373=13,$D373,0)</f>
        <v/>
      </c>
      <c r="AG373">
        <f>MAX(0,AG372*(1+AG$6/Setup!$C$13)-CE373-EC373)+IF($K373=14,$D373,0)</f>
        <v/>
      </c>
      <c r="AH373">
        <f>MAX(0,AH372*(1+AH$6/Setup!$C$13)-CF373-ED373)+IF($K373=15,$D373,0)</f>
        <v/>
      </c>
      <c r="AI373">
        <f>MAX(0,AI372*(1+AI$6/Setup!$C$13)-CG373-EE373)+IF($K373=16,$D373,0)</f>
        <v/>
      </c>
      <c r="AJ373">
        <f>MAX(0,AJ372*(1+AJ$6/Setup!$C$13)-CH373-EF373)+IF($K373=17,$D373,0)</f>
        <v/>
      </c>
      <c r="AK373">
        <f>MAX(0,AK372*(1+AK$6/Setup!$C$13)-CI373-EG373)+IF($K373=18,$D373,0)</f>
        <v/>
      </c>
      <c r="AL373">
        <f>MAX(0,AL372*(1+AL$6/Setup!$C$13)-CJ373-EH373)+IF($K373=19,$D373,0)</f>
        <v/>
      </c>
      <c r="AM373">
        <f>MAX(0,AM372*(1+AM$6/Setup!$C$13)-CK373-EI373)+IF($K373=20,$D373,0)</f>
        <v/>
      </c>
      <c r="AN373">
        <f>MAX(0,AN372*(1+AN$6/Setup!$C$13)-CL373-EJ373)+IF($K373=21,$D373,0)</f>
        <v/>
      </c>
      <c r="AO373">
        <f>MAX(0,AO372*(1+AO$6/Setup!$C$13)-CM373-EK373)+IF($K373=22,$D373,0)</f>
        <v/>
      </c>
      <c r="AP373">
        <f>MAX(0,AP372*(1+AP$6/Setup!$C$13)-CN373-EL373)+IF($K373=23,$D373,0)</f>
        <v/>
      </c>
      <c r="AQ373">
        <f>MAX(0,AQ372*(1+AQ$6/Setup!$C$13)-CO373-EM373)+IF($K373=24,$D373,0)</f>
        <v/>
      </c>
      <c r="AR373">
        <f>MAX(0,AR372*(1+AR$6/Setup!$C$13)-CP373-EN373)+IF($K373=25,$D373,0)</f>
        <v/>
      </c>
      <c r="AS373">
        <f>MAX(0,AS372*(1+AS$6/Setup!$C$13)-CQ373-EO373)+IF($K373=26,$D373,0)</f>
        <v/>
      </c>
      <c r="AT373">
        <f>MAX(0,AT372*(1+AT$6/Setup!$C$13)-CR373-EP373)+IF($K373=27,$D373,0)</f>
        <v/>
      </c>
      <c r="AU373">
        <f>MAX(0,AU372*(1+AU$6/Setup!$C$13)-CS373-EQ373)+IF($K373=28,$D373,0)</f>
        <v/>
      </c>
      <c r="AV373">
        <f>MAX(0,AV372*(1+AV$6/Setup!$C$13)-CT373-ER373)+IF($K373=29,$D373,0)</f>
        <v/>
      </c>
      <c r="AW373">
        <f>MAX(0,AW372*(1+AW$6/Setup!$C$13)-CU373-ES373)+IF($K373=30,$D373,0)</f>
        <v/>
      </c>
      <c r="AX373">
        <f>MAX(0,AX372*(1+AX$6/Setup!$C$13)-CV373-ET373)+IF($K373=31,$D373,0)</f>
        <v/>
      </c>
      <c r="AY373">
        <f>MAX(0,AY372*(1+AY$6/Setup!$C$13)-CW373-EU373)+IF($K373=32,$D373,0)</f>
        <v/>
      </c>
      <c r="AZ373">
        <f>MAX(0,AZ372*(1+AZ$6/Setup!$C$13)-CX373-EV373)+IF($K373=33,$D373,0)</f>
        <v/>
      </c>
      <c r="BA373">
        <f>MAX(0,BA372*(1+BA$6/Setup!$C$13)-CY373-EW373)+IF($K373=34,$D373,0)</f>
        <v/>
      </c>
      <c r="BB373">
        <f>MAX(0,BB372*(1+BB$6/Setup!$C$13)-CZ373-EX373)+IF($K373=35,$D373,0)</f>
        <v/>
      </c>
      <c r="BC373">
        <f>MAX(0,BC372*(1+BC$6/Setup!$C$13)-DA373-EY373)+IF($K373=36,$D373,0)</f>
        <v/>
      </c>
      <c r="BD373">
        <f>MAX(0,BD372*(1+BD$6/Setup!$C$13)-DB373-EZ373)+IF($K373=37,$D373,0)</f>
        <v/>
      </c>
      <c r="BE373">
        <f>MAX(0,BE372*(1+BE$6/Setup!$C$13)-DC373-FA373)+IF($K373=38,$D373,0)</f>
        <v/>
      </c>
      <c r="BF373">
        <f>MAX(0,BF372*(1+BF$6/Setup!$C$13)-DD373-FB373)+IF($K373=39,$D373,0)</f>
        <v/>
      </c>
      <c r="BG373">
        <f>MAX(0,BG372*(1+BG$6/Setup!$C$13)-DE373-FC373)+IF($K373=40,$D373,0)</f>
        <v/>
      </c>
      <c r="BH373">
        <f>MAX(0,BH372*(1+BH$6/Setup!$C$13)-DF373-FD373)+IF($K373=41,$D373,0)</f>
        <v/>
      </c>
      <c r="BI373">
        <f>MAX(0,BI372*(1+BI$6/Setup!$C$13)-DG373-FE373)+IF($K373=42,$D373,0)</f>
        <v/>
      </c>
      <c r="BJ373">
        <f>MAX(0,BJ372*(1+BJ$6/Setup!$C$13)-DH373-FF373)+IF($K373=43,$D373,0)</f>
        <v/>
      </c>
      <c r="BK373">
        <f>MAX(0,BK372*(1+BK$6/Setup!$C$13)-DI373-FG373)+IF($K373=44,$D373,0)</f>
        <v/>
      </c>
      <c r="BL373">
        <f>MAX(0,BL372*(1+BL$6/Setup!$C$13)-DJ373-FH373)+IF($K373=45,$D373,0)</f>
        <v/>
      </c>
      <c r="BM373">
        <f>MAX(0,BM372*(1+BM$6/Setup!$C$13)-DK373-FI373)+IF($K373=46,$D373,0)</f>
        <v/>
      </c>
      <c r="BN373">
        <f>MAX(0,BN372*(1+BN$6/Setup!$C$13)-DL373-FJ373)+IF($K373=47,$D373,0)</f>
        <v/>
      </c>
      <c r="BO373">
        <f>MAX(0,BO372*(1+BO$6/Setup!$C$13)-DM373-FK373)+IF($K373=48,$D373,0)</f>
        <v/>
      </c>
      <c r="BP373">
        <f>MAX(0,BP372*(1+BP$6/Setup!$C$13)-DN373-FL373)+IF($K373=49,$D373,0)</f>
        <v/>
      </c>
      <c r="BQ373">
        <f>MAX(0,BQ372*(1+BQ$6/Setup!$C$13)-DO373-FM373)+IF($K373=50,$D373,0)</f>
        <v/>
      </c>
      <c r="BR373">
        <f>MIN(T372*(1+T$6/Setup!$C$13),T$7)</f>
        <v/>
      </c>
      <c r="BS373">
        <f>MIN(U372*(1+U$6/Setup!$C$13),U$7)</f>
        <v/>
      </c>
      <c r="BT373">
        <f>MIN(V372*(1+V$6/Setup!$C$13),V$7)</f>
        <v/>
      </c>
      <c r="BU373">
        <f>MIN(W372*(1+W$6/Setup!$C$13),W$7)</f>
        <v/>
      </c>
      <c r="BV373">
        <f>MIN(X372*(1+X$6/Setup!$C$13),X$7)</f>
        <v/>
      </c>
      <c r="BW373">
        <f>MIN(Y372*(1+Y$6/Setup!$C$13),Y$7)</f>
        <v/>
      </c>
      <c r="BX373">
        <f>MIN(Z372*(1+Z$6/Setup!$C$13),Z$7)</f>
        <v/>
      </c>
      <c r="BY373">
        <f>MIN(AA372*(1+AA$6/Setup!$C$13),AA$7)</f>
        <v/>
      </c>
      <c r="BZ373">
        <f>MIN(AB372*(1+AB$6/Setup!$C$13),AB$7)</f>
        <v/>
      </c>
      <c r="CA373">
        <f>MIN(AC372*(1+AC$6/Setup!$C$13),AC$7)</f>
        <v/>
      </c>
      <c r="CB373">
        <f>MIN(AD372*(1+AD$6/Setup!$C$13),AD$7)</f>
        <v/>
      </c>
      <c r="CC373">
        <f>MIN(AE372*(1+AE$6/Setup!$C$13),AE$7)</f>
        <v/>
      </c>
      <c r="CD373">
        <f>MIN(AF372*(1+AF$6/Setup!$C$13),AF$7)</f>
        <v/>
      </c>
      <c r="CE373">
        <f>MIN(AG372*(1+AG$6/Setup!$C$13),AG$7)</f>
        <v/>
      </c>
      <c r="CF373">
        <f>MIN(AH372*(1+AH$6/Setup!$C$13),AH$7)</f>
        <v/>
      </c>
      <c r="CG373">
        <f>MIN(AI372*(1+AI$6/Setup!$C$13),AI$7)</f>
        <v/>
      </c>
      <c r="CH373">
        <f>MIN(AJ372*(1+AJ$6/Setup!$C$13),AJ$7)</f>
        <v/>
      </c>
      <c r="CI373">
        <f>MIN(AK372*(1+AK$6/Setup!$C$13),AK$7)</f>
        <v/>
      </c>
      <c r="CJ373">
        <f>MIN(AL372*(1+AL$6/Setup!$C$13),AL$7)</f>
        <v/>
      </c>
      <c r="CK373">
        <f>MIN(AM372*(1+AM$6/Setup!$C$13),AM$7)</f>
        <v/>
      </c>
      <c r="CL373">
        <f>MIN(AN372*(1+AN$6/Setup!$C$13),AN$7)</f>
        <v/>
      </c>
      <c r="CM373">
        <f>MIN(AO372*(1+AO$6/Setup!$C$13),AO$7)</f>
        <v/>
      </c>
      <c r="CN373">
        <f>MIN(AP372*(1+AP$6/Setup!$C$13),AP$7)</f>
        <v/>
      </c>
      <c r="CO373">
        <f>MIN(AQ372*(1+AQ$6/Setup!$C$13),AQ$7)</f>
        <v/>
      </c>
      <c r="CP373">
        <f>MIN(AR372*(1+AR$6/Setup!$C$13),AR$7)</f>
        <v/>
      </c>
      <c r="CQ373">
        <f>MIN(AS372*(1+AS$6/Setup!$C$13),AS$7)</f>
        <v/>
      </c>
      <c r="CR373">
        <f>MIN(AT372*(1+AT$6/Setup!$C$13),AT$7)</f>
        <v/>
      </c>
      <c r="CS373">
        <f>MIN(AU372*(1+AU$6/Setup!$C$13),AU$7)</f>
        <v/>
      </c>
      <c r="CT373">
        <f>MIN(AV372*(1+AV$6/Setup!$C$13),AV$7)</f>
        <v/>
      </c>
      <c r="CU373">
        <f>MIN(AW372*(1+AW$6/Setup!$C$13),AW$7)</f>
        <v/>
      </c>
      <c r="CV373">
        <f>MIN(AX372*(1+AX$6/Setup!$C$13),AX$7)</f>
        <v/>
      </c>
      <c r="CW373">
        <f>MIN(AY372*(1+AY$6/Setup!$C$13),AY$7)</f>
        <v/>
      </c>
      <c r="CX373">
        <f>MIN(AZ372*(1+AZ$6/Setup!$C$13),AZ$7)</f>
        <v/>
      </c>
      <c r="CY373">
        <f>MIN(BA372*(1+BA$6/Setup!$C$13),BA$7)</f>
        <v/>
      </c>
      <c r="CZ373">
        <f>MIN(BB372*(1+BB$6/Setup!$C$13),BB$7)</f>
        <v/>
      </c>
      <c r="DA373">
        <f>MIN(BC372*(1+BC$6/Setup!$C$13),BC$7)</f>
        <v/>
      </c>
      <c r="DB373">
        <f>MIN(BD372*(1+BD$6/Setup!$C$13),BD$7)</f>
        <v/>
      </c>
      <c r="DC373">
        <f>MIN(BE372*(1+BE$6/Setup!$C$13),BE$7)</f>
        <v/>
      </c>
      <c r="DD373">
        <f>MIN(BF372*(1+BF$6/Setup!$C$13),BF$7)</f>
        <v/>
      </c>
      <c r="DE373">
        <f>MIN(BG372*(1+BG$6/Setup!$C$13),BG$7)</f>
        <v/>
      </c>
      <c r="DF373">
        <f>MIN(BH372*(1+BH$6/Setup!$C$13),BH$7)</f>
        <v/>
      </c>
      <c r="DG373">
        <f>MIN(BI372*(1+BI$6/Setup!$C$13),BI$7)</f>
        <v/>
      </c>
      <c r="DH373">
        <f>MIN(BJ372*(1+BJ$6/Setup!$C$13),BJ$7)</f>
        <v/>
      </c>
      <c r="DI373">
        <f>MIN(BK372*(1+BK$6/Setup!$C$13),BK$7)</f>
        <v/>
      </c>
      <c r="DJ373">
        <f>MIN(BL372*(1+BL$6/Setup!$C$13),BL$7)</f>
        <v/>
      </c>
      <c r="DK373">
        <f>MIN(BM372*(1+BM$6/Setup!$C$13),BM$7)</f>
        <v/>
      </c>
      <c r="DL373">
        <f>MIN(BN372*(1+BN$6/Setup!$C$13),BN$7)</f>
        <v/>
      </c>
      <c r="DM373">
        <f>MIN(BO372*(1+BO$6/Setup!$C$13),BO$7)</f>
        <v/>
      </c>
      <c r="DN373">
        <f>MIN(BP372*(1+BP$6/Setup!$C$13),BP$7)</f>
        <v/>
      </c>
      <c r="DO373">
        <f>MIN(BQ372*(1+BQ$6/Setup!$C$13),BQ$7)</f>
        <v/>
      </c>
      <c r="DP373">
        <f>MIN(T372*(1+T$6/Setup!$C$13)-BR373,$H373)</f>
        <v/>
      </c>
      <c r="DQ373">
        <f>MIN(U372*(1+U$6/Setup!$C$13)-BS373,MAX(0,$H373-SUM($DP373:DP373)))</f>
        <v/>
      </c>
      <c r="DR373">
        <f>MIN(V372*(1+V$6/Setup!$C$13)-BT373,MAX(0,$H373-SUM($DP373:DQ373)))</f>
        <v/>
      </c>
      <c r="DS373">
        <f>MIN(W372*(1+W$6/Setup!$C$13)-BU373,MAX(0,$H373-SUM($DP373:DR373)))</f>
        <v/>
      </c>
      <c r="DT373">
        <f>MIN(X372*(1+X$6/Setup!$C$13)-BV373,MAX(0,$H373-SUM($DP373:DS373)))</f>
        <v/>
      </c>
      <c r="DU373">
        <f>MIN(Y372*(1+Y$6/Setup!$C$13)-BW373,MAX(0,$H373-SUM($DP373:DT373)))</f>
        <v/>
      </c>
      <c r="DV373">
        <f>MIN(Z372*(1+Z$6/Setup!$C$13)-BX373,MAX(0,$H373-SUM($DP373:DU373)))</f>
        <v/>
      </c>
      <c r="DW373">
        <f>MIN(AA372*(1+AA$6/Setup!$C$13)-BY373,MAX(0,$H373-SUM($DP373:DV373)))</f>
        <v/>
      </c>
      <c r="DX373">
        <f>MIN(AB372*(1+AB$6/Setup!$C$13)-BZ373,MAX(0,$H373-SUM($DP373:DW373)))</f>
        <v/>
      </c>
      <c r="DY373">
        <f>MIN(AC372*(1+AC$6/Setup!$C$13)-CA373,MAX(0,$H373-SUM($DP373:DX373)))</f>
        <v/>
      </c>
      <c r="DZ373">
        <f>MIN(AD372*(1+AD$6/Setup!$C$13)-CB373,MAX(0,$H373-SUM($DP373:DY373)))</f>
        <v/>
      </c>
      <c r="EA373">
        <f>MIN(AE372*(1+AE$6/Setup!$C$13)-CC373,MAX(0,$H373-SUM($DP373:DZ373)))</f>
        <v/>
      </c>
      <c r="EB373">
        <f>MIN(AF372*(1+AF$6/Setup!$C$13)-CD373,MAX(0,$H373-SUM($DP373:EA373)))</f>
        <v/>
      </c>
      <c r="EC373">
        <f>MIN(AG372*(1+AG$6/Setup!$C$13)-CE373,MAX(0,$H373-SUM($DP373:EB373)))</f>
        <v/>
      </c>
      <c r="ED373">
        <f>MIN(AH372*(1+AH$6/Setup!$C$13)-CF373,MAX(0,$H373-SUM($DP373:EC373)))</f>
        <v/>
      </c>
      <c r="EE373">
        <f>MIN(AI372*(1+AI$6/Setup!$C$13)-CG373,MAX(0,$H373-SUM($DP373:ED373)))</f>
        <v/>
      </c>
      <c r="EF373">
        <f>MIN(AJ372*(1+AJ$6/Setup!$C$13)-CH373,MAX(0,$H373-SUM($DP373:EE373)))</f>
        <v/>
      </c>
      <c r="EG373">
        <f>MIN(AK372*(1+AK$6/Setup!$C$13)-CI373,MAX(0,$H373-SUM($DP373:EF373)))</f>
        <v/>
      </c>
      <c r="EH373">
        <f>MIN(AL372*(1+AL$6/Setup!$C$13)-CJ373,MAX(0,$H373-SUM($DP373:EG373)))</f>
        <v/>
      </c>
      <c r="EI373">
        <f>MIN(AM372*(1+AM$6/Setup!$C$13)-CK373,MAX(0,$H373-SUM($DP373:EH373)))</f>
        <v/>
      </c>
      <c r="EJ373">
        <f>MIN(AN372*(1+AN$6/Setup!$C$13)-CL373,MAX(0,$H373-SUM($DP373:EI373)))</f>
        <v/>
      </c>
      <c r="EK373">
        <f>MIN(AO372*(1+AO$6/Setup!$C$13)-CM373,MAX(0,$H373-SUM($DP373:EJ373)))</f>
        <v/>
      </c>
      <c r="EL373">
        <f>MIN(AP372*(1+AP$6/Setup!$C$13)-CN373,MAX(0,$H373-SUM($DP373:EK373)))</f>
        <v/>
      </c>
      <c r="EM373">
        <f>MIN(AQ372*(1+AQ$6/Setup!$C$13)-CO373,MAX(0,$H373-SUM($DP373:EL373)))</f>
        <v/>
      </c>
      <c r="EN373">
        <f>MIN(AR372*(1+AR$6/Setup!$C$13)-CP373,MAX(0,$H373-SUM($DP373:EM373)))</f>
        <v/>
      </c>
      <c r="EO373">
        <f>MIN(AS372*(1+AS$6/Setup!$C$13)-CQ373,MAX(0,$H373-SUM($DP373:EN373)))</f>
        <v/>
      </c>
      <c r="EP373">
        <f>MIN(AT372*(1+AT$6/Setup!$C$13)-CR373,MAX(0,$H373-SUM($DP373:EO373)))</f>
        <v/>
      </c>
      <c r="EQ373">
        <f>MIN(AU372*(1+AU$6/Setup!$C$13)-CS373,MAX(0,$H373-SUM($DP373:EP373)))</f>
        <v/>
      </c>
      <c r="ER373">
        <f>MIN(AV372*(1+AV$6/Setup!$C$13)-CT373,MAX(0,$H373-SUM($DP373:EQ373)))</f>
        <v/>
      </c>
      <c r="ES373">
        <f>MIN(AW372*(1+AW$6/Setup!$C$13)-CU373,MAX(0,$H373-SUM($DP373:ER373)))</f>
        <v/>
      </c>
      <c r="ET373">
        <f>MIN(AX372*(1+AX$6/Setup!$C$13)-CV373,MAX(0,$H373-SUM($DP373:ES373)))</f>
        <v/>
      </c>
      <c r="EU373">
        <f>MIN(AY372*(1+AY$6/Setup!$C$13)-CW373,MAX(0,$H373-SUM($DP373:ET373)))</f>
        <v/>
      </c>
      <c r="EV373">
        <f>MIN(AZ372*(1+AZ$6/Setup!$C$13)-CX373,MAX(0,$H373-SUM($DP373:EU373)))</f>
        <v/>
      </c>
      <c r="EW373">
        <f>MIN(BA372*(1+BA$6/Setup!$C$13)-CY373,MAX(0,$H373-SUM($DP373:EV373)))</f>
        <v/>
      </c>
      <c r="EX373">
        <f>MIN(BB372*(1+BB$6/Setup!$C$13)-CZ373,MAX(0,$H373-SUM($DP373:EW373)))</f>
        <v/>
      </c>
      <c r="EY373">
        <f>MIN(BC372*(1+BC$6/Setup!$C$13)-DA373,MAX(0,$H373-SUM($DP373:EX373)))</f>
        <v/>
      </c>
      <c r="EZ373">
        <f>MIN(BD372*(1+BD$6/Setup!$C$13)-DB373,MAX(0,$H373-SUM($DP373:EY373)))</f>
        <v/>
      </c>
      <c r="FA373">
        <f>MIN(BE372*(1+BE$6/Setup!$C$13)-DC373,MAX(0,$H373-SUM($DP373:EZ373)))</f>
        <v/>
      </c>
      <c r="FB373">
        <f>MIN(BF372*(1+BF$6/Setup!$C$13)-DD373,MAX(0,$H373-SUM($DP373:FA373)))</f>
        <v/>
      </c>
      <c r="FC373">
        <f>MIN(BG372*(1+BG$6/Setup!$C$13)-DE373,MAX(0,$H373-SUM($DP373:FB373)))</f>
        <v/>
      </c>
      <c r="FD373">
        <f>MIN(BH372*(1+BH$6/Setup!$C$13)-DF373,MAX(0,$H373-SUM($DP373:FC373)))</f>
        <v/>
      </c>
      <c r="FE373">
        <f>MIN(BI372*(1+BI$6/Setup!$C$13)-DG373,MAX(0,$H373-SUM($DP373:FD373)))</f>
        <v/>
      </c>
      <c r="FF373">
        <f>MIN(BJ372*(1+BJ$6/Setup!$C$13)-DH373,MAX(0,$H373-SUM($DP373:FE373)))</f>
        <v/>
      </c>
      <c r="FG373">
        <f>MIN(BK372*(1+BK$6/Setup!$C$13)-DI373,MAX(0,$H373-SUM($DP373:FF373)))</f>
        <v/>
      </c>
      <c r="FH373">
        <f>MIN(BL372*(1+BL$6/Setup!$C$13)-DJ373,MAX(0,$H373-SUM($DP373:FG373)))</f>
        <v/>
      </c>
      <c r="FI373">
        <f>MIN(BM372*(1+BM$6/Setup!$C$13)-DK373,MAX(0,$H373-SUM($DP373:FH373)))</f>
        <v/>
      </c>
      <c r="FJ373">
        <f>MIN(BN372*(1+BN$6/Setup!$C$13)-DL373,MAX(0,$H373-SUM($DP373:FI373)))</f>
        <v/>
      </c>
      <c r="FK373">
        <f>MIN(BO372*(1+BO$6/Setup!$C$13)-DM373,MAX(0,$H373-SUM($DP373:FJ373)))</f>
        <v/>
      </c>
      <c r="FL373">
        <f>MIN(BP372*(1+BP$6/Setup!$C$13)-DN373,MAX(0,$H373-SUM($DP373:FK373)))</f>
        <v/>
      </c>
      <c r="FM373">
        <f>MIN(BQ372*(1+BQ$6/Setup!$C$13)-DO373,MAX(0,$H373-SUM($DP373:FL373)))</f>
        <v/>
      </c>
    </row>
    <row r="374">
      <c r="A374">
        <f>A373+1</f>
        <v/>
      </c>
      <c r="B374">
        <f>IF(Setup!$C$6="Every week",Setup!$C$7+7*(A374-1),IF(Setup!$C$6="Every 2 weeks",Setup!$C$7+14*(A374-1),IF(Setup!$C$6="Every month",EDATE(Setup!$C$7,A374-1),EOMONTH(Setup!$C$7,INT((A374-1+Setup!$C$20)/2)-1)+MIN(IF(MOD(A374-1+Setup!$C$20,2)=0,Setup!$C$18,Setup!$C$19),DAY(EOMONTH(Setup!$C$7,INT((A374-1+Setup!$C$20)/2)))))))</f>
        <v/>
      </c>
      <c r="C374">
        <f>N('Paycheck Plan'!J370)</f>
        <v/>
      </c>
      <c r="D374">
        <f>N('Paycheck Plan'!K370)</f>
        <v/>
      </c>
      <c r="E374">
        <f>MIN(MAX(0,Setup!$C$10-F373),MAX(0,Setup!$C$8+C374-G374))</f>
        <v/>
      </c>
      <c r="F374">
        <f>F373+E374</f>
        <v/>
      </c>
      <c r="G374">
        <f>MIN(Setup!$C$14,MAX(0,Setup!$C$8+C374))</f>
        <v/>
      </c>
      <c r="H374">
        <f>MAX(0,Setup!$C$8+C374-G374-E374)+SUM($T$7:$BQ$7)-SUM(BR374:DO374)</f>
        <v/>
      </c>
      <c r="I374">
        <f>SUMPRODUCT(T373:BQ373,$T$6:$BQ$6)/Setup!$C$13</f>
        <v/>
      </c>
      <c r="J374">
        <f>SUM(T374:BQ374)</f>
        <v/>
      </c>
      <c r="K374">
        <f>IF(MAX(DP374:FM374)&gt;0,MATCH(MAX(DP374:FM374),DP374:FM374,0),1)</f>
        <v/>
      </c>
      <c r="T374">
        <f>MAX(0,T373*(1+T$6/Setup!$C$13)-BR374-DP374)+IF($K374=1,$D374,0)</f>
        <v/>
      </c>
      <c r="U374">
        <f>MAX(0,U373*(1+U$6/Setup!$C$13)-BS374-DQ374)+IF($K374=2,$D374,0)</f>
        <v/>
      </c>
      <c r="V374">
        <f>MAX(0,V373*(1+V$6/Setup!$C$13)-BT374-DR374)+IF($K374=3,$D374,0)</f>
        <v/>
      </c>
      <c r="W374">
        <f>MAX(0,W373*(1+W$6/Setup!$C$13)-BU374-DS374)+IF($K374=4,$D374,0)</f>
        <v/>
      </c>
      <c r="X374">
        <f>MAX(0,X373*(1+X$6/Setup!$C$13)-BV374-DT374)+IF($K374=5,$D374,0)</f>
        <v/>
      </c>
      <c r="Y374">
        <f>MAX(0,Y373*(1+Y$6/Setup!$C$13)-BW374-DU374)+IF($K374=6,$D374,0)</f>
        <v/>
      </c>
      <c r="Z374">
        <f>MAX(0,Z373*(1+Z$6/Setup!$C$13)-BX374-DV374)+IF($K374=7,$D374,0)</f>
        <v/>
      </c>
      <c r="AA374">
        <f>MAX(0,AA373*(1+AA$6/Setup!$C$13)-BY374-DW374)+IF($K374=8,$D374,0)</f>
        <v/>
      </c>
      <c r="AB374">
        <f>MAX(0,AB373*(1+AB$6/Setup!$C$13)-BZ374-DX374)+IF($K374=9,$D374,0)</f>
        <v/>
      </c>
      <c r="AC374">
        <f>MAX(0,AC373*(1+AC$6/Setup!$C$13)-CA374-DY374)+IF($K374=10,$D374,0)</f>
        <v/>
      </c>
      <c r="AD374">
        <f>MAX(0,AD373*(1+AD$6/Setup!$C$13)-CB374-DZ374)+IF($K374=11,$D374,0)</f>
        <v/>
      </c>
      <c r="AE374">
        <f>MAX(0,AE373*(1+AE$6/Setup!$C$13)-CC374-EA374)+IF($K374=12,$D374,0)</f>
        <v/>
      </c>
      <c r="AF374">
        <f>MAX(0,AF373*(1+AF$6/Setup!$C$13)-CD374-EB374)+IF($K374=13,$D374,0)</f>
        <v/>
      </c>
      <c r="AG374">
        <f>MAX(0,AG373*(1+AG$6/Setup!$C$13)-CE374-EC374)+IF($K374=14,$D374,0)</f>
        <v/>
      </c>
      <c r="AH374">
        <f>MAX(0,AH373*(1+AH$6/Setup!$C$13)-CF374-ED374)+IF($K374=15,$D374,0)</f>
        <v/>
      </c>
      <c r="AI374">
        <f>MAX(0,AI373*(1+AI$6/Setup!$C$13)-CG374-EE374)+IF($K374=16,$D374,0)</f>
        <v/>
      </c>
      <c r="AJ374">
        <f>MAX(0,AJ373*(1+AJ$6/Setup!$C$13)-CH374-EF374)+IF($K374=17,$D374,0)</f>
        <v/>
      </c>
      <c r="AK374">
        <f>MAX(0,AK373*(1+AK$6/Setup!$C$13)-CI374-EG374)+IF($K374=18,$D374,0)</f>
        <v/>
      </c>
      <c r="AL374">
        <f>MAX(0,AL373*(1+AL$6/Setup!$C$13)-CJ374-EH374)+IF($K374=19,$D374,0)</f>
        <v/>
      </c>
      <c r="AM374">
        <f>MAX(0,AM373*(1+AM$6/Setup!$C$13)-CK374-EI374)+IF($K374=20,$D374,0)</f>
        <v/>
      </c>
      <c r="AN374">
        <f>MAX(0,AN373*(1+AN$6/Setup!$C$13)-CL374-EJ374)+IF($K374=21,$D374,0)</f>
        <v/>
      </c>
      <c r="AO374">
        <f>MAX(0,AO373*(1+AO$6/Setup!$C$13)-CM374-EK374)+IF($K374=22,$D374,0)</f>
        <v/>
      </c>
      <c r="AP374">
        <f>MAX(0,AP373*(1+AP$6/Setup!$C$13)-CN374-EL374)+IF($K374=23,$D374,0)</f>
        <v/>
      </c>
      <c r="AQ374">
        <f>MAX(0,AQ373*(1+AQ$6/Setup!$C$13)-CO374-EM374)+IF($K374=24,$D374,0)</f>
        <v/>
      </c>
      <c r="AR374">
        <f>MAX(0,AR373*(1+AR$6/Setup!$C$13)-CP374-EN374)+IF($K374=25,$D374,0)</f>
        <v/>
      </c>
      <c r="AS374">
        <f>MAX(0,AS373*(1+AS$6/Setup!$C$13)-CQ374-EO374)+IF($K374=26,$D374,0)</f>
        <v/>
      </c>
      <c r="AT374">
        <f>MAX(0,AT373*(1+AT$6/Setup!$C$13)-CR374-EP374)+IF($K374=27,$D374,0)</f>
        <v/>
      </c>
      <c r="AU374">
        <f>MAX(0,AU373*(1+AU$6/Setup!$C$13)-CS374-EQ374)+IF($K374=28,$D374,0)</f>
        <v/>
      </c>
      <c r="AV374">
        <f>MAX(0,AV373*(1+AV$6/Setup!$C$13)-CT374-ER374)+IF($K374=29,$D374,0)</f>
        <v/>
      </c>
      <c r="AW374">
        <f>MAX(0,AW373*(1+AW$6/Setup!$C$13)-CU374-ES374)+IF($K374=30,$D374,0)</f>
        <v/>
      </c>
      <c r="AX374">
        <f>MAX(0,AX373*(1+AX$6/Setup!$C$13)-CV374-ET374)+IF($K374=31,$D374,0)</f>
        <v/>
      </c>
      <c r="AY374">
        <f>MAX(0,AY373*(1+AY$6/Setup!$C$13)-CW374-EU374)+IF($K374=32,$D374,0)</f>
        <v/>
      </c>
      <c r="AZ374">
        <f>MAX(0,AZ373*(1+AZ$6/Setup!$C$13)-CX374-EV374)+IF($K374=33,$D374,0)</f>
        <v/>
      </c>
      <c r="BA374">
        <f>MAX(0,BA373*(1+BA$6/Setup!$C$13)-CY374-EW374)+IF($K374=34,$D374,0)</f>
        <v/>
      </c>
      <c r="BB374">
        <f>MAX(0,BB373*(1+BB$6/Setup!$C$13)-CZ374-EX374)+IF($K374=35,$D374,0)</f>
        <v/>
      </c>
      <c r="BC374">
        <f>MAX(0,BC373*(1+BC$6/Setup!$C$13)-DA374-EY374)+IF($K374=36,$D374,0)</f>
        <v/>
      </c>
      <c r="BD374">
        <f>MAX(0,BD373*(1+BD$6/Setup!$C$13)-DB374-EZ374)+IF($K374=37,$D374,0)</f>
        <v/>
      </c>
      <c r="BE374">
        <f>MAX(0,BE373*(1+BE$6/Setup!$C$13)-DC374-FA374)+IF($K374=38,$D374,0)</f>
        <v/>
      </c>
      <c r="BF374">
        <f>MAX(0,BF373*(1+BF$6/Setup!$C$13)-DD374-FB374)+IF($K374=39,$D374,0)</f>
        <v/>
      </c>
      <c r="BG374">
        <f>MAX(0,BG373*(1+BG$6/Setup!$C$13)-DE374-FC374)+IF($K374=40,$D374,0)</f>
        <v/>
      </c>
      <c r="BH374">
        <f>MAX(0,BH373*(1+BH$6/Setup!$C$13)-DF374-FD374)+IF($K374=41,$D374,0)</f>
        <v/>
      </c>
      <c r="BI374">
        <f>MAX(0,BI373*(1+BI$6/Setup!$C$13)-DG374-FE374)+IF($K374=42,$D374,0)</f>
        <v/>
      </c>
      <c r="BJ374">
        <f>MAX(0,BJ373*(1+BJ$6/Setup!$C$13)-DH374-FF374)+IF($K374=43,$D374,0)</f>
        <v/>
      </c>
      <c r="BK374">
        <f>MAX(0,BK373*(1+BK$6/Setup!$C$13)-DI374-FG374)+IF($K374=44,$D374,0)</f>
        <v/>
      </c>
      <c r="BL374">
        <f>MAX(0,BL373*(1+BL$6/Setup!$C$13)-DJ374-FH374)+IF($K374=45,$D374,0)</f>
        <v/>
      </c>
      <c r="BM374">
        <f>MAX(0,BM373*(1+BM$6/Setup!$C$13)-DK374-FI374)+IF($K374=46,$D374,0)</f>
        <v/>
      </c>
      <c r="BN374">
        <f>MAX(0,BN373*(1+BN$6/Setup!$C$13)-DL374-FJ374)+IF($K374=47,$D374,0)</f>
        <v/>
      </c>
      <c r="BO374">
        <f>MAX(0,BO373*(1+BO$6/Setup!$C$13)-DM374-FK374)+IF($K374=48,$D374,0)</f>
        <v/>
      </c>
      <c r="BP374">
        <f>MAX(0,BP373*(1+BP$6/Setup!$C$13)-DN374-FL374)+IF($K374=49,$D374,0)</f>
        <v/>
      </c>
      <c r="BQ374">
        <f>MAX(0,BQ373*(1+BQ$6/Setup!$C$13)-DO374-FM374)+IF($K374=50,$D374,0)</f>
        <v/>
      </c>
      <c r="BR374">
        <f>MIN(T373*(1+T$6/Setup!$C$13),T$7)</f>
        <v/>
      </c>
      <c r="BS374">
        <f>MIN(U373*(1+U$6/Setup!$C$13),U$7)</f>
        <v/>
      </c>
      <c r="BT374">
        <f>MIN(V373*(1+V$6/Setup!$C$13),V$7)</f>
        <v/>
      </c>
      <c r="BU374">
        <f>MIN(W373*(1+W$6/Setup!$C$13),W$7)</f>
        <v/>
      </c>
      <c r="BV374">
        <f>MIN(X373*(1+X$6/Setup!$C$13),X$7)</f>
        <v/>
      </c>
      <c r="BW374">
        <f>MIN(Y373*(1+Y$6/Setup!$C$13),Y$7)</f>
        <v/>
      </c>
      <c r="BX374">
        <f>MIN(Z373*(1+Z$6/Setup!$C$13),Z$7)</f>
        <v/>
      </c>
      <c r="BY374">
        <f>MIN(AA373*(1+AA$6/Setup!$C$13),AA$7)</f>
        <v/>
      </c>
      <c r="BZ374">
        <f>MIN(AB373*(1+AB$6/Setup!$C$13),AB$7)</f>
        <v/>
      </c>
      <c r="CA374">
        <f>MIN(AC373*(1+AC$6/Setup!$C$13),AC$7)</f>
        <v/>
      </c>
      <c r="CB374">
        <f>MIN(AD373*(1+AD$6/Setup!$C$13),AD$7)</f>
        <v/>
      </c>
      <c r="CC374">
        <f>MIN(AE373*(1+AE$6/Setup!$C$13),AE$7)</f>
        <v/>
      </c>
      <c r="CD374">
        <f>MIN(AF373*(1+AF$6/Setup!$C$13),AF$7)</f>
        <v/>
      </c>
      <c r="CE374">
        <f>MIN(AG373*(1+AG$6/Setup!$C$13),AG$7)</f>
        <v/>
      </c>
      <c r="CF374">
        <f>MIN(AH373*(1+AH$6/Setup!$C$13),AH$7)</f>
        <v/>
      </c>
      <c r="CG374">
        <f>MIN(AI373*(1+AI$6/Setup!$C$13),AI$7)</f>
        <v/>
      </c>
      <c r="CH374">
        <f>MIN(AJ373*(1+AJ$6/Setup!$C$13),AJ$7)</f>
        <v/>
      </c>
      <c r="CI374">
        <f>MIN(AK373*(1+AK$6/Setup!$C$13),AK$7)</f>
        <v/>
      </c>
      <c r="CJ374">
        <f>MIN(AL373*(1+AL$6/Setup!$C$13),AL$7)</f>
        <v/>
      </c>
      <c r="CK374">
        <f>MIN(AM373*(1+AM$6/Setup!$C$13),AM$7)</f>
        <v/>
      </c>
      <c r="CL374">
        <f>MIN(AN373*(1+AN$6/Setup!$C$13),AN$7)</f>
        <v/>
      </c>
      <c r="CM374">
        <f>MIN(AO373*(1+AO$6/Setup!$C$13),AO$7)</f>
        <v/>
      </c>
      <c r="CN374">
        <f>MIN(AP373*(1+AP$6/Setup!$C$13),AP$7)</f>
        <v/>
      </c>
      <c r="CO374">
        <f>MIN(AQ373*(1+AQ$6/Setup!$C$13),AQ$7)</f>
        <v/>
      </c>
      <c r="CP374">
        <f>MIN(AR373*(1+AR$6/Setup!$C$13),AR$7)</f>
        <v/>
      </c>
      <c r="CQ374">
        <f>MIN(AS373*(1+AS$6/Setup!$C$13),AS$7)</f>
        <v/>
      </c>
      <c r="CR374">
        <f>MIN(AT373*(1+AT$6/Setup!$C$13),AT$7)</f>
        <v/>
      </c>
      <c r="CS374">
        <f>MIN(AU373*(1+AU$6/Setup!$C$13),AU$7)</f>
        <v/>
      </c>
      <c r="CT374">
        <f>MIN(AV373*(1+AV$6/Setup!$C$13),AV$7)</f>
        <v/>
      </c>
      <c r="CU374">
        <f>MIN(AW373*(1+AW$6/Setup!$C$13),AW$7)</f>
        <v/>
      </c>
      <c r="CV374">
        <f>MIN(AX373*(1+AX$6/Setup!$C$13),AX$7)</f>
        <v/>
      </c>
      <c r="CW374">
        <f>MIN(AY373*(1+AY$6/Setup!$C$13),AY$7)</f>
        <v/>
      </c>
      <c r="CX374">
        <f>MIN(AZ373*(1+AZ$6/Setup!$C$13),AZ$7)</f>
        <v/>
      </c>
      <c r="CY374">
        <f>MIN(BA373*(1+BA$6/Setup!$C$13),BA$7)</f>
        <v/>
      </c>
      <c r="CZ374">
        <f>MIN(BB373*(1+BB$6/Setup!$C$13),BB$7)</f>
        <v/>
      </c>
      <c r="DA374">
        <f>MIN(BC373*(1+BC$6/Setup!$C$13),BC$7)</f>
        <v/>
      </c>
      <c r="DB374">
        <f>MIN(BD373*(1+BD$6/Setup!$C$13),BD$7)</f>
        <v/>
      </c>
      <c r="DC374">
        <f>MIN(BE373*(1+BE$6/Setup!$C$13),BE$7)</f>
        <v/>
      </c>
      <c r="DD374">
        <f>MIN(BF373*(1+BF$6/Setup!$C$13),BF$7)</f>
        <v/>
      </c>
      <c r="DE374">
        <f>MIN(BG373*(1+BG$6/Setup!$C$13),BG$7)</f>
        <v/>
      </c>
      <c r="DF374">
        <f>MIN(BH373*(1+BH$6/Setup!$C$13),BH$7)</f>
        <v/>
      </c>
      <c r="DG374">
        <f>MIN(BI373*(1+BI$6/Setup!$C$13),BI$7)</f>
        <v/>
      </c>
      <c r="DH374">
        <f>MIN(BJ373*(1+BJ$6/Setup!$C$13),BJ$7)</f>
        <v/>
      </c>
      <c r="DI374">
        <f>MIN(BK373*(1+BK$6/Setup!$C$13),BK$7)</f>
        <v/>
      </c>
      <c r="DJ374">
        <f>MIN(BL373*(1+BL$6/Setup!$C$13),BL$7)</f>
        <v/>
      </c>
      <c r="DK374">
        <f>MIN(BM373*(1+BM$6/Setup!$C$13),BM$7)</f>
        <v/>
      </c>
      <c r="DL374">
        <f>MIN(BN373*(1+BN$6/Setup!$C$13),BN$7)</f>
        <v/>
      </c>
      <c r="DM374">
        <f>MIN(BO373*(1+BO$6/Setup!$C$13),BO$7)</f>
        <v/>
      </c>
      <c r="DN374">
        <f>MIN(BP373*(1+BP$6/Setup!$C$13),BP$7)</f>
        <v/>
      </c>
      <c r="DO374">
        <f>MIN(BQ373*(1+BQ$6/Setup!$C$13),BQ$7)</f>
        <v/>
      </c>
      <c r="DP374">
        <f>MIN(T373*(1+T$6/Setup!$C$13)-BR374,$H374)</f>
        <v/>
      </c>
      <c r="DQ374">
        <f>MIN(U373*(1+U$6/Setup!$C$13)-BS374,MAX(0,$H374-SUM($DP374:DP374)))</f>
        <v/>
      </c>
      <c r="DR374">
        <f>MIN(V373*(1+V$6/Setup!$C$13)-BT374,MAX(0,$H374-SUM($DP374:DQ374)))</f>
        <v/>
      </c>
      <c r="DS374">
        <f>MIN(W373*(1+W$6/Setup!$C$13)-BU374,MAX(0,$H374-SUM($DP374:DR374)))</f>
        <v/>
      </c>
      <c r="DT374">
        <f>MIN(X373*(1+X$6/Setup!$C$13)-BV374,MAX(0,$H374-SUM($DP374:DS374)))</f>
        <v/>
      </c>
      <c r="DU374">
        <f>MIN(Y373*(1+Y$6/Setup!$C$13)-BW374,MAX(0,$H374-SUM($DP374:DT374)))</f>
        <v/>
      </c>
      <c r="DV374">
        <f>MIN(Z373*(1+Z$6/Setup!$C$13)-BX374,MAX(0,$H374-SUM($DP374:DU374)))</f>
        <v/>
      </c>
      <c r="DW374">
        <f>MIN(AA373*(1+AA$6/Setup!$C$13)-BY374,MAX(0,$H374-SUM($DP374:DV374)))</f>
        <v/>
      </c>
      <c r="DX374">
        <f>MIN(AB373*(1+AB$6/Setup!$C$13)-BZ374,MAX(0,$H374-SUM($DP374:DW374)))</f>
        <v/>
      </c>
      <c r="DY374">
        <f>MIN(AC373*(1+AC$6/Setup!$C$13)-CA374,MAX(0,$H374-SUM($DP374:DX374)))</f>
        <v/>
      </c>
      <c r="DZ374">
        <f>MIN(AD373*(1+AD$6/Setup!$C$13)-CB374,MAX(0,$H374-SUM($DP374:DY374)))</f>
        <v/>
      </c>
      <c r="EA374">
        <f>MIN(AE373*(1+AE$6/Setup!$C$13)-CC374,MAX(0,$H374-SUM($DP374:DZ374)))</f>
        <v/>
      </c>
      <c r="EB374">
        <f>MIN(AF373*(1+AF$6/Setup!$C$13)-CD374,MAX(0,$H374-SUM($DP374:EA374)))</f>
        <v/>
      </c>
      <c r="EC374">
        <f>MIN(AG373*(1+AG$6/Setup!$C$13)-CE374,MAX(0,$H374-SUM($DP374:EB374)))</f>
        <v/>
      </c>
      <c r="ED374">
        <f>MIN(AH373*(1+AH$6/Setup!$C$13)-CF374,MAX(0,$H374-SUM($DP374:EC374)))</f>
        <v/>
      </c>
      <c r="EE374">
        <f>MIN(AI373*(1+AI$6/Setup!$C$13)-CG374,MAX(0,$H374-SUM($DP374:ED374)))</f>
        <v/>
      </c>
      <c r="EF374">
        <f>MIN(AJ373*(1+AJ$6/Setup!$C$13)-CH374,MAX(0,$H374-SUM($DP374:EE374)))</f>
        <v/>
      </c>
      <c r="EG374">
        <f>MIN(AK373*(1+AK$6/Setup!$C$13)-CI374,MAX(0,$H374-SUM($DP374:EF374)))</f>
        <v/>
      </c>
      <c r="EH374">
        <f>MIN(AL373*(1+AL$6/Setup!$C$13)-CJ374,MAX(0,$H374-SUM($DP374:EG374)))</f>
        <v/>
      </c>
      <c r="EI374">
        <f>MIN(AM373*(1+AM$6/Setup!$C$13)-CK374,MAX(0,$H374-SUM($DP374:EH374)))</f>
        <v/>
      </c>
      <c r="EJ374">
        <f>MIN(AN373*(1+AN$6/Setup!$C$13)-CL374,MAX(0,$H374-SUM($DP374:EI374)))</f>
        <v/>
      </c>
      <c r="EK374">
        <f>MIN(AO373*(1+AO$6/Setup!$C$13)-CM374,MAX(0,$H374-SUM($DP374:EJ374)))</f>
        <v/>
      </c>
      <c r="EL374">
        <f>MIN(AP373*(1+AP$6/Setup!$C$13)-CN374,MAX(0,$H374-SUM($DP374:EK374)))</f>
        <v/>
      </c>
      <c r="EM374">
        <f>MIN(AQ373*(1+AQ$6/Setup!$C$13)-CO374,MAX(0,$H374-SUM($DP374:EL374)))</f>
        <v/>
      </c>
      <c r="EN374">
        <f>MIN(AR373*(1+AR$6/Setup!$C$13)-CP374,MAX(0,$H374-SUM($DP374:EM374)))</f>
        <v/>
      </c>
      <c r="EO374">
        <f>MIN(AS373*(1+AS$6/Setup!$C$13)-CQ374,MAX(0,$H374-SUM($DP374:EN374)))</f>
        <v/>
      </c>
      <c r="EP374">
        <f>MIN(AT373*(1+AT$6/Setup!$C$13)-CR374,MAX(0,$H374-SUM($DP374:EO374)))</f>
        <v/>
      </c>
      <c r="EQ374">
        <f>MIN(AU373*(1+AU$6/Setup!$C$13)-CS374,MAX(0,$H374-SUM($DP374:EP374)))</f>
        <v/>
      </c>
      <c r="ER374">
        <f>MIN(AV373*(1+AV$6/Setup!$C$13)-CT374,MAX(0,$H374-SUM($DP374:EQ374)))</f>
        <v/>
      </c>
      <c r="ES374">
        <f>MIN(AW373*(1+AW$6/Setup!$C$13)-CU374,MAX(0,$H374-SUM($DP374:ER374)))</f>
        <v/>
      </c>
      <c r="ET374">
        <f>MIN(AX373*(1+AX$6/Setup!$C$13)-CV374,MAX(0,$H374-SUM($DP374:ES374)))</f>
        <v/>
      </c>
      <c r="EU374">
        <f>MIN(AY373*(1+AY$6/Setup!$C$13)-CW374,MAX(0,$H374-SUM($DP374:ET374)))</f>
        <v/>
      </c>
      <c r="EV374">
        <f>MIN(AZ373*(1+AZ$6/Setup!$C$13)-CX374,MAX(0,$H374-SUM($DP374:EU374)))</f>
        <v/>
      </c>
      <c r="EW374">
        <f>MIN(BA373*(1+BA$6/Setup!$C$13)-CY374,MAX(0,$H374-SUM($DP374:EV374)))</f>
        <v/>
      </c>
      <c r="EX374">
        <f>MIN(BB373*(1+BB$6/Setup!$C$13)-CZ374,MAX(0,$H374-SUM($DP374:EW374)))</f>
        <v/>
      </c>
      <c r="EY374">
        <f>MIN(BC373*(1+BC$6/Setup!$C$13)-DA374,MAX(0,$H374-SUM($DP374:EX374)))</f>
        <v/>
      </c>
      <c r="EZ374">
        <f>MIN(BD373*(1+BD$6/Setup!$C$13)-DB374,MAX(0,$H374-SUM($DP374:EY374)))</f>
        <v/>
      </c>
      <c r="FA374">
        <f>MIN(BE373*(1+BE$6/Setup!$C$13)-DC374,MAX(0,$H374-SUM($DP374:EZ374)))</f>
        <v/>
      </c>
      <c r="FB374">
        <f>MIN(BF373*(1+BF$6/Setup!$C$13)-DD374,MAX(0,$H374-SUM($DP374:FA374)))</f>
        <v/>
      </c>
      <c r="FC374">
        <f>MIN(BG373*(1+BG$6/Setup!$C$13)-DE374,MAX(0,$H374-SUM($DP374:FB374)))</f>
        <v/>
      </c>
      <c r="FD374">
        <f>MIN(BH373*(1+BH$6/Setup!$C$13)-DF374,MAX(0,$H374-SUM($DP374:FC374)))</f>
        <v/>
      </c>
      <c r="FE374">
        <f>MIN(BI373*(1+BI$6/Setup!$C$13)-DG374,MAX(0,$H374-SUM($DP374:FD374)))</f>
        <v/>
      </c>
      <c r="FF374">
        <f>MIN(BJ373*(1+BJ$6/Setup!$C$13)-DH374,MAX(0,$H374-SUM($DP374:FE374)))</f>
        <v/>
      </c>
      <c r="FG374">
        <f>MIN(BK373*(1+BK$6/Setup!$C$13)-DI374,MAX(0,$H374-SUM($DP374:FF374)))</f>
        <v/>
      </c>
      <c r="FH374">
        <f>MIN(BL373*(1+BL$6/Setup!$C$13)-DJ374,MAX(0,$H374-SUM($DP374:FG374)))</f>
        <v/>
      </c>
      <c r="FI374">
        <f>MIN(BM373*(1+BM$6/Setup!$C$13)-DK374,MAX(0,$H374-SUM($DP374:FH374)))</f>
        <v/>
      </c>
      <c r="FJ374">
        <f>MIN(BN373*(1+BN$6/Setup!$C$13)-DL374,MAX(0,$H374-SUM($DP374:FI374)))</f>
        <v/>
      </c>
      <c r="FK374">
        <f>MIN(BO373*(1+BO$6/Setup!$C$13)-DM374,MAX(0,$H374-SUM($DP374:FJ374)))</f>
        <v/>
      </c>
      <c r="FL374">
        <f>MIN(BP373*(1+BP$6/Setup!$C$13)-DN374,MAX(0,$H374-SUM($DP374:FK374)))</f>
        <v/>
      </c>
      <c r="FM374">
        <f>MIN(BQ373*(1+BQ$6/Setup!$C$13)-DO374,MAX(0,$H374-SUM($DP374:FL374)))</f>
        <v/>
      </c>
    </row>
    <row r="375">
      <c r="A375">
        <f>A374+1</f>
        <v/>
      </c>
      <c r="B375">
        <f>IF(Setup!$C$6="Every week",Setup!$C$7+7*(A375-1),IF(Setup!$C$6="Every 2 weeks",Setup!$C$7+14*(A375-1),IF(Setup!$C$6="Every month",EDATE(Setup!$C$7,A375-1),EOMONTH(Setup!$C$7,INT((A375-1+Setup!$C$20)/2)-1)+MIN(IF(MOD(A375-1+Setup!$C$20,2)=0,Setup!$C$18,Setup!$C$19),DAY(EOMONTH(Setup!$C$7,INT((A375-1+Setup!$C$20)/2)))))))</f>
        <v/>
      </c>
      <c r="C375">
        <f>N('Paycheck Plan'!J371)</f>
        <v/>
      </c>
      <c r="D375">
        <f>N('Paycheck Plan'!K371)</f>
        <v/>
      </c>
      <c r="E375">
        <f>MIN(MAX(0,Setup!$C$10-F374),MAX(0,Setup!$C$8+C375-G375))</f>
        <v/>
      </c>
      <c r="F375">
        <f>F374+E375</f>
        <v/>
      </c>
      <c r="G375">
        <f>MIN(Setup!$C$14,MAX(0,Setup!$C$8+C375))</f>
        <v/>
      </c>
      <c r="H375">
        <f>MAX(0,Setup!$C$8+C375-G375-E375)+SUM($T$7:$BQ$7)-SUM(BR375:DO375)</f>
        <v/>
      </c>
      <c r="I375">
        <f>SUMPRODUCT(T374:BQ374,$T$6:$BQ$6)/Setup!$C$13</f>
        <v/>
      </c>
      <c r="J375">
        <f>SUM(T375:BQ375)</f>
        <v/>
      </c>
      <c r="K375">
        <f>IF(MAX(DP375:FM375)&gt;0,MATCH(MAX(DP375:FM375),DP375:FM375,0),1)</f>
        <v/>
      </c>
      <c r="T375">
        <f>MAX(0,T374*(1+T$6/Setup!$C$13)-BR375-DP375)+IF($K375=1,$D375,0)</f>
        <v/>
      </c>
      <c r="U375">
        <f>MAX(0,U374*(1+U$6/Setup!$C$13)-BS375-DQ375)+IF($K375=2,$D375,0)</f>
        <v/>
      </c>
      <c r="V375">
        <f>MAX(0,V374*(1+V$6/Setup!$C$13)-BT375-DR375)+IF($K375=3,$D375,0)</f>
        <v/>
      </c>
      <c r="W375">
        <f>MAX(0,W374*(1+W$6/Setup!$C$13)-BU375-DS375)+IF($K375=4,$D375,0)</f>
        <v/>
      </c>
      <c r="X375">
        <f>MAX(0,X374*(1+X$6/Setup!$C$13)-BV375-DT375)+IF($K375=5,$D375,0)</f>
        <v/>
      </c>
      <c r="Y375">
        <f>MAX(0,Y374*(1+Y$6/Setup!$C$13)-BW375-DU375)+IF($K375=6,$D375,0)</f>
        <v/>
      </c>
      <c r="Z375">
        <f>MAX(0,Z374*(1+Z$6/Setup!$C$13)-BX375-DV375)+IF($K375=7,$D375,0)</f>
        <v/>
      </c>
      <c r="AA375">
        <f>MAX(0,AA374*(1+AA$6/Setup!$C$13)-BY375-DW375)+IF($K375=8,$D375,0)</f>
        <v/>
      </c>
      <c r="AB375">
        <f>MAX(0,AB374*(1+AB$6/Setup!$C$13)-BZ375-DX375)+IF($K375=9,$D375,0)</f>
        <v/>
      </c>
      <c r="AC375">
        <f>MAX(0,AC374*(1+AC$6/Setup!$C$13)-CA375-DY375)+IF($K375=10,$D375,0)</f>
        <v/>
      </c>
      <c r="AD375">
        <f>MAX(0,AD374*(1+AD$6/Setup!$C$13)-CB375-DZ375)+IF($K375=11,$D375,0)</f>
        <v/>
      </c>
      <c r="AE375">
        <f>MAX(0,AE374*(1+AE$6/Setup!$C$13)-CC375-EA375)+IF($K375=12,$D375,0)</f>
        <v/>
      </c>
      <c r="AF375">
        <f>MAX(0,AF374*(1+AF$6/Setup!$C$13)-CD375-EB375)+IF($K375=13,$D375,0)</f>
        <v/>
      </c>
      <c r="AG375">
        <f>MAX(0,AG374*(1+AG$6/Setup!$C$13)-CE375-EC375)+IF($K375=14,$D375,0)</f>
        <v/>
      </c>
      <c r="AH375">
        <f>MAX(0,AH374*(1+AH$6/Setup!$C$13)-CF375-ED375)+IF($K375=15,$D375,0)</f>
        <v/>
      </c>
      <c r="AI375">
        <f>MAX(0,AI374*(1+AI$6/Setup!$C$13)-CG375-EE375)+IF($K375=16,$D375,0)</f>
        <v/>
      </c>
      <c r="AJ375">
        <f>MAX(0,AJ374*(1+AJ$6/Setup!$C$13)-CH375-EF375)+IF($K375=17,$D375,0)</f>
        <v/>
      </c>
      <c r="AK375">
        <f>MAX(0,AK374*(1+AK$6/Setup!$C$13)-CI375-EG375)+IF($K375=18,$D375,0)</f>
        <v/>
      </c>
      <c r="AL375">
        <f>MAX(0,AL374*(1+AL$6/Setup!$C$13)-CJ375-EH375)+IF($K375=19,$D375,0)</f>
        <v/>
      </c>
      <c r="AM375">
        <f>MAX(0,AM374*(1+AM$6/Setup!$C$13)-CK375-EI375)+IF($K375=20,$D375,0)</f>
        <v/>
      </c>
      <c r="AN375">
        <f>MAX(0,AN374*(1+AN$6/Setup!$C$13)-CL375-EJ375)+IF($K375=21,$D375,0)</f>
        <v/>
      </c>
      <c r="AO375">
        <f>MAX(0,AO374*(1+AO$6/Setup!$C$13)-CM375-EK375)+IF($K375=22,$D375,0)</f>
        <v/>
      </c>
      <c r="AP375">
        <f>MAX(0,AP374*(1+AP$6/Setup!$C$13)-CN375-EL375)+IF($K375=23,$D375,0)</f>
        <v/>
      </c>
      <c r="AQ375">
        <f>MAX(0,AQ374*(1+AQ$6/Setup!$C$13)-CO375-EM375)+IF($K375=24,$D375,0)</f>
        <v/>
      </c>
      <c r="AR375">
        <f>MAX(0,AR374*(1+AR$6/Setup!$C$13)-CP375-EN375)+IF($K375=25,$D375,0)</f>
        <v/>
      </c>
      <c r="AS375">
        <f>MAX(0,AS374*(1+AS$6/Setup!$C$13)-CQ375-EO375)+IF($K375=26,$D375,0)</f>
        <v/>
      </c>
      <c r="AT375">
        <f>MAX(0,AT374*(1+AT$6/Setup!$C$13)-CR375-EP375)+IF($K375=27,$D375,0)</f>
        <v/>
      </c>
      <c r="AU375">
        <f>MAX(0,AU374*(1+AU$6/Setup!$C$13)-CS375-EQ375)+IF($K375=28,$D375,0)</f>
        <v/>
      </c>
      <c r="AV375">
        <f>MAX(0,AV374*(1+AV$6/Setup!$C$13)-CT375-ER375)+IF($K375=29,$D375,0)</f>
        <v/>
      </c>
      <c r="AW375">
        <f>MAX(0,AW374*(1+AW$6/Setup!$C$13)-CU375-ES375)+IF($K375=30,$D375,0)</f>
        <v/>
      </c>
      <c r="AX375">
        <f>MAX(0,AX374*(1+AX$6/Setup!$C$13)-CV375-ET375)+IF($K375=31,$D375,0)</f>
        <v/>
      </c>
      <c r="AY375">
        <f>MAX(0,AY374*(1+AY$6/Setup!$C$13)-CW375-EU375)+IF($K375=32,$D375,0)</f>
        <v/>
      </c>
      <c r="AZ375">
        <f>MAX(0,AZ374*(1+AZ$6/Setup!$C$13)-CX375-EV375)+IF($K375=33,$D375,0)</f>
        <v/>
      </c>
      <c r="BA375">
        <f>MAX(0,BA374*(1+BA$6/Setup!$C$13)-CY375-EW375)+IF($K375=34,$D375,0)</f>
        <v/>
      </c>
      <c r="BB375">
        <f>MAX(0,BB374*(1+BB$6/Setup!$C$13)-CZ375-EX375)+IF($K375=35,$D375,0)</f>
        <v/>
      </c>
      <c r="BC375">
        <f>MAX(0,BC374*(1+BC$6/Setup!$C$13)-DA375-EY375)+IF($K375=36,$D375,0)</f>
        <v/>
      </c>
      <c r="BD375">
        <f>MAX(0,BD374*(1+BD$6/Setup!$C$13)-DB375-EZ375)+IF($K375=37,$D375,0)</f>
        <v/>
      </c>
      <c r="BE375">
        <f>MAX(0,BE374*(1+BE$6/Setup!$C$13)-DC375-FA375)+IF($K375=38,$D375,0)</f>
        <v/>
      </c>
      <c r="BF375">
        <f>MAX(0,BF374*(1+BF$6/Setup!$C$13)-DD375-FB375)+IF($K375=39,$D375,0)</f>
        <v/>
      </c>
      <c r="BG375">
        <f>MAX(0,BG374*(1+BG$6/Setup!$C$13)-DE375-FC375)+IF($K375=40,$D375,0)</f>
        <v/>
      </c>
      <c r="BH375">
        <f>MAX(0,BH374*(1+BH$6/Setup!$C$13)-DF375-FD375)+IF($K375=41,$D375,0)</f>
        <v/>
      </c>
      <c r="BI375">
        <f>MAX(0,BI374*(1+BI$6/Setup!$C$13)-DG375-FE375)+IF($K375=42,$D375,0)</f>
        <v/>
      </c>
      <c r="BJ375">
        <f>MAX(0,BJ374*(1+BJ$6/Setup!$C$13)-DH375-FF375)+IF($K375=43,$D375,0)</f>
        <v/>
      </c>
      <c r="BK375">
        <f>MAX(0,BK374*(1+BK$6/Setup!$C$13)-DI375-FG375)+IF($K375=44,$D375,0)</f>
        <v/>
      </c>
      <c r="BL375">
        <f>MAX(0,BL374*(1+BL$6/Setup!$C$13)-DJ375-FH375)+IF($K375=45,$D375,0)</f>
        <v/>
      </c>
      <c r="BM375">
        <f>MAX(0,BM374*(1+BM$6/Setup!$C$13)-DK375-FI375)+IF($K375=46,$D375,0)</f>
        <v/>
      </c>
      <c r="BN375">
        <f>MAX(0,BN374*(1+BN$6/Setup!$C$13)-DL375-FJ375)+IF($K375=47,$D375,0)</f>
        <v/>
      </c>
      <c r="BO375">
        <f>MAX(0,BO374*(1+BO$6/Setup!$C$13)-DM375-FK375)+IF($K375=48,$D375,0)</f>
        <v/>
      </c>
      <c r="BP375">
        <f>MAX(0,BP374*(1+BP$6/Setup!$C$13)-DN375-FL375)+IF($K375=49,$D375,0)</f>
        <v/>
      </c>
      <c r="BQ375">
        <f>MAX(0,BQ374*(1+BQ$6/Setup!$C$13)-DO375-FM375)+IF($K375=50,$D375,0)</f>
        <v/>
      </c>
      <c r="BR375">
        <f>MIN(T374*(1+T$6/Setup!$C$13),T$7)</f>
        <v/>
      </c>
      <c r="BS375">
        <f>MIN(U374*(1+U$6/Setup!$C$13),U$7)</f>
        <v/>
      </c>
      <c r="BT375">
        <f>MIN(V374*(1+V$6/Setup!$C$13),V$7)</f>
        <v/>
      </c>
      <c r="BU375">
        <f>MIN(W374*(1+W$6/Setup!$C$13),W$7)</f>
        <v/>
      </c>
      <c r="BV375">
        <f>MIN(X374*(1+X$6/Setup!$C$13),X$7)</f>
        <v/>
      </c>
      <c r="BW375">
        <f>MIN(Y374*(1+Y$6/Setup!$C$13),Y$7)</f>
        <v/>
      </c>
      <c r="BX375">
        <f>MIN(Z374*(1+Z$6/Setup!$C$13),Z$7)</f>
        <v/>
      </c>
      <c r="BY375">
        <f>MIN(AA374*(1+AA$6/Setup!$C$13),AA$7)</f>
        <v/>
      </c>
      <c r="BZ375">
        <f>MIN(AB374*(1+AB$6/Setup!$C$13),AB$7)</f>
        <v/>
      </c>
      <c r="CA375">
        <f>MIN(AC374*(1+AC$6/Setup!$C$13),AC$7)</f>
        <v/>
      </c>
      <c r="CB375">
        <f>MIN(AD374*(1+AD$6/Setup!$C$13),AD$7)</f>
        <v/>
      </c>
      <c r="CC375">
        <f>MIN(AE374*(1+AE$6/Setup!$C$13),AE$7)</f>
        <v/>
      </c>
      <c r="CD375">
        <f>MIN(AF374*(1+AF$6/Setup!$C$13),AF$7)</f>
        <v/>
      </c>
      <c r="CE375">
        <f>MIN(AG374*(1+AG$6/Setup!$C$13),AG$7)</f>
        <v/>
      </c>
      <c r="CF375">
        <f>MIN(AH374*(1+AH$6/Setup!$C$13),AH$7)</f>
        <v/>
      </c>
      <c r="CG375">
        <f>MIN(AI374*(1+AI$6/Setup!$C$13),AI$7)</f>
        <v/>
      </c>
      <c r="CH375">
        <f>MIN(AJ374*(1+AJ$6/Setup!$C$13),AJ$7)</f>
        <v/>
      </c>
      <c r="CI375">
        <f>MIN(AK374*(1+AK$6/Setup!$C$13),AK$7)</f>
        <v/>
      </c>
      <c r="CJ375">
        <f>MIN(AL374*(1+AL$6/Setup!$C$13),AL$7)</f>
        <v/>
      </c>
      <c r="CK375">
        <f>MIN(AM374*(1+AM$6/Setup!$C$13),AM$7)</f>
        <v/>
      </c>
      <c r="CL375">
        <f>MIN(AN374*(1+AN$6/Setup!$C$13),AN$7)</f>
        <v/>
      </c>
      <c r="CM375">
        <f>MIN(AO374*(1+AO$6/Setup!$C$13),AO$7)</f>
        <v/>
      </c>
      <c r="CN375">
        <f>MIN(AP374*(1+AP$6/Setup!$C$13),AP$7)</f>
        <v/>
      </c>
      <c r="CO375">
        <f>MIN(AQ374*(1+AQ$6/Setup!$C$13),AQ$7)</f>
        <v/>
      </c>
      <c r="CP375">
        <f>MIN(AR374*(1+AR$6/Setup!$C$13),AR$7)</f>
        <v/>
      </c>
      <c r="CQ375">
        <f>MIN(AS374*(1+AS$6/Setup!$C$13),AS$7)</f>
        <v/>
      </c>
      <c r="CR375">
        <f>MIN(AT374*(1+AT$6/Setup!$C$13),AT$7)</f>
        <v/>
      </c>
      <c r="CS375">
        <f>MIN(AU374*(1+AU$6/Setup!$C$13),AU$7)</f>
        <v/>
      </c>
      <c r="CT375">
        <f>MIN(AV374*(1+AV$6/Setup!$C$13),AV$7)</f>
        <v/>
      </c>
      <c r="CU375">
        <f>MIN(AW374*(1+AW$6/Setup!$C$13),AW$7)</f>
        <v/>
      </c>
      <c r="CV375">
        <f>MIN(AX374*(1+AX$6/Setup!$C$13),AX$7)</f>
        <v/>
      </c>
      <c r="CW375">
        <f>MIN(AY374*(1+AY$6/Setup!$C$13),AY$7)</f>
        <v/>
      </c>
      <c r="CX375">
        <f>MIN(AZ374*(1+AZ$6/Setup!$C$13),AZ$7)</f>
        <v/>
      </c>
      <c r="CY375">
        <f>MIN(BA374*(1+BA$6/Setup!$C$13),BA$7)</f>
        <v/>
      </c>
      <c r="CZ375">
        <f>MIN(BB374*(1+BB$6/Setup!$C$13),BB$7)</f>
        <v/>
      </c>
      <c r="DA375">
        <f>MIN(BC374*(1+BC$6/Setup!$C$13),BC$7)</f>
        <v/>
      </c>
      <c r="DB375">
        <f>MIN(BD374*(1+BD$6/Setup!$C$13),BD$7)</f>
        <v/>
      </c>
      <c r="DC375">
        <f>MIN(BE374*(1+BE$6/Setup!$C$13),BE$7)</f>
        <v/>
      </c>
      <c r="DD375">
        <f>MIN(BF374*(1+BF$6/Setup!$C$13),BF$7)</f>
        <v/>
      </c>
      <c r="DE375">
        <f>MIN(BG374*(1+BG$6/Setup!$C$13),BG$7)</f>
        <v/>
      </c>
      <c r="DF375">
        <f>MIN(BH374*(1+BH$6/Setup!$C$13),BH$7)</f>
        <v/>
      </c>
      <c r="DG375">
        <f>MIN(BI374*(1+BI$6/Setup!$C$13),BI$7)</f>
        <v/>
      </c>
      <c r="DH375">
        <f>MIN(BJ374*(1+BJ$6/Setup!$C$13),BJ$7)</f>
        <v/>
      </c>
      <c r="DI375">
        <f>MIN(BK374*(1+BK$6/Setup!$C$13),BK$7)</f>
        <v/>
      </c>
      <c r="DJ375">
        <f>MIN(BL374*(1+BL$6/Setup!$C$13),BL$7)</f>
        <v/>
      </c>
      <c r="DK375">
        <f>MIN(BM374*(1+BM$6/Setup!$C$13),BM$7)</f>
        <v/>
      </c>
      <c r="DL375">
        <f>MIN(BN374*(1+BN$6/Setup!$C$13),BN$7)</f>
        <v/>
      </c>
      <c r="DM375">
        <f>MIN(BO374*(1+BO$6/Setup!$C$13),BO$7)</f>
        <v/>
      </c>
      <c r="DN375">
        <f>MIN(BP374*(1+BP$6/Setup!$C$13),BP$7)</f>
        <v/>
      </c>
      <c r="DO375">
        <f>MIN(BQ374*(1+BQ$6/Setup!$C$13),BQ$7)</f>
        <v/>
      </c>
      <c r="DP375">
        <f>MIN(T374*(1+T$6/Setup!$C$13)-BR375,$H375)</f>
        <v/>
      </c>
      <c r="DQ375">
        <f>MIN(U374*(1+U$6/Setup!$C$13)-BS375,MAX(0,$H375-SUM($DP375:DP375)))</f>
        <v/>
      </c>
      <c r="DR375">
        <f>MIN(V374*(1+V$6/Setup!$C$13)-BT375,MAX(0,$H375-SUM($DP375:DQ375)))</f>
        <v/>
      </c>
      <c r="DS375">
        <f>MIN(W374*(1+W$6/Setup!$C$13)-BU375,MAX(0,$H375-SUM($DP375:DR375)))</f>
        <v/>
      </c>
      <c r="DT375">
        <f>MIN(X374*(1+X$6/Setup!$C$13)-BV375,MAX(0,$H375-SUM($DP375:DS375)))</f>
        <v/>
      </c>
      <c r="DU375">
        <f>MIN(Y374*(1+Y$6/Setup!$C$13)-BW375,MAX(0,$H375-SUM($DP375:DT375)))</f>
        <v/>
      </c>
      <c r="DV375">
        <f>MIN(Z374*(1+Z$6/Setup!$C$13)-BX375,MAX(0,$H375-SUM($DP375:DU375)))</f>
        <v/>
      </c>
      <c r="DW375">
        <f>MIN(AA374*(1+AA$6/Setup!$C$13)-BY375,MAX(0,$H375-SUM($DP375:DV375)))</f>
        <v/>
      </c>
      <c r="DX375">
        <f>MIN(AB374*(1+AB$6/Setup!$C$13)-BZ375,MAX(0,$H375-SUM($DP375:DW375)))</f>
        <v/>
      </c>
      <c r="DY375">
        <f>MIN(AC374*(1+AC$6/Setup!$C$13)-CA375,MAX(0,$H375-SUM($DP375:DX375)))</f>
        <v/>
      </c>
      <c r="DZ375">
        <f>MIN(AD374*(1+AD$6/Setup!$C$13)-CB375,MAX(0,$H375-SUM($DP375:DY375)))</f>
        <v/>
      </c>
      <c r="EA375">
        <f>MIN(AE374*(1+AE$6/Setup!$C$13)-CC375,MAX(0,$H375-SUM($DP375:DZ375)))</f>
        <v/>
      </c>
      <c r="EB375">
        <f>MIN(AF374*(1+AF$6/Setup!$C$13)-CD375,MAX(0,$H375-SUM($DP375:EA375)))</f>
        <v/>
      </c>
      <c r="EC375">
        <f>MIN(AG374*(1+AG$6/Setup!$C$13)-CE375,MAX(0,$H375-SUM($DP375:EB375)))</f>
        <v/>
      </c>
      <c r="ED375">
        <f>MIN(AH374*(1+AH$6/Setup!$C$13)-CF375,MAX(0,$H375-SUM($DP375:EC375)))</f>
        <v/>
      </c>
      <c r="EE375">
        <f>MIN(AI374*(1+AI$6/Setup!$C$13)-CG375,MAX(0,$H375-SUM($DP375:ED375)))</f>
        <v/>
      </c>
      <c r="EF375">
        <f>MIN(AJ374*(1+AJ$6/Setup!$C$13)-CH375,MAX(0,$H375-SUM($DP375:EE375)))</f>
        <v/>
      </c>
      <c r="EG375">
        <f>MIN(AK374*(1+AK$6/Setup!$C$13)-CI375,MAX(0,$H375-SUM($DP375:EF375)))</f>
        <v/>
      </c>
      <c r="EH375">
        <f>MIN(AL374*(1+AL$6/Setup!$C$13)-CJ375,MAX(0,$H375-SUM($DP375:EG375)))</f>
        <v/>
      </c>
      <c r="EI375">
        <f>MIN(AM374*(1+AM$6/Setup!$C$13)-CK375,MAX(0,$H375-SUM($DP375:EH375)))</f>
        <v/>
      </c>
      <c r="EJ375">
        <f>MIN(AN374*(1+AN$6/Setup!$C$13)-CL375,MAX(0,$H375-SUM($DP375:EI375)))</f>
        <v/>
      </c>
      <c r="EK375">
        <f>MIN(AO374*(1+AO$6/Setup!$C$13)-CM375,MAX(0,$H375-SUM($DP375:EJ375)))</f>
        <v/>
      </c>
      <c r="EL375">
        <f>MIN(AP374*(1+AP$6/Setup!$C$13)-CN375,MAX(0,$H375-SUM($DP375:EK375)))</f>
        <v/>
      </c>
      <c r="EM375">
        <f>MIN(AQ374*(1+AQ$6/Setup!$C$13)-CO375,MAX(0,$H375-SUM($DP375:EL375)))</f>
        <v/>
      </c>
      <c r="EN375">
        <f>MIN(AR374*(1+AR$6/Setup!$C$13)-CP375,MAX(0,$H375-SUM($DP375:EM375)))</f>
        <v/>
      </c>
      <c r="EO375">
        <f>MIN(AS374*(1+AS$6/Setup!$C$13)-CQ375,MAX(0,$H375-SUM($DP375:EN375)))</f>
        <v/>
      </c>
      <c r="EP375">
        <f>MIN(AT374*(1+AT$6/Setup!$C$13)-CR375,MAX(0,$H375-SUM($DP375:EO375)))</f>
        <v/>
      </c>
      <c r="EQ375">
        <f>MIN(AU374*(1+AU$6/Setup!$C$13)-CS375,MAX(0,$H375-SUM($DP375:EP375)))</f>
        <v/>
      </c>
      <c r="ER375">
        <f>MIN(AV374*(1+AV$6/Setup!$C$13)-CT375,MAX(0,$H375-SUM($DP375:EQ375)))</f>
        <v/>
      </c>
      <c r="ES375">
        <f>MIN(AW374*(1+AW$6/Setup!$C$13)-CU375,MAX(0,$H375-SUM($DP375:ER375)))</f>
        <v/>
      </c>
      <c r="ET375">
        <f>MIN(AX374*(1+AX$6/Setup!$C$13)-CV375,MAX(0,$H375-SUM($DP375:ES375)))</f>
        <v/>
      </c>
      <c r="EU375">
        <f>MIN(AY374*(1+AY$6/Setup!$C$13)-CW375,MAX(0,$H375-SUM($DP375:ET375)))</f>
        <v/>
      </c>
      <c r="EV375">
        <f>MIN(AZ374*(1+AZ$6/Setup!$C$13)-CX375,MAX(0,$H375-SUM($DP375:EU375)))</f>
        <v/>
      </c>
      <c r="EW375">
        <f>MIN(BA374*(1+BA$6/Setup!$C$13)-CY375,MAX(0,$H375-SUM($DP375:EV375)))</f>
        <v/>
      </c>
      <c r="EX375">
        <f>MIN(BB374*(1+BB$6/Setup!$C$13)-CZ375,MAX(0,$H375-SUM($DP375:EW375)))</f>
        <v/>
      </c>
      <c r="EY375">
        <f>MIN(BC374*(1+BC$6/Setup!$C$13)-DA375,MAX(0,$H375-SUM($DP375:EX375)))</f>
        <v/>
      </c>
      <c r="EZ375">
        <f>MIN(BD374*(1+BD$6/Setup!$C$13)-DB375,MAX(0,$H375-SUM($DP375:EY375)))</f>
        <v/>
      </c>
      <c r="FA375">
        <f>MIN(BE374*(1+BE$6/Setup!$C$13)-DC375,MAX(0,$H375-SUM($DP375:EZ375)))</f>
        <v/>
      </c>
      <c r="FB375">
        <f>MIN(BF374*(1+BF$6/Setup!$C$13)-DD375,MAX(0,$H375-SUM($DP375:FA375)))</f>
        <v/>
      </c>
      <c r="FC375">
        <f>MIN(BG374*(1+BG$6/Setup!$C$13)-DE375,MAX(0,$H375-SUM($DP375:FB375)))</f>
        <v/>
      </c>
      <c r="FD375">
        <f>MIN(BH374*(1+BH$6/Setup!$C$13)-DF375,MAX(0,$H375-SUM($DP375:FC375)))</f>
        <v/>
      </c>
      <c r="FE375">
        <f>MIN(BI374*(1+BI$6/Setup!$C$13)-DG375,MAX(0,$H375-SUM($DP375:FD375)))</f>
        <v/>
      </c>
      <c r="FF375">
        <f>MIN(BJ374*(1+BJ$6/Setup!$C$13)-DH375,MAX(0,$H375-SUM($DP375:FE375)))</f>
        <v/>
      </c>
      <c r="FG375">
        <f>MIN(BK374*(1+BK$6/Setup!$C$13)-DI375,MAX(0,$H375-SUM($DP375:FF375)))</f>
        <v/>
      </c>
      <c r="FH375">
        <f>MIN(BL374*(1+BL$6/Setup!$C$13)-DJ375,MAX(0,$H375-SUM($DP375:FG375)))</f>
        <v/>
      </c>
      <c r="FI375">
        <f>MIN(BM374*(1+BM$6/Setup!$C$13)-DK375,MAX(0,$H375-SUM($DP375:FH375)))</f>
        <v/>
      </c>
      <c r="FJ375">
        <f>MIN(BN374*(1+BN$6/Setup!$C$13)-DL375,MAX(0,$H375-SUM($DP375:FI375)))</f>
        <v/>
      </c>
      <c r="FK375">
        <f>MIN(BO374*(1+BO$6/Setup!$C$13)-DM375,MAX(0,$H375-SUM($DP375:FJ375)))</f>
        <v/>
      </c>
      <c r="FL375">
        <f>MIN(BP374*(1+BP$6/Setup!$C$13)-DN375,MAX(0,$H375-SUM($DP375:FK375)))</f>
        <v/>
      </c>
      <c r="FM375">
        <f>MIN(BQ374*(1+BQ$6/Setup!$C$13)-DO375,MAX(0,$H375-SUM($DP375:FL375)))</f>
        <v/>
      </c>
    </row>
    <row r="376">
      <c r="A376">
        <f>A375+1</f>
        <v/>
      </c>
      <c r="B376">
        <f>IF(Setup!$C$6="Every week",Setup!$C$7+7*(A376-1),IF(Setup!$C$6="Every 2 weeks",Setup!$C$7+14*(A376-1),IF(Setup!$C$6="Every month",EDATE(Setup!$C$7,A376-1),EOMONTH(Setup!$C$7,INT((A376-1+Setup!$C$20)/2)-1)+MIN(IF(MOD(A376-1+Setup!$C$20,2)=0,Setup!$C$18,Setup!$C$19),DAY(EOMONTH(Setup!$C$7,INT((A376-1+Setup!$C$20)/2)))))))</f>
        <v/>
      </c>
      <c r="C376">
        <f>N('Paycheck Plan'!J372)</f>
        <v/>
      </c>
      <c r="D376">
        <f>N('Paycheck Plan'!K372)</f>
        <v/>
      </c>
      <c r="E376">
        <f>MIN(MAX(0,Setup!$C$10-F375),MAX(0,Setup!$C$8+C376-G376))</f>
        <v/>
      </c>
      <c r="F376">
        <f>F375+E376</f>
        <v/>
      </c>
      <c r="G376">
        <f>MIN(Setup!$C$14,MAX(0,Setup!$C$8+C376))</f>
        <v/>
      </c>
      <c r="H376">
        <f>MAX(0,Setup!$C$8+C376-G376-E376)+SUM($T$7:$BQ$7)-SUM(BR376:DO376)</f>
        <v/>
      </c>
      <c r="I376">
        <f>SUMPRODUCT(T375:BQ375,$T$6:$BQ$6)/Setup!$C$13</f>
        <v/>
      </c>
      <c r="J376">
        <f>SUM(T376:BQ376)</f>
        <v/>
      </c>
      <c r="K376">
        <f>IF(MAX(DP376:FM376)&gt;0,MATCH(MAX(DP376:FM376),DP376:FM376,0),1)</f>
        <v/>
      </c>
      <c r="T376">
        <f>MAX(0,T375*(1+T$6/Setup!$C$13)-BR376-DP376)+IF($K376=1,$D376,0)</f>
        <v/>
      </c>
      <c r="U376">
        <f>MAX(0,U375*(1+U$6/Setup!$C$13)-BS376-DQ376)+IF($K376=2,$D376,0)</f>
        <v/>
      </c>
      <c r="V376">
        <f>MAX(0,V375*(1+V$6/Setup!$C$13)-BT376-DR376)+IF($K376=3,$D376,0)</f>
        <v/>
      </c>
      <c r="W376">
        <f>MAX(0,W375*(1+W$6/Setup!$C$13)-BU376-DS376)+IF($K376=4,$D376,0)</f>
        <v/>
      </c>
      <c r="X376">
        <f>MAX(0,X375*(1+X$6/Setup!$C$13)-BV376-DT376)+IF($K376=5,$D376,0)</f>
        <v/>
      </c>
      <c r="Y376">
        <f>MAX(0,Y375*(1+Y$6/Setup!$C$13)-BW376-DU376)+IF($K376=6,$D376,0)</f>
        <v/>
      </c>
      <c r="Z376">
        <f>MAX(0,Z375*(1+Z$6/Setup!$C$13)-BX376-DV376)+IF($K376=7,$D376,0)</f>
        <v/>
      </c>
      <c r="AA376">
        <f>MAX(0,AA375*(1+AA$6/Setup!$C$13)-BY376-DW376)+IF($K376=8,$D376,0)</f>
        <v/>
      </c>
      <c r="AB376">
        <f>MAX(0,AB375*(1+AB$6/Setup!$C$13)-BZ376-DX376)+IF($K376=9,$D376,0)</f>
        <v/>
      </c>
      <c r="AC376">
        <f>MAX(0,AC375*(1+AC$6/Setup!$C$13)-CA376-DY376)+IF($K376=10,$D376,0)</f>
        <v/>
      </c>
      <c r="AD376">
        <f>MAX(0,AD375*(1+AD$6/Setup!$C$13)-CB376-DZ376)+IF($K376=11,$D376,0)</f>
        <v/>
      </c>
      <c r="AE376">
        <f>MAX(0,AE375*(1+AE$6/Setup!$C$13)-CC376-EA376)+IF($K376=12,$D376,0)</f>
        <v/>
      </c>
      <c r="AF376">
        <f>MAX(0,AF375*(1+AF$6/Setup!$C$13)-CD376-EB376)+IF($K376=13,$D376,0)</f>
        <v/>
      </c>
      <c r="AG376">
        <f>MAX(0,AG375*(1+AG$6/Setup!$C$13)-CE376-EC376)+IF($K376=14,$D376,0)</f>
        <v/>
      </c>
      <c r="AH376">
        <f>MAX(0,AH375*(1+AH$6/Setup!$C$13)-CF376-ED376)+IF($K376=15,$D376,0)</f>
        <v/>
      </c>
      <c r="AI376">
        <f>MAX(0,AI375*(1+AI$6/Setup!$C$13)-CG376-EE376)+IF($K376=16,$D376,0)</f>
        <v/>
      </c>
      <c r="AJ376">
        <f>MAX(0,AJ375*(1+AJ$6/Setup!$C$13)-CH376-EF376)+IF($K376=17,$D376,0)</f>
        <v/>
      </c>
      <c r="AK376">
        <f>MAX(0,AK375*(1+AK$6/Setup!$C$13)-CI376-EG376)+IF($K376=18,$D376,0)</f>
        <v/>
      </c>
      <c r="AL376">
        <f>MAX(0,AL375*(1+AL$6/Setup!$C$13)-CJ376-EH376)+IF($K376=19,$D376,0)</f>
        <v/>
      </c>
      <c r="AM376">
        <f>MAX(0,AM375*(1+AM$6/Setup!$C$13)-CK376-EI376)+IF($K376=20,$D376,0)</f>
        <v/>
      </c>
      <c r="AN376">
        <f>MAX(0,AN375*(1+AN$6/Setup!$C$13)-CL376-EJ376)+IF($K376=21,$D376,0)</f>
        <v/>
      </c>
      <c r="AO376">
        <f>MAX(0,AO375*(1+AO$6/Setup!$C$13)-CM376-EK376)+IF($K376=22,$D376,0)</f>
        <v/>
      </c>
      <c r="AP376">
        <f>MAX(0,AP375*(1+AP$6/Setup!$C$13)-CN376-EL376)+IF($K376=23,$D376,0)</f>
        <v/>
      </c>
      <c r="AQ376">
        <f>MAX(0,AQ375*(1+AQ$6/Setup!$C$13)-CO376-EM376)+IF($K376=24,$D376,0)</f>
        <v/>
      </c>
      <c r="AR376">
        <f>MAX(0,AR375*(1+AR$6/Setup!$C$13)-CP376-EN376)+IF($K376=25,$D376,0)</f>
        <v/>
      </c>
      <c r="AS376">
        <f>MAX(0,AS375*(1+AS$6/Setup!$C$13)-CQ376-EO376)+IF($K376=26,$D376,0)</f>
        <v/>
      </c>
      <c r="AT376">
        <f>MAX(0,AT375*(1+AT$6/Setup!$C$13)-CR376-EP376)+IF($K376=27,$D376,0)</f>
        <v/>
      </c>
      <c r="AU376">
        <f>MAX(0,AU375*(1+AU$6/Setup!$C$13)-CS376-EQ376)+IF($K376=28,$D376,0)</f>
        <v/>
      </c>
      <c r="AV376">
        <f>MAX(0,AV375*(1+AV$6/Setup!$C$13)-CT376-ER376)+IF($K376=29,$D376,0)</f>
        <v/>
      </c>
      <c r="AW376">
        <f>MAX(0,AW375*(1+AW$6/Setup!$C$13)-CU376-ES376)+IF($K376=30,$D376,0)</f>
        <v/>
      </c>
      <c r="AX376">
        <f>MAX(0,AX375*(1+AX$6/Setup!$C$13)-CV376-ET376)+IF($K376=31,$D376,0)</f>
        <v/>
      </c>
      <c r="AY376">
        <f>MAX(0,AY375*(1+AY$6/Setup!$C$13)-CW376-EU376)+IF($K376=32,$D376,0)</f>
        <v/>
      </c>
      <c r="AZ376">
        <f>MAX(0,AZ375*(1+AZ$6/Setup!$C$13)-CX376-EV376)+IF($K376=33,$D376,0)</f>
        <v/>
      </c>
      <c r="BA376">
        <f>MAX(0,BA375*(1+BA$6/Setup!$C$13)-CY376-EW376)+IF($K376=34,$D376,0)</f>
        <v/>
      </c>
      <c r="BB376">
        <f>MAX(0,BB375*(1+BB$6/Setup!$C$13)-CZ376-EX376)+IF($K376=35,$D376,0)</f>
        <v/>
      </c>
      <c r="BC376">
        <f>MAX(0,BC375*(1+BC$6/Setup!$C$13)-DA376-EY376)+IF($K376=36,$D376,0)</f>
        <v/>
      </c>
      <c r="BD376">
        <f>MAX(0,BD375*(1+BD$6/Setup!$C$13)-DB376-EZ376)+IF($K376=37,$D376,0)</f>
        <v/>
      </c>
      <c r="BE376">
        <f>MAX(0,BE375*(1+BE$6/Setup!$C$13)-DC376-FA376)+IF($K376=38,$D376,0)</f>
        <v/>
      </c>
      <c r="BF376">
        <f>MAX(0,BF375*(1+BF$6/Setup!$C$13)-DD376-FB376)+IF($K376=39,$D376,0)</f>
        <v/>
      </c>
      <c r="BG376">
        <f>MAX(0,BG375*(1+BG$6/Setup!$C$13)-DE376-FC376)+IF($K376=40,$D376,0)</f>
        <v/>
      </c>
      <c r="BH376">
        <f>MAX(0,BH375*(1+BH$6/Setup!$C$13)-DF376-FD376)+IF($K376=41,$D376,0)</f>
        <v/>
      </c>
      <c r="BI376">
        <f>MAX(0,BI375*(1+BI$6/Setup!$C$13)-DG376-FE376)+IF($K376=42,$D376,0)</f>
        <v/>
      </c>
      <c r="BJ376">
        <f>MAX(0,BJ375*(1+BJ$6/Setup!$C$13)-DH376-FF376)+IF($K376=43,$D376,0)</f>
        <v/>
      </c>
      <c r="BK376">
        <f>MAX(0,BK375*(1+BK$6/Setup!$C$13)-DI376-FG376)+IF($K376=44,$D376,0)</f>
        <v/>
      </c>
      <c r="BL376">
        <f>MAX(0,BL375*(1+BL$6/Setup!$C$13)-DJ376-FH376)+IF($K376=45,$D376,0)</f>
        <v/>
      </c>
      <c r="BM376">
        <f>MAX(0,BM375*(1+BM$6/Setup!$C$13)-DK376-FI376)+IF($K376=46,$D376,0)</f>
        <v/>
      </c>
      <c r="BN376">
        <f>MAX(0,BN375*(1+BN$6/Setup!$C$13)-DL376-FJ376)+IF($K376=47,$D376,0)</f>
        <v/>
      </c>
      <c r="BO376">
        <f>MAX(0,BO375*(1+BO$6/Setup!$C$13)-DM376-FK376)+IF($K376=48,$D376,0)</f>
        <v/>
      </c>
      <c r="BP376">
        <f>MAX(0,BP375*(1+BP$6/Setup!$C$13)-DN376-FL376)+IF($K376=49,$D376,0)</f>
        <v/>
      </c>
      <c r="BQ376">
        <f>MAX(0,BQ375*(1+BQ$6/Setup!$C$13)-DO376-FM376)+IF($K376=50,$D376,0)</f>
        <v/>
      </c>
      <c r="BR376">
        <f>MIN(T375*(1+T$6/Setup!$C$13),T$7)</f>
        <v/>
      </c>
      <c r="BS376">
        <f>MIN(U375*(1+U$6/Setup!$C$13),U$7)</f>
        <v/>
      </c>
      <c r="BT376">
        <f>MIN(V375*(1+V$6/Setup!$C$13),V$7)</f>
        <v/>
      </c>
      <c r="BU376">
        <f>MIN(W375*(1+W$6/Setup!$C$13),W$7)</f>
        <v/>
      </c>
      <c r="BV376">
        <f>MIN(X375*(1+X$6/Setup!$C$13),X$7)</f>
        <v/>
      </c>
      <c r="BW376">
        <f>MIN(Y375*(1+Y$6/Setup!$C$13),Y$7)</f>
        <v/>
      </c>
      <c r="BX376">
        <f>MIN(Z375*(1+Z$6/Setup!$C$13),Z$7)</f>
        <v/>
      </c>
      <c r="BY376">
        <f>MIN(AA375*(1+AA$6/Setup!$C$13),AA$7)</f>
        <v/>
      </c>
      <c r="BZ376">
        <f>MIN(AB375*(1+AB$6/Setup!$C$13),AB$7)</f>
        <v/>
      </c>
      <c r="CA376">
        <f>MIN(AC375*(1+AC$6/Setup!$C$13),AC$7)</f>
        <v/>
      </c>
      <c r="CB376">
        <f>MIN(AD375*(1+AD$6/Setup!$C$13),AD$7)</f>
        <v/>
      </c>
      <c r="CC376">
        <f>MIN(AE375*(1+AE$6/Setup!$C$13),AE$7)</f>
        <v/>
      </c>
      <c r="CD376">
        <f>MIN(AF375*(1+AF$6/Setup!$C$13),AF$7)</f>
        <v/>
      </c>
      <c r="CE376">
        <f>MIN(AG375*(1+AG$6/Setup!$C$13),AG$7)</f>
        <v/>
      </c>
      <c r="CF376">
        <f>MIN(AH375*(1+AH$6/Setup!$C$13),AH$7)</f>
        <v/>
      </c>
      <c r="CG376">
        <f>MIN(AI375*(1+AI$6/Setup!$C$13),AI$7)</f>
        <v/>
      </c>
      <c r="CH376">
        <f>MIN(AJ375*(1+AJ$6/Setup!$C$13),AJ$7)</f>
        <v/>
      </c>
      <c r="CI376">
        <f>MIN(AK375*(1+AK$6/Setup!$C$13),AK$7)</f>
        <v/>
      </c>
      <c r="CJ376">
        <f>MIN(AL375*(1+AL$6/Setup!$C$13),AL$7)</f>
        <v/>
      </c>
      <c r="CK376">
        <f>MIN(AM375*(1+AM$6/Setup!$C$13),AM$7)</f>
        <v/>
      </c>
      <c r="CL376">
        <f>MIN(AN375*(1+AN$6/Setup!$C$13),AN$7)</f>
        <v/>
      </c>
      <c r="CM376">
        <f>MIN(AO375*(1+AO$6/Setup!$C$13),AO$7)</f>
        <v/>
      </c>
      <c r="CN376">
        <f>MIN(AP375*(1+AP$6/Setup!$C$13),AP$7)</f>
        <v/>
      </c>
      <c r="CO376">
        <f>MIN(AQ375*(1+AQ$6/Setup!$C$13),AQ$7)</f>
        <v/>
      </c>
      <c r="CP376">
        <f>MIN(AR375*(1+AR$6/Setup!$C$13),AR$7)</f>
        <v/>
      </c>
      <c r="CQ376">
        <f>MIN(AS375*(1+AS$6/Setup!$C$13),AS$7)</f>
        <v/>
      </c>
      <c r="CR376">
        <f>MIN(AT375*(1+AT$6/Setup!$C$13),AT$7)</f>
        <v/>
      </c>
      <c r="CS376">
        <f>MIN(AU375*(1+AU$6/Setup!$C$13),AU$7)</f>
        <v/>
      </c>
      <c r="CT376">
        <f>MIN(AV375*(1+AV$6/Setup!$C$13),AV$7)</f>
        <v/>
      </c>
      <c r="CU376">
        <f>MIN(AW375*(1+AW$6/Setup!$C$13),AW$7)</f>
        <v/>
      </c>
      <c r="CV376">
        <f>MIN(AX375*(1+AX$6/Setup!$C$13),AX$7)</f>
        <v/>
      </c>
      <c r="CW376">
        <f>MIN(AY375*(1+AY$6/Setup!$C$13),AY$7)</f>
        <v/>
      </c>
      <c r="CX376">
        <f>MIN(AZ375*(1+AZ$6/Setup!$C$13),AZ$7)</f>
        <v/>
      </c>
      <c r="CY376">
        <f>MIN(BA375*(1+BA$6/Setup!$C$13),BA$7)</f>
        <v/>
      </c>
      <c r="CZ376">
        <f>MIN(BB375*(1+BB$6/Setup!$C$13),BB$7)</f>
        <v/>
      </c>
      <c r="DA376">
        <f>MIN(BC375*(1+BC$6/Setup!$C$13),BC$7)</f>
        <v/>
      </c>
      <c r="DB376">
        <f>MIN(BD375*(1+BD$6/Setup!$C$13),BD$7)</f>
        <v/>
      </c>
      <c r="DC376">
        <f>MIN(BE375*(1+BE$6/Setup!$C$13),BE$7)</f>
        <v/>
      </c>
      <c r="DD376">
        <f>MIN(BF375*(1+BF$6/Setup!$C$13),BF$7)</f>
        <v/>
      </c>
      <c r="DE376">
        <f>MIN(BG375*(1+BG$6/Setup!$C$13),BG$7)</f>
        <v/>
      </c>
      <c r="DF376">
        <f>MIN(BH375*(1+BH$6/Setup!$C$13),BH$7)</f>
        <v/>
      </c>
      <c r="DG376">
        <f>MIN(BI375*(1+BI$6/Setup!$C$13),BI$7)</f>
        <v/>
      </c>
      <c r="DH376">
        <f>MIN(BJ375*(1+BJ$6/Setup!$C$13),BJ$7)</f>
        <v/>
      </c>
      <c r="DI376">
        <f>MIN(BK375*(1+BK$6/Setup!$C$13),BK$7)</f>
        <v/>
      </c>
      <c r="DJ376">
        <f>MIN(BL375*(1+BL$6/Setup!$C$13),BL$7)</f>
        <v/>
      </c>
      <c r="DK376">
        <f>MIN(BM375*(1+BM$6/Setup!$C$13),BM$7)</f>
        <v/>
      </c>
      <c r="DL376">
        <f>MIN(BN375*(1+BN$6/Setup!$C$13),BN$7)</f>
        <v/>
      </c>
      <c r="DM376">
        <f>MIN(BO375*(1+BO$6/Setup!$C$13),BO$7)</f>
        <v/>
      </c>
      <c r="DN376">
        <f>MIN(BP375*(1+BP$6/Setup!$C$13),BP$7)</f>
        <v/>
      </c>
      <c r="DO376">
        <f>MIN(BQ375*(1+BQ$6/Setup!$C$13),BQ$7)</f>
        <v/>
      </c>
      <c r="DP376">
        <f>MIN(T375*(1+T$6/Setup!$C$13)-BR376,$H376)</f>
        <v/>
      </c>
      <c r="DQ376">
        <f>MIN(U375*(1+U$6/Setup!$C$13)-BS376,MAX(0,$H376-SUM($DP376:DP376)))</f>
        <v/>
      </c>
      <c r="DR376">
        <f>MIN(V375*(1+V$6/Setup!$C$13)-BT376,MAX(0,$H376-SUM($DP376:DQ376)))</f>
        <v/>
      </c>
      <c r="DS376">
        <f>MIN(W375*(1+W$6/Setup!$C$13)-BU376,MAX(0,$H376-SUM($DP376:DR376)))</f>
        <v/>
      </c>
      <c r="DT376">
        <f>MIN(X375*(1+X$6/Setup!$C$13)-BV376,MAX(0,$H376-SUM($DP376:DS376)))</f>
        <v/>
      </c>
      <c r="DU376">
        <f>MIN(Y375*(1+Y$6/Setup!$C$13)-BW376,MAX(0,$H376-SUM($DP376:DT376)))</f>
        <v/>
      </c>
      <c r="DV376">
        <f>MIN(Z375*(1+Z$6/Setup!$C$13)-BX376,MAX(0,$H376-SUM($DP376:DU376)))</f>
        <v/>
      </c>
      <c r="DW376">
        <f>MIN(AA375*(1+AA$6/Setup!$C$13)-BY376,MAX(0,$H376-SUM($DP376:DV376)))</f>
        <v/>
      </c>
      <c r="DX376">
        <f>MIN(AB375*(1+AB$6/Setup!$C$13)-BZ376,MAX(0,$H376-SUM($DP376:DW376)))</f>
        <v/>
      </c>
      <c r="DY376">
        <f>MIN(AC375*(1+AC$6/Setup!$C$13)-CA376,MAX(0,$H376-SUM($DP376:DX376)))</f>
        <v/>
      </c>
      <c r="DZ376">
        <f>MIN(AD375*(1+AD$6/Setup!$C$13)-CB376,MAX(0,$H376-SUM($DP376:DY376)))</f>
        <v/>
      </c>
      <c r="EA376">
        <f>MIN(AE375*(1+AE$6/Setup!$C$13)-CC376,MAX(0,$H376-SUM($DP376:DZ376)))</f>
        <v/>
      </c>
      <c r="EB376">
        <f>MIN(AF375*(1+AF$6/Setup!$C$13)-CD376,MAX(0,$H376-SUM($DP376:EA376)))</f>
        <v/>
      </c>
      <c r="EC376">
        <f>MIN(AG375*(1+AG$6/Setup!$C$13)-CE376,MAX(0,$H376-SUM($DP376:EB376)))</f>
        <v/>
      </c>
      <c r="ED376">
        <f>MIN(AH375*(1+AH$6/Setup!$C$13)-CF376,MAX(0,$H376-SUM($DP376:EC376)))</f>
        <v/>
      </c>
      <c r="EE376">
        <f>MIN(AI375*(1+AI$6/Setup!$C$13)-CG376,MAX(0,$H376-SUM($DP376:ED376)))</f>
        <v/>
      </c>
      <c r="EF376">
        <f>MIN(AJ375*(1+AJ$6/Setup!$C$13)-CH376,MAX(0,$H376-SUM($DP376:EE376)))</f>
        <v/>
      </c>
      <c r="EG376">
        <f>MIN(AK375*(1+AK$6/Setup!$C$13)-CI376,MAX(0,$H376-SUM($DP376:EF376)))</f>
        <v/>
      </c>
      <c r="EH376">
        <f>MIN(AL375*(1+AL$6/Setup!$C$13)-CJ376,MAX(0,$H376-SUM($DP376:EG376)))</f>
        <v/>
      </c>
      <c r="EI376">
        <f>MIN(AM375*(1+AM$6/Setup!$C$13)-CK376,MAX(0,$H376-SUM($DP376:EH376)))</f>
        <v/>
      </c>
      <c r="EJ376">
        <f>MIN(AN375*(1+AN$6/Setup!$C$13)-CL376,MAX(0,$H376-SUM($DP376:EI376)))</f>
        <v/>
      </c>
      <c r="EK376">
        <f>MIN(AO375*(1+AO$6/Setup!$C$13)-CM376,MAX(0,$H376-SUM($DP376:EJ376)))</f>
        <v/>
      </c>
      <c r="EL376">
        <f>MIN(AP375*(1+AP$6/Setup!$C$13)-CN376,MAX(0,$H376-SUM($DP376:EK376)))</f>
        <v/>
      </c>
      <c r="EM376">
        <f>MIN(AQ375*(1+AQ$6/Setup!$C$13)-CO376,MAX(0,$H376-SUM($DP376:EL376)))</f>
        <v/>
      </c>
      <c r="EN376">
        <f>MIN(AR375*(1+AR$6/Setup!$C$13)-CP376,MAX(0,$H376-SUM($DP376:EM376)))</f>
        <v/>
      </c>
      <c r="EO376">
        <f>MIN(AS375*(1+AS$6/Setup!$C$13)-CQ376,MAX(0,$H376-SUM($DP376:EN376)))</f>
        <v/>
      </c>
      <c r="EP376">
        <f>MIN(AT375*(1+AT$6/Setup!$C$13)-CR376,MAX(0,$H376-SUM($DP376:EO376)))</f>
        <v/>
      </c>
      <c r="EQ376">
        <f>MIN(AU375*(1+AU$6/Setup!$C$13)-CS376,MAX(0,$H376-SUM($DP376:EP376)))</f>
        <v/>
      </c>
      <c r="ER376">
        <f>MIN(AV375*(1+AV$6/Setup!$C$13)-CT376,MAX(0,$H376-SUM($DP376:EQ376)))</f>
        <v/>
      </c>
      <c r="ES376">
        <f>MIN(AW375*(1+AW$6/Setup!$C$13)-CU376,MAX(0,$H376-SUM($DP376:ER376)))</f>
        <v/>
      </c>
      <c r="ET376">
        <f>MIN(AX375*(1+AX$6/Setup!$C$13)-CV376,MAX(0,$H376-SUM($DP376:ES376)))</f>
        <v/>
      </c>
      <c r="EU376">
        <f>MIN(AY375*(1+AY$6/Setup!$C$13)-CW376,MAX(0,$H376-SUM($DP376:ET376)))</f>
        <v/>
      </c>
      <c r="EV376">
        <f>MIN(AZ375*(1+AZ$6/Setup!$C$13)-CX376,MAX(0,$H376-SUM($DP376:EU376)))</f>
        <v/>
      </c>
      <c r="EW376">
        <f>MIN(BA375*(1+BA$6/Setup!$C$13)-CY376,MAX(0,$H376-SUM($DP376:EV376)))</f>
        <v/>
      </c>
      <c r="EX376">
        <f>MIN(BB375*(1+BB$6/Setup!$C$13)-CZ376,MAX(0,$H376-SUM($DP376:EW376)))</f>
        <v/>
      </c>
      <c r="EY376">
        <f>MIN(BC375*(1+BC$6/Setup!$C$13)-DA376,MAX(0,$H376-SUM($DP376:EX376)))</f>
        <v/>
      </c>
      <c r="EZ376">
        <f>MIN(BD375*(1+BD$6/Setup!$C$13)-DB376,MAX(0,$H376-SUM($DP376:EY376)))</f>
        <v/>
      </c>
      <c r="FA376">
        <f>MIN(BE375*(1+BE$6/Setup!$C$13)-DC376,MAX(0,$H376-SUM($DP376:EZ376)))</f>
        <v/>
      </c>
      <c r="FB376">
        <f>MIN(BF375*(1+BF$6/Setup!$C$13)-DD376,MAX(0,$H376-SUM($DP376:FA376)))</f>
        <v/>
      </c>
      <c r="FC376">
        <f>MIN(BG375*(1+BG$6/Setup!$C$13)-DE376,MAX(0,$H376-SUM($DP376:FB376)))</f>
        <v/>
      </c>
      <c r="FD376">
        <f>MIN(BH375*(1+BH$6/Setup!$C$13)-DF376,MAX(0,$H376-SUM($DP376:FC376)))</f>
        <v/>
      </c>
      <c r="FE376">
        <f>MIN(BI375*(1+BI$6/Setup!$C$13)-DG376,MAX(0,$H376-SUM($DP376:FD376)))</f>
        <v/>
      </c>
      <c r="FF376">
        <f>MIN(BJ375*(1+BJ$6/Setup!$C$13)-DH376,MAX(0,$H376-SUM($DP376:FE376)))</f>
        <v/>
      </c>
      <c r="FG376">
        <f>MIN(BK375*(1+BK$6/Setup!$C$13)-DI376,MAX(0,$H376-SUM($DP376:FF376)))</f>
        <v/>
      </c>
      <c r="FH376">
        <f>MIN(BL375*(1+BL$6/Setup!$C$13)-DJ376,MAX(0,$H376-SUM($DP376:FG376)))</f>
        <v/>
      </c>
      <c r="FI376">
        <f>MIN(BM375*(1+BM$6/Setup!$C$13)-DK376,MAX(0,$H376-SUM($DP376:FH376)))</f>
        <v/>
      </c>
      <c r="FJ376">
        <f>MIN(BN375*(1+BN$6/Setup!$C$13)-DL376,MAX(0,$H376-SUM($DP376:FI376)))</f>
        <v/>
      </c>
      <c r="FK376">
        <f>MIN(BO375*(1+BO$6/Setup!$C$13)-DM376,MAX(0,$H376-SUM($DP376:FJ376)))</f>
        <v/>
      </c>
      <c r="FL376">
        <f>MIN(BP375*(1+BP$6/Setup!$C$13)-DN376,MAX(0,$H376-SUM($DP376:FK376)))</f>
        <v/>
      </c>
      <c r="FM376">
        <f>MIN(BQ375*(1+BQ$6/Setup!$C$13)-DO376,MAX(0,$H376-SUM($DP376:FL376)))</f>
        <v/>
      </c>
    </row>
    <row r="377">
      <c r="A377">
        <f>A376+1</f>
        <v/>
      </c>
      <c r="B377">
        <f>IF(Setup!$C$6="Every week",Setup!$C$7+7*(A377-1),IF(Setup!$C$6="Every 2 weeks",Setup!$C$7+14*(A377-1),IF(Setup!$C$6="Every month",EDATE(Setup!$C$7,A377-1),EOMONTH(Setup!$C$7,INT((A377-1+Setup!$C$20)/2)-1)+MIN(IF(MOD(A377-1+Setup!$C$20,2)=0,Setup!$C$18,Setup!$C$19),DAY(EOMONTH(Setup!$C$7,INT((A377-1+Setup!$C$20)/2)))))))</f>
        <v/>
      </c>
      <c r="C377">
        <f>N('Paycheck Plan'!J373)</f>
        <v/>
      </c>
      <c r="D377">
        <f>N('Paycheck Plan'!K373)</f>
        <v/>
      </c>
      <c r="E377">
        <f>MIN(MAX(0,Setup!$C$10-F376),MAX(0,Setup!$C$8+C377-G377))</f>
        <v/>
      </c>
      <c r="F377">
        <f>F376+E377</f>
        <v/>
      </c>
      <c r="G377">
        <f>MIN(Setup!$C$14,MAX(0,Setup!$C$8+C377))</f>
        <v/>
      </c>
      <c r="H377">
        <f>MAX(0,Setup!$C$8+C377-G377-E377)+SUM($T$7:$BQ$7)-SUM(BR377:DO377)</f>
        <v/>
      </c>
      <c r="I377">
        <f>SUMPRODUCT(T376:BQ376,$T$6:$BQ$6)/Setup!$C$13</f>
        <v/>
      </c>
      <c r="J377">
        <f>SUM(T377:BQ377)</f>
        <v/>
      </c>
      <c r="K377">
        <f>IF(MAX(DP377:FM377)&gt;0,MATCH(MAX(DP377:FM377),DP377:FM377,0),1)</f>
        <v/>
      </c>
      <c r="T377">
        <f>MAX(0,T376*(1+T$6/Setup!$C$13)-BR377-DP377)+IF($K377=1,$D377,0)</f>
        <v/>
      </c>
      <c r="U377">
        <f>MAX(0,U376*(1+U$6/Setup!$C$13)-BS377-DQ377)+IF($K377=2,$D377,0)</f>
        <v/>
      </c>
      <c r="V377">
        <f>MAX(0,V376*(1+V$6/Setup!$C$13)-BT377-DR377)+IF($K377=3,$D377,0)</f>
        <v/>
      </c>
      <c r="W377">
        <f>MAX(0,W376*(1+W$6/Setup!$C$13)-BU377-DS377)+IF($K377=4,$D377,0)</f>
        <v/>
      </c>
      <c r="X377">
        <f>MAX(0,X376*(1+X$6/Setup!$C$13)-BV377-DT377)+IF($K377=5,$D377,0)</f>
        <v/>
      </c>
      <c r="Y377">
        <f>MAX(0,Y376*(1+Y$6/Setup!$C$13)-BW377-DU377)+IF($K377=6,$D377,0)</f>
        <v/>
      </c>
      <c r="Z377">
        <f>MAX(0,Z376*(1+Z$6/Setup!$C$13)-BX377-DV377)+IF($K377=7,$D377,0)</f>
        <v/>
      </c>
      <c r="AA377">
        <f>MAX(0,AA376*(1+AA$6/Setup!$C$13)-BY377-DW377)+IF($K377=8,$D377,0)</f>
        <v/>
      </c>
      <c r="AB377">
        <f>MAX(0,AB376*(1+AB$6/Setup!$C$13)-BZ377-DX377)+IF($K377=9,$D377,0)</f>
        <v/>
      </c>
      <c r="AC377">
        <f>MAX(0,AC376*(1+AC$6/Setup!$C$13)-CA377-DY377)+IF($K377=10,$D377,0)</f>
        <v/>
      </c>
      <c r="AD377">
        <f>MAX(0,AD376*(1+AD$6/Setup!$C$13)-CB377-DZ377)+IF($K377=11,$D377,0)</f>
        <v/>
      </c>
      <c r="AE377">
        <f>MAX(0,AE376*(1+AE$6/Setup!$C$13)-CC377-EA377)+IF($K377=12,$D377,0)</f>
        <v/>
      </c>
      <c r="AF377">
        <f>MAX(0,AF376*(1+AF$6/Setup!$C$13)-CD377-EB377)+IF($K377=13,$D377,0)</f>
        <v/>
      </c>
      <c r="AG377">
        <f>MAX(0,AG376*(1+AG$6/Setup!$C$13)-CE377-EC377)+IF($K377=14,$D377,0)</f>
        <v/>
      </c>
      <c r="AH377">
        <f>MAX(0,AH376*(1+AH$6/Setup!$C$13)-CF377-ED377)+IF($K377=15,$D377,0)</f>
        <v/>
      </c>
      <c r="AI377">
        <f>MAX(0,AI376*(1+AI$6/Setup!$C$13)-CG377-EE377)+IF($K377=16,$D377,0)</f>
        <v/>
      </c>
      <c r="AJ377">
        <f>MAX(0,AJ376*(1+AJ$6/Setup!$C$13)-CH377-EF377)+IF($K377=17,$D377,0)</f>
        <v/>
      </c>
      <c r="AK377">
        <f>MAX(0,AK376*(1+AK$6/Setup!$C$13)-CI377-EG377)+IF($K377=18,$D377,0)</f>
        <v/>
      </c>
      <c r="AL377">
        <f>MAX(0,AL376*(1+AL$6/Setup!$C$13)-CJ377-EH377)+IF($K377=19,$D377,0)</f>
        <v/>
      </c>
      <c r="AM377">
        <f>MAX(0,AM376*(1+AM$6/Setup!$C$13)-CK377-EI377)+IF($K377=20,$D377,0)</f>
        <v/>
      </c>
      <c r="AN377">
        <f>MAX(0,AN376*(1+AN$6/Setup!$C$13)-CL377-EJ377)+IF($K377=21,$D377,0)</f>
        <v/>
      </c>
      <c r="AO377">
        <f>MAX(0,AO376*(1+AO$6/Setup!$C$13)-CM377-EK377)+IF($K377=22,$D377,0)</f>
        <v/>
      </c>
      <c r="AP377">
        <f>MAX(0,AP376*(1+AP$6/Setup!$C$13)-CN377-EL377)+IF($K377=23,$D377,0)</f>
        <v/>
      </c>
      <c r="AQ377">
        <f>MAX(0,AQ376*(1+AQ$6/Setup!$C$13)-CO377-EM377)+IF($K377=24,$D377,0)</f>
        <v/>
      </c>
      <c r="AR377">
        <f>MAX(0,AR376*(1+AR$6/Setup!$C$13)-CP377-EN377)+IF($K377=25,$D377,0)</f>
        <v/>
      </c>
      <c r="AS377">
        <f>MAX(0,AS376*(1+AS$6/Setup!$C$13)-CQ377-EO377)+IF($K377=26,$D377,0)</f>
        <v/>
      </c>
      <c r="AT377">
        <f>MAX(0,AT376*(1+AT$6/Setup!$C$13)-CR377-EP377)+IF($K377=27,$D377,0)</f>
        <v/>
      </c>
      <c r="AU377">
        <f>MAX(0,AU376*(1+AU$6/Setup!$C$13)-CS377-EQ377)+IF($K377=28,$D377,0)</f>
        <v/>
      </c>
      <c r="AV377">
        <f>MAX(0,AV376*(1+AV$6/Setup!$C$13)-CT377-ER377)+IF($K377=29,$D377,0)</f>
        <v/>
      </c>
      <c r="AW377">
        <f>MAX(0,AW376*(1+AW$6/Setup!$C$13)-CU377-ES377)+IF($K377=30,$D377,0)</f>
        <v/>
      </c>
      <c r="AX377">
        <f>MAX(0,AX376*(1+AX$6/Setup!$C$13)-CV377-ET377)+IF($K377=31,$D377,0)</f>
        <v/>
      </c>
      <c r="AY377">
        <f>MAX(0,AY376*(1+AY$6/Setup!$C$13)-CW377-EU377)+IF($K377=32,$D377,0)</f>
        <v/>
      </c>
      <c r="AZ377">
        <f>MAX(0,AZ376*(1+AZ$6/Setup!$C$13)-CX377-EV377)+IF($K377=33,$D377,0)</f>
        <v/>
      </c>
      <c r="BA377">
        <f>MAX(0,BA376*(1+BA$6/Setup!$C$13)-CY377-EW377)+IF($K377=34,$D377,0)</f>
        <v/>
      </c>
      <c r="BB377">
        <f>MAX(0,BB376*(1+BB$6/Setup!$C$13)-CZ377-EX377)+IF($K377=35,$D377,0)</f>
        <v/>
      </c>
      <c r="BC377">
        <f>MAX(0,BC376*(1+BC$6/Setup!$C$13)-DA377-EY377)+IF($K377=36,$D377,0)</f>
        <v/>
      </c>
      <c r="BD377">
        <f>MAX(0,BD376*(1+BD$6/Setup!$C$13)-DB377-EZ377)+IF($K377=37,$D377,0)</f>
        <v/>
      </c>
      <c r="BE377">
        <f>MAX(0,BE376*(1+BE$6/Setup!$C$13)-DC377-FA377)+IF($K377=38,$D377,0)</f>
        <v/>
      </c>
      <c r="BF377">
        <f>MAX(0,BF376*(1+BF$6/Setup!$C$13)-DD377-FB377)+IF($K377=39,$D377,0)</f>
        <v/>
      </c>
      <c r="BG377">
        <f>MAX(0,BG376*(1+BG$6/Setup!$C$13)-DE377-FC377)+IF($K377=40,$D377,0)</f>
        <v/>
      </c>
      <c r="BH377">
        <f>MAX(0,BH376*(1+BH$6/Setup!$C$13)-DF377-FD377)+IF($K377=41,$D377,0)</f>
        <v/>
      </c>
      <c r="BI377">
        <f>MAX(0,BI376*(1+BI$6/Setup!$C$13)-DG377-FE377)+IF($K377=42,$D377,0)</f>
        <v/>
      </c>
      <c r="BJ377">
        <f>MAX(0,BJ376*(1+BJ$6/Setup!$C$13)-DH377-FF377)+IF($K377=43,$D377,0)</f>
        <v/>
      </c>
      <c r="BK377">
        <f>MAX(0,BK376*(1+BK$6/Setup!$C$13)-DI377-FG377)+IF($K377=44,$D377,0)</f>
        <v/>
      </c>
      <c r="BL377">
        <f>MAX(0,BL376*(1+BL$6/Setup!$C$13)-DJ377-FH377)+IF($K377=45,$D377,0)</f>
        <v/>
      </c>
      <c r="BM377">
        <f>MAX(0,BM376*(1+BM$6/Setup!$C$13)-DK377-FI377)+IF($K377=46,$D377,0)</f>
        <v/>
      </c>
      <c r="BN377">
        <f>MAX(0,BN376*(1+BN$6/Setup!$C$13)-DL377-FJ377)+IF($K377=47,$D377,0)</f>
        <v/>
      </c>
      <c r="BO377">
        <f>MAX(0,BO376*(1+BO$6/Setup!$C$13)-DM377-FK377)+IF($K377=48,$D377,0)</f>
        <v/>
      </c>
      <c r="BP377">
        <f>MAX(0,BP376*(1+BP$6/Setup!$C$13)-DN377-FL377)+IF($K377=49,$D377,0)</f>
        <v/>
      </c>
      <c r="BQ377">
        <f>MAX(0,BQ376*(1+BQ$6/Setup!$C$13)-DO377-FM377)+IF($K377=50,$D377,0)</f>
        <v/>
      </c>
      <c r="BR377">
        <f>MIN(T376*(1+T$6/Setup!$C$13),T$7)</f>
        <v/>
      </c>
      <c r="BS377">
        <f>MIN(U376*(1+U$6/Setup!$C$13),U$7)</f>
        <v/>
      </c>
      <c r="BT377">
        <f>MIN(V376*(1+V$6/Setup!$C$13),V$7)</f>
        <v/>
      </c>
      <c r="BU377">
        <f>MIN(W376*(1+W$6/Setup!$C$13),W$7)</f>
        <v/>
      </c>
      <c r="BV377">
        <f>MIN(X376*(1+X$6/Setup!$C$13),X$7)</f>
        <v/>
      </c>
      <c r="BW377">
        <f>MIN(Y376*(1+Y$6/Setup!$C$13),Y$7)</f>
        <v/>
      </c>
      <c r="BX377">
        <f>MIN(Z376*(1+Z$6/Setup!$C$13),Z$7)</f>
        <v/>
      </c>
      <c r="BY377">
        <f>MIN(AA376*(1+AA$6/Setup!$C$13),AA$7)</f>
        <v/>
      </c>
      <c r="BZ377">
        <f>MIN(AB376*(1+AB$6/Setup!$C$13),AB$7)</f>
        <v/>
      </c>
      <c r="CA377">
        <f>MIN(AC376*(1+AC$6/Setup!$C$13),AC$7)</f>
        <v/>
      </c>
      <c r="CB377">
        <f>MIN(AD376*(1+AD$6/Setup!$C$13),AD$7)</f>
        <v/>
      </c>
      <c r="CC377">
        <f>MIN(AE376*(1+AE$6/Setup!$C$13),AE$7)</f>
        <v/>
      </c>
      <c r="CD377">
        <f>MIN(AF376*(1+AF$6/Setup!$C$13),AF$7)</f>
        <v/>
      </c>
      <c r="CE377">
        <f>MIN(AG376*(1+AG$6/Setup!$C$13),AG$7)</f>
        <v/>
      </c>
      <c r="CF377">
        <f>MIN(AH376*(1+AH$6/Setup!$C$13),AH$7)</f>
        <v/>
      </c>
      <c r="CG377">
        <f>MIN(AI376*(1+AI$6/Setup!$C$13),AI$7)</f>
        <v/>
      </c>
      <c r="CH377">
        <f>MIN(AJ376*(1+AJ$6/Setup!$C$13),AJ$7)</f>
        <v/>
      </c>
      <c r="CI377">
        <f>MIN(AK376*(1+AK$6/Setup!$C$13),AK$7)</f>
        <v/>
      </c>
      <c r="CJ377">
        <f>MIN(AL376*(1+AL$6/Setup!$C$13),AL$7)</f>
        <v/>
      </c>
      <c r="CK377">
        <f>MIN(AM376*(1+AM$6/Setup!$C$13),AM$7)</f>
        <v/>
      </c>
      <c r="CL377">
        <f>MIN(AN376*(1+AN$6/Setup!$C$13),AN$7)</f>
        <v/>
      </c>
      <c r="CM377">
        <f>MIN(AO376*(1+AO$6/Setup!$C$13),AO$7)</f>
        <v/>
      </c>
      <c r="CN377">
        <f>MIN(AP376*(1+AP$6/Setup!$C$13),AP$7)</f>
        <v/>
      </c>
      <c r="CO377">
        <f>MIN(AQ376*(1+AQ$6/Setup!$C$13),AQ$7)</f>
        <v/>
      </c>
      <c r="CP377">
        <f>MIN(AR376*(1+AR$6/Setup!$C$13),AR$7)</f>
        <v/>
      </c>
      <c r="CQ377">
        <f>MIN(AS376*(1+AS$6/Setup!$C$13),AS$7)</f>
        <v/>
      </c>
      <c r="CR377">
        <f>MIN(AT376*(1+AT$6/Setup!$C$13),AT$7)</f>
        <v/>
      </c>
      <c r="CS377">
        <f>MIN(AU376*(1+AU$6/Setup!$C$13),AU$7)</f>
        <v/>
      </c>
      <c r="CT377">
        <f>MIN(AV376*(1+AV$6/Setup!$C$13),AV$7)</f>
        <v/>
      </c>
      <c r="CU377">
        <f>MIN(AW376*(1+AW$6/Setup!$C$13),AW$7)</f>
        <v/>
      </c>
      <c r="CV377">
        <f>MIN(AX376*(1+AX$6/Setup!$C$13),AX$7)</f>
        <v/>
      </c>
      <c r="CW377">
        <f>MIN(AY376*(1+AY$6/Setup!$C$13),AY$7)</f>
        <v/>
      </c>
      <c r="CX377">
        <f>MIN(AZ376*(1+AZ$6/Setup!$C$13),AZ$7)</f>
        <v/>
      </c>
      <c r="CY377">
        <f>MIN(BA376*(1+BA$6/Setup!$C$13),BA$7)</f>
        <v/>
      </c>
      <c r="CZ377">
        <f>MIN(BB376*(1+BB$6/Setup!$C$13),BB$7)</f>
        <v/>
      </c>
      <c r="DA377">
        <f>MIN(BC376*(1+BC$6/Setup!$C$13),BC$7)</f>
        <v/>
      </c>
      <c r="DB377">
        <f>MIN(BD376*(1+BD$6/Setup!$C$13),BD$7)</f>
        <v/>
      </c>
      <c r="DC377">
        <f>MIN(BE376*(1+BE$6/Setup!$C$13),BE$7)</f>
        <v/>
      </c>
      <c r="DD377">
        <f>MIN(BF376*(1+BF$6/Setup!$C$13),BF$7)</f>
        <v/>
      </c>
      <c r="DE377">
        <f>MIN(BG376*(1+BG$6/Setup!$C$13),BG$7)</f>
        <v/>
      </c>
      <c r="DF377">
        <f>MIN(BH376*(1+BH$6/Setup!$C$13),BH$7)</f>
        <v/>
      </c>
      <c r="DG377">
        <f>MIN(BI376*(1+BI$6/Setup!$C$13),BI$7)</f>
        <v/>
      </c>
      <c r="DH377">
        <f>MIN(BJ376*(1+BJ$6/Setup!$C$13),BJ$7)</f>
        <v/>
      </c>
      <c r="DI377">
        <f>MIN(BK376*(1+BK$6/Setup!$C$13),BK$7)</f>
        <v/>
      </c>
      <c r="DJ377">
        <f>MIN(BL376*(1+BL$6/Setup!$C$13),BL$7)</f>
        <v/>
      </c>
      <c r="DK377">
        <f>MIN(BM376*(1+BM$6/Setup!$C$13),BM$7)</f>
        <v/>
      </c>
      <c r="DL377">
        <f>MIN(BN376*(1+BN$6/Setup!$C$13),BN$7)</f>
        <v/>
      </c>
      <c r="DM377">
        <f>MIN(BO376*(1+BO$6/Setup!$C$13),BO$7)</f>
        <v/>
      </c>
      <c r="DN377">
        <f>MIN(BP376*(1+BP$6/Setup!$C$13),BP$7)</f>
        <v/>
      </c>
      <c r="DO377">
        <f>MIN(BQ376*(1+BQ$6/Setup!$C$13),BQ$7)</f>
        <v/>
      </c>
      <c r="DP377">
        <f>MIN(T376*(1+T$6/Setup!$C$13)-BR377,$H377)</f>
        <v/>
      </c>
      <c r="DQ377">
        <f>MIN(U376*(1+U$6/Setup!$C$13)-BS377,MAX(0,$H377-SUM($DP377:DP377)))</f>
        <v/>
      </c>
      <c r="DR377">
        <f>MIN(V376*(1+V$6/Setup!$C$13)-BT377,MAX(0,$H377-SUM($DP377:DQ377)))</f>
        <v/>
      </c>
      <c r="DS377">
        <f>MIN(W376*(1+W$6/Setup!$C$13)-BU377,MAX(0,$H377-SUM($DP377:DR377)))</f>
        <v/>
      </c>
      <c r="DT377">
        <f>MIN(X376*(1+X$6/Setup!$C$13)-BV377,MAX(0,$H377-SUM($DP377:DS377)))</f>
        <v/>
      </c>
      <c r="DU377">
        <f>MIN(Y376*(1+Y$6/Setup!$C$13)-BW377,MAX(0,$H377-SUM($DP377:DT377)))</f>
        <v/>
      </c>
      <c r="DV377">
        <f>MIN(Z376*(1+Z$6/Setup!$C$13)-BX377,MAX(0,$H377-SUM($DP377:DU377)))</f>
        <v/>
      </c>
      <c r="DW377">
        <f>MIN(AA376*(1+AA$6/Setup!$C$13)-BY377,MAX(0,$H377-SUM($DP377:DV377)))</f>
        <v/>
      </c>
      <c r="DX377">
        <f>MIN(AB376*(1+AB$6/Setup!$C$13)-BZ377,MAX(0,$H377-SUM($DP377:DW377)))</f>
        <v/>
      </c>
      <c r="DY377">
        <f>MIN(AC376*(1+AC$6/Setup!$C$13)-CA377,MAX(0,$H377-SUM($DP377:DX377)))</f>
        <v/>
      </c>
      <c r="DZ377">
        <f>MIN(AD376*(1+AD$6/Setup!$C$13)-CB377,MAX(0,$H377-SUM($DP377:DY377)))</f>
        <v/>
      </c>
      <c r="EA377">
        <f>MIN(AE376*(1+AE$6/Setup!$C$13)-CC377,MAX(0,$H377-SUM($DP377:DZ377)))</f>
        <v/>
      </c>
      <c r="EB377">
        <f>MIN(AF376*(1+AF$6/Setup!$C$13)-CD377,MAX(0,$H377-SUM($DP377:EA377)))</f>
        <v/>
      </c>
      <c r="EC377">
        <f>MIN(AG376*(1+AG$6/Setup!$C$13)-CE377,MAX(0,$H377-SUM($DP377:EB377)))</f>
        <v/>
      </c>
      <c r="ED377">
        <f>MIN(AH376*(1+AH$6/Setup!$C$13)-CF377,MAX(0,$H377-SUM($DP377:EC377)))</f>
        <v/>
      </c>
      <c r="EE377">
        <f>MIN(AI376*(1+AI$6/Setup!$C$13)-CG377,MAX(0,$H377-SUM($DP377:ED377)))</f>
        <v/>
      </c>
      <c r="EF377">
        <f>MIN(AJ376*(1+AJ$6/Setup!$C$13)-CH377,MAX(0,$H377-SUM($DP377:EE377)))</f>
        <v/>
      </c>
      <c r="EG377">
        <f>MIN(AK376*(1+AK$6/Setup!$C$13)-CI377,MAX(0,$H377-SUM($DP377:EF377)))</f>
        <v/>
      </c>
      <c r="EH377">
        <f>MIN(AL376*(1+AL$6/Setup!$C$13)-CJ377,MAX(0,$H377-SUM($DP377:EG377)))</f>
        <v/>
      </c>
      <c r="EI377">
        <f>MIN(AM376*(1+AM$6/Setup!$C$13)-CK377,MAX(0,$H377-SUM($DP377:EH377)))</f>
        <v/>
      </c>
      <c r="EJ377">
        <f>MIN(AN376*(1+AN$6/Setup!$C$13)-CL377,MAX(0,$H377-SUM($DP377:EI377)))</f>
        <v/>
      </c>
      <c r="EK377">
        <f>MIN(AO376*(1+AO$6/Setup!$C$13)-CM377,MAX(0,$H377-SUM($DP377:EJ377)))</f>
        <v/>
      </c>
      <c r="EL377">
        <f>MIN(AP376*(1+AP$6/Setup!$C$13)-CN377,MAX(0,$H377-SUM($DP377:EK377)))</f>
        <v/>
      </c>
      <c r="EM377">
        <f>MIN(AQ376*(1+AQ$6/Setup!$C$13)-CO377,MAX(0,$H377-SUM($DP377:EL377)))</f>
        <v/>
      </c>
      <c r="EN377">
        <f>MIN(AR376*(1+AR$6/Setup!$C$13)-CP377,MAX(0,$H377-SUM($DP377:EM377)))</f>
        <v/>
      </c>
      <c r="EO377">
        <f>MIN(AS376*(1+AS$6/Setup!$C$13)-CQ377,MAX(0,$H377-SUM($DP377:EN377)))</f>
        <v/>
      </c>
      <c r="EP377">
        <f>MIN(AT376*(1+AT$6/Setup!$C$13)-CR377,MAX(0,$H377-SUM($DP377:EO377)))</f>
        <v/>
      </c>
      <c r="EQ377">
        <f>MIN(AU376*(1+AU$6/Setup!$C$13)-CS377,MAX(0,$H377-SUM($DP377:EP377)))</f>
        <v/>
      </c>
      <c r="ER377">
        <f>MIN(AV376*(1+AV$6/Setup!$C$13)-CT377,MAX(0,$H377-SUM($DP377:EQ377)))</f>
        <v/>
      </c>
      <c r="ES377">
        <f>MIN(AW376*(1+AW$6/Setup!$C$13)-CU377,MAX(0,$H377-SUM($DP377:ER377)))</f>
        <v/>
      </c>
      <c r="ET377">
        <f>MIN(AX376*(1+AX$6/Setup!$C$13)-CV377,MAX(0,$H377-SUM($DP377:ES377)))</f>
        <v/>
      </c>
      <c r="EU377">
        <f>MIN(AY376*(1+AY$6/Setup!$C$13)-CW377,MAX(0,$H377-SUM($DP377:ET377)))</f>
        <v/>
      </c>
      <c r="EV377">
        <f>MIN(AZ376*(1+AZ$6/Setup!$C$13)-CX377,MAX(0,$H377-SUM($DP377:EU377)))</f>
        <v/>
      </c>
      <c r="EW377">
        <f>MIN(BA376*(1+BA$6/Setup!$C$13)-CY377,MAX(0,$H377-SUM($DP377:EV377)))</f>
        <v/>
      </c>
      <c r="EX377">
        <f>MIN(BB376*(1+BB$6/Setup!$C$13)-CZ377,MAX(0,$H377-SUM($DP377:EW377)))</f>
        <v/>
      </c>
      <c r="EY377">
        <f>MIN(BC376*(1+BC$6/Setup!$C$13)-DA377,MAX(0,$H377-SUM($DP377:EX377)))</f>
        <v/>
      </c>
      <c r="EZ377">
        <f>MIN(BD376*(1+BD$6/Setup!$C$13)-DB377,MAX(0,$H377-SUM($DP377:EY377)))</f>
        <v/>
      </c>
      <c r="FA377">
        <f>MIN(BE376*(1+BE$6/Setup!$C$13)-DC377,MAX(0,$H377-SUM($DP377:EZ377)))</f>
        <v/>
      </c>
      <c r="FB377">
        <f>MIN(BF376*(1+BF$6/Setup!$C$13)-DD377,MAX(0,$H377-SUM($DP377:FA377)))</f>
        <v/>
      </c>
      <c r="FC377">
        <f>MIN(BG376*(1+BG$6/Setup!$C$13)-DE377,MAX(0,$H377-SUM($DP377:FB377)))</f>
        <v/>
      </c>
      <c r="FD377">
        <f>MIN(BH376*(1+BH$6/Setup!$C$13)-DF377,MAX(0,$H377-SUM($DP377:FC377)))</f>
        <v/>
      </c>
      <c r="FE377">
        <f>MIN(BI376*(1+BI$6/Setup!$C$13)-DG377,MAX(0,$H377-SUM($DP377:FD377)))</f>
        <v/>
      </c>
      <c r="FF377">
        <f>MIN(BJ376*(1+BJ$6/Setup!$C$13)-DH377,MAX(0,$H377-SUM($DP377:FE377)))</f>
        <v/>
      </c>
      <c r="FG377">
        <f>MIN(BK376*(1+BK$6/Setup!$C$13)-DI377,MAX(0,$H377-SUM($DP377:FF377)))</f>
        <v/>
      </c>
      <c r="FH377">
        <f>MIN(BL376*(1+BL$6/Setup!$C$13)-DJ377,MAX(0,$H377-SUM($DP377:FG377)))</f>
        <v/>
      </c>
      <c r="FI377">
        <f>MIN(BM376*(1+BM$6/Setup!$C$13)-DK377,MAX(0,$H377-SUM($DP377:FH377)))</f>
        <v/>
      </c>
      <c r="FJ377">
        <f>MIN(BN376*(1+BN$6/Setup!$C$13)-DL377,MAX(0,$H377-SUM($DP377:FI377)))</f>
        <v/>
      </c>
      <c r="FK377">
        <f>MIN(BO376*(1+BO$6/Setup!$C$13)-DM377,MAX(0,$H377-SUM($DP377:FJ377)))</f>
        <v/>
      </c>
      <c r="FL377">
        <f>MIN(BP376*(1+BP$6/Setup!$C$13)-DN377,MAX(0,$H377-SUM($DP377:FK377)))</f>
        <v/>
      </c>
      <c r="FM377">
        <f>MIN(BQ376*(1+BQ$6/Setup!$C$13)-DO377,MAX(0,$H377-SUM($DP377:FL377)))</f>
        <v/>
      </c>
    </row>
    <row r="378">
      <c r="A378">
        <f>A377+1</f>
        <v/>
      </c>
      <c r="B378">
        <f>IF(Setup!$C$6="Every week",Setup!$C$7+7*(A378-1),IF(Setup!$C$6="Every 2 weeks",Setup!$C$7+14*(A378-1),IF(Setup!$C$6="Every month",EDATE(Setup!$C$7,A378-1),EOMONTH(Setup!$C$7,INT((A378-1+Setup!$C$20)/2)-1)+MIN(IF(MOD(A378-1+Setup!$C$20,2)=0,Setup!$C$18,Setup!$C$19),DAY(EOMONTH(Setup!$C$7,INT((A378-1+Setup!$C$20)/2)))))))</f>
        <v/>
      </c>
      <c r="C378">
        <f>N('Paycheck Plan'!J374)</f>
        <v/>
      </c>
      <c r="D378">
        <f>N('Paycheck Plan'!K374)</f>
        <v/>
      </c>
      <c r="E378">
        <f>MIN(MAX(0,Setup!$C$10-F377),MAX(0,Setup!$C$8+C378-G378))</f>
        <v/>
      </c>
      <c r="F378">
        <f>F377+E378</f>
        <v/>
      </c>
      <c r="G378">
        <f>MIN(Setup!$C$14,MAX(0,Setup!$C$8+C378))</f>
        <v/>
      </c>
      <c r="H378">
        <f>MAX(0,Setup!$C$8+C378-G378-E378)+SUM($T$7:$BQ$7)-SUM(BR378:DO378)</f>
        <v/>
      </c>
      <c r="I378">
        <f>SUMPRODUCT(T377:BQ377,$T$6:$BQ$6)/Setup!$C$13</f>
        <v/>
      </c>
      <c r="J378">
        <f>SUM(T378:BQ378)</f>
        <v/>
      </c>
      <c r="K378">
        <f>IF(MAX(DP378:FM378)&gt;0,MATCH(MAX(DP378:FM378),DP378:FM378,0),1)</f>
        <v/>
      </c>
      <c r="T378">
        <f>MAX(0,T377*(1+T$6/Setup!$C$13)-BR378-DP378)+IF($K378=1,$D378,0)</f>
        <v/>
      </c>
      <c r="U378">
        <f>MAX(0,U377*(1+U$6/Setup!$C$13)-BS378-DQ378)+IF($K378=2,$D378,0)</f>
        <v/>
      </c>
      <c r="V378">
        <f>MAX(0,V377*(1+V$6/Setup!$C$13)-BT378-DR378)+IF($K378=3,$D378,0)</f>
        <v/>
      </c>
      <c r="W378">
        <f>MAX(0,W377*(1+W$6/Setup!$C$13)-BU378-DS378)+IF($K378=4,$D378,0)</f>
        <v/>
      </c>
      <c r="X378">
        <f>MAX(0,X377*(1+X$6/Setup!$C$13)-BV378-DT378)+IF($K378=5,$D378,0)</f>
        <v/>
      </c>
      <c r="Y378">
        <f>MAX(0,Y377*(1+Y$6/Setup!$C$13)-BW378-DU378)+IF($K378=6,$D378,0)</f>
        <v/>
      </c>
      <c r="Z378">
        <f>MAX(0,Z377*(1+Z$6/Setup!$C$13)-BX378-DV378)+IF($K378=7,$D378,0)</f>
        <v/>
      </c>
      <c r="AA378">
        <f>MAX(0,AA377*(1+AA$6/Setup!$C$13)-BY378-DW378)+IF($K378=8,$D378,0)</f>
        <v/>
      </c>
      <c r="AB378">
        <f>MAX(0,AB377*(1+AB$6/Setup!$C$13)-BZ378-DX378)+IF($K378=9,$D378,0)</f>
        <v/>
      </c>
      <c r="AC378">
        <f>MAX(0,AC377*(1+AC$6/Setup!$C$13)-CA378-DY378)+IF($K378=10,$D378,0)</f>
        <v/>
      </c>
      <c r="AD378">
        <f>MAX(0,AD377*(1+AD$6/Setup!$C$13)-CB378-DZ378)+IF($K378=11,$D378,0)</f>
        <v/>
      </c>
      <c r="AE378">
        <f>MAX(0,AE377*(1+AE$6/Setup!$C$13)-CC378-EA378)+IF($K378=12,$D378,0)</f>
        <v/>
      </c>
      <c r="AF378">
        <f>MAX(0,AF377*(1+AF$6/Setup!$C$13)-CD378-EB378)+IF($K378=13,$D378,0)</f>
        <v/>
      </c>
      <c r="AG378">
        <f>MAX(0,AG377*(1+AG$6/Setup!$C$13)-CE378-EC378)+IF($K378=14,$D378,0)</f>
        <v/>
      </c>
      <c r="AH378">
        <f>MAX(0,AH377*(1+AH$6/Setup!$C$13)-CF378-ED378)+IF($K378=15,$D378,0)</f>
        <v/>
      </c>
      <c r="AI378">
        <f>MAX(0,AI377*(1+AI$6/Setup!$C$13)-CG378-EE378)+IF($K378=16,$D378,0)</f>
        <v/>
      </c>
      <c r="AJ378">
        <f>MAX(0,AJ377*(1+AJ$6/Setup!$C$13)-CH378-EF378)+IF($K378=17,$D378,0)</f>
        <v/>
      </c>
      <c r="AK378">
        <f>MAX(0,AK377*(1+AK$6/Setup!$C$13)-CI378-EG378)+IF($K378=18,$D378,0)</f>
        <v/>
      </c>
      <c r="AL378">
        <f>MAX(0,AL377*(1+AL$6/Setup!$C$13)-CJ378-EH378)+IF($K378=19,$D378,0)</f>
        <v/>
      </c>
      <c r="AM378">
        <f>MAX(0,AM377*(1+AM$6/Setup!$C$13)-CK378-EI378)+IF($K378=20,$D378,0)</f>
        <v/>
      </c>
      <c r="AN378">
        <f>MAX(0,AN377*(1+AN$6/Setup!$C$13)-CL378-EJ378)+IF($K378=21,$D378,0)</f>
        <v/>
      </c>
      <c r="AO378">
        <f>MAX(0,AO377*(1+AO$6/Setup!$C$13)-CM378-EK378)+IF($K378=22,$D378,0)</f>
        <v/>
      </c>
      <c r="AP378">
        <f>MAX(0,AP377*(1+AP$6/Setup!$C$13)-CN378-EL378)+IF($K378=23,$D378,0)</f>
        <v/>
      </c>
      <c r="AQ378">
        <f>MAX(0,AQ377*(1+AQ$6/Setup!$C$13)-CO378-EM378)+IF($K378=24,$D378,0)</f>
        <v/>
      </c>
      <c r="AR378">
        <f>MAX(0,AR377*(1+AR$6/Setup!$C$13)-CP378-EN378)+IF($K378=25,$D378,0)</f>
        <v/>
      </c>
      <c r="AS378">
        <f>MAX(0,AS377*(1+AS$6/Setup!$C$13)-CQ378-EO378)+IF($K378=26,$D378,0)</f>
        <v/>
      </c>
      <c r="AT378">
        <f>MAX(0,AT377*(1+AT$6/Setup!$C$13)-CR378-EP378)+IF($K378=27,$D378,0)</f>
        <v/>
      </c>
      <c r="AU378">
        <f>MAX(0,AU377*(1+AU$6/Setup!$C$13)-CS378-EQ378)+IF($K378=28,$D378,0)</f>
        <v/>
      </c>
      <c r="AV378">
        <f>MAX(0,AV377*(1+AV$6/Setup!$C$13)-CT378-ER378)+IF($K378=29,$D378,0)</f>
        <v/>
      </c>
      <c r="AW378">
        <f>MAX(0,AW377*(1+AW$6/Setup!$C$13)-CU378-ES378)+IF($K378=30,$D378,0)</f>
        <v/>
      </c>
      <c r="AX378">
        <f>MAX(0,AX377*(1+AX$6/Setup!$C$13)-CV378-ET378)+IF($K378=31,$D378,0)</f>
        <v/>
      </c>
      <c r="AY378">
        <f>MAX(0,AY377*(1+AY$6/Setup!$C$13)-CW378-EU378)+IF($K378=32,$D378,0)</f>
        <v/>
      </c>
      <c r="AZ378">
        <f>MAX(0,AZ377*(1+AZ$6/Setup!$C$13)-CX378-EV378)+IF($K378=33,$D378,0)</f>
        <v/>
      </c>
      <c r="BA378">
        <f>MAX(0,BA377*(1+BA$6/Setup!$C$13)-CY378-EW378)+IF($K378=34,$D378,0)</f>
        <v/>
      </c>
      <c r="BB378">
        <f>MAX(0,BB377*(1+BB$6/Setup!$C$13)-CZ378-EX378)+IF($K378=35,$D378,0)</f>
        <v/>
      </c>
      <c r="BC378">
        <f>MAX(0,BC377*(1+BC$6/Setup!$C$13)-DA378-EY378)+IF($K378=36,$D378,0)</f>
        <v/>
      </c>
      <c r="BD378">
        <f>MAX(0,BD377*(1+BD$6/Setup!$C$13)-DB378-EZ378)+IF($K378=37,$D378,0)</f>
        <v/>
      </c>
      <c r="BE378">
        <f>MAX(0,BE377*(1+BE$6/Setup!$C$13)-DC378-FA378)+IF($K378=38,$D378,0)</f>
        <v/>
      </c>
      <c r="BF378">
        <f>MAX(0,BF377*(1+BF$6/Setup!$C$13)-DD378-FB378)+IF($K378=39,$D378,0)</f>
        <v/>
      </c>
      <c r="BG378">
        <f>MAX(0,BG377*(1+BG$6/Setup!$C$13)-DE378-FC378)+IF($K378=40,$D378,0)</f>
        <v/>
      </c>
      <c r="BH378">
        <f>MAX(0,BH377*(1+BH$6/Setup!$C$13)-DF378-FD378)+IF($K378=41,$D378,0)</f>
        <v/>
      </c>
      <c r="BI378">
        <f>MAX(0,BI377*(1+BI$6/Setup!$C$13)-DG378-FE378)+IF($K378=42,$D378,0)</f>
        <v/>
      </c>
      <c r="BJ378">
        <f>MAX(0,BJ377*(1+BJ$6/Setup!$C$13)-DH378-FF378)+IF($K378=43,$D378,0)</f>
        <v/>
      </c>
      <c r="BK378">
        <f>MAX(0,BK377*(1+BK$6/Setup!$C$13)-DI378-FG378)+IF($K378=44,$D378,0)</f>
        <v/>
      </c>
      <c r="BL378">
        <f>MAX(0,BL377*(1+BL$6/Setup!$C$13)-DJ378-FH378)+IF($K378=45,$D378,0)</f>
        <v/>
      </c>
      <c r="BM378">
        <f>MAX(0,BM377*(1+BM$6/Setup!$C$13)-DK378-FI378)+IF($K378=46,$D378,0)</f>
        <v/>
      </c>
      <c r="BN378">
        <f>MAX(0,BN377*(1+BN$6/Setup!$C$13)-DL378-FJ378)+IF($K378=47,$D378,0)</f>
        <v/>
      </c>
      <c r="BO378">
        <f>MAX(0,BO377*(1+BO$6/Setup!$C$13)-DM378-FK378)+IF($K378=48,$D378,0)</f>
        <v/>
      </c>
      <c r="BP378">
        <f>MAX(0,BP377*(1+BP$6/Setup!$C$13)-DN378-FL378)+IF($K378=49,$D378,0)</f>
        <v/>
      </c>
      <c r="BQ378">
        <f>MAX(0,BQ377*(1+BQ$6/Setup!$C$13)-DO378-FM378)+IF($K378=50,$D378,0)</f>
        <v/>
      </c>
      <c r="BR378">
        <f>MIN(T377*(1+T$6/Setup!$C$13),T$7)</f>
        <v/>
      </c>
      <c r="BS378">
        <f>MIN(U377*(1+U$6/Setup!$C$13),U$7)</f>
        <v/>
      </c>
      <c r="BT378">
        <f>MIN(V377*(1+V$6/Setup!$C$13),V$7)</f>
        <v/>
      </c>
      <c r="BU378">
        <f>MIN(W377*(1+W$6/Setup!$C$13),W$7)</f>
        <v/>
      </c>
      <c r="BV378">
        <f>MIN(X377*(1+X$6/Setup!$C$13),X$7)</f>
        <v/>
      </c>
      <c r="BW378">
        <f>MIN(Y377*(1+Y$6/Setup!$C$13),Y$7)</f>
        <v/>
      </c>
      <c r="BX378">
        <f>MIN(Z377*(1+Z$6/Setup!$C$13),Z$7)</f>
        <v/>
      </c>
      <c r="BY378">
        <f>MIN(AA377*(1+AA$6/Setup!$C$13),AA$7)</f>
        <v/>
      </c>
      <c r="BZ378">
        <f>MIN(AB377*(1+AB$6/Setup!$C$13),AB$7)</f>
        <v/>
      </c>
      <c r="CA378">
        <f>MIN(AC377*(1+AC$6/Setup!$C$13),AC$7)</f>
        <v/>
      </c>
      <c r="CB378">
        <f>MIN(AD377*(1+AD$6/Setup!$C$13),AD$7)</f>
        <v/>
      </c>
      <c r="CC378">
        <f>MIN(AE377*(1+AE$6/Setup!$C$13),AE$7)</f>
        <v/>
      </c>
      <c r="CD378">
        <f>MIN(AF377*(1+AF$6/Setup!$C$13),AF$7)</f>
        <v/>
      </c>
      <c r="CE378">
        <f>MIN(AG377*(1+AG$6/Setup!$C$13),AG$7)</f>
        <v/>
      </c>
      <c r="CF378">
        <f>MIN(AH377*(1+AH$6/Setup!$C$13),AH$7)</f>
        <v/>
      </c>
      <c r="CG378">
        <f>MIN(AI377*(1+AI$6/Setup!$C$13),AI$7)</f>
        <v/>
      </c>
      <c r="CH378">
        <f>MIN(AJ377*(1+AJ$6/Setup!$C$13),AJ$7)</f>
        <v/>
      </c>
      <c r="CI378">
        <f>MIN(AK377*(1+AK$6/Setup!$C$13),AK$7)</f>
        <v/>
      </c>
      <c r="CJ378">
        <f>MIN(AL377*(1+AL$6/Setup!$C$13),AL$7)</f>
        <v/>
      </c>
      <c r="CK378">
        <f>MIN(AM377*(1+AM$6/Setup!$C$13),AM$7)</f>
        <v/>
      </c>
      <c r="CL378">
        <f>MIN(AN377*(1+AN$6/Setup!$C$13),AN$7)</f>
        <v/>
      </c>
      <c r="CM378">
        <f>MIN(AO377*(1+AO$6/Setup!$C$13),AO$7)</f>
        <v/>
      </c>
      <c r="CN378">
        <f>MIN(AP377*(1+AP$6/Setup!$C$13),AP$7)</f>
        <v/>
      </c>
      <c r="CO378">
        <f>MIN(AQ377*(1+AQ$6/Setup!$C$13),AQ$7)</f>
        <v/>
      </c>
      <c r="CP378">
        <f>MIN(AR377*(1+AR$6/Setup!$C$13),AR$7)</f>
        <v/>
      </c>
      <c r="CQ378">
        <f>MIN(AS377*(1+AS$6/Setup!$C$13),AS$7)</f>
        <v/>
      </c>
      <c r="CR378">
        <f>MIN(AT377*(1+AT$6/Setup!$C$13),AT$7)</f>
        <v/>
      </c>
      <c r="CS378">
        <f>MIN(AU377*(1+AU$6/Setup!$C$13),AU$7)</f>
        <v/>
      </c>
      <c r="CT378">
        <f>MIN(AV377*(1+AV$6/Setup!$C$13),AV$7)</f>
        <v/>
      </c>
      <c r="CU378">
        <f>MIN(AW377*(1+AW$6/Setup!$C$13),AW$7)</f>
        <v/>
      </c>
      <c r="CV378">
        <f>MIN(AX377*(1+AX$6/Setup!$C$13),AX$7)</f>
        <v/>
      </c>
      <c r="CW378">
        <f>MIN(AY377*(1+AY$6/Setup!$C$13),AY$7)</f>
        <v/>
      </c>
      <c r="CX378">
        <f>MIN(AZ377*(1+AZ$6/Setup!$C$13),AZ$7)</f>
        <v/>
      </c>
      <c r="CY378">
        <f>MIN(BA377*(1+BA$6/Setup!$C$13),BA$7)</f>
        <v/>
      </c>
      <c r="CZ378">
        <f>MIN(BB377*(1+BB$6/Setup!$C$13),BB$7)</f>
        <v/>
      </c>
      <c r="DA378">
        <f>MIN(BC377*(1+BC$6/Setup!$C$13),BC$7)</f>
        <v/>
      </c>
      <c r="DB378">
        <f>MIN(BD377*(1+BD$6/Setup!$C$13),BD$7)</f>
        <v/>
      </c>
      <c r="DC378">
        <f>MIN(BE377*(1+BE$6/Setup!$C$13),BE$7)</f>
        <v/>
      </c>
      <c r="DD378">
        <f>MIN(BF377*(1+BF$6/Setup!$C$13),BF$7)</f>
        <v/>
      </c>
      <c r="DE378">
        <f>MIN(BG377*(1+BG$6/Setup!$C$13),BG$7)</f>
        <v/>
      </c>
      <c r="DF378">
        <f>MIN(BH377*(1+BH$6/Setup!$C$13),BH$7)</f>
        <v/>
      </c>
      <c r="DG378">
        <f>MIN(BI377*(1+BI$6/Setup!$C$13),BI$7)</f>
        <v/>
      </c>
      <c r="DH378">
        <f>MIN(BJ377*(1+BJ$6/Setup!$C$13),BJ$7)</f>
        <v/>
      </c>
      <c r="DI378">
        <f>MIN(BK377*(1+BK$6/Setup!$C$13),BK$7)</f>
        <v/>
      </c>
      <c r="DJ378">
        <f>MIN(BL377*(1+BL$6/Setup!$C$13),BL$7)</f>
        <v/>
      </c>
      <c r="DK378">
        <f>MIN(BM377*(1+BM$6/Setup!$C$13),BM$7)</f>
        <v/>
      </c>
      <c r="DL378">
        <f>MIN(BN377*(1+BN$6/Setup!$C$13),BN$7)</f>
        <v/>
      </c>
      <c r="DM378">
        <f>MIN(BO377*(1+BO$6/Setup!$C$13),BO$7)</f>
        <v/>
      </c>
      <c r="DN378">
        <f>MIN(BP377*(1+BP$6/Setup!$C$13),BP$7)</f>
        <v/>
      </c>
      <c r="DO378">
        <f>MIN(BQ377*(1+BQ$6/Setup!$C$13),BQ$7)</f>
        <v/>
      </c>
      <c r="DP378">
        <f>MIN(T377*(1+T$6/Setup!$C$13)-BR378,$H378)</f>
        <v/>
      </c>
      <c r="DQ378">
        <f>MIN(U377*(1+U$6/Setup!$C$13)-BS378,MAX(0,$H378-SUM($DP378:DP378)))</f>
        <v/>
      </c>
      <c r="DR378">
        <f>MIN(V377*(1+V$6/Setup!$C$13)-BT378,MAX(0,$H378-SUM($DP378:DQ378)))</f>
        <v/>
      </c>
      <c r="DS378">
        <f>MIN(W377*(1+W$6/Setup!$C$13)-BU378,MAX(0,$H378-SUM($DP378:DR378)))</f>
        <v/>
      </c>
      <c r="DT378">
        <f>MIN(X377*(1+X$6/Setup!$C$13)-BV378,MAX(0,$H378-SUM($DP378:DS378)))</f>
        <v/>
      </c>
      <c r="DU378">
        <f>MIN(Y377*(1+Y$6/Setup!$C$13)-BW378,MAX(0,$H378-SUM($DP378:DT378)))</f>
        <v/>
      </c>
      <c r="DV378">
        <f>MIN(Z377*(1+Z$6/Setup!$C$13)-BX378,MAX(0,$H378-SUM($DP378:DU378)))</f>
        <v/>
      </c>
      <c r="DW378">
        <f>MIN(AA377*(1+AA$6/Setup!$C$13)-BY378,MAX(0,$H378-SUM($DP378:DV378)))</f>
        <v/>
      </c>
      <c r="DX378">
        <f>MIN(AB377*(1+AB$6/Setup!$C$13)-BZ378,MAX(0,$H378-SUM($DP378:DW378)))</f>
        <v/>
      </c>
      <c r="DY378">
        <f>MIN(AC377*(1+AC$6/Setup!$C$13)-CA378,MAX(0,$H378-SUM($DP378:DX378)))</f>
        <v/>
      </c>
      <c r="DZ378">
        <f>MIN(AD377*(1+AD$6/Setup!$C$13)-CB378,MAX(0,$H378-SUM($DP378:DY378)))</f>
        <v/>
      </c>
      <c r="EA378">
        <f>MIN(AE377*(1+AE$6/Setup!$C$13)-CC378,MAX(0,$H378-SUM($DP378:DZ378)))</f>
        <v/>
      </c>
      <c r="EB378">
        <f>MIN(AF377*(1+AF$6/Setup!$C$13)-CD378,MAX(0,$H378-SUM($DP378:EA378)))</f>
        <v/>
      </c>
      <c r="EC378">
        <f>MIN(AG377*(1+AG$6/Setup!$C$13)-CE378,MAX(0,$H378-SUM($DP378:EB378)))</f>
        <v/>
      </c>
      <c r="ED378">
        <f>MIN(AH377*(1+AH$6/Setup!$C$13)-CF378,MAX(0,$H378-SUM($DP378:EC378)))</f>
        <v/>
      </c>
      <c r="EE378">
        <f>MIN(AI377*(1+AI$6/Setup!$C$13)-CG378,MAX(0,$H378-SUM($DP378:ED378)))</f>
        <v/>
      </c>
      <c r="EF378">
        <f>MIN(AJ377*(1+AJ$6/Setup!$C$13)-CH378,MAX(0,$H378-SUM($DP378:EE378)))</f>
        <v/>
      </c>
      <c r="EG378">
        <f>MIN(AK377*(1+AK$6/Setup!$C$13)-CI378,MAX(0,$H378-SUM($DP378:EF378)))</f>
        <v/>
      </c>
      <c r="EH378">
        <f>MIN(AL377*(1+AL$6/Setup!$C$13)-CJ378,MAX(0,$H378-SUM($DP378:EG378)))</f>
        <v/>
      </c>
      <c r="EI378">
        <f>MIN(AM377*(1+AM$6/Setup!$C$13)-CK378,MAX(0,$H378-SUM($DP378:EH378)))</f>
        <v/>
      </c>
      <c r="EJ378">
        <f>MIN(AN377*(1+AN$6/Setup!$C$13)-CL378,MAX(0,$H378-SUM($DP378:EI378)))</f>
        <v/>
      </c>
      <c r="EK378">
        <f>MIN(AO377*(1+AO$6/Setup!$C$13)-CM378,MAX(0,$H378-SUM($DP378:EJ378)))</f>
        <v/>
      </c>
      <c r="EL378">
        <f>MIN(AP377*(1+AP$6/Setup!$C$13)-CN378,MAX(0,$H378-SUM($DP378:EK378)))</f>
        <v/>
      </c>
      <c r="EM378">
        <f>MIN(AQ377*(1+AQ$6/Setup!$C$13)-CO378,MAX(0,$H378-SUM($DP378:EL378)))</f>
        <v/>
      </c>
      <c r="EN378">
        <f>MIN(AR377*(1+AR$6/Setup!$C$13)-CP378,MAX(0,$H378-SUM($DP378:EM378)))</f>
        <v/>
      </c>
      <c r="EO378">
        <f>MIN(AS377*(1+AS$6/Setup!$C$13)-CQ378,MAX(0,$H378-SUM($DP378:EN378)))</f>
        <v/>
      </c>
      <c r="EP378">
        <f>MIN(AT377*(1+AT$6/Setup!$C$13)-CR378,MAX(0,$H378-SUM($DP378:EO378)))</f>
        <v/>
      </c>
      <c r="EQ378">
        <f>MIN(AU377*(1+AU$6/Setup!$C$13)-CS378,MAX(0,$H378-SUM($DP378:EP378)))</f>
        <v/>
      </c>
      <c r="ER378">
        <f>MIN(AV377*(1+AV$6/Setup!$C$13)-CT378,MAX(0,$H378-SUM($DP378:EQ378)))</f>
        <v/>
      </c>
      <c r="ES378">
        <f>MIN(AW377*(1+AW$6/Setup!$C$13)-CU378,MAX(0,$H378-SUM($DP378:ER378)))</f>
        <v/>
      </c>
      <c r="ET378">
        <f>MIN(AX377*(1+AX$6/Setup!$C$13)-CV378,MAX(0,$H378-SUM($DP378:ES378)))</f>
        <v/>
      </c>
      <c r="EU378">
        <f>MIN(AY377*(1+AY$6/Setup!$C$13)-CW378,MAX(0,$H378-SUM($DP378:ET378)))</f>
        <v/>
      </c>
      <c r="EV378">
        <f>MIN(AZ377*(1+AZ$6/Setup!$C$13)-CX378,MAX(0,$H378-SUM($DP378:EU378)))</f>
        <v/>
      </c>
      <c r="EW378">
        <f>MIN(BA377*(1+BA$6/Setup!$C$13)-CY378,MAX(0,$H378-SUM($DP378:EV378)))</f>
        <v/>
      </c>
      <c r="EX378">
        <f>MIN(BB377*(1+BB$6/Setup!$C$13)-CZ378,MAX(0,$H378-SUM($DP378:EW378)))</f>
        <v/>
      </c>
      <c r="EY378">
        <f>MIN(BC377*(1+BC$6/Setup!$C$13)-DA378,MAX(0,$H378-SUM($DP378:EX378)))</f>
        <v/>
      </c>
      <c r="EZ378">
        <f>MIN(BD377*(1+BD$6/Setup!$C$13)-DB378,MAX(0,$H378-SUM($DP378:EY378)))</f>
        <v/>
      </c>
      <c r="FA378">
        <f>MIN(BE377*(1+BE$6/Setup!$C$13)-DC378,MAX(0,$H378-SUM($DP378:EZ378)))</f>
        <v/>
      </c>
      <c r="FB378">
        <f>MIN(BF377*(1+BF$6/Setup!$C$13)-DD378,MAX(0,$H378-SUM($DP378:FA378)))</f>
        <v/>
      </c>
      <c r="FC378">
        <f>MIN(BG377*(1+BG$6/Setup!$C$13)-DE378,MAX(0,$H378-SUM($DP378:FB378)))</f>
        <v/>
      </c>
      <c r="FD378">
        <f>MIN(BH377*(1+BH$6/Setup!$C$13)-DF378,MAX(0,$H378-SUM($DP378:FC378)))</f>
        <v/>
      </c>
      <c r="FE378">
        <f>MIN(BI377*(1+BI$6/Setup!$C$13)-DG378,MAX(0,$H378-SUM($DP378:FD378)))</f>
        <v/>
      </c>
      <c r="FF378">
        <f>MIN(BJ377*(1+BJ$6/Setup!$C$13)-DH378,MAX(0,$H378-SUM($DP378:FE378)))</f>
        <v/>
      </c>
      <c r="FG378">
        <f>MIN(BK377*(1+BK$6/Setup!$C$13)-DI378,MAX(0,$H378-SUM($DP378:FF378)))</f>
        <v/>
      </c>
      <c r="FH378">
        <f>MIN(BL377*(1+BL$6/Setup!$C$13)-DJ378,MAX(0,$H378-SUM($DP378:FG378)))</f>
        <v/>
      </c>
      <c r="FI378">
        <f>MIN(BM377*(1+BM$6/Setup!$C$13)-DK378,MAX(0,$H378-SUM($DP378:FH378)))</f>
        <v/>
      </c>
      <c r="FJ378">
        <f>MIN(BN377*(1+BN$6/Setup!$C$13)-DL378,MAX(0,$H378-SUM($DP378:FI378)))</f>
        <v/>
      </c>
      <c r="FK378">
        <f>MIN(BO377*(1+BO$6/Setup!$C$13)-DM378,MAX(0,$H378-SUM($DP378:FJ378)))</f>
        <v/>
      </c>
      <c r="FL378">
        <f>MIN(BP377*(1+BP$6/Setup!$C$13)-DN378,MAX(0,$H378-SUM($DP378:FK378)))</f>
        <v/>
      </c>
      <c r="FM378">
        <f>MIN(BQ377*(1+BQ$6/Setup!$C$13)-DO378,MAX(0,$H378-SUM($DP378:FL378)))</f>
        <v/>
      </c>
    </row>
    <row r="379">
      <c r="A379">
        <f>A378+1</f>
        <v/>
      </c>
      <c r="B379">
        <f>IF(Setup!$C$6="Every week",Setup!$C$7+7*(A379-1),IF(Setup!$C$6="Every 2 weeks",Setup!$C$7+14*(A379-1),IF(Setup!$C$6="Every month",EDATE(Setup!$C$7,A379-1),EOMONTH(Setup!$C$7,INT((A379-1+Setup!$C$20)/2)-1)+MIN(IF(MOD(A379-1+Setup!$C$20,2)=0,Setup!$C$18,Setup!$C$19),DAY(EOMONTH(Setup!$C$7,INT((A379-1+Setup!$C$20)/2)))))))</f>
        <v/>
      </c>
      <c r="C379">
        <f>N('Paycheck Plan'!J375)</f>
        <v/>
      </c>
      <c r="D379">
        <f>N('Paycheck Plan'!K375)</f>
        <v/>
      </c>
      <c r="E379">
        <f>MIN(MAX(0,Setup!$C$10-F378),MAX(0,Setup!$C$8+C379-G379))</f>
        <v/>
      </c>
      <c r="F379">
        <f>F378+E379</f>
        <v/>
      </c>
      <c r="G379">
        <f>MIN(Setup!$C$14,MAX(0,Setup!$C$8+C379))</f>
        <v/>
      </c>
      <c r="H379">
        <f>MAX(0,Setup!$C$8+C379-G379-E379)+SUM($T$7:$BQ$7)-SUM(BR379:DO379)</f>
        <v/>
      </c>
      <c r="I379">
        <f>SUMPRODUCT(T378:BQ378,$T$6:$BQ$6)/Setup!$C$13</f>
        <v/>
      </c>
      <c r="J379">
        <f>SUM(T379:BQ379)</f>
        <v/>
      </c>
      <c r="K379">
        <f>IF(MAX(DP379:FM379)&gt;0,MATCH(MAX(DP379:FM379),DP379:FM379,0),1)</f>
        <v/>
      </c>
      <c r="T379">
        <f>MAX(0,T378*(1+T$6/Setup!$C$13)-BR379-DP379)+IF($K379=1,$D379,0)</f>
        <v/>
      </c>
      <c r="U379">
        <f>MAX(0,U378*(1+U$6/Setup!$C$13)-BS379-DQ379)+IF($K379=2,$D379,0)</f>
        <v/>
      </c>
      <c r="V379">
        <f>MAX(0,V378*(1+V$6/Setup!$C$13)-BT379-DR379)+IF($K379=3,$D379,0)</f>
        <v/>
      </c>
      <c r="W379">
        <f>MAX(0,W378*(1+W$6/Setup!$C$13)-BU379-DS379)+IF($K379=4,$D379,0)</f>
        <v/>
      </c>
      <c r="X379">
        <f>MAX(0,X378*(1+X$6/Setup!$C$13)-BV379-DT379)+IF($K379=5,$D379,0)</f>
        <v/>
      </c>
      <c r="Y379">
        <f>MAX(0,Y378*(1+Y$6/Setup!$C$13)-BW379-DU379)+IF($K379=6,$D379,0)</f>
        <v/>
      </c>
      <c r="Z379">
        <f>MAX(0,Z378*(1+Z$6/Setup!$C$13)-BX379-DV379)+IF($K379=7,$D379,0)</f>
        <v/>
      </c>
      <c r="AA379">
        <f>MAX(0,AA378*(1+AA$6/Setup!$C$13)-BY379-DW379)+IF($K379=8,$D379,0)</f>
        <v/>
      </c>
      <c r="AB379">
        <f>MAX(0,AB378*(1+AB$6/Setup!$C$13)-BZ379-DX379)+IF($K379=9,$D379,0)</f>
        <v/>
      </c>
      <c r="AC379">
        <f>MAX(0,AC378*(1+AC$6/Setup!$C$13)-CA379-DY379)+IF($K379=10,$D379,0)</f>
        <v/>
      </c>
      <c r="AD379">
        <f>MAX(0,AD378*(1+AD$6/Setup!$C$13)-CB379-DZ379)+IF($K379=11,$D379,0)</f>
        <v/>
      </c>
      <c r="AE379">
        <f>MAX(0,AE378*(1+AE$6/Setup!$C$13)-CC379-EA379)+IF($K379=12,$D379,0)</f>
        <v/>
      </c>
      <c r="AF379">
        <f>MAX(0,AF378*(1+AF$6/Setup!$C$13)-CD379-EB379)+IF($K379=13,$D379,0)</f>
        <v/>
      </c>
      <c r="AG379">
        <f>MAX(0,AG378*(1+AG$6/Setup!$C$13)-CE379-EC379)+IF($K379=14,$D379,0)</f>
        <v/>
      </c>
      <c r="AH379">
        <f>MAX(0,AH378*(1+AH$6/Setup!$C$13)-CF379-ED379)+IF($K379=15,$D379,0)</f>
        <v/>
      </c>
      <c r="AI379">
        <f>MAX(0,AI378*(1+AI$6/Setup!$C$13)-CG379-EE379)+IF($K379=16,$D379,0)</f>
        <v/>
      </c>
      <c r="AJ379">
        <f>MAX(0,AJ378*(1+AJ$6/Setup!$C$13)-CH379-EF379)+IF($K379=17,$D379,0)</f>
        <v/>
      </c>
      <c r="AK379">
        <f>MAX(0,AK378*(1+AK$6/Setup!$C$13)-CI379-EG379)+IF($K379=18,$D379,0)</f>
        <v/>
      </c>
      <c r="AL379">
        <f>MAX(0,AL378*(1+AL$6/Setup!$C$13)-CJ379-EH379)+IF($K379=19,$D379,0)</f>
        <v/>
      </c>
      <c r="AM379">
        <f>MAX(0,AM378*(1+AM$6/Setup!$C$13)-CK379-EI379)+IF($K379=20,$D379,0)</f>
        <v/>
      </c>
      <c r="AN379">
        <f>MAX(0,AN378*(1+AN$6/Setup!$C$13)-CL379-EJ379)+IF($K379=21,$D379,0)</f>
        <v/>
      </c>
      <c r="AO379">
        <f>MAX(0,AO378*(1+AO$6/Setup!$C$13)-CM379-EK379)+IF($K379=22,$D379,0)</f>
        <v/>
      </c>
      <c r="AP379">
        <f>MAX(0,AP378*(1+AP$6/Setup!$C$13)-CN379-EL379)+IF($K379=23,$D379,0)</f>
        <v/>
      </c>
      <c r="AQ379">
        <f>MAX(0,AQ378*(1+AQ$6/Setup!$C$13)-CO379-EM379)+IF($K379=24,$D379,0)</f>
        <v/>
      </c>
      <c r="AR379">
        <f>MAX(0,AR378*(1+AR$6/Setup!$C$13)-CP379-EN379)+IF($K379=25,$D379,0)</f>
        <v/>
      </c>
      <c r="AS379">
        <f>MAX(0,AS378*(1+AS$6/Setup!$C$13)-CQ379-EO379)+IF($K379=26,$D379,0)</f>
        <v/>
      </c>
      <c r="AT379">
        <f>MAX(0,AT378*(1+AT$6/Setup!$C$13)-CR379-EP379)+IF($K379=27,$D379,0)</f>
        <v/>
      </c>
      <c r="AU379">
        <f>MAX(0,AU378*(1+AU$6/Setup!$C$13)-CS379-EQ379)+IF($K379=28,$D379,0)</f>
        <v/>
      </c>
      <c r="AV379">
        <f>MAX(0,AV378*(1+AV$6/Setup!$C$13)-CT379-ER379)+IF($K379=29,$D379,0)</f>
        <v/>
      </c>
      <c r="AW379">
        <f>MAX(0,AW378*(1+AW$6/Setup!$C$13)-CU379-ES379)+IF($K379=30,$D379,0)</f>
        <v/>
      </c>
      <c r="AX379">
        <f>MAX(0,AX378*(1+AX$6/Setup!$C$13)-CV379-ET379)+IF($K379=31,$D379,0)</f>
        <v/>
      </c>
      <c r="AY379">
        <f>MAX(0,AY378*(1+AY$6/Setup!$C$13)-CW379-EU379)+IF($K379=32,$D379,0)</f>
        <v/>
      </c>
      <c r="AZ379">
        <f>MAX(0,AZ378*(1+AZ$6/Setup!$C$13)-CX379-EV379)+IF($K379=33,$D379,0)</f>
        <v/>
      </c>
      <c r="BA379">
        <f>MAX(0,BA378*(1+BA$6/Setup!$C$13)-CY379-EW379)+IF($K379=34,$D379,0)</f>
        <v/>
      </c>
      <c r="BB379">
        <f>MAX(0,BB378*(1+BB$6/Setup!$C$13)-CZ379-EX379)+IF($K379=35,$D379,0)</f>
        <v/>
      </c>
      <c r="BC379">
        <f>MAX(0,BC378*(1+BC$6/Setup!$C$13)-DA379-EY379)+IF($K379=36,$D379,0)</f>
        <v/>
      </c>
      <c r="BD379">
        <f>MAX(0,BD378*(1+BD$6/Setup!$C$13)-DB379-EZ379)+IF($K379=37,$D379,0)</f>
        <v/>
      </c>
      <c r="BE379">
        <f>MAX(0,BE378*(1+BE$6/Setup!$C$13)-DC379-FA379)+IF($K379=38,$D379,0)</f>
        <v/>
      </c>
      <c r="BF379">
        <f>MAX(0,BF378*(1+BF$6/Setup!$C$13)-DD379-FB379)+IF($K379=39,$D379,0)</f>
        <v/>
      </c>
      <c r="BG379">
        <f>MAX(0,BG378*(1+BG$6/Setup!$C$13)-DE379-FC379)+IF($K379=40,$D379,0)</f>
        <v/>
      </c>
      <c r="BH379">
        <f>MAX(0,BH378*(1+BH$6/Setup!$C$13)-DF379-FD379)+IF($K379=41,$D379,0)</f>
        <v/>
      </c>
      <c r="BI379">
        <f>MAX(0,BI378*(1+BI$6/Setup!$C$13)-DG379-FE379)+IF($K379=42,$D379,0)</f>
        <v/>
      </c>
      <c r="BJ379">
        <f>MAX(0,BJ378*(1+BJ$6/Setup!$C$13)-DH379-FF379)+IF($K379=43,$D379,0)</f>
        <v/>
      </c>
      <c r="BK379">
        <f>MAX(0,BK378*(1+BK$6/Setup!$C$13)-DI379-FG379)+IF($K379=44,$D379,0)</f>
        <v/>
      </c>
      <c r="BL379">
        <f>MAX(0,BL378*(1+BL$6/Setup!$C$13)-DJ379-FH379)+IF($K379=45,$D379,0)</f>
        <v/>
      </c>
      <c r="BM379">
        <f>MAX(0,BM378*(1+BM$6/Setup!$C$13)-DK379-FI379)+IF($K379=46,$D379,0)</f>
        <v/>
      </c>
      <c r="BN379">
        <f>MAX(0,BN378*(1+BN$6/Setup!$C$13)-DL379-FJ379)+IF($K379=47,$D379,0)</f>
        <v/>
      </c>
      <c r="BO379">
        <f>MAX(0,BO378*(1+BO$6/Setup!$C$13)-DM379-FK379)+IF($K379=48,$D379,0)</f>
        <v/>
      </c>
      <c r="BP379">
        <f>MAX(0,BP378*(1+BP$6/Setup!$C$13)-DN379-FL379)+IF($K379=49,$D379,0)</f>
        <v/>
      </c>
      <c r="BQ379">
        <f>MAX(0,BQ378*(1+BQ$6/Setup!$C$13)-DO379-FM379)+IF($K379=50,$D379,0)</f>
        <v/>
      </c>
      <c r="BR379">
        <f>MIN(T378*(1+T$6/Setup!$C$13),T$7)</f>
        <v/>
      </c>
      <c r="BS379">
        <f>MIN(U378*(1+U$6/Setup!$C$13),U$7)</f>
        <v/>
      </c>
      <c r="BT379">
        <f>MIN(V378*(1+V$6/Setup!$C$13),V$7)</f>
        <v/>
      </c>
      <c r="BU379">
        <f>MIN(W378*(1+W$6/Setup!$C$13),W$7)</f>
        <v/>
      </c>
      <c r="BV379">
        <f>MIN(X378*(1+X$6/Setup!$C$13),X$7)</f>
        <v/>
      </c>
      <c r="BW379">
        <f>MIN(Y378*(1+Y$6/Setup!$C$13),Y$7)</f>
        <v/>
      </c>
      <c r="BX379">
        <f>MIN(Z378*(1+Z$6/Setup!$C$13),Z$7)</f>
        <v/>
      </c>
      <c r="BY379">
        <f>MIN(AA378*(1+AA$6/Setup!$C$13),AA$7)</f>
        <v/>
      </c>
      <c r="BZ379">
        <f>MIN(AB378*(1+AB$6/Setup!$C$13),AB$7)</f>
        <v/>
      </c>
      <c r="CA379">
        <f>MIN(AC378*(1+AC$6/Setup!$C$13),AC$7)</f>
        <v/>
      </c>
      <c r="CB379">
        <f>MIN(AD378*(1+AD$6/Setup!$C$13),AD$7)</f>
        <v/>
      </c>
      <c r="CC379">
        <f>MIN(AE378*(1+AE$6/Setup!$C$13),AE$7)</f>
        <v/>
      </c>
      <c r="CD379">
        <f>MIN(AF378*(1+AF$6/Setup!$C$13),AF$7)</f>
        <v/>
      </c>
      <c r="CE379">
        <f>MIN(AG378*(1+AG$6/Setup!$C$13),AG$7)</f>
        <v/>
      </c>
      <c r="CF379">
        <f>MIN(AH378*(1+AH$6/Setup!$C$13),AH$7)</f>
        <v/>
      </c>
      <c r="CG379">
        <f>MIN(AI378*(1+AI$6/Setup!$C$13),AI$7)</f>
        <v/>
      </c>
      <c r="CH379">
        <f>MIN(AJ378*(1+AJ$6/Setup!$C$13),AJ$7)</f>
        <v/>
      </c>
      <c r="CI379">
        <f>MIN(AK378*(1+AK$6/Setup!$C$13),AK$7)</f>
        <v/>
      </c>
      <c r="CJ379">
        <f>MIN(AL378*(1+AL$6/Setup!$C$13),AL$7)</f>
        <v/>
      </c>
      <c r="CK379">
        <f>MIN(AM378*(1+AM$6/Setup!$C$13),AM$7)</f>
        <v/>
      </c>
      <c r="CL379">
        <f>MIN(AN378*(1+AN$6/Setup!$C$13),AN$7)</f>
        <v/>
      </c>
      <c r="CM379">
        <f>MIN(AO378*(1+AO$6/Setup!$C$13),AO$7)</f>
        <v/>
      </c>
      <c r="CN379">
        <f>MIN(AP378*(1+AP$6/Setup!$C$13),AP$7)</f>
        <v/>
      </c>
      <c r="CO379">
        <f>MIN(AQ378*(1+AQ$6/Setup!$C$13),AQ$7)</f>
        <v/>
      </c>
      <c r="CP379">
        <f>MIN(AR378*(1+AR$6/Setup!$C$13),AR$7)</f>
        <v/>
      </c>
      <c r="CQ379">
        <f>MIN(AS378*(1+AS$6/Setup!$C$13),AS$7)</f>
        <v/>
      </c>
      <c r="CR379">
        <f>MIN(AT378*(1+AT$6/Setup!$C$13),AT$7)</f>
        <v/>
      </c>
      <c r="CS379">
        <f>MIN(AU378*(1+AU$6/Setup!$C$13),AU$7)</f>
        <v/>
      </c>
      <c r="CT379">
        <f>MIN(AV378*(1+AV$6/Setup!$C$13),AV$7)</f>
        <v/>
      </c>
      <c r="CU379">
        <f>MIN(AW378*(1+AW$6/Setup!$C$13),AW$7)</f>
        <v/>
      </c>
      <c r="CV379">
        <f>MIN(AX378*(1+AX$6/Setup!$C$13),AX$7)</f>
        <v/>
      </c>
      <c r="CW379">
        <f>MIN(AY378*(1+AY$6/Setup!$C$13),AY$7)</f>
        <v/>
      </c>
      <c r="CX379">
        <f>MIN(AZ378*(1+AZ$6/Setup!$C$13),AZ$7)</f>
        <v/>
      </c>
      <c r="CY379">
        <f>MIN(BA378*(1+BA$6/Setup!$C$13),BA$7)</f>
        <v/>
      </c>
      <c r="CZ379">
        <f>MIN(BB378*(1+BB$6/Setup!$C$13),BB$7)</f>
        <v/>
      </c>
      <c r="DA379">
        <f>MIN(BC378*(1+BC$6/Setup!$C$13),BC$7)</f>
        <v/>
      </c>
      <c r="DB379">
        <f>MIN(BD378*(1+BD$6/Setup!$C$13),BD$7)</f>
        <v/>
      </c>
      <c r="DC379">
        <f>MIN(BE378*(1+BE$6/Setup!$C$13),BE$7)</f>
        <v/>
      </c>
      <c r="DD379">
        <f>MIN(BF378*(1+BF$6/Setup!$C$13),BF$7)</f>
        <v/>
      </c>
      <c r="DE379">
        <f>MIN(BG378*(1+BG$6/Setup!$C$13),BG$7)</f>
        <v/>
      </c>
      <c r="DF379">
        <f>MIN(BH378*(1+BH$6/Setup!$C$13),BH$7)</f>
        <v/>
      </c>
      <c r="DG379">
        <f>MIN(BI378*(1+BI$6/Setup!$C$13),BI$7)</f>
        <v/>
      </c>
      <c r="DH379">
        <f>MIN(BJ378*(1+BJ$6/Setup!$C$13),BJ$7)</f>
        <v/>
      </c>
      <c r="DI379">
        <f>MIN(BK378*(1+BK$6/Setup!$C$13),BK$7)</f>
        <v/>
      </c>
      <c r="DJ379">
        <f>MIN(BL378*(1+BL$6/Setup!$C$13),BL$7)</f>
        <v/>
      </c>
      <c r="DK379">
        <f>MIN(BM378*(1+BM$6/Setup!$C$13),BM$7)</f>
        <v/>
      </c>
      <c r="DL379">
        <f>MIN(BN378*(1+BN$6/Setup!$C$13),BN$7)</f>
        <v/>
      </c>
      <c r="DM379">
        <f>MIN(BO378*(1+BO$6/Setup!$C$13),BO$7)</f>
        <v/>
      </c>
      <c r="DN379">
        <f>MIN(BP378*(1+BP$6/Setup!$C$13),BP$7)</f>
        <v/>
      </c>
      <c r="DO379">
        <f>MIN(BQ378*(1+BQ$6/Setup!$C$13),BQ$7)</f>
        <v/>
      </c>
      <c r="DP379">
        <f>MIN(T378*(1+T$6/Setup!$C$13)-BR379,$H379)</f>
        <v/>
      </c>
      <c r="DQ379">
        <f>MIN(U378*(1+U$6/Setup!$C$13)-BS379,MAX(0,$H379-SUM($DP379:DP379)))</f>
        <v/>
      </c>
      <c r="DR379">
        <f>MIN(V378*(1+V$6/Setup!$C$13)-BT379,MAX(0,$H379-SUM($DP379:DQ379)))</f>
        <v/>
      </c>
      <c r="DS379">
        <f>MIN(W378*(1+W$6/Setup!$C$13)-BU379,MAX(0,$H379-SUM($DP379:DR379)))</f>
        <v/>
      </c>
      <c r="DT379">
        <f>MIN(X378*(1+X$6/Setup!$C$13)-BV379,MAX(0,$H379-SUM($DP379:DS379)))</f>
        <v/>
      </c>
      <c r="DU379">
        <f>MIN(Y378*(1+Y$6/Setup!$C$13)-BW379,MAX(0,$H379-SUM($DP379:DT379)))</f>
        <v/>
      </c>
      <c r="DV379">
        <f>MIN(Z378*(1+Z$6/Setup!$C$13)-BX379,MAX(0,$H379-SUM($DP379:DU379)))</f>
        <v/>
      </c>
      <c r="DW379">
        <f>MIN(AA378*(1+AA$6/Setup!$C$13)-BY379,MAX(0,$H379-SUM($DP379:DV379)))</f>
        <v/>
      </c>
      <c r="DX379">
        <f>MIN(AB378*(1+AB$6/Setup!$C$13)-BZ379,MAX(0,$H379-SUM($DP379:DW379)))</f>
        <v/>
      </c>
      <c r="DY379">
        <f>MIN(AC378*(1+AC$6/Setup!$C$13)-CA379,MAX(0,$H379-SUM($DP379:DX379)))</f>
        <v/>
      </c>
      <c r="DZ379">
        <f>MIN(AD378*(1+AD$6/Setup!$C$13)-CB379,MAX(0,$H379-SUM($DP379:DY379)))</f>
        <v/>
      </c>
      <c r="EA379">
        <f>MIN(AE378*(1+AE$6/Setup!$C$13)-CC379,MAX(0,$H379-SUM($DP379:DZ379)))</f>
        <v/>
      </c>
      <c r="EB379">
        <f>MIN(AF378*(1+AF$6/Setup!$C$13)-CD379,MAX(0,$H379-SUM($DP379:EA379)))</f>
        <v/>
      </c>
      <c r="EC379">
        <f>MIN(AG378*(1+AG$6/Setup!$C$13)-CE379,MAX(0,$H379-SUM($DP379:EB379)))</f>
        <v/>
      </c>
      <c r="ED379">
        <f>MIN(AH378*(1+AH$6/Setup!$C$13)-CF379,MAX(0,$H379-SUM($DP379:EC379)))</f>
        <v/>
      </c>
      <c r="EE379">
        <f>MIN(AI378*(1+AI$6/Setup!$C$13)-CG379,MAX(0,$H379-SUM($DP379:ED379)))</f>
        <v/>
      </c>
      <c r="EF379">
        <f>MIN(AJ378*(1+AJ$6/Setup!$C$13)-CH379,MAX(0,$H379-SUM($DP379:EE379)))</f>
        <v/>
      </c>
      <c r="EG379">
        <f>MIN(AK378*(1+AK$6/Setup!$C$13)-CI379,MAX(0,$H379-SUM($DP379:EF379)))</f>
        <v/>
      </c>
      <c r="EH379">
        <f>MIN(AL378*(1+AL$6/Setup!$C$13)-CJ379,MAX(0,$H379-SUM($DP379:EG379)))</f>
        <v/>
      </c>
      <c r="EI379">
        <f>MIN(AM378*(1+AM$6/Setup!$C$13)-CK379,MAX(0,$H379-SUM($DP379:EH379)))</f>
        <v/>
      </c>
      <c r="EJ379">
        <f>MIN(AN378*(1+AN$6/Setup!$C$13)-CL379,MAX(0,$H379-SUM($DP379:EI379)))</f>
        <v/>
      </c>
      <c r="EK379">
        <f>MIN(AO378*(1+AO$6/Setup!$C$13)-CM379,MAX(0,$H379-SUM($DP379:EJ379)))</f>
        <v/>
      </c>
      <c r="EL379">
        <f>MIN(AP378*(1+AP$6/Setup!$C$13)-CN379,MAX(0,$H379-SUM($DP379:EK379)))</f>
        <v/>
      </c>
      <c r="EM379">
        <f>MIN(AQ378*(1+AQ$6/Setup!$C$13)-CO379,MAX(0,$H379-SUM($DP379:EL379)))</f>
        <v/>
      </c>
      <c r="EN379">
        <f>MIN(AR378*(1+AR$6/Setup!$C$13)-CP379,MAX(0,$H379-SUM($DP379:EM379)))</f>
        <v/>
      </c>
      <c r="EO379">
        <f>MIN(AS378*(1+AS$6/Setup!$C$13)-CQ379,MAX(0,$H379-SUM($DP379:EN379)))</f>
        <v/>
      </c>
      <c r="EP379">
        <f>MIN(AT378*(1+AT$6/Setup!$C$13)-CR379,MAX(0,$H379-SUM($DP379:EO379)))</f>
        <v/>
      </c>
      <c r="EQ379">
        <f>MIN(AU378*(1+AU$6/Setup!$C$13)-CS379,MAX(0,$H379-SUM($DP379:EP379)))</f>
        <v/>
      </c>
      <c r="ER379">
        <f>MIN(AV378*(1+AV$6/Setup!$C$13)-CT379,MAX(0,$H379-SUM($DP379:EQ379)))</f>
        <v/>
      </c>
      <c r="ES379">
        <f>MIN(AW378*(1+AW$6/Setup!$C$13)-CU379,MAX(0,$H379-SUM($DP379:ER379)))</f>
        <v/>
      </c>
      <c r="ET379">
        <f>MIN(AX378*(1+AX$6/Setup!$C$13)-CV379,MAX(0,$H379-SUM($DP379:ES379)))</f>
        <v/>
      </c>
      <c r="EU379">
        <f>MIN(AY378*(1+AY$6/Setup!$C$13)-CW379,MAX(0,$H379-SUM($DP379:ET379)))</f>
        <v/>
      </c>
      <c r="EV379">
        <f>MIN(AZ378*(1+AZ$6/Setup!$C$13)-CX379,MAX(0,$H379-SUM($DP379:EU379)))</f>
        <v/>
      </c>
      <c r="EW379">
        <f>MIN(BA378*(1+BA$6/Setup!$C$13)-CY379,MAX(0,$H379-SUM($DP379:EV379)))</f>
        <v/>
      </c>
      <c r="EX379">
        <f>MIN(BB378*(1+BB$6/Setup!$C$13)-CZ379,MAX(0,$H379-SUM($DP379:EW379)))</f>
        <v/>
      </c>
      <c r="EY379">
        <f>MIN(BC378*(1+BC$6/Setup!$C$13)-DA379,MAX(0,$H379-SUM($DP379:EX379)))</f>
        <v/>
      </c>
      <c r="EZ379">
        <f>MIN(BD378*(1+BD$6/Setup!$C$13)-DB379,MAX(0,$H379-SUM($DP379:EY379)))</f>
        <v/>
      </c>
      <c r="FA379">
        <f>MIN(BE378*(1+BE$6/Setup!$C$13)-DC379,MAX(0,$H379-SUM($DP379:EZ379)))</f>
        <v/>
      </c>
      <c r="FB379">
        <f>MIN(BF378*(1+BF$6/Setup!$C$13)-DD379,MAX(0,$H379-SUM($DP379:FA379)))</f>
        <v/>
      </c>
      <c r="FC379">
        <f>MIN(BG378*(1+BG$6/Setup!$C$13)-DE379,MAX(0,$H379-SUM($DP379:FB379)))</f>
        <v/>
      </c>
      <c r="FD379">
        <f>MIN(BH378*(1+BH$6/Setup!$C$13)-DF379,MAX(0,$H379-SUM($DP379:FC379)))</f>
        <v/>
      </c>
      <c r="FE379">
        <f>MIN(BI378*(1+BI$6/Setup!$C$13)-DG379,MAX(0,$H379-SUM($DP379:FD379)))</f>
        <v/>
      </c>
      <c r="FF379">
        <f>MIN(BJ378*(1+BJ$6/Setup!$C$13)-DH379,MAX(0,$H379-SUM($DP379:FE379)))</f>
        <v/>
      </c>
      <c r="FG379">
        <f>MIN(BK378*(1+BK$6/Setup!$C$13)-DI379,MAX(0,$H379-SUM($DP379:FF379)))</f>
        <v/>
      </c>
      <c r="FH379">
        <f>MIN(BL378*(1+BL$6/Setup!$C$13)-DJ379,MAX(0,$H379-SUM($DP379:FG379)))</f>
        <v/>
      </c>
      <c r="FI379">
        <f>MIN(BM378*(1+BM$6/Setup!$C$13)-DK379,MAX(0,$H379-SUM($DP379:FH379)))</f>
        <v/>
      </c>
      <c r="FJ379">
        <f>MIN(BN378*(1+BN$6/Setup!$C$13)-DL379,MAX(0,$H379-SUM($DP379:FI379)))</f>
        <v/>
      </c>
      <c r="FK379">
        <f>MIN(BO378*(1+BO$6/Setup!$C$13)-DM379,MAX(0,$H379-SUM($DP379:FJ379)))</f>
        <v/>
      </c>
      <c r="FL379">
        <f>MIN(BP378*(1+BP$6/Setup!$C$13)-DN379,MAX(0,$H379-SUM($DP379:FK379)))</f>
        <v/>
      </c>
      <c r="FM379">
        <f>MIN(BQ378*(1+BQ$6/Setup!$C$13)-DO379,MAX(0,$H379-SUM($DP379:FL379)))</f>
        <v/>
      </c>
    </row>
    <row r="380">
      <c r="A380">
        <f>A379+1</f>
        <v/>
      </c>
      <c r="B380">
        <f>IF(Setup!$C$6="Every week",Setup!$C$7+7*(A380-1),IF(Setup!$C$6="Every 2 weeks",Setup!$C$7+14*(A380-1),IF(Setup!$C$6="Every month",EDATE(Setup!$C$7,A380-1),EOMONTH(Setup!$C$7,INT((A380-1+Setup!$C$20)/2)-1)+MIN(IF(MOD(A380-1+Setup!$C$20,2)=0,Setup!$C$18,Setup!$C$19),DAY(EOMONTH(Setup!$C$7,INT((A380-1+Setup!$C$20)/2)))))))</f>
        <v/>
      </c>
      <c r="C380">
        <f>N('Paycheck Plan'!J376)</f>
        <v/>
      </c>
      <c r="D380">
        <f>N('Paycheck Plan'!K376)</f>
        <v/>
      </c>
      <c r="E380">
        <f>MIN(MAX(0,Setup!$C$10-F379),MAX(0,Setup!$C$8+C380-G380))</f>
        <v/>
      </c>
      <c r="F380">
        <f>F379+E380</f>
        <v/>
      </c>
      <c r="G380">
        <f>MIN(Setup!$C$14,MAX(0,Setup!$C$8+C380))</f>
        <v/>
      </c>
      <c r="H380">
        <f>MAX(0,Setup!$C$8+C380-G380-E380)+SUM($T$7:$BQ$7)-SUM(BR380:DO380)</f>
        <v/>
      </c>
      <c r="I380">
        <f>SUMPRODUCT(T379:BQ379,$T$6:$BQ$6)/Setup!$C$13</f>
        <v/>
      </c>
      <c r="J380">
        <f>SUM(T380:BQ380)</f>
        <v/>
      </c>
      <c r="K380">
        <f>IF(MAX(DP380:FM380)&gt;0,MATCH(MAX(DP380:FM380),DP380:FM380,0),1)</f>
        <v/>
      </c>
      <c r="T380">
        <f>MAX(0,T379*(1+T$6/Setup!$C$13)-BR380-DP380)+IF($K380=1,$D380,0)</f>
        <v/>
      </c>
      <c r="U380">
        <f>MAX(0,U379*(1+U$6/Setup!$C$13)-BS380-DQ380)+IF($K380=2,$D380,0)</f>
        <v/>
      </c>
      <c r="V380">
        <f>MAX(0,V379*(1+V$6/Setup!$C$13)-BT380-DR380)+IF($K380=3,$D380,0)</f>
        <v/>
      </c>
      <c r="W380">
        <f>MAX(0,W379*(1+W$6/Setup!$C$13)-BU380-DS380)+IF($K380=4,$D380,0)</f>
        <v/>
      </c>
      <c r="X380">
        <f>MAX(0,X379*(1+X$6/Setup!$C$13)-BV380-DT380)+IF($K380=5,$D380,0)</f>
        <v/>
      </c>
      <c r="Y380">
        <f>MAX(0,Y379*(1+Y$6/Setup!$C$13)-BW380-DU380)+IF($K380=6,$D380,0)</f>
        <v/>
      </c>
      <c r="Z380">
        <f>MAX(0,Z379*(1+Z$6/Setup!$C$13)-BX380-DV380)+IF($K380=7,$D380,0)</f>
        <v/>
      </c>
      <c r="AA380">
        <f>MAX(0,AA379*(1+AA$6/Setup!$C$13)-BY380-DW380)+IF($K380=8,$D380,0)</f>
        <v/>
      </c>
      <c r="AB380">
        <f>MAX(0,AB379*(1+AB$6/Setup!$C$13)-BZ380-DX380)+IF($K380=9,$D380,0)</f>
        <v/>
      </c>
      <c r="AC380">
        <f>MAX(0,AC379*(1+AC$6/Setup!$C$13)-CA380-DY380)+IF($K380=10,$D380,0)</f>
        <v/>
      </c>
      <c r="AD380">
        <f>MAX(0,AD379*(1+AD$6/Setup!$C$13)-CB380-DZ380)+IF($K380=11,$D380,0)</f>
        <v/>
      </c>
      <c r="AE380">
        <f>MAX(0,AE379*(1+AE$6/Setup!$C$13)-CC380-EA380)+IF($K380=12,$D380,0)</f>
        <v/>
      </c>
      <c r="AF380">
        <f>MAX(0,AF379*(1+AF$6/Setup!$C$13)-CD380-EB380)+IF($K380=13,$D380,0)</f>
        <v/>
      </c>
      <c r="AG380">
        <f>MAX(0,AG379*(1+AG$6/Setup!$C$13)-CE380-EC380)+IF($K380=14,$D380,0)</f>
        <v/>
      </c>
      <c r="AH380">
        <f>MAX(0,AH379*(1+AH$6/Setup!$C$13)-CF380-ED380)+IF($K380=15,$D380,0)</f>
        <v/>
      </c>
      <c r="AI380">
        <f>MAX(0,AI379*(1+AI$6/Setup!$C$13)-CG380-EE380)+IF($K380=16,$D380,0)</f>
        <v/>
      </c>
      <c r="AJ380">
        <f>MAX(0,AJ379*(1+AJ$6/Setup!$C$13)-CH380-EF380)+IF($K380=17,$D380,0)</f>
        <v/>
      </c>
      <c r="AK380">
        <f>MAX(0,AK379*(1+AK$6/Setup!$C$13)-CI380-EG380)+IF($K380=18,$D380,0)</f>
        <v/>
      </c>
      <c r="AL380">
        <f>MAX(0,AL379*(1+AL$6/Setup!$C$13)-CJ380-EH380)+IF($K380=19,$D380,0)</f>
        <v/>
      </c>
      <c r="AM380">
        <f>MAX(0,AM379*(1+AM$6/Setup!$C$13)-CK380-EI380)+IF($K380=20,$D380,0)</f>
        <v/>
      </c>
      <c r="AN380">
        <f>MAX(0,AN379*(1+AN$6/Setup!$C$13)-CL380-EJ380)+IF($K380=21,$D380,0)</f>
        <v/>
      </c>
      <c r="AO380">
        <f>MAX(0,AO379*(1+AO$6/Setup!$C$13)-CM380-EK380)+IF($K380=22,$D380,0)</f>
        <v/>
      </c>
      <c r="AP380">
        <f>MAX(0,AP379*(1+AP$6/Setup!$C$13)-CN380-EL380)+IF($K380=23,$D380,0)</f>
        <v/>
      </c>
      <c r="AQ380">
        <f>MAX(0,AQ379*(1+AQ$6/Setup!$C$13)-CO380-EM380)+IF($K380=24,$D380,0)</f>
        <v/>
      </c>
      <c r="AR380">
        <f>MAX(0,AR379*(1+AR$6/Setup!$C$13)-CP380-EN380)+IF($K380=25,$D380,0)</f>
        <v/>
      </c>
      <c r="AS380">
        <f>MAX(0,AS379*(1+AS$6/Setup!$C$13)-CQ380-EO380)+IF($K380=26,$D380,0)</f>
        <v/>
      </c>
      <c r="AT380">
        <f>MAX(0,AT379*(1+AT$6/Setup!$C$13)-CR380-EP380)+IF($K380=27,$D380,0)</f>
        <v/>
      </c>
      <c r="AU380">
        <f>MAX(0,AU379*(1+AU$6/Setup!$C$13)-CS380-EQ380)+IF($K380=28,$D380,0)</f>
        <v/>
      </c>
      <c r="AV380">
        <f>MAX(0,AV379*(1+AV$6/Setup!$C$13)-CT380-ER380)+IF($K380=29,$D380,0)</f>
        <v/>
      </c>
      <c r="AW380">
        <f>MAX(0,AW379*(1+AW$6/Setup!$C$13)-CU380-ES380)+IF($K380=30,$D380,0)</f>
        <v/>
      </c>
      <c r="AX380">
        <f>MAX(0,AX379*(1+AX$6/Setup!$C$13)-CV380-ET380)+IF($K380=31,$D380,0)</f>
        <v/>
      </c>
      <c r="AY380">
        <f>MAX(0,AY379*(1+AY$6/Setup!$C$13)-CW380-EU380)+IF($K380=32,$D380,0)</f>
        <v/>
      </c>
      <c r="AZ380">
        <f>MAX(0,AZ379*(1+AZ$6/Setup!$C$13)-CX380-EV380)+IF($K380=33,$D380,0)</f>
        <v/>
      </c>
      <c r="BA380">
        <f>MAX(0,BA379*(1+BA$6/Setup!$C$13)-CY380-EW380)+IF($K380=34,$D380,0)</f>
        <v/>
      </c>
      <c r="BB380">
        <f>MAX(0,BB379*(1+BB$6/Setup!$C$13)-CZ380-EX380)+IF($K380=35,$D380,0)</f>
        <v/>
      </c>
      <c r="BC380">
        <f>MAX(0,BC379*(1+BC$6/Setup!$C$13)-DA380-EY380)+IF($K380=36,$D380,0)</f>
        <v/>
      </c>
      <c r="BD380">
        <f>MAX(0,BD379*(1+BD$6/Setup!$C$13)-DB380-EZ380)+IF($K380=37,$D380,0)</f>
        <v/>
      </c>
      <c r="BE380">
        <f>MAX(0,BE379*(1+BE$6/Setup!$C$13)-DC380-FA380)+IF($K380=38,$D380,0)</f>
        <v/>
      </c>
      <c r="BF380">
        <f>MAX(0,BF379*(1+BF$6/Setup!$C$13)-DD380-FB380)+IF($K380=39,$D380,0)</f>
        <v/>
      </c>
      <c r="BG380">
        <f>MAX(0,BG379*(1+BG$6/Setup!$C$13)-DE380-FC380)+IF($K380=40,$D380,0)</f>
        <v/>
      </c>
      <c r="BH380">
        <f>MAX(0,BH379*(1+BH$6/Setup!$C$13)-DF380-FD380)+IF($K380=41,$D380,0)</f>
        <v/>
      </c>
      <c r="BI380">
        <f>MAX(0,BI379*(1+BI$6/Setup!$C$13)-DG380-FE380)+IF($K380=42,$D380,0)</f>
        <v/>
      </c>
      <c r="BJ380">
        <f>MAX(0,BJ379*(1+BJ$6/Setup!$C$13)-DH380-FF380)+IF($K380=43,$D380,0)</f>
        <v/>
      </c>
      <c r="BK380">
        <f>MAX(0,BK379*(1+BK$6/Setup!$C$13)-DI380-FG380)+IF($K380=44,$D380,0)</f>
        <v/>
      </c>
      <c r="BL380">
        <f>MAX(0,BL379*(1+BL$6/Setup!$C$13)-DJ380-FH380)+IF($K380=45,$D380,0)</f>
        <v/>
      </c>
      <c r="BM380">
        <f>MAX(0,BM379*(1+BM$6/Setup!$C$13)-DK380-FI380)+IF($K380=46,$D380,0)</f>
        <v/>
      </c>
      <c r="BN380">
        <f>MAX(0,BN379*(1+BN$6/Setup!$C$13)-DL380-FJ380)+IF($K380=47,$D380,0)</f>
        <v/>
      </c>
      <c r="BO380">
        <f>MAX(0,BO379*(1+BO$6/Setup!$C$13)-DM380-FK380)+IF($K380=48,$D380,0)</f>
        <v/>
      </c>
      <c r="BP380">
        <f>MAX(0,BP379*(1+BP$6/Setup!$C$13)-DN380-FL380)+IF($K380=49,$D380,0)</f>
        <v/>
      </c>
      <c r="BQ380">
        <f>MAX(0,BQ379*(1+BQ$6/Setup!$C$13)-DO380-FM380)+IF($K380=50,$D380,0)</f>
        <v/>
      </c>
      <c r="BR380">
        <f>MIN(T379*(1+T$6/Setup!$C$13),T$7)</f>
        <v/>
      </c>
      <c r="BS380">
        <f>MIN(U379*(1+U$6/Setup!$C$13),U$7)</f>
        <v/>
      </c>
      <c r="BT380">
        <f>MIN(V379*(1+V$6/Setup!$C$13),V$7)</f>
        <v/>
      </c>
      <c r="BU380">
        <f>MIN(W379*(1+W$6/Setup!$C$13),W$7)</f>
        <v/>
      </c>
      <c r="BV380">
        <f>MIN(X379*(1+X$6/Setup!$C$13),X$7)</f>
        <v/>
      </c>
      <c r="BW380">
        <f>MIN(Y379*(1+Y$6/Setup!$C$13),Y$7)</f>
        <v/>
      </c>
      <c r="BX380">
        <f>MIN(Z379*(1+Z$6/Setup!$C$13),Z$7)</f>
        <v/>
      </c>
      <c r="BY380">
        <f>MIN(AA379*(1+AA$6/Setup!$C$13),AA$7)</f>
        <v/>
      </c>
      <c r="BZ380">
        <f>MIN(AB379*(1+AB$6/Setup!$C$13),AB$7)</f>
        <v/>
      </c>
      <c r="CA380">
        <f>MIN(AC379*(1+AC$6/Setup!$C$13),AC$7)</f>
        <v/>
      </c>
      <c r="CB380">
        <f>MIN(AD379*(1+AD$6/Setup!$C$13),AD$7)</f>
        <v/>
      </c>
      <c r="CC380">
        <f>MIN(AE379*(1+AE$6/Setup!$C$13),AE$7)</f>
        <v/>
      </c>
      <c r="CD380">
        <f>MIN(AF379*(1+AF$6/Setup!$C$13),AF$7)</f>
        <v/>
      </c>
      <c r="CE380">
        <f>MIN(AG379*(1+AG$6/Setup!$C$13),AG$7)</f>
        <v/>
      </c>
      <c r="CF380">
        <f>MIN(AH379*(1+AH$6/Setup!$C$13),AH$7)</f>
        <v/>
      </c>
      <c r="CG380">
        <f>MIN(AI379*(1+AI$6/Setup!$C$13),AI$7)</f>
        <v/>
      </c>
      <c r="CH380">
        <f>MIN(AJ379*(1+AJ$6/Setup!$C$13),AJ$7)</f>
        <v/>
      </c>
      <c r="CI380">
        <f>MIN(AK379*(1+AK$6/Setup!$C$13),AK$7)</f>
        <v/>
      </c>
      <c r="CJ380">
        <f>MIN(AL379*(1+AL$6/Setup!$C$13),AL$7)</f>
        <v/>
      </c>
      <c r="CK380">
        <f>MIN(AM379*(1+AM$6/Setup!$C$13),AM$7)</f>
        <v/>
      </c>
      <c r="CL380">
        <f>MIN(AN379*(1+AN$6/Setup!$C$13),AN$7)</f>
        <v/>
      </c>
      <c r="CM380">
        <f>MIN(AO379*(1+AO$6/Setup!$C$13),AO$7)</f>
        <v/>
      </c>
      <c r="CN380">
        <f>MIN(AP379*(1+AP$6/Setup!$C$13),AP$7)</f>
        <v/>
      </c>
      <c r="CO380">
        <f>MIN(AQ379*(1+AQ$6/Setup!$C$13),AQ$7)</f>
        <v/>
      </c>
      <c r="CP380">
        <f>MIN(AR379*(1+AR$6/Setup!$C$13),AR$7)</f>
        <v/>
      </c>
      <c r="CQ380">
        <f>MIN(AS379*(1+AS$6/Setup!$C$13),AS$7)</f>
        <v/>
      </c>
      <c r="CR380">
        <f>MIN(AT379*(1+AT$6/Setup!$C$13),AT$7)</f>
        <v/>
      </c>
      <c r="CS380">
        <f>MIN(AU379*(1+AU$6/Setup!$C$13),AU$7)</f>
        <v/>
      </c>
      <c r="CT380">
        <f>MIN(AV379*(1+AV$6/Setup!$C$13),AV$7)</f>
        <v/>
      </c>
      <c r="CU380">
        <f>MIN(AW379*(1+AW$6/Setup!$C$13),AW$7)</f>
        <v/>
      </c>
      <c r="CV380">
        <f>MIN(AX379*(1+AX$6/Setup!$C$13),AX$7)</f>
        <v/>
      </c>
      <c r="CW380">
        <f>MIN(AY379*(1+AY$6/Setup!$C$13),AY$7)</f>
        <v/>
      </c>
      <c r="CX380">
        <f>MIN(AZ379*(1+AZ$6/Setup!$C$13),AZ$7)</f>
        <v/>
      </c>
      <c r="CY380">
        <f>MIN(BA379*(1+BA$6/Setup!$C$13),BA$7)</f>
        <v/>
      </c>
      <c r="CZ380">
        <f>MIN(BB379*(1+BB$6/Setup!$C$13),BB$7)</f>
        <v/>
      </c>
      <c r="DA380">
        <f>MIN(BC379*(1+BC$6/Setup!$C$13),BC$7)</f>
        <v/>
      </c>
      <c r="DB380">
        <f>MIN(BD379*(1+BD$6/Setup!$C$13),BD$7)</f>
        <v/>
      </c>
      <c r="DC380">
        <f>MIN(BE379*(1+BE$6/Setup!$C$13),BE$7)</f>
        <v/>
      </c>
      <c r="DD380">
        <f>MIN(BF379*(1+BF$6/Setup!$C$13),BF$7)</f>
        <v/>
      </c>
      <c r="DE380">
        <f>MIN(BG379*(1+BG$6/Setup!$C$13),BG$7)</f>
        <v/>
      </c>
      <c r="DF380">
        <f>MIN(BH379*(1+BH$6/Setup!$C$13),BH$7)</f>
        <v/>
      </c>
      <c r="DG380">
        <f>MIN(BI379*(1+BI$6/Setup!$C$13),BI$7)</f>
        <v/>
      </c>
      <c r="DH380">
        <f>MIN(BJ379*(1+BJ$6/Setup!$C$13),BJ$7)</f>
        <v/>
      </c>
      <c r="DI380">
        <f>MIN(BK379*(1+BK$6/Setup!$C$13),BK$7)</f>
        <v/>
      </c>
      <c r="DJ380">
        <f>MIN(BL379*(1+BL$6/Setup!$C$13),BL$7)</f>
        <v/>
      </c>
      <c r="DK380">
        <f>MIN(BM379*(1+BM$6/Setup!$C$13),BM$7)</f>
        <v/>
      </c>
      <c r="DL380">
        <f>MIN(BN379*(1+BN$6/Setup!$C$13),BN$7)</f>
        <v/>
      </c>
      <c r="DM380">
        <f>MIN(BO379*(1+BO$6/Setup!$C$13),BO$7)</f>
        <v/>
      </c>
      <c r="DN380">
        <f>MIN(BP379*(1+BP$6/Setup!$C$13),BP$7)</f>
        <v/>
      </c>
      <c r="DO380">
        <f>MIN(BQ379*(1+BQ$6/Setup!$C$13),BQ$7)</f>
        <v/>
      </c>
      <c r="DP380">
        <f>MIN(T379*(1+T$6/Setup!$C$13)-BR380,$H380)</f>
        <v/>
      </c>
      <c r="DQ380">
        <f>MIN(U379*(1+U$6/Setup!$C$13)-BS380,MAX(0,$H380-SUM($DP380:DP380)))</f>
        <v/>
      </c>
      <c r="DR380">
        <f>MIN(V379*(1+V$6/Setup!$C$13)-BT380,MAX(0,$H380-SUM($DP380:DQ380)))</f>
        <v/>
      </c>
      <c r="DS380">
        <f>MIN(W379*(1+W$6/Setup!$C$13)-BU380,MAX(0,$H380-SUM($DP380:DR380)))</f>
        <v/>
      </c>
      <c r="DT380">
        <f>MIN(X379*(1+X$6/Setup!$C$13)-BV380,MAX(0,$H380-SUM($DP380:DS380)))</f>
        <v/>
      </c>
      <c r="DU380">
        <f>MIN(Y379*(1+Y$6/Setup!$C$13)-BW380,MAX(0,$H380-SUM($DP380:DT380)))</f>
        <v/>
      </c>
      <c r="DV380">
        <f>MIN(Z379*(1+Z$6/Setup!$C$13)-BX380,MAX(0,$H380-SUM($DP380:DU380)))</f>
        <v/>
      </c>
      <c r="DW380">
        <f>MIN(AA379*(1+AA$6/Setup!$C$13)-BY380,MAX(0,$H380-SUM($DP380:DV380)))</f>
        <v/>
      </c>
      <c r="DX380">
        <f>MIN(AB379*(1+AB$6/Setup!$C$13)-BZ380,MAX(0,$H380-SUM($DP380:DW380)))</f>
        <v/>
      </c>
      <c r="DY380">
        <f>MIN(AC379*(1+AC$6/Setup!$C$13)-CA380,MAX(0,$H380-SUM($DP380:DX380)))</f>
        <v/>
      </c>
      <c r="DZ380">
        <f>MIN(AD379*(1+AD$6/Setup!$C$13)-CB380,MAX(0,$H380-SUM($DP380:DY380)))</f>
        <v/>
      </c>
      <c r="EA380">
        <f>MIN(AE379*(1+AE$6/Setup!$C$13)-CC380,MAX(0,$H380-SUM($DP380:DZ380)))</f>
        <v/>
      </c>
      <c r="EB380">
        <f>MIN(AF379*(1+AF$6/Setup!$C$13)-CD380,MAX(0,$H380-SUM($DP380:EA380)))</f>
        <v/>
      </c>
      <c r="EC380">
        <f>MIN(AG379*(1+AG$6/Setup!$C$13)-CE380,MAX(0,$H380-SUM($DP380:EB380)))</f>
        <v/>
      </c>
      <c r="ED380">
        <f>MIN(AH379*(1+AH$6/Setup!$C$13)-CF380,MAX(0,$H380-SUM($DP380:EC380)))</f>
        <v/>
      </c>
      <c r="EE380">
        <f>MIN(AI379*(1+AI$6/Setup!$C$13)-CG380,MAX(0,$H380-SUM($DP380:ED380)))</f>
        <v/>
      </c>
      <c r="EF380">
        <f>MIN(AJ379*(1+AJ$6/Setup!$C$13)-CH380,MAX(0,$H380-SUM($DP380:EE380)))</f>
        <v/>
      </c>
      <c r="EG380">
        <f>MIN(AK379*(1+AK$6/Setup!$C$13)-CI380,MAX(0,$H380-SUM($DP380:EF380)))</f>
        <v/>
      </c>
      <c r="EH380">
        <f>MIN(AL379*(1+AL$6/Setup!$C$13)-CJ380,MAX(0,$H380-SUM($DP380:EG380)))</f>
        <v/>
      </c>
      <c r="EI380">
        <f>MIN(AM379*(1+AM$6/Setup!$C$13)-CK380,MAX(0,$H380-SUM($DP380:EH380)))</f>
        <v/>
      </c>
      <c r="EJ380">
        <f>MIN(AN379*(1+AN$6/Setup!$C$13)-CL380,MAX(0,$H380-SUM($DP380:EI380)))</f>
        <v/>
      </c>
      <c r="EK380">
        <f>MIN(AO379*(1+AO$6/Setup!$C$13)-CM380,MAX(0,$H380-SUM($DP380:EJ380)))</f>
        <v/>
      </c>
      <c r="EL380">
        <f>MIN(AP379*(1+AP$6/Setup!$C$13)-CN380,MAX(0,$H380-SUM($DP380:EK380)))</f>
        <v/>
      </c>
      <c r="EM380">
        <f>MIN(AQ379*(1+AQ$6/Setup!$C$13)-CO380,MAX(0,$H380-SUM($DP380:EL380)))</f>
        <v/>
      </c>
      <c r="EN380">
        <f>MIN(AR379*(1+AR$6/Setup!$C$13)-CP380,MAX(0,$H380-SUM($DP380:EM380)))</f>
        <v/>
      </c>
      <c r="EO380">
        <f>MIN(AS379*(1+AS$6/Setup!$C$13)-CQ380,MAX(0,$H380-SUM($DP380:EN380)))</f>
        <v/>
      </c>
      <c r="EP380">
        <f>MIN(AT379*(1+AT$6/Setup!$C$13)-CR380,MAX(0,$H380-SUM($DP380:EO380)))</f>
        <v/>
      </c>
      <c r="EQ380">
        <f>MIN(AU379*(1+AU$6/Setup!$C$13)-CS380,MAX(0,$H380-SUM($DP380:EP380)))</f>
        <v/>
      </c>
      <c r="ER380">
        <f>MIN(AV379*(1+AV$6/Setup!$C$13)-CT380,MAX(0,$H380-SUM($DP380:EQ380)))</f>
        <v/>
      </c>
      <c r="ES380">
        <f>MIN(AW379*(1+AW$6/Setup!$C$13)-CU380,MAX(0,$H380-SUM($DP380:ER380)))</f>
        <v/>
      </c>
      <c r="ET380">
        <f>MIN(AX379*(1+AX$6/Setup!$C$13)-CV380,MAX(0,$H380-SUM($DP380:ES380)))</f>
        <v/>
      </c>
      <c r="EU380">
        <f>MIN(AY379*(1+AY$6/Setup!$C$13)-CW380,MAX(0,$H380-SUM($DP380:ET380)))</f>
        <v/>
      </c>
      <c r="EV380">
        <f>MIN(AZ379*(1+AZ$6/Setup!$C$13)-CX380,MAX(0,$H380-SUM($DP380:EU380)))</f>
        <v/>
      </c>
      <c r="EW380">
        <f>MIN(BA379*(1+BA$6/Setup!$C$13)-CY380,MAX(0,$H380-SUM($DP380:EV380)))</f>
        <v/>
      </c>
      <c r="EX380">
        <f>MIN(BB379*(1+BB$6/Setup!$C$13)-CZ380,MAX(0,$H380-SUM($DP380:EW380)))</f>
        <v/>
      </c>
      <c r="EY380">
        <f>MIN(BC379*(1+BC$6/Setup!$C$13)-DA380,MAX(0,$H380-SUM($DP380:EX380)))</f>
        <v/>
      </c>
      <c r="EZ380">
        <f>MIN(BD379*(1+BD$6/Setup!$C$13)-DB380,MAX(0,$H380-SUM($DP380:EY380)))</f>
        <v/>
      </c>
      <c r="FA380">
        <f>MIN(BE379*(1+BE$6/Setup!$C$13)-DC380,MAX(0,$H380-SUM($DP380:EZ380)))</f>
        <v/>
      </c>
      <c r="FB380">
        <f>MIN(BF379*(1+BF$6/Setup!$C$13)-DD380,MAX(0,$H380-SUM($DP380:FA380)))</f>
        <v/>
      </c>
      <c r="FC380">
        <f>MIN(BG379*(1+BG$6/Setup!$C$13)-DE380,MAX(0,$H380-SUM($DP380:FB380)))</f>
        <v/>
      </c>
      <c r="FD380">
        <f>MIN(BH379*(1+BH$6/Setup!$C$13)-DF380,MAX(0,$H380-SUM($DP380:FC380)))</f>
        <v/>
      </c>
      <c r="FE380">
        <f>MIN(BI379*(1+BI$6/Setup!$C$13)-DG380,MAX(0,$H380-SUM($DP380:FD380)))</f>
        <v/>
      </c>
      <c r="FF380">
        <f>MIN(BJ379*(1+BJ$6/Setup!$C$13)-DH380,MAX(0,$H380-SUM($DP380:FE380)))</f>
        <v/>
      </c>
      <c r="FG380">
        <f>MIN(BK379*(1+BK$6/Setup!$C$13)-DI380,MAX(0,$H380-SUM($DP380:FF380)))</f>
        <v/>
      </c>
      <c r="FH380">
        <f>MIN(BL379*(1+BL$6/Setup!$C$13)-DJ380,MAX(0,$H380-SUM($DP380:FG380)))</f>
        <v/>
      </c>
      <c r="FI380">
        <f>MIN(BM379*(1+BM$6/Setup!$C$13)-DK380,MAX(0,$H380-SUM($DP380:FH380)))</f>
        <v/>
      </c>
      <c r="FJ380">
        <f>MIN(BN379*(1+BN$6/Setup!$C$13)-DL380,MAX(0,$H380-SUM($DP380:FI380)))</f>
        <v/>
      </c>
      <c r="FK380">
        <f>MIN(BO379*(1+BO$6/Setup!$C$13)-DM380,MAX(0,$H380-SUM($DP380:FJ380)))</f>
        <v/>
      </c>
      <c r="FL380">
        <f>MIN(BP379*(1+BP$6/Setup!$C$13)-DN380,MAX(0,$H380-SUM($DP380:FK380)))</f>
        <v/>
      </c>
      <c r="FM380">
        <f>MIN(BQ379*(1+BQ$6/Setup!$C$13)-DO380,MAX(0,$H380-SUM($DP380:FL380)))</f>
        <v/>
      </c>
    </row>
    <row r="381">
      <c r="A381">
        <f>A380+1</f>
        <v/>
      </c>
      <c r="B381">
        <f>IF(Setup!$C$6="Every week",Setup!$C$7+7*(A381-1),IF(Setup!$C$6="Every 2 weeks",Setup!$C$7+14*(A381-1),IF(Setup!$C$6="Every month",EDATE(Setup!$C$7,A381-1),EOMONTH(Setup!$C$7,INT((A381-1+Setup!$C$20)/2)-1)+MIN(IF(MOD(A381-1+Setup!$C$20,2)=0,Setup!$C$18,Setup!$C$19),DAY(EOMONTH(Setup!$C$7,INT((A381-1+Setup!$C$20)/2)))))))</f>
        <v/>
      </c>
      <c r="C381">
        <f>N('Paycheck Plan'!J377)</f>
        <v/>
      </c>
      <c r="D381">
        <f>N('Paycheck Plan'!K377)</f>
        <v/>
      </c>
      <c r="E381">
        <f>MIN(MAX(0,Setup!$C$10-F380),MAX(0,Setup!$C$8+C381-G381))</f>
        <v/>
      </c>
      <c r="F381">
        <f>F380+E381</f>
        <v/>
      </c>
      <c r="G381">
        <f>MIN(Setup!$C$14,MAX(0,Setup!$C$8+C381))</f>
        <v/>
      </c>
      <c r="H381">
        <f>MAX(0,Setup!$C$8+C381-G381-E381)+SUM($T$7:$BQ$7)-SUM(BR381:DO381)</f>
        <v/>
      </c>
      <c r="I381">
        <f>SUMPRODUCT(T380:BQ380,$T$6:$BQ$6)/Setup!$C$13</f>
        <v/>
      </c>
      <c r="J381">
        <f>SUM(T381:BQ381)</f>
        <v/>
      </c>
      <c r="K381">
        <f>IF(MAX(DP381:FM381)&gt;0,MATCH(MAX(DP381:FM381),DP381:FM381,0),1)</f>
        <v/>
      </c>
      <c r="T381">
        <f>MAX(0,T380*(1+T$6/Setup!$C$13)-BR381-DP381)+IF($K381=1,$D381,0)</f>
        <v/>
      </c>
      <c r="U381">
        <f>MAX(0,U380*(1+U$6/Setup!$C$13)-BS381-DQ381)+IF($K381=2,$D381,0)</f>
        <v/>
      </c>
      <c r="V381">
        <f>MAX(0,V380*(1+V$6/Setup!$C$13)-BT381-DR381)+IF($K381=3,$D381,0)</f>
        <v/>
      </c>
      <c r="W381">
        <f>MAX(0,W380*(1+W$6/Setup!$C$13)-BU381-DS381)+IF($K381=4,$D381,0)</f>
        <v/>
      </c>
      <c r="X381">
        <f>MAX(0,X380*(1+X$6/Setup!$C$13)-BV381-DT381)+IF($K381=5,$D381,0)</f>
        <v/>
      </c>
      <c r="Y381">
        <f>MAX(0,Y380*(1+Y$6/Setup!$C$13)-BW381-DU381)+IF($K381=6,$D381,0)</f>
        <v/>
      </c>
      <c r="Z381">
        <f>MAX(0,Z380*(1+Z$6/Setup!$C$13)-BX381-DV381)+IF($K381=7,$D381,0)</f>
        <v/>
      </c>
      <c r="AA381">
        <f>MAX(0,AA380*(1+AA$6/Setup!$C$13)-BY381-DW381)+IF($K381=8,$D381,0)</f>
        <v/>
      </c>
      <c r="AB381">
        <f>MAX(0,AB380*(1+AB$6/Setup!$C$13)-BZ381-DX381)+IF($K381=9,$D381,0)</f>
        <v/>
      </c>
      <c r="AC381">
        <f>MAX(0,AC380*(1+AC$6/Setup!$C$13)-CA381-DY381)+IF($K381=10,$D381,0)</f>
        <v/>
      </c>
      <c r="AD381">
        <f>MAX(0,AD380*(1+AD$6/Setup!$C$13)-CB381-DZ381)+IF($K381=11,$D381,0)</f>
        <v/>
      </c>
      <c r="AE381">
        <f>MAX(0,AE380*(1+AE$6/Setup!$C$13)-CC381-EA381)+IF($K381=12,$D381,0)</f>
        <v/>
      </c>
      <c r="AF381">
        <f>MAX(0,AF380*(1+AF$6/Setup!$C$13)-CD381-EB381)+IF($K381=13,$D381,0)</f>
        <v/>
      </c>
      <c r="AG381">
        <f>MAX(0,AG380*(1+AG$6/Setup!$C$13)-CE381-EC381)+IF($K381=14,$D381,0)</f>
        <v/>
      </c>
      <c r="AH381">
        <f>MAX(0,AH380*(1+AH$6/Setup!$C$13)-CF381-ED381)+IF($K381=15,$D381,0)</f>
        <v/>
      </c>
      <c r="AI381">
        <f>MAX(0,AI380*(1+AI$6/Setup!$C$13)-CG381-EE381)+IF($K381=16,$D381,0)</f>
        <v/>
      </c>
      <c r="AJ381">
        <f>MAX(0,AJ380*(1+AJ$6/Setup!$C$13)-CH381-EF381)+IF($K381=17,$D381,0)</f>
        <v/>
      </c>
      <c r="AK381">
        <f>MAX(0,AK380*(1+AK$6/Setup!$C$13)-CI381-EG381)+IF($K381=18,$D381,0)</f>
        <v/>
      </c>
      <c r="AL381">
        <f>MAX(0,AL380*(1+AL$6/Setup!$C$13)-CJ381-EH381)+IF($K381=19,$D381,0)</f>
        <v/>
      </c>
      <c r="AM381">
        <f>MAX(0,AM380*(1+AM$6/Setup!$C$13)-CK381-EI381)+IF($K381=20,$D381,0)</f>
        <v/>
      </c>
      <c r="AN381">
        <f>MAX(0,AN380*(1+AN$6/Setup!$C$13)-CL381-EJ381)+IF($K381=21,$D381,0)</f>
        <v/>
      </c>
      <c r="AO381">
        <f>MAX(0,AO380*(1+AO$6/Setup!$C$13)-CM381-EK381)+IF($K381=22,$D381,0)</f>
        <v/>
      </c>
      <c r="AP381">
        <f>MAX(0,AP380*(1+AP$6/Setup!$C$13)-CN381-EL381)+IF($K381=23,$D381,0)</f>
        <v/>
      </c>
      <c r="AQ381">
        <f>MAX(0,AQ380*(1+AQ$6/Setup!$C$13)-CO381-EM381)+IF($K381=24,$D381,0)</f>
        <v/>
      </c>
      <c r="AR381">
        <f>MAX(0,AR380*(1+AR$6/Setup!$C$13)-CP381-EN381)+IF($K381=25,$D381,0)</f>
        <v/>
      </c>
      <c r="AS381">
        <f>MAX(0,AS380*(1+AS$6/Setup!$C$13)-CQ381-EO381)+IF($K381=26,$D381,0)</f>
        <v/>
      </c>
      <c r="AT381">
        <f>MAX(0,AT380*(1+AT$6/Setup!$C$13)-CR381-EP381)+IF($K381=27,$D381,0)</f>
        <v/>
      </c>
      <c r="AU381">
        <f>MAX(0,AU380*(1+AU$6/Setup!$C$13)-CS381-EQ381)+IF($K381=28,$D381,0)</f>
        <v/>
      </c>
      <c r="AV381">
        <f>MAX(0,AV380*(1+AV$6/Setup!$C$13)-CT381-ER381)+IF($K381=29,$D381,0)</f>
        <v/>
      </c>
      <c r="AW381">
        <f>MAX(0,AW380*(1+AW$6/Setup!$C$13)-CU381-ES381)+IF($K381=30,$D381,0)</f>
        <v/>
      </c>
      <c r="AX381">
        <f>MAX(0,AX380*(1+AX$6/Setup!$C$13)-CV381-ET381)+IF($K381=31,$D381,0)</f>
        <v/>
      </c>
      <c r="AY381">
        <f>MAX(0,AY380*(1+AY$6/Setup!$C$13)-CW381-EU381)+IF($K381=32,$D381,0)</f>
        <v/>
      </c>
      <c r="AZ381">
        <f>MAX(0,AZ380*(1+AZ$6/Setup!$C$13)-CX381-EV381)+IF($K381=33,$D381,0)</f>
        <v/>
      </c>
      <c r="BA381">
        <f>MAX(0,BA380*(1+BA$6/Setup!$C$13)-CY381-EW381)+IF($K381=34,$D381,0)</f>
        <v/>
      </c>
      <c r="BB381">
        <f>MAX(0,BB380*(1+BB$6/Setup!$C$13)-CZ381-EX381)+IF($K381=35,$D381,0)</f>
        <v/>
      </c>
      <c r="BC381">
        <f>MAX(0,BC380*(1+BC$6/Setup!$C$13)-DA381-EY381)+IF($K381=36,$D381,0)</f>
        <v/>
      </c>
      <c r="BD381">
        <f>MAX(0,BD380*(1+BD$6/Setup!$C$13)-DB381-EZ381)+IF($K381=37,$D381,0)</f>
        <v/>
      </c>
      <c r="BE381">
        <f>MAX(0,BE380*(1+BE$6/Setup!$C$13)-DC381-FA381)+IF($K381=38,$D381,0)</f>
        <v/>
      </c>
      <c r="BF381">
        <f>MAX(0,BF380*(1+BF$6/Setup!$C$13)-DD381-FB381)+IF($K381=39,$D381,0)</f>
        <v/>
      </c>
      <c r="BG381">
        <f>MAX(0,BG380*(1+BG$6/Setup!$C$13)-DE381-FC381)+IF($K381=40,$D381,0)</f>
        <v/>
      </c>
      <c r="BH381">
        <f>MAX(0,BH380*(1+BH$6/Setup!$C$13)-DF381-FD381)+IF($K381=41,$D381,0)</f>
        <v/>
      </c>
      <c r="BI381">
        <f>MAX(0,BI380*(1+BI$6/Setup!$C$13)-DG381-FE381)+IF($K381=42,$D381,0)</f>
        <v/>
      </c>
      <c r="BJ381">
        <f>MAX(0,BJ380*(1+BJ$6/Setup!$C$13)-DH381-FF381)+IF($K381=43,$D381,0)</f>
        <v/>
      </c>
      <c r="BK381">
        <f>MAX(0,BK380*(1+BK$6/Setup!$C$13)-DI381-FG381)+IF($K381=44,$D381,0)</f>
        <v/>
      </c>
      <c r="BL381">
        <f>MAX(0,BL380*(1+BL$6/Setup!$C$13)-DJ381-FH381)+IF($K381=45,$D381,0)</f>
        <v/>
      </c>
      <c r="BM381">
        <f>MAX(0,BM380*(1+BM$6/Setup!$C$13)-DK381-FI381)+IF($K381=46,$D381,0)</f>
        <v/>
      </c>
      <c r="BN381">
        <f>MAX(0,BN380*(1+BN$6/Setup!$C$13)-DL381-FJ381)+IF($K381=47,$D381,0)</f>
        <v/>
      </c>
      <c r="BO381">
        <f>MAX(0,BO380*(1+BO$6/Setup!$C$13)-DM381-FK381)+IF($K381=48,$D381,0)</f>
        <v/>
      </c>
      <c r="BP381">
        <f>MAX(0,BP380*(1+BP$6/Setup!$C$13)-DN381-FL381)+IF($K381=49,$D381,0)</f>
        <v/>
      </c>
      <c r="BQ381">
        <f>MAX(0,BQ380*(1+BQ$6/Setup!$C$13)-DO381-FM381)+IF($K381=50,$D381,0)</f>
        <v/>
      </c>
      <c r="BR381">
        <f>MIN(T380*(1+T$6/Setup!$C$13),T$7)</f>
        <v/>
      </c>
      <c r="BS381">
        <f>MIN(U380*(1+U$6/Setup!$C$13),U$7)</f>
        <v/>
      </c>
      <c r="BT381">
        <f>MIN(V380*(1+V$6/Setup!$C$13),V$7)</f>
        <v/>
      </c>
      <c r="BU381">
        <f>MIN(W380*(1+W$6/Setup!$C$13),W$7)</f>
        <v/>
      </c>
      <c r="BV381">
        <f>MIN(X380*(1+X$6/Setup!$C$13),X$7)</f>
        <v/>
      </c>
      <c r="BW381">
        <f>MIN(Y380*(1+Y$6/Setup!$C$13),Y$7)</f>
        <v/>
      </c>
      <c r="BX381">
        <f>MIN(Z380*(1+Z$6/Setup!$C$13),Z$7)</f>
        <v/>
      </c>
      <c r="BY381">
        <f>MIN(AA380*(1+AA$6/Setup!$C$13),AA$7)</f>
        <v/>
      </c>
      <c r="BZ381">
        <f>MIN(AB380*(1+AB$6/Setup!$C$13),AB$7)</f>
        <v/>
      </c>
      <c r="CA381">
        <f>MIN(AC380*(1+AC$6/Setup!$C$13),AC$7)</f>
        <v/>
      </c>
      <c r="CB381">
        <f>MIN(AD380*(1+AD$6/Setup!$C$13),AD$7)</f>
        <v/>
      </c>
      <c r="CC381">
        <f>MIN(AE380*(1+AE$6/Setup!$C$13),AE$7)</f>
        <v/>
      </c>
      <c r="CD381">
        <f>MIN(AF380*(1+AF$6/Setup!$C$13),AF$7)</f>
        <v/>
      </c>
      <c r="CE381">
        <f>MIN(AG380*(1+AG$6/Setup!$C$13),AG$7)</f>
        <v/>
      </c>
      <c r="CF381">
        <f>MIN(AH380*(1+AH$6/Setup!$C$13),AH$7)</f>
        <v/>
      </c>
      <c r="CG381">
        <f>MIN(AI380*(1+AI$6/Setup!$C$13),AI$7)</f>
        <v/>
      </c>
      <c r="CH381">
        <f>MIN(AJ380*(1+AJ$6/Setup!$C$13),AJ$7)</f>
        <v/>
      </c>
      <c r="CI381">
        <f>MIN(AK380*(1+AK$6/Setup!$C$13),AK$7)</f>
        <v/>
      </c>
      <c r="CJ381">
        <f>MIN(AL380*(1+AL$6/Setup!$C$13),AL$7)</f>
        <v/>
      </c>
      <c r="CK381">
        <f>MIN(AM380*(1+AM$6/Setup!$C$13),AM$7)</f>
        <v/>
      </c>
      <c r="CL381">
        <f>MIN(AN380*(1+AN$6/Setup!$C$13),AN$7)</f>
        <v/>
      </c>
      <c r="CM381">
        <f>MIN(AO380*(1+AO$6/Setup!$C$13),AO$7)</f>
        <v/>
      </c>
      <c r="CN381">
        <f>MIN(AP380*(1+AP$6/Setup!$C$13),AP$7)</f>
        <v/>
      </c>
      <c r="CO381">
        <f>MIN(AQ380*(1+AQ$6/Setup!$C$13),AQ$7)</f>
        <v/>
      </c>
      <c r="CP381">
        <f>MIN(AR380*(1+AR$6/Setup!$C$13),AR$7)</f>
        <v/>
      </c>
      <c r="CQ381">
        <f>MIN(AS380*(1+AS$6/Setup!$C$13),AS$7)</f>
        <v/>
      </c>
      <c r="CR381">
        <f>MIN(AT380*(1+AT$6/Setup!$C$13),AT$7)</f>
        <v/>
      </c>
      <c r="CS381">
        <f>MIN(AU380*(1+AU$6/Setup!$C$13),AU$7)</f>
        <v/>
      </c>
      <c r="CT381">
        <f>MIN(AV380*(1+AV$6/Setup!$C$13),AV$7)</f>
        <v/>
      </c>
      <c r="CU381">
        <f>MIN(AW380*(1+AW$6/Setup!$C$13),AW$7)</f>
        <v/>
      </c>
      <c r="CV381">
        <f>MIN(AX380*(1+AX$6/Setup!$C$13),AX$7)</f>
        <v/>
      </c>
      <c r="CW381">
        <f>MIN(AY380*(1+AY$6/Setup!$C$13),AY$7)</f>
        <v/>
      </c>
      <c r="CX381">
        <f>MIN(AZ380*(1+AZ$6/Setup!$C$13),AZ$7)</f>
        <v/>
      </c>
      <c r="CY381">
        <f>MIN(BA380*(1+BA$6/Setup!$C$13),BA$7)</f>
        <v/>
      </c>
      <c r="CZ381">
        <f>MIN(BB380*(1+BB$6/Setup!$C$13),BB$7)</f>
        <v/>
      </c>
      <c r="DA381">
        <f>MIN(BC380*(1+BC$6/Setup!$C$13),BC$7)</f>
        <v/>
      </c>
      <c r="DB381">
        <f>MIN(BD380*(1+BD$6/Setup!$C$13),BD$7)</f>
        <v/>
      </c>
      <c r="DC381">
        <f>MIN(BE380*(1+BE$6/Setup!$C$13),BE$7)</f>
        <v/>
      </c>
      <c r="DD381">
        <f>MIN(BF380*(1+BF$6/Setup!$C$13),BF$7)</f>
        <v/>
      </c>
      <c r="DE381">
        <f>MIN(BG380*(1+BG$6/Setup!$C$13),BG$7)</f>
        <v/>
      </c>
      <c r="DF381">
        <f>MIN(BH380*(1+BH$6/Setup!$C$13),BH$7)</f>
        <v/>
      </c>
      <c r="DG381">
        <f>MIN(BI380*(1+BI$6/Setup!$C$13),BI$7)</f>
        <v/>
      </c>
      <c r="DH381">
        <f>MIN(BJ380*(1+BJ$6/Setup!$C$13),BJ$7)</f>
        <v/>
      </c>
      <c r="DI381">
        <f>MIN(BK380*(1+BK$6/Setup!$C$13),BK$7)</f>
        <v/>
      </c>
      <c r="DJ381">
        <f>MIN(BL380*(1+BL$6/Setup!$C$13),BL$7)</f>
        <v/>
      </c>
      <c r="DK381">
        <f>MIN(BM380*(1+BM$6/Setup!$C$13),BM$7)</f>
        <v/>
      </c>
      <c r="DL381">
        <f>MIN(BN380*(1+BN$6/Setup!$C$13),BN$7)</f>
        <v/>
      </c>
      <c r="DM381">
        <f>MIN(BO380*(1+BO$6/Setup!$C$13),BO$7)</f>
        <v/>
      </c>
      <c r="DN381">
        <f>MIN(BP380*(1+BP$6/Setup!$C$13),BP$7)</f>
        <v/>
      </c>
      <c r="DO381">
        <f>MIN(BQ380*(1+BQ$6/Setup!$C$13),BQ$7)</f>
        <v/>
      </c>
      <c r="DP381">
        <f>MIN(T380*(1+T$6/Setup!$C$13)-BR381,$H381)</f>
        <v/>
      </c>
      <c r="DQ381">
        <f>MIN(U380*(1+U$6/Setup!$C$13)-BS381,MAX(0,$H381-SUM($DP381:DP381)))</f>
        <v/>
      </c>
      <c r="DR381">
        <f>MIN(V380*(1+V$6/Setup!$C$13)-BT381,MAX(0,$H381-SUM($DP381:DQ381)))</f>
        <v/>
      </c>
      <c r="DS381">
        <f>MIN(W380*(1+W$6/Setup!$C$13)-BU381,MAX(0,$H381-SUM($DP381:DR381)))</f>
        <v/>
      </c>
      <c r="DT381">
        <f>MIN(X380*(1+X$6/Setup!$C$13)-BV381,MAX(0,$H381-SUM($DP381:DS381)))</f>
        <v/>
      </c>
      <c r="DU381">
        <f>MIN(Y380*(1+Y$6/Setup!$C$13)-BW381,MAX(0,$H381-SUM($DP381:DT381)))</f>
        <v/>
      </c>
      <c r="DV381">
        <f>MIN(Z380*(1+Z$6/Setup!$C$13)-BX381,MAX(0,$H381-SUM($DP381:DU381)))</f>
        <v/>
      </c>
      <c r="DW381">
        <f>MIN(AA380*(1+AA$6/Setup!$C$13)-BY381,MAX(0,$H381-SUM($DP381:DV381)))</f>
        <v/>
      </c>
      <c r="DX381">
        <f>MIN(AB380*(1+AB$6/Setup!$C$13)-BZ381,MAX(0,$H381-SUM($DP381:DW381)))</f>
        <v/>
      </c>
      <c r="DY381">
        <f>MIN(AC380*(1+AC$6/Setup!$C$13)-CA381,MAX(0,$H381-SUM($DP381:DX381)))</f>
        <v/>
      </c>
      <c r="DZ381">
        <f>MIN(AD380*(1+AD$6/Setup!$C$13)-CB381,MAX(0,$H381-SUM($DP381:DY381)))</f>
        <v/>
      </c>
      <c r="EA381">
        <f>MIN(AE380*(1+AE$6/Setup!$C$13)-CC381,MAX(0,$H381-SUM($DP381:DZ381)))</f>
        <v/>
      </c>
      <c r="EB381">
        <f>MIN(AF380*(1+AF$6/Setup!$C$13)-CD381,MAX(0,$H381-SUM($DP381:EA381)))</f>
        <v/>
      </c>
      <c r="EC381">
        <f>MIN(AG380*(1+AG$6/Setup!$C$13)-CE381,MAX(0,$H381-SUM($DP381:EB381)))</f>
        <v/>
      </c>
      <c r="ED381">
        <f>MIN(AH380*(1+AH$6/Setup!$C$13)-CF381,MAX(0,$H381-SUM($DP381:EC381)))</f>
        <v/>
      </c>
      <c r="EE381">
        <f>MIN(AI380*(1+AI$6/Setup!$C$13)-CG381,MAX(0,$H381-SUM($DP381:ED381)))</f>
        <v/>
      </c>
      <c r="EF381">
        <f>MIN(AJ380*(1+AJ$6/Setup!$C$13)-CH381,MAX(0,$H381-SUM($DP381:EE381)))</f>
        <v/>
      </c>
      <c r="EG381">
        <f>MIN(AK380*(1+AK$6/Setup!$C$13)-CI381,MAX(0,$H381-SUM($DP381:EF381)))</f>
        <v/>
      </c>
      <c r="EH381">
        <f>MIN(AL380*(1+AL$6/Setup!$C$13)-CJ381,MAX(0,$H381-SUM($DP381:EG381)))</f>
        <v/>
      </c>
      <c r="EI381">
        <f>MIN(AM380*(1+AM$6/Setup!$C$13)-CK381,MAX(0,$H381-SUM($DP381:EH381)))</f>
        <v/>
      </c>
      <c r="EJ381">
        <f>MIN(AN380*(1+AN$6/Setup!$C$13)-CL381,MAX(0,$H381-SUM($DP381:EI381)))</f>
        <v/>
      </c>
      <c r="EK381">
        <f>MIN(AO380*(1+AO$6/Setup!$C$13)-CM381,MAX(0,$H381-SUM($DP381:EJ381)))</f>
        <v/>
      </c>
      <c r="EL381">
        <f>MIN(AP380*(1+AP$6/Setup!$C$13)-CN381,MAX(0,$H381-SUM($DP381:EK381)))</f>
        <v/>
      </c>
      <c r="EM381">
        <f>MIN(AQ380*(1+AQ$6/Setup!$C$13)-CO381,MAX(0,$H381-SUM($DP381:EL381)))</f>
        <v/>
      </c>
      <c r="EN381">
        <f>MIN(AR380*(1+AR$6/Setup!$C$13)-CP381,MAX(0,$H381-SUM($DP381:EM381)))</f>
        <v/>
      </c>
      <c r="EO381">
        <f>MIN(AS380*(1+AS$6/Setup!$C$13)-CQ381,MAX(0,$H381-SUM($DP381:EN381)))</f>
        <v/>
      </c>
      <c r="EP381">
        <f>MIN(AT380*(1+AT$6/Setup!$C$13)-CR381,MAX(0,$H381-SUM($DP381:EO381)))</f>
        <v/>
      </c>
      <c r="EQ381">
        <f>MIN(AU380*(1+AU$6/Setup!$C$13)-CS381,MAX(0,$H381-SUM($DP381:EP381)))</f>
        <v/>
      </c>
      <c r="ER381">
        <f>MIN(AV380*(1+AV$6/Setup!$C$13)-CT381,MAX(0,$H381-SUM($DP381:EQ381)))</f>
        <v/>
      </c>
      <c r="ES381">
        <f>MIN(AW380*(1+AW$6/Setup!$C$13)-CU381,MAX(0,$H381-SUM($DP381:ER381)))</f>
        <v/>
      </c>
      <c r="ET381">
        <f>MIN(AX380*(1+AX$6/Setup!$C$13)-CV381,MAX(0,$H381-SUM($DP381:ES381)))</f>
        <v/>
      </c>
      <c r="EU381">
        <f>MIN(AY380*(1+AY$6/Setup!$C$13)-CW381,MAX(0,$H381-SUM($DP381:ET381)))</f>
        <v/>
      </c>
      <c r="EV381">
        <f>MIN(AZ380*(1+AZ$6/Setup!$C$13)-CX381,MAX(0,$H381-SUM($DP381:EU381)))</f>
        <v/>
      </c>
      <c r="EW381">
        <f>MIN(BA380*(1+BA$6/Setup!$C$13)-CY381,MAX(0,$H381-SUM($DP381:EV381)))</f>
        <v/>
      </c>
      <c r="EX381">
        <f>MIN(BB380*(1+BB$6/Setup!$C$13)-CZ381,MAX(0,$H381-SUM($DP381:EW381)))</f>
        <v/>
      </c>
      <c r="EY381">
        <f>MIN(BC380*(1+BC$6/Setup!$C$13)-DA381,MAX(0,$H381-SUM($DP381:EX381)))</f>
        <v/>
      </c>
      <c r="EZ381">
        <f>MIN(BD380*(1+BD$6/Setup!$C$13)-DB381,MAX(0,$H381-SUM($DP381:EY381)))</f>
        <v/>
      </c>
      <c r="FA381">
        <f>MIN(BE380*(1+BE$6/Setup!$C$13)-DC381,MAX(0,$H381-SUM($DP381:EZ381)))</f>
        <v/>
      </c>
      <c r="FB381">
        <f>MIN(BF380*(1+BF$6/Setup!$C$13)-DD381,MAX(0,$H381-SUM($DP381:FA381)))</f>
        <v/>
      </c>
      <c r="FC381">
        <f>MIN(BG380*(1+BG$6/Setup!$C$13)-DE381,MAX(0,$H381-SUM($DP381:FB381)))</f>
        <v/>
      </c>
      <c r="FD381">
        <f>MIN(BH380*(1+BH$6/Setup!$C$13)-DF381,MAX(0,$H381-SUM($DP381:FC381)))</f>
        <v/>
      </c>
      <c r="FE381">
        <f>MIN(BI380*(1+BI$6/Setup!$C$13)-DG381,MAX(0,$H381-SUM($DP381:FD381)))</f>
        <v/>
      </c>
      <c r="FF381">
        <f>MIN(BJ380*(1+BJ$6/Setup!$C$13)-DH381,MAX(0,$H381-SUM($DP381:FE381)))</f>
        <v/>
      </c>
      <c r="FG381">
        <f>MIN(BK380*(1+BK$6/Setup!$C$13)-DI381,MAX(0,$H381-SUM($DP381:FF381)))</f>
        <v/>
      </c>
      <c r="FH381">
        <f>MIN(BL380*(1+BL$6/Setup!$C$13)-DJ381,MAX(0,$H381-SUM($DP381:FG381)))</f>
        <v/>
      </c>
      <c r="FI381">
        <f>MIN(BM380*(1+BM$6/Setup!$C$13)-DK381,MAX(0,$H381-SUM($DP381:FH381)))</f>
        <v/>
      </c>
      <c r="FJ381">
        <f>MIN(BN380*(1+BN$6/Setup!$C$13)-DL381,MAX(0,$H381-SUM($DP381:FI381)))</f>
        <v/>
      </c>
      <c r="FK381">
        <f>MIN(BO380*(1+BO$6/Setup!$C$13)-DM381,MAX(0,$H381-SUM($DP381:FJ381)))</f>
        <v/>
      </c>
      <c r="FL381">
        <f>MIN(BP380*(1+BP$6/Setup!$C$13)-DN381,MAX(0,$H381-SUM($DP381:FK381)))</f>
        <v/>
      </c>
      <c r="FM381">
        <f>MIN(BQ380*(1+BQ$6/Setup!$C$13)-DO381,MAX(0,$H381-SUM($DP381:FL381)))</f>
        <v/>
      </c>
    </row>
    <row r="382">
      <c r="A382">
        <f>A381+1</f>
        <v/>
      </c>
      <c r="B382">
        <f>IF(Setup!$C$6="Every week",Setup!$C$7+7*(A382-1),IF(Setup!$C$6="Every 2 weeks",Setup!$C$7+14*(A382-1),IF(Setup!$C$6="Every month",EDATE(Setup!$C$7,A382-1),EOMONTH(Setup!$C$7,INT((A382-1+Setup!$C$20)/2)-1)+MIN(IF(MOD(A382-1+Setup!$C$20,2)=0,Setup!$C$18,Setup!$C$19),DAY(EOMONTH(Setup!$C$7,INT((A382-1+Setup!$C$20)/2)))))))</f>
        <v/>
      </c>
      <c r="C382">
        <f>N('Paycheck Plan'!J378)</f>
        <v/>
      </c>
      <c r="D382">
        <f>N('Paycheck Plan'!K378)</f>
        <v/>
      </c>
      <c r="E382">
        <f>MIN(MAX(0,Setup!$C$10-F381),MAX(0,Setup!$C$8+C382-G382))</f>
        <v/>
      </c>
      <c r="F382">
        <f>F381+E382</f>
        <v/>
      </c>
      <c r="G382">
        <f>MIN(Setup!$C$14,MAX(0,Setup!$C$8+C382))</f>
        <v/>
      </c>
      <c r="H382">
        <f>MAX(0,Setup!$C$8+C382-G382-E382)+SUM($T$7:$BQ$7)-SUM(BR382:DO382)</f>
        <v/>
      </c>
      <c r="I382">
        <f>SUMPRODUCT(T381:BQ381,$T$6:$BQ$6)/Setup!$C$13</f>
        <v/>
      </c>
      <c r="J382">
        <f>SUM(T382:BQ382)</f>
        <v/>
      </c>
      <c r="K382">
        <f>IF(MAX(DP382:FM382)&gt;0,MATCH(MAX(DP382:FM382),DP382:FM382,0),1)</f>
        <v/>
      </c>
      <c r="T382">
        <f>MAX(0,T381*(1+T$6/Setup!$C$13)-BR382-DP382)+IF($K382=1,$D382,0)</f>
        <v/>
      </c>
      <c r="U382">
        <f>MAX(0,U381*(1+U$6/Setup!$C$13)-BS382-DQ382)+IF($K382=2,$D382,0)</f>
        <v/>
      </c>
      <c r="V382">
        <f>MAX(0,V381*(1+V$6/Setup!$C$13)-BT382-DR382)+IF($K382=3,$D382,0)</f>
        <v/>
      </c>
      <c r="W382">
        <f>MAX(0,W381*(1+W$6/Setup!$C$13)-BU382-DS382)+IF($K382=4,$D382,0)</f>
        <v/>
      </c>
      <c r="X382">
        <f>MAX(0,X381*(1+X$6/Setup!$C$13)-BV382-DT382)+IF($K382=5,$D382,0)</f>
        <v/>
      </c>
      <c r="Y382">
        <f>MAX(0,Y381*(1+Y$6/Setup!$C$13)-BW382-DU382)+IF($K382=6,$D382,0)</f>
        <v/>
      </c>
      <c r="Z382">
        <f>MAX(0,Z381*(1+Z$6/Setup!$C$13)-BX382-DV382)+IF($K382=7,$D382,0)</f>
        <v/>
      </c>
      <c r="AA382">
        <f>MAX(0,AA381*(1+AA$6/Setup!$C$13)-BY382-DW382)+IF($K382=8,$D382,0)</f>
        <v/>
      </c>
      <c r="AB382">
        <f>MAX(0,AB381*(1+AB$6/Setup!$C$13)-BZ382-DX382)+IF($K382=9,$D382,0)</f>
        <v/>
      </c>
      <c r="AC382">
        <f>MAX(0,AC381*(1+AC$6/Setup!$C$13)-CA382-DY382)+IF($K382=10,$D382,0)</f>
        <v/>
      </c>
      <c r="AD382">
        <f>MAX(0,AD381*(1+AD$6/Setup!$C$13)-CB382-DZ382)+IF($K382=11,$D382,0)</f>
        <v/>
      </c>
      <c r="AE382">
        <f>MAX(0,AE381*(1+AE$6/Setup!$C$13)-CC382-EA382)+IF($K382=12,$D382,0)</f>
        <v/>
      </c>
      <c r="AF382">
        <f>MAX(0,AF381*(1+AF$6/Setup!$C$13)-CD382-EB382)+IF($K382=13,$D382,0)</f>
        <v/>
      </c>
      <c r="AG382">
        <f>MAX(0,AG381*(1+AG$6/Setup!$C$13)-CE382-EC382)+IF($K382=14,$D382,0)</f>
        <v/>
      </c>
      <c r="AH382">
        <f>MAX(0,AH381*(1+AH$6/Setup!$C$13)-CF382-ED382)+IF($K382=15,$D382,0)</f>
        <v/>
      </c>
      <c r="AI382">
        <f>MAX(0,AI381*(1+AI$6/Setup!$C$13)-CG382-EE382)+IF($K382=16,$D382,0)</f>
        <v/>
      </c>
      <c r="AJ382">
        <f>MAX(0,AJ381*(1+AJ$6/Setup!$C$13)-CH382-EF382)+IF($K382=17,$D382,0)</f>
        <v/>
      </c>
      <c r="AK382">
        <f>MAX(0,AK381*(1+AK$6/Setup!$C$13)-CI382-EG382)+IF($K382=18,$D382,0)</f>
        <v/>
      </c>
      <c r="AL382">
        <f>MAX(0,AL381*(1+AL$6/Setup!$C$13)-CJ382-EH382)+IF($K382=19,$D382,0)</f>
        <v/>
      </c>
      <c r="AM382">
        <f>MAX(0,AM381*(1+AM$6/Setup!$C$13)-CK382-EI382)+IF($K382=20,$D382,0)</f>
        <v/>
      </c>
      <c r="AN382">
        <f>MAX(0,AN381*(1+AN$6/Setup!$C$13)-CL382-EJ382)+IF($K382=21,$D382,0)</f>
        <v/>
      </c>
      <c r="AO382">
        <f>MAX(0,AO381*(1+AO$6/Setup!$C$13)-CM382-EK382)+IF($K382=22,$D382,0)</f>
        <v/>
      </c>
      <c r="AP382">
        <f>MAX(0,AP381*(1+AP$6/Setup!$C$13)-CN382-EL382)+IF($K382=23,$D382,0)</f>
        <v/>
      </c>
      <c r="AQ382">
        <f>MAX(0,AQ381*(1+AQ$6/Setup!$C$13)-CO382-EM382)+IF($K382=24,$D382,0)</f>
        <v/>
      </c>
      <c r="AR382">
        <f>MAX(0,AR381*(1+AR$6/Setup!$C$13)-CP382-EN382)+IF($K382=25,$D382,0)</f>
        <v/>
      </c>
      <c r="AS382">
        <f>MAX(0,AS381*(1+AS$6/Setup!$C$13)-CQ382-EO382)+IF($K382=26,$D382,0)</f>
        <v/>
      </c>
      <c r="AT382">
        <f>MAX(0,AT381*(1+AT$6/Setup!$C$13)-CR382-EP382)+IF($K382=27,$D382,0)</f>
        <v/>
      </c>
      <c r="AU382">
        <f>MAX(0,AU381*(1+AU$6/Setup!$C$13)-CS382-EQ382)+IF($K382=28,$D382,0)</f>
        <v/>
      </c>
      <c r="AV382">
        <f>MAX(0,AV381*(1+AV$6/Setup!$C$13)-CT382-ER382)+IF($K382=29,$D382,0)</f>
        <v/>
      </c>
      <c r="AW382">
        <f>MAX(0,AW381*(1+AW$6/Setup!$C$13)-CU382-ES382)+IF($K382=30,$D382,0)</f>
        <v/>
      </c>
      <c r="AX382">
        <f>MAX(0,AX381*(1+AX$6/Setup!$C$13)-CV382-ET382)+IF($K382=31,$D382,0)</f>
        <v/>
      </c>
      <c r="AY382">
        <f>MAX(0,AY381*(1+AY$6/Setup!$C$13)-CW382-EU382)+IF($K382=32,$D382,0)</f>
        <v/>
      </c>
      <c r="AZ382">
        <f>MAX(0,AZ381*(1+AZ$6/Setup!$C$13)-CX382-EV382)+IF($K382=33,$D382,0)</f>
        <v/>
      </c>
      <c r="BA382">
        <f>MAX(0,BA381*(1+BA$6/Setup!$C$13)-CY382-EW382)+IF($K382=34,$D382,0)</f>
        <v/>
      </c>
      <c r="BB382">
        <f>MAX(0,BB381*(1+BB$6/Setup!$C$13)-CZ382-EX382)+IF($K382=35,$D382,0)</f>
        <v/>
      </c>
      <c r="BC382">
        <f>MAX(0,BC381*(1+BC$6/Setup!$C$13)-DA382-EY382)+IF($K382=36,$D382,0)</f>
        <v/>
      </c>
      <c r="BD382">
        <f>MAX(0,BD381*(1+BD$6/Setup!$C$13)-DB382-EZ382)+IF($K382=37,$D382,0)</f>
        <v/>
      </c>
      <c r="BE382">
        <f>MAX(0,BE381*(1+BE$6/Setup!$C$13)-DC382-FA382)+IF($K382=38,$D382,0)</f>
        <v/>
      </c>
      <c r="BF382">
        <f>MAX(0,BF381*(1+BF$6/Setup!$C$13)-DD382-FB382)+IF($K382=39,$D382,0)</f>
        <v/>
      </c>
      <c r="BG382">
        <f>MAX(0,BG381*(1+BG$6/Setup!$C$13)-DE382-FC382)+IF($K382=40,$D382,0)</f>
        <v/>
      </c>
      <c r="BH382">
        <f>MAX(0,BH381*(1+BH$6/Setup!$C$13)-DF382-FD382)+IF($K382=41,$D382,0)</f>
        <v/>
      </c>
      <c r="BI382">
        <f>MAX(0,BI381*(1+BI$6/Setup!$C$13)-DG382-FE382)+IF($K382=42,$D382,0)</f>
        <v/>
      </c>
      <c r="BJ382">
        <f>MAX(0,BJ381*(1+BJ$6/Setup!$C$13)-DH382-FF382)+IF($K382=43,$D382,0)</f>
        <v/>
      </c>
      <c r="BK382">
        <f>MAX(0,BK381*(1+BK$6/Setup!$C$13)-DI382-FG382)+IF($K382=44,$D382,0)</f>
        <v/>
      </c>
      <c r="BL382">
        <f>MAX(0,BL381*(1+BL$6/Setup!$C$13)-DJ382-FH382)+IF($K382=45,$D382,0)</f>
        <v/>
      </c>
      <c r="BM382">
        <f>MAX(0,BM381*(1+BM$6/Setup!$C$13)-DK382-FI382)+IF($K382=46,$D382,0)</f>
        <v/>
      </c>
      <c r="BN382">
        <f>MAX(0,BN381*(1+BN$6/Setup!$C$13)-DL382-FJ382)+IF($K382=47,$D382,0)</f>
        <v/>
      </c>
      <c r="BO382">
        <f>MAX(0,BO381*(1+BO$6/Setup!$C$13)-DM382-FK382)+IF($K382=48,$D382,0)</f>
        <v/>
      </c>
      <c r="BP382">
        <f>MAX(0,BP381*(1+BP$6/Setup!$C$13)-DN382-FL382)+IF($K382=49,$D382,0)</f>
        <v/>
      </c>
      <c r="BQ382">
        <f>MAX(0,BQ381*(1+BQ$6/Setup!$C$13)-DO382-FM382)+IF($K382=50,$D382,0)</f>
        <v/>
      </c>
      <c r="BR382">
        <f>MIN(T381*(1+T$6/Setup!$C$13),T$7)</f>
        <v/>
      </c>
      <c r="BS382">
        <f>MIN(U381*(1+U$6/Setup!$C$13),U$7)</f>
        <v/>
      </c>
      <c r="BT382">
        <f>MIN(V381*(1+V$6/Setup!$C$13),V$7)</f>
        <v/>
      </c>
      <c r="BU382">
        <f>MIN(W381*(1+W$6/Setup!$C$13),W$7)</f>
        <v/>
      </c>
      <c r="BV382">
        <f>MIN(X381*(1+X$6/Setup!$C$13),X$7)</f>
        <v/>
      </c>
      <c r="BW382">
        <f>MIN(Y381*(1+Y$6/Setup!$C$13),Y$7)</f>
        <v/>
      </c>
      <c r="BX382">
        <f>MIN(Z381*(1+Z$6/Setup!$C$13),Z$7)</f>
        <v/>
      </c>
      <c r="BY382">
        <f>MIN(AA381*(1+AA$6/Setup!$C$13),AA$7)</f>
        <v/>
      </c>
      <c r="BZ382">
        <f>MIN(AB381*(1+AB$6/Setup!$C$13),AB$7)</f>
        <v/>
      </c>
      <c r="CA382">
        <f>MIN(AC381*(1+AC$6/Setup!$C$13),AC$7)</f>
        <v/>
      </c>
      <c r="CB382">
        <f>MIN(AD381*(1+AD$6/Setup!$C$13),AD$7)</f>
        <v/>
      </c>
      <c r="CC382">
        <f>MIN(AE381*(1+AE$6/Setup!$C$13),AE$7)</f>
        <v/>
      </c>
      <c r="CD382">
        <f>MIN(AF381*(1+AF$6/Setup!$C$13),AF$7)</f>
        <v/>
      </c>
      <c r="CE382">
        <f>MIN(AG381*(1+AG$6/Setup!$C$13),AG$7)</f>
        <v/>
      </c>
      <c r="CF382">
        <f>MIN(AH381*(1+AH$6/Setup!$C$13),AH$7)</f>
        <v/>
      </c>
      <c r="CG382">
        <f>MIN(AI381*(1+AI$6/Setup!$C$13),AI$7)</f>
        <v/>
      </c>
      <c r="CH382">
        <f>MIN(AJ381*(1+AJ$6/Setup!$C$13),AJ$7)</f>
        <v/>
      </c>
      <c r="CI382">
        <f>MIN(AK381*(1+AK$6/Setup!$C$13),AK$7)</f>
        <v/>
      </c>
      <c r="CJ382">
        <f>MIN(AL381*(1+AL$6/Setup!$C$13),AL$7)</f>
        <v/>
      </c>
      <c r="CK382">
        <f>MIN(AM381*(1+AM$6/Setup!$C$13),AM$7)</f>
        <v/>
      </c>
      <c r="CL382">
        <f>MIN(AN381*(1+AN$6/Setup!$C$13),AN$7)</f>
        <v/>
      </c>
      <c r="CM382">
        <f>MIN(AO381*(1+AO$6/Setup!$C$13),AO$7)</f>
        <v/>
      </c>
      <c r="CN382">
        <f>MIN(AP381*(1+AP$6/Setup!$C$13),AP$7)</f>
        <v/>
      </c>
      <c r="CO382">
        <f>MIN(AQ381*(1+AQ$6/Setup!$C$13),AQ$7)</f>
        <v/>
      </c>
      <c r="CP382">
        <f>MIN(AR381*(1+AR$6/Setup!$C$13),AR$7)</f>
        <v/>
      </c>
      <c r="CQ382">
        <f>MIN(AS381*(1+AS$6/Setup!$C$13),AS$7)</f>
        <v/>
      </c>
      <c r="CR382">
        <f>MIN(AT381*(1+AT$6/Setup!$C$13),AT$7)</f>
        <v/>
      </c>
      <c r="CS382">
        <f>MIN(AU381*(1+AU$6/Setup!$C$13),AU$7)</f>
        <v/>
      </c>
      <c r="CT382">
        <f>MIN(AV381*(1+AV$6/Setup!$C$13),AV$7)</f>
        <v/>
      </c>
      <c r="CU382">
        <f>MIN(AW381*(1+AW$6/Setup!$C$13),AW$7)</f>
        <v/>
      </c>
      <c r="CV382">
        <f>MIN(AX381*(1+AX$6/Setup!$C$13),AX$7)</f>
        <v/>
      </c>
      <c r="CW382">
        <f>MIN(AY381*(1+AY$6/Setup!$C$13),AY$7)</f>
        <v/>
      </c>
      <c r="CX382">
        <f>MIN(AZ381*(1+AZ$6/Setup!$C$13),AZ$7)</f>
        <v/>
      </c>
      <c r="CY382">
        <f>MIN(BA381*(1+BA$6/Setup!$C$13),BA$7)</f>
        <v/>
      </c>
      <c r="CZ382">
        <f>MIN(BB381*(1+BB$6/Setup!$C$13),BB$7)</f>
        <v/>
      </c>
      <c r="DA382">
        <f>MIN(BC381*(1+BC$6/Setup!$C$13),BC$7)</f>
        <v/>
      </c>
      <c r="DB382">
        <f>MIN(BD381*(1+BD$6/Setup!$C$13),BD$7)</f>
        <v/>
      </c>
      <c r="DC382">
        <f>MIN(BE381*(1+BE$6/Setup!$C$13),BE$7)</f>
        <v/>
      </c>
      <c r="DD382">
        <f>MIN(BF381*(1+BF$6/Setup!$C$13),BF$7)</f>
        <v/>
      </c>
      <c r="DE382">
        <f>MIN(BG381*(1+BG$6/Setup!$C$13),BG$7)</f>
        <v/>
      </c>
      <c r="DF382">
        <f>MIN(BH381*(1+BH$6/Setup!$C$13),BH$7)</f>
        <v/>
      </c>
      <c r="DG382">
        <f>MIN(BI381*(1+BI$6/Setup!$C$13),BI$7)</f>
        <v/>
      </c>
      <c r="DH382">
        <f>MIN(BJ381*(1+BJ$6/Setup!$C$13),BJ$7)</f>
        <v/>
      </c>
      <c r="DI382">
        <f>MIN(BK381*(1+BK$6/Setup!$C$13),BK$7)</f>
        <v/>
      </c>
      <c r="DJ382">
        <f>MIN(BL381*(1+BL$6/Setup!$C$13),BL$7)</f>
        <v/>
      </c>
      <c r="DK382">
        <f>MIN(BM381*(1+BM$6/Setup!$C$13),BM$7)</f>
        <v/>
      </c>
      <c r="DL382">
        <f>MIN(BN381*(1+BN$6/Setup!$C$13),BN$7)</f>
        <v/>
      </c>
      <c r="DM382">
        <f>MIN(BO381*(1+BO$6/Setup!$C$13),BO$7)</f>
        <v/>
      </c>
      <c r="DN382">
        <f>MIN(BP381*(1+BP$6/Setup!$C$13),BP$7)</f>
        <v/>
      </c>
      <c r="DO382">
        <f>MIN(BQ381*(1+BQ$6/Setup!$C$13),BQ$7)</f>
        <v/>
      </c>
      <c r="DP382">
        <f>MIN(T381*(1+T$6/Setup!$C$13)-BR382,$H382)</f>
        <v/>
      </c>
      <c r="DQ382">
        <f>MIN(U381*(1+U$6/Setup!$C$13)-BS382,MAX(0,$H382-SUM($DP382:DP382)))</f>
        <v/>
      </c>
      <c r="DR382">
        <f>MIN(V381*(1+V$6/Setup!$C$13)-BT382,MAX(0,$H382-SUM($DP382:DQ382)))</f>
        <v/>
      </c>
      <c r="DS382">
        <f>MIN(W381*(1+W$6/Setup!$C$13)-BU382,MAX(0,$H382-SUM($DP382:DR382)))</f>
        <v/>
      </c>
      <c r="DT382">
        <f>MIN(X381*(1+X$6/Setup!$C$13)-BV382,MAX(0,$H382-SUM($DP382:DS382)))</f>
        <v/>
      </c>
      <c r="DU382">
        <f>MIN(Y381*(1+Y$6/Setup!$C$13)-BW382,MAX(0,$H382-SUM($DP382:DT382)))</f>
        <v/>
      </c>
      <c r="DV382">
        <f>MIN(Z381*(1+Z$6/Setup!$C$13)-BX382,MAX(0,$H382-SUM($DP382:DU382)))</f>
        <v/>
      </c>
      <c r="DW382">
        <f>MIN(AA381*(1+AA$6/Setup!$C$13)-BY382,MAX(0,$H382-SUM($DP382:DV382)))</f>
        <v/>
      </c>
      <c r="DX382">
        <f>MIN(AB381*(1+AB$6/Setup!$C$13)-BZ382,MAX(0,$H382-SUM($DP382:DW382)))</f>
        <v/>
      </c>
      <c r="DY382">
        <f>MIN(AC381*(1+AC$6/Setup!$C$13)-CA382,MAX(0,$H382-SUM($DP382:DX382)))</f>
        <v/>
      </c>
      <c r="DZ382">
        <f>MIN(AD381*(1+AD$6/Setup!$C$13)-CB382,MAX(0,$H382-SUM($DP382:DY382)))</f>
        <v/>
      </c>
      <c r="EA382">
        <f>MIN(AE381*(1+AE$6/Setup!$C$13)-CC382,MAX(0,$H382-SUM($DP382:DZ382)))</f>
        <v/>
      </c>
      <c r="EB382">
        <f>MIN(AF381*(1+AF$6/Setup!$C$13)-CD382,MAX(0,$H382-SUM($DP382:EA382)))</f>
        <v/>
      </c>
      <c r="EC382">
        <f>MIN(AG381*(1+AG$6/Setup!$C$13)-CE382,MAX(0,$H382-SUM($DP382:EB382)))</f>
        <v/>
      </c>
      <c r="ED382">
        <f>MIN(AH381*(1+AH$6/Setup!$C$13)-CF382,MAX(0,$H382-SUM($DP382:EC382)))</f>
        <v/>
      </c>
      <c r="EE382">
        <f>MIN(AI381*(1+AI$6/Setup!$C$13)-CG382,MAX(0,$H382-SUM($DP382:ED382)))</f>
        <v/>
      </c>
      <c r="EF382">
        <f>MIN(AJ381*(1+AJ$6/Setup!$C$13)-CH382,MAX(0,$H382-SUM($DP382:EE382)))</f>
        <v/>
      </c>
      <c r="EG382">
        <f>MIN(AK381*(1+AK$6/Setup!$C$13)-CI382,MAX(0,$H382-SUM($DP382:EF382)))</f>
        <v/>
      </c>
      <c r="EH382">
        <f>MIN(AL381*(1+AL$6/Setup!$C$13)-CJ382,MAX(0,$H382-SUM($DP382:EG382)))</f>
        <v/>
      </c>
      <c r="EI382">
        <f>MIN(AM381*(1+AM$6/Setup!$C$13)-CK382,MAX(0,$H382-SUM($DP382:EH382)))</f>
        <v/>
      </c>
      <c r="EJ382">
        <f>MIN(AN381*(1+AN$6/Setup!$C$13)-CL382,MAX(0,$H382-SUM($DP382:EI382)))</f>
        <v/>
      </c>
      <c r="EK382">
        <f>MIN(AO381*(1+AO$6/Setup!$C$13)-CM382,MAX(0,$H382-SUM($DP382:EJ382)))</f>
        <v/>
      </c>
      <c r="EL382">
        <f>MIN(AP381*(1+AP$6/Setup!$C$13)-CN382,MAX(0,$H382-SUM($DP382:EK382)))</f>
        <v/>
      </c>
      <c r="EM382">
        <f>MIN(AQ381*(1+AQ$6/Setup!$C$13)-CO382,MAX(0,$H382-SUM($DP382:EL382)))</f>
        <v/>
      </c>
      <c r="EN382">
        <f>MIN(AR381*(1+AR$6/Setup!$C$13)-CP382,MAX(0,$H382-SUM($DP382:EM382)))</f>
        <v/>
      </c>
      <c r="EO382">
        <f>MIN(AS381*(1+AS$6/Setup!$C$13)-CQ382,MAX(0,$H382-SUM($DP382:EN382)))</f>
        <v/>
      </c>
      <c r="EP382">
        <f>MIN(AT381*(1+AT$6/Setup!$C$13)-CR382,MAX(0,$H382-SUM($DP382:EO382)))</f>
        <v/>
      </c>
      <c r="EQ382">
        <f>MIN(AU381*(1+AU$6/Setup!$C$13)-CS382,MAX(0,$H382-SUM($DP382:EP382)))</f>
        <v/>
      </c>
      <c r="ER382">
        <f>MIN(AV381*(1+AV$6/Setup!$C$13)-CT382,MAX(0,$H382-SUM($DP382:EQ382)))</f>
        <v/>
      </c>
      <c r="ES382">
        <f>MIN(AW381*(1+AW$6/Setup!$C$13)-CU382,MAX(0,$H382-SUM($DP382:ER382)))</f>
        <v/>
      </c>
      <c r="ET382">
        <f>MIN(AX381*(1+AX$6/Setup!$C$13)-CV382,MAX(0,$H382-SUM($DP382:ES382)))</f>
        <v/>
      </c>
      <c r="EU382">
        <f>MIN(AY381*(1+AY$6/Setup!$C$13)-CW382,MAX(0,$H382-SUM($DP382:ET382)))</f>
        <v/>
      </c>
      <c r="EV382">
        <f>MIN(AZ381*(1+AZ$6/Setup!$C$13)-CX382,MAX(0,$H382-SUM($DP382:EU382)))</f>
        <v/>
      </c>
      <c r="EW382">
        <f>MIN(BA381*(1+BA$6/Setup!$C$13)-CY382,MAX(0,$H382-SUM($DP382:EV382)))</f>
        <v/>
      </c>
      <c r="EX382">
        <f>MIN(BB381*(1+BB$6/Setup!$C$13)-CZ382,MAX(0,$H382-SUM($DP382:EW382)))</f>
        <v/>
      </c>
      <c r="EY382">
        <f>MIN(BC381*(1+BC$6/Setup!$C$13)-DA382,MAX(0,$H382-SUM($DP382:EX382)))</f>
        <v/>
      </c>
      <c r="EZ382">
        <f>MIN(BD381*(1+BD$6/Setup!$C$13)-DB382,MAX(0,$H382-SUM($DP382:EY382)))</f>
        <v/>
      </c>
      <c r="FA382">
        <f>MIN(BE381*(1+BE$6/Setup!$C$13)-DC382,MAX(0,$H382-SUM($DP382:EZ382)))</f>
        <v/>
      </c>
      <c r="FB382">
        <f>MIN(BF381*(1+BF$6/Setup!$C$13)-DD382,MAX(0,$H382-SUM($DP382:FA382)))</f>
        <v/>
      </c>
      <c r="FC382">
        <f>MIN(BG381*(1+BG$6/Setup!$C$13)-DE382,MAX(0,$H382-SUM($DP382:FB382)))</f>
        <v/>
      </c>
      <c r="FD382">
        <f>MIN(BH381*(1+BH$6/Setup!$C$13)-DF382,MAX(0,$H382-SUM($DP382:FC382)))</f>
        <v/>
      </c>
      <c r="FE382">
        <f>MIN(BI381*(1+BI$6/Setup!$C$13)-DG382,MAX(0,$H382-SUM($DP382:FD382)))</f>
        <v/>
      </c>
      <c r="FF382">
        <f>MIN(BJ381*(1+BJ$6/Setup!$C$13)-DH382,MAX(0,$H382-SUM($DP382:FE382)))</f>
        <v/>
      </c>
      <c r="FG382">
        <f>MIN(BK381*(1+BK$6/Setup!$C$13)-DI382,MAX(0,$H382-SUM($DP382:FF382)))</f>
        <v/>
      </c>
      <c r="FH382">
        <f>MIN(BL381*(1+BL$6/Setup!$C$13)-DJ382,MAX(0,$H382-SUM($DP382:FG382)))</f>
        <v/>
      </c>
      <c r="FI382">
        <f>MIN(BM381*(1+BM$6/Setup!$C$13)-DK382,MAX(0,$H382-SUM($DP382:FH382)))</f>
        <v/>
      </c>
      <c r="FJ382">
        <f>MIN(BN381*(1+BN$6/Setup!$C$13)-DL382,MAX(0,$H382-SUM($DP382:FI382)))</f>
        <v/>
      </c>
      <c r="FK382">
        <f>MIN(BO381*(1+BO$6/Setup!$C$13)-DM382,MAX(0,$H382-SUM($DP382:FJ382)))</f>
        <v/>
      </c>
      <c r="FL382">
        <f>MIN(BP381*(1+BP$6/Setup!$C$13)-DN382,MAX(0,$H382-SUM($DP382:FK382)))</f>
        <v/>
      </c>
      <c r="FM382">
        <f>MIN(BQ381*(1+BQ$6/Setup!$C$13)-DO382,MAX(0,$H382-SUM($DP382:FL382)))</f>
        <v/>
      </c>
    </row>
    <row r="383">
      <c r="A383">
        <f>A382+1</f>
        <v/>
      </c>
      <c r="B383">
        <f>IF(Setup!$C$6="Every week",Setup!$C$7+7*(A383-1),IF(Setup!$C$6="Every 2 weeks",Setup!$C$7+14*(A383-1),IF(Setup!$C$6="Every month",EDATE(Setup!$C$7,A383-1),EOMONTH(Setup!$C$7,INT((A383-1+Setup!$C$20)/2)-1)+MIN(IF(MOD(A383-1+Setup!$C$20,2)=0,Setup!$C$18,Setup!$C$19),DAY(EOMONTH(Setup!$C$7,INT((A383-1+Setup!$C$20)/2)))))))</f>
        <v/>
      </c>
      <c r="C383">
        <f>N('Paycheck Plan'!J379)</f>
        <v/>
      </c>
      <c r="D383">
        <f>N('Paycheck Plan'!K379)</f>
        <v/>
      </c>
      <c r="E383">
        <f>MIN(MAX(0,Setup!$C$10-F382),MAX(0,Setup!$C$8+C383-G383))</f>
        <v/>
      </c>
      <c r="F383">
        <f>F382+E383</f>
        <v/>
      </c>
      <c r="G383">
        <f>MIN(Setup!$C$14,MAX(0,Setup!$C$8+C383))</f>
        <v/>
      </c>
      <c r="H383">
        <f>MAX(0,Setup!$C$8+C383-G383-E383)+SUM($T$7:$BQ$7)-SUM(BR383:DO383)</f>
        <v/>
      </c>
      <c r="I383">
        <f>SUMPRODUCT(T382:BQ382,$T$6:$BQ$6)/Setup!$C$13</f>
        <v/>
      </c>
      <c r="J383">
        <f>SUM(T383:BQ383)</f>
        <v/>
      </c>
      <c r="K383">
        <f>IF(MAX(DP383:FM383)&gt;0,MATCH(MAX(DP383:FM383),DP383:FM383,0),1)</f>
        <v/>
      </c>
      <c r="T383">
        <f>MAX(0,T382*(1+T$6/Setup!$C$13)-BR383-DP383)+IF($K383=1,$D383,0)</f>
        <v/>
      </c>
      <c r="U383">
        <f>MAX(0,U382*(1+U$6/Setup!$C$13)-BS383-DQ383)+IF($K383=2,$D383,0)</f>
        <v/>
      </c>
      <c r="V383">
        <f>MAX(0,V382*(1+V$6/Setup!$C$13)-BT383-DR383)+IF($K383=3,$D383,0)</f>
        <v/>
      </c>
      <c r="W383">
        <f>MAX(0,W382*(1+W$6/Setup!$C$13)-BU383-DS383)+IF($K383=4,$D383,0)</f>
        <v/>
      </c>
      <c r="X383">
        <f>MAX(0,X382*(1+X$6/Setup!$C$13)-BV383-DT383)+IF($K383=5,$D383,0)</f>
        <v/>
      </c>
      <c r="Y383">
        <f>MAX(0,Y382*(1+Y$6/Setup!$C$13)-BW383-DU383)+IF($K383=6,$D383,0)</f>
        <v/>
      </c>
      <c r="Z383">
        <f>MAX(0,Z382*(1+Z$6/Setup!$C$13)-BX383-DV383)+IF($K383=7,$D383,0)</f>
        <v/>
      </c>
      <c r="AA383">
        <f>MAX(0,AA382*(1+AA$6/Setup!$C$13)-BY383-DW383)+IF($K383=8,$D383,0)</f>
        <v/>
      </c>
      <c r="AB383">
        <f>MAX(0,AB382*(1+AB$6/Setup!$C$13)-BZ383-DX383)+IF($K383=9,$D383,0)</f>
        <v/>
      </c>
      <c r="AC383">
        <f>MAX(0,AC382*(1+AC$6/Setup!$C$13)-CA383-DY383)+IF($K383=10,$D383,0)</f>
        <v/>
      </c>
      <c r="AD383">
        <f>MAX(0,AD382*(1+AD$6/Setup!$C$13)-CB383-DZ383)+IF($K383=11,$D383,0)</f>
        <v/>
      </c>
      <c r="AE383">
        <f>MAX(0,AE382*(1+AE$6/Setup!$C$13)-CC383-EA383)+IF($K383=12,$D383,0)</f>
        <v/>
      </c>
      <c r="AF383">
        <f>MAX(0,AF382*(1+AF$6/Setup!$C$13)-CD383-EB383)+IF($K383=13,$D383,0)</f>
        <v/>
      </c>
      <c r="AG383">
        <f>MAX(0,AG382*(1+AG$6/Setup!$C$13)-CE383-EC383)+IF($K383=14,$D383,0)</f>
        <v/>
      </c>
      <c r="AH383">
        <f>MAX(0,AH382*(1+AH$6/Setup!$C$13)-CF383-ED383)+IF($K383=15,$D383,0)</f>
        <v/>
      </c>
      <c r="AI383">
        <f>MAX(0,AI382*(1+AI$6/Setup!$C$13)-CG383-EE383)+IF($K383=16,$D383,0)</f>
        <v/>
      </c>
      <c r="AJ383">
        <f>MAX(0,AJ382*(1+AJ$6/Setup!$C$13)-CH383-EF383)+IF($K383=17,$D383,0)</f>
        <v/>
      </c>
      <c r="AK383">
        <f>MAX(0,AK382*(1+AK$6/Setup!$C$13)-CI383-EG383)+IF($K383=18,$D383,0)</f>
        <v/>
      </c>
      <c r="AL383">
        <f>MAX(0,AL382*(1+AL$6/Setup!$C$13)-CJ383-EH383)+IF($K383=19,$D383,0)</f>
        <v/>
      </c>
      <c r="AM383">
        <f>MAX(0,AM382*(1+AM$6/Setup!$C$13)-CK383-EI383)+IF($K383=20,$D383,0)</f>
        <v/>
      </c>
      <c r="AN383">
        <f>MAX(0,AN382*(1+AN$6/Setup!$C$13)-CL383-EJ383)+IF($K383=21,$D383,0)</f>
        <v/>
      </c>
      <c r="AO383">
        <f>MAX(0,AO382*(1+AO$6/Setup!$C$13)-CM383-EK383)+IF($K383=22,$D383,0)</f>
        <v/>
      </c>
      <c r="AP383">
        <f>MAX(0,AP382*(1+AP$6/Setup!$C$13)-CN383-EL383)+IF($K383=23,$D383,0)</f>
        <v/>
      </c>
      <c r="AQ383">
        <f>MAX(0,AQ382*(1+AQ$6/Setup!$C$13)-CO383-EM383)+IF($K383=24,$D383,0)</f>
        <v/>
      </c>
      <c r="AR383">
        <f>MAX(0,AR382*(1+AR$6/Setup!$C$13)-CP383-EN383)+IF($K383=25,$D383,0)</f>
        <v/>
      </c>
      <c r="AS383">
        <f>MAX(0,AS382*(1+AS$6/Setup!$C$13)-CQ383-EO383)+IF($K383=26,$D383,0)</f>
        <v/>
      </c>
      <c r="AT383">
        <f>MAX(0,AT382*(1+AT$6/Setup!$C$13)-CR383-EP383)+IF($K383=27,$D383,0)</f>
        <v/>
      </c>
      <c r="AU383">
        <f>MAX(0,AU382*(1+AU$6/Setup!$C$13)-CS383-EQ383)+IF($K383=28,$D383,0)</f>
        <v/>
      </c>
      <c r="AV383">
        <f>MAX(0,AV382*(1+AV$6/Setup!$C$13)-CT383-ER383)+IF($K383=29,$D383,0)</f>
        <v/>
      </c>
      <c r="AW383">
        <f>MAX(0,AW382*(1+AW$6/Setup!$C$13)-CU383-ES383)+IF($K383=30,$D383,0)</f>
        <v/>
      </c>
      <c r="AX383">
        <f>MAX(0,AX382*(1+AX$6/Setup!$C$13)-CV383-ET383)+IF($K383=31,$D383,0)</f>
        <v/>
      </c>
      <c r="AY383">
        <f>MAX(0,AY382*(1+AY$6/Setup!$C$13)-CW383-EU383)+IF($K383=32,$D383,0)</f>
        <v/>
      </c>
      <c r="AZ383">
        <f>MAX(0,AZ382*(1+AZ$6/Setup!$C$13)-CX383-EV383)+IF($K383=33,$D383,0)</f>
        <v/>
      </c>
      <c r="BA383">
        <f>MAX(0,BA382*(1+BA$6/Setup!$C$13)-CY383-EW383)+IF($K383=34,$D383,0)</f>
        <v/>
      </c>
      <c r="BB383">
        <f>MAX(0,BB382*(1+BB$6/Setup!$C$13)-CZ383-EX383)+IF($K383=35,$D383,0)</f>
        <v/>
      </c>
      <c r="BC383">
        <f>MAX(0,BC382*(1+BC$6/Setup!$C$13)-DA383-EY383)+IF($K383=36,$D383,0)</f>
        <v/>
      </c>
      <c r="BD383">
        <f>MAX(0,BD382*(1+BD$6/Setup!$C$13)-DB383-EZ383)+IF($K383=37,$D383,0)</f>
        <v/>
      </c>
      <c r="BE383">
        <f>MAX(0,BE382*(1+BE$6/Setup!$C$13)-DC383-FA383)+IF($K383=38,$D383,0)</f>
        <v/>
      </c>
      <c r="BF383">
        <f>MAX(0,BF382*(1+BF$6/Setup!$C$13)-DD383-FB383)+IF($K383=39,$D383,0)</f>
        <v/>
      </c>
      <c r="BG383">
        <f>MAX(0,BG382*(1+BG$6/Setup!$C$13)-DE383-FC383)+IF($K383=40,$D383,0)</f>
        <v/>
      </c>
      <c r="BH383">
        <f>MAX(0,BH382*(1+BH$6/Setup!$C$13)-DF383-FD383)+IF($K383=41,$D383,0)</f>
        <v/>
      </c>
      <c r="BI383">
        <f>MAX(0,BI382*(1+BI$6/Setup!$C$13)-DG383-FE383)+IF($K383=42,$D383,0)</f>
        <v/>
      </c>
      <c r="BJ383">
        <f>MAX(0,BJ382*(1+BJ$6/Setup!$C$13)-DH383-FF383)+IF($K383=43,$D383,0)</f>
        <v/>
      </c>
      <c r="BK383">
        <f>MAX(0,BK382*(1+BK$6/Setup!$C$13)-DI383-FG383)+IF($K383=44,$D383,0)</f>
        <v/>
      </c>
      <c r="BL383">
        <f>MAX(0,BL382*(1+BL$6/Setup!$C$13)-DJ383-FH383)+IF($K383=45,$D383,0)</f>
        <v/>
      </c>
      <c r="BM383">
        <f>MAX(0,BM382*(1+BM$6/Setup!$C$13)-DK383-FI383)+IF($K383=46,$D383,0)</f>
        <v/>
      </c>
      <c r="BN383">
        <f>MAX(0,BN382*(1+BN$6/Setup!$C$13)-DL383-FJ383)+IF($K383=47,$D383,0)</f>
        <v/>
      </c>
      <c r="BO383">
        <f>MAX(0,BO382*(1+BO$6/Setup!$C$13)-DM383-FK383)+IF($K383=48,$D383,0)</f>
        <v/>
      </c>
      <c r="BP383">
        <f>MAX(0,BP382*(1+BP$6/Setup!$C$13)-DN383-FL383)+IF($K383=49,$D383,0)</f>
        <v/>
      </c>
      <c r="BQ383">
        <f>MAX(0,BQ382*(1+BQ$6/Setup!$C$13)-DO383-FM383)+IF($K383=50,$D383,0)</f>
        <v/>
      </c>
      <c r="BR383">
        <f>MIN(T382*(1+T$6/Setup!$C$13),T$7)</f>
        <v/>
      </c>
      <c r="BS383">
        <f>MIN(U382*(1+U$6/Setup!$C$13),U$7)</f>
        <v/>
      </c>
      <c r="BT383">
        <f>MIN(V382*(1+V$6/Setup!$C$13),V$7)</f>
        <v/>
      </c>
      <c r="BU383">
        <f>MIN(W382*(1+W$6/Setup!$C$13),W$7)</f>
        <v/>
      </c>
      <c r="BV383">
        <f>MIN(X382*(1+X$6/Setup!$C$13),X$7)</f>
        <v/>
      </c>
      <c r="BW383">
        <f>MIN(Y382*(1+Y$6/Setup!$C$13),Y$7)</f>
        <v/>
      </c>
      <c r="BX383">
        <f>MIN(Z382*(1+Z$6/Setup!$C$13),Z$7)</f>
        <v/>
      </c>
      <c r="BY383">
        <f>MIN(AA382*(1+AA$6/Setup!$C$13),AA$7)</f>
        <v/>
      </c>
      <c r="BZ383">
        <f>MIN(AB382*(1+AB$6/Setup!$C$13),AB$7)</f>
        <v/>
      </c>
      <c r="CA383">
        <f>MIN(AC382*(1+AC$6/Setup!$C$13),AC$7)</f>
        <v/>
      </c>
      <c r="CB383">
        <f>MIN(AD382*(1+AD$6/Setup!$C$13),AD$7)</f>
        <v/>
      </c>
      <c r="CC383">
        <f>MIN(AE382*(1+AE$6/Setup!$C$13),AE$7)</f>
        <v/>
      </c>
      <c r="CD383">
        <f>MIN(AF382*(1+AF$6/Setup!$C$13),AF$7)</f>
        <v/>
      </c>
      <c r="CE383">
        <f>MIN(AG382*(1+AG$6/Setup!$C$13),AG$7)</f>
        <v/>
      </c>
      <c r="CF383">
        <f>MIN(AH382*(1+AH$6/Setup!$C$13),AH$7)</f>
        <v/>
      </c>
      <c r="CG383">
        <f>MIN(AI382*(1+AI$6/Setup!$C$13),AI$7)</f>
        <v/>
      </c>
      <c r="CH383">
        <f>MIN(AJ382*(1+AJ$6/Setup!$C$13),AJ$7)</f>
        <v/>
      </c>
      <c r="CI383">
        <f>MIN(AK382*(1+AK$6/Setup!$C$13),AK$7)</f>
        <v/>
      </c>
      <c r="CJ383">
        <f>MIN(AL382*(1+AL$6/Setup!$C$13),AL$7)</f>
        <v/>
      </c>
      <c r="CK383">
        <f>MIN(AM382*(1+AM$6/Setup!$C$13),AM$7)</f>
        <v/>
      </c>
      <c r="CL383">
        <f>MIN(AN382*(1+AN$6/Setup!$C$13),AN$7)</f>
        <v/>
      </c>
      <c r="CM383">
        <f>MIN(AO382*(1+AO$6/Setup!$C$13),AO$7)</f>
        <v/>
      </c>
      <c r="CN383">
        <f>MIN(AP382*(1+AP$6/Setup!$C$13),AP$7)</f>
        <v/>
      </c>
      <c r="CO383">
        <f>MIN(AQ382*(1+AQ$6/Setup!$C$13),AQ$7)</f>
        <v/>
      </c>
      <c r="CP383">
        <f>MIN(AR382*(1+AR$6/Setup!$C$13),AR$7)</f>
        <v/>
      </c>
      <c r="CQ383">
        <f>MIN(AS382*(1+AS$6/Setup!$C$13),AS$7)</f>
        <v/>
      </c>
      <c r="CR383">
        <f>MIN(AT382*(1+AT$6/Setup!$C$13),AT$7)</f>
        <v/>
      </c>
      <c r="CS383">
        <f>MIN(AU382*(1+AU$6/Setup!$C$13),AU$7)</f>
        <v/>
      </c>
      <c r="CT383">
        <f>MIN(AV382*(1+AV$6/Setup!$C$13),AV$7)</f>
        <v/>
      </c>
      <c r="CU383">
        <f>MIN(AW382*(1+AW$6/Setup!$C$13),AW$7)</f>
        <v/>
      </c>
      <c r="CV383">
        <f>MIN(AX382*(1+AX$6/Setup!$C$13),AX$7)</f>
        <v/>
      </c>
      <c r="CW383">
        <f>MIN(AY382*(1+AY$6/Setup!$C$13),AY$7)</f>
        <v/>
      </c>
      <c r="CX383">
        <f>MIN(AZ382*(1+AZ$6/Setup!$C$13),AZ$7)</f>
        <v/>
      </c>
      <c r="CY383">
        <f>MIN(BA382*(1+BA$6/Setup!$C$13),BA$7)</f>
        <v/>
      </c>
      <c r="CZ383">
        <f>MIN(BB382*(1+BB$6/Setup!$C$13),BB$7)</f>
        <v/>
      </c>
      <c r="DA383">
        <f>MIN(BC382*(1+BC$6/Setup!$C$13),BC$7)</f>
        <v/>
      </c>
      <c r="DB383">
        <f>MIN(BD382*(1+BD$6/Setup!$C$13),BD$7)</f>
        <v/>
      </c>
      <c r="DC383">
        <f>MIN(BE382*(1+BE$6/Setup!$C$13),BE$7)</f>
        <v/>
      </c>
      <c r="DD383">
        <f>MIN(BF382*(1+BF$6/Setup!$C$13),BF$7)</f>
        <v/>
      </c>
      <c r="DE383">
        <f>MIN(BG382*(1+BG$6/Setup!$C$13),BG$7)</f>
        <v/>
      </c>
      <c r="DF383">
        <f>MIN(BH382*(1+BH$6/Setup!$C$13),BH$7)</f>
        <v/>
      </c>
      <c r="DG383">
        <f>MIN(BI382*(1+BI$6/Setup!$C$13),BI$7)</f>
        <v/>
      </c>
      <c r="DH383">
        <f>MIN(BJ382*(1+BJ$6/Setup!$C$13),BJ$7)</f>
        <v/>
      </c>
      <c r="DI383">
        <f>MIN(BK382*(1+BK$6/Setup!$C$13),BK$7)</f>
        <v/>
      </c>
      <c r="DJ383">
        <f>MIN(BL382*(1+BL$6/Setup!$C$13),BL$7)</f>
        <v/>
      </c>
      <c r="DK383">
        <f>MIN(BM382*(1+BM$6/Setup!$C$13),BM$7)</f>
        <v/>
      </c>
      <c r="DL383">
        <f>MIN(BN382*(1+BN$6/Setup!$C$13),BN$7)</f>
        <v/>
      </c>
      <c r="DM383">
        <f>MIN(BO382*(1+BO$6/Setup!$C$13),BO$7)</f>
        <v/>
      </c>
      <c r="DN383">
        <f>MIN(BP382*(1+BP$6/Setup!$C$13),BP$7)</f>
        <v/>
      </c>
      <c r="DO383">
        <f>MIN(BQ382*(1+BQ$6/Setup!$C$13),BQ$7)</f>
        <v/>
      </c>
      <c r="DP383">
        <f>MIN(T382*(1+T$6/Setup!$C$13)-BR383,$H383)</f>
        <v/>
      </c>
      <c r="DQ383">
        <f>MIN(U382*(1+U$6/Setup!$C$13)-BS383,MAX(0,$H383-SUM($DP383:DP383)))</f>
        <v/>
      </c>
      <c r="DR383">
        <f>MIN(V382*(1+V$6/Setup!$C$13)-BT383,MAX(0,$H383-SUM($DP383:DQ383)))</f>
        <v/>
      </c>
      <c r="DS383">
        <f>MIN(W382*(1+W$6/Setup!$C$13)-BU383,MAX(0,$H383-SUM($DP383:DR383)))</f>
        <v/>
      </c>
      <c r="DT383">
        <f>MIN(X382*(1+X$6/Setup!$C$13)-BV383,MAX(0,$H383-SUM($DP383:DS383)))</f>
        <v/>
      </c>
      <c r="DU383">
        <f>MIN(Y382*(1+Y$6/Setup!$C$13)-BW383,MAX(0,$H383-SUM($DP383:DT383)))</f>
        <v/>
      </c>
      <c r="DV383">
        <f>MIN(Z382*(1+Z$6/Setup!$C$13)-BX383,MAX(0,$H383-SUM($DP383:DU383)))</f>
        <v/>
      </c>
      <c r="DW383">
        <f>MIN(AA382*(1+AA$6/Setup!$C$13)-BY383,MAX(0,$H383-SUM($DP383:DV383)))</f>
        <v/>
      </c>
      <c r="DX383">
        <f>MIN(AB382*(1+AB$6/Setup!$C$13)-BZ383,MAX(0,$H383-SUM($DP383:DW383)))</f>
        <v/>
      </c>
      <c r="DY383">
        <f>MIN(AC382*(1+AC$6/Setup!$C$13)-CA383,MAX(0,$H383-SUM($DP383:DX383)))</f>
        <v/>
      </c>
      <c r="DZ383">
        <f>MIN(AD382*(1+AD$6/Setup!$C$13)-CB383,MAX(0,$H383-SUM($DP383:DY383)))</f>
        <v/>
      </c>
      <c r="EA383">
        <f>MIN(AE382*(1+AE$6/Setup!$C$13)-CC383,MAX(0,$H383-SUM($DP383:DZ383)))</f>
        <v/>
      </c>
      <c r="EB383">
        <f>MIN(AF382*(1+AF$6/Setup!$C$13)-CD383,MAX(0,$H383-SUM($DP383:EA383)))</f>
        <v/>
      </c>
      <c r="EC383">
        <f>MIN(AG382*(1+AG$6/Setup!$C$13)-CE383,MAX(0,$H383-SUM($DP383:EB383)))</f>
        <v/>
      </c>
      <c r="ED383">
        <f>MIN(AH382*(1+AH$6/Setup!$C$13)-CF383,MAX(0,$H383-SUM($DP383:EC383)))</f>
        <v/>
      </c>
      <c r="EE383">
        <f>MIN(AI382*(1+AI$6/Setup!$C$13)-CG383,MAX(0,$H383-SUM($DP383:ED383)))</f>
        <v/>
      </c>
      <c r="EF383">
        <f>MIN(AJ382*(1+AJ$6/Setup!$C$13)-CH383,MAX(0,$H383-SUM($DP383:EE383)))</f>
        <v/>
      </c>
      <c r="EG383">
        <f>MIN(AK382*(1+AK$6/Setup!$C$13)-CI383,MAX(0,$H383-SUM($DP383:EF383)))</f>
        <v/>
      </c>
      <c r="EH383">
        <f>MIN(AL382*(1+AL$6/Setup!$C$13)-CJ383,MAX(0,$H383-SUM($DP383:EG383)))</f>
        <v/>
      </c>
      <c r="EI383">
        <f>MIN(AM382*(1+AM$6/Setup!$C$13)-CK383,MAX(0,$H383-SUM($DP383:EH383)))</f>
        <v/>
      </c>
      <c r="EJ383">
        <f>MIN(AN382*(1+AN$6/Setup!$C$13)-CL383,MAX(0,$H383-SUM($DP383:EI383)))</f>
        <v/>
      </c>
      <c r="EK383">
        <f>MIN(AO382*(1+AO$6/Setup!$C$13)-CM383,MAX(0,$H383-SUM($DP383:EJ383)))</f>
        <v/>
      </c>
      <c r="EL383">
        <f>MIN(AP382*(1+AP$6/Setup!$C$13)-CN383,MAX(0,$H383-SUM($DP383:EK383)))</f>
        <v/>
      </c>
      <c r="EM383">
        <f>MIN(AQ382*(1+AQ$6/Setup!$C$13)-CO383,MAX(0,$H383-SUM($DP383:EL383)))</f>
        <v/>
      </c>
      <c r="EN383">
        <f>MIN(AR382*(1+AR$6/Setup!$C$13)-CP383,MAX(0,$H383-SUM($DP383:EM383)))</f>
        <v/>
      </c>
      <c r="EO383">
        <f>MIN(AS382*(1+AS$6/Setup!$C$13)-CQ383,MAX(0,$H383-SUM($DP383:EN383)))</f>
        <v/>
      </c>
      <c r="EP383">
        <f>MIN(AT382*(1+AT$6/Setup!$C$13)-CR383,MAX(0,$H383-SUM($DP383:EO383)))</f>
        <v/>
      </c>
      <c r="EQ383">
        <f>MIN(AU382*(1+AU$6/Setup!$C$13)-CS383,MAX(0,$H383-SUM($DP383:EP383)))</f>
        <v/>
      </c>
      <c r="ER383">
        <f>MIN(AV382*(1+AV$6/Setup!$C$13)-CT383,MAX(0,$H383-SUM($DP383:EQ383)))</f>
        <v/>
      </c>
      <c r="ES383">
        <f>MIN(AW382*(1+AW$6/Setup!$C$13)-CU383,MAX(0,$H383-SUM($DP383:ER383)))</f>
        <v/>
      </c>
      <c r="ET383">
        <f>MIN(AX382*(1+AX$6/Setup!$C$13)-CV383,MAX(0,$H383-SUM($DP383:ES383)))</f>
        <v/>
      </c>
      <c r="EU383">
        <f>MIN(AY382*(1+AY$6/Setup!$C$13)-CW383,MAX(0,$H383-SUM($DP383:ET383)))</f>
        <v/>
      </c>
      <c r="EV383">
        <f>MIN(AZ382*(1+AZ$6/Setup!$C$13)-CX383,MAX(0,$H383-SUM($DP383:EU383)))</f>
        <v/>
      </c>
      <c r="EW383">
        <f>MIN(BA382*(1+BA$6/Setup!$C$13)-CY383,MAX(0,$H383-SUM($DP383:EV383)))</f>
        <v/>
      </c>
      <c r="EX383">
        <f>MIN(BB382*(1+BB$6/Setup!$C$13)-CZ383,MAX(0,$H383-SUM($DP383:EW383)))</f>
        <v/>
      </c>
      <c r="EY383">
        <f>MIN(BC382*(1+BC$6/Setup!$C$13)-DA383,MAX(0,$H383-SUM($DP383:EX383)))</f>
        <v/>
      </c>
      <c r="EZ383">
        <f>MIN(BD382*(1+BD$6/Setup!$C$13)-DB383,MAX(0,$H383-SUM($DP383:EY383)))</f>
        <v/>
      </c>
      <c r="FA383">
        <f>MIN(BE382*(1+BE$6/Setup!$C$13)-DC383,MAX(0,$H383-SUM($DP383:EZ383)))</f>
        <v/>
      </c>
      <c r="FB383">
        <f>MIN(BF382*(1+BF$6/Setup!$C$13)-DD383,MAX(0,$H383-SUM($DP383:FA383)))</f>
        <v/>
      </c>
      <c r="FC383">
        <f>MIN(BG382*(1+BG$6/Setup!$C$13)-DE383,MAX(0,$H383-SUM($DP383:FB383)))</f>
        <v/>
      </c>
      <c r="FD383">
        <f>MIN(BH382*(1+BH$6/Setup!$C$13)-DF383,MAX(0,$H383-SUM($DP383:FC383)))</f>
        <v/>
      </c>
      <c r="FE383">
        <f>MIN(BI382*(1+BI$6/Setup!$C$13)-DG383,MAX(0,$H383-SUM($DP383:FD383)))</f>
        <v/>
      </c>
      <c r="FF383">
        <f>MIN(BJ382*(1+BJ$6/Setup!$C$13)-DH383,MAX(0,$H383-SUM($DP383:FE383)))</f>
        <v/>
      </c>
      <c r="FG383">
        <f>MIN(BK382*(1+BK$6/Setup!$C$13)-DI383,MAX(0,$H383-SUM($DP383:FF383)))</f>
        <v/>
      </c>
      <c r="FH383">
        <f>MIN(BL382*(1+BL$6/Setup!$C$13)-DJ383,MAX(0,$H383-SUM($DP383:FG383)))</f>
        <v/>
      </c>
      <c r="FI383">
        <f>MIN(BM382*(1+BM$6/Setup!$C$13)-DK383,MAX(0,$H383-SUM($DP383:FH383)))</f>
        <v/>
      </c>
      <c r="FJ383">
        <f>MIN(BN382*(1+BN$6/Setup!$C$13)-DL383,MAX(0,$H383-SUM($DP383:FI383)))</f>
        <v/>
      </c>
      <c r="FK383">
        <f>MIN(BO382*(1+BO$6/Setup!$C$13)-DM383,MAX(0,$H383-SUM($DP383:FJ383)))</f>
        <v/>
      </c>
      <c r="FL383">
        <f>MIN(BP382*(1+BP$6/Setup!$C$13)-DN383,MAX(0,$H383-SUM($DP383:FK383)))</f>
        <v/>
      </c>
      <c r="FM383">
        <f>MIN(BQ382*(1+BQ$6/Setup!$C$13)-DO383,MAX(0,$H383-SUM($DP383:FL383)))</f>
        <v/>
      </c>
    </row>
    <row r="384">
      <c r="A384">
        <f>A383+1</f>
        <v/>
      </c>
      <c r="B384">
        <f>IF(Setup!$C$6="Every week",Setup!$C$7+7*(A384-1),IF(Setup!$C$6="Every 2 weeks",Setup!$C$7+14*(A384-1),IF(Setup!$C$6="Every month",EDATE(Setup!$C$7,A384-1),EOMONTH(Setup!$C$7,INT((A384-1+Setup!$C$20)/2)-1)+MIN(IF(MOD(A384-1+Setup!$C$20,2)=0,Setup!$C$18,Setup!$C$19),DAY(EOMONTH(Setup!$C$7,INT((A384-1+Setup!$C$20)/2)))))))</f>
        <v/>
      </c>
      <c r="C384">
        <f>N('Paycheck Plan'!J380)</f>
        <v/>
      </c>
      <c r="D384">
        <f>N('Paycheck Plan'!K380)</f>
        <v/>
      </c>
      <c r="E384">
        <f>MIN(MAX(0,Setup!$C$10-F383),MAX(0,Setup!$C$8+C384-G384))</f>
        <v/>
      </c>
      <c r="F384">
        <f>F383+E384</f>
        <v/>
      </c>
      <c r="G384">
        <f>MIN(Setup!$C$14,MAX(0,Setup!$C$8+C384))</f>
        <v/>
      </c>
      <c r="H384">
        <f>MAX(0,Setup!$C$8+C384-G384-E384)+SUM($T$7:$BQ$7)-SUM(BR384:DO384)</f>
        <v/>
      </c>
      <c r="I384">
        <f>SUMPRODUCT(T383:BQ383,$T$6:$BQ$6)/Setup!$C$13</f>
        <v/>
      </c>
      <c r="J384">
        <f>SUM(T384:BQ384)</f>
        <v/>
      </c>
      <c r="K384">
        <f>IF(MAX(DP384:FM384)&gt;0,MATCH(MAX(DP384:FM384),DP384:FM384,0),1)</f>
        <v/>
      </c>
      <c r="T384">
        <f>MAX(0,T383*(1+T$6/Setup!$C$13)-BR384-DP384)+IF($K384=1,$D384,0)</f>
        <v/>
      </c>
      <c r="U384">
        <f>MAX(0,U383*(1+U$6/Setup!$C$13)-BS384-DQ384)+IF($K384=2,$D384,0)</f>
        <v/>
      </c>
      <c r="V384">
        <f>MAX(0,V383*(1+V$6/Setup!$C$13)-BT384-DR384)+IF($K384=3,$D384,0)</f>
        <v/>
      </c>
      <c r="W384">
        <f>MAX(0,W383*(1+W$6/Setup!$C$13)-BU384-DS384)+IF($K384=4,$D384,0)</f>
        <v/>
      </c>
      <c r="X384">
        <f>MAX(0,X383*(1+X$6/Setup!$C$13)-BV384-DT384)+IF($K384=5,$D384,0)</f>
        <v/>
      </c>
      <c r="Y384">
        <f>MAX(0,Y383*(1+Y$6/Setup!$C$13)-BW384-DU384)+IF($K384=6,$D384,0)</f>
        <v/>
      </c>
      <c r="Z384">
        <f>MAX(0,Z383*(1+Z$6/Setup!$C$13)-BX384-DV384)+IF($K384=7,$D384,0)</f>
        <v/>
      </c>
      <c r="AA384">
        <f>MAX(0,AA383*(1+AA$6/Setup!$C$13)-BY384-DW384)+IF($K384=8,$D384,0)</f>
        <v/>
      </c>
      <c r="AB384">
        <f>MAX(0,AB383*(1+AB$6/Setup!$C$13)-BZ384-DX384)+IF($K384=9,$D384,0)</f>
        <v/>
      </c>
      <c r="AC384">
        <f>MAX(0,AC383*(1+AC$6/Setup!$C$13)-CA384-DY384)+IF($K384=10,$D384,0)</f>
        <v/>
      </c>
      <c r="AD384">
        <f>MAX(0,AD383*(1+AD$6/Setup!$C$13)-CB384-DZ384)+IF($K384=11,$D384,0)</f>
        <v/>
      </c>
      <c r="AE384">
        <f>MAX(0,AE383*(1+AE$6/Setup!$C$13)-CC384-EA384)+IF($K384=12,$D384,0)</f>
        <v/>
      </c>
      <c r="AF384">
        <f>MAX(0,AF383*(1+AF$6/Setup!$C$13)-CD384-EB384)+IF($K384=13,$D384,0)</f>
        <v/>
      </c>
      <c r="AG384">
        <f>MAX(0,AG383*(1+AG$6/Setup!$C$13)-CE384-EC384)+IF($K384=14,$D384,0)</f>
        <v/>
      </c>
      <c r="AH384">
        <f>MAX(0,AH383*(1+AH$6/Setup!$C$13)-CF384-ED384)+IF($K384=15,$D384,0)</f>
        <v/>
      </c>
      <c r="AI384">
        <f>MAX(0,AI383*(1+AI$6/Setup!$C$13)-CG384-EE384)+IF($K384=16,$D384,0)</f>
        <v/>
      </c>
      <c r="AJ384">
        <f>MAX(0,AJ383*(1+AJ$6/Setup!$C$13)-CH384-EF384)+IF($K384=17,$D384,0)</f>
        <v/>
      </c>
      <c r="AK384">
        <f>MAX(0,AK383*(1+AK$6/Setup!$C$13)-CI384-EG384)+IF($K384=18,$D384,0)</f>
        <v/>
      </c>
      <c r="AL384">
        <f>MAX(0,AL383*(1+AL$6/Setup!$C$13)-CJ384-EH384)+IF($K384=19,$D384,0)</f>
        <v/>
      </c>
      <c r="AM384">
        <f>MAX(0,AM383*(1+AM$6/Setup!$C$13)-CK384-EI384)+IF($K384=20,$D384,0)</f>
        <v/>
      </c>
      <c r="AN384">
        <f>MAX(0,AN383*(1+AN$6/Setup!$C$13)-CL384-EJ384)+IF($K384=21,$D384,0)</f>
        <v/>
      </c>
      <c r="AO384">
        <f>MAX(0,AO383*(1+AO$6/Setup!$C$13)-CM384-EK384)+IF($K384=22,$D384,0)</f>
        <v/>
      </c>
      <c r="AP384">
        <f>MAX(0,AP383*(1+AP$6/Setup!$C$13)-CN384-EL384)+IF($K384=23,$D384,0)</f>
        <v/>
      </c>
      <c r="AQ384">
        <f>MAX(0,AQ383*(1+AQ$6/Setup!$C$13)-CO384-EM384)+IF($K384=24,$D384,0)</f>
        <v/>
      </c>
      <c r="AR384">
        <f>MAX(0,AR383*(1+AR$6/Setup!$C$13)-CP384-EN384)+IF($K384=25,$D384,0)</f>
        <v/>
      </c>
      <c r="AS384">
        <f>MAX(0,AS383*(1+AS$6/Setup!$C$13)-CQ384-EO384)+IF($K384=26,$D384,0)</f>
        <v/>
      </c>
      <c r="AT384">
        <f>MAX(0,AT383*(1+AT$6/Setup!$C$13)-CR384-EP384)+IF($K384=27,$D384,0)</f>
        <v/>
      </c>
      <c r="AU384">
        <f>MAX(0,AU383*(1+AU$6/Setup!$C$13)-CS384-EQ384)+IF($K384=28,$D384,0)</f>
        <v/>
      </c>
      <c r="AV384">
        <f>MAX(0,AV383*(1+AV$6/Setup!$C$13)-CT384-ER384)+IF($K384=29,$D384,0)</f>
        <v/>
      </c>
      <c r="AW384">
        <f>MAX(0,AW383*(1+AW$6/Setup!$C$13)-CU384-ES384)+IF($K384=30,$D384,0)</f>
        <v/>
      </c>
      <c r="AX384">
        <f>MAX(0,AX383*(1+AX$6/Setup!$C$13)-CV384-ET384)+IF($K384=31,$D384,0)</f>
        <v/>
      </c>
      <c r="AY384">
        <f>MAX(0,AY383*(1+AY$6/Setup!$C$13)-CW384-EU384)+IF($K384=32,$D384,0)</f>
        <v/>
      </c>
      <c r="AZ384">
        <f>MAX(0,AZ383*(1+AZ$6/Setup!$C$13)-CX384-EV384)+IF($K384=33,$D384,0)</f>
        <v/>
      </c>
      <c r="BA384">
        <f>MAX(0,BA383*(1+BA$6/Setup!$C$13)-CY384-EW384)+IF($K384=34,$D384,0)</f>
        <v/>
      </c>
      <c r="BB384">
        <f>MAX(0,BB383*(1+BB$6/Setup!$C$13)-CZ384-EX384)+IF($K384=35,$D384,0)</f>
        <v/>
      </c>
      <c r="BC384">
        <f>MAX(0,BC383*(1+BC$6/Setup!$C$13)-DA384-EY384)+IF($K384=36,$D384,0)</f>
        <v/>
      </c>
      <c r="BD384">
        <f>MAX(0,BD383*(1+BD$6/Setup!$C$13)-DB384-EZ384)+IF($K384=37,$D384,0)</f>
        <v/>
      </c>
      <c r="BE384">
        <f>MAX(0,BE383*(1+BE$6/Setup!$C$13)-DC384-FA384)+IF($K384=38,$D384,0)</f>
        <v/>
      </c>
      <c r="BF384">
        <f>MAX(0,BF383*(1+BF$6/Setup!$C$13)-DD384-FB384)+IF($K384=39,$D384,0)</f>
        <v/>
      </c>
      <c r="BG384">
        <f>MAX(0,BG383*(1+BG$6/Setup!$C$13)-DE384-FC384)+IF($K384=40,$D384,0)</f>
        <v/>
      </c>
      <c r="BH384">
        <f>MAX(0,BH383*(1+BH$6/Setup!$C$13)-DF384-FD384)+IF($K384=41,$D384,0)</f>
        <v/>
      </c>
      <c r="BI384">
        <f>MAX(0,BI383*(1+BI$6/Setup!$C$13)-DG384-FE384)+IF($K384=42,$D384,0)</f>
        <v/>
      </c>
      <c r="BJ384">
        <f>MAX(0,BJ383*(1+BJ$6/Setup!$C$13)-DH384-FF384)+IF($K384=43,$D384,0)</f>
        <v/>
      </c>
      <c r="BK384">
        <f>MAX(0,BK383*(1+BK$6/Setup!$C$13)-DI384-FG384)+IF($K384=44,$D384,0)</f>
        <v/>
      </c>
      <c r="BL384">
        <f>MAX(0,BL383*(1+BL$6/Setup!$C$13)-DJ384-FH384)+IF($K384=45,$D384,0)</f>
        <v/>
      </c>
      <c r="BM384">
        <f>MAX(0,BM383*(1+BM$6/Setup!$C$13)-DK384-FI384)+IF($K384=46,$D384,0)</f>
        <v/>
      </c>
      <c r="BN384">
        <f>MAX(0,BN383*(1+BN$6/Setup!$C$13)-DL384-FJ384)+IF($K384=47,$D384,0)</f>
        <v/>
      </c>
      <c r="BO384">
        <f>MAX(0,BO383*(1+BO$6/Setup!$C$13)-DM384-FK384)+IF($K384=48,$D384,0)</f>
        <v/>
      </c>
      <c r="BP384">
        <f>MAX(0,BP383*(1+BP$6/Setup!$C$13)-DN384-FL384)+IF($K384=49,$D384,0)</f>
        <v/>
      </c>
      <c r="BQ384">
        <f>MAX(0,BQ383*(1+BQ$6/Setup!$C$13)-DO384-FM384)+IF($K384=50,$D384,0)</f>
        <v/>
      </c>
      <c r="BR384">
        <f>MIN(T383*(1+T$6/Setup!$C$13),T$7)</f>
        <v/>
      </c>
      <c r="BS384">
        <f>MIN(U383*(1+U$6/Setup!$C$13),U$7)</f>
        <v/>
      </c>
      <c r="BT384">
        <f>MIN(V383*(1+V$6/Setup!$C$13),V$7)</f>
        <v/>
      </c>
      <c r="BU384">
        <f>MIN(W383*(1+W$6/Setup!$C$13),W$7)</f>
        <v/>
      </c>
      <c r="BV384">
        <f>MIN(X383*(1+X$6/Setup!$C$13),X$7)</f>
        <v/>
      </c>
      <c r="BW384">
        <f>MIN(Y383*(1+Y$6/Setup!$C$13),Y$7)</f>
        <v/>
      </c>
      <c r="BX384">
        <f>MIN(Z383*(1+Z$6/Setup!$C$13),Z$7)</f>
        <v/>
      </c>
      <c r="BY384">
        <f>MIN(AA383*(1+AA$6/Setup!$C$13),AA$7)</f>
        <v/>
      </c>
      <c r="BZ384">
        <f>MIN(AB383*(1+AB$6/Setup!$C$13),AB$7)</f>
        <v/>
      </c>
      <c r="CA384">
        <f>MIN(AC383*(1+AC$6/Setup!$C$13),AC$7)</f>
        <v/>
      </c>
      <c r="CB384">
        <f>MIN(AD383*(1+AD$6/Setup!$C$13),AD$7)</f>
        <v/>
      </c>
      <c r="CC384">
        <f>MIN(AE383*(1+AE$6/Setup!$C$13),AE$7)</f>
        <v/>
      </c>
      <c r="CD384">
        <f>MIN(AF383*(1+AF$6/Setup!$C$13),AF$7)</f>
        <v/>
      </c>
      <c r="CE384">
        <f>MIN(AG383*(1+AG$6/Setup!$C$13),AG$7)</f>
        <v/>
      </c>
      <c r="CF384">
        <f>MIN(AH383*(1+AH$6/Setup!$C$13),AH$7)</f>
        <v/>
      </c>
      <c r="CG384">
        <f>MIN(AI383*(1+AI$6/Setup!$C$13),AI$7)</f>
        <v/>
      </c>
      <c r="CH384">
        <f>MIN(AJ383*(1+AJ$6/Setup!$C$13),AJ$7)</f>
        <v/>
      </c>
      <c r="CI384">
        <f>MIN(AK383*(1+AK$6/Setup!$C$13),AK$7)</f>
        <v/>
      </c>
      <c r="CJ384">
        <f>MIN(AL383*(1+AL$6/Setup!$C$13),AL$7)</f>
        <v/>
      </c>
      <c r="CK384">
        <f>MIN(AM383*(1+AM$6/Setup!$C$13),AM$7)</f>
        <v/>
      </c>
      <c r="CL384">
        <f>MIN(AN383*(1+AN$6/Setup!$C$13),AN$7)</f>
        <v/>
      </c>
      <c r="CM384">
        <f>MIN(AO383*(1+AO$6/Setup!$C$13),AO$7)</f>
        <v/>
      </c>
      <c r="CN384">
        <f>MIN(AP383*(1+AP$6/Setup!$C$13),AP$7)</f>
        <v/>
      </c>
      <c r="CO384">
        <f>MIN(AQ383*(1+AQ$6/Setup!$C$13),AQ$7)</f>
        <v/>
      </c>
      <c r="CP384">
        <f>MIN(AR383*(1+AR$6/Setup!$C$13),AR$7)</f>
        <v/>
      </c>
      <c r="CQ384">
        <f>MIN(AS383*(1+AS$6/Setup!$C$13),AS$7)</f>
        <v/>
      </c>
      <c r="CR384">
        <f>MIN(AT383*(1+AT$6/Setup!$C$13),AT$7)</f>
        <v/>
      </c>
      <c r="CS384">
        <f>MIN(AU383*(1+AU$6/Setup!$C$13),AU$7)</f>
        <v/>
      </c>
      <c r="CT384">
        <f>MIN(AV383*(1+AV$6/Setup!$C$13),AV$7)</f>
        <v/>
      </c>
      <c r="CU384">
        <f>MIN(AW383*(1+AW$6/Setup!$C$13),AW$7)</f>
        <v/>
      </c>
      <c r="CV384">
        <f>MIN(AX383*(1+AX$6/Setup!$C$13),AX$7)</f>
        <v/>
      </c>
      <c r="CW384">
        <f>MIN(AY383*(1+AY$6/Setup!$C$13),AY$7)</f>
        <v/>
      </c>
      <c r="CX384">
        <f>MIN(AZ383*(1+AZ$6/Setup!$C$13),AZ$7)</f>
        <v/>
      </c>
      <c r="CY384">
        <f>MIN(BA383*(1+BA$6/Setup!$C$13),BA$7)</f>
        <v/>
      </c>
      <c r="CZ384">
        <f>MIN(BB383*(1+BB$6/Setup!$C$13),BB$7)</f>
        <v/>
      </c>
      <c r="DA384">
        <f>MIN(BC383*(1+BC$6/Setup!$C$13),BC$7)</f>
        <v/>
      </c>
      <c r="DB384">
        <f>MIN(BD383*(1+BD$6/Setup!$C$13),BD$7)</f>
        <v/>
      </c>
      <c r="DC384">
        <f>MIN(BE383*(1+BE$6/Setup!$C$13),BE$7)</f>
        <v/>
      </c>
      <c r="DD384">
        <f>MIN(BF383*(1+BF$6/Setup!$C$13),BF$7)</f>
        <v/>
      </c>
      <c r="DE384">
        <f>MIN(BG383*(1+BG$6/Setup!$C$13),BG$7)</f>
        <v/>
      </c>
      <c r="DF384">
        <f>MIN(BH383*(1+BH$6/Setup!$C$13),BH$7)</f>
        <v/>
      </c>
      <c r="DG384">
        <f>MIN(BI383*(1+BI$6/Setup!$C$13),BI$7)</f>
        <v/>
      </c>
      <c r="DH384">
        <f>MIN(BJ383*(1+BJ$6/Setup!$C$13),BJ$7)</f>
        <v/>
      </c>
      <c r="DI384">
        <f>MIN(BK383*(1+BK$6/Setup!$C$13),BK$7)</f>
        <v/>
      </c>
      <c r="DJ384">
        <f>MIN(BL383*(1+BL$6/Setup!$C$13),BL$7)</f>
        <v/>
      </c>
      <c r="DK384">
        <f>MIN(BM383*(1+BM$6/Setup!$C$13),BM$7)</f>
        <v/>
      </c>
      <c r="DL384">
        <f>MIN(BN383*(1+BN$6/Setup!$C$13),BN$7)</f>
        <v/>
      </c>
      <c r="DM384">
        <f>MIN(BO383*(1+BO$6/Setup!$C$13),BO$7)</f>
        <v/>
      </c>
      <c r="DN384">
        <f>MIN(BP383*(1+BP$6/Setup!$C$13),BP$7)</f>
        <v/>
      </c>
      <c r="DO384">
        <f>MIN(BQ383*(1+BQ$6/Setup!$C$13),BQ$7)</f>
        <v/>
      </c>
      <c r="DP384">
        <f>MIN(T383*(1+T$6/Setup!$C$13)-BR384,$H384)</f>
        <v/>
      </c>
      <c r="DQ384">
        <f>MIN(U383*(1+U$6/Setup!$C$13)-BS384,MAX(0,$H384-SUM($DP384:DP384)))</f>
        <v/>
      </c>
      <c r="DR384">
        <f>MIN(V383*(1+V$6/Setup!$C$13)-BT384,MAX(0,$H384-SUM($DP384:DQ384)))</f>
        <v/>
      </c>
      <c r="DS384">
        <f>MIN(W383*(1+W$6/Setup!$C$13)-BU384,MAX(0,$H384-SUM($DP384:DR384)))</f>
        <v/>
      </c>
      <c r="DT384">
        <f>MIN(X383*(1+X$6/Setup!$C$13)-BV384,MAX(0,$H384-SUM($DP384:DS384)))</f>
        <v/>
      </c>
      <c r="DU384">
        <f>MIN(Y383*(1+Y$6/Setup!$C$13)-BW384,MAX(0,$H384-SUM($DP384:DT384)))</f>
        <v/>
      </c>
      <c r="DV384">
        <f>MIN(Z383*(1+Z$6/Setup!$C$13)-BX384,MAX(0,$H384-SUM($DP384:DU384)))</f>
        <v/>
      </c>
      <c r="DW384">
        <f>MIN(AA383*(1+AA$6/Setup!$C$13)-BY384,MAX(0,$H384-SUM($DP384:DV384)))</f>
        <v/>
      </c>
      <c r="DX384">
        <f>MIN(AB383*(1+AB$6/Setup!$C$13)-BZ384,MAX(0,$H384-SUM($DP384:DW384)))</f>
        <v/>
      </c>
      <c r="DY384">
        <f>MIN(AC383*(1+AC$6/Setup!$C$13)-CA384,MAX(0,$H384-SUM($DP384:DX384)))</f>
        <v/>
      </c>
      <c r="DZ384">
        <f>MIN(AD383*(1+AD$6/Setup!$C$13)-CB384,MAX(0,$H384-SUM($DP384:DY384)))</f>
        <v/>
      </c>
      <c r="EA384">
        <f>MIN(AE383*(1+AE$6/Setup!$C$13)-CC384,MAX(0,$H384-SUM($DP384:DZ384)))</f>
        <v/>
      </c>
      <c r="EB384">
        <f>MIN(AF383*(1+AF$6/Setup!$C$13)-CD384,MAX(0,$H384-SUM($DP384:EA384)))</f>
        <v/>
      </c>
      <c r="EC384">
        <f>MIN(AG383*(1+AG$6/Setup!$C$13)-CE384,MAX(0,$H384-SUM($DP384:EB384)))</f>
        <v/>
      </c>
      <c r="ED384">
        <f>MIN(AH383*(1+AH$6/Setup!$C$13)-CF384,MAX(0,$H384-SUM($DP384:EC384)))</f>
        <v/>
      </c>
      <c r="EE384">
        <f>MIN(AI383*(1+AI$6/Setup!$C$13)-CG384,MAX(0,$H384-SUM($DP384:ED384)))</f>
        <v/>
      </c>
      <c r="EF384">
        <f>MIN(AJ383*(1+AJ$6/Setup!$C$13)-CH384,MAX(0,$H384-SUM($DP384:EE384)))</f>
        <v/>
      </c>
      <c r="EG384">
        <f>MIN(AK383*(1+AK$6/Setup!$C$13)-CI384,MAX(0,$H384-SUM($DP384:EF384)))</f>
        <v/>
      </c>
      <c r="EH384">
        <f>MIN(AL383*(1+AL$6/Setup!$C$13)-CJ384,MAX(0,$H384-SUM($DP384:EG384)))</f>
        <v/>
      </c>
      <c r="EI384">
        <f>MIN(AM383*(1+AM$6/Setup!$C$13)-CK384,MAX(0,$H384-SUM($DP384:EH384)))</f>
        <v/>
      </c>
      <c r="EJ384">
        <f>MIN(AN383*(1+AN$6/Setup!$C$13)-CL384,MAX(0,$H384-SUM($DP384:EI384)))</f>
        <v/>
      </c>
      <c r="EK384">
        <f>MIN(AO383*(1+AO$6/Setup!$C$13)-CM384,MAX(0,$H384-SUM($DP384:EJ384)))</f>
        <v/>
      </c>
      <c r="EL384">
        <f>MIN(AP383*(1+AP$6/Setup!$C$13)-CN384,MAX(0,$H384-SUM($DP384:EK384)))</f>
        <v/>
      </c>
      <c r="EM384">
        <f>MIN(AQ383*(1+AQ$6/Setup!$C$13)-CO384,MAX(0,$H384-SUM($DP384:EL384)))</f>
        <v/>
      </c>
      <c r="EN384">
        <f>MIN(AR383*(1+AR$6/Setup!$C$13)-CP384,MAX(0,$H384-SUM($DP384:EM384)))</f>
        <v/>
      </c>
      <c r="EO384">
        <f>MIN(AS383*(1+AS$6/Setup!$C$13)-CQ384,MAX(0,$H384-SUM($DP384:EN384)))</f>
        <v/>
      </c>
      <c r="EP384">
        <f>MIN(AT383*(1+AT$6/Setup!$C$13)-CR384,MAX(0,$H384-SUM($DP384:EO384)))</f>
        <v/>
      </c>
      <c r="EQ384">
        <f>MIN(AU383*(1+AU$6/Setup!$C$13)-CS384,MAX(0,$H384-SUM($DP384:EP384)))</f>
        <v/>
      </c>
      <c r="ER384">
        <f>MIN(AV383*(1+AV$6/Setup!$C$13)-CT384,MAX(0,$H384-SUM($DP384:EQ384)))</f>
        <v/>
      </c>
      <c r="ES384">
        <f>MIN(AW383*(1+AW$6/Setup!$C$13)-CU384,MAX(0,$H384-SUM($DP384:ER384)))</f>
        <v/>
      </c>
      <c r="ET384">
        <f>MIN(AX383*(1+AX$6/Setup!$C$13)-CV384,MAX(0,$H384-SUM($DP384:ES384)))</f>
        <v/>
      </c>
      <c r="EU384">
        <f>MIN(AY383*(1+AY$6/Setup!$C$13)-CW384,MAX(0,$H384-SUM($DP384:ET384)))</f>
        <v/>
      </c>
      <c r="EV384">
        <f>MIN(AZ383*(1+AZ$6/Setup!$C$13)-CX384,MAX(0,$H384-SUM($DP384:EU384)))</f>
        <v/>
      </c>
      <c r="EW384">
        <f>MIN(BA383*(1+BA$6/Setup!$C$13)-CY384,MAX(0,$H384-SUM($DP384:EV384)))</f>
        <v/>
      </c>
      <c r="EX384">
        <f>MIN(BB383*(1+BB$6/Setup!$C$13)-CZ384,MAX(0,$H384-SUM($DP384:EW384)))</f>
        <v/>
      </c>
      <c r="EY384">
        <f>MIN(BC383*(1+BC$6/Setup!$C$13)-DA384,MAX(0,$H384-SUM($DP384:EX384)))</f>
        <v/>
      </c>
      <c r="EZ384">
        <f>MIN(BD383*(1+BD$6/Setup!$C$13)-DB384,MAX(0,$H384-SUM($DP384:EY384)))</f>
        <v/>
      </c>
      <c r="FA384">
        <f>MIN(BE383*(1+BE$6/Setup!$C$13)-DC384,MAX(0,$H384-SUM($DP384:EZ384)))</f>
        <v/>
      </c>
      <c r="FB384">
        <f>MIN(BF383*(1+BF$6/Setup!$C$13)-DD384,MAX(0,$H384-SUM($DP384:FA384)))</f>
        <v/>
      </c>
      <c r="FC384">
        <f>MIN(BG383*(1+BG$6/Setup!$C$13)-DE384,MAX(0,$H384-SUM($DP384:FB384)))</f>
        <v/>
      </c>
      <c r="FD384">
        <f>MIN(BH383*(1+BH$6/Setup!$C$13)-DF384,MAX(0,$H384-SUM($DP384:FC384)))</f>
        <v/>
      </c>
      <c r="FE384">
        <f>MIN(BI383*(1+BI$6/Setup!$C$13)-DG384,MAX(0,$H384-SUM($DP384:FD384)))</f>
        <v/>
      </c>
      <c r="FF384">
        <f>MIN(BJ383*(1+BJ$6/Setup!$C$13)-DH384,MAX(0,$H384-SUM($DP384:FE384)))</f>
        <v/>
      </c>
      <c r="FG384">
        <f>MIN(BK383*(1+BK$6/Setup!$C$13)-DI384,MAX(0,$H384-SUM($DP384:FF384)))</f>
        <v/>
      </c>
      <c r="FH384">
        <f>MIN(BL383*(1+BL$6/Setup!$C$13)-DJ384,MAX(0,$H384-SUM($DP384:FG384)))</f>
        <v/>
      </c>
      <c r="FI384">
        <f>MIN(BM383*(1+BM$6/Setup!$C$13)-DK384,MAX(0,$H384-SUM($DP384:FH384)))</f>
        <v/>
      </c>
      <c r="FJ384">
        <f>MIN(BN383*(1+BN$6/Setup!$C$13)-DL384,MAX(0,$H384-SUM($DP384:FI384)))</f>
        <v/>
      </c>
      <c r="FK384">
        <f>MIN(BO383*(1+BO$6/Setup!$C$13)-DM384,MAX(0,$H384-SUM($DP384:FJ384)))</f>
        <v/>
      </c>
      <c r="FL384">
        <f>MIN(BP383*(1+BP$6/Setup!$C$13)-DN384,MAX(0,$H384-SUM($DP384:FK384)))</f>
        <v/>
      </c>
      <c r="FM384">
        <f>MIN(BQ383*(1+BQ$6/Setup!$C$13)-DO384,MAX(0,$H384-SUM($DP384:FL384)))</f>
        <v/>
      </c>
    </row>
    <row r="385">
      <c r="A385">
        <f>A384+1</f>
        <v/>
      </c>
      <c r="B385">
        <f>IF(Setup!$C$6="Every week",Setup!$C$7+7*(A385-1),IF(Setup!$C$6="Every 2 weeks",Setup!$C$7+14*(A385-1),IF(Setup!$C$6="Every month",EDATE(Setup!$C$7,A385-1),EOMONTH(Setup!$C$7,INT((A385-1+Setup!$C$20)/2)-1)+MIN(IF(MOD(A385-1+Setup!$C$20,2)=0,Setup!$C$18,Setup!$C$19),DAY(EOMONTH(Setup!$C$7,INT((A385-1+Setup!$C$20)/2)))))))</f>
        <v/>
      </c>
      <c r="C385">
        <f>N('Paycheck Plan'!J381)</f>
        <v/>
      </c>
      <c r="D385">
        <f>N('Paycheck Plan'!K381)</f>
        <v/>
      </c>
      <c r="E385">
        <f>MIN(MAX(0,Setup!$C$10-F384),MAX(0,Setup!$C$8+C385-G385))</f>
        <v/>
      </c>
      <c r="F385">
        <f>F384+E385</f>
        <v/>
      </c>
      <c r="G385">
        <f>MIN(Setup!$C$14,MAX(0,Setup!$C$8+C385))</f>
        <v/>
      </c>
      <c r="H385">
        <f>MAX(0,Setup!$C$8+C385-G385-E385)+SUM($T$7:$BQ$7)-SUM(BR385:DO385)</f>
        <v/>
      </c>
      <c r="I385">
        <f>SUMPRODUCT(T384:BQ384,$T$6:$BQ$6)/Setup!$C$13</f>
        <v/>
      </c>
      <c r="J385">
        <f>SUM(T385:BQ385)</f>
        <v/>
      </c>
      <c r="K385">
        <f>IF(MAX(DP385:FM385)&gt;0,MATCH(MAX(DP385:FM385),DP385:FM385,0),1)</f>
        <v/>
      </c>
      <c r="T385">
        <f>MAX(0,T384*(1+T$6/Setup!$C$13)-BR385-DP385)+IF($K385=1,$D385,0)</f>
        <v/>
      </c>
      <c r="U385">
        <f>MAX(0,U384*(1+U$6/Setup!$C$13)-BS385-DQ385)+IF($K385=2,$D385,0)</f>
        <v/>
      </c>
      <c r="V385">
        <f>MAX(0,V384*(1+V$6/Setup!$C$13)-BT385-DR385)+IF($K385=3,$D385,0)</f>
        <v/>
      </c>
      <c r="W385">
        <f>MAX(0,W384*(1+W$6/Setup!$C$13)-BU385-DS385)+IF($K385=4,$D385,0)</f>
        <v/>
      </c>
      <c r="X385">
        <f>MAX(0,X384*(1+X$6/Setup!$C$13)-BV385-DT385)+IF($K385=5,$D385,0)</f>
        <v/>
      </c>
      <c r="Y385">
        <f>MAX(0,Y384*(1+Y$6/Setup!$C$13)-BW385-DU385)+IF($K385=6,$D385,0)</f>
        <v/>
      </c>
      <c r="Z385">
        <f>MAX(0,Z384*(1+Z$6/Setup!$C$13)-BX385-DV385)+IF($K385=7,$D385,0)</f>
        <v/>
      </c>
      <c r="AA385">
        <f>MAX(0,AA384*(1+AA$6/Setup!$C$13)-BY385-DW385)+IF($K385=8,$D385,0)</f>
        <v/>
      </c>
      <c r="AB385">
        <f>MAX(0,AB384*(1+AB$6/Setup!$C$13)-BZ385-DX385)+IF($K385=9,$D385,0)</f>
        <v/>
      </c>
      <c r="AC385">
        <f>MAX(0,AC384*(1+AC$6/Setup!$C$13)-CA385-DY385)+IF($K385=10,$D385,0)</f>
        <v/>
      </c>
      <c r="AD385">
        <f>MAX(0,AD384*(1+AD$6/Setup!$C$13)-CB385-DZ385)+IF($K385=11,$D385,0)</f>
        <v/>
      </c>
      <c r="AE385">
        <f>MAX(0,AE384*(1+AE$6/Setup!$C$13)-CC385-EA385)+IF($K385=12,$D385,0)</f>
        <v/>
      </c>
      <c r="AF385">
        <f>MAX(0,AF384*(1+AF$6/Setup!$C$13)-CD385-EB385)+IF($K385=13,$D385,0)</f>
        <v/>
      </c>
      <c r="AG385">
        <f>MAX(0,AG384*(1+AG$6/Setup!$C$13)-CE385-EC385)+IF($K385=14,$D385,0)</f>
        <v/>
      </c>
      <c r="AH385">
        <f>MAX(0,AH384*(1+AH$6/Setup!$C$13)-CF385-ED385)+IF($K385=15,$D385,0)</f>
        <v/>
      </c>
      <c r="AI385">
        <f>MAX(0,AI384*(1+AI$6/Setup!$C$13)-CG385-EE385)+IF($K385=16,$D385,0)</f>
        <v/>
      </c>
      <c r="AJ385">
        <f>MAX(0,AJ384*(1+AJ$6/Setup!$C$13)-CH385-EF385)+IF($K385=17,$D385,0)</f>
        <v/>
      </c>
      <c r="AK385">
        <f>MAX(0,AK384*(1+AK$6/Setup!$C$13)-CI385-EG385)+IF($K385=18,$D385,0)</f>
        <v/>
      </c>
      <c r="AL385">
        <f>MAX(0,AL384*(1+AL$6/Setup!$C$13)-CJ385-EH385)+IF($K385=19,$D385,0)</f>
        <v/>
      </c>
      <c r="AM385">
        <f>MAX(0,AM384*(1+AM$6/Setup!$C$13)-CK385-EI385)+IF($K385=20,$D385,0)</f>
        <v/>
      </c>
      <c r="AN385">
        <f>MAX(0,AN384*(1+AN$6/Setup!$C$13)-CL385-EJ385)+IF($K385=21,$D385,0)</f>
        <v/>
      </c>
      <c r="AO385">
        <f>MAX(0,AO384*(1+AO$6/Setup!$C$13)-CM385-EK385)+IF($K385=22,$D385,0)</f>
        <v/>
      </c>
      <c r="AP385">
        <f>MAX(0,AP384*(1+AP$6/Setup!$C$13)-CN385-EL385)+IF($K385=23,$D385,0)</f>
        <v/>
      </c>
      <c r="AQ385">
        <f>MAX(0,AQ384*(1+AQ$6/Setup!$C$13)-CO385-EM385)+IF($K385=24,$D385,0)</f>
        <v/>
      </c>
      <c r="AR385">
        <f>MAX(0,AR384*(1+AR$6/Setup!$C$13)-CP385-EN385)+IF($K385=25,$D385,0)</f>
        <v/>
      </c>
      <c r="AS385">
        <f>MAX(0,AS384*(1+AS$6/Setup!$C$13)-CQ385-EO385)+IF($K385=26,$D385,0)</f>
        <v/>
      </c>
      <c r="AT385">
        <f>MAX(0,AT384*(1+AT$6/Setup!$C$13)-CR385-EP385)+IF($K385=27,$D385,0)</f>
        <v/>
      </c>
      <c r="AU385">
        <f>MAX(0,AU384*(1+AU$6/Setup!$C$13)-CS385-EQ385)+IF($K385=28,$D385,0)</f>
        <v/>
      </c>
      <c r="AV385">
        <f>MAX(0,AV384*(1+AV$6/Setup!$C$13)-CT385-ER385)+IF($K385=29,$D385,0)</f>
        <v/>
      </c>
      <c r="AW385">
        <f>MAX(0,AW384*(1+AW$6/Setup!$C$13)-CU385-ES385)+IF($K385=30,$D385,0)</f>
        <v/>
      </c>
      <c r="AX385">
        <f>MAX(0,AX384*(1+AX$6/Setup!$C$13)-CV385-ET385)+IF($K385=31,$D385,0)</f>
        <v/>
      </c>
      <c r="AY385">
        <f>MAX(0,AY384*(1+AY$6/Setup!$C$13)-CW385-EU385)+IF($K385=32,$D385,0)</f>
        <v/>
      </c>
      <c r="AZ385">
        <f>MAX(0,AZ384*(1+AZ$6/Setup!$C$13)-CX385-EV385)+IF($K385=33,$D385,0)</f>
        <v/>
      </c>
      <c r="BA385">
        <f>MAX(0,BA384*(1+BA$6/Setup!$C$13)-CY385-EW385)+IF($K385=34,$D385,0)</f>
        <v/>
      </c>
      <c r="BB385">
        <f>MAX(0,BB384*(1+BB$6/Setup!$C$13)-CZ385-EX385)+IF($K385=35,$D385,0)</f>
        <v/>
      </c>
      <c r="BC385">
        <f>MAX(0,BC384*(1+BC$6/Setup!$C$13)-DA385-EY385)+IF($K385=36,$D385,0)</f>
        <v/>
      </c>
      <c r="BD385">
        <f>MAX(0,BD384*(1+BD$6/Setup!$C$13)-DB385-EZ385)+IF($K385=37,$D385,0)</f>
        <v/>
      </c>
      <c r="BE385">
        <f>MAX(0,BE384*(1+BE$6/Setup!$C$13)-DC385-FA385)+IF($K385=38,$D385,0)</f>
        <v/>
      </c>
      <c r="BF385">
        <f>MAX(0,BF384*(1+BF$6/Setup!$C$13)-DD385-FB385)+IF($K385=39,$D385,0)</f>
        <v/>
      </c>
      <c r="BG385">
        <f>MAX(0,BG384*(1+BG$6/Setup!$C$13)-DE385-FC385)+IF($K385=40,$D385,0)</f>
        <v/>
      </c>
      <c r="BH385">
        <f>MAX(0,BH384*(1+BH$6/Setup!$C$13)-DF385-FD385)+IF($K385=41,$D385,0)</f>
        <v/>
      </c>
      <c r="BI385">
        <f>MAX(0,BI384*(1+BI$6/Setup!$C$13)-DG385-FE385)+IF($K385=42,$D385,0)</f>
        <v/>
      </c>
      <c r="BJ385">
        <f>MAX(0,BJ384*(1+BJ$6/Setup!$C$13)-DH385-FF385)+IF($K385=43,$D385,0)</f>
        <v/>
      </c>
      <c r="BK385">
        <f>MAX(0,BK384*(1+BK$6/Setup!$C$13)-DI385-FG385)+IF($K385=44,$D385,0)</f>
        <v/>
      </c>
      <c r="BL385">
        <f>MAX(0,BL384*(1+BL$6/Setup!$C$13)-DJ385-FH385)+IF($K385=45,$D385,0)</f>
        <v/>
      </c>
      <c r="BM385">
        <f>MAX(0,BM384*(1+BM$6/Setup!$C$13)-DK385-FI385)+IF($K385=46,$D385,0)</f>
        <v/>
      </c>
      <c r="BN385">
        <f>MAX(0,BN384*(1+BN$6/Setup!$C$13)-DL385-FJ385)+IF($K385=47,$D385,0)</f>
        <v/>
      </c>
      <c r="BO385">
        <f>MAX(0,BO384*(1+BO$6/Setup!$C$13)-DM385-FK385)+IF($K385=48,$D385,0)</f>
        <v/>
      </c>
      <c r="BP385">
        <f>MAX(0,BP384*(1+BP$6/Setup!$C$13)-DN385-FL385)+IF($K385=49,$D385,0)</f>
        <v/>
      </c>
      <c r="BQ385">
        <f>MAX(0,BQ384*(1+BQ$6/Setup!$C$13)-DO385-FM385)+IF($K385=50,$D385,0)</f>
        <v/>
      </c>
      <c r="BR385">
        <f>MIN(T384*(1+T$6/Setup!$C$13),T$7)</f>
        <v/>
      </c>
      <c r="BS385">
        <f>MIN(U384*(1+U$6/Setup!$C$13),U$7)</f>
        <v/>
      </c>
      <c r="BT385">
        <f>MIN(V384*(1+V$6/Setup!$C$13),V$7)</f>
        <v/>
      </c>
      <c r="BU385">
        <f>MIN(W384*(1+W$6/Setup!$C$13),W$7)</f>
        <v/>
      </c>
      <c r="BV385">
        <f>MIN(X384*(1+X$6/Setup!$C$13),X$7)</f>
        <v/>
      </c>
      <c r="BW385">
        <f>MIN(Y384*(1+Y$6/Setup!$C$13),Y$7)</f>
        <v/>
      </c>
      <c r="BX385">
        <f>MIN(Z384*(1+Z$6/Setup!$C$13),Z$7)</f>
        <v/>
      </c>
      <c r="BY385">
        <f>MIN(AA384*(1+AA$6/Setup!$C$13),AA$7)</f>
        <v/>
      </c>
      <c r="BZ385">
        <f>MIN(AB384*(1+AB$6/Setup!$C$13),AB$7)</f>
        <v/>
      </c>
      <c r="CA385">
        <f>MIN(AC384*(1+AC$6/Setup!$C$13),AC$7)</f>
        <v/>
      </c>
      <c r="CB385">
        <f>MIN(AD384*(1+AD$6/Setup!$C$13),AD$7)</f>
        <v/>
      </c>
      <c r="CC385">
        <f>MIN(AE384*(1+AE$6/Setup!$C$13),AE$7)</f>
        <v/>
      </c>
      <c r="CD385">
        <f>MIN(AF384*(1+AF$6/Setup!$C$13),AF$7)</f>
        <v/>
      </c>
      <c r="CE385">
        <f>MIN(AG384*(1+AG$6/Setup!$C$13),AG$7)</f>
        <v/>
      </c>
      <c r="CF385">
        <f>MIN(AH384*(1+AH$6/Setup!$C$13),AH$7)</f>
        <v/>
      </c>
      <c r="CG385">
        <f>MIN(AI384*(1+AI$6/Setup!$C$13),AI$7)</f>
        <v/>
      </c>
      <c r="CH385">
        <f>MIN(AJ384*(1+AJ$6/Setup!$C$13),AJ$7)</f>
        <v/>
      </c>
      <c r="CI385">
        <f>MIN(AK384*(1+AK$6/Setup!$C$13),AK$7)</f>
        <v/>
      </c>
      <c r="CJ385">
        <f>MIN(AL384*(1+AL$6/Setup!$C$13),AL$7)</f>
        <v/>
      </c>
      <c r="CK385">
        <f>MIN(AM384*(1+AM$6/Setup!$C$13),AM$7)</f>
        <v/>
      </c>
      <c r="CL385">
        <f>MIN(AN384*(1+AN$6/Setup!$C$13),AN$7)</f>
        <v/>
      </c>
      <c r="CM385">
        <f>MIN(AO384*(1+AO$6/Setup!$C$13),AO$7)</f>
        <v/>
      </c>
      <c r="CN385">
        <f>MIN(AP384*(1+AP$6/Setup!$C$13),AP$7)</f>
        <v/>
      </c>
      <c r="CO385">
        <f>MIN(AQ384*(1+AQ$6/Setup!$C$13),AQ$7)</f>
        <v/>
      </c>
      <c r="CP385">
        <f>MIN(AR384*(1+AR$6/Setup!$C$13),AR$7)</f>
        <v/>
      </c>
      <c r="CQ385">
        <f>MIN(AS384*(1+AS$6/Setup!$C$13),AS$7)</f>
        <v/>
      </c>
      <c r="CR385">
        <f>MIN(AT384*(1+AT$6/Setup!$C$13),AT$7)</f>
        <v/>
      </c>
      <c r="CS385">
        <f>MIN(AU384*(1+AU$6/Setup!$C$13),AU$7)</f>
        <v/>
      </c>
      <c r="CT385">
        <f>MIN(AV384*(1+AV$6/Setup!$C$13),AV$7)</f>
        <v/>
      </c>
      <c r="CU385">
        <f>MIN(AW384*(1+AW$6/Setup!$C$13),AW$7)</f>
        <v/>
      </c>
      <c r="CV385">
        <f>MIN(AX384*(1+AX$6/Setup!$C$13),AX$7)</f>
        <v/>
      </c>
      <c r="CW385">
        <f>MIN(AY384*(1+AY$6/Setup!$C$13),AY$7)</f>
        <v/>
      </c>
      <c r="CX385">
        <f>MIN(AZ384*(1+AZ$6/Setup!$C$13),AZ$7)</f>
        <v/>
      </c>
      <c r="CY385">
        <f>MIN(BA384*(1+BA$6/Setup!$C$13),BA$7)</f>
        <v/>
      </c>
      <c r="CZ385">
        <f>MIN(BB384*(1+BB$6/Setup!$C$13),BB$7)</f>
        <v/>
      </c>
      <c r="DA385">
        <f>MIN(BC384*(1+BC$6/Setup!$C$13),BC$7)</f>
        <v/>
      </c>
      <c r="DB385">
        <f>MIN(BD384*(1+BD$6/Setup!$C$13),BD$7)</f>
        <v/>
      </c>
      <c r="DC385">
        <f>MIN(BE384*(1+BE$6/Setup!$C$13),BE$7)</f>
        <v/>
      </c>
      <c r="DD385">
        <f>MIN(BF384*(1+BF$6/Setup!$C$13),BF$7)</f>
        <v/>
      </c>
      <c r="DE385">
        <f>MIN(BG384*(1+BG$6/Setup!$C$13),BG$7)</f>
        <v/>
      </c>
      <c r="DF385">
        <f>MIN(BH384*(1+BH$6/Setup!$C$13),BH$7)</f>
        <v/>
      </c>
      <c r="DG385">
        <f>MIN(BI384*(1+BI$6/Setup!$C$13),BI$7)</f>
        <v/>
      </c>
      <c r="DH385">
        <f>MIN(BJ384*(1+BJ$6/Setup!$C$13),BJ$7)</f>
        <v/>
      </c>
      <c r="DI385">
        <f>MIN(BK384*(1+BK$6/Setup!$C$13),BK$7)</f>
        <v/>
      </c>
      <c r="DJ385">
        <f>MIN(BL384*(1+BL$6/Setup!$C$13),BL$7)</f>
        <v/>
      </c>
      <c r="DK385">
        <f>MIN(BM384*(1+BM$6/Setup!$C$13),BM$7)</f>
        <v/>
      </c>
      <c r="DL385">
        <f>MIN(BN384*(1+BN$6/Setup!$C$13),BN$7)</f>
        <v/>
      </c>
      <c r="DM385">
        <f>MIN(BO384*(1+BO$6/Setup!$C$13),BO$7)</f>
        <v/>
      </c>
      <c r="DN385">
        <f>MIN(BP384*(1+BP$6/Setup!$C$13),BP$7)</f>
        <v/>
      </c>
      <c r="DO385">
        <f>MIN(BQ384*(1+BQ$6/Setup!$C$13),BQ$7)</f>
        <v/>
      </c>
      <c r="DP385">
        <f>MIN(T384*(1+T$6/Setup!$C$13)-BR385,$H385)</f>
        <v/>
      </c>
      <c r="DQ385">
        <f>MIN(U384*(1+U$6/Setup!$C$13)-BS385,MAX(0,$H385-SUM($DP385:DP385)))</f>
        <v/>
      </c>
      <c r="DR385">
        <f>MIN(V384*(1+V$6/Setup!$C$13)-BT385,MAX(0,$H385-SUM($DP385:DQ385)))</f>
        <v/>
      </c>
      <c r="DS385">
        <f>MIN(W384*(1+W$6/Setup!$C$13)-BU385,MAX(0,$H385-SUM($DP385:DR385)))</f>
        <v/>
      </c>
      <c r="DT385">
        <f>MIN(X384*(1+X$6/Setup!$C$13)-BV385,MAX(0,$H385-SUM($DP385:DS385)))</f>
        <v/>
      </c>
      <c r="DU385">
        <f>MIN(Y384*(1+Y$6/Setup!$C$13)-BW385,MAX(0,$H385-SUM($DP385:DT385)))</f>
        <v/>
      </c>
      <c r="DV385">
        <f>MIN(Z384*(1+Z$6/Setup!$C$13)-BX385,MAX(0,$H385-SUM($DP385:DU385)))</f>
        <v/>
      </c>
      <c r="DW385">
        <f>MIN(AA384*(1+AA$6/Setup!$C$13)-BY385,MAX(0,$H385-SUM($DP385:DV385)))</f>
        <v/>
      </c>
      <c r="DX385">
        <f>MIN(AB384*(1+AB$6/Setup!$C$13)-BZ385,MAX(0,$H385-SUM($DP385:DW385)))</f>
        <v/>
      </c>
      <c r="DY385">
        <f>MIN(AC384*(1+AC$6/Setup!$C$13)-CA385,MAX(0,$H385-SUM($DP385:DX385)))</f>
        <v/>
      </c>
      <c r="DZ385">
        <f>MIN(AD384*(1+AD$6/Setup!$C$13)-CB385,MAX(0,$H385-SUM($DP385:DY385)))</f>
        <v/>
      </c>
      <c r="EA385">
        <f>MIN(AE384*(1+AE$6/Setup!$C$13)-CC385,MAX(0,$H385-SUM($DP385:DZ385)))</f>
        <v/>
      </c>
      <c r="EB385">
        <f>MIN(AF384*(1+AF$6/Setup!$C$13)-CD385,MAX(0,$H385-SUM($DP385:EA385)))</f>
        <v/>
      </c>
      <c r="EC385">
        <f>MIN(AG384*(1+AG$6/Setup!$C$13)-CE385,MAX(0,$H385-SUM($DP385:EB385)))</f>
        <v/>
      </c>
      <c r="ED385">
        <f>MIN(AH384*(1+AH$6/Setup!$C$13)-CF385,MAX(0,$H385-SUM($DP385:EC385)))</f>
        <v/>
      </c>
      <c r="EE385">
        <f>MIN(AI384*(1+AI$6/Setup!$C$13)-CG385,MAX(0,$H385-SUM($DP385:ED385)))</f>
        <v/>
      </c>
      <c r="EF385">
        <f>MIN(AJ384*(1+AJ$6/Setup!$C$13)-CH385,MAX(0,$H385-SUM($DP385:EE385)))</f>
        <v/>
      </c>
      <c r="EG385">
        <f>MIN(AK384*(1+AK$6/Setup!$C$13)-CI385,MAX(0,$H385-SUM($DP385:EF385)))</f>
        <v/>
      </c>
      <c r="EH385">
        <f>MIN(AL384*(1+AL$6/Setup!$C$13)-CJ385,MAX(0,$H385-SUM($DP385:EG385)))</f>
        <v/>
      </c>
      <c r="EI385">
        <f>MIN(AM384*(1+AM$6/Setup!$C$13)-CK385,MAX(0,$H385-SUM($DP385:EH385)))</f>
        <v/>
      </c>
      <c r="EJ385">
        <f>MIN(AN384*(1+AN$6/Setup!$C$13)-CL385,MAX(0,$H385-SUM($DP385:EI385)))</f>
        <v/>
      </c>
      <c r="EK385">
        <f>MIN(AO384*(1+AO$6/Setup!$C$13)-CM385,MAX(0,$H385-SUM($DP385:EJ385)))</f>
        <v/>
      </c>
      <c r="EL385">
        <f>MIN(AP384*(1+AP$6/Setup!$C$13)-CN385,MAX(0,$H385-SUM($DP385:EK385)))</f>
        <v/>
      </c>
      <c r="EM385">
        <f>MIN(AQ384*(1+AQ$6/Setup!$C$13)-CO385,MAX(0,$H385-SUM($DP385:EL385)))</f>
        <v/>
      </c>
      <c r="EN385">
        <f>MIN(AR384*(1+AR$6/Setup!$C$13)-CP385,MAX(0,$H385-SUM($DP385:EM385)))</f>
        <v/>
      </c>
      <c r="EO385">
        <f>MIN(AS384*(1+AS$6/Setup!$C$13)-CQ385,MAX(0,$H385-SUM($DP385:EN385)))</f>
        <v/>
      </c>
      <c r="EP385">
        <f>MIN(AT384*(1+AT$6/Setup!$C$13)-CR385,MAX(0,$H385-SUM($DP385:EO385)))</f>
        <v/>
      </c>
      <c r="EQ385">
        <f>MIN(AU384*(1+AU$6/Setup!$C$13)-CS385,MAX(0,$H385-SUM($DP385:EP385)))</f>
        <v/>
      </c>
      <c r="ER385">
        <f>MIN(AV384*(1+AV$6/Setup!$C$13)-CT385,MAX(0,$H385-SUM($DP385:EQ385)))</f>
        <v/>
      </c>
      <c r="ES385">
        <f>MIN(AW384*(1+AW$6/Setup!$C$13)-CU385,MAX(0,$H385-SUM($DP385:ER385)))</f>
        <v/>
      </c>
      <c r="ET385">
        <f>MIN(AX384*(1+AX$6/Setup!$C$13)-CV385,MAX(0,$H385-SUM($DP385:ES385)))</f>
        <v/>
      </c>
      <c r="EU385">
        <f>MIN(AY384*(1+AY$6/Setup!$C$13)-CW385,MAX(0,$H385-SUM($DP385:ET385)))</f>
        <v/>
      </c>
      <c r="EV385">
        <f>MIN(AZ384*(1+AZ$6/Setup!$C$13)-CX385,MAX(0,$H385-SUM($DP385:EU385)))</f>
        <v/>
      </c>
      <c r="EW385">
        <f>MIN(BA384*(1+BA$6/Setup!$C$13)-CY385,MAX(0,$H385-SUM($DP385:EV385)))</f>
        <v/>
      </c>
      <c r="EX385">
        <f>MIN(BB384*(1+BB$6/Setup!$C$13)-CZ385,MAX(0,$H385-SUM($DP385:EW385)))</f>
        <v/>
      </c>
      <c r="EY385">
        <f>MIN(BC384*(1+BC$6/Setup!$C$13)-DA385,MAX(0,$H385-SUM($DP385:EX385)))</f>
        <v/>
      </c>
      <c r="EZ385">
        <f>MIN(BD384*(1+BD$6/Setup!$C$13)-DB385,MAX(0,$H385-SUM($DP385:EY385)))</f>
        <v/>
      </c>
      <c r="FA385">
        <f>MIN(BE384*(1+BE$6/Setup!$C$13)-DC385,MAX(0,$H385-SUM($DP385:EZ385)))</f>
        <v/>
      </c>
      <c r="FB385">
        <f>MIN(BF384*(1+BF$6/Setup!$C$13)-DD385,MAX(0,$H385-SUM($DP385:FA385)))</f>
        <v/>
      </c>
      <c r="FC385">
        <f>MIN(BG384*(1+BG$6/Setup!$C$13)-DE385,MAX(0,$H385-SUM($DP385:FB385)))</f>
        <v/>
      </c>
      <c r="FD385">
        <f>MIN(BH384*(1+BH$6/Setup!$C$13)-DF385,MAX(0,$H385-SUM($DP385:FC385)))</f>
        <v/>
      </c>
      <c r="FE385">
        <f>MIN(BI384*(1+BI$6/Setup!$C$13)-DG385,MAX(0,$H385-SUM($DP385:FD385)))</f>
        <v/>
      </c>
      <c r="FF385">
        <f>MIN(BJ384*(1+BJ$6/Setup!$C$13)-DH385,MAX(0,$H385-SUM($DP385:FE385)))</f>
        <v/>
      </c>
      <c r="FG385">
        <f>MIN(BK384*(1+BK$6/Setup!$C$13)-DI385,MAX(0,$H385-SUM($DP385:FF385)))</f>
        <v/>
      </c>
      <c r="FH385">
        <f>MIN(BL384*(1+BL$6/Setup!$C$13)-DJ385,MAX(0,$H385-SUM($DP385:FG385)))</f>
        <v/>
      </c>
      <c r="FI385">
        <f>MIN(BM384*(1+BM$6/Setup!$C$13)-DK385,MAX(0,$H385-SUM($DP385:FH385)))</f>
        <v/>
      </c>
      <c r="FJ385">
        <f>MIN(BN384*(1+BN$6/Setup!$C$13)-DL385,MAX(0,$H385-SUM($DP385:FI385)))</f>
        <v/>
      </c>
      <c r="FK385">
        <f>MIN(BO384*(1+BO$6/Setup!$C$13)-DM385,MAX(0,$H385-SUM($DP385:FJ385)))</f>
        <v/>
      </c>
      <c r="FL385">
        <f>MIN(BP384*(1+BP$6/Setup!$C$13)-DN385,MAX(0,$H385-SUM($DP385:FK385)))</f>
        <v/>
      </c>
      <c r="FM385">
        <f>MIN(BQ384*(1+BQ$6/Setup!$C$13)-DO385,MAX(0,$H385-SUM($DP385:FL385)))</f>
        <v/>
      </c>
    </row>
    <row r="386">
      <c r="A386">
        <f>A385+1</f>
        <v/>
      </c>
      <c r="B386">
        <f>IF(Setup!$C$6="Every week",Setup!$C$7+7*(A386-1),IF(Setup!$C$6="Every 2 weeks",Setup!$C$7+14*(A386-1),IF(Setup!$C$6="Every month",EDATE(Setup!$C$7,A386-1),EOMONTH(Setup!$C$7,INT((A386-1+Setup!$C$20)/2)-1)+MIN(IF(MOD(A386-1+Setup!$C$20,2)=0,Setup!$C$18,Setup!$C$19),DAY(EOMONTH(Setup!$C$7,INT((A386-1+Setup!$C$20)/2)))))))</f>
        <v/>
      </c>
      <c r="C386">
        <f>N('Paycheck Plan'!J382)</f>
        <v/>
      </c>
      <c r="D386">
        <f>N('Paycheck Plan'!K382)</f>
        <v/>
      </c>
      <c r="E386">
        <f>MIN(MAX(0,Setup!$C$10-F385),MAX(0,Setup!$C$8+C386-G386))</f>
        <v/>
      </c>
      <c r="F386">
        <f>F385+E386</f>
        <v/>
      </c>
      <c r="G386">
        <f>MIN(Setup!$C$14,MAX(0,Setup!$C$8+C386))</f>
        <v/>
      </c>
      <c r="H386">
        <f>MAX(0,Setup!$C$8+C386-G386-E386)+SUM($T$7:$BQ$7)-SUM(BR386:DO386)</f>
        <v/>
      </c>
      <c r="I386">
        <f>SUMPRODUCT(T385:BQ385,$T$6:$BQ$6)/Setup!$C$13</f>
        <v/>
      </c>
      <c r="J386">
        <f>SUM(T386:BQ386)</f>
        <v/>
      </c>
      <c r="K386">
        <f>IF(MAX(DP386:FM386)&gt;0,MATCH(MAX(DP386:FM386),DP386:FM386,0),1)</f>
        <v/>
      </c>
      <c r="T386">
        <f>MAX(0,T385*(1+T$6/Setup!$C$13)-BR386-DP386)+IF($K386=1,$D386,0)</f>
        <v/>
      </c>
      <c r="U386">
        <f>MAX(0,U385*(1+U$6/Setup!$C$13)-BS386-DQ386)+IF($K386=2,$D386,0)</f>
        <v/>
      </c>
      <c r="V386">
        <f>MAX(0,V385*(1+V$6/Setup!$C$13)-BT386-DR386)+IF($K386=3,$D386,0)</f>
        <v/>
      </c>
      <c r="W386">
        <f>MAX(0,W385*(1+W$6/Setup!$C$13)-BU386-DS386)+IF($K386=4,$D386,0)</f>
        <v/>
      </c>
      <c r="X386">
        <f>MAX(0,X385*(1+X$6/Setup!$C$13)-BV386-DT386)+IF($K386=5,$D386,0)</f>
        <v/>
      </c>
      <c r="Y386">
        <f>MAX(0,Y385*(1+Y$6/Setup!$C$13)-BW386-DU386)+IF($K386=6,$D386,0)</f>
        <v/>
      </c>
      <c r="Z386">
        <f>MAX(0,Z385*(1+Z$6/Setup!$C$13)-BX386-DV386)+IF($K386=7,$D386,0)</f>
        <v/>
      </c>
      <c r="AA386">
        <f>MAX(0,AA385*(1+AA$6/Setup!$C$13)-BY386-DW386)+IF($K386=8,$D386,0)</f>
        <v/>
      </c>
      <c r="AB386">
        <f>MAX(0,AB385*(1+AB$6/Setup!$C$13)-BZ386-DX386)+IF($K386=9,$D386,0)</f>
        <v/>
      </c>
      <c r="AC386">
        <f>MAX(0,AC385*(1+AC$6/Setup!$C$13)-CA386-DY386)+IF($K386=10,$D386,0)</f>
        <v/>
      </c>
      <c r="AD386">
        <f>MAX(0,AD385*(1+AD$6/Setup!$C$13)-CB386-DZ386)+IF($K386=11,$D386,0)</f>
        <v/>
      </c>
      <c r="AE386">
        <f>MAX(0,AE385*(1+AE$6/Setup!$C$13)-CC386-EA386)+IF($K386=12,$D386,0)</f>
        <v/>
      </c>
      <c r="AF386">
        <f>MAX(0,AF385*(1+AF$6/Setup!$C$13)-CD386-EB386)+IF($K386=13,$D386,0)</f>
        <v/>
      </c>
      <c r="AG386">
        <f>MAX(0,AG385*(1+AG$6/Setup!$C$13)-CE386-EC386)+IF($K386=14,$D386,0)</f>
        <v/>
      </c>
      <c r="AH386">
        <f>MAX(0,AH385*(1+AH$6/Setup!$C$13)-CF386-ED386)+IF($K386=15,$D386,0)</f>
        <v/>
      </c>
      <c r="AI386">
        <f>MAX(0,AI385*(1+AI$6/Setup!$C$13)-CG386-EE386)+IF($K386=16,$D386,0)</f>
        <v/>
      </c>
      <c r="AJ386">
        <f>MAX(0,AJ385*(1+AJ$6/Setup!$C$13)-CH386-EF386)+IF($K386=17,$D386,0)</f>
        <v/>
      </c>
      <c r="AK386">
        <f>MAX(0,AK385*(1+AK$6/Setup!$C$13)-CI386-EG386)+IF($K386=18,$D386,0)</f>
        <v/>
      </c>
      <c r="AL386">
        <f>MAX(0,AL385*(1+AL$6/Setup!$C$13)-CJ386-EH386)+IF($K386=19,$D386,0)</f>
        <v/>
      </c>
      <c r="AM386">
        <f>MAX(0,AM385*(1+AM$6/Setup!$C$13)-CK386-EI386)+IF($K386=20,$D386,0)</f>
        <v/>
      </c>
      <c r="AN386">
        <f>MAX(0,AN385*(1+AN$6/Setup!$C$13)-CL386-EJ386)+IF($K386=21,$D386,0)</f>
        <v/>
      </c>
      <c r="AO386">
        <f>MAX(0,AO385*(1+AO$6/Setup!$C$13)-CM386-EK386)+IF($K386=22,$D386,0)</f>
        <v/>
      </c>
      <c r="AP386">
        <f>MAX(0,AP385*(1+AP$6/Setup!$C$13)-CN386-EL386)+IF($K386=23,$D386,0)</f>
        <v/>
      </c>
      <c r="AQ386">
        <f>MAX(0,AQ385*(1+AQ$6/Setup!$C$13)-CO386-EM386)+IF($K386=24,$D386,0)</f>
        <v/>
      </c>
      <c r="AR386">
        <f>MAX(0,AR385*(1+AR$6/Setup!$C$13)-CP386-EN386)+IF($K386=25,$D386,0)</f>
        <v/>
      </c>
      <c r="AS386">
        <f>MAX(0,AS385*(1+AS$6/Setup!$C$13)-CQ386-EO386)+IF($K386=26,$D386,0)</f>
        <v/>
      </c>
      <c r="AT386">
        <f>MAX(0,AT385*(1+AT$6/Setup!$C$13)-CR386-EP386)+IF($K386=27,$D386,0)</f>
        <v/>
      </c>
      <c r="AU386">
        <f>MAX(0,AU385*(1+AU$6/Setup!$C$13)-CS386-EQ386)+IF($K386=28,$D386,0)</f>
        <v/>
      </c>
      <c r="AV386">
        <f>MAX(0,AV385*(1+AV$6/Setup!$C$13)-CT386-ER386)+IF($K386=29,$D386,0)</f>
        <v/>
      </c>
      <c r="AW386">
        <f>MAX(0,AW385*(1+AW$6/Setup!$C$13)-CU386-ES386)+IF($K386=30,$D386,0)</f>
        <v/>
      </c>
      <c r="AX386">
        <f>MAX(0,AX385*(1+AX$6/Setup!$C$13)-CV386-ET386)+IF($K386=31,$D386,0)</f>
        <v/>
      </c>
      <c r="AY386">
        <f>MAX(0,AY385*(1+AY$6/Setup!$C$13)-CW386-EU386)+IF($K386=32,$D386,0)</f>
        <v/>
      </c>
      <c r="AZ386">
        <f>MAX(0,AZ385*(1+AZ$6/Setup!$C$13)-CX386-EV386)+IF($K386=33,$D386,0)</f>
        <v/>
      </c>
      <c r="BA386">
        <f>MAX(0,BA385*(1+BA$6/Setup!$C$13)-CY386-EW386)+IF($K386=34,$D386,0)</f>
        <v/>
      </c>
      <c r="BB386">
        <f>MAX(0,BB385*(1+BB$6/Setup!$C$13)-CZ386-EX386)+IF($K386=35,$D386,0)</f>
        <v/>
      </c>
      <c r="BC386">
        <f>MAX(0,BC385*(1+BC$6/Setup!$C$13)-DA386-EY386)+IF($K386=36,$D386,0)</f>
        <v/>
      </c>
      <c r="BD386">
        <f>MAX(0,BD385*(1+BD$6/Setup!$C$13)-DB386-EZ386)+IF($K386=37,$D386,0)</f>
        <v/>
      </c>
      <c r="BE386">
        <f>MAX(0,BE385*(1+BE$6/Setup!$C$13)-DC386-FA386)+IF($K386=38,$D386,0)</f>
        <v/>
      </c>
      <c r="BF386">
        <f>MAX(0,BF385*(1+BF$6/Setup!$C$13)-DD386-FB386)+IF($K386=39,$D386,0)</f>
        <v/>
      </c>
      <c r="BG386">
        <f>MAX(0,BG385*(1+BG$6/Setup!$C$13)-DE386-FC386)+IF($K386=40,$D386,0)</f>
        <v/>
      </c>
      <c r="BH386">
        <f>MAX(0,BH385*(1+BH$6/Setup!$C$13)-DF386-FD386)+IF($K386=41,$D386,0)</f>
        <v/>
      </c>
      <c r="BI386">
        <f>MAX(0,BI385*(1+BI$6/Setup!$C$13)-DG386-FE386)+IF($K386=42,$D386,0)</f>
        <v/>
      </c>
      <c r="BJ386">
        <f>MAX(0,BJ385*(1+BJ$6/Setup!$C$13)-DH386-FF386)+IF($K386=43,$D386,0)</f>
        <v/>
      </c>
      <c r="BK386">
        <f>MAX(0,BK385*(1+BK$6/Setup!$C$13)-DI386-FG386)+IF($K386=44,$D386,0)</f>
        <v/>
      </c>
      <c r="BL386">
        <f>MAX(0,BL385*(1+BL$6/Setup!$C$13)-DJ386-FH386)+IF($K386=45,$D386,0)</f>
        <v/>
      </c>
      <c r="BM386">
        <f>MAX(0,BM385*(1+BM$6/Setup!$C$13)-DK386-FI386)+IF($K386=46,$D386,0)</f>
        <v/>
      </c>
      <c r="BN386">
        <f>MAX(0,BN385*(1+BN$6/Setup!$C$13)-DL386-FJ386)+IF($K386=47,$D386,0)</f>
        <v/>
      </c>
      <c r="BO386">
        <f>MAX(0,BO385*(1+BO$6/Setup!$C$13)-DM386-FK386)+IF($K386=48,$D386,0)</f>
        <v/>
      </c>
      <c r="BP386">
        <f>MAX(0,BP385*(1+BP$6/Setup!$C$13)-DN386-FL386)+IF($K386=49,$D386,0)</f>
        <v/>
      </c>
      <c r="BQ386">
        <f>MAX(0,BQ385*(1+BQ$6/Setup!$C$13)-DO386-FM386)+IF($K386=50,$D386,0)</f>
        <v/>
      </c>
      <c r="BR386">
        <f>MIN(T385*(1+T$6/Setup!$C$13),T$7)</f>
        <v/>
      </c>
      <c r="BS386">
        <f>MIN(U385*(1+U$6/Setup!$C$13),U$7)</f>
        <v/>
      </c>
      <c r="BT386">
        <f>MIN(V385*(1+V$6/Setup!$C$13),V$7)</f>
        <v/>
      </c>
      <c r="BU386">
        <f>MIN(W385*(1+W$6/Setup!$C$13),W$7)</f>
        <v/>
      </c>
      <c r="BV386">
        <f>MIN(X385*(1+X$6/Setup!$C$13),X$7)</f>
        <v/>
      </c>
      <c r="BW386">
        <f>MIN(Y385*(1+Y$6/Setup!$C$13),Y$7)</f>
        <v/>
      </c>
      <c r="BX386">
        <f>MIN(Z385*(1+Z$6/Setup!$C$13),Z$7)</f>
        <v/>
      </c>
      <c r="BY386">
        <f>MIN(AA385*(1+AA$6/Setup!$C$13),AA$7)</f>
        <v/>
      </c>
      <c r="BZ386">
        <f>MIN(AB385*(1+AB$6/Setup!$C$13),AB$7)</f>
        <v/>
      </c>
      <c r="CA386">
        <f>MIN(AC385*(1+AC$6/Setup!$C$13),AC$7)</f>
        <v/>
      </c>
      <c r="CB386">
        <f>MIN(AD385*(1+AD$6/Setup!$C$13),AD$7)</f>
        <v/>
      </c>
      <c r="CC386">
        <f>MIN(AE385*(1+AE$6/Setup!$C$13),AE$7)</f>
        <v/>
      </c>
      <c r="CD386">
        <f>MIN(AF385*(1+AF$6/Setup!$C$13),AF$7)</f>
        <v/>
      </c>
      <c r="CE386">
        <f>MIN(AG385*(1+AG$6/Setup!$C$13),AG$7)</f>
        <v/>
      </c>
      <c r="CF386">
        <f>MIN(AH385*(1+AH$6/Setup!$C$13),AH$7)</f>
        <v/>
      </c>
      <c r="CG386">
        <f>MIN(AI385*(1+AI$6/Setup!$C$13),AI$7)</f>
        <v/>
      </c>
      <c r="CH386">
        <f>MIN(AJ385*(1+AJ$6/Setup!$C$13),AJ$7)</f>
        <v/>
      </c>
      <c r="CI386">
        <f>MIN(AK385*(1+AK$6/Setup!$C$13),AK$7)</f>
        <v/>
      </c>
      <c r="CJ386">
        <f>MIN(AL385*(1+AL$6/Setup!$C$13),AL$7)</f>
        <v/>
      </c>
      <c r="CK386">
        <f>MIN(AM385*(1+AM$6/Setup!$C$13),AM$7)</f>
        <v/>
      </c>
      <c r="CL386">
        <f>MIN(AN385*(1+AN$6/Setup!$C$13),AN$7)</f>
        <v/>
      </c>
      <c r="CM386">
        <f>MIN(AO385*(1+AO$6/Setup!$C$13),AO$7)</f>
        <v/>
      </c>
      <c r="CN386">
        <f>MIN(AP385*(1+AP$6/Setup!$C$13),AP$7)</f>
        <v/>
      </c>
      <c r="CO386">
        <f>MIN(AQ385*(1+AQ$6/Setup!$C$13),AQ$7)</f>
        <v/>
      </c>
      <c r="CP386">
        <f>MIN(AR385*(1+AR$6/Setup!$C$13),AR$7)</f>
        <v/>
      </c>
      <c r="CQ386">
        <f>MIN(AS385*(1+AS$6/Setup!$C$13),AS$7)</f>
        <v/>
      </c>
      <c r="CR386">
        <f>MIN(AT385*(1+AT$6/Setup!$C$13),AT$7)</f>
        <v/>
      </c>
      <c r="CS386">
        <f>MIN(AU385*(1+AU$6/Setup!$C$13),AU$7)</f>
        <v/>
      </c>
      <c r="CT386">
        <f>MIN(AV385*(1+AV$6/Setup!$C$13),AV$7)</f>
        <v/>
      </c>
      <c r="CU386">
        <f>MIN(AW385*(1+AW$6/Setup!$C$13),AW$7)</f>
        <v/>
      </c>
      <c r="CV386">
        <f>MIN(AX385*(1+AX$6/Setup!$C$13),AX$7)</f>
        <v/>
      </c>
      <c r="CW386">
        <f>MIN(AY385*(1+AY$6/Setup!$C$13),AY$7)</f>
        <v/>
      </c>
      <c r="CX386">
        <f>MIN(AZ385*(1+AZ$6/Setup!$C$13),AZ$7)</f>
        <v/>
      </c>
      <c r="CY386">
        <f>MIN(BA385*(1+BA$6/Setup!$C$13),BA$7)</f>
        <v/>
      </c>
      <c r="CZ386">
        <f>MIN(BB385*(1+BB$6/Setup!$C$13),BB$7)</f>
        <v/>
      </c>
      <c r="DA386">
        <f>MIN(BC385*(1+BC$6/Setup!$C$13),BC$7)</f>
        <v/>
      </c>
      <c r="DB386">
        <f>MIN(BD385*(1+BD$6/Setup!$C$13),BD$7)</f>
        <v/>
      </c>
      <c r="DC386">
        <f>MIN(BE385*(1+BE$6/Setup!$C$13),BE$7)</f>
        <v/>
      </c>
      <c r="DD386">
        <f>MIN(BF385*(1+BF$6/Setup!$C$13),BF$7)</f>
        <v/>
      </c>
      <c r="DE386">
        <f>MIN(BG385*(1+BG$6/Setup!$C$13),BG$7)</f>
        <v/>
      </c>
      <c r="DF386">
        <f>MIN(BH385*(1+BH$6/Setup!$C$13),BH$7)</f>
        <v/>
      </c>
      <c r="DG386">
        <f>MIN(BI385*(1+BI$6/Setup!$C$13),BI$7)</f>
        <v/>
      </c>
      <c r="DH386">
        <f>MIN(BJ385*(1+BJ$6/Setup!$C$13),BJ$7)</f>
        <v/>
      </c>
      <c r="DI386">
        <f>MIN(BK385*(1+BK$6/Setup!$C$13),BK$7)</f>
        <v/>
      </c>
      <c r="DJ386">
        <f>MIN(BL385*(1+BL$6/Setup!$C$13),BL$7)</f>
        <v/>
      </c>
      <c r="DK386">
        <f>MIN(BM385*(1+BM$6/Setup!$C$13),BM$7)</f>
        <v/>
      </c>
      <c r="DL386">
        <f>MIN(BN385*(1+BN$6/Setup!$C$13),BN$7)</f>
        <v/>
      </c>
      <c r="DM386">
        <f>MIN(BO385*(1+BO$6/Setup!$C$13),BO$7)</f>
        <v/>
      </c>
      <c r="DN386">
        <f>MIN(BP385*(1+BP$6/Setup!$C$13),BP$7)</f>
        <v/>
      </c>
      <c r="DO386">
        <f>MIN(BQ385*(1+BQ$6/Setup!$C$13),BQ$7)</f>
        <v/>
      </c>
      <c r="DP386">
        <f>MIN(T385*(1+T$6/Setup!$C$13)-BR386,$H386)</f>
        <v/>
      </c>
      <c r="DQ386">
        <f>MIN(U385*(1+U$6/Setup!$C$13)-BS386,MAX(0,$H386-SUM($DP386:DP386)))</f>
        <v/>
      </c>
      <c r="DR386">
        <f>MIN(V385*(1+V$6/Setup!$C$13)-BT386,MAX(0,$H386-SUM($DP386:DQ386)))</f>
        <v/>
      </c>
      <c r="DS386">
        <f>MIN(W385*(1+W$6/Setup!$C$13)-BU386,MAX(0,$H386-SUM($DP386:DR386)))</f>
        <v/>
      </c>
      <c r="DT386">
        <f>MIN(X385*(1+X$6/Setup!$C$13)-BV386,MAX(0,$H386-SUM($DP386:DS386)))</f>
        <v/>
      </c>
      <c r="DU386">
        <f>MIN(Y385*(1+Y$6/Setup!$C$13)-BW386,MAX(0,$H386-SUM($DP386:DT386)))</f>
        <v/>
      </c>
      <c r="DV386">
        <f>MIN(Z385*(1+Z$6/Setup!$C$13)-BX386,MAX(0,$H386-SUM($DP386:DU386)))</f>
        <v/>
      </c>
      <c r="DW386">
        <f>MIN(AA385*(1+AA$6/Setup!$C$13)-BY386,MAX(0,$H386-SUM($DP386:DV386)))</f>
        <v/>
      </c>
      <c r="DX386">
        <f>MIN(AB385*(1+AB$6/Setup!$C$13)-BZ386,MAX(0,$H386-SUM($DP386:DW386)))</f>
        <v/>
      </c>
      <c r="DY386">
        <f>MIN(AC385*(1+AC$6/Setup!$C$13)-CA386,MAX(0,$H386-SUM($DP386:DX386)))</f>
        <v/>
      </c>
      <c r="DZ386">
        <f>MIN(AD385*(1+AD$6/Setup!$C$13)-CB386,MAX(0,$H386-SUM($DP386:DY386)))</f>
        <v/>
      </c>
      <c r="EA386">
        <f>MIN(AE385*(1+AE$6/Setup!$C$13)-CC386,MAX(0,$H386-SUM($DP386:DZ386)))</f>
        <v/>
      </c>
      <c r="EB386">
        <f>MIN(AF385*(1+AF$6/Setup!$C$13)-CD386,MAX(0,$H386-SUM($DP386:EA386)))</f>
        <v/>
      </c>
      <c r="EC386">
        <f>MIN(AG385*(1+AG$6/Setup!$C$13)-CE386,MAX(0,$H386-SUM($DP386:EB386)))</f>
        <v/>
      </c>
      <c r="ED386">
        <f>MIN(AH385*(1+AH$6/Setup!$C$13)-CF386,MAX(0,$H386-SUM($DP386:EC386)))</f>
        <v/>
      </c>
      <c r="EE386">
        <f>MIN(AI385*(1+AI$6/Setup!$C$13)-CG386,MAX(0,$H386-SUM($DP386:ED386)))</f>
        <v/>
      </c>
      <c r="EF386">
        <f>MIN(AJ385*(1+AJ$6/Setup!$C$13)-CH386,MAX(0,$H386-SUM($DP386:EE386)))</f>
        <v/>
      </c>
      <c r="EG386">
        <f>MIN(AK385*(1+AK$6/Setup!$C$13)-CI386,MAX(0,$H386-SUM($DP386:EF386)))</f>
        <v/>
      </c>
      <c r="EH386">
        <f>MIN(AL385*(1+AL$6/Setup!$C$13)-CJ386,MAX(0,$H386-SUM($DP386:EG386)))</f>
        <v/>
      </c>
      <c r="EI386">
        <f>MIN(AM385*(1+AM$6/Setup!$C$13)-CK386,MAX(0,$H386-SUM($DP386:EH386)))</f>
        <v/>
      </c>
      <c r="EJ386">
        <f>MIN(AN385*(1+AN$6/Setup!$C$13)-CL386,MAX(0,$H386-SUM($DP386:EI386)))</f>
        <v/>
      </c>
      <c r="EK386">
        <f>MIN(AO385*(1+AO$6/Setup!$C$13)-CM386,MAX(0,$H386-SUM($DP386:EJ386)))</f>
        <v/>
      </c>
      <c r="EL386">
        <f>MIN(AP385*(1+AP$6/Setup!$C$13)-CN386,MAX(0,$H386-SUM($DP386:EK386)))</f>
        <v/>
      </c>
      <c r="EM386">
        <f>MIN(AQ385*(1+AQ$6/Setup!$C$13)-CO386,MAX(0,$H386-SUM($DP386:EL386)))</f>
        <v/>
      </c>
      <c r="EN386">
        <f>MIN(AR385*(1+AR$6/Setup!$C$13)-CP386,MAX(0,$H386-SUM($DP386:EM386)))</f>
        <v/>
      </c>
      <c r="EO386">
        <f>MIN(AS385*(1+AS$6/Setup!$C$13)-CQ386,MAX(0,$H386-SUM($DP386:EN386)))</f>
        <v/>
      </c>
      <c r="EP386">
        <f>MIN(AT385*(1+AT$6/Setup!$C$13)-CR386,MAX(0,$H386-SUM($DP386:EO386)))</f>
        <v/>
      </c>
      <c r="EQ386">
        <f>MIN(AU385*(1+AU$6/Setup!$C$13)-CS386,MAX(0,$H386-SUM($DP386:EP386)))</f>
        <v/>
      </c>
      <c r="ER386">
        <f>MIN(AV385*(1+AV$6/Setup!$C$13)-CT386,MAX(0,$H386-SUM($DP386:EQ386)))</f>
        <v/>
      </c>
      <c r="ES386">
        <f>MIN(AW385*(1+AW$6/Setup!$C$13)-CU386,MAX(0,$H386-SUM($DP386:ER386)))</f>
        <v/>
      </c>
      <c r="ET386">
        <f>MIN(AX385*(1+AX$6/Setup!$C$13)-CV386,MAX(0,$H386-SUM($DP386:ES386)))</f>
        <v/>
      </c>
      <c r="EU386">
        <f>MIN(AY385*(1+AY$6/Setup!$C$13)-CW386,MAX(0,$H386-SUM($DP386:ET386)))</f>
        <v/>
      </c>
      <c r="EV386">
        <f>MIN(AZ385*(1+AZ$6/Setup!$C$13)-CX386,MAX(0,$H386-SUM($DP386:EU386)))</f>
        <v/>
      </c>
      <c r="EW386">
        <f>MIN(BA385*(1+BA$6/Setup!$C$13)-CY386,MAX(0,$H386-SUM($DP386:EV386)))</f>
        <v/>
      </c>
      <c r="EX386">
        <f>MIN(BB385*(1+BB$6/Setup!$C$13)-CZ386,MAX(0,$H386-SUM($DP386:EW386)))</f>
        <v/>
      </c>
      <c r="EY386">
        <f>MIN(BC385*(1+BC$6/Setup!$C$13)-DA386,MAX(0,$H386-SUM($DP386:EX386)))</f>
        <v/>
      </c>
      <c r="EZ386">
        <f>MIN(BD385*(1+BD$6/Setup!$C$13)-DB386,MAX(0,$H386-SUM($DP386:EY386)))</f>
        <v/>
      </c>
      <c r="FA386">
        <f>MIN(BE385*(1+BE$6/Setup!$C$13)-DC386,MAX(0,$H386-SUM($DP386:EZ386)))</f>
        <v/>
      </c>
      <c r="FB386">
        <f>MIN(BF385*(1+BF$6/Setup!$C$13)-DD386,MAX(0,$H386-SUM($DP386:FA386)))</f>
        <v/>
      </c>
      <c r="FC386">
        <f>MIN(BG385*(1+BG$6/Setup!$C$13)-DE386,MAX(0,$H386-SUM($DP386:FB386)))</f>
        <v/>
      </c>
      <c r="FD386">
        <f>MIN(BH385*(1+BH$6/Setup!$C$13)-DF386,MAX(0,$H386-SUM($DP386:FC386)))</f>
        <v/>
      </c>
      <c r="FE386">
        <f>MIN(BI385*(1+BI$6/Setup!$C$13)-DG386,MAX(0,$H386-SUM($DP386:FD386)))</f>
        <v/>
      </c>
      <c r="FF386">
        <f>MIN(BJ385*(1+BJ$6/Setup!$C$13)-DH386,MAX(0,$H386-SUM($DP386:FE386)))</f>
        <v/>
      </c>
      <c r="FG386">
        <f>MIN(BK385*(1+BK$6/Setup!$C$13)-DI386,MAX(0,$H386-SUM($DP386:FF386)))</f>
        <v/>
      </c>
      <c r="FH386">
        <f>MIN(BL385*(1+BL$6/Setup!$C$13)-DJ386,MAX(0,$H386-SUM($DP386:FG386)))</f>
        <v/>
      </c>
      <c r="FI386">
        <f>MIN(BM385*(1+BM$6/Setup!$C$13)-DK386,MAX(0,$H386-SUM($DP386:FH386)))</f>
        <v/>
      </c>
      <c r="FJ386">
        <f>MIN(BN385*(1+BN$6/Setup!$C$13)-DL386,MAX(0,$H386-SUM($DP386:FI386)))</f>
        <v/>
      </c>
      <c r="FK386">
        <f>MIN(BO385*(1+BO$6/Setup!$C$13)-DM386,MAX(0,$H386-SUM($DP386:FJ386)))</f>
        <v/>
      </c>
      <c r="FL386">
        <f>MIN(BP385*(1+BP$6/Setup!$C$13)-DN386,MAX(0,$H386-SUM($DP386:FK386)))</f>
        <v/>
      </c>
      <c r="FM386">
        <f>MIN(BQ385*(1+BQ$6/Setup!$C$13)-DO386,MAX(0,$H386-SUM($DP386:FL386)))</f>
        <v/>
      </c>
    </row>
    <row r="387">
      <c r="A387">
        <f>A386+1</f>
        <v/>
      </c>
      <c r="B387">
        <f>IF(Setup!$C$6="Every week",Setup!$C$7+7*(A387-1),IF(Setup!$C$6="Every 2 weeks",Setup!$C$7+14*(A387-1),IF(Setup!$C$6="Every month",EDATE(Setup!$C$7,A387-1),EOMONTH(Setup!$C$7,INT((A387-1+Setup!$C$20)/2)-1)+MIN(IF(MOD(A387-1+Setup!$C$20,2)=0,Setup!$C$18,Setup!$C$19),DAY(EOMONTH(Setup!$C$7,INT((A387-1+Setup!$C$20)/2)))))))</f>
        <v/>
      </c>
      <c r="C387">
        <f>N('Paycheck Plan'!J383)</f>
        <v/>
      </c>
      <c r="D387">
        <f>N('Paycheck Plan'!K383)</f>
        <v/>
      </c>
      <c r="E387">
        <f>MIN(MAX(0,Setup!$C$10-F386),MAX(0,Setup!$C$8+C387-G387))</f>
        <v/>
      </c>
      <c r="F387">
        <f>F386+E387</f>
        <v/>
      </c>
      <c r="G387">
        <f>MIN(Setup!$C$14,MAX(0,Setup!$C$8+C387))</f>
        <v/>
      </c>
      <c r="H387">
        <f>MAX(0,Setup!$C$8+C387-G387-E387)+SUM($T$7:$BQ$7)-SUM(BR387:DO387)</f>
        <v/>
      </c>
      <c r="I387">
        <f>SUMPRODUCT(T386:BQ386,$T$6:$BQ$6)/Setup!$C$13</f>
        <v/>
      </c>
      <c r="J387">
        <f>SUM(T387:BQ387)</f>
        <v/>
      </c>
      <c r="K387">
        <f>IF(MAX(DP387:FM387)&gt;0,MATCH(MAX(DP387:FM387),DP387:FM387,0),1)</f>
        <v/>
      </c>
      <c r="T387">
        <f>MAX(0,T386*(1+T$6/Setup!$C$13)-BR387-DP387)+IF($K387=1,$D387,0)</f>
        <v/>
      </c>
      <c r="U387">
        <f>MAX(0,U386*(1+U$6/Setup!$C$13)-BS387-DQ387)+IF($K387=2,$D387,0)</f>
        <v/>
      </c>
      <c r="V387">
        <f>MAX(0,V386*(1+V$6/Setup!$C$13)-BT387-DR387)+IF($K387=3,$D387,0)</f>
        <v/>
      </c>
      <c r="W387">
        <f>MAX(0,W386*(1+W$6/Setup!$C$13)-BU387-DS387)+IF($K387=4,$D387,0)</f>
        <v/>
      </c>
      <c r="X387">
        <f>MAX(0,X386*(1+X$6/Setup!$C$13)-BV387-DT387)+IF($K387=5,$D387,0)</f>
        <v/>
      </c>
      <c r="Y387">
        <f>MAX(0,Y386*(1+Y$6/Setup!$C$13)-BW387-DU387)+IF($K387=6,$D387,0)</f>
        <v/>
      </c>
      <c r="Z387">
        <f>MAX(0,Z386*(1+Z$6/Setup!$C$13)-BX387-DV387)+IF($K387=7,$D387,0)</f>
        <v/>
      </c>
      <c r="AA387">
        <f>MAX(0,AA386*(1+AA$6/Setup!$C$13)-BY387-DW387)+IF($K387=8,$D387,0)</f>
        <v/>
      </c>
      <c r="AB387">
        <f>MAX(0,AB386*(1+AB$6/Setup!$C$13)-BZ387-DX387)+IF($K387=9,$D387,0)</f>
        <v/>
      </c>
      <c r="AC387">
        <f>MAX(0,AC386*(1+AC$6/Setup!$C$13)-CA387-DY387)+IF($K387=10,$D387,0)</f>
        <v/>
      </c>
      <c r="AD387">
        <f>MAX(0,AD386*(1+AD$6/Setup!$C$13)-CB387-DZ387)+IF($K387=11,$D387,0)</f>
        <v/>
      </c>
      <c r="AE387">
        <f>MAX(0,AE386*(1+AE$6/Setup!$C$13)-CC387-EA387)+IF($K387=12,$D387,0)</f>
        <v/>
      </c>
      <c r="AF387">
        <f>MAX(0,AF386*(1+AF$6/Setup!$C$13)-CD387-EB387)+IF($K387=13,$D387,0)</f>
        <v/>
      </c>
      <c r="AG387">
        <f>MAX(0,AG386*(1+AG$6/Setup!$C$13)-CE387-EC387)+IF($K387=14,$D387,0)</f>
        <v/>
      </c>
      <c r="AH387">
        <f>MAX(0,AH386*(1+AH$6/Setup!$C$13)-CF387-ED387)+IF($K387=15,$D387,0)</f>
        <v/>
      </c>
      <c r="AI387">
        <f>MAX(0,AI386*(1+AI$6/Setup!$C$13)-CG387-EE387)+IF($K387=16,$D387,0)</f>
        <v/>
      </c>
      <c r="AJ387">
        <f>MAX(0,AJ386*(1+AJ$6/Setup!$C$13)-CH387-EF387)+IF($K387=17,$D387,0)</f>
        <v/>
      </c>
      <c r="AK387">
        <f>MAX(0,AK386*(1+AK$6/Setup!$C$13)-CI387-EG387)+IF($K387=18,$D387,0)</f>
        <v/>
      </c>
      <c r="AL387">
        <f>MAX(0,AL386*(1+AL$6/Setup!$C$13)-CJ387-EH387)+IF($K387=19,$D387,0)</f>
        <v/>
      </c>
      <c r="AM387">
        <f>MAX(0,AM386*(1+AM$6/Setup!$C$13)-CK387-EI387)+IF($K387=20,$D387,0)</f>
        <v/>
      </c>
      <c r="AN387">
        <f>MAX(0,AN386*(1+AN$6/Setup!$C$13)-CL387-EJ387)+IF($K387=21,$D387,0)</f>
        <v/>
      </c>
      <c r="AO387">
        <f>MAX(0,AO386*(1+AO$6/Setup!$C$13)-CM387-EK387)+IF($K387=22,$D387,0)</f>
        <v/>
      </c>
      <c r="AP387">
        <f>MAX(0,AP386*(1+AP$6/Setup!$C$13)-CN387-EL387)+IF($K387=23,$D387,0)</f>
        <v/>
      </c>
      <c r="AQ387">
        <f>MAX(0,AQ386*(1+AQ$6/Setup!$C$13)-CO387-EM387)+IF($K387=24,$D387,0)</f>
        <v/>
      </c>
      <c r="AR387">
        <f>MAX(0,AR386*(1+AR$6/Setup!$C$13)-CP387-EN387)+IF($K387=25,$D387,0)</f>
        <v/>
      </c>
      <c r="AS387">
        <f>MAX(0,AS386*(1+AS$6/Setup!$C$13)-CQ387-EO387)+IF($K387=26,$D387,0)</f>
        <v/>
      </c>
      <c r="AT387">
        <f>MAX(0,AT386*(1+AT$6/Setup!$C$13)-CR387-EP387)+IF($K387=27,$D387,0)</f>
        <v/>
      </c>
      <c r="AU387">
        <f>MAX(0,AU386*(1+AU$6/Setup!$C$13)-CS387-EQ387)+IF($K387=28,$D387,0)</f>
        <v/>
      </c>
      <c r="AV387">
        <f>MAX(0,AV386*(1+AV$6/Setup!$C$13)-CT387-ER387)+IF($K387=29,$D387,0)</f>
        <v/>
      </c>
      <c r="AW387">
        <f>MAX(0,AW386*(1+AW$6/Setup!$C$13)-CU387-ES387)+IF($K387=30,$D387,0)</f>
        <v/>
      </c>
      <c r="AX387">
        <f>MAX(0,AX386*(1+AX$6/Setup!$C$13)-CV387-ET387)+IF($K387=31,$D387,0)</f>
        <v/>
      </c>
      <c r="AY387">
        <f>MAX(0,AY386*(1+AY$6/Setup!$C$13)-CW387-EU387)+IF($K387=32,$D387,0)</f>
        <v/>
      </c>
      <c r="AZ387">
        <f>MAX(0,AZ386*(1+AZ$6/Setup!$C$13)-CX387-EV387)+IF($K387=33,$D387,0)</f>
        <v/>
      </c>
      <c r="BA387">
        <f>MAX(0,BA386*(1+BA$6/Setup!$C$13)-CY387-EW387)+IF($K387=34,$D387,0)</f>
        <v/>
      </c>
      <c r="BB387">
        <f>MAX(0,BB386*(1+BB$6/Setup!$C$13)-CZ387-EX387)+IF($K387=35,$D387,0)</f>
        <v/>
      </c>
      <c r="BC387">
        <f>MAX(0,BC386*(1+BC$6/Setup!$C$13)-DA387-EY387)+IF($K387=36,$D387,0)</f>
        <v/>
      </c>
      <c r="BD387">
        <f>MAX(0,BD386*(1+BD$6/Setup!$C$13)-DB387-EZ387)+IF($K387=37,$D387,0)</f>
        <v/>
      </c>
      <c r="BE387">
        <f>MAX(0,BE386*(1+BE$6/Setup!$C$13)-DC387-FA387)+IF($K387=38,$D387,0)</f>
        <v/>
      </c>
      <c r="BF387">
        <f>MAX(0,BF386*(1+BF$6/Setup!$C$13)-DD387-FB387)+IF($K387=39,$D387,0)</f>
        <v/>
      </c>
      <c r="BG387">
        <f>MAX(0,BG386*(1+BG$6/Setup!$C$13)-DE387-FC387)+IF($K387=40,$D387,0)</f>
        <v/>
      </c>
      <c r="BH387">
        <f>MAX(0,BH386*(1+BH$6/Setup!$C$13)-DF387-FD387)+IF($K387=41,$D387,0)</f>
        <v/>
      </c>
      <c r="BI387">
        <f>MAX(0,BI386*(1+BI$6/Setup!$C$13)-DG387-FE387)+IF($K387=42,$D387,0)</f>
        <v/>
      </c>
      <c r="BJ387">
        <f>MAX(0,BJ386*(1+BJ$6/Setup!$C$13)-DH387-FF387)+IF($K387=43,$D387,0)</f>
        <v/>
      </c>
      <c r="BK387">
        <f>MAX(0,BK386*(1+BK$6/Setup!$C$13)-DI387-FG387)+IF($K387=44,$D387,0)</f>
        <v/>
      </c>
      <c r="BL387">
        <f>MAX(0,BL386*(1+BL$6/Setup!$C$13)-DJ387-FH387)+IF($K387=45,$D387,0)</f>
        <v/>
      </c>
      <c r="BM387">
        <f>MAX(0,BM386*(1+BM$6/Setup!$C$13)-DK387-FI387)+IF($K387=46,$D387,0)</f>
        <v/>
      </c>
      <c r="BN387">
        <f>MAX(0,BN386*(1+BN$6/Setup!$C$13)-DL387-FJ387)+IF($K387=47,$D387,0)</f>
        <v/>
      </c>
      <c r="BO387">
        <f>MAX(0,BO386*(1+BO$6/Setup!$C$13)-DM387-FK387)+IF($K387=48,$D387,0)</f>
        <v/>
      </c>
      <c r="BP387">
        <f>MAX(0,BP386*(1+BP$6/Setup!$C$13)-DN387-FL387)+IF($K387=49,$D387,0)</f>
        <v/>
      </c>
      <c r="BQ387">
        <f>MAX(0,BQ386*(1+BQ$6/Setup!$C$13)-DO387-FM387)+IF($K387=50,$D387,0)</f>
        <v/>
      </c>
      <c r="BR387">
        <f>MIN(T386*(1+T$6/Setup!$C$13),T$7)</f>
        <v/>
      </c>
      <c r="BS387">
        <f>MIN(U386*(1+U$6/Setup!$C$13),U$7)</f>
        <v/>
      </c>
      <c r="BT387">
        <f>MIN(V386*(1+V$6/Setup!$C$13),V$7)</f>
        <v/>
      </c>
      <c r="BU387">
        <f>MIN(W386*(1+W$6/Setup!$C$13),W$7)</f>
        <v/>
      </c>
      <c r="BV387">
        <f>MIN(X386*(1+X$6/Setup!$C$13),X$7)</f>
        <v/>
      </c>
      <c r="BW387">
        <f>MIN(Y386*(1+Y$6/Setup!$C$13),Y$7)</f>
        <v/>
      </c>
      <c r="BX387">
        <f>MIN(Z386*(1+Z$6/Setup!$C$13),Z$7)</f>
        <v/>
      </c>
      <c r="BY387">
        <f>MIN(AA386*(1+AA$6/Setup!$C$13),AA$7)</f>
        <v/>
      </c>
      <c r="BZ387">
        <f>MIN(AB386*(1+AB$6/Setup!$C$13),AB$7)</f>
        <v/>
      </c>
      <c r="CA387">
        <f>MIN(AC386*(1+AC$6/Setup!$C$13),AC$7)</f>
        <v/>
      </c>
      <c r="CB387">
        <f>MIN(AD386*(1+AD$6/Setup!$C$13),AD$7)</f>
        <v/>
      </c>
      <c r="CC387">
        <f>MIN(AE386*(1+AE$6/Setup!$C$13),AE$7)</f>
        <v/>
      </c>
      <c r="CD387">
        <f>MIN(AF386*(1+AF$6/Setup!$C$13),AF$7)</f>
        <v/>
      </c>
      <c r="CE387">
        <f>MIN(AG386*(1+AG$6/Setup!$C$13),AG$7)</f>
        <v/>
      </c>
      <c r="CF387">
        <f>MIN(AH386*(1+AH$6/Setup!$C$13),AH$7)</f>
        <v/>
      </c>
      <c r="CG387">
        <f>MIN(AI386*(1+AI$6/Setup!$C$13),AI$7)</f>
        <v/>
      </c>
      <c r="CH387">
        <f>MIN(AJ386*(1+AJ$6/Setup!$C$13),AJ$7)</f>
        <v/>
      </c>
      <c r="CI387">
        <f>MIN(AK386*(1+AK$6/Setup!$C$13),AK$7)</f>
        <v/>
      </c>
      <c r="CJ387">
        <f>MIN(AL386*(1+AL$6/Setup!$C$13),AL$7)</f>
        <v/>
      </c>
      <c r="CK387">
        <f>MIN(AM386*(1+AM$6/Setup!$C$13),AM$7)</f>
        <v/>
      </c>
      <c r="CL387">
        <f>MIN(AN386*(1+AN$6/Setup!$C$13),AN$7)</f>
        <v/>
      </c>
      <c r="CM387">
        <f>MIN(AO386*(1+AO$6/Setup!$C$13),AO$7)</f>
        <v/>
      </c>
      <c r="CN387">
        <f>MIN(AP386*(1+AP$6/Setup!$C$13),AP$7)</f>
        <v/>
      </c>
      <c r="CO387">
        <f>MIN(AQ386*(1+AQ$6/Setup!$C$13),AQ$7)</f>
        <v/>
      </c>
      <c r="CP387">
        <f>MIN(AR386*(1+AR$6/Setup!$C$13),AR$7)</f>
        <v/>
      </c>
      <c r="CQ387">
        <f>MIN(AS386*(1+AS$6/Setup!$C$13),AS$7)</f>
        <v/>
      </c>
      <c r="CR387">
        <f>MIN(AT386*(1+AT$6/Setup!$C$13),AT$7)</f>
        <v/>
      </c>
      <c r="CS387">
        <f>MIN(AU386*(1+AU$6/Setup!$C$13),AU$7)</f>
        <v/>
      </c>
      <c r="CT387">
        <f>MIN(AV386*(1+AV$6/Setup!$C$13),AV$7)</f>
        <v/>
      </c>
      <c r="CU387">
        <f>MIN(AW386*(1+AW$6/Setup!$C$13),AW$7)</f>
        <v/>
      </c>
      <c r="CV387">
        <f>MIN(AX386*(1+AX$6/Setup!$C$13),AX$7)</f>
        <v/>
      </c>
      <c r="CW387">
        <f>MIN(AY386*(1+AY$6/Setup!$C$13),AY$7)</f>
        <v/>
      </c>
      <c r="CX387">
        <f>MIN(AZ386*(1+AZ$6/Setup!$C$13),AZ$7)</f>
        <v/>
      </c>
      <c r="CY387">
        <f>MIN(BA386*(1+BA$6/Setup!$C$13),BA$7)</f>
        <v/>
      </c>
      <c r="CZ387">
        <f>MIN(BB386*(1+BB$6/Setup!$C$13),BB$7)</f>
        <v/>
      </c>
      <c r="DA387">
        <f>MIN(BC386*(1+BC$6/Setup!$C$13),BC$7)</f>
        <v/>
      </c>
      <c r="DB387">
        <f>MIN(BD386*(1+BD$6/Setup!$C$13),BD$7)</f>
        <v/>
      </c>
      <c r="DC387">
        <f>MIN(BE386*(1+BE$6/Setup!$C$13),BE$7)</f>
        <v/>
      </c>
      <c r="DD387">
        <f>MIN(BF386*(1+BF$6/Setup!$C$13),BF$7)</f>
        <v/>
      </c>
      <c r="DE387">
        <f>MIN(BG386*(1+BG$6/Setup!$C$13),BG$7)</f>
        <v/>
      </c>
      <c r="DF387">
        <f>MIN(BH386*(1+BH$6/Setup!$C$13),BH$7)</f>
        <v/>
      </c>
      <c r="DG387">
        <f>MIN(BI386*(1+BI$6/Setup!$C$13),BI$7)</f>
        <v/>
      </c>
      <c r="DH387">
        <f>MIN(BJ386*(1+BJ$6/Setup!$C$13),BJ$7)</f>
        <v/>
      </c>
      <c r="DI387">
        <f>MIN(BK386*(1+BK$6/Setup!$C$13),BK$7)</f>
        <v/>
      </c>
      <c r="DJ387">
        <f>MIN(BL386*(1+BL$6/Setup!$C$13),BL$7)</f>
        <v/>
      </c>
      <c r="DK387">
        <f>MIN(BM386*(1+BM$6/Setup!$C$13),BM$7)</f>
        <v/>
      </c>
      <c r="DL387">
        <f>MIN(BN386*(1+BN$6/Setup!$C$13),BN$7)</f>
        <v/>
      </c>
      <c r="DM387">
        <f>MIN(BO386*(1+BO$6/Setup!$C$13),BO$7)</f>
        <v/>
      </c>
      <c r="DN387">
        <f>MIN(BP386*(1+BP$6/Setup!$C$13),BP$7)</f>
        <v/>
      </c>
      <c r="DO387">
        <f>MIN(BQ386*(1+BQ$6/Setup!$C$13),BQ$7)</f>
        <v/>
      </c>
      <c r="DP387">
        <f>MIN(T386*(1+T$6/Setup!$C$13)-BR387,$H387)</f>
        <v/>
      </c>
      <c r="DQ387">
        <f>MIN(U386*(1+U$6/Setup!$C$13)-BS387,MAX(0,$H387-SUM($DP387:DP387)))</f>
        <v/>
      </c>
      <c r="DR387">
        <f>MIN(V386*(1+V$6/Setup!$C$13)-BT387,MAX(0,$H387-SUM($DP387:DQ387)))</f>
        <v/>
      </c>
      <c r="DS387">
        <f>MIN(W386*(1+W$6/Setup!$C$13)-BU387,MAX(0,$H387-SUM($DP387:DR387)))</f>
        <v/>
      </c>
      <c r="DT387">
        <f>MIN(X386*(1+X$6/Setup!$C$13)-BV387,MAX(0,$H387-SUM($DP387:DS387)))</f>
        <v/>
      </c>
      <c r="DU387">
        <f>MIN(Y386*(1+Y$6/Setup!$C$13)-BW387,MAX(0,$H387-SUM($DP387:DT387)))</f>
        <v/>
      </c>
      <c r="DV387">
        <f>MIN(Z386*(1+Z$6/Setup!$C$13)-BX387,MAX(0,$H387-SUM($DP387:DU387)))</f>
        <v/>
      </c>
      <c r="DW387">
        <f>MIN(AA386*(1+AA$6/Setup!$C$13)-BY387,MAX(0,$H387-SUM($DP387:DV387)))</f>
        <v/>
      </c>
      <c r="DX387">
        <f>MIN(AB386*(1+AB$6/Setup!$C$13)-BZ387,MAX(0,$H387-SUM($DP387:DW387)))</f>
        <v/>
      </c>
      <c r="DY387">
        <f>MIN(AC386*(1+AC$6/Setup!$C$13)-CA387,MAX(0,$H387-SUM($DP387:DX387)))</f>
        <v/>
      </c>
      <c r="DZ387">
        <f>MIN(AD386*(1+AD$6/Setup!$C$13)-CB387,MAX(0,$H387-SUM($DP387:DY387)))</f>
        <v/>
      </c>
      <c r="EA387">
        <f>MIN(AE386*(1+AE$6/Setup!$C$13)-CC387,MAX(0,$H387-SUM($DP387:DZ387)))</f>
        <v/>
      </c>
      <c r="EB387">
        <f>MIN(AF386*(1+AF$6/Setup!$C$13)-CD387,MAX(0,$H387-SUM($DP387:EA387)))</f>
        <v/>
      </c>
      <c r="EC387">
        <f>MIN(AG386*(1+AG$6/Setup!$C$13)-CE387,MAX(0,$H387-SUM($DP387:EB387)))</f>
        <v/>
      </c>
      <c r="ED387">
        <f>MIN(AH386*(1+AH$6/Setup!$C$13)-CF387,MAX(0,$H387-SUM($DP387:EC387)))</f>
        <v/>
      </c>
      <c r="EE387">
        <f>MIN(AI386*(1+AI$6/Setup!$C$13)-CG387,MAX(0,$H387-SUM($DP387:ED387)))</f>
        <v/>
      </c>
      <c r="EF387">
        <f>MIN(AJ386*(1+AJ$6/Setup!$C$13)-CH387,MAX(0,$H387-SUM($DP387:EE387)))</f>
        <v/>
      </c>
      <c r="EG387">
        <f>MIN(AK386*(1+AK$6/Setup!$C$13)-CI387,MAX(0,$H387-SUM($DP387:EF387)))</f>
        <v/>
      </c>
      <c r="EH387">
        <f>MIN(AL386*(1+AL$6/Setup!$C$13)-CJ387,MAX(0,$H387-SUM($DP387:EG387)))</f>
        <v/>
      </c>
      <c r="EI387">
        <f>MIN(AM386*(1+AM$6/Setup!$C$13)-CK387,MAX(0,$H387-SUM($DP387:EH387)))</f>
        <v/>
      </c>
      <c r="EJ387">
        <f>MIN(AN386*(1+AN$6/Setup!$C$13)-CL387,MAX(0,$H387-SUM($DP387:EI387)))</f>
        <v/>
      </c>
      <c r="EK387">
        <f>MIN(AO386*(1+AO$6/Setup!$C$13)-CM387,MAX(0,$H387-SUM($DP387:EJ387)))</f>
        <v/>
      </c>
      <c r="EL387">
        <f>MIN(AP386*(1+AP$6/Setup!$C$13)-CN387,MAX(0,$H387-SUM($DP387:EK387)))</f>
        <v/>
      </c>
      <c r="EM387">
        <f>MIN(AQ386*(1+AQ$6/Setup!$C$13)-CO387,MAX(0,$H387-SUM($DP387:EL387)))</f>
        <v/>
      </c>
      <c r="EN387">
        <f>MIN(AR386*(1+AR$6/Setup!$C$13)-CP387,MAX(0,$H387-SUM($DP387:EM387)))</f>
        <v/>
      </c>
      <c r="EO387">
        <f>MIN(AS386*(1+AS$6/Setup!$C$13)-CQ387,MAX(0,$H387-SUM($DP387:EN387)))</f>
        <v/>
      </c>
      <c r="EP387">
        <f>MIN(AT386*(1+AT$6/Setup!$C$13)-CR387,MAX(0,$H387-SUM($DP387:EO387)))</f>
        <v/>
      </c>
      <c r="EQ387">
        <f>MIN(AU386*(1+AU$6/Setup!$C$13)-CS387,MAX(0,$H387-SUM($DP387:EP387)))</f>
        <v/>
      </c>
      <c r="ER387">
        <f>MIN(AV386*(1+AV$6/Setup!$C$13)-CT387,MAX(0,$H387-SUM($DP387:EQ387)))</f>
        <v/>
      </c>
      <c r="ES387">
        <f>MIN(AW386*(1+AW$6/Setup!$C$13)-CU387,MAX(0,$H387-SUM($DP387:ER387)))</f>
        <v/>
      </c>
      <c r="ET387">
        <f>MIN(AX386*(1+AX$6/Setup!$C$13)-CV387,MAX(0,$H387-SUM($DP387:ES387)))</f>
        <v/>
      </c>
      <c r="EU387">
        <f>MIN(AY386*(1+AY$6/Setup!$C$13)-CW387,MAX(0,$H387-SUM($DP387:ET387)))</f>
        <v/>
      </c>
      <c r="EV387">
        <f>MIN(AZ386*(1+AZ$6/Setup!$C$13)-CX387,MAX(0,$H387-SUM($DP387:EU387)))</f>
        <v/>
      </c>
      <c r="EW387">
        <f>MIN(BA386*(1+BA$6/Setup!$C$13)-CY387,MAX(0,$H387-SUM($DP387:EV387)))</f>
        <v/>
      </c>
      <c r="EX387">
        <f>MIN(BB386*(1+BB$6/Setup!$C$13)-CZ387,MAX(0,$H387-SUM($DP387:EW387)))</f>
        <v/>
      </c>
      <c r="EY387">
        <f>MIN(BC386*(1+BC$6/Setup!$C$13)-DA387,MAX(0,$H387-SUM($DP387:EX387)))</f>
        <v/>
      </c>
      <c r="EZ387">
        <f>MIN(BD386*(1+BD$6/Setup!$C$13)-DB387,MAX(0,$H387-SUM($DP387:EY387)))</f>
        <v/>
      </c>
      <c r="FA387">
        <f>MIN(BE386*(1+BE$6/Setup!$C$13)-DC387,MAX(0,$H387-SUM($DP387:EZ387)))</f>
        <v/>
      </c>
      <c r="FB387">
        <f>MIN(BF386*(1+BF$6/Setup!$C$13)-DD387,MAX(0,$H387-SUM($DP387:FA387)))</f>
        <v/>
      </c>
      <c r="FC387">
        <f>MIN(BG386*(1+BG$6/Setup!$C$13)-DE387,MAX(0,$H387-SUM($DP387:FB387)))</f>
        <v/>
      </c>
      <c r="FD387">
        <f>MIN(BH386*(1+BH$6/Setup!$C$13)-DF387,MAX(0,$H387-SUM($DP387:FC387)))</f>
        <v/>
      </c>
      <c r="FE387">
        <f>MIN(BI386*(1+BI$6/Setup!$C$13)-DG387,MAX(0,$H387-SUM($DP387:FD387)))</f>
        <v/>
      </c>
      <c r="FF387">
        <f>MIN(BJ386*(1+BJ$6/Setup!$C$13)-DH387,MAX(0,$H387-SUM($DP387:FE387)))</f>
        <v/>
      </c>
      <c r="FG387">
        <f>MIN(BK386*(1+BK$6/Setup!$C$13)-DI387,MAX(0,$H387-SUM($DP387:FF387)))</f>
        <v/>
      </c>
      <c r="FH387">
        <f>MIN(BL386*(1+BL$6/Setup!$C$13)-DJ387,MAX(0,$H387-SUM($DP387:FG387)))</f>
        <v/>
      </c>
      <c r="FI387">
        <f>MIN(BM386*(1+BM$6/Setup!$C$13)-DK387,MAX(0,$H387-SUM($DP387:FH387)))</f>
        <v/>
      </c>
      <c r="FJ387">
        <f>MIN(BN386*(1+BN$6/Setup!$C$13)-DL387,MAX(0,$H387-SUM($DP387:FI387)))</f>
        <v/>
      </c>
      <c r="FK387">
        <f>MIN(BO386*(1+BO$6/Setup!$C$13)-DM387,MAX(0,$H387-SUM($DP387:FJ387)))</f>
        <v/>
      </c>
      <c r="FL387">
        <f>MIN(BP386*(1+BP$6/Setup!$C$13)-DN387,MAX(0,$H387-SUM($DP387:FK387)))</f>
        <v/>
      </c>
      <c r="FM387">
        <f>MIN(BQ386*(1+BQ$6/Setup!$C$13)-DO387,MAX(0,$H387-SUM($DP387:FL387)))</f>
        <v/>
      </c>
    </row>
    <row r="388">
      <c r="A388">
        <f>A387+1</f>
        <v/>
      </c>
      <c r="B388">
        <f>IF(Setup!$C$6="Every week",Setup!$C$7+7*(A388-1),IF(Setup!$C$6="Every 2 weeks",Setup!$C$7+14*(A388-1),IF(Setup!$C$6="Every month",EDATE(Setup!$C$7,A388-1),EOMONTH(Setup!$C$7,INT((A388-1+Setup!$C$20)/2)-1)+MIN(IF(MOD(A388-1+Setup!$C$20,2)=0,Setup!$C$18,Setup!$C$19),DAY(EOMONTH(Setup!$C$7,INT((A388-1+Setup!$C$20)/2)))))))</f>
        <v/>
      </c>
      <c r="C388">
        <f>N('Paycheck Plan'!J384)</f>
        <v/>
      </c>
      <c r="D388">
        <f>N('Paycheck Plan'!K384)</f>
        <v/>
      </c>
      <c r="E388">
        <f>MIN(MAX(0,Setup!$C$10-F387),MAX(0,Setup!$C$8+C388-G388))</f>
        <v/>
      </c>
      <c r="F388">
        <f>F387+E388</f>
        <v/>
      </c>
      <c r="G388">
        <f>MIN(Setup!$C$14,MAX(0,Setup!$C$8+C388))</f>
        <v/>
      </c>
      <c r="H388">
        <f>MAX(0,Setup!$C$8+C388-G388-E388)+SUM($T$7:$BQ$7)-SUM(BR388:DO388)</f>
        <v/>
      </c>
      <c r="I388">
        <f>SUMPRODUCT(T387:BQ387,$T$6:$BQ$6)/Setup!$C$13</f>
        <v/>
      </c>
      <c r="J388">
        <f>SUM(T388:BQ388)</f>
        <v/>
      </c>
      <c r="K388">
        <f>IF(MAX(DP388:FM388)&gt;0,MATCH(MAX(DP388:FM388),DP388:FM388,0),1)</f>
        <v/>
      </c>
      <c r="T388">
        <f>MAX(0,T387*(1+T$6/Setup!$C$13)-BR388-DP388)+IF($K388=1,$D388,0)</f>
        <v/>
      </c>
      <c r="U388">
        <f>MAX(0,U387*(1+U$6/Setup!$C$13)-BS388-DQ388)+IF($K388=2,$D388,0)</f>
        <v/>
      </c>
      <c r="V388">
        <f>MAX(0,V387*(1+V$6/Setup!$C$13)-BT388-DR388)+IF($K388=3,$D388,0)</f>
        <v/>
      </c>
      <c r="W388">
        <f>MAX(0,W387*(1+W$6/Setup!$C$13)-BU388-DS388)+IF($K388=4,$D388,0)</f>
        <v/>
      </c>
      <c r="X388">
        <f>MAX(0,X387*(1+X$6/Setup!$C$13)-BV388-DT388)+IF($K388=5,$D388,0)</f>
        <v/>
      </c>
      <c r="Y388">
        <f>MAX(0,Y387*(1+Y$6/Setup!$C$13)-BW388-DU388)+IF($K388=6,$D388,0)</f>
        <v/>
      </c>
      <c r="Z388">
        <f>MAX(0,Z387*(1+Z$6/Setup!$C$13)-BX388-DV388)+IF($K388=7,$D388,0)</f>
        <v/>
      </c>
      <c r="AA388">
        <f>MAX(0,AA387*(1+AA$6/Setup!$C$13)-BY388-DW388)+IF($K388=8,$D388,0)</f>
        <v/>
      </c>
      <c r="AB388">
        <f>MAX(0,AB387*(1+AB$6/Setup!$C$13)-BZ388-DX388)+IF($K388=9,$D388,0)</f>
        <v/>
      </c>
      <c r="AC388">
        <f>MAX(0,AC387*(1+AC$6/Setup!$C$13)-CA388-DY388)+IF($K388=10,$D388,0)</f>
        <v/>
      </c>
      <c r="AD388">
        <f>MAX(0,AD387*(1+AD$6/Setup!$C$13)-CB388-DZ388)+IF($K388=11,$D388,0)</f>
        <v/>
      </c>
      <c r="AE388">
        <f>MAX(0,AE387*(1+AE$6/Setup!$C$13)-CC388-EA388)+IF($K388=12,$D388,0)</f>
        <v/>
      </c>
      <c r="AF388">
        <f>MAX(0,AF387*(1+AF$6/Setup!$C$13)-CD388-EB388)+IF($K388=13,$D388,0)</f>
        <v/>
      </c>
      <c r="AG388">
        <f>MAX(0,AG387*(1+AG$6/Setup!$C$13)-CE388-EC388)+IF($K388=14,$D388,0)</f>
        <v/>
      </c>
      <c r="AH388">
        <f>MAX(0,AH387*(1+AH$6/Setup!$C$13)-CF388-ED388)+IF($K388=15,$D388,0)</f>
        <v/>
      </c>
      <c r="AI388">
        <f>MAX(0,AI387*(1+AI$6/Setup!$C$13)-CG388-EE388)+IF($K388=16,$D388,0)</f>
        <v/>
      </c>
      <c r="AJ388">
        <f>MAX(0,AJ387*(1+AJ$6/Setup!$C$13)-CH388-EF388)+IF($K388=17,$D388,0)</f>
        <v/>
      </c>
      <c r="AK388">
        <f>MAX(0,AK387*(1+AK$6/Setup!$C$13)-CI388-EG388)+IF($K388=18,$D388,0)</f>
        <v/>
      </c>
      <c r="AL388">
        <f>MAX(0,AL387*(1+AL$6/Setup!$C$13)-CJ388-EH388)+IF($K388=19,$D388,0)</f>
        <v/>
      </c>
      <c r="AM388">
        <f>MAX(0,AM387*(1+AM$6/Setup!$C$13)-CK388-EI388)+IF($K388=20,$D388,0)</f>
        <v/>
      </c>
      <c r="AN388">
        <f>MAX(0,AN387*(1+AN$6/Setup!$C$13)-CL388-EJ388)+IF($K388=21,$D388,0)</f>
        <v/>
      </c>
      <c r="AO388">
        <f>MAX(0,AO387*(1+AO$6/Setup!$C$13)-CM388-EK388)+IF($K388=22,$D388,0)</f>
        <v/>
      </c>
      <c r="AP388">
        <f>MAX(0,AP387*(1+AP$6/Setup!$C$13)-CN388-EL388)+IF($K388=23,$D388,0)</f>
        <v/>
      </c>
      <c r="AQ388">
        <f>MAX(0,AQ387*(1+AQ$6/Setup!$C$13)-CO388-EM388)+IF($K388=24,$D388,0)</f>
        <v/>
      </c>
      <c r="AR388">
        <f>MAX(0,AR387*(1+AR$6/Setup!$C$13)-CP388-EN388)+IF($K388=25,$D388,0)</f>
        <v/>
      </c>
      <c r="AS388">
        <f>MAX(0,AS387*(1+AS$6/Setup!$C$13)-CQ388-EO388)+IF($K388=26,$D388,0)</f>
        <v/>
      </c>
      <c r="AT388">
        <f>MAX(0,AT387*(1+AT$6/Setup!$C$13)-CR388-EP388)+IF($K388=27,$D388,0)</f>
        <v/>
      </c>
      <c r="AU388">
        <f>MAX(0,AU387*(1+AU$6/Setup!$C$13)-CS388-EQ388)+IF($K388=28,$D388,0)</f>
        <v/>
      </c>
      <c r="AV388">
        <f>MAX(0,AV387*(1+AV$6/Setup!$C$13)-CT388-ER388)+IF($K388=29,$D388,0)</f>
        <v/>
      </c>
      <c r="AW388">
        <f>MAX(0,AW387*(1+AW$6/Setup!$C$13)-CU388-ES388)+IF($K388=30,$D388,0)</f>
        <v/>
      </c>
      <c r="AX388">
        <f>MAX(0,AX387*(1+AX$6/Setup!$C$13)-CV388-ET388)+IF($K388=31,$D388,0)</f>
        <v/>
      </c>
      <c r="AY388">
        <f>MAX(0,AY387*(1+AY$6/Setup!$C$13)-CW388-EU388)+IF($K388=32,$D388,0)</f>
        <v/>
      </c>
      <c r="AZ388">
        <f>MAX(0,AZ387*(1+AZ$6/Setup!$C$13)-CX388-EV388)+IF($K388=33,$D388,0)</f>
        <v/>
      </c>
      <c r="BA388">
        <f>MAX(0,BA387*(1+BA$6/Setup!$C$13)-CY388-EW388)+IF($K388=34,$D388,0)</f>
        <v/>
      </c>
      <c r="BB388">
        <f>MAX(0,BB387*(1+BB$6/Setup!$C$13)-CZ388-EX388)+IF($K388=35,$D388,0)</f>
        <v/>
      </c>
      <c r="BC388">
        <f>MAX(0,BC387*(1+BC$6/Setup!$C$13)-DA388-EY388)+IF($K388=36,$D388,0)</f>
        <v/>
      </c>
      <c r="BD388">
        <f>MAX(0,BD387*(1+BD$6/Setup!$C$13)-DB388-EZ388)+IF($K388=37,$D388,0)</f>
        <v/>
      </c>
      <c r="BE388">
        <f>MAX(0,BE387*(1+BE$6/Setup!$C$13)-DC388-FA388)+IF($K388=38,$D388,0)</f>
        <v/>
      </c>
      <c r="BF388">
        <f>MAX(0,BF387*(1+BF$6/Setup!$C$13)-DD388-FB388)+IF($K388=39,$D388,0)</f>
        <v/>
      </c>
      <c r="BG388">
        <f>MAX(0,BG387*(1+BG$6/Setup!$C$13)-DE388-FC388)+IF($K388=40,$D388,0)</f>
        <v/>
      </c>
      <c r="BH388">
        <f>MAX(0,BH387*(1+BH$6/Setup!$C$13)-DF388-FD388)+IF($K388=41,$D388,0)</f>
        <v/>
      </c>
      <c r="BI388">
        <f>MAX(0,BI387*(1+BI$6/Setup!$C$13)-DG388-FE388)+IF($K388=42,$D388,0)</f>
        <v/>
      </c>
      <c r="BJ388">
        <f>MAX(0,BJ387*(1+BJ$6/Setup!$C$13)-DH388-FF388)+IF($K388=43,$D388,0)</f>
        <v/>
      </c>
      <c r="BK388">
        <f>MAX(0,BK387*(1+BK$6/Setup!$C$13)-DI388-FG388)+IF($K388=44,$D388,0)</f>
        <v/>
      </c>
      <c r="BL388">
        <f>MAX(0,BL387*(1+BL$6/Setup!$C$13)-DJ388-FH388)+IF($K388=45,$D388,0)</f>
        <v/>
      </c>
      <c r="BM388">
        <f>MAX(0,BM387*(1+BM$6/Setup!$C$13)-DK388-FI388)+IF($K388=46,$D388,0)</f>
        <v/>
      </c>
      <c r="BN388">
        <f>MAX(0,BN387*(1+BN$6/Setup!$C$13)-DL388-FJ388)+IF($K388=47,$D388,0)</f>
        <v/>
      </c>
      <c r="BO388">
        <f>MAX(0,BO387*(1+BO$6/Setup!$C$13)-DM388-FK388)+IF($K388=48,$D388,0)</f>
        <v/>
      </c>
      <c r="BP388">
        <f>MAX(0,BP387*(1+BP$6/Setup!$C$13)-DN388-FL388)+IF($K388=49,$D388,0)</f>
        <v/>
      </c>
      <c r="BQ388">
        <f>MAX(0,BQ387*(1+BQ$6/Setup!$C$13)-DO388-FM388)+IF($K388=50,$D388,0)</f>
        <v/>
      </c>
      <c r="BR388">
        <f>MIN(T387*(1+T$6/Setup!$C$13),T$7)</f>
        <v/>
      </c>
      <c r="BS388">
        <f>MIN(U387*(1+U$6/Setup!$C$13),U$7)</f>
        <v/>
      </c>
      <c r="BT388">
        <f>MIN(V387*(1+V$6/Setup!$C$13),V$7)</f>
        <v/>
      </c>
      <c r="BU388">
        <f>MIN(W387*(1+W$6/Setup!$C$13),W$7)</f>
        <v/>
      </c>
      <c r="BV388">
        <f>MIN(X387*(1+X$6/Setup!$C$13),X$7)</f>
        <v/>
      </c>
      <c r="BW388">
        <f>MIN(Y387*(1+Y$6/Setup!$C$13),Y$7)</f>
        <v/>
      </c>
      <c r="BX388">
        <f>MIN(Z387*(1+Z$6/Setup!$C$13),Z$7)</f>
        <v/>
      </c>
      <c r="BY388">
        <f>MIN(AA387*(1+AA$6/Setup!$C$13),AA$7)</f>
        <v/>
      </c>
      <c r="BZ388">
        <f>MIN(AB387*(1+AB$6/Setup!$C$13),AB$7)</f>
        <v/>
      </c>
      <c r="CA388">
        <f>MIN(AC387*(1+AC$6/Setup!$C$13),AC$7)</f>
        <v/>
      </c>
      <c r="CB388">
        <f>MIN(AD387*(1+AD$6/Setup!$C$13),AD$7)</f>
        <v/>
      </c>
      <c r="CC388">
        <f>MIN(AE387*(1+AE$6/Setup!$C$13),AE$7)</f>
        <v/>
      </c>
      <c r="CD388">
        <f>MIN(AF387*(1+AF$6/Setup!$C$13),AF$7)</f>
        <v/>
      </c>
      <c r="CE388">
        <f>MIN(AG387*(1+AG$6/Setup!$C$13),AG$7)</f>
        <v/>
      </c>
      <c r="CF388">
        <f>MIN(AH387*(1+AH$6/Setup!$C$13),AH$7)</f>
        <v/>
      </c>
      <c r="CG388">
        <f>MIN(AI387*(1+AI$6/Setup!$C$13),AI$7)</f>
        <v/>
      </c>
      <c r="CH388">
        <f>MIN(AJ387*(1+AJ$6/Setup!$C$13),AJ$7)</f>
        <v/>
      </c>
      <c r="CI388">
        <f>MIN(AK387*(1+AK$6/Setup!$C$13),AK$7)</f>
        <v/>
      </c>
      <c r="CJ388">
        <f>MIN(AL387*(1+AL$6/Setup!$C$13),AL$7)</f>
        <v/>
      </c>
      <c r="CK388">
        <f>MIN(AM387*(1+AM$6/Setup!$C$13),AM$7)</f>
        <v/>
      </c>
      <c r="CL388">
        <f>MIN(AN387*(1+AN$6/Setup!$C$13),AN$7)</f>
        <v/>
      </c>
      <c r="CM388">
        <f>MIN(AO387*(1+AO$6/Setup!$C$13),AO$7)</f>
        <v/>
      </c>
      <c r="CN388">
        <f>MIN(AP387*(1+AP$6/Setup!$C$13),AP$7)</f>
        <v/>
      </c>
      <c r="CO388">
        <f>MIN(AQ387*(1+AQ$6/Setup!$C$13),AQ$7)</f>
        <v/>
      </c>
      <c r="CP388">
        <f>MIN(AR387*(1+AR$6/Setup!$C$13),AR$7)</f>
        <v/>
      </c>
      <c r="CQ388">
        <f>MIN(AS387*(1+AS$6/Setup!$C$13),AS$7)</f>
        <v/>
      </c>
      <c r="CR388">
        <f>MIN(AT387*(1+AT$6/Setup!$C$13),AT$7)</f>
        <v/>
      </c>
      <c r="CS388">
        <f>MIN(AU387*(1+AU$6/Setup!$C$13),AU$7)</f>
        <v/>
      </c>
      <c r="CT388">
        <f>MIN(AV387*(1+AV$6/Setup!$C$13),AV$7)</f>
        <v/>
      </c>
      <c r="CU388">
        <f>MIN(AW387*(1+AW$6/Setup!$C$13),AW$7)</f>
        <v/>
      </c>
      <c r="CV388">
        <f>MIN(AX387*(1+AX$6/Setup!$C$13),AX$7)</f>
        <v/>
      </c>
      <c r="CW388">
        <f>MIN(AY387*(1+AY$6/Setup!$C$13),AY$7)</f>
        <v/>
      </c>
      <c r="CX388">
        <f>MIN(AZ387*(1+AZ$6/Setup!$C$13),AZ$7)</f>
        <v/>
      </c>
      <c r="CY388">
        <f>MIN(BA387*(1+BA$6/Setup!$C$13),BA$7)</f>
        <v/>
      </c>
      <c r="CZ388">
        <f>MIN(BB387*(1+BB$6/Setup!$C$13),BB$7)</f>
        <v/>
      </c>
      <c r="DA388">
        <f>MIN(BC387*(1+BC$6/Setup!$C$13),BC$7)</f>
        <v/>
      </c>
      <c r="DB388">
        <f>MIN(BD387*(1+BD$6/Setup!$C$13),BD$7)</f>
        <v/>
      </c>
      <c r="DC388">
        <f>MIN(BE387*(1+BE$6/Setup!$C$13),BE$7)</f>
        <v/>
      </c>
      <c r="DD388">
        <f>MIN(BF387*(1+BF$6/Setup!$C$13),BF$7)</f>
        <v/>
      </c>
      <c r="DE388">
        <f>MIN(BG387*(1+BG$6/Setup!$C$13),BG$7)</f>
        <v/>
      </c>
      <c r="DF388">
        <f>MIN(BH387*(1+BH$6/Setup!$C$13),BH$7)</f>
        <v/>
      </c>
      <c r="DG388">
        <f>MIN(BI387*(1+BI$6/Setup!$C$13),BI$7)</f>
        <v/>
      </c>
      <c r="DH388">
        <f>MIN(BJ387*(1+BJ$6/Setup!$C$13),BJ$7)</f>
        <v/>
      </c>
      <c r="DI388">
        <f>MIN(BK387*(1+BK$6/Setup!$C$13),BK$7)</f>
        <v/>
      </c>
      <c r="DJ388">
        <f>MIN(BL387*(1+BL$6/Setup!$C$13),BL$7)</f>
        <v/>
      </c>
      <c r="DK388">
        <f>MIN(BM387*(1+BM$6/Setup!$C$13),BM$7)</f>
        <v/>
      </c>
      <c r="DL388">
        <f>MIN(BN387*(1+BN$6/Setup!$C$13),BN$7)</f>
        <v/>
      </c>
      <c r="DM388">
        <f>MIN(BO387*(1+BO$6/Setup!$C$13),BO$7)</f>
        <v/>
      </c>
      <c r="DN388">
        <f>MIN(BP387*(1+BP$6/Setup!$C$13),BP$7)</f>
        <v/>
      </c>
      <c r="DO388">
        <f>MIN(BQ387*(1+BQ$6/Setup!$C$13),BQ$7)</f>
        <v/>
      </c>
      <c r="DP388">
        <f>MIN(T387*(1+T$6/Setup!$C$13)-BR388,$H388)</f>
        <v/>
      </c>
      <c r="DQ388">
        <f>MIN(U387*(1+U$6/Setup!$C$13)-BS388,MAX(0,$H388-SUM($DP388:DP388)))</f>
        <v/>
      </c>
      <c r="DR388">
        <f>MIN(V387*(1+V$6/Setup!$C$13)-BT388,MAX(0,$H388-SUM($DP388:DQ388)))</f>
        <v/>
      </c>
      <c r="DS388">
        <f>MIN(W387*(1+W$6/Setup!$C$13)-BU388,MAX(0,$H388-SUM($DP388:DR388)))</f>
        <v/>
      </c>
      <c r="DT388">
        <f>MIN(X387*(1+X$6/Setup!$C$13)-BV388,MAX(0,$H388-SUM($DP388:DS388)))</f>
        <v/>
      </c>
      <c r="DU388">
        <f>MIN(Y387*(1+Y$6/Setup!$C$13)-BW388,MAX(0,$H388-SUM($DP388:DT388)))</f>
        <v/>
      </c>
      <c r="DV388">
        <f>MIN(Z387*(1+Z$6/Setup!$C$13)-BX388,MAX(0,$H388-SUM($DP388:DU388)))</f>
        <v/>
      </c>
      <c r="DW388">
        <f>MIN(AA387*(1+AA$6/Setup!$C$13)-BY388,MAX(0,$H388-SUM($DP388:DV388)))</f>
        <v/>
      </c>
      <c r="DX388">
        <f>MIN(AB387*(1+AB$6/Setup!$C$13)-BZ388,MAX(0,$H388-SUM($DP388:DW388)))</f>
        <v/>
      </c>
      <c r="DY388">
        <f>MIN(AC387*(1+AC$6/Setup!$C$13)-CA388,MAX(0,$H388-SUM($DP388:DX388)))</f>
        <v/>
      </c>
      <c r="DZ388">
        <f>MIN(AD387*(1+AD$6/Setup!$C$13)-CB388,MAX(0,$H388-SUM($DP388:DY388)))</f>
        <v/>
      </c>
      <c r="EA388">
        <f>MIN(AE387*(1+AE$6/Setup!$C$13)-CC388,MAX(0,$H388-SUM($DP388:DZ388)))</f>
        <v/>
      </c>
      <c r="EB388">
        <f>MIN(AF387*(1+AF$6/Setup!$C$13)-CD388,MAX(0,$H388-SUM($DP388:EA388)))</f>
        <v/>
      </c>
      <c r="EC388">
        <f>MIN(AG387*(1+AG$6/Setup!$C$13)-CE388,MAX(0,$H388-SUM($DP388:EB388)))</f>
        <v/>
      </c>
      <c r="ED388">
        <f>MIN(AH387*(1+AH$6/Setup!$C$13)-CF388,MAX(0,$H388-SUM($DP388:EC388)))</f>
        <v/>
      </c>
      <c r="EE388">
        <f>MIN(AI387*(1+AI$6/Setup!$C$13)-CG388,MAX(0,$H388-SUM($DP388:ED388)))</f>
        <v/>
      </c>
      <c r="EF388">
        <f>MIN(AJ387*(1+AJ$6/Setup!$C$13)-CH388,MAX(0,$H388-SUM($DP388:EE388)))</f>
        <v/>
      </c>
      <c r="EG388">
        <f>MIN(AK387*(1+AK$6/Setup!$C$13)-CI388,MAX(0,$H388-SUM($DP388:EF388)))</f>
        <v/>
      </c>
      <c r="EH388">
        <f>MIN(AL387*(1+AL$6/Setup!$C$13)-CJ388,MAX(0,$H388-SUM($DP388:EG388)))</f>
        <v/>
      </c>
      <c r="EI388">
        <f>MIN(AM387*(1+AM$6/Setup!$C$13)-CK388,MAX(0,$H388-SUM($DP388:EH388)))</f>
        <v/>
      </c>
      <c r="EJ388">
        <f>MIN(AN387*(1+AN$6/Setup!$C$13)-CL388,MAX(0,$H388-SUM($DP388:EI388)))</f>
        <v/>
      </c>
      <c r="EK388">
        <f>MIN(AO387*(1+AO$6/Setup!$C$13)-CM388,MAX(0,$H388-SUM($DP388:EJ388)))</f>
        <v/>
      </c>
      <c r="EL388">
        <f>MIN(AP387*(1+AP$6/Setup!$C$13)-CN388,MAX(0,$H388-SUM($DP388:EK388)))</f>
        <v/>
      </c>
      <c r="EM388">
        <f>MIN(AQ387*(1+AQ$6/Setup!$C$13)-CO388,MAX(0,$H388-SUM($DP388:EL388)))</f>
        <v/>
      </c>
      <c r="EN388">
        <f>MIN(AR387*(1+AR$6/Setup!$C$13)-CP388,MAX(0,$H388-SUM($DP388:EM388)))</f>
        <v/>
      </c>
      <c r="EO388">
        <f>MIN(AS387*(1+AS$6/Setup!$C$13)-CQ388,MAX(0,$H388-SUM($DP388:EN388)))</f>
        <v/>
      </c>
      <c r="EP388">
        <f>MIN(AT387*(1+AT$6/Setup!$C$13)-CR388,MAX(0,$H388-SUM($DP388:EO388)))</f>
        <v/>
      </c>
      <c r="EQ388">
        <f>MIN(AU387*(1+AU$6/Setup!$C$13)-CS388,MAX(0,$H388-SUM($DP388:EP388)))</f>
        <v/>
      </c>
      <c r="ER388">
        <f>MIN(AV387*(1+AV$6/Setup!$C$13)-CT388,MAX(0,$H388-SUM($DP388:EQ388)))</f>
        <v/>
      </c>
      <c r="ES388">
        <f>MIN(AW387*(1+AW$6/Setup!$C$13)-CU388,MAX(0,$H388-SUM($DP388:ER388)))</f>
        <v/>
      </c>
      <c r="ET388">
        <f>MIN(AX387*(1+AX$6/Setup!$C$13)-CV388,MAX(0,$H388-SUM($DP388:ES388)))</f>
        <v/>
      </c>
      <c r="EU388">
        <f>MIN(AY387*(1+AY$6/Setup!$C$13)-CW388,MAX(0,$H388-SUM($DP388:ET388)))</f>
        <v/>
      </c>
      <c r="EV388">
        <f>MIN(AZ387*(1+AZ$6/Setup!$C$13)-CX388,MAX(0,$H388-SUM($DP388:EU388)))</f>
        <v/>
      </c>
      <c r="EW388">
        <f>MIN(BA387*(1+BA$6/Setup!$C$13)-CY388,MAX(0,$H388-SUM($DP388:EV388)))</f>
        <v/>
      </c>
      <c r="EX388">
        <f>MIN(BB387*(1+BB$6/Setup!$C$13)-CZ388,MAX(0,$H388-SUM($DP388:EW388)))</f>
        <v/>
      </c>
      <c r="EY388">
        <f>MIN(BC387*(1+BC$6/Setup!$C$13)-DA388,MAX(0,$H388-SUM($DP388:EX388)))</f>
        <v/>
      </c>
      <c r="EZ388">
        <f>MIN(BD387*(1+BD$6/Setup!$C$13)-DB388,MAX(0,$H388-SUM($DP388:EY388)))</f>
        <v/>
      </c>
      <c r="FA388">
        <f>MIN(BE387*(1+BE$6/Setup!$C$13)-DC388,MAX(0,$H388-SUM($DP388:EZ388)))</f>
        <v/>
      </c>
      <c r="FB388">
        <f>MIN(BF387*(1+BF$6/Setup!$C$13)-DD388,MAX(0,$H388-SUM($DP388:FA388)))</f>
        <v/>
      </c>
      <c r="FC388">
        <f>MIN(BG387*(1+BG$6/Setup!$C$13)-DE388,MAX(0,$H388-SUM($DP388:FB388)))</f>
        <v/>
      </c>
      <c r="FD388">
        <f>MIN(BH387*(1+BH$6/Setup!$C$13)-DF388,MAX(0,$H388-SUM($DP388:FC388)))</f>
        <v/>
      </c>
      <c r="FE388">
        <f>MIN(BI387*(1+BI$6/Setup!$C$13)-DG388,MAX(0,$H388-SUM($DP388:FD388)))</f>
        <v/>
      </c>
      <c r="FF388">
        <f>MIN(BJ387*(1+BJ$6/Setup!$C$13)-DH388,MAX(0,$H388-SUM($DP388:FE388)))</f>
        <v/>
      </c>
      <c r="FG388">
        <f>MIN(BK387*(1+BK$6/Setup!$C$13)-DI388,MAX(0,$H388-SUM($DP388:FF388)))</f>
        <v/>
      </c>
      <c r="FH388">
        <f>MIN(BL387*(1+BL$6/Setup!$C$13)-DJ388,MAX(0,$H388-SUM($DP388:FG388)))</f>
        <v/>
      </c>
      <c r="FI388">
        <f>MIN(BM387*(1+BM$6/Setup!$C$13)-DK388,MAX(0,$H388-SUM($DP388:FH388)))</f>
        <v/>
      </c>
      <c r="FJ388">
        <f>MIN(BN387*(1+BN$6/Setup!$C$13)-DL388,MAX(0,$H388-SUM($DP388:FI388)))</f>
        <v/>
      </c>
      <c r="FK388">
        <f>MIN(BO387*(1+BO$6/Setup!$C$13)-DM388,MAX(0,$H388-SUM($DP388:FJ388)))</f>
        <v/>
      </c>
      <c r="FL388">
        <f>MIN(BP387*(1+BP$6/Setup!$C$13)-DN388,MAX(0,$H388-SUM($DP388:FK388)))</f>
        <v/>
      </c>
      <c r="FM388">
        <f>MIN(BQ387*(1+BQ$6/Setup!$C$13)-DO388,MAX(0,$H388-SUM($DP388:FL388)))</f>
        <v/>
      </c>
    </row>
    <row r="389">
      <c r="A389">
        <f>A388+1</f>
        <v/>
      </c>
      <c r="B389">
        <f>IF(Setup!$C$6="Every week",Setup!$C$7+7*(A389-1),IF(Setup!$C$6="Every 2 weeks",Setup!$C$7+14*(A389-1),IF(Setup!$C$6="Every month",EDATE(Setup!$C$7,A389-1),EOMONTH(Setup!$C$7,INT((A389-1+Setup!$C$20)/2)-1)+MIN(IF(MOD(A389-1+Setup!$C$20,2)=0,Setup!$C$18,Setup!$C$19),DAY(EOMONTH(Setup!$C$7,INT((A389-1+Setup!$C$20)/2)))))))</f>
        <v/>
      </c>
      <c r="C389">
        <f>N('Paycheck Plan'!J385)</f>
        <v/>
      </c>
      <c r="D389">
        <f>N('Paycheck Plan'!K385)</f>
        <v/>
      </c>
      <c r="E389">
        <f>MIN(MAX(0,Setup!$C$10-F388),MAX(0,Setup!$C$8+C389-G389))</f>
        <v/>
      </c>
      <c r="F389">
        <f>F388+E389</f>
        <v/>
      </c>
      <c r="G389">
        <f>MIN(Setup!$C$14,MAX(0,Setup!$C$8+C389))</f>
        <v/>
      </c>
      <c r="H389">
        <f>MAX(0,Setup!$C$8+C389-G389-E389)+SUM($T$7:$BQ$7)-SUM(BR389:DO389)</f>
        <v/>
      </c>
      <c r="I389">
        <f>SUMPRODUCT(T388:BQ388,$T$6:$BQ$6)/Setup!$C$13</f>
        <v/>
      </c>
      <c r="J389">
        <f>SUM(T389:BQ389)</f>
        <v/>
      </c>
      <c r="K389">
        <f>IF(MAX(DP389:FM389)&gt;0,MATCH(MAX(DP389:FM389),DP389:FM389,0),1)</f>
        <v/>
      </c>
      <c r="T389">
        <f>MAX(0,T388*(1+T$6/Setup!$C$13)-BR389-DP389)+IF($K389=1,$D389,0)</f>
        <v/>
      </c>
      <c r="U389">
        <f>MAX(0,U388*(1+U$6/Setup!$C$13)-BS389-DQ389)+IF($K389=2,$D389,0)</f>
        <v/>
      </c>
      <c r="V389">
        <f>MAX(0,V388*(1+V$6/Setup!$C$13)-BT389-DR389)+IF($K389=3,$D389,0)</f>
        <v/>
      </c>
      <c r="W389">
        <f>MAX(0,W388*(1+W$6/Setup!$C$13)-BU389-DS389)+IF($K389=4,$D389,0)</f>
        <v/>
      </c>
      <c r="X389">
        <f>MAX(0,X388*(1+X$6/Setup!$C$13)-BV389-DT389)+IF($K389=5,$D389,0)</f>
        <v/>
      </c>
      <c r="Y389">
        <f>MAX(0,Y388*(1+Y$6/Setup!$C$13)-BW389-DU389)+IF($K389=6,$D389,0)</f>
        <v/>
      </c>
      <c r="Z389">
        <f>MAX(0,Z388*(1+Z$6/Setup!$C$13)-BX389-DV389)+IF($K389=7,$D389,0)</f>
        <v/>
      </c>
      <c r="AA389">
        <f>MAX(0,AA388*(1+AA$6/Setup!$C$13)-BY389-DW389)+IF($K389=8,$D389,0)</f>
        <v/>
      </c>
      <c r="AB389">
        <f>MAX(0,AB388*(1+AB$6/Setup!$C$13)-BZ389-DX389)+IF($K389=9,$D389,0)</f>
        <v/>
      </c>
      <c r="AC389">
        <f>MAX(0,AC388*(1+AC$6/Setup!$C$13)-CA389-DY389)+IF($K389=10,$D389,0)</f>
        <v/>
      </c>
      <c r="AD389">
        <f>MAX(0,AD388*(1+AD$6/Setup!$C$13)-CB389-DZ389)+IF($K389=11,$D389,0)</f>
        <v/>
      </c>
      <c r="AE389">
        <f>MAX(0,AE388*(1+AE$6/Setup!$C$13)-CC389-EA389)+IF($K389=12,$D389,0)</f>
        <v/>
      </c>
      <c r="AF389">
        <f>MAX(0,AF388*(1+AF$6/Setup!$C$13)-CD389-EB389)+IF($K389=13,$D389,0)</f>
        <v/>
      </c>
      <c r="AG389">
        <f>MAX(0,AG388*(1+AG$6/Setup!$C$13)-CE389-EC389)+IF($K389=14,$D389,0)</f>
        <v/>
      </c>
      <c r="AH389">
        <f>MAX(0,AH388*(1+AH$6/Setup!$C$13)-CF389-ED389)+IF($K389=15,$D389,0)</f>
        <v/>
      </c>
      <c r="AI389">
        <f>MAX(0,AI388*(1+AI$6/Setup!$C$13)-CG389-EE389)+IF($K389=16,$D389,0)</f>
        <v/>
      </c>
      <c r="AJ389">
        <f>MAX(0,AJ388*(1+AJ$6/Setup!$C$13)-CH389-EF389)+IF($K389=17,$D389,0)</f>
        <v/>
      </c>
      <c r="AK389">
        <f>MAX(0,AK388*(1+AK$6/Setup!$C$13)-CI389-EG389)+IF($K389=18,$D389,0)</f>
        <v/>
      </c>
      <c r="AL389">
        <f>MAX(0,AL388*(1+AL$6/Setup!$C$13)-CJ389-EH389)+IF($K389=19,$D389,0)</f>
        <v/>
      </c>
      <c r="AM389">
        <f>MAX(0,AM388*(1+AM$6/Setup!$C$13)-CK389-EI389)+IF($K389=20,$D389,0)</f>
        <v/>
      </c>
      <c r="AN389">
        <f>MAX(0,AN388*(1+AN$6/Setup!$C$13)-CL389-EJ389)+IF($K389=21,$D389,0)</f>
        <v/>
      </c>
      <c r="AO389">
        <f>MAX(0,AO388*(1+AO$6/Setup!$C$13)-CM389-EK389)+IF($K389=22,$D389,0)</f>
        <v/>
      </c>
      <c r="AP389">
        <f>MAX(0,AP388*(1+AP$6/Setup!$C$13)-CN389-EL389)+IF($K389=23,$D389,0)</f>
        <v/>
      </c>
      <c r="AQ389">
        <f>MAX(0,AQ388*(1+AQ$6/Setup!$C$13)-CO389-EM389)+IF($K389=24,$D389,0)</f>
        <v/>
      </c>
      <c r="AR389">
        <f>MAX(0,AR388*(1+AR$6/Setup!$C$13)-CP389-EN389)+IF($K389=25,$D389,0)</f>
        <v/>
      </c>
      <c r="AS389">
        <f>MAX(0,AS388*(1+AS$6/Setup!$C$13)-CQ389-EO389)+IF($K389=26,$D389,0)</f>
        <v/>
      </c>
      <c r="AT389">
        <f>MAX(0,AT388*(1+AT$6/Setup!$C$13)-CR389-EP389)+IF($K389=27,$D389,0)</f>
        <v/>
      </c>
      <c r="AU389">
        <f>MAX(0,AU388*(1+AU$6/Setup!$C$13)-CS389-EQ389)+IF($K389=28,$D389,0)</f>
        <v/>
      </c>
      <c r="AV389">
        <f>MAX(0,AV388*(1+AV$6/Setup!$C$13)-CT389-ER389)+IF($K389=29,$D389,0)</f>
        <v/>
      </c>
      <c r="AW389">
        <f>MAX(0,AW388*(1+AW$6/Setup!$C$13)-CU389-ES389)+IF($K389=30,$D389,0)</f>
        <v/>
      </c>
      <c r="AX389">
        <f>MAX(0,AX388*(1+AX$6/Setup!$C$13)-CV389-ET389)+IF($K389=31,$D389,0)</f>
        <v/>
      </c>
      <c r="AY389">
        <f>MAX(0,AY388*(1+AY$6/Setup!$C$13)-CW389-EU389)+IF($K389=32,$D389,0)</f>
        <v/>
      </c>
      <c r="AZ389">
        <f>MAX(0,AZ388*(1+AZ$6/Setup!$C$13)-CX389-EV389)+IF($K389=33,$D389,0)</f>
        <v/>
      </c>
      <c r="BA389">
        <f>MAX(0,BA388*(1+BA$6/Setup!$C$13)-CY389-EW389)+IF($K389=34,$D389,0)</f>
        <v/>
      </c>
      <c r="BB389">
        <f>MAX(0,BB388*(1+BB$6/Setup!$C$13)-CZ389-EX389)+IF($K389=35,$D389,0)</f>
        <v/>
      </c>
      <c r="BC389">
        <f>MAX(0,BC388*(1+BC$6/Setup!$C$13)-DA389-EY389)+IF($K389=36,$D389,0)</f>
        <v/>
      </c>
      <c r="BD389">
        <f>MAX(0,BD388*(1+BD$6/Setup!$C$13)-DB389-EZ389)+IF($K389=37,$D389,0)</f>
        <v/>
      </c>
      <c r="BE389">
        <f>MAX(0,BE388*(1+BE$6/Setup!$C$13)-DC389-FA389)+IF($K389=38,$D389,0)</f>
        <v/>
      </c>
      <c r="BF389">
        <f>MAX(0,BF388*(1+BF$6/Setup!$C$13)-DD389-FB389)+IF($K389=39,$D389,0)</f>
        <v/>
      </c>
      <c r="BG389">
        <f>MAX(0,BG388*(1+BG$6/Setup!$C$13)-DE389-FC389)+IF($K389=40,$D389,0)</f>
        <v/>
      </c>
      <c r="BH389">
        <f>MAX(0,BH388*(1+BH$6/Setup!$C$13)-DF389-FD389)+IF($K389=41,$D389,0)</f>
        <v/>
      </c>
      <c r="BI389">
        <f>MAX(0,BI388*(1+BI$6/Setup!$C$13)-DG389-FE389)+IF($K389=42,$D389,0)</f>
        <v/>
      </c>
      <c r="BJ389">
        <f>MAX(0,BJ388*(1+BJ$6/Setup!$C$13)-DH389-FF389)+IF($K389=43,$D389,0)</f>
        <v/>
      </c>
      <c r="BK389">
        <f>MAX(0,BK388*(1+BK$6/Setup!$C$13)-DI389-FG389)+IF($K389=44,$D389,0)</f>
        <v/>
      </c>
      <c r="BL389">
        <f>MAX(0,BL388*(1+BL$6/Setup!$C$13)-DJ389-FH389)+IF($K389=45,$D389,0)</f>
        <v/>
      </c>
      <c r="BM389">
        <f>MAX(0,BM388*(1+BM$6/Setup!$C$13)-DK389-FI389)+IF($K389=46,$D389,0)</f>
        <v/>
      </c>
      <c r="BN389">
        <f>MAX(0,BN388*(1+BN$6/Setup!$C$13)-DL389-FJ389)+IF($K389=47,$D389,0)</f>
        <v/>
      </c>
      <c r="BO389">
        <f>MAX(0,BO388*(1+BO$6/Setup!$C$13)-DM389-FK389)+IF($K389=48,$D389,0)</f>
        <v/>
      </c>
      <c r="BP389">
        <f>MAX(0,BP388*(1+BP$6/Setup!$C$13)-DN389-FL389)+IF($K389=49,$D389,0)</f>
        <v/>
      </c>
      <c r="BQ389">
        <f>MAX(0,BQ388*(1+BQ$6/Setup!$C$13)-DO389-FM389)+IF($K389=50,$D389,0)</f>
        <v/>
      </c>
      <c r="BR389">
        <f>MIN(T388*(1+T$6/Setup!$C$13),T$7)</f>
        <v/>
      </c>
      <c r="BS389">
        <f>MIN(U388*(1+U$6/Setup!$C$13),U$7)</f>
        <v/>
      </c>
      <c r="BT389">
        <f>MIN(V388*(1+V$6/Setup!$C$13),V$7)</f>
        <v/>
      </c>
      <c r="BU389">
        <f>MIN(W388*(1+W$6/Setup!$C$13),W$7)</f>
        <v/>
      </c>
      <c r="BV389">
        <f>MIN(X388*(1+X$6/Setup!$C$13),X$7)</f>
        <v/>
      </c>
      <c r="BW389">
        <f>MIN(Y388*(1+Y$6/Setup!$C$13),Y$7)</f>
        <v/>
      </c>
      <c r="BX389">
        <f>MIN(Z388*(1+Z$6/Setup!$C$13),Z$7)</f>
        <v/>
      </c>
      <c r="BY389">
        <f>MIN(AA388*(1+AA$6/Setup!$C$13),AA$7)</f>
        <v/>
      </c>
      <c r="BZ389">
        <f>MIN(AB388*(1+AB$6/Setup!$C$13),AB$7)</f>
        <v/>
      </c>
      <c r="CA389">
        <f>MIN(AC388*(1+AC$6/Setup!$C$13),AC$7)</f>
        <v/>
      </c>
      <c r="CB389">
        <f>MIN(AD388*(1+AD$6/Setup!$C$13),AD$7)</f>
        <v/>
      </c>
      <c r="CC389">
        <f>MIN(AE388*(1+AE$6/Setup!$C$13),AE$7)</f>
        <v/>
      </c>
      <c r="CD389">
        <f>MIN(AF388*(1+AF$6/Setup!$C$13),AF$7)</f>
        <v/>
      </c>
      <c r="CE389">
        <f>MIN(AG388*(1+AG$6/Setup!$C$13),AG$7)</f>
        <v/>
      </c>
      <c r="CF389">
        <f>MIN(AH388*(1+AH$6/Setup!$C$13),AH$7)</f>
        <v/>
      </c>
      <c r="CG389">
        <f>MIN(AI388*(1+AI$6/Setup!$C$13),AI$7)</f>
        <v/>
      </c>
      <c r="CH389">
        <f>MIN(AJ388*(1+AJ$6/Setup!$C$13),AJ$7)</f>
        <v/>
      </c>
      <c r="CI389">
        <f>MIN(AK388*(1+AK$6/Setup!$C$13),AK$7)</f>
        <v/>
      </c>
      <c r="CJ389">
        <f>MIN(AL388*(1+AL$6/Setup!$C$13),AL$7)</f>
        <v/>
      </c>
      <c r="CK389">
        <f>MIN(AM388*(1+AM$6/Setup!$C$13),AM$7)</f>
        <v/>
      </c>
      <c r="CL389">
        <f>MIN(AN388*(1+AN$6/Setup!$C$13),AN$7)</f>
        <v/>
      </c>
      <c r="CM389">
        <f>MIN(AO388*(1+AO$6/Setup!$C$13),AO$7)</f>
        <v/>
      </c>
      <c r="CN389">
        <f>MIN(AP388*(1+AP$6/Setup!$C$13),AP$7)</f>
        <v/>
      </c>
      <c r="CO389">
        <f>MIN(AQ388*(1+AQ$6/Setup!$C$13),AQ$7)</f>
        <v/>
      </c>
      <c r="CP389">
        <f>MIN(AR388*(1+AR$6/Setup!$C$13),AR$7)</f>
        <v/>
      </c>
      <c r="CQ389">
        <f>MIN(AS388*(1+AS$6/Setup!$C$13),AS$7)</f>
        <v/>
      </c>
      <c r="CR389">
        <f>MIN(AT388*(1+AT$6/Setup!$C$13),AT$7)</f>
        <v/>
      </c>
      <c r="CS389">
        <f>MIN(AU388*(1+AU$6/Setup!$C$13),AU$7)</f>
        <v/>
      </c>
      <c r="CT389">
        <f>MIN(AV388*(1+AV$6/Setup!$C$13),AV$7)</f>
        <v/>
      </c>
      <c r="CU389">
        <f>MIN(AW388*(1+AW$6/Setup!$C$13),AW$7)</f>
        <v/>
      </c>
      <c r="CV389">
        <f>MIN(AX388*(1+AX$6/Setup!$C$13),AX$7)</f>
        <v/>
      </c>
      <c r="CW389">
        <f>MIN(AY388*(1+AY$6/Setup!$C$13),AY$7)</f>
        <v/>
      </c>
      <c r="CX389">
        <f>MIN(AZ388*(1+AZ$6/Setup!$C$13),AZ$7)</f>
        <v/>
      </c>
      <c r="CY389">
        <f>MIN(BA388*(1+BA$6/Setup!$C$13),BA$7)</f>
        <v/>
      </c>
      <c r="CZ389">
        <f>MIN(BB388*(1+BB$6/Setup!$C$13),BB$7)</f>
        <v/>
      </c>
      <c r="DA389">
        <f>MIN(BC388*(1+BC$6/Setup!$C$13),BC$7)</f>
        <v/>
      </c>
      <c r="DB389">
        <f>MIN(BD388*(1+BD$6/Setup!$C$13),BD$7)</f>
        <v/>
      </c>
      <c r="DC389">
        <f>MIN(BE388*(1+BE$6/Setup!$C$13),BE$7)</f>
        <v/>
      </c>
      <c r="DD389">
        <f>MIN(BF388*(1+BF$6/Setup!$C$13),BF$7)</f>
        <v/>
      </c>
      <c r="DE389">
        <f>MIN(BG388*(1+BG$6/Setup!$C$13),BG$7)</f>
        <v/>
      </c>
      <c r="DF389">
        <f>MIN(BH388*(1+BH$6/Setup!$C$13),BH$7)</f>
        <v/>
      </c>
      <c r="DG389">
        <f>MIN(BI388*(1+BI$6/Setup!$C$13),BI$7)</f>
        <v/>
      </c>
      <c r="DH389">
        <f>MIN(BJ388*(1+BJ$6/Setup!$C$13),BJ$7)</f>
        <v/>
      </c>
      <c r="DI389">
        <f>MIN(BK388*(1+BK$6/Setup!$C$13),BK$7)</f>
        <v/>
      </c>
      <c r="DJ389">
        <f>MIN(BL388*(1+BL$6/Setup!$C$13),BL$7)</f>
        <v/>
      </c>
      <c r="DK389">
        <f>MIN(BM388*(1+BM$6/Setup!$C$13),BM$7)</f>
        <v/>
      </c>
      <c r="DL389">
        <f>MIN(BN388*(1+BN$6/Setup!$C$13),BN$7)</f>
        <v/>
      </c>
      <c r="DM389">
        <f>MIN(BO388*(1+BO$6/Setup!$C$13),BO$7)</f>
        <v/>
      </c>
      <c r="DN389">
        <f>MIN(BP388*(1+BP$6/Setup!$C$13),BP$7)</f>
        <v/>
      </c>
      <c r="DO389">
        <f>MIN(BQ388*(1+BQ$6/Setup!$C$13),BQ$7)</f>
        <v/>
      </c>
      <c r="DP389">
        <f>MIN(T388*(1+T$6/Setup!$C$13)-BR389,$H389)</f>
        <v/>
      </c>
      <c r="DQ389">
        <f>MIN(U388*(1+U$6/Setup!$C$13)-BS389,MAX(0,$H389-SUM($DP389:DP389)))</f>
        <v/>
      </c>
      <c r="DR389">
        <f>MIN(V388*(1+V$6/Setup!$C$13)-BT389,MAX(0,$H389-SUM($DP389:DQ389)))</f>
        <v/>
      </c>
      <c r="DS389">
        <f>MIN(W388*(1+W$6/Setup!$C$13)-BU389,MAX(0,$H389-SUM($DP389:DR389)))</f>
        <v/>
      </c>
      <c r="DT389">
        <f>MIN(X388*(1+X$6/Setup!$C$13)-BV389,MAX(0,$H389-SUM($DP389:DS389)))</f>
        <v/>
      </c>
      <c r="DU389">
        <f>MIN(Y388*(1+Y$6/Setup!$C$13)-BW389,MAX(0,$H389-SUM($DP389:DT389)))</f>
        <v/>
      </c>
      <c r="DV389">
        <f>MIN(Z388*(1+Z$6/Setup!$C$13)-BX389,MAX(0,$H389-SUM($DP389:DU389)))</f>
        <v/>
      </c>
      <c r="DW389">
        <f>MIN(AA388*(1+AA$6/Setup!$C$13)-BY389,MAX(0,$H389-SUM($DP389:DV389)))</f>
        <v/>
      </c>
      <c r="DX389">
        <f>MIN(AB388*(1+AB$6/Setup!$C$13)-BZ389,MAX(0,$H389-SUM($DP389:DW389)))</f>
        <v/>
      </c>
      <c r="DY389">
        <f>MIN(AC388*(1+AC$6/Setup!$C$13)-CA389,MAX(0,$H389-SUM($DP389:DX389)))</f>
        <v/>
      </c>
      <c r="DZ389">
        <f>MIN(AD388*(1+AD$6/Setup!$C$13)-CB389,MAX(0,$H389-SUM($DP389:DY389)))</f>
        <v/>
      </c>
      <c r="EA389">
        <f>MIN(AE388*(1+AE$6/Setup!$C$13)-CC389,MAX(0,$H389-SUM($DP389:DZ389)))</f>
        <v/>
      </c>
      <c r="EB389">
        <f>MIN(AF388*(1+AF$6/Setup!$C$13)-CD389,MAX(0,$H389-SUM($DP389:EA389)))</f>
        <v/>
      </c>
      <c r="EC389">
        <f>MIN(AG388*(1+AG$6/Setup!$C$13)-CE389,MAX(0,$H389-SUM($DP389:EB389)))</f>
        <v/>
      </c>
      <c r="ED389">
        <f>MIN(AH388*(1+AH$6/Setup!$C$13)-CF389,MAX(0,$H389-SUM($DP389:EC389)))</f>
        <v/>
      </c>
      <c r="EE389">
        <f>MIN(AI388*(1+AI$6/Setup!$C$13)-CG389,MAX(0,$H389-SUM($DP389:ED389)))</f>
        <v/>
      </c>
      <c r="EF389">
        <f>MIN(AJ388*(1+AJ$6/Setup!$C$13)-CH389,MAX(0,$H389-SUM($DP389:EE389)))</f>
        <v/>
      </c>
      <c r="EG389">
        <f>MIN(AK388*(1+AK$6/Setup!$C$13)-CI389,MAX(0,$H389-SUM($DP389:EF389)))</f>
        <v/>
      </c>
      <c r="EH389">
        <f>MIN(AL388*(1+AL$6/Setup!$C$13)-CJ389,MAX(0,$H389-SUM($DP389:EG389)))</f>
        <v/>
      </c>
      <c r="EI389">
        <f>MIN(AM388*(1+AM$6/Setup!$C$13)-CK389,MAX(0,$H389-SUM($DP389:EH389)))</f>
        <v/>
      </c>
      <c r="EJ389">
        <f>MIN(AN388*(1+AN$6/Setup!$C$13)-CL389,MAX(0,$H389-SUM($DP389:EI389)))</f>
        <v/>
      </c>
      <c r="EK389">
        <f>MIN(AO388*(1+AO$6/Setup!$C$13)-CM389,MAX(0,$H389-SUM($DP389:EJ389)))</f>
        <v/>
      </c>
      <c r="EL389">
        <f>MIN(AP388*(1+AP$6/Setup!$C$13)-CN389,MAX(0,$H389-SUM($DP389:EK389)))</f>
        <v/>
      </c>
      <c r="EM389">
        <f>MIN(AQ388*(1+AQ$6/Setup!$C$13)-CO389,MAX(0,$H389-SUM($DP389:EL389)))</f>
        <v/>
      </c>
      <c r="EN389">
        <f>MIN(AR388*(1+AR$6/Setup!$C$13)-CP389,MAX(0,$H389-SUM($DP389:EM389)))</f>
        <v/>
      </c>
      <c r="EO389">
        <f>MIN(AS388*(1+AS$6/Setup!$C$13)-CQ389,MAX(0,$H389-SUM($DP389:EN389)))</f>
        <v/>
      </c>
      <c r="EP389">
        <f>MIN(AT388*(1+AT$6/Setup!$C$13)-CR389,MAX(0,$H389-SUM($DP389:EO389)))</f>
        <v/>
      </c>
      <c r="EQ389">
        <f>MIN(AU388*(1+AU$6/Setup!$C$13)-CS389,MAX(0,$H389-SUM($DP389:EP389)))</f>
        <v/>
      </c>
      <c r="ER389">
        <f>MIN(AV388*(1+AV$6/Setup!$C$13)-CT389,MAX(0,$H389-SUM($DP389:EQ389)))</f>
        <v/>
      </c>
      <c r="ES389">
        <f>MIN(AW388*(1+AW$6/Setup!$C$13)-CU389,MAX(0,$H389-SUM($DP389:ER389)))</f>
        <v/>
      </c>
      <c r="ET389">
        <f>MIN(AX388*(1+AX$6/Setup!$C$13)-CV389,MAX(0,$H389-SUM($DP389:ES389)))</f>
        <v/>
      </c>
      <c r="EU389">
        <f>MIN(AY388*(1+AY$6/Setup!$C$13)-CW389,MAX(0,$H389-SUM($DP389:ET389)))</f>
        <v/>
      </c>
      <c r="EV389">
        <f>MIN(AZ388*(1+AZ$6/Setup!$C$13)-CX389,MAX(0,$H389-SUM($DP389:EU389)))</f>
        <v/>
      </c>
      <c r="EW389">
        <f>MIN(BA388*(1+BA$6/Setup!$C$13)-CY389,MAX(0,$H389-SUM($DP389:EV389)))</f>
        <v/>
      </c>
      <c r="EX389">
        <f>MIN(BB388*(1+BB$6/Setup!$C$13)-CZ389,MAX(0,$H389-SUM($DP389:EW389)))</f>
        <v/>
      </c>
      <c r="EY389">
        <f>MIN(BC388*(1+BC$6/Setup!$C$13)-DA389,MAX(0,$H389-SUM($DP389:EX389)))</f>
        <v/>
      </c>
      <c r="EZ389">
        <f>MIN(BD388*(1+BD$6/Setup!$C$13)-DB389,MAX(0,$H389-SUM($DP389:EY389)))</f>
        <v/>
      </c>
      <c r="FA389">
        <f>MIN(BE388*(1+BE$6/Setup!$C$13)-DC389,MAX(0,$H389-SUM($DP389:EZ389)))</f>
        <v/>
      </c>
      <c r="FB389">
        <f>MIN(BF388*(1+BF$6/Setup!$C$13)-DD389,MAX(0,$H389-SUM($DP389:FA389)))</f>
        <v/>
      </c>
      <c r="FC389">
        <f>MIN(BG388*(1+BG$6/Setup!$C$13)-DE389,MAX(0,$H389-SUM($DP389:FB389)))</f>
        <v/>
      </c>
      <c r="FD389">
        <f>MIN(BH388*(1+BH$6/Setup!$C$13)-DF389,MAX(0,$H389-SUM($DP389:FC389)))</f>
        <v/>
      </c>
      <c r="FE389">
        <f>MIN(BI388*(1+BI$6/Setup!$C$13)-DG389,MAX(0,$H389-SUM($DP389:FD389)))</f>
        <v/>
      </c>
      <c r="FF389">
        <f>MIN(BJ388*(1+BJ$6/Setup!$C$13)-DH389,MAX(0,$H389-SUM($DP389:FE389)))</f>
        <v/>
      </c>
      <c r="FG389">
        <f>MIN(BK388*(1+BK$6/Setup!$C$13)-DI389,MAX(0,$H389-SUM($DP389:FF389)))</f>
        <v/>
      </c>
      <c r="FH389">
        <f>MIN(BL388*(1+BL$6/Setup!$C$13)-DJ389,MAX(0,$H389-SUM($DP389:FG389)))</f>
        <v/>
      </c>
      <c r="FI389">
        <f>MIN(BM388*(1+BM$6/Setup!$C$13)-DK389,MAX(0,$H389-SUM($DP389:FH389)))</f>
        <v/>
      </c>
      <c r="FJ389">
        <f>MIN(BN388*(1+BN$6/Setup!$C$13)-DL389,MAX(0,$H389-SUM($DP389:FI389)))</f>
        <v/>
      </c>
      <c r="FK389">
        <f>MIN(BO388*(1+BO$6/Setup!$C$13)-DM389,MAX(0,$H389-SUM($DP389:FJ389)))</f>
        <v/>
      </c>
      <c r="FL389">
        <f>MIN(BP388*(1+BP$6/Setup!$C$13)-DN389,MAX(0,$H389-SUM($DP389:FK389)))</f>
        <v/>
      </c>
      <c r="FM389">
        <f>MIN(BQ388*(1+BQ$6/Setup!$C$13)-DO389,MAX(0,$H389-SUM($DP389:FL389)))</f>
        <v/>
      </c>
    </row>
    <row r="390">
      <c r="A390">
        <f>A389+1</f>
        <v/>
      </c>
      <c r="B390">
        <f>IF(Setup!$C$6="Every week",Setup!$C$7+7*(A390-1),IF(Setup!$C$6="Every 2 weeks",Setup!$C$7+14*(A390-1),IF(Setup!$C$6="Every month",EDATE(Setup!$C$7,A390-1),EOMONTH(Setup!$C$7,INT((A390-1+Setup!$C$20)/2)-1)+MIN(IF(MOD(A390-1+Setup!$C$20,2)=0,Setup!$C$18,Setup!$C$19),DAY(EOMONTH(Setup!$C$7,INT((A390-1+Setup!$C$20)/2)))))))</f>
        <v/>
      </c>
      <c r="C390">
        <f>N('Paycheck Plan'!J386)</f>
        <v/>
      </c>
      <c r="D390">
        <f>N('Paycheck Plan'!K386)</f>
        <v/>
      </c>
      <c r="E390">
        <f>MIN(MAX(0,Setup!$C$10-F389),MAX(0,Setup!$C$8+C390-G390))</f>
        <v/>
      </c>
      <c r="F390">
        <f>F389+E390</f>
        <v/>
      </c>
      <c r="G390">
        <f>MIN(Setup!$C$14,MAX(0,Setup!$C$8+C390))</f>
        <v/>
      </c>
      <c r="H390">
        <f>MAX(0,Setup!$C$8+C390-G390-E390)+SUM($T$7:$BQ$7)-SUM(BR390:DO390)</f>
        <v/>
      </c>
      <c r="I390">
        <f>SUMPRODUCT(T389:BQ389,$T$6:$BQ$6)/Setup!$C$13</f>
        <v/>
      </c>
      <c r="J390">
        <f>SUM(T390:BQ390)</f>
        <v/>
      </c>
      <c r="K390">
        <f>IF(MAX(DP390:FM390)&gt;0,MATCH(MAX(DP390:FM390),DP390:FM390,0),1)</f>
        <v/>
      </c>
      <c r="T390">
        <f>MAX(0,T389*(1+T$6/Setup!$C$13)-BR390-DP390)+IF($K390=1,$D390,0)</f>
        <v/>
      </c>
      <c r="U390">
        <f>MAX(0,U389*(1+U$6/Setup!$C$13)-BS390-DQ390)+IF($K390=2,$D390,0)</f>
        <v/>
      </c>
      <c r="V390">
        <f>MAX(0,V389*(1+V$6/Setup!$C$13)-BT390-DR390)+IF($K390=3,$D390,0)</f>
        <v/>
      </c>
      <c r="W390">
        <f>MAX(0,W389*(1+W$6/Setup!$C$13)-BU390-DS390)+IF($K390=4,$D390,0)</f>
        <v/>
      </c>
      <c r="X390">
        <f>MAX(0,X389*(1+X$6/Setup!$C$13)-BV390-DT390)+IF($K390=5,$D390,0)</f>
        <v/>
      </c>
      <c r="Y390">
        <f>MAX(0,Y389*(1+Y$6/Setup!$C$13)-BW390-DU390)+IF($K390=6,$D390,0)</f>
        <v/>
      </c>
      <c r="Z390">
        <f>MAX(0,Z389*(1+Z$6/Setup!$C$13)-BX390-DV390)+IF($K390=7,$D390,0)</f>
        <v/>
      </c>
      <c r="AA390">
        <f>MAX(0,AA389*(1+AA$6/Setup!$C$13)-BY390-DW390)+IF($K390=8,$D390,0)</f>
        <v/>
      </c>
      <c r="AB390">
        <f>MAX(0,AB389*(1+AB$6/Setup!$C$13)-BZ390-DX390)+IF($K390=9,$D390,0)</f>
        <v/>
      </c>
      <c r="AC390">
        <f>MAX(0,AC389*(1+AC$6/Setup!$C$13)-CA390-DY390)+IF($K390=10,$D390,0)</f>
        <v/>
      </c>
      <c r="AD390">
        <f>MAX(0,AD389*(1+AD$6/Setup!$C$13)-CB390-DZ390)+IF($K390=11,$D390,0)</f>
        <v/>
      </c>
      <c r="AE390">
        <f>MAX(0,AE389*(1+AE$6/Setup!$C$13)-CC390-EA390)+IF($K390=12,$D390,0)</f>
        <v/>
      </c>
      <c r="AF390">
        <f>MAX(0,AF389*(1+AF$6/Setup!$C$13)-CD390-EB390)+IF($K390=13,$D390,0)</f>
        <v/>
      </c>
      <c r="AG390">
        <f>MAX(0,AG389*(1+AG$6/Setup!$C$13)-CE390-EC390)+IF($K390=14,$D390,0)</f>
        <v/>
      </c>
      <c r="AH390">
        <f>MAX(0,AH389*(1+AH$6/Setup!$C$13)-CF390-ED390)+IF($K390=15,$D390,0)</f>
        <v/>
      </c>
      <c r="AI390">
        <f>MAX(0,AI389*(1+AI$6/Setup!$C$13)-CG390-EE390)+IF($K390=16,$D390,0)</f>
        <v/>
      </c>
      <c r="AJ390">
        <f>MAX(0,AJ389*(1+AJ$6/Setup!$C$13)-CH390-EF390)+IF($K390=17,$D390,0)</f>
        <v/>
      </c>
      <c r="AK390">
        <f>MAX(0,AK389*(1+AK$6/Setup!$C$13)-CI390-EG390)+IF($K390=18,$D390,0)</f>
        <v/>
      </c>
      <c r="AL390">
        <f>MAX(0,AL389*(1+AL$6/Setup!$C$13)-CJ390-EH390)+IF($K390=19,$D390,0)</f>
        <v/>
      </c>
      <c r="AM390">
        <f>MAX(0,AM389*(1+AM$6/Setup!$C$13)-CK390-EI390)+IF($K390=20,$D390,0)</f>
        <v/>
      </c>
      <c r="AN390">
        <f>MAX(0,AN389*(1+AN$6/Setup!$C$13)-CL390-EJ390)+IF($K390=21,$D390,0)</f>
        <v/>
      </c>
      <c r="AO390">
        <f>MAX(0,AO389*(1+AO$6/Setup!$C$13)-CM390-EK390)+IF($K390=22,$D390,0)</f>
        <v/>
      </c>
      <c r="AP390">
        <f>MAX(0,AP389*(1+AP$6/Setup!$C$13)-CN390-EL390)+IF($K390=23,$D390,0)</f>
        <v/>
      </c>
      <c r="AQ390">
        <f>MAX(0,AQ389*(1+AQ$6/Setup!$C$13)-CO390-EM390)+IF($K390=24,$D390,0)</f>
        <v/>
      </c>
      <c r="AR390">
        <f>MAX(0,AR389*(1+AR$6/Setup!$C$13)-CP390-EN390)+IF($K390=25,$D390,0)</f>
        <v/>
      </c>
      <c r="AS390">
        <f>MAX(0,AS389*(1+AS$6/Setup!$C$13)-CQ390-EO390)+IF($K390=26,$D390,0)</f>
        <v/>
      </c>
      <c r="AT390">
        <f>MAX(0,AT389*(1+AT$6/Setup!$C$13)-CR390-EP390)+IF($K390=27,$D390,0)</f>
        <v/>
      </c>
      <c r="AU390">
        <f>MAX(0,AU389*(1+AU$6/Setup!$C$13)-CS390-EQ390)+IF($K390=28,$D390,0)</f>
        <v/>
      </c>
      <c r="AV390">
        <f>MAX(0,AV389*(1+AV$6/Setup!$C$13)-CT390-ER390)+IF($K390=29,$D390,0)</f>
        <v/>
      </c>
      <c r="AW390">
        <f>MAX(0,AW389*(1+AW$6/Setup!$C$13)-CU390-ES390)+IF($K390=30,$D390,0)</f>
        <v/>
      </c>
      <c r="AX390">
        <f>MAX(0,AX389*(1+AX$6/Setup!$C$13)-CV390-ET390)+IF($K390=31,$D390,0)</f>
        <v/>
      </c>
      <c r="AY390">
        <f>MAX(0,AY389*(1+AY$6/Setup!$C$13)-CW390-EU390)+IF($K390=32,$D390,0)</f>
        <v/>
      </c>
      <c r="AZ390">
        <f>MAX(0,AZ389*(1+AZ$6/Setup!$C$13)-CX390-EV390)+IF($K390=33,$D390,0)</f>
        <v/>
      </c>
      <c r="BA390">
        <f>MAX(0,BA389*(1+BA$6/Setup!$C$13)-CY390-EW390)+IF($K390=34,$D390,0)</f>
        <v/>
      </c>
      <c r="BB390">
        <f>MAX(0,BB389*(1+BB$6/Setup!$C$13)-CZ390-EX390)+IF($K390=35,$D390,0)</f>
        <v/>
      </c>
      <c r="BC390">
        <f>MAX(0,BC389*(1+BC$6/Setup!$C$13)-DA390-EY390)+IF($K390=36,$D390,0)</f>
        <v/>
      </c>
      <c r="BD390">
        <f>MAX(0,BD389*(1+BD$6/Setup!$C$13)-DB390-EZ390)+IF($K390=37,$D390,0)</f>
        <v/>
      </c>
      <c r="BE390">
        <f>MAX(0,BE389*(1+BE$6/Setup!$C$13)-DC390-FA390)+IF($K390=38,$D390,0)</f>
        <v/>
      </c>
      <c r="BF390">
        <f>MAX(0,BF389*(1+BF$6/Setup!$C$13)-DD390-FB390)+IF($K390=39,$D390,0)</f>
        <v/>
      </c>
      <c r="BG390">
        <f>MAX(0,BG389*(1+BG$6/Setup!$C$13)-DE390-FC390)+IF($K390=40,$D390,0)</f>
        <v/>
      </c>
      <c r="BH390">
        <f>MAX(0,BH389*(1+BH$6/Setup!$C$13)-DF390-FD390)+IF($K390=41,$D390,0)</f>
        <v/>
      </c>
      <c r="BI390">
        <f>MAX(0,BI389*(1+BI$6/Setup!$C$13)-DG390-FE390)+IF($K390=42,$D390,0)</f>
        <v/>
      </c>
      <c r="BJ390">
        <f>MAX(0,BJ389*(1+BJ$6/Setup!$C$13)-DH390-FF390)+IF($K390=43,$D390,0)</f>
        <v/>
      </c>
      <c r="BK390">
        <f>MAX(0,BK389*(1+BK$6/Setup!$C$13)-DI390-FG390)+IF($K390=44,$D390,0)</f>
        <v/>
      </c>
      <c r="BL390">
        <f>MAX(0,BL389*(1+BL$6/Setup!$C$13)-DJ390-FH390)+IF($K390=45,$D390,0)</f>
        <v/>
      </c>
      <c r="BM390">
        <f>MAX(0,BM389*(1+BM$6/Setup!$C$13)-DK390-FI390)+IF($K390=46,$D390,0)</f>
        <v/>
      </c>
      <c r="BN390">
        <f>MAX(0,BN389*(1+BN$6/Setup!$C$13)-DL390-FJ390)+IF($K390=47,$D390,0)</f>
        <v/>
      </c>
      <c r="BO390">
        <f>MAX(0,BO389*(1+BO$6/Setup!$C$13)-DM390-FK390)+IF($K390=48,$D390,0)</f>
        <v/>
      </c>
      <c r="BP390">
        <f>MAX(0,BP389*(1+BP$6/Setup!$C$13)-DN390-FL390)+IF($K390=49,$D390,0)</f>
        <v/>
      </c>
      <c r="BQ390">
        <f>MAX(0,BQ389*(1+BQ$6/Setup!$C$13)-DO390-FM390)+IF($K390=50,$D390,0)</f>
        <v/>
      </c>
      <c r="BR390">
        <f>MIN(T389*(1+T$6/Setup!$C$13),T$7)</f>
        <v/>
      </c>
      <c r="BS390">
        <f>MIN(U389*(1+U$6/Setup!$C$13),U$7)</f>
        <v/>
      </c>
      <c r="BT390">
        <f>MIN(V389*(1+V$6/Setup!$C$13),V$7)</f>
        <v/>
      </c>
      <c r="BU390">
        <f>MIN(W389*(1+W$6/Setup!$C$13),W$7)</f>
        <v/>
      </c>
      <c r="BV390">
        <f>MIN(X389*(1+X$6/Setup!$C$13),X$7)</f>
        <v/>
      </c>
      <c r="BW390">
        <f>MIN(Y389*(1+Y$6/Setup!$C$13),Y$7)</f>
        <v/>
      </c>
      <c r="BX390">
        <f>MIN(Z389*(1+Z$6/Setup!$C$13),Z$7)</f>
        <v/>
      </c>
      <c r="BY390">
        <f>MIN(AA389*(1+AA$6/Setup!$C$13),AA$7)</f>
        <v/>
      </c>
      <c r="BZ390">
        <f>MIN(AB389*(1+AB$6/Setup!$C$13),AB$7)</f>
        <v/>
      </c>
      <c r="CA390">
        <f>MIN(AC389*(1+AC$6/Setup!$C$13),AC$7)</f>
        <v/>
      </c>
      <c r="CB390">
        <f>MIN(AD389*(1+AD$6/Setup!$C$13),AD$7)</f>
        <v/>
      </c>
      <c r="CC390">
        <f>MIN(AE389*(1+AE$6/Setup!$C$13),AE$7)</f>
        <v/>
      </c>
      <c r="CD390">
        <f>MIN(AF389*(1+AF$6/Setup!$C$13),AF$7)</f>
        <v/>
      </c>
      <c r="CE390">
        <f>MIN(AG389*(1+AG$6/Setup!$C$13),AG$7)</f>
        <v/>
      </c>
      <c r="CF390">
        <f>MIN(AH389*(1+AH$6/Setup!$C$13),AH$7)</f>
        <v/>
      </c>
      <c r="CG390">
        <f>MIN(AI389*(1+AI$6/Setup!$C$13),AI$7)</f>
        <v/>
      </c>
      <c r="CH390">
        <f>MIN(AJ389*(1+AJ$6/Setup!$C$13),AJ$7)</f>
        <v/>
      </c>
      <c r="CI390">
        <f>MIN(AK389*(1+AK$6/Setup!$C$13),AK$7)</f>
        <v/>
      </c>
      <c r="CJ390">
        <f>MIN(AL389*(1+AL$6/Setup!$C$13),AL$7)</f>
        <v/>
      </c>
      <c r="CK390">
        <f>MIN(AM389*(1+AM$6/Setup!$C$13),AM$7)</f>
        <v/>
      </c>
      <c r="CL390">
        <f>MIN(AN389*(1+AN$6/Setup!$C$13),AN$7)</f>
        <v/>
      </c>
      <c r="CM390">
        <f>MIN(AO389*(1+AO$6/Setup!$C$13),AO$7)</f>
        <v/>
      </c>
      <c r="CN390">
        <f>MIN(AP389*(1+AP$6/Setup!$C$13),AP$7)</f>
        <v/>
      </c>
      <c r="CO390">
        <f>MIN(AQ389*(1+AQ$6/Setup!$C$13),AQ$7)</f>
        <v/>
      </c>
      <c r="CP390">
        <f>MIN(AR389*(1+AR$6/Setup!$C$13),AR$7)</f>
        <v/>
      </c>
      <c r="CQ390">
        <f>MIN(AS389*(1+AS$6/Setup!$C$13),AS$7)</f>
        <v/>
      </c>
      <c r="CR390">
        <f>MIN(AT389*(1+AT$6/Setup!$C$13),AT$7)</f>
        <v/>
      </c>
      <c r="CS390">
        <f>MIN(AU389*(1+AU$6/Setup!$C$13),AU$7)</f>
        <v/>
      </c>
      <c r="CT390">
        <f>MIN(AV389*(1+AV$6/Setup!$C$13),AV$7)</f>
        <v/>
      </c>
      <c r="CU390">
        <f>MIN(AW389*(1+AW$6/Setup!$C$13),AW$7)</f>
        <v/>
      </c>
      <c r="CV390">
        <f>MIN(AX389*(1+AX$6/Setup!$C$13),AX$7)</f>
        <v/>
      </c>
      <c r="CW390">
        <f>MIN(AY389*(1+AY$6/Setup!$C$13),AY$7)</f>
        <v/>
      </c>
      <c r="CX390">
        <f>MIN(AZ389*(1+AZ$6/Setup!$C$13),AZ$7)</f>
        <v/>
      </c>
      <c r="CY390">
        <f>MIN(BA389*(1+BA$6/Setup!$C$13),BA$7)</f>
        <v/>
      </c>
      <c r="CZ390">
        <f>MIN(BB389*(1+BB$6/Setup!$C$13),BB$7)</f>
        <v/>
      </c>
      <c r="DA390">
        <f>MIN(BC389*(1+BC$6/Setup!$C$13),BC$7)</f>
        <v/>
      </c>
      <c r="DB390">
        <f>MIN(BD389*(1+BD$6/Setup!$C$13),BD$7)</f>
        <v/>
      </c>
      <c r="DC390">
        <f>MIN(BE389*(1+BE$6/Setup!$C$13),BE$7)</f>
        <v/>
      </c>
      <c r="DD390">
        <f>MIN(BF389*(1+BF$6/Setup!$C$13),BF$7)</f>
        <v/>
      </c>
      <c r="DE390">
        <f>MIN(BG389*(1+BG$6/Setup!$C$13),BG$7)</f>
        <v/>
      </c>
      <c r="DF390">
        <f>MIN(BH389*(1+BH$6/Setup!$C$13),BH$7)</f>
        <v/>
      </c>
      <c r="DG390">
        <f>MIN(BI389*(1+BI$6/Setup!$C$13),BI$7)</f>
        <v/>
      </c>
      <c r="DH390">
        <f>MIN(BJ389*(1+BJ$6/Setup!$C$13),BJ$7)</f>
        <v/>
      </c>
      <c r="DI390">
        <f>MIN(BK389*(1+BK$6/Setup!$C$13),BK$7)</f>
        <v/>
      </c>
      <c r="DJ390">
        <f>MIN(BL389*(1+BL$6/Setup!$C$13),BL$7)</f>
        <v/>
      </c>
      <c r="DK390">
        <f>MIN(BM389*(1+BM$6/Setup!$C$13),BM$7)</f>
        <v/>
      </c>
      <c r="DL390">
        <f>MIN(BN389*(1+BN$6/Setup!$C$13),BN$7)</f>
        <v/>
      </c>
      <c r="DM390">
        <f>MIN(BO389*(1+BO$6/Setup!$C$13),BO$7)</f>
        <v/>
      </c>
      <c r="DN390">
        <f>MIN(BP389*(1+BP$6/Setup!$C$13),BP$7)</f>
        <v/>
      </c>
      <c r="DO390">
        <f>MIN(BQ389*(1+BQ$6/Setup!$C$13),BQ$7)</f>
        <v/>
      </c>
      <c r="DP390">
        <f>MIN(T389*(1+T$6/Setup!$C$13)-BR390,$H390)</f>
        <v/>
      </c>
      <c r="DQ390">
        <f>MIN(U389*(1+U$6/Setup!$C$13)-BS390,MAX(0,$H390-SUM($DP390:DP390)))</f>
        <v/>
      </c>
      <c r="DR390">
        <f>MIN(V389*(1+V$6/Setup!$C$13)-BT390,MAX(0,$H390-SUM($DP390:DQ390)))</f>
        <v/>
      </c>
      <c r="DS390">
        <f>MIN(W389*(1+W$6/Setup!$C$13)-BU390,MAX(0,$H390-SUM($DP390:DR390)))</f>
        <v/>
      </c>
      <c r="DT390">
        <f>MIN(X389*(1+X$6/Setup!$C$13)-BV390,MAX(0,$H390-SUM($DP390:DS390)))</f>
        <v/>
      </c>
      <c r="DU390">
        <f>MIN(Y389*(1+Y$6/Setup!$C$13)-BW390,MAX(0,$H390-SUM($DP390:DT390)))</f>
        <v/>
      </c>
      <c r="DV390">
        <f>MIN(Z389*(1+Z$6/Setup!$C$13)-BX390,MAX(0,$H390-SUM($DP390:DU390)))</f>
        <v/>
      </c>
      <c r="DW390">
        <f>MIN(AA389*(1+AA$6/Setup!$C$13)-BY390,MAX(0,$H390-SUM($DP390:DV390)))</f>
        <v/>
      </c>
      <c r="DX390">
        <f>MIN(AB389*(1+AB$6/Setup!$C$13)-BZ390,MAX(0,$H390-SUM($DP390:DW390)))</f>
        <v/>
      </c>
      <c r="DY390">
        <f>MIN(AC389*(1+AC$6/Setup!$C$13)-CA390,MAX(0,$H390-SUM($DP390:DX390)))</f>
        <v/>
      </c>
      <c r="DZ390">
        <f>MIN(AD389*(1+AD$6/Setup!$C$13)-CB390,MAX(0,$H390-SUM($DP390:DY390)))</f>
        <v/>
      </c>
      <c r="EA390">
        <f>MIN(AE389*(1+AE$6/Setup!$C$13)-CC390,MAX(0,$H390-SUM($DP390:DZ390)))</f>
        <v/>
      </c>
      <c r="EB390">
        <f>MIN(AF389*(1+AF$6/Setup!$C$13)-CD390,MAX(0,$H390-SUM($DP390:EA390)))</f>
        <v/>
      </c>
      <c r="EC390">
        <f>MIN(AG389*(1+AG$6/Setup!$C$13)-CE390,MAX(0,$H390-SUM($DP390:EB390)))</f>
        <v/>
      </c>
      <c r="ED390">
        <f>MIN(AH389*(1+AH$6/Setup!$C$13)-CF390,MAX(0,$H390-SUM($DP390:EC390)))</f>
        <v/>
      </c>
      <c r="EE390">
        <f>MIN(AI389*(1+AI$6/Setup!$C$13)-CG390,MAX(0,$H390-SUM($DP390:ED390)))</f>
        <v/>
      </c>
      <c r="EF390">
        <f>MIN(AJ389*(1+AJ$6/Setup!$C$13)-CH390,MAX(0,$H390-SUM($DP390:EE390)))</f>
        <v/>
      </c>
      <c r="EG390">
        <f>MIN(AK389*(1+AK$6/Setup!$C$13)-CI390,MAX(0,$H390-SUM($DP390:EF390)))</f>
        <v/>
      </c>
      <c r="EH390">
        <f>MIN(AL389*(1+AL$6/Setup!$C$13)-CJ390,MAX(0,$H390-SUM($DP390:EG390)))</f>
        <v/>
      </c>
      <c r="EI390">
        <f>MIN(AM389*(1+AM$6/Setup!$C$13)-CK390,MAX(0,$H390-SUM($DP390:EH390)))</f>
        <v/>
      </c>
      <c r="EJ390">
        <f>MIN(AN389*(1+AN$6/Setup!$C$13)-CL390,MAX(0,$H390-SUM($DP390:EI390)))</f>
        <v/>
      </c>
      <c r="EK390">
        <f>MIN(AO389*(1+AO$6/Setup!$C$13)-CM390,MAX(0,$H390-SUM($DP390:EJ390)))</f>
        <v/>
      </c>
      <c r="EL390">
        <f>MIN(AP389*(1+AP$6/Setup!$C$13)-CN390,MAX(0,$H390-SUM($DP390:EK390)))</f>
        <v/>
      </c>
      <c r="EM390">
        <f>MIN(AQ389*(1+AQ$6/Setup!$C$13)-CO390,MAX(0,$H390-SUM($DP390:EL390)))</f>
        <v/>
      </c>
      <c r="EN390">
        <f>MIN(AR389*(1+AR$6/Setup!$C$13)-CP390,MAX(0,$H390-SUM($DP390:EM390)))</f>
        <v/>
      </c>
      <c r="EO390">
        <f>MIN(AS389*(1+AS$6/Setup!$C$13)-CQ390,MAX(0,$H390-SUM($DP390:EN390)))</f>
        <v/>
      </c>
      <c r="EP390">
        <f>MIN(AT389*(1+AT$6/Setup!$C$13)-CR390,MAX(0,$H390-SUM($DP390:EO390)))</f>
        <v/>
      </c>
      <c r="EQ390">
        <f>MIN(AU389*(1+AU$6/Setup!$C$13)-CS390,MAX(0,$H390-SUM($DP390:EP390)))</f>
        <v/>
      </c>
      <c r="ER390">
        <f>MIN(AV389*(1+AV$6/Setup!$C$13)-CT390,MAX(0,$H390-SUM($DP390:EQ390)))</f>
        <v/>
      </c>
      <c r="ES390">
        <f>MIN(AW389*(1+AW$6/Setup!$C$13)-CU390,MAX(0,$H390-SUM($DP390:ER390)))</f>
        <v/>
      </c>
      <c r="ET390">
        <f>MIN(AX389*(1+AX$6/Setup!$C$13)-CV390,MAX(0,$H390-SUM($DP390:ES390)))</f>
        <v/>
      </c>
      <c r="EU390">
        <f>MIN(AY389*(1+AY$6/Setup!$C$13)-CW390,MAX(0,$H390-SUM($DP390:ET390)))</f>
        <v/>
      </c>
      <c r="EV390">
        <f>MIN(AZ389*(1+AZ$6/Setup!$C$13)-CX390,MAX(0,$H390-SUM($DP390:EU390)))</f>
        <v/>
      </c>
      <c r="EW390">
        <f>MIN(BA389*(1+BA$6/Setup!$C$13)-CY390,MAX(0,$H390-SUM($DP390:EV390)))</f>
        <v/>
      </c>
      <c r="EX390">
        <f>MIN(BB389*(1+BB$6/Setup!$C$13)-CZ390,MAX(0,$H390-SUM($DP390:EW390)))</f>
        <v/>
      </c>
      <c r="EY390">
        <f>MIN(BC389*(1+BC$6/Setup!$C$13)-DA390,MAX(0,$H390-SUM($DP390:EX390)))</f>
        <v/>
      </c>
      <c r="EZ390">
        <f>MIN(BD389*(1+BD$6/Setup!$C$13)-DB390,MAX(0,$H390-SUM($DP390:EY390)))</f>
        <v/>
      </c>
      <c r="FA390">
        <f>MIN(BE389*(1+BE$6/Setup!$C$13)-DC390,MAX(0,$H390-SUM($DP390:EZ390)))</f>
        <v/>
      </c>
      <c r="FB390">
        <f>MIN(BF389*(1+BF$6/Setup!$C$13)-DD390,MAX(0,$H390-SUM($DP390:FA390)))</f>
        <v/>
      </c>
      <c r="FC390">
        <f>MIN(BG389*(1+BG$6/Setup!$C$13)-DE390,MAX(0,$H390-SUM($DP390:FB390)))</f>
        <v/>
      </c>
      <c r="FD390">
        <f>MIN(BH389*(1+BH$6/Setup!$C$13)-DF390,MAX(0,$H390-SUM($DP390:FC390)))</f>
        <v/>
      </c>
      <c r="FE390">
        <f>MIN(BI389*(1+BI$6/Setup!$C$13)-DG390,MAX(0,$H390-SUM($DP390:FD390)))</f>
        <v/>
      </c>
      <c r="FF390">
        <f>MIN(BJ389*(1+BJ$6/Setup!$C$13)-DH390,MAX(0,$H390-SUM($DP390:FE390)))</f>
        <v/>
      </c>
      <c r="FG390">
        <f>MIN(BK389*(1+BK$6/Setup!$C$13)-DI390,MAX(0,$H390-SUM($DP390:FF390)))</f>
        <v/>
      </c>
      <c r="FH390">
        <f>MIN(BL389*(1+BL$6/Setup!$C$13)-DJ390,MAX(0,$H390-SUM($DP390:FG390)))</f>
        <v/>
      </c>
      <c r="FI390">
        <f>MIN(BM389*(1+BM$6/Setup!$C$13)-DK390,MAX(0,$H390-SUM($DP390:FH390)))</f>
        <v/>
      </c>
      <c r="FJ390">
        <f>MIN(BN389*(1+BN$6/Setup!$C$13)-DL390,MAX(0,$H390-SUM($DP390:FI390)))</f>
        <v/>
      </c>
      <c r="FK390">
        <f>MIN(BO389*(1+BO$6/Setup!$C$13)-DM390,MAX(0,$H390-SUM($DP390:FJ390)))</f>
        <v/>
      </c>
      <c r="FL390">
        <f>MIN(BP389*(1+BP$6/Setup!$C$13)-DN390,MAX(0,$H390-SUM($DP390:FK390)))</f>
        <v/>
      </c>
      <c r="FM390">
        <f>MIN(BQ389*(1+BQ$6/Setup!$C$13)-DO390,MAX(0,$H390-SUM($DP390:FL390)))</f>
        <v/>
      </c>
    </row>
    <row r="391">
      <c r="A391">
        <f>A390+1</f>
        <v/>
      </c>
      <c r="B391">
        <f>IF(Setup!$C$6="Every week",Setup!$C$7+7*(A391-1),IF(Setup!$C$6="Every 2 weeks",Setup!$C$7+14*(A391-1),IF(Setup!$C$6="Every month",EDATE(Setup!$C$7,A391-1),EOMONTH(Setup!$C$7,INT((A391-1+Setup!$C$20)/2)-1)+MIN(IF(MOD(A391-1+Setup!$C$20,2)=0,Setup!$C$18,Setup!$C$19),DAY(EOMONTH(Setup!$C$7,INT((A391-1+Setup!$C$20)/2)))))))</f>
        <v/>
      </c>
      <c r="C391">
        <f>N('Paycheck Plan'!J387)</f>
        <v/>
      </c>
      <c r="D391">
        <f>N('Paycheck Plan'!K387)</f>
        <v/>
      </c>
      <c r="E391">
        <f>MIN(MAX(0,Setup!$C$10-F390),MAX(0,Setup!$C$8+C391-G391))</f>
        <v/>
      </c>
      <c r="F391">
        <f>F390+E391</f>
        <v/>
      </c>
      <c r="G391">
        <f>MIN(Setup!$C$14,MAX(0,Setup!$C$8+C391))</f>
        <v/>
      </c>
      <c r="H391">
        <f>MAX(0,Setup!$C$8+C391-G391-E391)+SUM($T$7:$BQ$7)-SUM(BR391:DO391)</f>
        <v/>
      </c>
      <c r="I391">
        <f>SUMPRODUCT(T390:BQ390,$T$6:$BQ$6)/Setup!$C$13</f>
        <v/>
      </c>
      <c r="J391">
        <f>SUM(T391:BQ391)</f>
        <v/>
      </c>
      <c r="K391">
        <f>IF(MAX(DP391:FM391)&gt;0,MATCH(MAX(DP391:FM391),DP391:FM391,0),1)</f>
        <v/>
      </c>
      <c r="T391">
        <f>MAX(0,T390*(1+T$6/Setup!$C$13)-BR391-DP391)+IF($K391=1,$D391,0)</f>
        <v/>
      </c>
      <c r="U391">
        <f>MAX(0,U390*(1+U$6/Setup!$C$13)-BS391-DQ391)+IF($K391=2,$D391,0)</f>
        <v/>
      </c>
      <c r="V391">
        <f>MAX(0,V390*(1+V$6/Setup!$C$13)-BT391-DR391)+IF($K391=3,$D391,0)</f>
        <v/>
      </c>
      <c r="W391">
        <f>MAX(0,W390*(1+W$6/Setup!$C$13)-BU391-DS391)+IF($K391=4,$D391,0)</f>
        <v/>
      </c>
      <c r="X391">
        <f>MAX(0,X390*(1+X$6/Setup!$C$13)-BV391-DT391)+IF($K391=5,$D391,0)</f>
        <v/>
      </c>
      <c r="Y391">
        <f>MAX(0,Y390*(1+Y$6/Setup!$C$13)-BW391-DU391)+IF($K391=6,$D391,0)</f>
        <v/>
      </c>
      <c r="Z391">
        <f>MAX(0,Z390*(1+Z$6/Setup!$C$13)-BX391-DV391)+IF($K391=7,$D391,0)</f>
        <v/>
      </c>
      <c r="AA391">
        <f>MAX(0,AA390*(1+AA$6/Setup!$C$13)-BY391-DW391)+IF($K391=8,$D391,0)</f>
        <v/>
      </c>
      <c r="AB391">
        <f>MAX(0,AB390*(1+AB$6/Setup!$C$13)-BZ391-DX391)+IF($K391=9,$D391,0)</f>
        <v/>
      </c>
      <c r="AC391">
        <f>MAX(0,AC390*(1+AC$6/Setup!$C$13)-CA391-DY391)+IF($K391=10,$D391,0)</f>
        <v/>
      </c>
      <c r="AD391">
        <f>MAX(0,AD390*(1+AD$6/Setup!$C$13)-CB391-DZ391)+IF($K391=11,$D391,0)</f>
        <v/>
      </c>
      <c r="AE391">
        <f>MAX(0,AE390*(1+AE$6/Setup!$C$13)-CC391-EA391)+IF($K391=12,$D391,0)</f>
        <v/>
      </c>
      <c r="AF391">
        <f>MAX(0,AF390*(1+AF$6/Setup!$C$13)-CD391-EB391)+IF($K391=13,$D391,0)</f>
        <v/>
      </c>
      <c r="AG391">
        <f>MAX(0,AG390*(1+AG$6/Setup!$C$13)-CE391-EC391)+IF($K391=14,$D391,0)</f>
        <v/>
      </c>
      <c r="AH391">
        <f>MAX(0,AH390*(1+AH$6/Setup!$C$13)-CF391-ED391)+IF($K391=15,$D391,0)</f>
        <v/>
      </c>
      <c r="AI391">
        <f>MAX(0,AI390*(1+AI$6/Setup!$C$13)-CG391-EE391)+IF($K391=16,$D391,0)</f>
        <v/>
      </c>
      <c r="AJ391">
        <f>MAX(0,AJ390*(1+AJ$6/Setup!$C$13)-CH391-EF391)+IF($K391=17,$D391,0)</f>
        <v/>
      </c>
      <c r="AK391">
        <f>MAX(0,AK390*(1+AK$6/Setup!$C$13)-CI391-EG391)+IF($K391=18,$D391,0)</f>
        <v/>
      </c>
      <c r="AL391">
        <f>MAX(0,AL390*(1+AL$6/Setup!$C$13)-CJ391-EH391)+IF($K391=19,$D391,0)</f>
        <v/>
      </c>
      <c r="AM391">
        <f>MAX(0,AM390*(1+AM$6/Setup!$C$13)-CK391-EI391)+IF($K391=20,$D391,0)</f>
        <v/>
      </c>
      <c r="AN391">
        <f>MAX(0,AN390*(1+AN$6/Setup!$C$13)-CL391-EJ391)+IF($K391=21,$D391,0)</f>
        <v/>
      </c>
      <c r="AO391">
        <f>MAX(0,AO390*(1+AO$6/Setup!$C$13)-CM391-EK391)+IF($K391=22,$D391,0)</f>
        <v/>
      </c>
      <c r="AP391">
        <f>MAX(0,AP390*(1+AP$6/Setup!$C$13)-CN391-EL391)+IF($K391=23,$D391,0)</f>
        <v/>
      </c>
      <c r="AQ391">
        <f>MAX(0,AQ390*(1+AQ$6/Setup!$C$13)-CO391-EM391)+IF($K391=24,$D391,0)</f>
        <v/>
      </c>
      <c r="AR391">
        <f>MAX(0,AR390*(1+AR$6/Setup!$C$13)-CP391-EN391)+IF($K391=25,$D391,0)</f>
        <v/>
      </c>
      <c r="AS391">
        <f>MAX(0,AS390*(1+AS$6/Setup!$C$13)-CQ391-EO391)+IF($K391=26,$D391,0)</f>
        <v/>
      </c>
      <c r="AT391">
        <f>MAX(0,AT390*(1+AT$6/Setup!$C$13)-CR391-EP391)+IF($K391=27,$D391,0)</f>
        <v/>
      </c>
      <c r="AU391">
        <f>MAX(0,AU390*(1+AU$6/Setup!$C$13)-CS391-EQ391)+IF($K391=28,$D391,0)</f>
        <v/>
      </c>
      <c r="AV391">
        <f>MAX(0,AV390*(1+AV$6/Setup!$C$13)-CT391-ER391)+IF($K391=29,$D391,0)</f>
        <v/>
      </c>
      <c r="AW391">
        <f>MAX(0,AW390*(1+AW$6/Setup!$C$13)-CU391-ES391)+IF($K391=30,$D391,0)</f>
        <v/>
      </c>
      <c r="AX391">
        <f>MAX(0,AX390*(1+AX$6/Setup!$C$13)-CV391-ET391)+IF($K391=31,$D391,0)</f>
        <v/>
      </c>
      <c r="AY391">
        <f>MAX(0,AY390*(1+AY$6/Setup!$C$13)-CW391-EU391)+IF($K391=32,$D391,0)</f>
        <v/>
      </c>
      <c r="AZ391">
        <f>MAX(0,AZ390*(1+AZ$6/Setup!$C$13)-CX391-EV391)+IF($K391=33,$D391,0)</f>
        <v/>
      </c>
      <c r="BA391">
        <f>MAX(0,BA390*(1+BA$6/Setup!$C$13)-CY391-EW391)+IF($K391=34,$D391,0)</f>
        <v/>
      </c>
      <c r="BB391">
        <f>MAX(0,BB390*(1+BB$6/Setup!$C$13)-CZ391-EX391)+IF($K391=35,$D391,0)</f>
        <v/>
      </c>
      <c r="BC391">
        <f>MAX(0,BC390*(1+BC$6/Setup!$C$13)-DA391-EY391)+IF($K391=36,$D391,0)</f>
        <v/>
      </c>
      <c r="BD391">
        <f>MAX(0,BD390*(1+BD$6/Setup!$C$13)-DB391-EZ391)+IF($K391=37,$D391,0)</f>
        <v/>
      </c>
      <c r="BE391">
        <f>MAX(0,BE390*(1+BE$6/Setup!$C$13)-DC391-FA391)+IF($K391=38,$D391,0)</f>
        <v/>
      </c>
      <c r="BF391">
        <f>MAX(0,BF390*(1+BF$6/Setup!$C$13)-DD391-FB391)+IF($K391=39,$D391,0)</f>
        <v/>
      </c>
      <c r="BG391">
        <f>MAX(0,BG390*(1+BG$6/Setup!$C$13)-DE391-FC391)+IF($K391=40,$D391,0)</f>
        <v/>
      </c>
      <c r="BH391">
        <f>MAX(0,BH390*(1+BH$6/Setup!$C$13)-DF391-FD391)+IF($K391=41,$D391,0)</f>
        <v/>
      </c>
      <c r="BI391">
        <f>MAX(0,BI390*(1+BI$6/Setup!$C$13)-DG391-FE391)+IF($K391=42,$D391,0)</f>
        <v/>
      </c>
      <c r="BJ391">
        <f>MAX(0,BJ390*(1+BJ$6/Setup!$C$13)-DH391-FF391)+IF($K391=43,$D391,0)</f>
        <v/>
      </c>
      <c r="BK391">
        <f>MAX(0,BK390*(1+BK$6/Setup!$C$13)-DI391-FG391)+IF($K391=44,$D391,0)</f>
        <v/>
      </c>
      <c r="BL391">
        <f>MAX(0,BL390*(1+BL$6/Setup!$C$13)-DJ391-FH391)+IF($K391=45,$D391,0)</f>
        <v/>
      </c>
      <c r="BM391">
        <f>MAX(0,BM390*(1+BM$6/Setup!$C$13)-DK391-FI391)+IF($K391=46,$D391,0)</f>
        <v/>
      </c>
      <c r="BN391">
        <f>MAX(0,BN390*(1+BN$6/Setup!$C$13)-DL391-FJ391)+IF($K391=47,$D391,0)</f>
        <v/>
      </c>
      <c r="BO391">
        <f>MAX(0,BO390*(1+BO$6/Setup!$C$13)-DM391-FK391)+IF($K391=48,$D391,0)</f>
        <v/>
      </c>
      <c r="BP391">
        <f>MAX(0,BP390*(1+BP$6/Setup!$C$13)-DN391-FL391)+IF($K391=49,$D391,0)</f>
        <v/>
      </c>
      <c r="BQ391">
        <f>MAX(0,BQ390*(1+BQ$6/Setup!$C$13)-DO391-FM391)+IF($K391=50,$D391,0)</f>
        <v/>
      </c>
      <c r="BR391">
        <f>MIN(T390*(1+T$6/Setup!$C$13),T$7)</f>
        <v/>
      </c>
      <c r="BS391">
        <f>MIN(U390*(1+U$6/Setup!$C$13),U$7)</f>
        <v/>
      </c>
      <c r="BT391">
        <f>MIN(V390*(1+V$6/Setup!$C$13),V$7)</f>
        <v/>
      </c>
      <c r="BU391">
        <f>MIN(W390*(1+W$6/Setup!$C$13),W$7)</f>
        <v/>
      </c>
      <c r="BV391">
        <f>MIN(X390*(1+X$6/Setup!$C$13),X$7)</f>
        <v/>
      </c>
      <c r="BW391">
        <f>MIN(Y390*(1+Y$6/Setup!$C$13),Y$7)</f>
        <v/>
      </c>
      <c r="BX391">
        <f>MIN(Z390*(1+Z$6/Setup!$C$13),Z$7)</f>
        <v/>
      </c>
      <c r="BY391">
        <f>MIN(AA390*(1+AA$6/Setup!$C$13),AA$7)</f>
        <v/>
      </c>
      <c r="BZ391">
        <f>MIN(AB390*(1+AB$6/Setup!$C$13),AB$7)</f>
        <v/>
      </c>
      <c r="CA391">
        <f>MIN(AC390*(1+AC$6/Setup!$C$13),AC$7)</f>
        <v/>
      </c>
      <c r="CB391">
        <f>MIN(AD390*(1+AD$6/Setup!$C$13),AD$7)</f>
        <v/>
      </c>
      <c r="CC391">
        <f>MIN(AE390*(1+AE$6/Setup!$C$13),AE$7)</f>
        <v/>
      </c>
      <c r="CD391">
        <f>MIN(AF390*(1+AF$6/Setup!$C$13),AF$7)</f>
        <v/>
      </c>
      <c r="CE391">
        <f>MIN(AG390*(1+AG$6/Setup!$C$13),AG$7)</f>
        <v/>
      </c>
      <c r="CF391">
        <f>MIN(AH390*(1+AH$6/Setup!$C$13),AH$7)</f>
        <v/>
      </c>
      <c r="CG391">
        <f>MIN(AI390*(1+AI$6/Setup!$C$13),AI$7)</f>
        <v/>
      </c>
      <c r="CH391">
        <f>MIN(AJ390*(1+AJ$6/Setup!$C$13),AJ$7)</f>
        <v/>
      </c>
      <c r="CI391">
        <f>MIN(AK390*(1+AK$6/Setup!$C$13),AK$7)</f>
        <v/>
      </c>
      <c r="CJ391">
        <f>MIN(AL390*(1+AL$6/Setup!$C$13),AL$7)</f>
        <v/>
      </c>
      <c r="CK391">
        <f>MIN(AM390*(1+AM$6/Setup!$C$13),AM$7)</f>
        <v/>
      </c>
      <c r="CL391">
        <f>MIN(AN390*(1+AN$6/Setup!$C$13),AN$7)</f>
        <v/>
      </c>
      <c r="CM391">
        <f>MIN(AO390*(1+AO$6/Setup!$C$13),AO$7)</f>
        <v/>
      </c>
      <c r="CN391">
        <f>MIN(AP390*(1+AP$6/Setup!$C$13),AP$7)</f>
        <v/>
      </c>
      <c r="CO391">
        <f>MIN(AQ390*(1+AQ$6/Setup!$C$13),AQ$7)</f>
        <v/>
      </c>
      <c r="CP391">
        <f>MIN(AR390*(1+AR$6/Setup!$C$13),AR$7)</f>
        <v/>
      </c>
      <c r="CQ391">
        <f>MIN(AS390*(1+AS$6/Setup!$C$13),AS$7)</f>
        <v/>
      </c>
      <c r="CR391">
        <f>MIN(AT390*(1+AT$6/Setup!$C$13),AT$7)</f>
        <v/>
      </c>
      <c r="CS391">
        <f>MIN(AU390*(1+AU$6/Setup!$C$13),AU$7)</f>
        <v/>
      </c>
      <c r="CT391">
        <f>MIN(AV390*(1+AV$6/Setup!$C$13),AV$7)</f>
        <v/>
      </c>
      <c r="CU391">
        <f>MIN(AW390*(1+AW$6/Setup!$C$13),AW$7)</f>
        <v/>
      </c>
      <c r="CV391">
        <f>MIN(AX390*(1+AX$6/Setup!$C$13),AX$7)</f>
        <v/>
      </c>
      <c r="CW391">
        <f>MIN(AY390*(1+AY$6/Setup!$C$13),AY$7)</f>
        <v/>
      </c>
      <c r="CX391">
        <f>MIN(AZ390*(1+AZ$6/Setup!$C$13),AZ$7)</f>
        <v/>
      </c>
      <c r="CY391">
        <f>MIN(BA390*(1+BA$6/Setup!$C$13),BA$7)</f>
        <v/>
      </c>
      <c r="CZ391">
        <f>MIN(BB390*(1+BB$6/Setup!$C$13),BB$7)</f>
        <v/>
      </c>
      <c r="DA391">
        <f>MIN(BC390*(1+BC$6/Setup!$C$13),BC$7)</f>
        <v/>
      </c>
      <c r="DB391">
        <f>MIN(BD390*(1+BD$6/Setup!$C$13),BD$7)</f>
        <v/>
      </c>
      <c r="DC391">
        <f>MIN(BE390*(1+BE$6/Setup!$C$13),BE$7)</f>
        <v/>
      </c>
      <c r="DD391">
        <f>MIN(BF390*(1+BF$6/Setup!$C$13),BF$7)</f>
        <v/>
      </c>
      <c r="DE391">
        <f>MIN(BG390*(1+BG$6/Setup!$C$13),BG$7)</f>
        <v/>
      </c>
      <c r="DF391">
        <f>MIN(BH390*(1+BH$6/Setup!$C$13),BH$7)</f>
        <v/>
      </c>
      <c r="DG391">
        <f>MIN(BI390*(1+BI$6/Setup!$C$13),BI$7)</f>
        <v/>
      </c>
      <c r="DH391">
        <f>MIN(BJ390*(1+BJ$6/Setup!$C$13),BJ$7)</f>
        <v/>
      </c>
      <c r="DI391">
        <f>MIN(BK390*(1+BK$6/Setup!$C$13),BK$7)</f>
        <v/>
      </c>
      <c r="DJ391">
        <f>MIN(BL390*(1+BL$6/Setup!$C$13),BL$7)</f>
        <v/>
      </c>
      <c r="DK391">
        <f>MIN(BM390*(1+BM$6/Setup!$C$13),BM$7)</f>
        <v/>
      </c>
      <c r="DL391">
        <f>MIN(BN390*(1+BN$6/Setup!$C$13),BN$7)</f>
        <v/>
      </c>
      <c r="DM391">
        <f>MIN(BO390*(1+BO$6/Setup!$C$13),BO$7)</f>
        <v/>
      </c>
      <c r="DN391">
        <f>MIN(BP390*(1+BP$6/Setup!$C$13),BP$7)</f>
        <v/>
      </c>
      <c r="DO391">
        <f>MIN(BQ390*(1+BQ$6/Setup!$C$13),BQ$7)</f>
        <v/>
      </c>
      <c r="DP391">
        <f>MIN(T390*(1+T$6/Setup!$C$13)-BR391,$H391)</f>
        <v/>
      </c>
      <c r="DQ391">
        <f>MIN(U390*(1+U$6/Setup!$C$13)-BS391,MAX(0,$H391-SUM($DP391:DP391)))</f>
        <v/>
      </c>
      <c r="DR391">
        <f>MIN(V390*(1+V$6/Setup!$C$13)-BT391,MAX(0,$H391-SUM($DP391:DQ391)))</f>
        <v/>
      </c>
      <c r="DS391">
        <f>MIN(W390*(1+W$6/Setup!$C$13)-BU391,MAX(0,$H391-SUM($DP391:DR391)))</f>
        <v/>
      </c>
      <c r="DT391">
        <f>MIN(X390*(1+X$6/Setup!$C$13)-BV391,MAX(0,$H391-SUM($DP391:DS391)))</f>
        <v/>
      </c>
      <c r="DU391">
        <f>MIN(Y390*(1+Y$6/Setup!$C$13)-BW391,MAX(0,$H391-SUM($DP391:DT391)))</f>
        <v/>
      </c>
      <c r="DV391">
        <f>MIN(Z390*(1+Z$6/Setup!$C$13)-BX391,MAX(0,$H391-SUM($DP391:DU391)))</f>
        <v/>
      </c>
      <c r="DW391">
        <f>MIN(AA390*(1+AA$6/Setup!$C$13)-BY391,MAX(0,$H391-SUM($DP391:DV391)))</f>
        <v/>
      </c>
      <c r="DX391">
        <f>MIN(AB390*(1+AB$6/Setup!$C$13)-BZ391,MAX(0,$H391-SUM($DP391:DW391)))</f>
        <v/>
      </c>
      <c r="DY391">
        <f>MIN(AC390*(1+AC$6/Setup!$C$13)-CA391,MAX(0,$H391-SUM($DP391:DX391)))</f>
        <v/>
      </c>
      <c r="DZ391">
        <f>MIN(AD390*(1+AD$6/Setup!$C$13)-CB391,MAX(0,$H391-SUM($DP391:DY391)))</f>
        <v/>
      </c>
      <c r="EA391">
        <f>MIN(AE390*(1+AE$6/Setup!$C$13)-CC391,MAX(0,$H391-SUM($DP391:DZ391)))</f>
        <v/>
      </c>
      <c r="EB391">
        <f>MIN(AF390*(1+AF$6/Setup!$C$13)-CD391,MAX(0,$H391-SUM($DP391:EA391)))</f>
        <v/>
      </c>
      <c r="EC391">
        <f>MIN(AG390*(1+AG$6/Setup!$C$13)-CE391,MAX(0,$H391-SUM($DP391:EB391)))</f>
        <v/>
      </c>
      <c r="ED391">
        <f>MIN(AH390*(1+AH$6/Setup!$C$13)-CF391,MAX(0,$H391-SUM($DP391:EC391)))</f>
        <v/>
      </c>
      <c r="EE391">
        <f>MIN(AI390*(1+AI$6/Setup!$C$13)-CG391,MAX(0,$H391-SUM($DP391:ED391)))</f>
        <v/>
      </c>
      <c r="EF391">
        <f>MIN(AJ390*(1+AJ$6/Setup!$C$13)-CH391,MAX(0,$H391-SUM($DP391:EE391)))</f>
        <v/>
      </c>
      <c r="EG391">
        <f>MIN(AK390*(1+AK$6/Setup!$C$13)-CI391,MAX(0,$H391-SUM($DP391:EF391)))</f>
        <v/>
      </c>
      <c r="EH391">
        <f>MIN(AL390*(1+AL$6/Setup!$C$13)-CJ391,MAX(0,$H391-SUM($DP391:EG391)))</f>
        <v/>
      </c>
      <c r="EI391">
        <f>MIN(AM390*(1+AM$6/Setup!$C$13)-CK391,MAX(0,$H391-SUM($DP391:EH391)))</f>
        <v/>
      </c>
      <c r="EJ391">
        <f>MIN(AN390*(1+AN$6/Setup!$C$13)-CL391,MAX(0,$H391-SUM($DP391:EI391)))</f>
        <v/>
      </c>
      <c r="EK391">
        <f>MIN(AO390*(1+AO$6/Setup!$C$13)-CM391,MAX(0,$H391-SUM($DP391:EJ391)))</f>
        <v/>
      </c>
      <c r="EL391">
        <f>MIN(AP390*(1+AP$6/Setup!$C$13)-CN391,MAX(0,$H391-SUM($DP391:EK391)))</f>
        <v/>
      </c>
      <c r="EM391">
        <f>MIN(AQ390*(1+AQ$6/Setup!$C$13)-CO391,MAX(0,$H391-SUM($DP391:EL391)))</f>
        <v/>
      </c>
      <c r="EN391">
        <f>MIN(AR390*(1+AR$6/Setup!$C$13)-CP391,MAX(0,$H391-SUM($DP391:EM391)))</f>
        <v/>
      </c>
      <c r="EO391">
        <f>MIN(AS390*(1+AS$6/Setup!$C$13)-CQ391,MAX(0,$H391-SUM($DP391:EN391)))</f>
        <v/>
      </c>
      <c r="EP391">
        <f>MIN(AT390*(1+AT$6/Setup!$C$13)-CR391,MAX(0,$H391-SUM($DP391:EO391)))</f>
        <v/>
      </c>
      <c r="EQ391">
        <f>MIN(AU390*(1+AU$6/Setup!$C$13)-CS391,MAX(0,$H391-SUM($DP391:EP391)))</f>
        <v/>
      </c>
      <c r="ER391">
        <f>MIN(AV390*(1+AV$6/Setup!$C$13)-CT391,MAX(0,$H391-SUM($DP391:EQ391)))</f>
        <v/>
      </c>
      <c r="ES391">
        <f>MIN(AW390*(1+AW$6/Setup!$C$13)-CU391,MAX(0,$H391-SUM($DP391:ER391)))</f>
        <v/>
      </c>
      <c r="ET391">
        <f>MIN(AX390*(1+AX$6/Setup!$C$13)-CV391,MAX(0,$H391-SUM($DP391:ES391)))</f>
        <v/>
      </c>
      <c r="EU391">
        <f>MIN(AY390*(1+AY$6/Setup!$C$13)-CW391,MAX(0,$H391-SUM($DP391:ET391)))</f>
        <v/>
      </c>
      <c r="EV391">
        <f>MIN(AZ390*(1+AZ$6/Setup!$C$13)-CX391,MAX(0,$H391-SUM($DP391:EU391)))</f>
        <v/>
      </c>
      <c r="EW391">
        <f>MIN(BA390*(1+BA$6/Setup!$C$13)-CY391,MAX(0,$H391-SUM($DP391:EV391)))</f>
        <v/>
      </c>
      <c r="EX391">
        <f>MIN(BB390*(1+BB$6/Setup!$C$13)-CZ391,MAX(0,$H391-SUM($DP391:EW391)))</f>
        <v/>
      </c>
      <c r="EY391">
        <f>MIN(BC390*(1+BC$6/Setup!$C$13)-DA391,MAX(0,$H391-SUM($DP391:EX391)))</f>
        <v/>
      </c>
      <c r="EZ391">
        <f>MIN(BD390*(1+BD$6/Setup!$C$13)-DB391,MAX(0,$H391-SUM($DP391:EY391)))</f>
        <v/>
      </c>
      <c r="FA391">
        <f>MIN(BE390*(1+BE$6/Setup!$C$13)-DC391,MAX(0,$H391-SUM($DP391:EZ391)))</f>
        <v/>
      </c>
      <c r="FB391">
        <f>MIN(BF390*(1+BF$6/Setup!$C$13)-DD391,MAX(0,$H391-SUM($DP391:FA391)))</f>
        <v/>
      </c>
      <c r="FC391">
        <f>MIN(BG390*(1+BG$6/Setup!$C$13)-DE391,MAX(0,$H391-SUM($DP391:FB391)))</f>
        <v/>
      </c>
      <c r="FD391">
        <f>MIN(BH390*(1+BH$6/Setup!$C$13)-DF391,MAX(0,$H391-SUM($DP391:FC391)))</f>
        <v/>
      </c>
      <c r="FE391">
        <f>MIN(BI390*(1+BI$6/Setup!$C$13)-DG391,MAX(0,$H391-SUM($DP391:FD391)))</f>
        <v/>
      </c>
      <c r="FF391">
        <f>MIN(BJ390*(1+BJ$6/Setup!$C$13)-DH391,MAX(0,$H391-SUM($DP391:FE391)))</f>
        <v/>
      </c>
      <c r="FG391">
        <f>MIN(BK390*(1+BK$6/Setup!$C$13)-DI391,MAX(0,$H391-SUM($DP391:FF391)))</f>
        <v/>
      </c>
      <c r="FH391">
        <f>MIN(BL390*(1+BL$6/Setup!$C$13)-DJ391,MAX(0,$H391-SUM($DP391:FG391)))</f>
        <v/>
      </c>
      <c r="FI391">
        <f>MIN(BM390*(1+BM$6/Setup!$C$13)-DK391,MAX(0,$H391-SUM($DP391:FH391)))</f>
        <v/>
      </c>
      <c r="FJ391">
        <f>MIN(BN390*(1+BN$6/Setup!$C$13)-DL391,MAX(0,$H391-SUM($DP391:FI391)))</f>
        <v/>
      </c>
      <c r="FK391">
        <f>MIN(BO390*(1+BO$6/Setup!$C$13)-DM391,MAX(0,$H391-SUM($DP391:FJ391)))</f>
        <v/>
      </c>
      <c r="FL391">
        <f>MIN(BP390*(1+BP$6/Setup!$C$13)-DN391,MAX(0,$H391-SUM($DP391:FK391)))</f>
        <v/>
      </c>
      <c r="FM391">
        <f>MIN(BQ390*(1+BQ$6/Setup!$C$13)-DO391,MAX(0,$H391-SUM($DP391:FL391)))</f>
        <v/>
      </c>
    </row>
    <row r="392">
      <c r="A392">
        <f>A391+1</f>
        <v/>
      </c>
      <c r="B392">
        <f>IF(Setup!$C$6="Every week",Setup!$C$7+7*(A392-1),IF(Setup!$C$6="Every 2 weeks",Setup!$C$7+14*(A392-1),IF(Setup!$C$6="Every month",EDATE(Setup!$C$7,A392-1),EOMONTH(Setup!$C$7,INT((A392-1+Setup!$C$20)/2)-1)+MIN(IF(MOD(A392-1+Setup!$C$20,2)=0,Setup!$C$18,Setup!$C$19),DAY(EOMONTH(Setup!$C$7,INT((A392-1+Setup!$C$20)/2)))))))</f>
        <v/>
      </c>
      <c r="C392">
        <f>N('Paycheck Plan'!J388)</f>
        <v/>
      </c>
      <c r="D392">
        <f>N('Paycheck Plan'!K388)</f>
        <v/>
      </c>
      <c r="E392">
        <f>MIN(MAX(0,Setup!$C$10-F391),MAX(0,Setup!$C$8+C392-G392))</f>
        <v/>
      </c>
      <c r="F392">
        <f>F391+E392</f>
        <v/>
      </c>
      <c r="G392">
        <f>MIN(Setup!$C$14,MAX(0,Setup!$C$8+C392))</f>
        <v/>
      </c>
      <c r="H392">
        <f>MAX(0,Setup!$C$8+C392-G392-E392)+SUM($T$7:$BQ$7)-SUM(BR392:DO392)</f>
        <v/>
      </c>
      <c r="I392">
        <f>SUMPRODUCT(T391:BQ391,$T$6:$BQ$6)/Setup!$C$13</f>
        <v/>
      </c>
      <c r="J392">
        <f>SUM(T392:BQ392)</f>
        <v/>
      </c>
      <c r="K392">
        <f>IF(MAX(DP392:FM392)&gt;0,MATCH(MAX(DP392:FM392),DP392:FM392,0),1)</f>
        <v/>
      </c>
      <c r="T392">
        <f>MAX(0,T391*(1+T$6/Setup!$C$13)-BR392-DP392)+IF($K392=1,$D392,0)</f>
        <v/>
      </c>
      <c r="U392">
        <f>MAX(0,U391*(1+U$6/Setup!$C$13)-BS392-DQ392)+IF($K392=2,$D392,0)</f>
        <v/>
      </c>
      <c r="V392">
        <f>MAX(0,V391*(1+V$6/Setup!$C$13)-BT392-DR392)+IF($K392=3,$D392,0)</f>
        <v/>
      </c>
      <c r="W392">
        <f>MAX(0,W391*(1+W$6/Setup!$C$13)-BU392-DS392)+IF($K392=4,$D392,0)</f>
        <v/>
      </c>
      <c r="X392">
        <f>MAX(0,X391*(1+X$6/Setup!$C$13)-BV392-DT392)+IF($K392=5,$D392,0)</f>
        <v/>
      </c>
      <c r="Y392">
        <f>MAX(0,Y391*(1+Y$6/Setup!$C$13)-BW392-DU392)+IF($K392=6,$D392,0)</f>
        <v/>
      </c>
      <c r="Z392">
        <f>MAX(0,Z391*(1+Z$6/Setup!$C$13)-BX392-DV392)+IF($K392=7,$D392,0)</f>
        <v/>
      </c>
      <c r="AA392">
        <f>MAX(0,AA391*(1+AA$6/Setup!$C$13)-BY392-DW392)+IF($K392=8,$D392,0)</f>
        <v/>
      </c>
      <c r="AB392">
        <f>MAX(0,AB391*(1+AB$6/Setup!$C$13)-BZ392-DX392)+IF($K392=9,$D392,0)</f>
        <v/>
      </c>
      <c r="AC392">
        <f>MAX(0,AC391*(1+AC$6/Setup!$C$13)-CA392-DY392)+IF($K392=10,$D392,0)</f>
        <v/>
      </c>
      <c r="AD392">
        <f>MAX(0,AD391*(1+AD$6/Setup!$C$13)-CB392-DZ392)+IF($K392=11,$D392,0)</f>
        <v/>
      </c>
      <c r="AE392">
        <f>MAX(0,AE391*(1+AE$6/Setup!$C$13)-CC392-EA392)+IF($K392=12,$D392,0)</f>
        <v/>
      </c>
      <c r="AF392">
        <f>MAX(0,AF391*(1+AF$6/Setup!$C$13)-CD392-EB392)+IF($K392=13,$D392,0)</f>
        <v/>
      </c>
      <c r="AG392">
        <f>MAX(0,AG391*(1+AG$6/Setup!$C$13)-CE392-EC392)+IF($K392=14,$D392,0)</f>
        <v/>
      </c>
      <c r="AH392">
        <f>MAX(0,AH391*(1+AH$6/Setup!$C$13)-CF392-ED392)+IF($K392=15,$D392,0)</f>
        <v/>
      </c>
      <c r="AI392">
        <f>MAX(0,AI391*(1+AI$6/Setup!$C$13)-CG392-EE392)+IF($K392=16,$D392,0)</f>
        <v/>
      </c>
      <c r="AJ392">
        <f>MAX(0,AJ391*(1+AJ$6/Setup!$C$13)-CH392-EF392)+IF($K392=17,$D392,0)</f>
        <v/>
      </c>
      <c r="AK392">
        <f>MAX(0,AK391*(1+AK$6/Setup!$C$13)-CI392-EG392)+IF($K392=18,$D392,0)</f>
        <v/>
      </c>
      <c r="AL392">
        <f>MAX(0,AL391*(1+AL$6/Setup!$C$13)-CJ392-EH392)+IF($K392=19,$D392,0)</f>
        <v/>
      </c>
      <c r="AM392">
        <f>MAX(0,AM391*(1+AM$6/Setup!$C$13)-CK392-EI392)+IF($K392=20,$D392,0)</f>
        <v/>
      </c>
      <c r="AN392">
        <f>MAX(0,AN391*(1+AN$6/Setup!$C$13)-CL392-EJ392)+IF($K392=21,$D392,0)</f>
        <v/>
      </c>
      <c r="AO392">
        <f>MAX(0,AO391*(1+AO$6/Setup!$C$13)-CM392-EK392)+IF($K392=22,$D392,0)</f>
        <v/>
      </c>
      <c r="AP392">
        <f>MAX(0,AP391*(1+AP$6/Setup!$C$13)-CN392-EL392)+IF($K392=23,$D392,0)</f>
        <v/>
      </c>
      <c r="AQ392">
        <f>MAX(0,AQ391*(1+AQ$6/Setup!$C$13)-CO392-EM392)+IF($K392=24,$D392,0)</f>
        <v/>
      </c>
      <c r="AR392">
        <f>MAX(0,AR391*(1+AR$6/Setup!$C$13)-CP392-EN392)+IF($K392=25,$D392,0)</f>
        <v/>
      </c>
      <c r="AS392">
        <f>MAX(0,AS391*(1+AS$6/Setup!$C$13)-CQ392-EO392)+IF($K392=26,$D392,0)</f>
        <v/>
      </c>
      <c r="AT392">
        <f>MAX(0,AT391*(1+AT$6/Setup!$C$13)-CR392-EP392)+IF($K392=27,$D392,0)</f>
        <v/>
      </c>
      <c r="AU392">
        <f>MAX(0,AU391*(1+AU$6/Setup!$C$13)-CS392-EQ392)+IF($K392=28,$D392,0)</f>
        <v/>
      </c>
      <c r="AV392">
        <f>MAX(0,AV391*(1+AV$6/Setup!$C$13)-CT392-ER392)+IF($K392=29,$D392,0)</f>
        <v/>
      </c>
      <c r="AW392">
        <f>MAX(0,AW391*(1+AW$6/Setup!$C$13)-CU392-ES392)+IF($K392=30,$D392,0)</f>
        <v/>
      </c>
      <c r="AX392">
        <f>MAX(0,AX391*(1+AX$6/Setup!$C$13)-CV392-ET392)+IF($K392=31,$D392,0)</f>
        <v/>
      </c>
      <c r="AY392">
        <f>MAX(0,AY391*(1+AY$6/Setup!$C$13)-CW392-EU392)+IF($K392=32,$D392,0)</f>
        <v/>
      </c>
      <c r="AZ392">
        <f>MAX(0,AZ391*(1+AZ$6/Setup!$C$13)-CX392-EV392)+IF($K392=33,$D392,0)</f>
        <v/>
      </c>
      <c r="BA392">
        <f>MAX(0,BA391*(1+BA$6/Setup!$C$13)-CY392-EW392)+IF($K392=34,$D392,0)</f>
        <v/>
      </c>
      <c r="BB392">
        <f>MAX(0,BB391*(1+BB$6/Setup!$C$13)-CZ392-EX392)+IF($K392=35,$D392,0)</f>
        <v/>
      </c>
      <c r="BC392">
        <f>MAX(0,BC391*(1+BC$6/Setup!$C$13)-DA392-EY392)+IF($K392=36,$D392,0)</f>
        <v/>
      </c>
      <c r="BD392">
        <f>MAX(0,BD391*(1+BD$6/Setup!$C$13)-DB392-EZ392)+IF($K392=37,$D392,0)</f>
        <v/>
      </c>
      <c r="BE392">
        <f>MAX(0,BE391*(1+BE$6/Setup!$C$13)-DC392-FA392)+IF($K392=38,$D392,0)</f>
        <v/>
      </c>
      <c r="BF392">
        <f>MAX(0,BF391*(1+BF$6/Setup!$C$13)-DD392-FB392)+IF($K392=39,$D392,0)</f>
        <v/>
      </c>
      <c r="BG392">
        <f>MAX(0,BG391*(1+BG$6/Setup!$C$13)-DE392-FC392)+IF($K392=40,$D392,0)</f>
        <v/>
      </c>
      <c r="BH392">
        <f>MAX(0,BH391*(1+BH$6/Setup!$C$13)-DF392-FD392)+IF($K392=41,$D392,0)</f>
        <v/>
      </c>
      <c r="BI392">
        <f>MAX(0,BI391*(1+BI$6/Setup!$C$13)-DG392-FE392)+IF($K392=42,$D392,0)</f>
        <v/>
      </c>
      <c r="BJ392">
        <f>MAX(0,BJ391*(1+BJ$6/Setup!$C$13)-DH392-FF392)+IF($K392=43,$D392,0)</f>
        <v/>
      </c>
      <c r="BK392">
        <f>MAX(0,BK391*(1+BK$6/Setup!$C$13)-DI392-FG392)+IF($K392=44,$D392,0)</f>
        <v/>
      </c>
      <c r="BL392">
        <f>MAX(0,BL391*(1+BL$6/Setup!$C$13)-DJ392-FH392)+IF($K392=45,$D392,0)</f>
        <v/>
      </c>
      <c r="BM392">
        <f>MAX(0,BM391*(1+BM$6/Setup!$C$13)-DK392-FI392)+IF($K392=46,$D392,0)</f>
        <v/>
      </c>
      <c r="BN392">
        <f>MAX(0,BN391*(1+BN$6/Setup!$C$13)-DL392-FJ392)+IF($K392=47,$D392,0)</f>
        <v/>
      </c>
      <c r="BO392">
        <f>MAX(0,BO391*(1+BO$6/Setup!$C$13)-DM392-FK392)+IF($K392=48,$D392,0)</f>
        <v/>
      </c>
      <c r="BP392">
        <f>MAX(0,BP391*(1+BP$6/Setup!$C$13)-DN392-FL392)+IF($K392=49,$D392,0)</f>
        <v/>
      </c>
      <c r="BQ392">
        <f>MAX(0,BQ391*(1+BQ$6/Setup!$C$13)-DO392-FM392)+IF($K392=50,$D392,0)</f>
        <v/>
      </c>
      <c r="BR392">
        <f>MIN(T391*(1+T$6/Setup!$C$13),T$7)</f>
        <v/>
      </c>
      <c r="BS392">
        <f>MIN(U391*(1+U$6/Setup!$C$13),U$7)</f>
        <v/>
      </c>
      <c r="BT392">
        <f>MIN(V391*(1+V$6/Setup!$C$13),V$7)</f>
        <v/>
      </c>
      <c r="BU392">
        <f>MIN(W391*(1+W$6/Setup!$C$13),W$7)</f>
        <v/>
      </c>
      <c r="BV392">
        <f>MIN(X391*(1+X$6/Setup!$C$13),X$7)</f>
        <v/>
      </c>
      <c r="BW392">
        <f>MIN(Y391*(1+Y$6/Setup!$C$13),Y$7)</f>
        <v/>
      </c>
      <c r="BX392">
        <f>MIN(Z391*(1+Z$6/Setup!$C$13),Z$7)</f>
        <v/>
      </c>
      <c r="BY392">
        <f>MIN(AA391*(1+AA$6/Setup!$C$13),AA$7)</f>
        <v/>
      </c>
      <c r="BZ392">
        <f>MIN(AB391*(1+AB$6/Setup!$C$13),AB$7)</f>
        <v/>
      </c>
      <c r="CA392">
        <f>MIN(AC391*(1+AC$6/Setup!$C$13),AC$7)</f>
        <v/>
      </c>
      <c r="CB392">
        <f>MIN(AD391*(1+AD$6/Setup!$C$13),AD$7)</f>
        <v/>
      </c>
      <c r="CC392">
        <f>MIN(AE391*(1+AE$6/Setup!$C$13),AE$7)</f>
        <v/>
      </c>
      <c r="CD392">
        <f>MIN(AF391*(1+AF$6/Setup!$C$13),AF$7)</f>
        <v/>
      </c>
      <c r="CE392">
        <f>MIN(AG391*(1+AG$6/Setup!$C$13),AG$7)</f>
        <v/>
      </c>
      <c r="CF392">
        <f>MIN(AH391*(1+AH$6/Setup!$C$13),AH$7)</f>
        <v/>
      </c>
      <c r="CG392">
        <f>MIN(AI391*(1+AI$6/Setup!$C$13),AI$7)</f>
        <v/>
      </c>
      <c r="CH392">
        <f>MIN(AJ391*(1+AJ$6/Setup!$C$13),AJ$7)</f>
        <v/>
      </c>
      <c r="CI392">
        <f>MIN(AK391*(1+AK$6/Setup!$C$13),AK$7)</f>
        <v/>
      </c>
      <c r="CJ392">
        <f>MIN(AL391*(1+AL$6/Setup!$C$13),AL$7)</f>
        <v/>
      </c>
      <c r="CK392">
        <f>MIN(AM391*(1+AM$6/Setup!$C$13),AM$7)</f>
        <v/>
      </c>
      <c r="CL392">
        <f>MIN(AN391*(1+AN$6/Setup!$C$13),AN$7)</f>
        <v/>
      </c>
      <c r="CM392">
        <f>MIN(AO391*(1+AO$6/Setup!$C$13),AO$7)</f>
        <v/>
      </c>
      <c r="CN392">
        <f>MIN(AP391*(1+AP$6/Setup!$C$13),AP$7)</f>
        <v/>
      </c>
      <c r="CO392">
        <f>MIN(AQ391*(1+AQ$6/Setup!$C$13),AQ$7)</f>
        <v/>
      </c>
      <c r="CP392">
        <f>MIN(AR391*(1+AR$6/Setup!$C$13),AR$7)</f>
        <v/>
      </c>
      <c r="CQ392">
        <f>MIN(AS391*(1+AS$6/Setup!$C$13),AS$7)</f>
        <v/>
      </c>
      <c r="CR392">
        <f>MIN(AT391*(1+AT$6/Setup!$C$13),AT$7)</f>
        <v/>
      </c>
      <c r="CS392">
        <f>MIN(AU391*(1+AU$6/Setup!$C$13),AU$7)</f>
        <v/>
      </c>
      <c r="CT392">
        <f>MIN(AV391*(1+AV$6/Setup!$C$13),AV$7)</f>
        <v/>
      </c>
      <c r="CU392">
        <f>MIN(AW391*(1+AW$6/Setup!$C$13),AW$7)</f>
        <v/>
      </c>
      <c r="CV392">
        <f>MIN(AX391*(1+AX$6/Setup!$C$13),AX$7)</f>
        <v/>
      </c>
      <c r="CW392">
        <f>MIN(AY391*(1+AY$6/Setup!$C$13),AY$7)</f>
        <v/>
      </c>
      <c r="CX392">
        <f>MIN(AZ391*(1+AZ$6/Setup!$C$13),AZ$7)</f>
        <v/>
      </c>
      <c r="CY392">
        <f>MIN(BA391*(1+BA$6/Setup!$C$13),BA$7)</f>
        <v/>
      </c>
      <c r="CZ392">
        <f>MIN(BB391*(1+BB$6/Setup!$C$13),BB$7)</f>
        <v/>
      </c>
      <c r="DA392">
        <f>MIN(BC391*(1+BC$6/Setup!$C$13),BC$7)</f>
        <v/>
      </c>
      <c r="DB392">
        <f>MIN(BD391*(1+BD$6/Setup!$C$13),BD$7)</f>
        <v/>
      </c>
      <c r="DC392">
        <f>MIN(BE391*(1+BE$6/Setup!$C$13),BE$7)</f>
        <v/>
      </c>
      <c r="DD392">
        <f>MIN(BF391*(1+BF$6/Setup!$C$13),BF$7)</f>
        <v/>
      </c>
      <c r="DE392">
        <f>MIN(BG391*(1+BG$6/Setup!$C$13),BG$7)</f>
        <v/>
      </c>
      <c r="DF392">
        <f>MIN(BH391*(1+BH$6/Setup!$C$13),BH$7)</f>
        <v/>
      </c>
      <c r="DG392">
        <f>MIN(BI391*(1+BI$6/Setup!$C$13),BI$7)</f>
        <v/>
      </c>
      <c r="DH392">
        <f>MIN(BJ391*(1+BJ$6/Setup!$C$13),BJ$7)</f>
        <v/>
      </c>
      <c r="DI392">
        <f>MIN(BK391*(1+BK$6/Setup!$C$13),BK$7)</f>
        <v/>
      </c>
      <c r="DJ392">
        <f>MIN(BL391*(1+BL$6/Setup!$C$13),BL$7)</f>
        <v/>
      </c>
      <c r="DK392">
        <f>MIN(BM391*(1+BM$6/Setup!$C$13),BM$7)</f>
        <v/>
      </c>
      <c r="DL392">
        <f>MIN(BN391*(1+BN$6/Setup!$C$13),BN$7)</f>
        <v/>
      </c>
      <c r="DM392">
        <f>MIN(BO391*(1+BO$6/Setup!$C$13),BO$7)</f>
        <v/>
      </c>
      <c r="DN392">
        <f>MIN(BP391*(1+BP$6/Setup!$C$13),BP$7)</f>
        <v/>
      </c>
      <c r="DO392">
        <f>MIN(BQ391*(1+BQ$6/Setup!$C$13),BQ$7)</f>
        <v/>
      </c>
      <c r="DP392">
        <f>MIN(T391*(1+T$6/Setup!$C$13)-BR392,$H392)</f>
        <v/>
      </c>
      <c r="DQ392">
        <f>MIN(U391*(1+U$6/Setup!$C$13)-BS392,MAX(0,$H392-SUM($DP392:DP392)))</f>
        <v/>
      </c>
      <c r="DR392">
        <f>MIN(V391*(1+V$6/Setup!$C$13)-BT392,MAX(0,$H392-SUM($DP392:DQ392)))</f>
        <v/>
      </c>
      <c r="DS392">
        <f>MIN(W391*(1+W$6/Setup!$C$13)-BU392,MAX(0,$H392-SUM($DP392:DR392)))</f>
        <v/>
      </c>
      <c r="DT392">
        <f>MIN(X391*(1+X$6/Setup!$C$13)-BV392,MAX(0,$H392-SUM($DP392:DS392)))</f>
        <v/>
      </c>
      <c r="DU392">
        <f>MIN(Y391*(1+Y$6/Setup!$C$13)-BW392,MAX(0,$H392-SUM($DP392:DT392)))</f>
        <v/>
      </c>
      <c r="DV392">
        <f>MIN(Z391*(1+Z$6/Setup!$C$13)-BX392,MAX(0,$H392-SUM($DP392:DU392)))</f>
        <v/>
      </c>
      <c r="DW392">
        <f>MIN(AA391*(1+AA$6/Setup!$C$13)-BY392,MAX(0,$H392-SUM($DP392:DV392)))</f>
        <v/>
      </c>
      <c r="DX392">
        <f>MIN(AB391*(1+AB$6/Setup!$C$13)-BZ392,MAX(0,$H392-SUM($DP392:DW392)))</f>
        <v/>
      </c>
      <c r="DY392">
        <f>MIN(AC391*(1+AC$6/Setup!$C$13)-CA392,MAX(0,$H392-SUM($DP392:DX392)))</f>
        <v/>
      </c>
      <c r="DZ392">
        <f>MIN(AD391*(1+AD$6/Setup!$C$13)-CB392,MAX(0,$H392-SUM($DP392:DY392)))</f>
        <v/>
      </c>
      <c r="EA392">
        <f>MIN(AE391*(1+AE$6/Setup!$C$13)-CC392,MAX(0,$H392-SUM($DP392:DZ392)))</f>
        <v/>
      </c>
      <c r="EB392">
        <f>MIN(AF391*(1+AF$6/Setup!$C$13)-CD392,MAX(0,$H392-SUM($DP392:EA392)))</f>
        <v/>
      </c>
      <c r="EC392">
        <f>MIN(AG391*(1+AG$6/Setup!$C$13)-CE392,MAX(0,$H392-SUM($DP392:EB392)))</f>
        <v/>
      </c>
      <c r="ED392">
        <f>MIN(AH391*(1+AH$6/Setup!$C$13)-CF392,MAX(0,$H392-SUM($DP392:EC392)))</f>
        <v/>
      </c>
      <c r="EE392">
        <f>MIN(AI391*(1+AI$6/Setup!$C$13)-CG392,MAX(0,$H392-SUM($DP392:ED392)))</f>
        <v/>
      </c>
      <c r="EF392">
        <f>MIN(AJ391*(1+AJ$6/Setup!$C$13)-CH392,MAX(0,$H392-SUM($DP392:EE392)))</f>
        <v/>
      </c>
      <c r="EG392">
        <f>MIN(AK391*(1+AK$6/Setup!$C$13)-CI392,MAX(0,$H392-SUM($DP392:EF392)))</f>
        <v/>
      </c>
      <c r="EH392">
        <f>MIN(AL391*(1+AL$6/Setup!$C$13)-CJ392,MAX(0,$H392-SUM($DP392:EG392)))</f>
        <v/>
      </c>
      <c r="EI392">
        <f>MIN(AM391*(1+AM$6/Setup!$C$13)-CK392,MAX(0,$H392-SUM($DP392:EH392)))</f>
        <v/>
      </c>
      <c r="EJ392">
        <f>MIN(AN391*(1+AN$6/Setup!$C$13)-CL392,MAX(0,$H392-SUM($DP392:EI392)))</f>
        <v/>
      </c>
      <c r="EK392">
        <f>MIN(AO391*(1+AO$6/Setup!$C$13)-CM392,MAX(0,$H392-SUM($DP392:EJ392)))</f>
        <v/>
      </c>
      <c r="EL392">
        <f>MIN(AP391*(1+AP$6/Setup!$C$13)-CN392,MAX(0,$H392-SUM($DP392:EK392)))</f>
        <v/>
      </c>
      <c r="EM392">
        <f>MIN(AQ391*(1+AQ$6/Setup!$C$13)-CO392,MAX(0,$H392-SUM($DP392:EL392)))</f>
        <v/>
      </c>
      <c r="EN392">
        <f>MIN(AR391*(1+AR$6/Setup!$C$13)-CP392,MAX(0,$H392-SUM($DP392:EM392)))</f>
        <v/>
      </c>
      <c r="EO392">
        <f>MIN(AS391*(1+AS$6/Setup!$C$13)-CQ392,MAX(0,$H392-SUM($DP392:EN392)))</f>
        <v/>
      </c>
      <c r="EP392">
        <f>MIN(AT391*(1+AT$6/Setup!$C$13)-CR392,MAX(0,$H392-SUM($DP392:EO392)))</f>
        <v/>
      </c>
      <c r="EQ392">
        <f>MIN(AU391*(1+AU$6/Setup!$C$13)-CS392,MAX(0,$H392-SUM($DP392:EP392)))</f>
        <v/>
      </c>
      <c r="ER392">
        <f>MIN(AV391*(1+AV$6/Setup!$C$13)-CT392,MAX(0,$H392-SUM($DP392:EQ392)))</f>
        <v/>
      </c>
      <c r="ES392">
        <f>MIN(AW391*(1+AW$6/Setup!$C$13)-CU392,MAX(0,$H392-SUM($DP392:ER392)))</f>
        <v/>
      </c>
      <c r="ET392">
        <f>MIN(AX391*(1+AX$6/Setup!$C$13)-CV392,MAX(0,$H392-SUM($DP392:ES392)))</f>
        <v/>
      </c>
      <c r="EU392">
        <f>MIN(AY391*(1+AY$6/Setup!$C$13)-CW392,MAX(0,$H392-SUM($DP392:ET392)))</f>
        <v/>
      </c>
      <c r="EV392">
        <f>MIN(AZ391*(1+AZ$6/Setup!$C$13)-CX392,MAX(0,$H392-SUM($DP392:EU392)))</f>
        <v/>
      </c>
      <c r="EW392">
        <f>MIN(BA391*(1+BA$6/Setup!$C$13)-CY392,MAX(0,$H392-SUM($DP392:EV392)))</f>
        <v/>
      </c>
      <c r="EX392">
        <f>MIN(BB391*(1+BB$6/Setup!$C$13)-CZ392,MAX(0,$H392-SUM($DP392:EW392)))</f>
        <v/>
      </c>
      <c r="EY392">
        <f>MIN(BC391*(1+BC$6/Setup!$C$13)-DA392,MAX(0,$H392-SUM($DP392:EX392)))</f>
        <v/>
      </c>
      <c r="EZ392">
        <f>MIN(BD391*(1+BD$6/Setup!$C$13)-DB392,MAX(0,$H392-SUM($DP392:EY392)))</f>
        <v/>
      </c>
      <c r="FA392">
        <f>MIN(BE391*(1+BE$6/Setup!$C$13)-DC392,MAX(0,$H392-SUM($DP392:EZ392)))</f>
        <v/>
      </c>
      <c r="FB392">
        <f>MIN(BF391*(1+BF$6/Setup!$C$13)-DD392,MAX(0,$H392-SUM($DP392:FA392)))</f>
        <v/>
      </c>
      <c r="FC392">
        <f>MIN(BG391*(1+BG$6/Setup!$C$13)-DE392,MAX(0,$H392-SUM($DP392:FB392)))</f>
        <v/>
      </c>
      <c r="FD392">
        <f>MIN(BH391*(1+BH$6/Setup!$C$13)-DF392,MAX(0,$H392-SUM($DP392:FC392)))</f>
        <v/>
      </c>
      <c r="FE392">
        <f>MIN(BI391*(1+BI$6/Setup!$C$13)-DG392,MAX(0,$H392-SUM($DP392:FD392)))</f>
        <v/>
      </c>
      <c r="FF392">
        <f>MIN(BJ391*(1+BJ$6/Setup!$C$13)-DH392,MAX(0,$H392-SUM($DP392:FE392)))</f>
        <v/>
      </c>
      <c r="FG392">
        <f>MIN(BK391*(1+BK$6/Setup!$C$13)-DI392,MAX(0,$H392-SUM($DP392:FF392)))</f>
        <v/>
      </c>
      <c r="FH392">
        <f>MIN(BL391*(1+BL$6/Setup!$C$13)-DJ392,MAX(0,$H392-SUM($DP392:FG392)))</f>
        <v/>
      </c>
      <c r="FI392">
        <f>MIN(BM391*(1+BM$6/Setup!$C$13)-DK392,MAX(0,$H392-SUM($DP392:FH392)))</f>
        <v/>
      </c>
      <c r="FJ392">
        <f>MIN(BN391*(1+BN$6/Setup!$C$13)-DL392,MAX(0,$H392-SUM($DP392:FI392)))</f>
        <v/>
      </c>
      <c r="FK392">
        <f>MIN(BO391*(1+BO$6/Setup!$C$13)-DM392,MAX(0,$H392-SUM($DP392:FJ392)))</f>
        <v/>
      </c>
      <c r="FL392">
        <f>MIN(BP391*(1+BP$6/Setup!$C$13)-DN392,MAX(0,$H392-SUM($DP392:FK392)))</f>
        <v/>
      </c>
      <c r="FM392">
        <f>MIN(BQ391*(1+BQ$6/Setup!$C$13)-DO392,MAX(0,$H392-SUM($DP392:FL392)))</f>
        <v/>
      </c>
    </row>
    <row r="393">
      <c r="A393">
        <f>A392+1</f>
        <v/>
      </c>
      <c r="B393">
        <f>IF(Setup!$C$6="Every week",Setup!$C$7+7*(A393-1),IF(Setup!$C$6="Every 2 weeks",Setup!$C$7+14*(A393-1),IF(Setup!$C$6="Every month",EDATE(Setup!$C$7,A393-1),EOMONTH(Setup!$C$7,INT((A393-1+Setup!$C$20)/2)-1)+MIN(IF(MOD(A393-1+Setup!$C$20,2)=0,Setup!$C$18,Setup!$C$19),DAY(EOMONTH(Setup!$C$7,INT((A393-1+Setup!$C$20)/2)))))))</f>
        <v/>
      </c>
      <c r="C393">
        <f>N('Paycheck Plan'!J389)</f>
        <v/>
      </c>
      <c r="D393">
        <f>N('Paycheck Plan'!K389)</f>
        <v/>
      </c>
      <c r="E393">
        <f>MIN(MAX(0,Setup!$C$10-F392),MAX(0,Setup!$C$8+C393-G393))</f>
        <v/>
      </c>
      <c r="F393">
        <f>F392+E393</f>
        <v/>
      </c>
      <c r="G393">
        <f>MIN(Setup!$C$14,MAX(0,Setup!$C$8+C393))</f>
        <v/>
      </c>
      <c r="H393">
        <f>MAX(0,Setup!$C$8+C393-G393-E393)+SUM($T$7:$BQ$7)-SUM(BR393:DO393)</f>
        <v/>
      </c>
      <c r="I393">
        <f>SUMPRODUCT(T392:BQ392,$T$6:$BQ$6)/Setup!$C$13</f>
        <v/>
      </c>
      <c r="J393">
        <f>SUM(T393:BQ393)</f>
        <v/>
      </c>
      <c r="K393">
        <f>IF(MAX(DP393:FM393)&gt;0,MATCH(MAX(DP393:FM393),DP393:FM393,0),1)</f>
        <v/>
      </c>
      <c r="T393">
        <f>MAX(0,T392*(1+T$6/Setup!$C$13)-BR393-DP393)+IF($K393=1,$D393,0)</f>
        <v/>
      </c>
      <c r="U393">
        <f>MAX(0,U392*(1+U$6/Setup!$C$13)-BS393-DQ393)+IF($K393=2,$D393,0)</f>
        <v/>
      </c>
      <c r="V393">
        <f>MAX(0,V392*(1+V$6/Setup!$C$13)-BT393-DR393)+IF($K393=3,$D393,0)</f>
        <v/>
      </c>
      <c r="W393">
        <f>MAX(0,W392*(1+W$6/Setup!$C$13)-BU393-DS393)+IF($K393=4,$D393,0)</f>
        <v/>
      </c>
      <c r="X393">
        <f>MAX(0,X392*(1+X$6/Setup!$C$13)-BV393-DT393)+IF($K393=5,$D393,0)</f>
        <v/>
      </c>
      <c r="Y393">
        <f>MAX(0,Y392*(1+Y$6/Setup!$C$13)-BW393-DU393)+IF($K393=6,$D393,0)</f>
        <v/>
      </c>
      <c r="Z393">
        <f>MAX(0,Z392*(1+Z$6/Setup!$C$13)-BX393-DV393)+IF($K393=7,$D393,0)</f>
        <v/>
      </c>
      <c r="AA393">
        <f>MAX(0,AA392*(1+AA$6/Setup!$C$13)-BY393-DW393)+IF($K393=8,$D393,0)</f>
        <v/>
      </c>
      <c r="AB393">
        <f>MAX(0,AB392*(1+AB$6/Setup!$C$13)-BZ393-DX393)+IF($K393=9,$D393,0)</f>
        <v/>
      </c>
      <c r="AC393">
        <f>MAX(0,AC392*(1+AC$6/Setup!$C$13)-CA393-DY393)+IF($K393=10,$D393,0)</f>
        <v/>
      </c>
      <c r="AD393">
        <f>MAX(0,AD392*(1+AD$6/Setup!$C$13)-CB393-DZ393)+IF($K393=11,$D393,0)</f>
        <v/>
      </c>
      <c r="AE393">
        <f>MAX(0,AE392*(1+AE$6/Setup!$C$13)-CC393-EA393)+IF($K393=12,$D393,0)</f>
        <v/>
      </c>
      <c r="AF393">
        <f>MAX(0,AF392*(1+AF$6/Setup!$C$13)-CD393-EB393)+IF($K393=13,$D393,0)</f>
        <v/>
      </c>
      <c r="AG393">
        <f>MAX(0,AG392*(1+AG$6/Setup!$C$13)-CE393-EC393)+IF($K393=14,$D393,0)</f>
        <v/>
      </c>
      <c r="AH393">
        <f>MAX(0,AH392*(1+AH$6/Setup!$C$13)-CF393-ED393)+IF($K393=15,$D393,0)</f>
        <v/>
      </c>
      <c r="AI393">
        <f>MAX(0,AI392*(1+AI$6/Setup!$C$13)-CG393-EE393)+IF($K393=16,$D393,0)</f>
        <v/>
      </c>
      <c r="AJ393">
        <f>MAX(0,AJ392*(1+AJ$6/Setup!$C$13)-CH393-EF393)+IF($K393=17,$D393,0)</f>
        <v/>
      </c>
      <c r="AK393">
        <f>MAX(0,AK392*(1+AK$6/Setup!$C$13)-CI393-EG393)+IF($K393=18,$D393,0)</f>
        <v/>
      </c>
      <c r="AL393">
        <f>MAX(0,AL392*(1+AL$6/Setup!$C$13)-CJ393-EH393)+IF($K393=19,$D393,0)</f>
        <v/>
      </c>
      <c r="AM393">
        <f>MAX(0,AM392*(1+AM$6/Setup!$C$13)-CK393-EI393)+IF($K393=20,$D393,0)</f>
        <v/>
      </c>
      <c r="AN393">
        <f>MAX(0,AN392*(1+AN$6/Setup!$C$13)-CL393-EJ393)+IF($K393=21,$D393,0)</f>
        <v/>
      </c>
      <c r="AO393">
        <f>MAX(0,AO392*(1+AO$6/Setup!$C$13)-CM393-EK393)+IF($K393=22,$D393,0)</f>
        <v/>
      </c>
      <c r="AP393">
        <f>MAX(0,AP392*(1+AP$6/Setup!$C$13)-CN393-EL393)+IF($K393=23,$D393,0)</f>
        <v/>
      </c>
      <c r="AQ393">
        <f>MAX(0,AQ392*(1+AQ$6/Setup!$C$13)-CO393-EM393)+IF($K393=24,$D393,0)</f>
        <v/>
      </c>
      <c r="AR393">
        <f>MAX(0,AR392*(1+AR$6/Setup!$C$13)-CP393-EN393)+IF($K393=25,$D393,0)</f>
        <v/>
      </c>
      <c r="AS393">
        <f>MAX(0,AS392*(1+AS$6/Setup!$C$13)-CQ393-EO393)+IF($K393=26,$D393,0)</f>
        <v/>
      </c>
      <c r="AT393">
        <f>MAX(0,AT392*(1+AT$6/Setup!$C$13)-CR393-EP393)+IF($K393=27,$D393,0)</f>
        <v/>
      </c>
      <c r="AU393">
        <f>MAX(0,AU392*(1+AU$6/Setup!$C$13)-CS393-EQ393)+IF($K393=28,$D393,0)</f>
        <v/>
      </c>
      <c r="AV393">
        <f>MAX(0,AV392*(1+AV$6/Setup!$C$13)-CT393-ER393)+IF($K393=29,$D393,0)</f>
        <v/>
      </c>
      <c r="AW393">
        <f>MAX(0,AW392*(1+AW$6/Setup!$C$13)-CU393-ES393)+IF($K393=30,$D393,0)</f>
        <v/>
      </c>
      <c r="AX393">
        <f>MAX(0,AX392*(1+AX$6/Setup!$C$13)-CV393-ET393)+IF($K393=31,$D393,0)</f>
        <v/>
      </c>
      <c r="AY393">
        <f>MAX(0,AY392*(1+AY$6/Setup!$C$13)-CW393-EU393)+IF($K393=32,$D393,0)</f>
        <v/>
      </c>
      <c r="AZ393">
        <f>MAX(0,AZ392*(1+AZ$6/Setup!$C$13)-CX393-EV393)+IF($K393=33,$D393,0)</f>
        <v/>
      </c>
      <c r="BA393">
        <f>MAX(0,BA392*(1+BA$6/Setup!$C$13)-CY393-EW393)+IF($K393=34,$D393,0)</f>
        <v/>
      </c>
      <c r="BB393">
        <f>MAX(0,BB392*(1+BB$6/Setup!$C$13)-CZ393-EX393)+IF($K393=35,$D393,0)</f>
        <v/>
      </c>
      <c r="BC393">
        <f>MAX(0,BC392*(1+BC$6/Setup!$C$13)-DA393-EY393)+IF($K393=36,$D393,0)</f>
        <v/>
      </c>
      <c r="BD393">
        <f>MAX(0,BD392*(1+BD$6/Setup!$C$13)-DB393-EZ393)+IF($K393=37,$D393,0)</f>
        <v/>
      </c>
      <c r="BE393">
        <f>MAX(0,BE392*(1+BE$6/Setup!$C$13)-DC393-FA393)+IF($K393=38,$D393,0)</f>
        <v/>
      </c>
      <c r="BF393">
        <f>MAX(0,BF392*(1+BF$6/Setup!$C$13)-DD393-FB393)+IF($K393=39,$D393,0)</f>
        <v/>
      </c>
      <c r="BG393">
        <f>MAX(0,BG392*(1+BG$6/Setup!$C$13)-DE393-FC393)+IF($K393=40,$D393,0)</f>
        <v/>
      </c>
      <c r="BH393">
        <f>MAX(0,BH392*(1+BH$6/Setup!$C$13)-DF393-FD393)+IF($K393=41,$D393,0)</f>
        <v/>
      </c>
      <c r="BI393">
        <f>MAX(0,BI392*(1+BI$6/Setup!$C$13)-DG393-FE393)+IF($K393=42,$D393,0)</f>
        <v/>
      </c>
      <c r="BJ393">
        <f>MAX(0,BJ392*(1+BJ$6/Setup!$C$13)-DH393-FF393)+IF($K393=43,$D393,0)</f>
        <v/>
      </c>
      <c r="BK393">
        <f>MAX(0,BK392*(1+BK$6/Setup!$C$13)-DI393-FG393)+IF($K393=44,$D393,0)</f>
        <v/>
      </c>
      <c r="BL393">
        <f>MAX(0,BL392*(1+BL$6/Setup!$C$13)-DJ393-FH393)+IF($K393=45,$D393,0)</f>
        <v/>
      </c>
      <c r="BM393">
        <f>MAX(0,BM392*(1+BM$6/Setup!$C$13)-DK393-FI393)+IF($K393=46,$D393,0)</f>
        <v/>
      </c>
      <c r="BN393">
        <f>MAX(0,BN392*(1+BN$6/Setup!$C$13)-DL393-FJ393)+IF($K393=47,$D393,0)</f>
        <v/>
      </c>
      <c r="BO393">
        <f>MAX(0,BO392*(1+BO$6/Setup!$C$13)-DM393-FK393)+IF($K393=48,$D393,0)</f>
        <v/>
      </c>
      <c r="BP393">
        <f>MAX(0,BP392*(1+BP$6/Setup!$C$13)-DN393-FL393)+IF($K393=49,$D393,0)</f>
        <v/>
      </c>
      <c r="BQ393">
        <f>MAX(0,BQ392*(1+BQ$6/Setup!$C$13)-DO393-FM393)+IF($K393=50,$D393,0)</f>
        <v/>
      </c>
      <c r="BR393">
        <f>MIN(T392*(1+T$6/Setup!$C$13),T$7)</f>
        <v/>
      </c>
      <c r="BS393">
        <f>MIN(U392*(1+U$6/Setup!$C$13),U$7)</f>
        <v/>
      </c>
      <c r="BT393">
        <f>MIN(V392*(1+V$6/Setup!$C$13),V$7)</f>
        <v/>
      </c>
      <c r="BU393">
        <f>MIN(W392*(1+W$6/Setup!$C$13),W$7)</f>
        <v/>
      </c>
      <c r="BV393">
        <f>MIN(X392*(1+X$6/Setup!$C$13),X$7)</f>
        <v/>
      </c>
      <c r="BW393">
        <f>MIN(Y392*(1+Y$6/Setup!$C$13),Y$7)</f>
        <v/>
      </c>
      <c r="BX393">
        <f>MIN(Z392*(1+Z$6/Setup!$C$13),Z$7)</f>
        <v/>
      </c>
      <c r="BY393">
        <f>MIN(AA392*(1+AA$6/Setup!$C$13),AA$7)</f>
        <v/>
      </c>
      <c r="BZ393">
        <f>MIN(AB392*(1+AB$6/Setup!$C$13),AB$7)</f>
        <v/>
      </c>
      <c r="CA393">
        <f>MIN(AC392*(1+AC$6/Setup!$C$13),AC$7)</f>
        <v/>
      </c>
      <c r="CB393">
        <f>MIN(AD392*(1+AD$6/Setup!$C$13),AD$7)</f>
        <v/>
      </c>
      <c r="CC393">
        <f>MIN(AE392*(1+AE$6/Setup!$C$13),AE$7)</f>
        <v/>
      </c>
      <c r="CD393">
        <f>MIN(AF392*(1+AF$6/Setup!$C$13),AF$7)</f>
        <v/>
      </c>
      <c r="CE393">
        <f>MIN(AG392*(1+AG$6/Setup!$C$13),AG$7)</f>
        <v/>
      </c>
      <c r="CF393">
        <f>MIN(AH392*(1+AH$6/Setup!$C$13),AH$7)</f>
        <v/>
      </c>
      <c r="CG393">
        <f>MIN(AI392*(1+AI$6/Setup!$C$13),AI$7)</f>
        <v/>
      </c>
      <c r="CH393">
        <f>MIN(AJ392*(1+AJ$6/Setup!$C$13),AJ$7)</f>
        <v/>
      </c>
      <c r="CI393">
        <f>MIN(AK392*(1+AK$6/Setup!$C$13),AK$7)</f>
        <v/>
      </c>
      <c r="CJ393">
        <f>MIN(AL392*(1+AL$6/Setup!$C$13),AL$7)</f>
        <v/>
      </c>
      <c r="CK393">
        <f>MIN(AM392*(1+AM$6/Setup!$C$13),AM$7)</f>
        <v/>
      </c>
      <c r="CL393">
        <f>MIN(AN392*(1+AN$6/Setup!$C$13),AN$7)</f>
        <v/>
      </c>
      <c r="CM393">
        <f>MIN(AO392*(1+AO$6/Setup!$C$13),AO$7)</f>
        <v/>
      </c>
      <c r="CN393">
        <f>MIN(AP392*(1+AP$6/Setup!$C$13),AP$7)</f>
        <v/>
      </c>
      <c r="CO393">
        <f>MIN(AQ392*(1+AQ$6/Setup!$C$13),AQ$7)</f>
        <v/>
      </c>
      <c r="CP393">
        <f>MIN(AR392*(1+AR$6/Setup!$C$13),AR$7)</f>
        <v/>
      </c>
      <c r="CQ393">
        <f>MIN(AS392*(1+AS$6/Setup!$C$13),AS$7)</f>
        <v/>
      </c>
      <c r="CR393">
        <f>MIN(AT392*(1+AT$6/Setup!$C$13),AT$7)</f>
        <v/>
      </c>
      <c r="CS393">
        <f>MIN(AU392*(1+AU$6/Setup!$C$13),AU$7)</f>
        <v/>
      </c>
      <c r="CT393">
        <f>MIN(AV392*(1+AV$6/Setup!$C$13),AV$7)</f>
        <v/>
      </c>
      <c r="CU393">
        <f>MIN(AW392*(1+AW$6/Setup!$C$13),AW$7)</f>
        <v/>
      </c>
      <c r="CV393">
        <f>MIN(AX392*(1+AX$6/Setup!$C$13),AX$7)</f>
        <v/>
      </c>
      <c r="CW393">
        <f>MIN(AY392*(1+AY$6/Setup!$C$13),AY$7)</f>
        <v/>
      </c>
      <c r="CX393">
        <f>MIN(AZ392*(1+AZ$6/Setup!$C$13),AZ$7)</f>
        <v/>
      </c>
      <c r="CY393">
        <f>MIN(BA392*(1+BA$6/Setup!$C$13),BA$7)</f>
        <v/>
      </c>
      <c r="CZ393">
        <f>MIN(BB392*(1+BB$6/Setup!$C$13),BB$7)</f>
        <v/>
      </c>
      <c r="DA393">
        <f>MIN(BC392*(1+BC$6/Setup!$C$13),BC$7)</f>
        <v/>
      </c>
      <c r="DB393">
        <f>MIN(BD392*(1+BD$6/Setup!$C$13),BD$7)</f>
        <v/>
      </c>
      <c r="DC393">
        <f>MIN(BE392*(1+BE$6/Setup!$C$13),BE$7)</f>
        <v/>
      </c>
      <c r="DD393">
        <f>MIN(BF392*(1+BF$6/Setup!$C$13),BF$7)</f>
        <v/>
      </c>
      <c r="DE393">
        <f>MIN(BG392*(1+BG$6/Setup!$C$13),BG$7)</f>
        <v/>
      </c>
      <c r="DF393">
        <f>MIN(BH392*(1+BH$6/Setup!$C$13),BH$7)</f>
        <v/>
      </c>
      <c r="DG393">
        <f>MIN(BI392*(1+BI$6/Setup!$C$13),BI$7)</f>
        <v/>
      </c>
      <c r="DH393">
        <f>MIN(BJ392*(1+BJ$6/Setup!$C$13),BJ$7)</f>
        <v/>
      </c>
      <c r="DI393">
        <f>MIN(BK392*(1+BK$6/Setup!$C$13),BK$7)</f>
        <v/>
      </c>
      <c r="DJ393">
        <f>MIN(BL392*(1+BL$6/Setup!$C$13),BL$7)</f>
        <v/>
      </c>
      <c r="DK393">
        <f>MIN(BM392*(1+BM$6/Setup!$C$13),BM$7)</f>
        <v/>
      </c>
      <c r="DL393">
        <f>MIN(BN392*(1+BN$6/Setup!$C$13),BN$7)</f>
        <v/>
      </c>
      <c r="DM393">
        <f>MIN(BO392*(1+BO$6/Setup!$C$13),BO$7)</f>
        <v/>
      </c>
      <c r="DN393">
        <f>MIN(BP392*(1+BP$6/Setup!$C$13),BP$7)</f>
        <v/>
      </c>
      <c r="DO393">
        <f>MIN(BQ392*(1+BQ$6/Setup!$C$13),BQ$7)</f>
        <v/>
      </c>
      <c r="DP393">
        <f>MIN(T392*(1+T$6/Setup!$C$13)-BR393,$H393)</f>
        <v/>
      </c>
      <c r="DQ393">
        <f>MIN(U392*(1+U$6/Setup!$C$13)-BS393,MAX(0,$H393-SUM($DP393:DP393)))</f>
        <v/>
      </c>
      <c r="DR393">
        <f>MIN(V392*(1+V$6/Setup!$C$13)-BT393,MAX(0,$H393-SUM($DP393:DQ393)))</f>
        <v/>
      </c>
      <c r="DS393">
        <f>MIN(W392*(1+W$6/Setup!$C$13)-BU393,MAX(0,$H393-SUM($DP393:DR393)))</f>
        <v/>
      </c>
      <c r="DT393">
        <f>MIN(X392*(1+X$6/Setup!$C$13)-BV393,MAX(0,$H393-SUM($DP393:DS393)))</f>
        <v/>
      </c>
      <c r="DU393">
        <f>MIN(Y392*(1+Y$6/Setup!$C$13)-BW393,MAX(0,$H393-SUM($DP393:DT393)))</f>
        <v/>
      </c>
      <c r="DV393">
        <f>MIN(Z392*(1+Z$6/Setup!$C$13)-BX393,MAX(0,$H393-SUM($DP393:DU393)))</f>
        <v/>
      </c>
      <c r="DW393">
        <f>MIN(AA392*(1+AA$6/Setup!$C$13)-BY393,MAX(0,$H393-SUM($DP393:DV393)))</f>
        <v/>
      </c>
      <c r="DX393">
        <f>MIN(AB392*(1+AB$6/Setup!$C$13)-BZ393,MAX(0,$H393-SUM($DP393:DW393)))</f>
        <v/>
      </c>
      <c r="DY393">
        <f>MIN(AC392*(1+AC$6/Setup!$C$13)-CA393,MAX(0,$H393-SUM($DP393:DX393)))</f>
        <v/>
      </c>
      <c r="DZ393">
        <f>MIN(AD392*(1+AD$6/Setup!$C$13)-CB393,MAX(0,$H393-SUM($DP393:DY393)))</f>
        <v/>
      </c>
      <c r="EA393">
        <f>MIN(AE392*(1+AE$6/Setup!$C$13)-CC393,MAX(0,$H393-SUM($DP393:DZ393)))</f>
        <v/>
      </c>
      <c r="EB393">
        <f>MIN(AF392*(1+AF$6/Setup!$C$13)-CD393,MAX(0,$H393-SUM($DP393:EA393)))</f>
        <v/>
      </c>
      <c r="EC393">
        <f>MIN(AG392*(1+AG$6/Setup!$C$13)-CE393,MAX(0,$H393-SUM($DP393:EB393)))</f>
        <v/>
      </c>
      <c r="ED393">
        <f>MIN(AH392*(1+AH$6/Setup!$C$13)-CF393,MAX(0,$H393-SUM($DP393:EC393)))</f>
        <v/>
      </c>
      <c r="EE393">
        <f>MIN(AI392*(1+AI$6/Setup!$C$13)-CG393,MAX(0,$H393-SUM($DP393:ED393)))</f>
        <v/>
      </c>
      <c r="EF393">
        <f>MIN(AJ392*(1+AJ$6/Setup!$C$13)-CH393,MAX(0,$H393-SUM($DP393:EE393)))</f>
        <v/>
      </c>
      <c r="EG393">
        <f>MIN(AK392*(1+AK$6/Setup!$C$13)-CI393,MAX(0,$H393-SUM($DP393:EF393)))</f>
        <v/>
      </c>
      <c r="EH393">
        <f>MIN(AL392*(1+AL$6/Setup!$C$13)-CJ393,MAX(0,$H393-SUM($DP393:EG393)))</f>
        <v/>
      </c>
      <c r="EI393">
        <f>MIN(AM392*(1+AM$6/Setup!$C$13)-CK393,MAX(0,$H393-SUM($DP393:EH393)))</f>
        <v/>
      </c>
      <c r="EJ393">
        <f>MIN(AN392*(1+AN$6/Setup!$C$13)-CL393,MAX(0,$H393-SUM($DP393:EI393)))</f>
        <v/>
      </c>
      <c r="EK393">
        <f>MIN(AO392*(1+AO$6/Setup!$C$13)-CM393,MAX(0,$H393-SUM($DP393:EJ393)))</f>
        <v/>
      </c>
      <c r="EL393">
        <f>MIN(AP392*(1+AP$6/Setup!$C$13)-CN393,MAX(0,$H393-SUM($DP393:EK393)))</f>
        <v/>
      </c>
      <c r="EM393">
        <f>MIN(AQ392*(1+AQ$6/Setup!$C$13)-CO393,MAX(0,$H393-SUM($DP393:EL393)))</f>
        <v/>
      </c>
      <c r="EN393">
        <f>MIN(AR392*(1+AR$6/Setup!$C$13)-CP393,MAX(0,$H393-SUM($DP393:EM393)))</f>
        <v/>
      </c>
      <c r="EO393">
        <f>MIN(AS392*(1+AS$6/Setup!$C$13)-CQ393,MAX(0,$H393-SUM($DP393:EN393)))</f>
        <v/>
      </c>
      <c r="EP393">
        <f>MIN(AT392*(1+AT$6/Setup!$C$13)-CR393,MAX(0,$H393-SUM($DP393:EO393)))</f>
        <v/>
      </c>
      <c r="EQ393">
        <f>MIN(AU392*(1+AU$6/Setup!$C$13)-CS393,MAX(0,$H393-SUM($DP393:EP393)))</f>
        <v/>
      </c>
      <c r="ER393">
        <f>MIN(AV392*(1+AV$6/Setup!$C$13)-CT393,MAX(0,$H393-SUM($DP393:EQ393)))</f>
        <v/>
      </c>
      <c r="ES393">
        <f>MIN(AW392*(1+AW$6/Setup!$C$13)-CU393,MAX(0,$H393-SUM($DP393:ER393)))</f>
        <v/>
      </c>
      <c r="ET393">
        <f>MIN(AX392*(1+AX$6/Setup!$C$13)-CV393,MAX(0,$H393-SUM($DP393:ES393)))</f>
        <v/>
      </c>
      <c r="EU393">
        <f>MIN(AY392*(1+AY$6/Setup!$C$13)-CW393,MAX(0,$H393-SUM($DP393:ET393)))</f>
        <v/>
      </c>
      <c r="EV393">
        <f>MIN(AZ392*(1+AZ$6/Setup!$C$13)-CX393,MAX(0,$H393-SUM($DP393:EU393)))</f>
        <v/>
      </c>
      <c r="EW393">
        <f>MIN(BA392*(1+BA$6/Setup!$C$13)-CY393,MAX(0,$H393-SUM($DP393:EV393)))</f>
        <v/>
      </c>
      <c r="EX393">
        <f>MIN(BB392*(1+BB$6/Setup!$C$13)-CZ393,MAX(0,$H393-SUM($DP393:EW393)))</f>
        <v/>
      </c>
      <c r="EY393">
        <f>MIN(BC392*(1+BC$6/Setup!$C$13)-DA393,MAX(0,$H393-SUM($DP393:EX393)))</f>
        <v/>
      </c>
      <c r="EZ393">
        <f>MIN(BD392*(1+BD$6/Setup!$C$13)-DB393,MAX(0,$H393-SUM($DP393:EY393)))</f>
        <v/>
      </c>
      <c r="FA393">
        <f>MIN(BE392*(1+BE$6/Setup!$C$13)-DC393,MAX(0,$H393-SUM($DP393:EZ393)))</f>
        <v/>
      </c>
      <c r="FB393">
        <f>MIN(BF392*(1+BF$6/Setup!$C$13)-DD393,MAX(0,$H393-SUM($DP393:FA393)))</f>
        <v/>
      </c>
      <c r="FC393">
        <f>MIN(BG392*(1+BG$6/Setup!$C$13)-DE393,MAX(0,$H393-SUM($DP393:FB393)))</f>
        <v/>
      </c>
      <c r="FD393">
        <f>MIN(BH392*(1+BH$6/Setup!$C$13)-DF393,MAX(0,$H393-SUM($DP393:FC393)))</f>
        <v/>
      </c>
      <c r="FE393">
        <f>MIN(BI392*(1+BI$6/Setup!$C$13)-DG393,MAX(0,$H393-SUM($DP393:FD393)))</f>
        <v/>
      </c>
      <c r="FF393">
        <f>MIN(BJ392*(1+BJ$6/Setup!$C$13)-DH393,MAX(0,$H393-SUM($DP393:FE393)))</f>
        <v/>
      </c>
      <c r="FG393">
        <f>MIN(BK392*(1+BK$6/Setup!$C$13)-DI393,MAX(0,$H393-SUM($DP393:FF393)))</f>
        <v/>
      </c>
      <c r="FH393">
        <f>MIN(BL392*(1+BL$6/Setup!$C$13)-DJ393,MAX(0,$H393-SUM($DP393:FG393)))</f>
        <v/>
      </c>
      <c r="FI393">
        <f>MIN(BM392*(1+BM$6/Setup!$C$13)-DK393,MAX(0,$H393-SUM($DP393:FH393)))</f>
        <v/>
      </c>
      <c r="FJ393">
        <f>MIN(BN392*(1+BN$6/Setup!$C$13)-DL393,MAX(0,$H393-SUM($DP393:FI393)))</f>
        <v/>
      </c>
      <c r="FK393">
        <f>MIN(BO392*(1+BO$6/Setup!$C$13)-DM393,MAX(0,$H393-SUM($DP393:FJ393)))</f>
        <v/>
      </c>
      <c r="FL393">
        <f>MIN(BP392*(1+BP$6/Setup!$C$13)-DN393,MAX(0,$H393-SUM($DP393:FK393)))</f>
        <v/>
      </c>
      <c r="FM393">
        <f>MIN(BQ392*(1+BQ$6/Setup!$C$13)-DO393,MAX(0,$H393-SUM($DP393:FL393)))</f>
        <v/>
      </c>
    </row>
    <row r="394">
      <c r="A394">
        <f>A393+1</f>
        <v/>
      </c>
      <c r="B394">
        <f>IF(Setup!$C$6="Every week",Setup!$C$7+7*(A394-1),IF(Setup!$C$6="Every 2 weeks",Setup!$C$7+14*(A394-1),IF(Setup!$C$6="Every month",EDATE(Setup!$C$7,A394-1),EOMONTH(Setup!$C$7,INT((A394-1+Setup!$C$20)/2)-1)+MIN(IF(MOD(A394-1+Setup!$C$20,2)=0,Setup!$C$18,Setup!$C$19),DAY(EOMONTH(Setup!$C$7,INT((A394-1+Setup!$C$20)/2)))))))</f>
        <v/>
      </c>
      <c r="C394">
        <f>N('Paycheck Plan'!J390)</f>
        <v/>
      </c>
      <c r="D394">
        <f>N('Paycheck Plan'!K390)</f>
        <v/>
      </c>
      <c r="E394">
        <f>MIN(MAX(0,Setup!$C$10-F393),MAX(0,Setup!$C$8+C394-G394))</f>
        <v/>
      </c>
      <c r="F394">
        <f>F393+E394</f>
        <v/>
      </c>
      <c r="G394">
        <f>MIN(Setup!$C$14,MAX(0,Setup!$C$8+C394))</f>
        <v/>
      </c>
      <c r="H394">
        <f>MAX(0,Setup!$C$8+C394-G394-E394)+SUM($T$7:$BQ$7)-SUM(BR394:DO394)</f>
        <v/>
      </c>
      <c r="I394">
        <f>SUMPRODUCT(T393:BQ393,$T$6:$BQ$6)/Setup!$C$13</f>
        <v/>
      </c>
      <c r="J394">
        <f>SUM(T394:BQ394)</f>
        <v/>
      </c>
      <c r="K394">
        <f>IF(MAX(DP394:FM394)&gt;0,MATCH(MAX(DP394:FM394),DP394:FM394,0),1)</f>
        <v/>
      </c>
      <c r="T394">
        <f>MAX(0,T393*(1+T$6/Setup!$C$13)-BR394-DP394)+IF($K394=1,$D394,0)</f>
        <v/>
      </c>
      <c r="U394">
        <f>MAX(0,U393*(1+U$6/Setup!$C$13)-BS394-DQ394)+IF($K394=2,$D394,0)</f>
        <v/>
      </c>
      <c r="V394">
        <f>MAX(0,V393*(1+V$6/Setup!$C$13)-BT394-DR394)+IF($K394=3,$D394,0)</f>
        <v/>
      </c>
      <c r="W394">
        <f>MAX(0,W393*(1+W$6/Setup!$C$13)-BU394-DS394)+IF($K394=4,$D394,0)</f>
        <v/>
      </c>
      <c r="X394">
        <f>MAX(0,X393*(1+X$6/Setup!$C$13)-BV394-DT394)+IF($K394=5,$D394,0)</f>
        <v/>
      </c>
      <c r="Y394">
        <f>MAX(0,Y393*(1+Y$6/Setup!$C$13)-BW394-DU394)+IF($K394=6,$D394,0)</f>
        <v/>
      </c>
      <c r="Z394">
        <f>MAX(0,Z393*(1+Z$6/Setup!$C$13)-BX394-DV394)+IF($K394=7,$D394,0)</f>
        <v/>
      </c>
      <c r="AA394">
        <f>MAX(0,AA393*(1+AA$6/Setup!$C$13)-BY394-DW394)+IF($K394=8,$D394,0)</f>
        <v/>
      </c>
      <c r="AB394">
        <f>MAX(0,AB393*(1+AB$6/Setup!$C$13)-BZ394-DX394)+IF($K394=9,$D394,0)</f>
        <v/>
      </c>
      <c r="AC394">
        <f>MAX(0,AC393*(1+AC$6/Setup!$C$13)-CA394-DY394)+IF($K394=10,$D394,0)</f>
        <v/>
      </c>
      <c r="AD394">
        <f>MAX(0,AD393*(1+AD$6/Setup!$C$13)-CB394-DZ394)+IF($K394=11,$D394,0)</f>
        <v/>
      </c>
      <c r="AE394">
        <f>MAX(0,AE393*(1+AE$6/Setup!$C$13)-CC394-EA394)+IF($K394=12,$D394,0)</f>
        <v/>
      </c>
      <c r="AF394">
        <f>MAX(0,AF393*(1+AF$6/Setup!$C$13)-CD394-EB394)+IF($K394=13,$D394,0)</f>
        <v/>
      </c>
      <c r="AG394">
        <f>MAX(0,AG393*(1+AG$6/Setup!$C$13)-CE394-EC394)+IF($K394=14,$D394,0)</f>
        <v/>
      </c>
      <c r="AH394">
        <f>MAX(0,AH393*(1+AH$6/Setup!$C$13)-CF394-ED394)+IF($K394=15,$D394,0)</f>
        <v/>
      </c>
      <c r="AI394">
        <f>MAX(0,AI393*(1+AI$6/Setup!$C$13)-CG394-EE394)+IF($K394=16,$D394,0)</f>
        <v/>
      </c>
      <c r="AJ394">
        <f>MAX(0,AJ393*(1+AJ$6/Setup!$C$13)-CH394-EF394)+IF($K394=17,$D394,0)</f>
        <v/>
      </c>
      <c r="AK394">
        <f>MAX(0,AK393*(1+AK$6/Setup!$C$13)-CI394-EG394)+IF($K394=18,$D394,0)</f>
        <v/>
      </c>
      <c r="AL394">
        <f>MAX(0,AL393*(1+AL$6/Setup!$C$13)-CJ394-EH394)+IF($K394=19,$D394,0)</f>
        <v/>
      </c>
      <c r="AM394">
        <f>MAX(0,AM393*(1+AM$6/Setup!$C$13)-CK394-EI394)+IF($K394=20,$D394,0)</f>
        <v/>
      </c>
      <c r="AN394">
        <f>MAX(0,AN393*(1+AN$6/Setup!$C$13)-CL394-EJ394)+IF($K394=21,$D394,0)</f>
        <v/>
      </c>
      <c r="AO394">
        <f>MAX(0,AO393*(1+AO$6/Setup!$C$13)-CM394-EK394)+IF($K394=22,$D394,0)</f>
        <v/>
      </c>
      <c r="AP394">
        <f>MAX(0,AP393*(1+AP$6/Setup!$C$13)-CN394-EL394)+IF($K394=23,$D394,0)</f>
        <v/>
      </c>
      <c r="AQ394">
        <f>MAX(0,AQ393*(1+AQ$6/Setup!$C$13)-CO394-EM394)+IF($K394=24,$D394,0)</f>
        <v/>
      </c>
      <c r="AR394">
        <f>MAX(0,AR393*(1+AR$6/Setup!$C$13)-CP394-EN394)+IF($K394=25,$D394,0)</f>
        <v/>
      </c>
      <c r="AS394">
        <f>MAX(0,AS393*(1+AS$6/Setup!$C$13)-CQ394-EO394)+IF($K394=26,$D394,0)</f>
        <v/>
      </c>
      <c r="AT394">
        <f>MAX(0,AT393*(1+AT$6/Setup!$C$13)-CR394-EP394)+IF($K394=27,$D394,0)</f>
        <v/>
      </c>
      <c r="AU394">
        <f>MAX(0,AU393*(1+AU$6/Setup!$C$13)-CS394-EQ394)+IF($K394=28,$D394,0)</f>
        <v/>
      </c>
      <c r="AV394">
        <f>MAX(0,AV393*(1+AV$6/Setup!$C$13)-CT394-ER394)+IF($K394=29,$D394,0)</f>
        <v/>
      </c>
      <c r="AW394">
        <f>MAX(0,AW393*(1+AW$6/Setup!$C$13)-CU394-ES394)+IF($K394=30,$D394,0)</f>
        <v/>
      </c>
      <c r="AX394">
        <f>MAX(0,AX393*(1+AX$6/Setup!$C$13)-CV394-ET394)+IF($K394=31,$D394,0)</f>
        <v/>
      </c>
      <c r="AY394">
        <f>MAX(0,AY393*(1+AY$6/Setup!$C$13)-CW394-EU394)+IF($K394=32,$D394,0)</f>
        <v/>
      </c>
      <c r="AZ394">
        <f>MAX(0,AZ393*(1+AZ$6/Setup!$C$13)-CX394-EV394)+IF($K394=33,$D394,0)</f>
        <v/>
      </c>
      <c r="BA394">
        <f>MAX(0,BA393*(1+BA$6/Setup!$C$13)-CY394-EW394)+IF($K394=34,$D394,0)</f>
        <v/>
      </c>
      <c r="BB394">
        <f>MAX(0,BB393*(1+BB$6/Setup!$C$13)-CZ394-EX394)+IF($K394=35,$D394,0)</f>
        <v/>
      </c>
      <c r="BC394">
        <f>MAX(0,BC393*(1+BC$6/Setup!$C$13)-DA394-EY394)+IF($K394=36,$D394,0)</f>
        <v/>
      </c>
      <c r="BD394">
        <f>MAX(0,BD393*(1+BD$6/Setup!$C$13)-DB394-EZ394)+IF($K394=37,$D394,0)</f>
        <v/>
      </c>
      <c r="BE394">
        <f>MAX(0,BE393*(1+BE$6/Setup!$C$13)-DC394-FA394)+IF($K394=38,$D394,0)</f>
        <v/>
      </c>
      <c r="BF394">
        <f>MAX(0,BF393*(1+BF$6/Setup!$C$13)-DD394-FB394)+IF($K394=39,$D394,0)</f>
        <v/>
      </c>
      <c r="BG394">
        <f>MAX(0,BG393*(1+BG$6/Setup!$C$13)-DE394-FC394)+IF($K394=40,$D394,0)</f>
        <v/>
      </c>
      <c r="BH394">
        <f>MAX(0,BH393*(1+BH$6/Setup!$C$13)-DF394-FD394)+IF($K394=41,$D394,0)</f>
        <v/>
      </c>
      <c r="BI394">
        <f>MAX(0,BI393*(1+BI$6/Setup!$C$13)-DG394-FE394)+IF($K394=42,$D394,0)</f>
        <v/>
      </c>
      <c r="BJ394">
        <f>MAX(0,BJ393*(1+BJ$6/Setup!$C$13)-DH394-FF394)+IF($K394=43,$D394,0)</f>
        <v/>
      </c>
      <c r="BK394">
        <f>MAX(0,BK393*(1+BK$6/Setup!$C$13)-DI394-FG394)+IF($K394=44,$D394,0)</f>
        <v/>
      </c>
      <c r="BL394">
        <f>MAX(0,BL393*(1+BL$6/Setup!$C$13)-DJ394-FH394)+IF($K394=45,$D394,0)</f>
        <v/>
      </c>
      <c r="BM394">
        <f>MAX(0,BM393*(1+BM$6/Setup!$C$13)-DK394-FI394)+IF($K394=46,$D394,0)</f>
        <v/>
      </c>
      <c r="BN394">
        <f>MAX(0,BN393*(1+BN$6/Setup!$C$13)-DL394-FJ394)+IF($K394=47,$D394,0)</f>
        <v/>
      </c>
      <c r="BO394">
        <f>MAX(0,BO393*(1+BO$6/Setup!$C$13)-DM394-FK394)+IF($K394=48,$D394,0)</f>
        <v/>
      </c>
      <c r="BP394">
        <f>MAX(0,BP393*(1+BP$6/Setup!$C$13)-DN394-FL394)+IF($K394=49,$D394,0)</f>
        <v/>
      </c>
      <c r="BQ394">
        <f>MAX(0,BQ393*(1+BQ$6/Setup!$C$13)-DO394-FM394)+IF($K394=50,$D394,0)</f>
        <v/>
      </c>
      <c r="BR394">
        <f>MIN(T393*(1+T$6/Setup!$C$13),T$7)</f>
        <v/>
      </c>
      <c r="BS394">
        <f>MIN(U393*(1+U$6/Setup!$C$13),U$7)</f>
        <v/>
      </c>
      <c r="BT394">
        <f>MIN(V393*(1+V$6/Setup!$C$13),V$7)</f>
        <v/>
      </c>
      <c r="BU394">
        <f>MIN(W393*(1+W$6/Setup!$C$13),W$7)</f>
        <v/>
      </c>
      <c r="BV394">
        <f>MIN(X393*(1+X$6/Setup!$C$13),X$7)</f>
        <v/>
      </c>
      <c r="BW394">
        <f>MIN(Y393*(1+Y$6/Setup!$C$13),Y$7)</f>
        <v/>
      </c>
      <c r="BX394">
        <f>MIN(Z393*(1+Z$6/Setup!$C$13),Z$7)</f>
        <v/>
      </c>
      <c r="BY394">
        <f>MIN(AA393*(1+AA$6/Setup!$C$13),AA$7)</f>
        <v/>
      </c>
      <c r="BZ394">
        <f>MIN(AB393*(1+AB$6/Setup!$C$13),AB$7)</f>
        <v/>
      </c>
      <c r="CA394">
        <f>MIN(AC393*(1+AC$6/Setup!$C$13),AC$7)</f>
        <v/>
      </c>
      <c r="CB394">
        <f>MIN(AD393*(1+AD$6/Setup!$C$13),AD$7)</f>
        <v/>
      </c>
      <c r="CC394">
        <f>MIN(AE393*(1+AE$6/Setup!$C$13),AE$7)</f>
        <v/>
      </c>
      <c r="CD394">
        <f>MIN(AF393*(1+AF$6/Setup!$C$13),AF$7)</f>
        <v/>
      </c>
      <c r="CE394">
        <f>MIN(AG393*(1+AG$6/Setup!$C$13),AG$7)</f>
        <v/>
      </c>
      <c r="CF394">
        <f>MIN(AH393*(1+AH$6/Setup!$C$13),AH$7)</f>
        <v/>
      </c>
      <c r="CG394">
        <f>MIN(AI393*(1+AI$6/Setup!$C$13),AI$7)</f>
        <v/>
      </c>
      <c r="CH394">
        <f>MIN(AJ393*(1+AJ$6/Setup!$C$13),AJ$7)</f>
        <v/>
      </c>
      <c r="CI394">
        <f>MIN(AK393*(1+AK$6/Setup!$C$13),AK$7)</f>
        <v/>
      </c>
      <c r="CJ394">
        <f>MIN(AL393*(1+AL$6/Setup!$C$13),AL$7)</f>
        <v/>
      </c>
      <c r="CK394">
        <f>MIN(AM393*(1+AM$6/Setup!$C$13),AM$7)</f>
        <v/>
      </c>
      <c r="CL394">
        <f>MIN(AN393*(1+AN$6/Setup!$C$13),AN$7)</f>
        <v/>
      </c>
      <c r="CM394">
        <f>MIN(AO393*(1+AO$6/Setup!$C$13),AO$7)</f>
        <v/>
      </c>
      <c r="CN394">
        <f>MIN(AP393*(1+AP$6/Setup!$C$13),AP$7)</f>
        <v/>
      </c>
      <c r="CO394">
        <f>MIN(AQ393*(1+AQ$6/Setup!$C$13),AQ$7)</f>
        <v/>
      </c>
      <c r="CP394">
        <f>MIN(AR393*(1+AR$6/Setup!$C$13),AR$7)</f>
        <v/>
      </c>
      <c r="CQ394">
        <f>MIN(AS393*(1+AS$6/Setup!$C$13),AS$7)</f>
        <v/>
      </c>
      <c r="CR394">
        <f>MIN(AT393*(1+AT$6/Setup!$C$13),AT$7)</f>
        <v/>
      </c>
      <c r="CS394">
        <f>MIN(AU393*(1+AU$6/Setup!$C$13),AU$7)</f>
        <v/>
      </c>
      <c r="CT394">
        <f>MIN(AV393*(1+AV$6/Setup!$C$13),AV$7)</f>
        <v/>
      </c>
      <c r="CU394">
        <f>MIN(AW393*(1+AW$6/Setup!$C$13),AW$7)</f>
        <v/>
      </c>
      <c r="CV394">
        <f>MIN(AX393*(1+AX$6/Setup!$C$13),AX$7)</f>
        <v/>
      </c>
      <c r="CW394">
        <f>MIN(AY393*(1+AY$6/Setup!$C$13),AY$7)</f>
        <v/>
      </c>
      <c r="CX394">
        <f>MIN(AZ393*(1+AZ$6/Setup!$C$13),AZ$7)</f>
        <v/>
      </c>
      <c r="CY394">
        <f>MIN(BA393*(1+BA$6/Setup!$C$13),BA$7)</f>
        <v/>
      </c>
      <c r="CZ394">
        <f>MIN(BB393*(1+BB$6/Setup!$C$13),BB$7)</f>
        <v/>
      </c>
      <c r="DA394">
        <f>MIN(BC393*(1+BC$6/Setup!$C$13),BC$7)</f>
        <v/>
      </c>
      <c r="DB394">
        <f>MIN(BD393*(1+BD$6/Setup!$C$13),BD$7)</f>
        <v/>
      </c>
      <c r="DC394">
        <f>MIN(BE393*(1+BE$6/Setup!$C$13),BE$7)</f>
        <v/>
      </c>
      <c r="DD394">
        <f>MIN(BF393*(1+BF$6/Setup!$C$13),BF$7)</f>
        <v/>
      </c>
      <c r="DE394">
        <f>MIN(BG393*(1+BG$6/Setup!$C$13),BG$7)</f>
        <v/>
      </c>
      <c r="DF394">
        <f>MIN(BH393*(1+BH$6/Setup!$C$13),BH$7)</f>
        <v/>
      </c>
      <c r="DG394">
        <f>MIN(BI393*(1+BI$6/Setup!$C$13),BI$7)</f>
        <v/>
      </c>
      <c r="DH394">
        <f>MIN(BJ393*(1+BJ$6/Setup!$C$13),BJ$7)</f>
        <v/>
      </c>
      <c r="DI394">
        <f>MIN(BK393*(1+BK$6/Setup!$C$13),BK$7)</f>
        <v/>
      </c>
      <c r="DJ394">
        <f>MIN(BL393*(1+BL$6/Setup!$C$13),BL$7)</f>
        <v/>
      </c>
      <c r="DK394">
        <f>MIN(BM393*(1+BM$6/Setup!$C$13),BM$7)</f>
        <v/>
      </c>
      <c r="DL394">
        <f>MIN(BN393*(1+BN$6/Setup!$C$13),BN$7)</f>
        <v/>
      </c>
      <c r="DM394">
        <f>MIN(BO393*(1+BO$6/Setup!$C$13),BO$7)</f>
        <v/>
      </c>
      <c r="DN394">
        <f>MIN(BP393*(1+BP$6/Setup!$C$13),BP$7)</f>
        <v/>
      </c>
      <c r="DO394">
        <f>MIN(BQ393*(1+BQ$6/Setup!$C$13),BQ$7)</f>
        <v/>
      </c>
      <c r="DP394">
        <f>MIN(T393*(1+T$6/Setup!$C$13)-BR394,$H394)</f>
        <v/>
      </c>
      <c r="DQ394">
        <f>MIN(U393*(1+U$6/Setup!$C$13)-BS394,MAX(0,$H394-SUM($DP394:DP394)))</f>
        <v/>
      </c>
      <c r="DR394">
        <f>MIN(V393*(1+V$6/Setup!$C$13)-BT394,MAX(0,$H394-SUM($DP394:DQ394)))</f>
        <v/>
      </c>
      <c r="DS394">
        <f>MIN(W393*(1+W$6/Setup!$C$13)-BU394,MAX(0,$H394-SUM($DP394:DR394)))</f>
        <v/>
      </c>
      <c r="DT394">
        <f>MIN(X393*(1+X$6/Setup!$C$13)-BV394,MAX(0,$H394-SUM($DP394:DS394)))</f>
        <v/>
      </c>
      <c r="DU394">
        <f>MIN(Y393*(1+Y$6/Setup!$C$13)-BW394,MAX(0,$H394-SUM($DP394:DT394)))</f>
        <v/>
      </c>
      <c r="DV394">
        <f>MIN(Z393*(1+Z$6/Setup!$C$13)-BX394,MAX(0,$H394-SUM($DP394:DU394)))</f>
        <v/>
      </c>
      <c r="DW394">
        <f>MIN(AA393*(1+AA$6/Setup!$C$13)-BY394,MAX(0,$H394-SUM($DP394:DV394)))</f>
        <v/>
      </c>
      <c r="DX394">
        <f>MIN(AB393*(1+AB$6/Setup!$C$13)-BZ394,MAX(0,$H394-SUM($DP394:DW394)))</f>
        <v/>
      </c>
      <c r="DY394">
        <f>MIN(AC393*(1+AC$6/Setup!$C$13)-CA394,MAX(0,$H394-SUM($DP394:DX394)))</f>
        <v/>
      </c>
      <c r="DZ394">
        <f>MIN(AD393*(1+AD$6/Setup!$C$13)-CB394,MAX(0,$H394-SUM($DP394:DY394)))</f>
        <v/>
      </c>
      <c r="EA394">
        <f>MIN(AE393*(1+AE$6/Setup!$C$13)-CC394,MAX(0,$H394-SUM($DP394:DZ394)))</f>
        <v/>
      </c>
      <c r="EB394">
        <f>MIN(AF393*(1+AF$6/Setup!$C$13)-CD394,MAX(0,$H394-SUM($DP394:EA394)))</f>
        <v/>
      </c>
      <c r="EC394">
        <f>MIN(AG393*(1+AG$6/Setup!$C$13)-CE394,MAX(0,$H394-SUM($DP394:EB394)))</f>
        <v/>
      </c>
      <c r="ED394">
        <f>MIN(AH393*(1+AH$6/Setup!$C$13)-CF394,MAX(0,$H394-SUM($DP394:EC394)))</f>
        <v/>
      </c>
      <c r="EE394">
        <f>MIN(AI393*(1+AI$6/Setup!$C$13)-CG394,MAX(0,$H394-SUM($DP394:ED394)))</f>
        <v/>
      </c>
      <c r="EF394">
        <f>MIN(AJ393*(1+AJ$6/Setup!$C$13)-CH394,MAX(0,$H394-SUM($DP394:EE394)))</f>
        <v/>
      </c>
      <c r="EG394">
        <f>MIN(AK393*(1+AK$6/Setup!$C$13)-CI394,MAX(0,$H394-SUM($DP394:EF394)))</f>
        <v/>
      </c>
      <c r="EH394">
        <f>MIN(AL393*(1+AL$6/Setup!$C$13)-CJ394,MAX(0,$H394-SUM($DP394:EG394)))</f>
        <v/>
      </c>
      <c r="EI394">
        <f>MIN(AM393*(1+AM$6/Setup!$C$13)-CK394,MAX(0,$H394-SUM($DP394:EH394)))</f>
        <v/>
      </c>
      <c r="EJ394">
        <f>MIN(AN393*(1+AN$6/Setup!$C$13)-CL394,MAX(0,$H394-SUM($DP394:EI394)))</f>
        <v/>
      </c>
      <c r="EK394">
        <f>MIN(AO393*(1+AO$6/Setup!$C$13)-CM394,MAX(0,$H394-SUM($DP394:EJ394)))</f>
        <v/>
      </c>
      <c r="EL394">
        <f>MIN(AP393*(1+AP$6/Setup!$C$13)-CN394,MAX(0,$H394-SUM($DP394:EK394)))</f>
        <v/>
      </c>
      <c r="EM394">
        <f>MIN(AQ393*(1+AQ$6/Setup!$C$13)-CO394,MAX(0,$H394-SUM($DP394:EL394)))</f>
        <v/>
      </c>
      <c r="EN394">
        <f>MIN(AR393*(1+AR$6/Setup!$C$13)-CP394,MAX(0,$H394-SUM($DP394:EM394)))</f>
        <v/>
      </c>
      <c r="EO394">
        <f>MIN(AS393*(1+AS$6/Setup!$C$13)-CQ394,MAX(0,$H394-SUM($DP394:EN394)))</f>
        <v/>
      </c>
      <c r="EP394">
        <f>MIN(AT393*(1+AT$6/Setup!$C$13)-CR394,MAX(0,$H394-SUM($DP394:EO394)))</f>
        <v/>
      </c>
      <c r="EQ394">
        <f>MIN(AU393*(1+AU$6/Setup!$C$13)-CS394,MAX(0,$H394-SUM($DP394:EP394)))</f>
        <v/>
      </c>
      <c r="ER394">
        <f>MIN(AV393*(1+AV$6/Setup!$C$13)-CT394,MAX(0,$H394-SUM($DP394:EQ394)))</f>
        <v/>
      </c>
      <c r="ES394">
        <f>MIN(AW393*(1+AW$6/Setup!$C$13)-CU394,MAX(0,$H394-SUM($DP394:ER394)))</f>
        <v/>
      </c>
      <c r="ET394">
        <f>MIN(AX393*(1+AX$6/Setup!$C$13)-CV394,MAX(0,$H394-SUM($DP394:ES394)))</f>
        <v/>
      </c>
      <c r="EU394">
        <f>MIN(AY393*(1+AY$6/Setup!$C$13)-CW394,MAX(0,$H394-SUM($DP394:ET394)))</f>
        <v/>
      </c>
      <c r="EV394">
        <f>MIN(AZ393*(1+AZ$6/Setup!$C$13)-CX394,MAX(0,$H394-SUM($DP394:EU394)))</f>
        <v/>
      </c>
      <c r="EW394">
        <f>MIN(BA393*(1+BA$6/Setup!$C$13)-CY394,MAX(0,$H394-SUM($DP394:EV394)))</f>
        <v/>
      </c>
      <c r="EX394">
        <f>MIN(BB393*(1+BB$6/Setup!$C$13)-CZ394,MAX(0,$H394-SUM($DP394:EW394)))</f>
        <v/>
      </c>
      <c r="EY394">
        <f>MIN(BC393*(1+BC$6/Setup!$C$13)-DA394,MAX(0,$H394-SUM($DP394:EX394)))</f>
        <v/>
      </c>
      <c r="EZ394">
        <f>MIN(BD393*(1+BD$6/Setup!$C$13)-DB394,MAX(0,$H394-SUM($DP394:EY394)))</f>
        <v/>
      </c>
      <c r="FA394">
        <f>MIN(BE393*(1+BE$6/Setup!$C$13)-DC394,MAX(0,$H394-SUM($DP394:EZ394)))</f>
        <v/>
      </c>
      <c r="FB394">
        <f>MIN(BF393*(1+BF$6/Setup!$C$13)-DD394,MAX(0,$H394-SUM($DP394:FA394)))</f>
        <v/>
      </c>
      <c r="FC394">
        <f>MIN(BG393*(1+BG$6/Setup!$C$13)-DE394,MAX(0,$H394-SUM($DP394:FB394)))</f>
        <v/>
      </c>
      <c r="FD394">
        <f>MIN(BH393*(1+BH$6/Setup!$C$13)-DF394,MAX(0,$H394-SUM($DP394:FC394)))</f>
        <v/>
      </c>
      <c r="FE394">
        <f>MIN(BI393*(1+BI$6/Setup!$C$13)-DG394,MAX(0,$H394-SUM($DP394:FD394)))</f>
        <v/>
      </c>
      <c r="FF394">
        <f>MIN(BJ393*(1+BJ$6/Setup!$C$13)-DH394,MAX(0,$H394-SUM($DP394:FE394)))</f>
        <v/>
      </c>
      <c r="FG394">
        <f>MIN(BK393*(1+BK$6/Setup!$C$13)-DI394,MAX(0,$H394-SUM($DP394:FF394)))</f>
        <v/>
      </c>
      <c r="FH394">
        <f>MIN(BL393*(1+BL$6/Setup!$C$13)-DJ394,MAX(0,$H394-SUM($DP394:FG394)))</f>
        <v/>
      </c>
      <c r="FI394">
        <f>MIN(BM393*(1+BM$6/Setup!$C$13)-DK394,MAX(0,$H394-SUM($DP394:FH394)))</f>
        <v/>
      </c>
      <c r="FJ394">
        <f>MIN(BN393*(1+BN$6/Setup!$C$13)-DL394,MAX(0,$H394-SUM($DP394:FI394)))</f>
        <v/>
      </c>
      <c r="FK394">
        <f>MIN(BO393*(1+BO$6/Setup!$C$13)-DM394,MAX(0,$H394-SUM($DP394:FJ394)))</f>
        <v/>
      </c>
      <c r="FL394">
        <f>MIN(BP393*(1+BP$6/Setup!$C$13)-DN394,MAX(0,$H394-SUM($DP394:FK394)))</f>
        <v/>
      </c>
      <c r="FM394">
        <f>MIN(BQ393*(1+BQ$6/Setup!$C$13)-DO394,MAX(0,$H394-SUM($DP394:FL394)))</f>
        <v/>
      </c>
    </row>
    <row r="395">
      <c r="A395">
        <f>A394+1</f>
        <v/>
      </c>
      <c r="B395">
        <f>IF(Setup!$C$6="Every week",Setup!$C$7+7*(A395-1),IF(Setup!$C$6="Every 2 weeks",Setup!$C$7+14*(A395-1),IF(Setup!$C$6="Every month",EDATE(Setup!$C$7,A395-1),EOMONTH(Setup!$C$7,INT((A395-1+Setup!$C$20)/2)-1)+MIN(IF(MOD(A395-1+Setup!$C$20,2)=0,Setup!$C$18,Setup!$C$19),DAY(EOMONTH(Setup!$C$7,INT((A395-1+Setup!$C$20)/2)))))))</f>
        <v/>
      </c>
      <c r="C395">
        <f>N('Paycheck Plan'!J391)</f>
        <v/>
      </c>
      <c r="D395">
        <f>N('Paycheck Plan'!K391)</f>
        <v/>
      </c>
      <c r="E395">
        <f>MIN(MAX(0,Setup!$C$10-F394),MAX(0,Setup!$C$8+C395-G395))</f>
        <v/>
      </c>
      <c r="F395">
        <f>F394+E395</f>
        <v/>
      </c>
      <c r="G395">
        <f>MIN(Setup!$C$14,MAX(0,Setup!$C$8+C395))</f>
        <v/>
      </c>
      <c r="H395">
        <f>MAX(0,Setup!$C$8+C395-G395-E395)+SUM($T$7:$BQ$7)-SUM(BR395:DO395)</f>
        <v/>
      </c>
      <c r="I395">
        <f>SUMPRODUCT(T394:BQ394,$T$6:$BQ$6)/Setup!$C$13</f>
        <v/>
      </c>
      <c r="J395">
        <f>SUM(T395:BQ395)</f>
        <v/>
      </c>
      <c r="K395">
        <f>IF(MAX(DP395:FM395)&gt;0,MATCH(MAX(DP395:FM395),DP395:FM395,0),1)</f>
        <v/>
      </c>
      <c r="T395">
        <f>MAX(0,T394*(1+T$6/Setup!$C$13)-BR395-DP395)+IF($K395=1,$D395,0)</f>
        <v/>
      </c>
      <c r="U395">
        <f>MAX(0,U394*(1+U$6/Setup!$C$13)-BS395-DQ395)+IF($K395=2,$D395,0)</f>
        <v/>
      </c>
      <c r="V395">
        <f>MAX(0,V394*(1+V$6/Setup!$C$13)-BT395-DR395)+IF($K395=3,$D395,0)</f>
        <v/>
      </c>
      <c r="W395">
        <f>MAX(0,W394*(1+W$6/Setup!$C$13)-BU395-DS395)+IF($K395=4,$D395,0)</f>
        <v/>
      </c>
      <c r="X395">
        <f>MAX(0,X394*(1+X$6/Setup!$C$13)-BV395-DT395)+IF($K395=5,$D395,0)</f>
        <v/>
      </c>
      <c r="Y395">
        <f>MAX(0,Y394*(1+Y$6/Setup!$C$13)-BW395-DU395)+IF($K395=6,$D395,0)</f>
        <v/>
      </c>
      <c r="Z395">
        <f>MAX(0,Z394*(1+Z$6/Setup!$C$13)-BX395-DV395)+IF($K395=7,$D395,0)</f>
        <v/>
      </c>
      <c r="AA395">
        <f>MAX(0,AA394*(1+AA$6/Setup!$C$13)-BY395-DW395)+IF($K395=8,$D395,0)</f>
        <v/>
      </c>
      <c r="AB395">
        <f>MAX(0,AB394*(1+AB$6/Setup!$C$13)-BZ395-DX395)+IF($K395=9,$D395,0)</f>
        <v/>
      </c>
      <c r="AC395">
        <f>MAX(0,AC394*(1+AC$6/Setup!$C$13)-CA395-DY395)+IF($K395=10,$D395,0)</f>
        <v/>
      </c>
      <c r="AD395">
        <f>MAX(0,AD394*(1+AD$6/Setup!$C$13)-CB395-DZ395)+IF($K395=11,$D395,0)</f>
        <v/>
      </c>
      <c r="AE395">
        <f>MAX(0,AE394*(1+AE$6/Setup!$C$13)-CC395-EA395)+IF($K395=12,$D395,0)</f>
        <v/>
      </c>
      <c r="AF395">
        <f>MAX(0,AF394*(1+AF$6/Setup!$C$13)-CD395-EB395)+IF($K395=13,$D395,0)</f>
        <v/>
      </c>
      <c r="AG395">
        <f>MAX(0,AG394*(1+AG$6/Setup!$C$13)-CE395-EC395)+IF($K395=14,$D395,0)</f>
        <v/>
      </c>
      <c r="AH395">
        <f>MAX(0,AH394*(1+AH$6/Setup!$C$13)-CF395-ED395)+IF($K395=15,$D395,0)</f>
        <v/>
      </c>
      <c r="AI395">
        <f>MAX(0,AI394*(1+AI$6/Setup!$C$13)-CG395-EE395)+IF($K395=16,$D395,0)</f>
        <v/>
      </c>
      <c r="AJ395">
        <f>MAX(0,AJ394*(1+AJ$6/Setup!$C$13)-CH395-EF395)+IF($K395=17,$D395,0)</f>
        <v/>
      </c>
      <c r="AK395">
        <f>MAX(0,AK394*(1+AK$6/Setup!$C$13)-CI395-EG395)+IF($K395=18,$D395,0)</f>
        <v/>
      </c>
      <c r="AL395">
        <f>MAX(0,AL394*(1+AL$6/Setup!$C$13)-CJ395-EH395)+IF($K395=19,$D395,0)</f>
        <v/>
      </c>
      <c r="AM395">
        <f>MAX(0,AM394*(1+AM$6/Setup!$C$13)-CK395-EI395)+IF($K395=20,$D395,0)</f>
        <v/>
      </c>
      <c r="AN395">
        <f>MAX(0,AN394*(1+AN$6/Setup!$C$13)-CL395-EJ395)+IF($K395=21,$D395,0)</f>
        <v/>
      </c>
      <c r="AO395">
        <f>MAX(0,AO394*(1+AO$6/Setup!$C$13)-CM395-EK395)+IF($K395=22,$D395,0)</f>
        <v/>
      </c>
      <c r="AP395">
        <f>MAX(0,AP394*(1+AP$6/Setup!$C$13)-CN395-EL395)+IF($K395=23,$D395,0)</f>
        <v/>
      </c>
      <c r="AQ395">
        <f>MAX(0,AQ394*(1+AQ$6/Setup!$C$13)-CO395-EM395)+IF($K395=24,$D395,0)</f>
        <v/>
      </c>
      <c r="AR395">
        <f>MAX(0,AR394*(1+AR$6/Setup!$C$13)-CP395-EN395)+IF($K395=25,$D395,0)</f>
        <v/>
      </c>
      <c r="AS395">
        <f>MAX(0,AS394*(1+AS$6/Setup!$C$13)-CQ395-EO395)+IF($K395=26,$D395,0)</f>
        <v/>
      </c>
      <c r="AT395">
        <f>MAX(0,AT394*(1+AT$6/Setup!$C$13)-CR395-EP395)+IF($K395=27,$D395,0)</f>
        <v/>
      </c>
      <c r="AU395">
        <f>MAX(0,AU394*(1+AU$6/Setup!$C$13)-CS395-EQ395)+IF($K395=28,$D395,0)</f>
        <v/>
      </c>
      <c r="AV395">
        <f>MAX(0,AV394*(1+AV$6/Setup!$C$13)-CT395-ER395)+IF($K395=29,$D395,0)</f>
        <v/>
      </c>
      <c r="AW395">
        <f>MAX(0,AW394*(1+AW$6/Setup!$C$13)-CU395-ES395)+IF($K395=30,$D395,0)</f>
        <v/>
      </c>
      <c r="AX395">
        <f>MAX(0,AX394*(1+AX$6/Setup!$C$13)-CV395-ET395)+IF($K395=31,$D395,0)</f>
        <v/>
      </c>
      <c r="AY395">
        <f>MAX(0,AY394*(1+AY$6/Setup!$C$13)-CW395-EU395)+IF($K395=32,$D395,0)</f>
        <v/>
      </c>
      <c r="AZ395">
        <f>MAX(0,AZ394*(1+AZ$6/Setup!$C$13)-CX395-EV395)+IF($K395=33,$D395,0)</f>
        <v/>
      </c>
      <c r="BA395">
        <f>MAX(0,BA394*(1+BA$6/Setup!$C$13)-CY395-EW395)+IF($K395=34,$D395,0)</f>
        <v/>
      </c>
      <c r="BB395">
        <f>MAX(0,BB394*(1+BB$6/Setup!$C$13)-CZ395-EX395)+IF($K395=35,$D395,0)</f>
        <v/>
      </c>
      <c r="BC395">
        <f>MAX(0,BC394*(1+BC$6/Setup!$C$13)-DA395-EY395)+IF($K395=36,$D395,0)</f>
        <v/>
      </c>
      <c r="BD395">
        <f>MAX(0,BD394*(1+BD$6/Setup!$C$13)-DB395-EZ395)+IF($K395=37,$D395,0)</f>
        <v/>
      </c>
      <c r="BE395">
        <f>MAX(0,BE394*(1+BE$6/Setup!$C$13)-DC395-FA395)+IF($K395=38,$D395,0)</f>
        <v/>
      </c>
      <c r="BF395">
        <f>MAX(0,BF394*(1+BF$6/Setup!$C$13)-DD395-FB395)+IF($K395=39,$D395,0)</f>
        <v/>
      </c>
      <c r="BG395">
        <f>MAX(0,BG394*(1+BG$6/Setup!$C$13)-DE395-FC395)+IF($K395=40,$D395,0)</f>
        <v/>
      </c>
      <c r="BH395">
        <f>MAX(0,BH394*(1+BH$6/Setup!$C$13)-DF395-FD395)+IF($K395=41,$D395,0)</f>
        <v/>
      </c>
      <c r="BI395">
        <f>MAX(0,BI394*(1+BI$6/Setup!$C$13)-DG395-FE395)+IF($K395=42,$D395,0)</f>
        <v/>
      </c>
      <c r="BJ395">
        <f>MAX(0,BJ394*(1+BJ$6/Setup!$C$13)-DH395-FF395)+IF($K395=43,$D395,0)</f>
        <v/>
      </c>
      <c r="BK395">
        <f>MAX(0,BK394*(1+BK$6/Setup!$C$13)-DI395-FG395)+IF($K395=44,$D395,0)</f>
        <v/>
      </c>
      <c r="BL395">
        <f>MAX(0,BL394*(1+BL$6/Setup!$C$13)-DJ395-FH395)+IF($K395=45,$D395,0)</f>
        <v/>
      </c>
      <c r="BM395">
        <f>MAX(0,BM394*(1+BM$6/Setup!$C$13)-DK395-FI395)+IF($K395=46,$D395,0)</f>
        <v/>
      </c>
      <c r="BN395">
        <f>MAX(0,BN394*(1+BN$6/Setup!$C$13)-DL395-FJ395)+IF($K395=47,$D395,0)</f>
        <v/>
      </c>
      <c r="BO395">
        <f>MAX(0,BO394*(1+BO$6/Setup!$C$13)-DM395-FK395)+IF($K395=48,$D395,0)</f>
        <v/>
      </c>
      <c r="BP395">
        <f>MAX(0,BP394*(1+BP$6/Setup!$C$13)-DN395-FL395)+IF($K395=49,$D395,0)</f>
        <v/>
      </c>
      <c r="BQ395">
        <f>MAX(0,BQ394*(1+BQ$6/Setup!$C$13)-DO395-FM395)+IF($K395=50,$D395,0)</f>
        <v/>
      </c>
      <c r="BR395">
        <f>MIN(T394*(1+T$6/Setup!$C$13),T$7)</f>
        <v/>
      </c>
      <c r="BS395">
        <f>MIN(U394*(1+U$6/Setup!$C$13),U$7)</f>
        <v/>
      </c>
      <c r="BT395">
        <f>MIN(V394*(1+V$6/Setup!$C$13),V$7)</f>
        <v/>
      </c>
      <c r="BU395">
        <f>MIN(W394*(1+W$6/Setup!$C$13),W$7)</f>
        <v/>
      </c>
      <c r="BV395">
        <f>MIN(X394*(1+X$6/Setup!$C$13),X$7)</f>
        <v/>
      </c>
      <c r="BW395">
        <f>MIN(Y394*(1+Y$6/Setup!$C$13),Y$7)</f>
        <v/>
      </c>
      <c r="BX395">
        <f>MIN(Z394*(1+Z$6/Setup!$C$13),Z$7)</f>
        <v/>
      </c>
      <c r="BY395">
        <f>MIN(AA394*(1+AA$6/Setup!$C$13),AA$7)</f>
        <v/>
      </c>
      <c r="BZ395">
        <f>MIN(AB394*(1+AB$6/Setup!$C$13),AB$7)</f>
        <v/>
      </c>
      <c r="CA395">
        <f>MIN(AC394*(1+AC$6/Setup!$C$13),AC$7)</f>
        <v/>
      </c>
      <c r="CB395">
        <f>MIN(AD394*(1+AD$6/Setup!$C$13),AD$7)</f>
        <v/>
      </c>
      <c r="CC395">
        <f>MIN(AE394*(1+AE$6/Setup!$C$13),AE$7)</f>
        <v/>
      </c>
      <c r="CD395">
        <f>MIN(AF394*(1+AF$6/Setup!$C$13),AF$7)</f>
        <v/>
      </c>
      <c r="CE395">
        <f>MIN(AG394*(1+AG$6/Setup!$C$13),AG$7)</f>
        <v/>
      </c>
      <c r="CF395">
        <f>MIN(AH394*(1+AH$6/Setup!$C$13),AH$7)</f>
        <v/>
      </c>
      <c r="CG395">
        <f>MIN(AI394*(1+AI$6/Setup!$C$13),AI$7)</f>
        <v/>
      </c>
      <c r="CH395">
        <f>MIN(AJ394*(1+AJ$6/Setup!$C$13),AJ$7)</f>
        <v/>
      </c>
      <c r="CI395">
        <f>MIN(AK394*(1+AK$6/Setup!$C$13),AK$7)</f>
        <v/>
      </c>
      <c r="CJ395">
        <f>MIN(AL394*(1+AL$6/Setup!$C$13),AL$7)</f>
        <v/>
      </c>
      <c r="CK395">
        <f>MIN(AM394*(1+AM$6/Setup!$C$13),AM$7)</f>
        <v/>
      </c>
      <c r="CL395">
        <f>MIN(AN394*(1+AN$6/Setup!$C$13),AN$7)</f>
        <v/>
      </c>
      <c r="CM395">
        <f>MIN(AO394*(1+AO$6/Setup!$C$13),AO$7)</f>
        <v/>
      </c>
      <c r="CN395">
        <f>MIN(AP394*(1+AP$6/Setup!$C$13),AP$7)</f>
        <v/>
      </c>
      <c r="CO395">
        <f>MIN(AQ394*(1+AQ$6/Setup!$C$13),AQ$7)</f>
        <v/>
      </c>
      <c r="CP395">
        <f>MIN(AR394*(1+AR$6/Setup!$C$13),AR$7)</f>
        <v/>
      </c>
      <c r="CQ395">
        <f>MIN(AS394*(1+AS$6/Setup!$C$13),AS$7)</f>
        <v/>
      </c>
      <c r="CR395">
        <f>MIN(AT394*(1+AT$6/Setup!$C$13),AT$7)</f>
        <v/>
      </c>
      <c r="CS395">
        <f>MIN(AU394*(1+AU$6/Setup!$C$13),AU$7)</f>
        <v/>
      </c>
      <c r="CT395">
        <f>MIN(AV394*(1+AV$6/Setup!$C$13),AV$7)</f>
        <v/>
      </c>
      <c r="CU395">
        <f>MIN(AW394*(1+AW$6/Setup!$C$13),AW$7)</f>
        <v/>
      </c>
      <c r="CV395">
        <f>MIN(AX394*(1+AX$6/Setup!$C$13),AX$7)</f>
        <v/>
      </c>
      <c r="CW395">
        <f>MIN(AY394*(1+AY$6/Setup!$C$13),AY$7)</f>
        <v/>
      </c>
      <c r="CX395">
        <f>MIN(AZ394*(1+AZ$6/Setup!$C$13),AZ$7)</f>
        <v/>
      </c>
      <c r="CY395">
        <f>MIN(BA394*(1+BA$6/Setup!$C$13),BA$7)</f>
        <v/>
      </c>
      <c r="CZ395">
        <f>MIN(BB394*(1+BB$6/Setup!$C$13),BB$7)</f>
        <v/>
      </c>
      <c r="DA395">
        <f>MIN(BC394*(1+BC$6/Setup!$C$13),BC$7)</f>
        <v/>
      </c>
      <c r="DB395">
        <f>MIN(BD394*(1+BD$6/Setup!$C$13),BD$7)</f>
        <v/>
      </c>
      <c r="DC395">
        <f>MIN(BE394*(1+BE$6/Setup!$C$13),BE$7)</f>
        <v/>
      </c>
      <c r="DD395">
        <f>MIN(BF394*(1+BF$6/Setup!$C$13),BF$7)</f>
        <v/>
      </c>
      <c r="DE395">
        <f>MIN(BG394*(1+BG$6/Setup!$C$13),BG$7)</f>
        <v/>
      </c>
      <c r="DF395">
        <f>MIN(BH394*(1+BH$6/Setup!$C$13),BH$7)</f>
        <v/>
      </c>
      <c r="DG395">
        <f>MIN(BI394*(1+BI$6/Setup!$C$13),BI$7)</f>
        <v/>
      </c>
      <c r="DH395">
        <f>MIN(BJ394*(1+BJ$6/Setup!$C$13),BJ$7)</f>
        <v/>
      </c>
      <c r="DI395">
        <f>MIN(BK394*(1+BK$6/Setup!$C$13),BK$7)</f>
        <v/>
      </c>
      <c r="DJ395">
        <f>MIN(BL394*(1+BL$6/Setup!$C$13),BL$7)</f>
        <v/>
      </c>
      <c r="DK395">
        <f>MIN(BM394*(1+BM$6/Setup!$C$13),BM$7)</f>
        <v/>
      </c>
      <c r="DL395">
        <f>MIN(BN394*(1+BN$6/Setup!$C$13),BN$7)</f>
        <v/>
      </c>
      <c r="DM395">
        <f>MIN(BO394*(1+BO$6/Setup!$C$13),BO$7)</f>
        <v/>
      </c>
      <c r="DN395">
        <f>MIN(BP394*(1+BP$6/Setup!$C$13),BP$7)</f>
        <v/>
      </c>
      <c r="DO395">
        <f>MIN(BQ394*(1+BQ$6/Setup!$C$13),BQ$7)</f>
        <v/>
      </c>
      <c r="DP395">
        <f>MIN(T394*(1+T$6/Setup!$C$13)-BR395,$H395)</f>
        <v/>
      </c>
      <c r="DQ395">
        <f>MIN(U394*(1+U$6/Setup!$C$13)-BS395,MAX(0,$H395-SUM($DP395:DP395)))</f>
        <v/>
      </c>
      <c r="DR395">
        <f>MIN(V394*(1+V$6/Setup!$C$13)-BT395,MAX(0,$H395-SUM($DP395:DQ395)))</f>
        <v/>
      </c>
      <c r="DS395">
        <f>MIN(W394*(1+W$6/Setup!$C$13)-BU395,MAX(0,$H395-SUM($DP395:DR395)))</f>
        <v/>
      </c>
      <c r="DT395">
        <f>MIN(X394*(1+X$6/Setup!$C$13)-BV395,MAX(0,$H395-SUM($DP395:DS395)))</f>
        <v/>
      </c>
      <c r="DU395">
        <f>MIN(Y394*(1+Y$6/Setup!$C$13)-BW395,MAX(0,$H395-SUM($DP395:DT395)))</f>
        <v/>
      </c>
      <c r="DV395">
        <f>MIN(Z394*(1+Z$6/Setup!$C$13)-BX395,MAX(0,$H395-SUM($DP395:DU395)))</f>
        <v/>
      </c>
      <c r="DW395">
        <f>MIN(AA394*(1+AA$6/Setup!$C$13)-BY395,MAX(0,$H395-SUM($DP395:DV395)))</f>
        <v/>
      </c>
      <c r="DX395">
        <f>MIN(AB394*(1+AB$6/Setup!$C$13)-BZ395,MAX(0,$H395-SUM($DP395:DW395)))</f>
        <v/>
      </c>
      <c r="DY395">
        <f>MIN(AC394*(1+AC$6/Setup!$C$13)-CA395,MAX(0,$H395-SUM($DP395:DX395)))</f>
        <v/>
      </c>
      <c r="DZ395">
        <f>MIN(AD394*(1+AD$6/Setup!$C$13)-CB395,MAX(0,$H395-SUM($DP395:DY395)))</f>
        <v/>
      </c>
      <c r="EA395">
        <f>MIN(AE394*(1+AE$6/Setup!$C$13)-CC395,MAX(0,$H395-SUM($DP395:DZ395)))</f>
        <v/>
      </c>
      <c r="EB395">
        <f>MIN(AF394*(1+AF$6/Setup!$C$13)-CD395,MAX(0,$H395-SUM($DP395:EA395)))</f>
        <v/>
      </c>
      <c r="EC395">
        <f>MIN(AG394*(1+AG$6/Setup!$C$13)-CE395,MAX(0,$H395-SUM($DP395:EB395)))</f>
        <v/>
      </c>
      <c r="ED395">
        <f>MIN(AH394*(1+AH$6/Setup!$C$13)-CF395,MAX(0,$H395-SUM($DP395:EC395)))</f>
        <v/>
      </c>
      <c r="EE395">
        <f>MIN(AI394*(1+AI$6/Setup!$C$13)-CG395,MAX(0,$H395-SUM($DP395:ED395)))</f>
        <v/>
      </c>
      <c r="EF395">
        <f>MIN(AJ394*(1+AJ$6/Setup!$C$13)-CH395,MAX(0,$H395-SUM($DP395:EE395)))</f>
        <v/>
      </c>
      <c r="EG395">
        <f>MIN(AK394*(1+AK$6/Setup!$C$13)-CI395,MAX(0,$H395-SUM($DP395:EF395)))</f>
        <v/>
      </c>
      <c r="EH395">
        <f>MIN(AL394*(1+AL$6/Setup!$C$13)-CJ395,MAX(0,$H395-SUM($DP395:EG395)))</f>
        <v/>
      </c>
      <c r="EI395">
        <f>MIN(AM394*(1+AM$6/Setup!$C$13)-CK395,MAX(0,$H395-SUM($DP395:EH395)))</f>
        <v/>
      </c>
      <c r="EJ395">
        <f>MIN(AN394*(1+AN$6/Setup!$C$13)-CL395,MAX(0,$H395-SUM($DP395:EI395)))</f>
        <v/>
      </c>
      <c r="EK395">
        <f>MIN(AO394*(1+AO$6/Setup!$C$13)-CM395,MAX(0,$H395-SUM($DP395:EJ395)))</f>
        <v/>
      </c>
      <c r="EL395">
        <f>MIN(AP394*(1+AP$6/Setup!$C$13)-CN395,MAX(0,$H395-SUM($DP395:EK395)))</f>
        <v/>
      </c>
      <c r="EM395">
        <f>MIN(AQ394*(1+AQ$6/Setup!$C$13)-CO395,MAX(0,$H395-SUM($DP395:EL395)))</f>
        <v/>
      </c>
      <c r="EN395">
        <f>MIN(AR394*(1+AR$6/Setup!$C$13)-CP395,MAX(0,$H395-SUM($DP395:EM395)))</f>
        <v/>
      </c>
      <c r="EO395">
        <f>MIN(AS394*(1+AS$6/Setup!$C$13)-CQ395,MAX(0,$H395-SUM($DP395:EN395)))</f>
        <v/>
      </c>
      <c r="EP395">
        <f>MIN(AT394*(1+AT$6/Setup!$C$13)-CR395,MAX(0,$H395-SUM($DP395:EO395)))</f>
        <v/>
      </c>
      <c r="EQ395">
        <f>MIN(AU394*(1+AU$6/Setup!$C$13)-CS395,MAX(0,$H395-SUM($DP395:EP395)))</f>
        <v/>
      </c>
      <c r="ER395">
        <f>MIN(AV394*(1+AV$6/Setup!$C$13)-CT395,MAX(0,$H395-SUM($DP395:EQ395)))</f>
        <v/>
      </c>
      <c r="ES395">
        <f>MIN(AW394*(1+AW$6/Setup!$C$13)-CU395,MAX(0,$H395-SUM($DP395:ER395)))</f>
        <v/>
      </c>
      <c r="ET395">
        <f>MIN(AX394*(1+AX$6/Setup!$C$13)-CV395,MAX(0,$H395-SUM($DP395:ES395)))</f>
        <v/>
      </c>
      <c r="EU395">
        <f>MIN(AY394*(1+AY$6/Setup!$C$13)-CW395,MAX(0,$H395-SUM($DP395:ET395)))</f>
        <v/>
      </c>
      <c r="EV395">
        <f>MIN(AZ394*(1+AZ$6/Setup!$C$13)-CX395,MAX(0,$H395-SUM($DP395:EU395)))</f>
        <v/>
      </c>
      <c r="EW395">
        <f>MIN(BA394*(1+BA$6/Setup!$C$13)-CY395,MAX(0,$H395-SUM($DP395:EV395)))</f>
        <v/>
      </c>
      <c r="EX395">
        <f>MIN(BB394*(1+BB$6/Setup!$C$13)-CZ395,MAX(0,$H395-SUM($DP395:EW395)))</f>
        <v/>
      </c>
      <c r="EY395">
        <f>MIN(BC394*(1+BC$6/Setup!$C$13)-DA395,MAX(0,$H395-SUM($DP395:EX395)))</f>
        <v/>
      </c>
      <c r="EZ395">
        <f>MIN(BD394*(1+BD$6/Setup!$C$13)-DB395,MAX(0,$H395-SUM($DP395:EY395)))</f>
        <v/>
      </c>
      <c r="FA395">
        <f>MIN(BE394*(1+BE$6/Setup!$C$13)-DC395,MAX(0,$H395-SUM($DP395:EZ395)))</f>
        <v/>
      </c>
      <c r="FB395">
        <f>MIN(BF394*(1+BF$6/Setup!$C$13)-DD395,MAX(0,$H395-SUM($DP395:FA395)))</f>
        <v/>
      </c>
      <c r="FC395">
        <f>MIN(BG394*(1+BG$6/Setup!$C$13)-DE395,MAX(0,$H395-SUM($DP395:FB395)))</f>
        <v/>
      </c>
      <c r="FD395">
        <f>MIN(BH394*(1+BH$6/Setup!$C$13)-DF395,MAX(0,$H395-SUM($DP395:FC395)))</f>
        <v/>
      </c>
      <c r="FE395">
        <f>MIN(BI394*(1+BI$6/Setup!$C$13)-DG395,MAX(0,$H395-SUM($DP395:FD395)))</f>
        <v/>
      </c>
      <c r="FF395">
        <f>MIN(BJ394*(1+BJ$6/Setup!$C$13)-DH395,MAX(0,$H395-SUM($DP395:FE395)))</f>
        <v/>
      </c>
      <c r="FG395">
        <f>MIN(BK394*(1+BK$6/Setup!$C$13)-DI395,MAX(0,$H395-SUM($DP395:FF395)))</f>
        <v/>
      </c>
      <c r="FH395">
        <f>MIN(BL394*(1+BL$6/Setup!$C$13)-DJ395,MAX(0,$H395-SUM($DP395:FG395)))</f>
        <v/>
      </c>
      <c r="FI395">
        <f>MIN(BM394*(1+BM$6/Setup!$C$13)-DK395,MAX(0,$H395-SUM($DP395:FH395)))</f>
        <v/>
      </c>
      <c r="FJ395">
        <f>MIN(BN394*(1+BN$6/Setup!$C$13)-DL395,MAX(0,$H395-SUM($DP395:FI395)))</f>
        <v/>
      </c>
      <c r="FK395">
        <f>MIN(BO394*(1+BO$6/Setup!$C$13)-DM395,MAX(0,$H395-SUM($DP395:FJ395)))</f>
        <v/>
      </c>
      <c r="FL395">
        <f>MIN(BP394*(1+BP$6/Setup!$C$13)-DN395,MAX(0,$H395-SUM($DP395:FK395)))</f>
        <v/>
      </c>
      <c r="FM395">
        <f>MIN(BQ394*(1+BQ$6/Setup!$C$13)-DO395,MAX(0,$H395-SUM($DP395:FL395)))</f>
        <v/>
      </c>
    </row>
    <row r="396">
      <c r="A396">
        <f>A395+1</f>
        <v/>
      </c>
      <c r="B396">
        <f>IF(Setup!$C$6="Every week",Setup!$C$7+7*(A396-1),IF(Setup!$C$6="Every 2 weeks",Setup!$C$7+14*(A396-1),IF(Setup!$C$6="Every month",EDATE(Setup!$C$7,A396-1),EOMONTH(Setup!$C$7,INT((A396-1+Setup!$C$20)/2)-1)+MIN(IF(MOD(A396-1+Setup!$C$20,2)=0,Setup!$C$18,Setup!$C$19),DAY(EOMONTH(Setup!$C$7,INT((A396-1+Setup!$C$20)/2)))))))</f>
        <v/>
      </c>
      <c r="C396">
        <f>N('Paycheck Plan'!J392)</f>
        <v/>
      </c>
      <c r="D396">
        <f>N('Paycheck Plan'!K392)</f>
        <v/>
      </c>
      <c r="E396">
        <f>MIN(MAX(0,Setup!$C$10-F395),MAX(0,Setup!$C$8+C396-G396))</f>
        <v/>
      </c>
      <c r="F396">
        <f>F395+E396</f>
        <v/>
      </c>
      <c r="G396">
        <f>MIN(Setup!$C$14,MAX(0,Setup!$C$8+C396))</f>
        <v/>
      </c>
      <c r="H396">
        <f>MAX(0,Setup!$C$8+C396-G396-E396)+SUM($T$7:$BQ$7)-SUM(BR396:DO396)</f>
        <v/>
      </c>
      <c r="I396">
        <f>SUMPRODUCT(T395:BQ395,$T$6:$BQ$6)/Setup!$C$13</f>
        <v/>
      </c>
      <c r="J396">
        <f>SUM(T396:BQ396)</f>
        <v/>
      </c>
      <c r="K396">
        <f>IF(MAX(DP396:FM396)&gt;0,MATCH(MAX(DP396:FM396),DP396:FM396,0),1)</f>
        <v/>
      </c>
      <c r="T396">
        <f>MAX(0,T395*(1+T$6/Setup!$C$13)-BR396-DP396)+IF($K396=1,$D396,0)</f>
        <v/>
      </c>
      <c r="U396">
        <f>MAX(0,U395*(1+U$6/Setup!$C$13)-BS396-DQ396)+IF($K396=2,$D396,0)</f>
        <v/>
      </c>
      <c r="V396">
        <f>MAX(0,V395*(1+V$6/Setup!$C$13)-BT396-DR396)+IF($K396=3,$D396,0)</f>
        <v/>
      </c>
      <c r="W396">
        <f>MAX(0,W395*(1+W$6/Setup!$C$13)-BU396-DS396)+IF($K396=4,$D396,0)</f>
        <v/>
      </c>
      <c r="X396">
        <f>MAX(0,X395*(1+X$6/Setup!$C$13)-BV396-DT396)+IF($K396=5,$D396,0)</f>
        <v/>
      </c>
      <c r="Y396">
        <f>MAX(0,Y395*(1+Y$6/Setup!$C$13)-BW396-DU396)+IF($K396=6,$D396,0)</f>
        <v/>
      </c>
      <c r="Z396">
        <f>MAX(0,Z395*(1+Z$6/Setup!$C$13)-BX396-DV396)+IF($K396=7,$D396,0)</f>
        <v/>
      </c>
      <c r="AA396">
        <f>MAX(0,AA395*(1+AA$6/Setup!$C$13)-BY396-DW396)+IF($K396=8,$D396,0)</f>
        <v/>
      </c>
      <c r="AB396">
        <f>MAX(0,AB395*(1+AB$6/Setup!$C$13)-BZ396-DX396)+IF($K396=9,$D396,0)</f>
        <v/>
      </c>
      <c r="AC396">
        <f>MAX(0,AC395*(1+AC$6/Setup!$C$13)-CA396-DY396)+IF($K396=10,$D396,0)</f>
        <v/>
      </c>
      <c r="AD396">
        <f>MAX(0,AD395*(1+AD$6/Setup!$C$13)-CB396-DZ396)+IF($K396=11,$D396,0)</f>
        <v/>
      </c>
      <c r="AE396">
        <f>MAX(0,AE395*(1+AE$6/Setup!$C$13)-CC396-EA396)+IF($K396=12,$D396,0)</f>
        <v/>
      </c>
      <c r="AF396">
        <f>MAX(0,AF395*(1+AF$6/Setup!$C$13)-CD396-EB396)+IF($K396=13,$D396,0)</f>
        <v/>
      </c>
      <c r="AG396">
        <f>MAX(0,AG395*(1+AG$6/Setup!$C$13)-CE396-EC396)+IF($K396=14,$D396,0)</f>
        <v/>
      </c>
      <c r="AH396">
        <f>MAX(0,AH395*(1+AH$6/Setup!$C$13)-CF396-ED396)+IF($K396=15,$D396,0)</f>
        <v/>
      </c>
      <c r="AI396">
        <f>MAX(0,AI395*(1+AI$6/Setup!$C$13)-CG396-EE396)+IF($K396=16,$D396,0)</f>
        <v/>
      </c>
      <c r="AJ396">
        <f>MAX(0,AJ395*(1+AJ$6/Setup!$C$13)-CH396-EF396)+IF($K396=17,$D396,0)</f>
        <v/>
      </c>
      <c r="AK396">
        <f>MAX(0,AK395*(1+AK$6/Setup!$C$13)-CI396-EG396)+IF($K396=18,$D396,0)</f>
        <v/>
      </c>
      <c r="AL396">
        <f>MAX(0,AL395*(1+AL$6/Setup!$C$13)-CJ396-EH396)+IF($K396=19,$D396,0)</f>
        <v/>
      </c>
      <c r="AM396">
        <f>MAX(0,AM395*(1+AM$6/Setup!$C$13)-CK396-EI396)+IF($K396=20,$D396,0)</f>
        <v/>
      </c>
      <c r="AN396">
        <f>MAX(0,AN395*(1+AN$6/Setup!$C$13)-CL396-EJ396)+IF($K396=21,$D396,0)</f>
        <v/>
      </c>
      <c r="AO396">
        <f>MAX(0,AO395*(1+AO$6/Setup!$C$13)-CM396-EK396)+IF($K396=22,$D396,0)</f>
        <v/>
      </c>
      <c r="AP396">
        <f>MAX(0,AP395*(1+AP$6/Setup!$C$13)-CN396-EL396)+IF($K396=23,$D396,0)</f>
        <v/>
      </c>
      <c r="AQ396">
        <f>MAX(0,AQ395*(1+AQ$6/Setup!$C$13)-CO396-EM396)+IF($K396=24,$D396,0)</f>
        <v/>
      </c>
      <c r="AR396">
        <f>MAX(0,AR395*(1+AR$6/Setup!$C$13)-CP396-EN396)+IF($K396=25,$D396,0)</f>
        <v/>
      </c>
      <c r="AS396">
        <f>MAX(0,AS395*(1+AS$6/Setup!$C$13)-CQ396-EO396)+IF($K396=26,$D396,0)</f>
        <v/>
      </c>
      <c r="AT396">
        <f>MAX(0,AT395*(1+AT$6/Setup!$C$13)-CR396-EP396)+IF($K396=27,$D396,0)</f>
        <v/>
      </c>
      <c r="AU396">
        <f>MAX(0,AU395*(1+AU$6/Setup!$C$13)-CS396-EQ396)+IF($K396=28,$D396,0)</f>
        <v/>
      </c>
      <c r="AV396">
        <f>MAX(0,AV395*(1+AV$6/Setup!$C$13)-CT396-ER396)+IF($K396=29,$D396,0)</f>
        <v/>
      </c>
      <c r="AW396">
        <f>MAX(0,AW395*(1+AW$6/Setup!$C$13)-CU396-ES396)+IF($K396=30,$D396,0)</f>
        <v/>
      </c>
      <c r="AX396">
        <f>MAX(0,AX395*(1+AX$6/Setup!$C$13)-CV396-ET396)+IF($K396=31,$D396,0)</f>
        <v/>
      </c>
      <c r="AY396">
        <f>MAX(0,AY395*(1+AY$6/Setup!$C$13)-CW396-EU396)+IF($K396=32,$D396,0)</f>
        <v/>
      </c>
      <c r="AZ396">
        <f>MAX(0,AZ395*(1+AZ$6/Setup!$C$13)-CX396-EV396)+IF($K396=33,$D396,0)</f>
        <v/>
      </c>
      <c r="BA396">
        <f>MAX(0,BA395*(1+BA$6/Setup!$C$13)-CY396-EW396)+IF($K396=34,$D396,0)</f>
        <v/>
      </c>
      <c r="BB396">
        <f>MAX(0,BB395*(1+BB$6/Setup!$C$13)-CZ396-EX396)+IF($K396=35,$D396,0)</f>
        <v/>
      </c>
      <c r="BC396">
        <f>MAX(0,BC395*(1+BC$6/Setup!$C$13)-DA396-EY396)+IF($K396=36,$D396,0)</f>
        <v/>
      </c>
      <c r="BD396">
        <f>MAX(0,BD395*(1+BD$6/Setup!$C$13)-DB396-EZ396)+IF($K396=37,$D396,0)</f>
        <v/>
      </c>
      <c r="BE396">
        <f>MAX(0,BE395*(1+BE$6/Setup!$C$13)-DC396-FA396)+IF($K396=38,$D396,0)</f>
        <v/>
      </c>
      <c r="BF396">
        <f>MAX(0,BF395*(1+BF$6/Setup!$C$13)-DD396-FB396)+IF($K396=39,$D396,0)</f>
        <v/>
      </c>
      <c r="BG396">
        <f>MAX(0,BG395*(1+BG$6/Setup!$C$13)-DE396-FC396)+IF($K396=40,$D396,0)</f>
        <v/>
      </c>
      <c r="BH396">
        <f>MAX(0,BH395*(1+BH$6/Setup!$C$13)-DF396-FD396)+IF($K396=41,$D396,0)</f>
        <v/>
      </c>
      <c r="BI396">
        <f>MAX(0,BI395*(1+BI$6/Setup!$C$13)-DG396-FE396)+IF($K396=42,$D396,0)</f>
        <v/>
      </c>
      <c r="BJ396">
        <f>MAX(0,BJ395*(1+BJ$6/Setup!$C$13)-DH396-FF396)+IF($K396=43,$D396,0)</f>
        <v/>
      </c>
      <c r="BK396">
        <f>MAX(0,BK395*(1+BK$6/Setup!$C$13)-DI396-FG396)+IF($K396=44,$D396,0)</f>
        <v/>
      </c>
      <c r="BL396">
        <f>MAX(0,BL395*(1+BL$6/Setup!$C$13)-DJ396-FH396)+IF($K396=45,$D396,0)</f>
        <v/>
      </c>
      <c r="BM396">
        <f>MAX(0,BM395*(1+BM$6/Setup!$C$13)-DK396-FI396)+IF($K396=46,$D396,0)</f>
        <v/>
      </c>
      <c r="BN396">
        <f>MAX(0,BN395*(1+BN$6/Setup!$C$13)-DL396-FJ396)+IF($K396=47,$D396,0)</f>
        <v/>
      </c>
      <c r="BO396">
        <f>MAX(0,BO395*(1+BO$6/Setup!$C$13)-DM396-FK396)+IF($K396=48,$D396,0)</f>
        <v/>
      </c>
      <c r="BP396">
        <f>MAX(0,BP395*(1+BP$6/Setup!$C$13)-DN396-FL396)+IF($K396=49,$D396,0)</f>
        <v/>
      </c>
      <c r="BQ396">
        <f>MAX(0,BQ395*(1+BQ$6/Setup!$C$13)-DO396-FM396)+IF($K396=50,$D396,0)</f>
        <v/>
      </c>
      <c r="BR396">
        <f>MIN(T395*(1+T$6/Setup!$C$13),T$7)</f>
        <v/>
      </c>
      <c r="BS396">
        <f>MIN(U395*(1+U$6/Setup!$C$13),U$7)</f>
        <v/>
      </c>
      <c r="BT396">
        <f>MIN(V395*(1+V$6/Setup!$C$13),V$7)</f>
        <v/>
      </c>
      <c r="BU396">
        <f>MIN(W395*(1+W$6/Setup!$C$13),W$7)</f>
        <v/>
      </c>
      <c r="BV396">
        <f>MIN(X395*(1+X$6/Setup!$C$13),X$7)</f>
        <v/>
      </c>
      <c r="BW396">
        <f>MIN(Y395*(1+Y$6/Setup!$C$13),Y$7)</f>
        <v/>
      </c>
      <c r="BX396">
        <f>MIN(Z395*(1+Z$6/Setup!$C$13),Z$7)</f>
        <v/>
      </c>
      <c r="BY396">
        <f>MIN(AA395*(1+AA$6/Setup!$C$13),AA$7)</f>
        <v/>
      </c>
      <c r="BZ396">
        <f>MIN(AB395*(1+AB$6/Setup!$C$13),AB$7)</f>
        <v/>
      </c>
      <c r="CA396">
        <f>MIN(AC395*(1+AC$6/Setup!$C$13),AC$7)</f>
        <v/>
      </c>
      <c r="CB396">
        <f>MIN(AD395*(1+AD$6/Setup!$C$13),AD$7)</f>
        <v/>
      </c>
      <c r="CC396">
        <f>MIN(AE395*(1+AE$6/Setup!$C$13),AE$7)</f>
        <v/>
      </c>
      <c r="CD396">
        <f>MIN(AF395*(1+AF$6/Setup!$C$13),AF$7)</f>
        <v/>
      </c>
      <c r="CE396">
        <f>MIN(AG395*(1+AG$6/Setup!$C$13),AG$7)</f>
        <v/>
      </c>
      <c r="CF396">
        <f>MIN(AH395*(1+AH$6/Setup!$C$13),AH$7)</f>
        <v/>
      </c>
      <c r="CG396">
        <f>MIN(AI395*(1+AI$6/Setup!$C$13),AI$7)</f>
        <v/>
      </c>
      <c r="CH396">
        <f>MIN(AJ395*(1+AJ$6/Setup!$C$13),AJ$7)</f>
        <v/>
      </c>
      <c r="CI396">
        <f>MIN(AK395*(1+AK$6/Setup!$C$13),AK$7)</f>
        <v/>
      </c>
      <c r="CJ396">
        <f>MIN(AL395*(1+AL$6/Setup!$C$13),AL$7)</f>
        <v/>
      </c>
      <c r="CK396">
        <f>MIN(AM395*(1+AM$6/Setup!$C$13),AM$7)</f>
        <v/>
      </c>
      <c r="CL396">
        <f>MIN(AN395*(1+AN$6/Setup!$C$13),AN$7)</f>
        <v/>
      </c>
      <c r="CM396">
        <f>MIN(AO395*(1+AO$6/Setup!$C$13),AO$7)</f>
        <v/>
      </c>
      <c r="CN396">
        <f>MIN(AP395*(1+AP$6/Setup!$C$13),AP$7)</f>
        <v/>
      </c>
      <c r="CO396">
        <f>MIN(AQ395*(1+AQ$6/Setup!$C$13),AQ$7)</f>
        <v/>
      </c>
      <c r="CP396">
        <f>MIN(AR395*(1+AR$6/Setup!$C$13),AR$7)</f>
        <v/>
      </c>
      <c r="CQ396">
        <f>MIN(AS395*(1+AS$6/Setup!$C$13),AS$7)</f>
        <v/>
      </c>
      <c r="CR396">
        <f>MIN(AT395*(1+AT$6/Setup!$C$13),AT$7)</f>
        <v/>
      </c>
      <c r="CS396">
        <f>MIN(AU395*(1+AU$6/Setup!$C$13),AU$7)</f>
        <v/>
      </c>
      <c r="CT396">
        <f>MIN(AV395*(1+AV$6/Setup!$C$13),AV$7)</f>
        <v/>
      </c>
      <c r="CU396">
        <f>MIN(AW395*(1+AW$6/Setup!$C$13),AW$7)</f>
        <v/>
      </c>
      <c r="CV396">
        <f>MIN(AX395*(1+AX$6/Setup!$C$13),AX$7)</f>
        <v/>
      </c>
      <c r="CW396">
        <f>MIN(AY395*(1+AY$6/Setup!$C$13),AY$7)</f>
        <v/>
      </c>
      <c r="CX396">
        <f>MIN(AZ395*(1+AZ$6/Setup!$C$13),AZ$7)</f>
        <v/>
      </c>
      <c r="CY396">
        <f>MIN(BA395*(1+BA$6/Setup!$C$13),BA$7)</f>
        <v/>
      </c>
      <c r="CZ396">
        <f>MIN(BB395*(1+BB$6/Setup!$C$13),BB$7)</f>
        <v/>
      </c>
      <c r="DA396">
        <f>MIN(BC395*(1+BC$6/Setup!$C$13),BC$7)</f>
        <v/>
      </c>
      <c r="DB396">
        <f>MIN(BD395*(1+BD$6/Setup!$C$13),BD$7)</f>
        <v/>
      </c>
      <c r="DC396">
        <f>MIN(BE395*(1+BE$6/Setup!$C$13),BE$7)</f>
        <v/>
      </c>
      <c r="DD396">
        <f>MIN(BF395*(1+BF$6/Setup!$C$13),BF$7)</f>
        <v/>
      </c>
      <c r="DE396">
        <f>MIN(BG395*(1+BG$6/Setup!$C$13),BG$7)</f>
        <v/>
      </c>
      <c r="DF396">
        <f>MIN(BH395*(1+BH$6/Setup!$C$13),BH$7)</f>
        <v/>
      </c>
      <c r="DG396">
        <f>MIN(BI395*(1+BI$6/Setup!$C$13),BI$7)</f>
        <v/>
      </c>
      <c r="DH396">
        <f>MIN(BJ395*(1+BJ$6/Setup!$C$13),BJ$7)</f>
        <v/>
      </c>
      <c r="DI396">
        <f>MIN(BK395*(1+BK$6/Setup!$C$13),BK$7)</f>
        <v/>
      </c>
      <c r="DJ396">
        <f>MIN(BL395*(1+BL$6/Setup!$C$13),BL$7)</f>
        <v/>
      </c>
      <c r="DK396">
        <f>MIN(BM395*(1+BM$6/Setup!$C$13),BM$7)</f>
        <v/>
      </c>
      <c r="DL396">
        <f>MIN(BN395*(1+BN$6/Setup!$C$13),BN$7)</f>
        <v/>
      </c>
      <c r="DM396">
        <f>MIN(BO395*(1+BO$6/Setup!$C$13),BO$7)</f>
        <v/>
      </c>
      <c r="DN396">
        <f>MIN(BP395*(1+BP$6/Setup!$C$13),BP$7)</f>
        <v/>
      </c>
      <c r="DO396">
        <f>MIN(BQ395*(1+BQ$6/Setup!$C$13),BQ$7)</f>
        <v/>
      </c>
      <c r="DP396">
        <f>MIN(T395*(1+T$6/Setup!$C$13)-BR396,$H396)</f>
        <v/>
      </c>
      <c r="DQ396">
        <f>MIN(U395*(1+U$6/Setup!$C$13)-BS396,MAX(0,$H396-SUM($DP396:DP396)))</f>
        <v/>
      </c>
      <c r="DR396">
        <f>MIN(V395*(1+V$6/Setup!$C$13)-BT396,MAX(0,$H396-SUM($DP396:DQ396)))</f>
        <v/>
      </c>
      <c r="DS396">
        <f>MIN(W395*(1+W$6/Setup!$C$13)-BU396,MAX(0,$H396-SUM($DP396:DR396)))</f>
        <v/>
      </c>
      <c r="DT396">
        <f>MIN(X395*(1+X$6/Setup!$C$13)-BV396,MAX(0,$H396-SUM($DP396:DS396)))</f>
        <v/>
      </c>
      <c r="DU396">
        <f>MIN(Y395*(1+Y$6/Setup!$C$13)-BW396,MAX(0,$H396-SUM($DP396:DT396)))</f>
        <v/>
      </c>
      <c r="DV396">
        <f>MIN(Z395*(1+Z$6/Setup!$C$13)-BX396,MAX(0,$H396-SUM($DP396:DU396)))</f>
        <v/>
      </c>
      <c r="DW396">
        <f>MIN(AA395*(1+AA$6/Setup!$C$13)-BY396,MAX(0,$H396-SUM($DP396:DV396)))</f>
        <v/>
      </c>
      <c r="DX396">
        <f>MIN(AB395*(1+AB$6/Setup!$C$13)-BZ396,MAX(0,$H396-SUM($DP396:DW396)))</f>
        <v/>
      </c>
      <c r="DY396">
        <f>MIN(AC395*(1+AC$6/Setup!$C$13)-CA396,MAX(0,$H396-SUM($DP396:DX396)))</f>
        <v/>
      </c>
      <c r="DZ396">
        <f>MIN(AD395*(1+AD$6/Setup!$C$13)-CB396,MAX(0,$H396-SUM($DP396:DY396)))</f>
        <v/>
      </c>
      <c r="EA396">
        <f>MIN(AE395*(1+AE$6/Setup!$C$13)-CC396,MAX(0,$H396-SUM($DP396:DZ396)))</f>
        <v/>
      </c>
      <c r="EB396">
        <f>MIN(AF395*(1+AF$6/Setup!$C$13)-CD396,MAX(0,$H396-SUM($DP396:EA396)))</f>
        <v/>
      </c>
      <c r="EC396">
        <f>MIN(AG395*(1+AG$6/Setup!$C$13)-CE396,MAX(0,$H396-SUM($DP396:EB396)))</f>
        <v/>
      </c>
      <c r="ED396">
        <f>MIN(AH395*(1+AH$6/Setup!$C$13)-CF396,MAX(0,$H396-SUM($DP396:EC396)))</f>
        <v/>
      </c>
      <c r="EE396">
        <f>MIN(AI395*(1+AI$6/Setup!$C$13)-CG396,MAX(0,$H396-SUM($DP396:ED396)))</f>
        <v/>
      </c>
      <c r="EF396">
        <f>MIN(AJ395*(1+AJ$6/Setup!$C$13)-CH396,MAX(0,$H396-SUM($DP396:EE396)))</f>
        <v/>
      </c>
      <c r="EG396">
        <f>MIN(AK395*(1+AK$6/Setup!$C$13)-CI396,MAX(0,$H396-SUM($DP396:EF396)))</f>
        <v/>
      </c>
      <c r="EH396">
        <f>MIN(AL395*(1+AL$6/Setup!$C$13)-CJ396,MAX(0,$H396-SUM($DP396:EG396)))</f>
        <v/>
      </c>
      <c r="EI396">
        <f>MIN(AM395*(1+AM$6/Setup!$C$13)-CK396,MAX(0,$H396-SUM($DP396:EH396)))</f>
        <v/>
      </c>
      <c r="EJ396">
        <f>MIN(AN395*(1+AN$6/Setup!$C$13)-CL396,MAX(0,$H396-SUM($DP396:EI396)))</f>
        <v/>
      </c>
      <c r="EK396">
        <f>MIN(AO395*(1+AO$6/Setup!$C$13)-CM396,MAX(0,$H396-SUM($DP396:EJ396)))</f>
        <v/>
      </c>
      <c r="EL396">
        <f>MIN(AP395*(1+AP$6/Setup!$C$13)-CN396,MAX(0,$H396-SUM($DP396:EK396)))</f>
        <v/>
      </c>
      <c r="EM396">
        <f>MIN(AQ395*(1+AQ$6/Setup!$C$13)-CO396,MAX(0,$H396-SUM($DP396:EL396)))</f>
        <v/>
      </c>
      <c r="EN396">
        <f>MIN(AR395*(1+AR$6/Setup!$C$13)-CP396,MAX(0,$H396-SUM($DP396:EM396)))</f>
        <v/>
      </c>
      <c r="EO396">
        <f>MIN(AS395*(1+AS$6/Setup!$C$13)-CQ396,MAX(0,$H396-SUM($DP396:EN396)))</f>
        <v/>
      </c>
      <c r="EP396">
        <f>MIN(AT395*(1+AT$6/Setup!$C$13)-CR396,MAX(0,$H396-SUM($DP396:EO396)))</f>
        <v/>
      </c>
      <c r="EQ396">
        <f>MIN(AU395*(1+AU$6/Setup!$C$13)-CS396,MAX(0,$H396-SUM($DP396:EP396)))</f>
        <v/>
      </c>
      <c r="ER396">
        <f>MIN(AV395*(1+AV$6/Setup!$C$13)-CT396,MAX(0,$H396-SUM($DP396:EQ396)))</f>
        <v/>
      </c>
      <c r="ES396">
        <f>MIN(AW395*(1+AW$6/Setup!$C$13)-CU396,MAX(0,$H396-SUM($DP396:ER396)))</f>
        <v/>
      </c>
      <c r="ET396">
        <f>MIN(AX395*(1+AX$6/Setup!$C$13)-CV396,MAX(0,$H396-SUM($DP396:ES396)))</f>
        <v/>
      </c>
      <c r="EU396">
        <f>MIN(AY395*(1+AY$6/Setup!$C$13)-CW396,MAX(0,$H396-SUM($DP396:ET396)))</f>
        <v/>
      </c>
      <c r="EV396">
        <f>MIN(AZ395*(1+AZ$6/Setup!$C$13)-CX396,MAX(0,$H396-SUM($DP396:EU396)))</f>
        <v/>
      </c>
      <c r="EW396">
        <f>MIN(BA395*(1+BA$6/Setup!$C$13)-CY396,MAX(0,$H396-SUM($DP396:EV396)))</f>
        <v/>
      </c>
      <c r="EX396">
        <f>MIN(BB395*(1+BB$6/Setup!$C$13)-CZ396,MAX(0,$H396-SUM($DP396:EW396)))</f>
        <v/>
      </c>
      <c r="EY396">
        <f>MIN(BC395*(1+BC$6/Setup!$C$13)-DA396,MAX(0,$H396-SUM($DP396:EX396)))</f>
        <v/>
      </c>
      <c r="EZ396">
        <f>MIN(BD395*(1+BD$6/Setup!$C$13)-DB396,MAX(0,$H396-SUM($DP396:EY396)))</f>
        <v/>
      </c>
      <c r="FA396">
        <f>MIN(BE395*(1+BE$6/Setup!$C$13)-DC396,MAX(0,$H396-SUM($DP396:EZ396)))</f>
        <v/>
      </c>
      <c r="FB396">
        <f>MIN(BF395*(1+BF$6/Setup!$C$13)-DD396,MAX(0,$H396-SUM($DP396:FA396)))</f>
        <v/>
      </c>
      <c r="FC396">
        <f>MIN(BG395*(1+BG$6/Setup!$C$13)-DE396,MAX(0,$H396-SUM($DP396:FB396)))</f>
        <v/>
      </c>
      <c r="FD396">
        <f>MIN(BH395*(1+BH$6/Setup!$C$13)-DF396,MAX(0,$H396-SUM($DP396:FC396)))</f>
        <v/>
      </c>
      <c r="FE396">
        <f>MIN(BI395*(1+BI$6/Setup!$C$13)-DG396,MAX(0,$H396-SUM($DP396:FD396)))</f>
        <v/>
      </c>
      <c r="FF396">
        <f>MIN(BJ395*(1+BJ$6/Setup!$C$13)-DH396,MAX(0,$H396-SUM($DP396:FE396)))</f>
        <v/>
      </c>
      <c r="FG396">
        <f>MIN(BK395*(1+BK$6/Setup!$C$13)-DI396,MAX(0,$H396-SUM($DP396:FF396)))</f>
        <v/>
      </c>
      <c r="FH396">
        <f>MIN(BL395*(1+BL$6/Setup!$C$13)-DJ396,MAX(0,$H396-SUM($DP396:FG396)))</f>
        <v/>
      </c>
      <c r="FI396">
        <f>MIN(BM395*(1+BM$6/Setup!$C$13)-DK396,MAX(0,$H396-SUM($DP396:FH396)))</f>
        <v/>
      </c>
      <c r="FJ396">
        <f>MIN(BN395*(1+BN$6/Setup!$C$13)-DL396,MAX(0,$H396-SUM($DP396:FI396)))</f>
        <v/>
      </c>
      <c r="FK396">
        <f>MIN(BO395*(1+BO$6/Setup!$C$13)-DM396,MAX(0,$H396-SUM($DP396:FJ396)))</f>
        <v/>
      </c>
      <c r="FL396">
        <f>MIN(BP395*(1+BP$6/Setup!$C$13)-DN396,MAX(0,$H396-SUM($DP396:FK396)))</f>
        <v/>
      </c>
      <c r="FM396">
        <f>MIN(BQ395*(1+BQ$6/Setup!$C$13)-DO396,MAX(0,$H396-SUM($DP396:FL396)))</f>
        <v/>
      </c>
    </row>
    <row r="397">
      <c r="A397">
        <f>A396+1</f>
        <v/>
      </c>
      <c r="B397">
        <f>IF(Setup!$C$6="Every week",Setup!$C$7+7*(A397-1),IF(Setup!$C$6="Every 2 weeks",Setup!$C$7+14*(A397-1),IF(Setup!$C$6="Every month",EDATE(Setup!$C$7,A397-1),EOMONTH(Setup!$C$7,INT((A397-1+Setup!$C$20)/2)-1)+MIN(IF(MOD(A397-1+Setup!$C$20,2)=0,Setup!$C$18,Setup!$C$19),DAY(EOMONTH(Setup!$C$7,INT((A397-1+Setup!$C$20)/2)))))))</f>
        <v/>
      </c>
      <c r="C397">
        <f>N('Paycheck Plan'!J393)</f>
        <v/>
      </c>
      <c r="D397">
        <f>N('Paycheck Plan'!K393)</f>
        <v/>
      </c>
      <c r="E397">
        <f>MIN(MAX(0,Setup!$C$10-F396),MAX(0,Setup!$C$8+C397-G397))</f>
        <v/>
      </c>
      <c r="F397">
        <f>F396+E397</f>
        <v/>
      </c>
      <c r="G397">
        <f>MIN(Setup!$C$14,MAX(0,Setup!$C$8+C397))</f>
        <v/>
      </c>
      <c r="H397">
        <f>MAX(0,Setup!$C$8+C397-G397-E397)+SUM($T$7:$BQ$7)-SUM(BR397:DO397)</f>
        <v/>
      </c>
      <c r="I397">
        <f>SUMPRODUCT(T396:BQ396,$T$6:$BQ$6)/Setup!$C$13</f>
        <v/>
      </c>
      <c r="J397">
        <f>SUM(T397:BQ397)</f>
        <v/>
      </c>
      <c r="K397">
        <f>IF(MAX(DP397:FM397)&gt;0,MATCH(MAX(DP397:FM397),DP397:FM397,0),1)</f>
        <v/>
      </c>
      <c r="T397">
        <f>MAX(0,T396*(1+T$6/Setup!$C$13)-BR397-DP397)+IF($K397=1,$D397,0)</f>
        <v/>
      </c>
      <c r="U397">
        <f>MAX(0,U396*(1+U$6/Setup!$C$13)-BS397-DQ397)+IF($K397=2,$D397,0)</f>
        <v/>
      </c>
      <c r="V397">
        <f>MAX(0,V396*(1+V$6/Setup!$C$13)-BT397-DR397)+IF($K397=3,$D397,0)</f>
        <v/>
      </c>
      <c r="W397">
        <f>MAX(0,W396*(1+W$6/Setup!$C$13)-BU397-DS397)+IF($K397=4,$D397,0)</f>
        <v/>
      </c>
      <c r="X397">
        <f>MAX(0,X396*(1+X$6/Setup!$C$13)-BV397-DT397)+IF($K397=5,$D397,0)</f>
        <v/>
      </c>
      <c r="Y397">
        <f>MAX(0,Y396*(1+Y$6/Setup!$C$13)-BW397-DU397)+IF($K397=6,$D397,0)</f>
        <v/>
      </c>
      <c r="Z397">
        <f>MAX(0,Z396*(1+Z$6/Setup!$C$13)-BX397-DV397)+IF($K397=7,$D397,0)</f>
        <v/>
      </c>
      <c r="AA397">
        <f>MAX(0,AA396*(1+AA$6/Setup!$C$13)-BY397-DW397)+IF($K397=8,$D397,0)</f>
        <v/>
      </c>
      <c r="AB397">
        <f>MAX(0,AB396*(1+AB$6/Setup!$C$13)-BZ397-DX397)+IF($K397=9,$D397,0)</f>
        <v/>
      </c>
      <c r="AC397">
        <f>MAX(0,AC396*(1+AC$6/Setup!$C$13)-CA397-DY397)+IF($K397=10,$D397,0)</f>
        <v/>
      </c>
      <c r="AD397">
        <f>MAX(0,AD396*(1+AD$6/Setup!$C$13)-CB397-DZ397)+IF($K397=11,$D397,0)</f>
        <v/>
      </c>
      <c r="AE397">
        <f>MAX(0,AE396*(1+AE$6/Setup!$C$13)-CC397-EA397)+IF($K397=12,$D397,0)</f>
        <v/>
      </c>
      <c r="AF397">
        <f>MAX(0,AF396*(1+AF$6/Setup!$C$13)-CD397-EB397)+IF($K397=13,$D397,0)</f>
        <v/>
      </c>
      <c r="AG397">
        <f>MAX(0,AG396*(1+AG$6/Setup!$C$13)-CE397-EC397)+IF($K397=14,$D397,0)</f>
        <v/>
      </c>
      <c r="AH397">
        <f>MAX(0,AH396*(1+AH$6/Setup!$C$13)-CF397-ED397)+IF($K397=15,$D397,0)</f>
        <v/>
      </c>
      <c r="AI397">
        <f>MAX(0,AI396*(1+AI$6/Setup!$C$13)-CG397-EE397)+IF($K397=16,$D397,0)</f>
        <v/>
      </c>
      <c r="AJ397">
        <f>MAX(0,AJ396*(1+AJ$6/Setup!$C$13)-CH397-EF397)+IF($K397=17,$D397,0)</f>
        <v/>
      </c>
      <c r="AK397">
        <f>MAX(0,AK396*(1+AK$6/Setup!$C$13)-CI397-EG397)+IF($K397=18,$D397,0)</f>
        <v/>
      </c>
      <c r="AL397">
        <f>MAX(0,AL396*(1+AL$6/Setup!$C$13)-CJ397-EH397)+IF($K397=19,$D397,0)</f>
        <v/>
      </c>
      <c r="AM397">
        <f>MAX(0,AM396*(1+AM$6/Setup!$C$13)-CK397-EI397)+IF($K397=20,$D397,0)</f>
        <v/>
      </c>
      <c r="AN397">
        <f>MAX(0,AN396*(1+AN$6/Setup!$C$13)-CL397-EJ397)+IF($K397=21,$D397,0)</f>
        <v/>
      </c>
      <c r="AO397">
        <f>MAX(0,AO396*(1+AO$6/Setup!$C$13)-CM397-EK397)+IF($K397=22,$D397,0)</f>
        <v/>
      </c>
      <c r="AP397">
        <f>MAX(0,AP396*(1+AP$6/Setup!$C$13)-CN397-EL397)+IF($K397=23,$D397,0)</f>
        <v/>
      </c>
      <c r="AQ397">
        <f>MAX(0,AQ396*(1+AQ$6/Setup!$C$13)-CO397-EM397)+IF($K397=24,$D397,0)</f>
        <v/>
      </c>
      <c r="AR397">
        <f>MAX(0,AR396*(1+AR$6/Setup!$C$13)-CP397-EN397)+IF($K397=25,$D397,0)</f>
        <v/>
      </c>
      <c r="AS397">
        <f>MAX(0,AS396*(1+AS$6/Setup!$C$13)-CQ397-EO397)+IF($K397=26,$D397,0)</f>
        <v/>
      </c>
      <c r="AT397">
        <f>MAX(0,AT396*(1+AT$6/Setup!$C$13)-CR397-EP397)+IF($K397=27,$D397,0)</f>
        <v/>
      </c>
      <c r="AU397">
        <f>MAX(0,AU396*(1+AU$6/Setup!$C$13)-CS397-EQ397)+IF($K397=28,$D397,0)</f>
        <v/>
      </c>
      <c r="AV397">
        <f>MAX(0,AV396*(1+AV$6/Setup!$C$13)-CT397-ER397)+IF($K397=29,$D397,0)</f>
        <v/>
      </c>
      <c r="AW397">
        <f>MAX(0,AW396*(1+AW$6/Setup!$C$13)-CU397-ES397)+IF($K397=30,$D397,0)</f>
        <v/>
      </c>
      <c r="AX397">
        <f>MAX(0,AX396*(1+AX$6/Setup!$C$13)-CV397-ET397)+IF($K397=31,$D397,0)</f>
        <v/>
      </c>
      <c r="AY397">
        <f>MAX(0,AY396*(1+AY$6/Setup!$C$13)-CW397-EU397)+IF($K397=32,$D397,0)</f>
        <v/>
      </c>
      <c r="AZ397">
        <f>MAX(0,AZ396*(1+AZ$6/Setup!$C$13)-CX397-EV397)+IF($K397=33,$D397,0)</f>
        <v/>
      </c>
      <c r="BA397">
        <f>MAX(0,BA396*(1+BA$6/Setup!$C$13)-CY397-EW397)+IF($K397=34,$D397,0)</f>
        <v/>
      </c>
      <c r="BB397">
        <f>MAX(0,BB396*(1+BB$6/Setup!$C$13)-CZ397-EX397)+IF($K397=35,$D397,0)</f>
        <v/>
      </c>
      <c r="BC397">
        <f>MAX(0,BC396*(1+BC$6/Setup!$C$13)-DA397-EY397)+IF($K397=36,$D397,0)</f>
        <v/>
      </c>
      <c r="BD397">
        <f>MAX(0,BD396*(1+BD$6/Setup!$C$13)-DB397-EZ397)+IF($K397=37,$D397,0)</f>
        <v/>
      </c>
      <c r="BE397">
        <f>MAX(0,BE396*(1+BE$6/Setup!$C$13)-DC397-FA397)+IF($K397=38,$D397,0)</f>
        <v/>
      </c>
      <c r="BF397">
        <f>MAX(0,BF396*(1+BF$6/Setup!$C$13)-DD397-FB397)+IF($K397=39,$D397,0)</f>
        <v/>
      </c>
      <c r="BG397">
        <f>MAX(0,BG396*(1+BG$6/Setup!$C$13)-DE397-FC397)+IF($K397=40,$D397,0)</f>
        <v/>
      </c>
      <c r="BH397">
        <f>MAX(0,BH396*(1+BH$6/Setup!$C$13)-DF397-FD397)+IF($K397=41,$D397,0)</f>
        <v/>
      </c>
      <c r="BI397">
        <f>MAX(0,BI396*(1+BI$6/Setup!$C$13)-DG397-FE397)+IF($K397=42,$D397,0)</f>
        <v/>
      </c>
      <c r="BJ397">
        <f>MAX(0,BJ396*(1+BJ$6/Setup!$C$13)-DH397-FF397)+IF($K397=43,$D397,0)</f>
        <v/>
      </c>
      <c r="BK397">
        <f>MAX(0,BK396*(1+BK$6/Setup!$C$13)-DI397-FG397)+IF($K397=44,$D397,0)</f>
        <v/>
      </c>
      <c r="BL397">
        <f>MAX(0,BL396*(1+BL$6/Setup!$C$13)-DJ397-FH397)+IF($K397=45,$D397,0)</f>
        <v/>
      </c>
      <c r="BM397">
        <f>MAX(0,BM396*(1+BM$6/Setup!$C$13)-DK397-FI397)+IF($K397=46,$D397,0)</f>
        <v/>
      </c>
      <c r="BN397">
        <f>MAX(0,BN396*(1+BN$6/Setup!$C$13)-DL397-FJ397)+IF($K397=47,$D397,0)</f>
        <v/>
      </c>
      <c r="BO397">
        <f>MAX(0,BO396*(1+BO$6/Setup!$C$13)-DM397-FK397)+IF($K397=48,$D397,0)</f>
        <v/>
      </c>
      <c r="BP397">
        <f>MAX(0,BP396*(1+BP$6/Setup!$C$13)-DN397-FL397)+IF($K397=49,$D397,0)</f>
        <v/>
      </c>
      <c r="BQ397">
        <f>MAX(0,BQ396*(1+BQ$6/Setup!$C$13)-DO397-FM397)+IF($K397=50,$D397,0)</f>
        <v/>
      </c>
      <c r="BR397">
        <f>MIN(T396*(1+T$6/Setup!$C$13),T$7)</f>
        <v/>
      </c>
      <c r="BS397">
        <f>MIN(U396*(1+U$6/Setup!$C$13),U$7)</f>
        <v/>
      </c>
      <c r="BT397">
        <f>MIN(V396*(1+V$6/Setup!$C$13),V$7)</f>
        <v/>
      </c>
      <c r="BU397">
        <f>MIN(W396*(1+W$6/Setup!$C$13),W$7)</f>
        <v/>
      </c>
      <c r="BV397">
        <f>MIN(X396*(1+X$6/Setup!$C$13),X$7)</f>
        <v/>
      </c>
      <c r="BW397">
        <f>MIN(Y396*(1+Y$6/Setup!$C$13),Y$7)</f>
        <v/>
      </c>
      <c r="BX397">
        <f>MIN(Z396*(1+Z$6/Setup!$C$13),Z$7)</f>
        <v/>
      </c>
      <c r="BY397">
        <f>MIN(AA396*(1+AA$6/Setup!$C$13),AA$7)</f>
        <v/>
      </c>
      <c r="BZ397">
        <f>MIN(AB396*(1+AB$6/Setup!$C$13),AB$7)</f>
        <v/>
      </c>
      <c r="CA397">
        <f>MIN(AC396*(1+AC$6/Setup!$C$13),AC$7)</f>
        <v/>
      </c>
      <c r="CB397">
        <f>MIN(AD396*(1+AD$6/Setup!$C$13),AD$7)</f>
        <v/>
      </c>
      <c r="CC397">
        <f>MIN(AE396*(1+AE$6/Setup!$C$13),AE$7)</f>
        <v/>
      </c>
      <c r="CD397">
        <f>MIN(AF396*(1+AF$6/Setup!$C$13),AF$7)</f>
        <v/>
      </c>
      <c r="CE397">
        <f>MIN(AG396*(1+AG$6/Setup!$C$13),AG$7)</f>
        <v/>
      </c>
      <c r="CF397">
        <f>MIN(AH396*(1+AH$6/Setup!$C$13),AH$7)</f>
        <v/>
      </c>
      <c r="CG397">
        <f>MIN(AI396*(1+AI$6/Setup!$C$13),AI$7)</f>
        <v/>
      </c>
      <c r="CH397">
        <f>MIN(AJ396*(1+AJ$6/Setup!$C$13),AJ$7)</f>
        <v/>
      </c>
      <c r="CI397">
        <f>MIN(AK396*(1+AK$6/Setup!$C$13),AK$7)</f>
        <v/>
      </c>
      <c r="CJ397">
        <f>MIN(AL396*(1+AL$6/Setup!$C$13),AL$7)</f>
        <v/>
      </c>
      <c r="CK397">
        <f>MIN(AM396*(1+AM$6/Setup!$C$13),AM$7)</f>
        <v/>
      </c>
      <c r="CL397">
        <f>MIN(AN396*(1+AN$6/Setup!$C$13),AN$7)</f>
        <v/>
      </c>
      <c r="CM397">
        <f>MIN(AO396*(1+AO$6/Setup!$C$13),AO$7)</f>
        <v/>
      </c>
      <c r="CN397">
        <f>MIN(AP396*(1+AP$6/Setup!$C$13),AP$7)</f>
        <v/>
      </c>
      <c r="CO397">
        <f>MIN(AQ396*(1+AQ$6/Setup!$C$13),AQ$7)</f>
        <v/>
      </c>
      <c r="CP397">
        <f>MIN(AR396*(1+AR$6/Setup!$C$13),AR$7)</f>
        <v/>
      </c>
      <c r="CQ397">
        <f>MIN(AS396*(1+AS$6/Setup!$C$13),AS$7)</f>
        <v/>
      </c>
      <c r="CR397">
        <f>MIN(AT396*(1+AT$6/Setup!$C$13),AT$7)</f>
        <v/>
      </c>
      <c r="CS397">
        <f>MIN(AU396*(1+AU$6/Setup!$C$13),AU$7)</f>
        <v/>
      </c>
      <c r="CT397">
        <f>MIN(AV396*(1+AV$6/Setup!$C$13),AV$7)</f>
        <v/>
      </c>
      <c r="CU397">
        <f>MIN(AW396*(1+AW$6/Setup!$C$13),AW$7)</f>
        <v/>
      </c>
      <c r="CV397">
        <f>MIN(AX396*(1+AX$6/Setup!$C$13),AX$7)</f>
        <v/>
      </c>
      <c r="CW397">
        <f>MIN(AY396*(1+AY$6/Setup!$C$13),AY$7)</f>
        <v/>
      </c>
      <c r="CX397">
        <f>MIN(AZ396*(1+AZ$6/Setup!$C$13),AZ$7)</f>
        <v/>
      </c>
      <c r="CY397">
        <f>MIN(BA396*(1+BA$6/Setup!$C$13),BA$7)</f>
        <v/>
      </c>
      <c r="CZ397">
        <f>MIN(BB396*(1+BB$6/Setup!$C$13),BB$7)</f>
        <v/>
      </c>
      <c r="DA397">
        <f>MIN(BC396*(1+BC$6/Setup!$C$13),BC$7)</f>
        <v/>
      </c>
      <c r="DB397">
        <f>MIN(BD396*(1+BD$6/Setup!$C$13),BD$7)</f>
        <v/>
      </c>
      <c r="DC397">
        <f>MIN(BE396*(1+BE$6/Setup!$C$13),BE$7)</f>
        <v/>
      </c>
      <c r="DD397">
        <f>MIN(BF396*(1+BF$6/Setup!$C$13),BF$7)</f>
        <v/>
      </c>
      <c r="DE397">
        <f>MIN(BG396*(1+BG$6/Setup!$C$13),BG$7)</f>
        <v/>
      </c>
      <c r="DF397">
        <f>MIN(BH396*(1+BH$6/Setup!$C$13),BH$7)</f>
        <v/>
      </c>
      <c r="DG397">
        <f>MIN(BI396*(1+BI$6/Setup!$C$13),BI$7)</f>
        <v/>
      </c>
      <c r="DH397">
        <f>MIN(BJ396*(1+BJ$6/Setup!$C$13),BJ$7)</f>
        <v/>
      </c>
      <c r="DI397">
        <f>MIN(BK396*(1+BK$6/Setup!$C$13),BK$7)</f>
        <v/>
      </c>
      <c r="DJ397">
        <f>MIN(BL396*(1+BL$6/Setup!$C$13),BL$7)</f>
        <v/>
      </c>
      <c r="DK397">
        <f>MIN(BM396*(1+BM$6/Setup!$C$13),BM$7)</f>
        <v/>
      </c>
      <c r="DL397">
        <f>MIN(BN396*(1+BN$6/Setup!$C$13),BN$7)</f>
        <v/>
      </c>
      <c r="DM397">
        <f>MIN(BO396*(1+BO$6/Setup!$C$13),BO$7)</f>
        <v/>
      </c>
      <c r="DN397">
        <f>MIN(BP396*(1+BP$6/Setup!$C$13),BP$7)</f>
        <v/>
      </c>
      <c r="DO397">
        <f>MIN(BQ396*(1+BQ$6/Setup!$C$13),BQ$7)</f>
        <v/>
      </c>
      <c r="DP397">
        <f>MIN(T396*(1+T$6/Setup!$C$13)-BR397,$H397)</f>
        <v/>
      </c>
      <c r="DQ397">
        <f>MIN(U396*(1+U$6/Setup!$C$13)-BS397,MAX(0,$H397-SUM($DP397:DP397)))</f>
        <v/>
      </c>
      <c r="DR397">
        <f>MIN(V396*(1+V$6/Setup!$C$13)-BT397,MAX(0,$H397-SUM($DP397:DQ397)))</f>
        <v/>
      </c>
      <c r="DS397">
        <f>MIN(W396*(1+W$6/Setup!$C$13)-BU397,MAX(0,$H397-SUM($DP397:DR397)))</f>
        <v/>
      </c>
      <c r="DT397">
        <f>MIN(X396*(1+X$6/Setup!$C$13)-BV397,MAX(0,$H397-SUM($DP397:DS397)))</f>
        <v/>
      </c>
      <c r="DU397">
        <f>MIN(Y396*(1+Y$6/Setup!$C$13)-BW397,MAX(0,$H397-SUM($DP397:DT397)))</f>
        <v/>
      </c>
      <c r="DV397">
        <f>MIN(Z396*(1+Z$6/Setup!$C$13)-BX397,MAX(0,$H397-SUM($DP397:DU397)))</f>
        <v/>
      </c>
      <c r="DW397">
        <f>MIN(AA396*(1+AA$6/Setup!$C$13)-BY397,MAX(0,$H397-SUM($DP397:DV397)))</f>
        <v/>
      </c>
      <c r="DX397">
        <f>MIN(AB396*(1+AB$6/Setup!$C$13)-BZ397,MAX(0,$H397-SUM($DP397:DW397)))</f>
        <v/>
      </c>
      <c r="DY397">
        <f>MIN(AC396*(1+AC$6/Setup!$C$13)-CA397,MAX(0,$H397-SUM($DP397:DX397)))</f>
        <v/>
      </c>
      <c r="DZ397">
        <f>MIN(AD396*(1+AD$6/Setup!$C$13)-CB397,MAX(0,$H397-SUM($DP397:DY397)))</f>
        <v/>
      </c>
      <c r="EA397">
        <f>MIN(AE396*(1+AE$6/Setup!$C$13)-CC397,MAX(0,$H397-SUM($DP397:DZ397)))</f>
        <v/>
      </c>
      <c r="EB397">
        <f>MIN(AF396*(1+AF$6/Setup!$C$13)-CD397,MAX(0,$H397-SUM($DP397:EA397)))</f>
        <v/>
      </c>
      <c r="EC397">
        <f>MIN(AG396*(1+AG$6/Setup!$C$13)-CE397,MAX(0,$H397-SUM($DP397:EB397)))</f>
        <v/>
      </c>
      <c r="ED397">
        <f>MIN(AH396*(1+AH$6/Setup!$C$13)-CF397,MAX(0,$H397-SUM($DP397:EC397)))</f>
        <v/>
      </c>
      <c r="EE397">
        <f>MIN(AI396*(1+AI$6/Setup!$C$13)-CG397,MAX(0,$H397-SUM($DP397:ED397)))</f>
        <v/>
      </c>
      <c r="EF397">
        <f>MIN(AJ396*(1+AJ$6/Setup!$C$13)-CH397,MAX(0,$H397-SUM($DP397:EE397)))</f>
        <v/>
      </c>
      <c r="EG397">
        <f>MIN(AK396*(1+AK$6/Setup!$C$13)-CI397,MAX(0,$H397-SUM($DP397:EF397)))</f>
        <v/>
      </c>
      <c r="EH397">
        <f>MIN(AL396*(1+AL$6/Setup!$C$13)-CJ397,MAX(0,$H397-SUM($DP397:EG397)))</f>
        <v/>
      </c>
      <c r="EI397">
        <f>MIN(AM396*(1+AM$6/Setup!$C$13)-CK397,MAX(0,$H397-SUM($DP397:EH397)))</f>
        <v/>
      </c>
      <c r="EJ397">
        <f>MIN(AN396*(1+AN$6/Setup!$C$13)-CL397,MAX(0,$H397-SUM($DP397:EI397)))</f>
        <v/>
      </c>
      <c r="EK397">
        <f>MIN(AO396*(1+AO$6/Setup!$C$13)-CM397,MAX(0,$H397-SUM($DP397:EJ397)))</f>
        <v/>
      </c>
      <c r="EL397">
        <f>MIN(AP396*(1+AP$6/Setup!$C$13)-CN397,MAX(0,$H397-SUM($DP397:EK397)))</f>
        <v/>
      </c>
      <c r="EM397">
        <f>MIN(AQ396*(1+AQ$6/Setup!$C$13)-CO397,MAX(0,$H397-SUM($DP397:EL397)))</f>
        <v/>
      </c>
      <c r="EN397">
        <f>MIN(AR396*(1+AR$6/Setup!$C$13)-CP397,MAX(0,$H397-SUM($DP397:EM397)))</f>
        <v/>
      </c>
      <c r="EO397">
        <f>MIN(AS396*(1+AS$6/Setup!$C$13)-CQ397,MAX(0,$H397-SUM($DP397:EN397)))</f>
        <v/>
      </c>
      <c r="EP397">
        <f>MIN(AT396*(1+AT$6/Setup!$C$13)-CR397,MAX(0,$H397-SUM($DP397:EO397)))</f>
        <v/>
      </c>
      <c r="EQ397">
        <f>MIN(AU396*(1+AU$6/Setup!$C$13)-CS397,MAX(0,$H397-SUM($DP397:EP397)))</f>
        <v/>
      </c>
      <c r="ER397">
        <f>MIN(AV396*(1+AV$6/Setup!$C$13)-CT397,MAX(0,$H397-SUM($DP397:EQ397)))</f>
        <v/>
      </c>
      <c r="ES397">
        <f>MIN(AW396*(1+AW$6/Setup!$C$13)-CU397,MAX(0,$H397-SUM($DP397:ER397)))</f>
        <v/>
      </c>
      <c r="ET397">
        <f>MIN(AX396*(1+AX$6/Setup!$C$13)-CV397,MAX(0,$H397-SUM($DP397:ES397)))</f>
        <v/>
      </c>
      <c r="EU397">
        <f>MIN(AY396*(1+AY$6/Setup!$C$13)-CW397,MAX(0,$H397-SUM($DP397:ET397)))</f>
        <v/>
      </c>
      <c r="EV397">
        <f>MIN(AZ396*(1+AZ$6/Setup!$C$13)-CX397,MAX(0,$H397-SUM($DP397:EU397)))</f>
        <v/>
      </c>
      <c r="EW397">
        <f>MIN(BA396*(1+BA$6/Setup!$C$13)-CY397,MAX(0,$H397-SUM($DP397:EV397)))</f>
        <v/>
      </c>
      <c r="EX397">
        <f>MIN(BB396*(1+BB$6/Setup!$C$13)-CZ397,MAX(0,$H397-SUM($DP397:EW397)))</f>
        <v/>
      </c>
      <c r="EY397">
        <f>MIN(BC396*(1+BC$6/Setup!$C$13)-DA397,MAX(0,$H397-SUM($DP397:EX397)))</f>
        <v/>
      </c>
      <c r="EZ397">
        <f>MIN(BD396*(1+BD$6/Setup!$C$13)-DB397,MAX(0,$H397-SUM($DP397:EY397)))</f>
        <v/>
      </c>
      <c r="FA397">
        <f>MIN(BE396*(1+BE$6/Setup!$C$13)-DC397,MAX(0,$H397-SUM($DP397:EZ397)))</f>
        <v/>
      </c>
      <c r="FB397">
        <f>MIN(BF396*(1+BF$6/Setup!$C$13)-DD397,MAX(0,$H397-SUM($DP397:FA397)))</f>
        <v/>
      </c>
      <c r="FC397">
        <f>MIN(BG396*(1+BG$6/Setup!$C$13)-DE397,MAX(0,$H397-SUM($DP397:FB397)))</f>
        <v/>
      </c>
      <c r="FD397">
        <f>MIN(BH396*(1+BH$6/Setup!$C$13)-DF397,MAX(0,$H397-SUM($DP397:FC397)))</f>
        <v/>
      </c>
      <c r="FE397">
        <f>MIN(BI396*(1+BI$6/Setup!$C$13)-DG397,MAX(0,$H397-SUM($DP397:FD397)))</f>
        <v/>
      </c>
      <c r="FF397">
        <f>MIN(BJ396*(1+BJ$6/Setup!$C$13)-DH397,MAX(0,$H397-SUM($DP397:FE397)))</f>
        <v/>
      </c>
      <c r="FG397">
        <f>MIN(BK396*(1+BK$6/Setup!$C$13)-DI397,MAX(0,$H397-SUM($DP397:FF397)))</f>
        <v/>
      </c>
      <c r="FH397">
        <f>MIN(BL396*(1+BL$6/Setup!$C$13)-DJ397,MAX(0,$H397-SUM($DP397:FG397)))</f>
        <v/>
      </c>
      <c r="FI397">
        <f>MIN(BM396*(1+BM$6/Setup!$C$13)-DK397,MAX(0,$H397-SUM($DP397:FH397)))</f>
        <v/>
      </c>
      <c r="FJ397">
        <f>MIN(BN396*(1+BN$6/Setup!$C$13)-DL397,MAX(0,$H397-SUM($DP397:FI397)))</f>
        <v/>
      </c>
      <c r="FK397">
        <f>MIN(BO396*(1+BO$6/Setup!$C$13)-DM397,MAX(0,$H397-SUM($DP397:FJ397)))</f>
        <v/>
      </c>
      <c r="FL397">
        <f>MIN(BP396*(1+BP$6/Setup!$C$13)-DN397,MAX(0,$H397-SUM($DP397:FK397)))</f>
        <v/>
      </c>
      <c r="FM397">
        <f>MIN(BQ396*(1+BQ$6/Setup!$C$13)-DO397,MAX(0,$H397-SUM($DP397:FL397)))</f>
        <v/>
      </c>
    </row>
    <row r="398">
      <c r="A398">
        <f>A397+1</f>
        <v/>
      </c>
      <c r="B398">
        <f>IF(Setup!$C$6="Every week",Setup!$C$7+7*(A398-1),IF(Setup!$C$6="Every 2 weeks",Setup!$C$7+14*(A398-1),IF(Setup!$C$6="Every month",EDATE(Setup!$C$7,A398-1),EOMONTH(Setup!$C$7,INT((A398-1+Setup!$C$20)/2)-1)+MIN(IF(MOD(A398-1+Setup!$C$20,2)=0,Setup!$C$18,Setup!$C$19),DAY(EOMONTH(Setup!$C$7,INT((A398-1+Setup!$C$20)/2)))))))</f>
        <v/>
      </c>
      <c r="C398">
        <f>N('Paycheck Plan'!J394)</f>
        <v/>
      </c>
      <c r="D398">
        <f>N('Paycheck Plan'!K394)</f>
        <v/>
      </c>
      <c r="E398">
        <f>MIN(MAX(0,Setup!$C$10-F397),MAX(0,Setup!$C$8+C398-G398))</f>
        <v/>
      </c>
      <c r="F398">
        <f>F397+E398</f>
        <v/>
      </c>
      <c r="G398">
        <f>MIN(Setup!$C$14,MAX(0,Setup!$C$8+C398))</f>
        <v/>
      </c>
      <c r="H398">
        <f>MAX(0,Setup!$C$8+C398-G398-E398)+SUM($T$7:$BQ$7)-SUM(BR398:DO398)</f>
        <v/>
      </c>
      <c r="I398">
        <f>SUMPRODUCT(T397:BQ397,$T$6:$BQ$6)/Setup!$C$13</f>
        <v/>
      </c>
      <c r="J398">
        <f>SUM(T398:BQ398)</f>
        <v/>
      </c>
      <c r="K398">
        <f>IF(MAX(DP398:FM398)&gt;0,MATCH(MAX(DP398:FM398),DP398:FM398,0),1)</f>
        <v/>
      </c>
      <c r="T398">
        <f>MAX(0,T397*(1+T$6/Setup!$C$13)-BR398-DP398)+IF($K398=1,$D398,0)</f>
        <v/>
      </c>
      <c r="U398">
        <f>MAX(0,U397*(1+U$6/Setup!$C$13)-BS398-DQ398)+IF($K398=2,$D398,0)</f>
        <v/>
      </c>
      <c r="V398">
        <f>MAX(0,V397*(1+V$6/Setup!$C$13)-BT398-DR398)+IF($K398=3,$D398,0)</f>
        <v/>
      </c>
      <c r="W398">
        <f>MAX(0,W397*(1+W$6/Setup!$C$13)-BU398-DS398)+IF($K398=4,$D398,0)</f>
        <v/>
      </c>
      <c r="X398">
        <f>MAX(0,X397*(1+X$6/Setup!$C$13)-BV398-DT398)+IF($K398=5,$D398,0)</f>
        <v/>
      </c>
      <c r="Y398">
        <f>MAX(0,Y397*(1+Y$6/Setup!$C$13)-BW398-DU398)+IF($K398=6,$D398,0)</f>
        <v/>
      </c>
      <c r="Z398">
        <f>MAX(0,Z397*(1+Z$6/Setup!$C$13)-BX398-DV398)+IF($K398=7,$D398,0)</f>
        <v/>
      </c>
      <c r="AA398">
        <f>MAX(0,AA397*(1+AA$6/Setup!$C$13)-BY398-DW398)+IF($K398=8,$D398,0)</f>
        <v/>
      </c>
      <c r="AB398">
        <f>MAX(0,AB397*(1+AB$6/Setup!$C$13)-BZ398-DX398)+IF($K398=9,$D398,0)</f>
        <v/>
      </c>
      <c r="AC398">
        <f>MAX(0,AC397*(1+AC$6/Setup!$C$13)-CA398-DY398)+IF($K398=10,$D398,0)</f>
        <v/>
      </c>
      <c r="AD398">
        <f>MAX(0,AD397*(1+AD$6/Setup!$C$13)-CB398-DZ398)+IF($K398=11,$D398,0)</f>
        <v/>
      </c>
      <c r="AE398">
        <f>MAX(0,AE397*(1+AE$6/Setup!$C$13)-CC398-EA398)+IF($K398=12,$D398,0)</f>
        <v/>
      </c>
      <c r="AF398">
        <f>MAX(0,AF397*(1+AF$6/Setup!$C$13)-CD398-EB398)+IF($K398=13,$D398,0)</f>
        <v/>
      </c>
      <c r="AG398">
        <f>MAX(0,AG397*(1+AG$6/Setup!$C$13)-CE398-EC398)+IF($K398=14,$D398,0)</f>
        <v/>
      </c>
      <c r="AH398">
        <f>MAX(0,AH397*(1+AH$6/Setup!$C$13)-CF398-ED398)+IF($K398=15,$D398,0)</f>
        <v/>
      </c>
      <c r="AI398">
        <f>MAX(0,AI397*(1+AI$6/Setup!$C$13)-CG398-EE398)+IF($K398=16,$D398,0)</f>
        <v/>
      </c>
      <c r="AJ398">
        <f>MAX(0,AJ397*(1+AJ$6/Setup!$C$13)-CH398-EF398)+IF($K398=17,$D398,0)</f>
        <v/>
      </c>
      <c r="AK398">
        <f>MAX(0,AK397*(1+AK$6/Setup!$C$13)-CI398-EG398)+IF($K398=18,$D398,0)</f>
        <v/>
      </c>
      <c r="AL398">
        <f>MAX(0,AL397*(1+AL$6/Setup!$C$13)-CJ398-EH398)+IF($K398=19,$D398,0)</f>
        <v/>
      </c>
      <c r="AM398">
        <f>MAX(0,AM397*(1+AM$6/Setup!$C$13)-CK398-EI398)+IF($K398=20,$D398,0)</f>
        <v/>
      </c>
      <c r="AN398">
        <f>MAX(0,AN397*(1+AN$6/Setup!$C$13)-CL398-EJ398)+IF($K398=21,$D398,0)</f>
        <v/>
      </c>
      <c r="AO398">
        <f>MAX(0,AO397*(1+AO$6/Setup!$C$13)-CM398-EK398)+IF($K398=22,$D398,0)</f>
        <v/>
      </c>
      <c r="AP398">
        <f>MAX(0,AP397*(1+AP$6/Setup!$C$13)-CN398-EL398)+IF($K398=23,$D398,0)</f>
        <v/>
      </c>
      <c r="AQ398">
        <f>MAX(0,AQ397*(1+AQ$6/Setup!$C$13)-CO398-EM398)+IF($K398=24,$D398,0)</f>
        <v/>
      </c>
      <c r="AR398">
        <f>MAX(0,AR397*(1+AR$6/Setup!$C$13)-CP398-EN398)+IF($K398=25,$D398,0)</f>
        <v/>
      </c>
      <c r="AS398">
        <f>MAX(0,AS397*(1+AS$6/Setup!$C$13)-CQ398-EO398)+IF($K398=26,$D398,0)</f>
        <v/>
      </c>
      <c r="AT398">
        <f>MAX(0,AT397*(1+AT$6/Setup!$C$13)-CR398-EP398)+IF($K398=27,$D398,0)</f>
        <v/>
      </c>
      <c r="AU398">
        <f>MAX(0,AU397*(1+AU$6/Setup!$C$13)-CS398-EQ398)+IF($K398=28,$D398,0)</f>
        <v/>
      </c>
      <c r="AV398">
        <f>MAX(0,AV397*(1+AV$6/Setup!$C$13)-CT398-ER398)+IF($K398=29,$D398,0)</f>
        <v/>
      </c>
      <c r="AW398">
        <f>MAX(0,AW397*(1+AW$6/Setup!$C$13)-CU398-ES398)+IF($K398=30,$D398,0)</f>
        <v/>
      </c>
      <c r="AX398">
        <f>MAX(0,AX397*(1+AX$6/Setup!$C$13)-CV398-ET398)+IF($K398=31,$D398,0)</f>
        <v/>
      </c>
      <c r="AY398">
        <f>MAX(0,AY397*(1+AY$6/Setup!$C$13)-CW398-EU398)+IF($K398=32,$D398,0)</f>
        <v/>
      </c>
      <c r="AZ398">
        <f>MAX(0,AZ397*(1+AZ$6/Setup!$C$13)-CX398-EV398)+IF($K398=33,$D398,0)</f>
        <v/>
      </c>
      <c r="BA398">
        <f>MAX(0,BA397*(1+BA$6/Setup!$C$13)-CY398-EW398)+IF($K398=34,$D398,0)</f>
        <v/>
      </c>
      <c r="BB398">
        <f>MAX(0,BB397*(1+BB$6/Setup!$C$13)-CZ398-EX398)+IF($K398=35,$D398,0)</f>
        <v/>
      </c>
      <c r="BC398">
        <f>MAX(0,BC397*(1+BC$6/Setup!$C$13)-DA398-EY398)+IF($K398=36,$D398,0)</f>
        <v/>
      </c>
      <c r="BD398">
        <f>MAX(0,BD397*(1+BD$6/Setup!$C$13)-DB398-EZ398)+IF($K398=37,$D398,0)</f>
        <v/>
      </c>
      <c r="BE398">
        <f>MAX(0,BE397*(1+BE$6/Setup!$C$13)-DC398-FA398)+IF($K398=38,$D398,0)</f>
        <v/>
      </c>
      <c r="BF398">
        <f>MAX(0,BF397*(1+BF$6/Setup!$C$13)-DD398-FB398)+IF($K398=39,$D398,0)</f>
        <v/>
      </c>
      <c r="BG398">
        <f>MAX(0,BG397*(1+BG$6/Setup!$C$13)-DE398-FC398)+IF($K398=40,$D398,0)</f>
        <v/>
      </c>
      <c r="BH398">
        <f>MAX(0,BH397*(1+BH$6/Setup!$C$13)-DF398-FD398)+IF($K398=41,$D398,0)</f>
        <v/>
      </c>
      <c r="BI398">
        <f>MAX(0,BI397*(1+BI$6/Setup!$C$13)-DG398-FE398)+IF($K398=42,$D398,0)</f>
        <v/>
      </c>
      <c r="BJ398">
        <f>MAX(0,BJ397*(1+BJ$6/Setup!$C$13)-DH398-FF398)+IF($K398=43,$D398,0)</f>
        <v/>
      </c>
      <c r="BK398">
        <f>MAX(0,BK397*(1+BK$6/Setup!$C$13)-DI398-FG398)+IF($K398=44,$D398,0)</f>
        <v/>
      </c>
      <c r="BL398">
        <f>MAX(0,BL397*(1+BL$6/Setup!$C$13)-DJ398-FH398)+IF($K398=45,$D398,0)</f>
        <v/>
      </c>
      <c r="BM398">
        <f>MAX(0,BM397*(1+BM$6/Setup!$C$13)-DK398-FI398)+IF($K398=46,$D398,0)</f>
        <v/>
      </c>
      <c r="BN398">
        <f>MAX(0,BN397*(1+BN$6/Setup!$C$13)-DL398-FJ398)+IF($K398=47,$D398,0)</f>
        <v/>
      </c>
      <c r="BO398">
        <f>MAX(0,BO397*(1+BO$6/Setup!$C$13)-DM398-FK398)+IF($K398=48,$D398,0)</f>
        <v/>
      </c>
      <c r="BP398">
        <f>MAX(0,BP397*(1+BP$6/Setup!$C$13)-DN398-FL398)+IF($K398=49,$D398,0)</f>
        <v/>
      </c>
      <c r="BQ398">
        <f>MAX(0,BQ397*(1+BQ$6/Setup!$C$13)-DO398-FM398)+IF($K398=50,$D398,0)</f>
        <v/>
      </c>
      <c r="BR398">
        <f>MIN(T397*(1+T$6/Setup!$C$13),T$7)</f>
        <v/>
      </c>
      <c r="BS398">
        <f>MIN(U397*(1+U$6/Setup!$C$13),U$7)</f>
        <v/>
      </c>
      <c r="BT398">
        <f>MIN(V397*(1+V$6/Setup!$C$13),V$7)</f>
        <v/>
      </c>
      <c r="BU398">
        <f>MIN(W397*(1+W$6/Setup!$C$13),W$7)</f>
        <v/>
      </c>
      <c r="BV398">
        <f>MIN(X397*(1+X$6/Setup!$C$13),X$7)</f>
        <v/>
      </c>
      <c r="BW398">
        <f>MIN(Y397*(1+Y$6/Setup!$C$13),Y$7)</f>
        <v/>
      </c>
      <c r="BX398">
        <f>MIN(Z397*(1+Z$6/Setup!$C$13),Z$7)</f>
        <v/>
      </c>
      <c r="BY398">
        <f>MIN(AA397*(1+AA$6/Setup!$C$13),AA$7)</f>
        <v/>
      </c>
      <c r="BZ398">
        <f>MIN(AB397*(1+AB$6/Setup!$C$13),AB$7)</f>
        <v/>
      </c>
      <c r="CA398">
        <f>MIN(AC397*(1+AC$6/Setup!$C$13),AC$7)</f>
        <v/>
      </c>
      <c r="CB398">
        <f>MIN(AD397*(1+AD$6/Setup!$C$13),AD$7)</f>
        <v/>
      </c>
      <c r="CC398">
        <f>MIN(AE397*(1+AE$6/Setup!$C$13),AE$7)</f>
        <v/>
      </c>
      <c r="CD398">
        <f>MIN(AF397*(1+AF$6/Setup!$C$13),AF$7)</f>
        <v/>
      </c>
      <c r="CE398">
        <f>MIN(AG397*(1+AG$6/Setup!$C$13),AG$7)</f>
        <v/>
      </c>
      <c r="CF398">
        <f>MIN(AH397*(1+AH$6/Setup!$C$13),AH$7)</f>
        <v/>
      </c>
      <c r="CG398">
        <f>MIN(AI397*(1+AI$6/Setup!$C$13),AI$7)</f>
        <v/>
      </c>
      <c r="CH398">
        <f>MIN(AJ397*(1+AJ$6/Setup!$C$13),AJ$7)</f>
        <v/>
      </c>
      <c r="CI398">
        <f>MIN(AK397*(1+AK$6/Setup!$C$13),AK$7)</f>
        <v/>
      </c>
      <c r="CJ398">
        <f>MIN(AL397*(1+AL$6/Setup!$C$13),AL$7)</f>
        <v/>
      </c>
      <c r="CK398">
        <f>MIN(AM397*(1+AM$6/Setup!$C$13),AM$7)</f>
        <v/>
      </c>
      <c r="CL398">
        <f>MIN(AN397*(1+AN$6/Setup!$C$13),AN$7)</f>
        <v/>
      </c>
      <c r="CM398">
        <f>MIN(AO397*(1+AO$6/Setup!$C$13),AO$7)</f>
        <v/>
      </c>
      <c r="CN398">
        <f>MIN(AP397*(1+AP$6/Setup!$C$13),AP$7)</f>
        <v/>
      </c>
      <c r="CO398">
        <f>MIN(AQ397*(1+AQ$6/Setup!$C$13),AQ$7)</f>
        <v/>
      </c>
      <c r="CP398">
        <f>MIN(AR397*(1+AR$6/Setup!$C$13),AR$7)</f>
        <v/>
      </c>
      <c r="CQ398">
        <f>MIN(AS397*(1+AS$6/Setup!$C$13),AS$7)</f>
        <v/>
      </c>
      <c r="CR398">
        <f>MIN(AT397*(1+AT$6/Setup!$C$13),AT$7)</f>
        <v/>
      </c>
      <c r="CS398">
        <f>MIN(AU397*(1+AU$6/Setup!$C$13),AU$7)</f>
        <v/>
      </c>
      <c r="CT398">
        <f>MIN(AV397*(1+AV$6/Setup!$C$13),AV$7)</f>
        <v/>
      </c>
      <c r="CU398">
        <f>MIN(AW397*(1+AW$6/Setup!$C$13),AW$7)</f>
        <v/>
      </c>
      <c r="CV398">
        <f>MIN(AX397*(1+AX$6/Setup!$C$13),AX$7)</f>
        <v/>
      </c>
      <c r="CW398">
        <f>MIN(AY397*(1+AY$6/Setup!$C$13),AY$7)</f>
        <v/>
      </c>
      <c r="CX398">
        <f>MIN(AZ397*(1+AZ$6/Setup!$C$13),AZ$7)</f>
        <v/>
      </c>
      <c r="CY398">
        <f>MIN(BA397*(1+BA$6/Setup!$C$13),BA$7)</f>
        <v/>
      </c>
      <c r="CZ398">
        <f>MIN(BB397*(1+BB$6/Setup!$C$13),BB$7)</f>
        <v/>
      </c>
      <c r="DA398">
        <f>MIN(BC397*(1+BC$6/Setup!$C$13),BC$7)</f>
        <v/>
      </c>
      <c r="DB398">
        <f>MIN(BD397*(1+BD$6/Setup!$C$13),BD$7)</f>
        <v/>
      </c>
      <c r="DC398">
        <f>MIN(BE397*(1+BE$6/Setup!$C$13),BE$7)</f>
        <v/>
      </c>
      <c r="DD398">
        <f>MIN(BF397*(1+BF$6/Setup!$C$13),BF$7)</f>
        <v/>
      </c>
      <c r="DE398">
        <f>MIN(BG397*(1+BG$6/Setup!$C$13),BG$7)</f>
        <v/>
      </c>
      <c r="DF398">
        <f>MIN(BH397*(1+BH$6/Setup!$C$13),BH$7)</f>
        <v/>
      </c>
      <c r="DG398">
        <f>MIN(BI397*(1+BI$6/Setup!$C$13),BI$7)</f>
        <v/>
      </c>
      <c r="DH398">
        <f>MIN(BJ397*(1+BJ$6/Setup!$C$13),BJ$7)</f>
        <v/>
      </c>
      <c r="DI398">
        <f>MIN(BK397*(1+BK$6/Setup!$C$13),BK$7)</f>
        <v/>
      </c>
      <c r="DJ398">
        <f>MIN(BL397*(1+BL$6/Setup!$C$13),BL$7)</f>
        <v/>
      </c>
      <c r="DK398">
        <f>MIN(BM397*(1+BM$6/Setup!$C$13),BM$7)</f>
        <v/>
      </c>
      <c r="DL398">
        <f>MIN(BN397*(1+BN$6/Setup!$C$13),BN$7)</f>
        <v/>
      </c>
      <c r="DM398">
        <f>MIN(BO397*(1+BO$6/Setup!$C$13),BO$7)</f>
        <v/>
      </c>
      <c r="DN398">
        <f>MIN(BP397*(1+BP$6/Setup!$C$13),BP$7)</f>
        <v/>
      </c>
      <c r="DO398">
        <f>MIN(BQ397*(1+BQ$6/Setup!$C$13),BQ$7)</f>
        <v/>
      </c>
      <c r="DP398">
        <f>MIN(T397*(1+T$6/Setup!$C$13)-BR398,$H398)</f>
        <v/>
      </c>
      <c r="DQ398">
        <f>MIN(U397*(1+U$6/Setup!$C$13)-BS398,MAX(0,$H398-SUM($DP398:DP398)))</f>
        <v/>
      </c>
      <c r="DR398">
        <f>MIN(V397*(1+V$6/Setup!$C$13)-BT398,MAX(0,$H398-SUM($DP398:DQ398)))</f>
        <v/>
      </c>
      <c r="DS398">
        <f>MIN(W397*(1+W$6/Setup!$C$13)-BU398,MAX(0,$H398-SUM($DP398:DR398)))</f>
        <v/>
      </c>
      <c r="DT398">
        <f>MIN(X397*(1+X$6/Setup!$C$13)-BV398,MAX(0,$H398-SUM($DP398:DS398)))</f>
        <v/>
      </c>
      <c r="DU398">
        <f>MIN(Y397*(1+Y$6/Setup!$C$13)-BW398,MAX(0,$H398-SUM($DP398:DT398)))</f>
        <v/>
      </c>
      <c r="DV398">
        <f>MIN(Z397*(1+Z$6/Setup!$C$13)-BX398,MAX(0,$H398-SUM($DP398:DU398)))</f>
        <v/>
      </c>
      <c r="DW398">
        <f>MIN(AA397*(1+AA$6/Setup!$C$13)-BY398,MAX(0,$H398-SUM($DP398:DV398)))</f>
        <v/>
      </c>
      <c r="DX398">
        <f>MIN(AB397*(1+AB$6/Setup!$C$13)-BZ398,MAX(0,$H398-SUM($DP398:DW398)))</f>
        <v/>
      </c>
      <c r="DY398">
        <f>MIN(AC397*(1+AC$6/Setup!$C$13)-CA398,MAX(0,$H398-SUM($DP398:DX398)))</f>
        <v/>
      </c>
      <c r="DZ398">
        <f>MIN(AD397*(1+AD$6/Setup!$C$13)-CB398,MAX(0,$H398-SUM($DP398:DY398)))</f>
        <v/>
      </c>
      <c r="EA398">
        <f>MIN(AE397*(1+AE$6/Setup!$C$13)-CC398,MAX(0,$H398-SUM($DP398:DZ398)))</f>
        <v/>
      </c>
      <c r="EB398">
        <f>MIN(AF397*(1+AF$6/Setup!$C$13)-CD398,MAX(0,$H398-SUM($DP398:EA398)))</f>
        <v/>
      </c>
      <c r="EC398">
        <f>MIN(AG397*(1+AG$6/Setup!$C$13)-CE398,MAX(0,$H398-SUM($DP398:EB398)))</f>
        <v/>
      </c>
      <c r="ED398">
        <f>MIN(AH397*(1+AH$6/Setup!$C$13)-CF398,MAX(0,$H398-SUM($DP398:EC398)))</f>
        <v/>
      </c>
      <c r="EE398">
        <f>MIN(AI397*(1+AI$6/Setup!$C$13)-CG398,MAX(0,$H398-SUM($DP398:ED398)))</f>
        <v/>
      </c>
      <c r="EF398">
        <f>MIN(AJ397*(1+AJ$6/Setup!$C$13)-CH398,MAX(0,$H398-SUM($DP398:EE398)))</f>
        <v/>
      </c>
      <c r="EG398">
        <f>MIN(AK397*(1+AK$6/Setup!$C$13)-CI398,MAX(0,$H398-SUM($DP398:EF398)))</f>
        <v/>
      </c>
      <c r="EH398">
        <f>MIN(AL397*(1+AL$6/Setup!$C$13)-CJ398,MAX(0,$H398-SUM($DP398:EG398)))</f>
        <v/>
      </c>
      <c r="EI398">
        <f>MIN(AM397*(1+AM$6/Setup!$C$13)-CK398,MAX(0,$H398-SUM($DP398:EH398)))</f>
        <v/>
      </c>
      <c r="EJ398">
        <f>MIN(AN397*(1+AN$6/Setup!$C$13)-CL398,MAX(0,$H398-SUM($DP398:EI398)))</f>
        <v/>
      </c>
      <c r="EK398">
        <f>MIN(AO397*(1+AO$6/Setup!$C$13)-CM398,MAX(0,$H398-SUM($DP398:EJ398)))</f>
        <v/>
      </c>
      <c r="EL398">
        <f>MIN(AP397*(1+AP$6/Setup!$C$13)-CN398,MAX(0,$H398-SUM($DP398:EK398)))</f>
        <v/>
      </c>
      <c r="EM398">
        <f>MIN(AQ397*(1+AQ$6/Setup!$C$13)-CO398,MAX(0,$H398-SUM($DP398:EL398)))</f>
        <v/>
      </c>
      <c r="EN398">
        <f>MIN(AR397*(1+AR$6/Setup!$C$13)-CP398,MAX(0,$H398-SUM($DP398:EM398)))</f>
        <v/>
      </c>
      <c r="EO398">
        <f>MIN(AS397*(1+AS$6/Setup!$C$13)-CQ398,MAX(0,$H398-SUM($DP398:EN398)))</f>
        <v/>
      </c>
      <c r="EP398">
        <f>MIN(AT397*(1+AT$6/Setup!$C$13)-CR398,MAX(0,$H398-SUM($DP398:EO398)))</f>
        <v/>
      </c>
      <c r="EQ398">
        <f>MIN(AU397*(1+AU$6/Setup!$C$13)-CS398,MAX(0,$H398-SUM($DP398:EP398)))</f>
        <v/>
      </c>
      <c r="ER398">
        <f>MIN(AV397*(1+AV$6/Setup!$C$13)-CT398,MAX(0,$H398-SUM($DP398:EQ398)))</f>
        <v/>
      </c>
      <c r="ES398">
        <f>MIN(AW397*(1+AW$6/Setup!$C$13)-CU398,MAX(0,$H398-SUM($DP398:ER398)))</f>
        <v/>
      </c>
      <c r="ET398">
        <f>MIN(AX397*(1+AX$6/Setup!$C$13)-CV398,MAX(0,$H398-SUM($DP398:ES398)))</f>
        <v/>
      </c>
      <c r="EU398">
        <f>MIN(AY397*(1+AY$6/Setup!$C$13)-CW398,MAX(0,$H398-SUM($DP398:ET398)))</f>
        <v/>
      </c>
      <c r="EV398">
        <f>MIN(AZ397*(1+AZ$6/Setup!$C$13)-CX398,MAX(0,$H398-SUM($DP398:EU398)))</f>
        <v/>
      </c>
      <c r="EW398">
        <f>MIN(BA397*(1+BA$6/Setup!$C$13)-CY398,MAX(0,$H398-SUM($DP398:EV398)))</f>
        <v/>
      </c>
      <c r="EX398">
        <f>MIN(BB397*(1+BB$6/Setup!$C$13)-CZ398,MAX(0,$H398-SUM($DP398:EW398)))</f>
        <v/>
      </c>
      <c r="EY398">
        <f>MIN(BC397*(1+BC$6/Setup!$C$13)-DA398,MAX(0,$H398-SUM($DP398:EX398)))</f>
        <v/>
      </c>
      <c r="EZ398">
        <f>MIN(BD397*(1+BD$6/Setup!$C$13)-DB398,MAX(0,$H398-SUM($DP398:EY398)))</f>
        <v/>
      </c>
      <c r="FA398">
        <f>MIN(BE397*(1+BE$6/Setup!$C$13)-DC398,MAX(0,$H398-SUM($DP398:EZ398)))</f>
        <v/>
      </c>
      <c r="FB398">
        <f>MIN(BF397*(1+BF$6/Setup!$C$13)-DD398,MAX(0,$H398-SUM($DP398:FA398)))</f>
        <v/>
      </c>
      <c r="FC398">
        <f>MIN(BG397*(1+BG$6/Setup!$C$13)-DE398,MAX(0,$H398-SUM($DP398:FB398)))</f>
        <v/>
      </c>
      <c r="FD398">
        <f>MIN(BH397*(1+BH$6/Setup!$C$13)-DF398,MAX(0,$H398-SUM($DP398:FC398)))</f>
        <v/>
      </c>
      <c r="FE398">
        <f>MIN(BI397*(1+BI$6/Setup!$C$13)-DG398,MAX(0,$H398-SUM($DP398:FD398)))</f>
        <v/>
      </c>
      <c r="FF398">
        <f>MIN(BJ397*(1+BJ$6/Setup!$C$13)-DH398,MAX(0,$H398-SUM($DP398:FE398)))</f>
        <v/>
      </c>
      <c r="FG398">
        <f>MIN(BK397*(1+BK$6/Setup!$C$13)-DI398,MAX(0,$H398-SUM($DP398:FF398)))</f>
        <v/>
      </c>
      <c r="FH398">
        <f>MIN(BL397*(1+BL$6/Setup!$C$13)-DJ398,MAX(0,$H398-SUM($DP398:FG398)))</f>
        <v/>
      </c>
      <c r="FI398">
        <f>MIN(BM397*(1+BM$6/Setup!$C$13)-DK398,MAX(0,$H398-SUM($DP398:FH398)))</f>
        <v/>
      </c>
      <c r="FJ398">
        <f>MIN(BN397*(1+BN$6/Setup!$C$13)-DL398,MAX(0,$H398-SUM($DP398:FI398)))</f>
        <v/>
      </c>
      <c r="FK398">
        <f>MIN(BO397*(1+BO$6/Setup!$C$13)-DM398,MAX(0,$H398-SUM($DP398:FJ398)))</f>
        <v/>
      </c>
      <c r="FL398">
        <f>MIN(BP397*(1+BP$6/Setup!$C$13)-DN398,MAX(0,$H398-SUM($DP398:FK398)))</f>
        <v/>
      </c>
      <c r="FM398">
        <f>MIN(BQ397*(1+BQ$6/Setup!$C$13)-DO398,MAX(0,$H398-SUM($DP398:FL398)))</f>
        <v/>
      </c>
    </row>
    <row r="399">
      <c r="A399">
        <f>A398+1</f>
        <v/>
      </c>
      <c r="B399">
        <f>IF(Setup!$C$6="Every week",Setup!$C$7+7*(A399-1),IF(Setup!$C$6="Every 2 weeks",Setup!$C$7+14*(A399-1),IF(Setup!$C$6="Every month",EDATE(Setup!$C$7,A399-1),EOMONTH(Setup!$C$7,INT((A399-1+Setup!$C$20)/2)-1)+MIN(IF(MOD(A399-1+Setup!$C$20,2)=0,Setup!$C$18,Setup!$C$19),DAY(EOMONTH(Setup!$C$7,INT((A399-1+Setup!$C$20)/2)))))))</f>
        <v/>
      </c>
      <c r="C399">
        <f>N('Paycheck Plan'!J395)</f>
        <v/>
      </c>
      <c r="D399">
        <f>N('Paycheck Plan'!K395)</f>
        <v/>
      </c>
      <c r="E399">
        <f>MIN(MAX(0,Setup!$C$10-F398),MAX(0,Setup!$C$8+C399-G399))</f>
        <v/>
      </c>
      <c r="F399">
        <f>F398+E399</f>
        <v/>
      </c>
      <c r="G399">
        <f>MIN(Setup!$C$14,MAX(0,Setup!$C$8+C399))</f>
        <v/>
      </c>
      <c r="H399">
        <f>MAX(0,Setup!$C$8+C399-G399-E399)+SUM($T$7:$BQ$7)-SUM(BR399:DO399)</f>
        <v/>
      </c>
      <c r="I399">
        <f>SUMPRODUCT(T398:BQ398,$T$6:$BQ$6)/Setup!$C$13</f>
        <v/>
      </c>
      <c r="J399">
        <f>SUM(T399:BQ399)</f>
        <v/>
      </c>
      <c r="K399">
        <f>IF(MAX(DP399:FM399)&gt;0,MATCH(MAX(DP399:FM399),DP399:FM399,0),1)</f>
        <v/>
      </c>
      <c r="T399">
        <f>MAX(0,T398*(1+T$6/Setup!$C$13)-BR399-DP399)+IF($K399=1,$D399,0)</f>
        <v/>
      </c>
      <c r="U399">
        <f>MAX(0,U398*(1+U$6/Setup!$C$13)-BS399-DQ399)+IF($K399=2,$D399,0)</f>
        <v/>
      </c>
      <c r="V399">
        <f>MAX(0,V398*(1+V$6/Setup!$C$13)-BT399-DR399)+IF($K399=3,$D399,0)</f>
        <v/>
      </c>
      <c r="W399">
        <f>MAX(0,W398*(1+W$6/Setup!$C$13)-BU399-DS399)+IF($K399=4,$D399,0)</f>
        <v/>
      </c>
      <c r="X399">
        <f>MAX(0,X398*(1+X$6/Setup!$C$13)-BV399-DT399)+IF($K399=5,$D399,0)</f>
        <v/>
      </c>
      <c r="Y399">
        <f>MAX(0,Y398*(1+Y$6/Setup!$C$13)-BW399-DU399)+IF($K399=6,$D399,0)</f>
        <v/>
      </c>
      <c r="Z399">
        <f>MAX(0,Z398*(1+Z$6/Setup!$C$13)-BX399-DV399)+IF($K399=7,$D399,0)</f>
        <v/>
      </c>
      <c r="AA399">
        <f>MAX(0,AA398*(1+AA$6/Setup!$C$13)-BY399-DW399)+IF($K399=8,$D399,0)</f>
        <v/>
      </c>
      <c r="AB399">
        <f>MAX(0,AB398*(1+AB$6/Setup!$C$13)-BZ399-DX399)+IF($K399=9,$D399,0)</f>
        <v/>
      </c>
      <c r="AC399">
        <f>MAX(0,AC398*(1+AC$6/Setup!$C$13)-CA399-DY399)+IF($K399=10,$D399,0)</f>
        <v/>
      </c>
      <c r="AD399">
        <f>MAX(0,AD398*(1+AD$6/Setup!$C$13)-CB399-DZ399)+IF($K399=11,$D399,0)</f>
        <v/>
      </c>
      <c r="AE399">
        <f>MAX(0,AE398*(1+AE$6/Setup!$C$13)-CC399-EA399)+IF($K399=12,$D399,0)</f>
        <v/>
      </c>
      <c r="AF399">
        <f>MAX(0,AF398*(1+AF$6/Setup!$C$13)-CD399-EB399)+IF($K399=13,$D399,0)</f>
        <v/>
      </c>
      <c r="AG399">
        <f>MAX(0,AG398*(1+AG$6/Setup!$C$13)-CE399-EC399)+IF($K399=14,$D399,0)</f>
        <v/>
      </c>
      <c r="AH399">
        <f>MAX(0,AH398*(1+AH$6/Setup!$C$13)-CF399-ED399)+IF($K399=15,$D399,0)</f>
        <v/>
      </c>
      <c r="AI399">
        <f>MAX(0,AI398*(1+AI$6/Setup!$C$13)-CG399-EE399)+IF($K399=16,$D399,0)</f>
        <v/>
      </c>
      <c r="AJ399">
        <f>MAX(0,AJ398*(1+AJ$6/Setup!$C$13)-CH399-EF399)+IF($K399=17,$D399,0)</f>
        <v/>
      </c>
      <c r="AK399">
        <f>MAX(0,AK398*(1+AK$6/Setup!$C$13)-CI399-EG399)+IF($K399=18,$D399,0)</f>
        <v/>
      </c>
      <c r="AL399">
        <f>MAX(0,AL398*(1+AL$6/Setup!$C$13)-CJ399-EH399)+IF($K399=19,$D399,0)</f>
        <v/>
      </c>
      <c r="AM399">
        <f>MAX(0,AM398*(1+AM$6/Setup!$C$13)-CK399-EI399)+IF($K399=20,$D399,0)</f>
        <v/>
      </c>
      <c r="AN399">
        <f>MAX(0,AN398*(1+AN$6/Setup!$C$13)-CL399-EJ399)+IF($K399=21,$D399,0)</f>
        <v/>
      </c>
      <c r="AO399">
        <f>MAX(0,AO398*(1+AO$6/Setup!$C$13)-CM399-EK399)+IF($K399=22,$D399,0)</f>
        <v/>
      </c>
      <c r="AP399">
        <f>MAX(0,AP398*(1+AP$6/Setup!$C$13)-CN399-EL399)+IF($K399=23,$D399,0)</f>
        <v/>
      </c>
      <c r="AQ399">
        <f>MAX(0,AQ398*(1+AQ$6/Setup!$C$13)-CO399-EM399)+IF($K399=24,$D399,0)</f>
        <v/>
      </c>
      <c r="AR399">
        <f>MAX(0,AR398*(1+AR$6/Setup!$C$13)-CP399-EN399)+IF($K399=25,$D399,0)</f>
        <v/>
      </c>
      <c r="AS399">
        <f>MAX(0,AS398*(1+AS$6/Setup!$C$13)-CQ399-EO399)+IF($K399=26,$D399,0)</f>
        <v/>
      </c>
      <c r="AT399">
        <f>MAX(0,AT398*(1+AT$6/Setup!$C$13)-CR399-EP399)+IF($K399=27,$D399,0)</f>
        <v/>
      </c>
      <c r="AU399">
        <f>MAX(0,AU398*(1+AU$6/Setup!$C$13)-CS399-EQ399)+IF($K399=28,$D399,0)</f>
        <v/>
      </c>
      <c r="AV399">
        <f>MAX(0,AV398*(1+AV$6/Setup!$C$13)-CT399-ER399)+IF($K399=29,$D399,0)</f>
        <v/>
      </c>
      <c r="AW399">
        <f>MAX(0,AW398*(1+AW$6/Setup!$C$13)-CU399-ES399)+IF($K399=30,$D399,0)</f>
        <v/>
      </c>
      <c r="AX399">
        <f>MAX(0,AX398*(1+AX$6/Setup!$C$13)-CV399-ET399)+IF($K399=31,$D399,0)</f>
        <v/>
      </c>
      <c r="AY399">
        <f>MAX(0,AY398*(1+AY$6/Setup!$C$13)-CW399-EU399)+IF($K399=32,$D399,0)</f>
        <v/>
      </c>
      <c r="AZ399">
        <f>MAX(0,AZ398*(1+AZ$6/Setup!$C$13)-CX399-EV399)+IF($K399=33,$D399,0)</f>
        <v/>
      </c>
      <c r="BA399">
        <f>MAX(0,BA398*(1+BA$6/Setup!$C$13)-CY399-EW399)+IF($K399=34,$D399,0)</f>
        <v/>
      </c>
      <c r="BB399">
        <f>MAX(0,BB398*(1+BB$6/Setup!$C$13)-CZ399-EX399)+IF($K399=35,$D399,0)</f>
        <v/>
      </c>
      <c r="BC399">
        <f>MAX(0,BC398*(1+BC$6/Setup!$C$13)-DA399-EY399)+IF($K399=36,$D399,0)</f>
        <v/>
      </c>
      <c r="BD399">
        <f>MAX(0,BD398*(1+BD$6/Setup!$C$13)-DB399-EZ399)+IF($K399=37,$D399,0)</f>
        <v/>
      </c>
      <c r="BE399">
        <f>MAX(0,BE398*(1+BE$6/Setup!$C$13)-DC399-FA399)+IF($K399=38,$D399,0)</f>
        <v/>
      </c>
      <c r="BF399">
        <f>MAX(0,BF398*(1+BF$6/Setup!$C$13)-DD399-FB399)+IF($K399=39,$D399,0)</f>
        <v/>
      </c>
      <c r="BG399">
        <f>MAX(0,BG398*(1+BG$6/Setup!$C$13)-DE399-FC399)+IF($K399=40,$D399,0)</f>
        <v/>
      </c>
      <c r="BH399">
        <f>MAX(0,BH398*(1+BH$6/Setup!$C$13)-DF399-FD399)+IF($K399=41,$D399,0)</f>
        <v/>
      </c>
      <c r="BI399">
        <f>MAX(0,BI398*(1+BI$6/Setup!$C$13)-DG399-FE399)+IF($K399=42,$D399,0)</f>
        <v/>
      </c>
      <c r="BJ399">
        <f>MAX(0,BJ398*(1+BJ$6/Setup!$C$13)-DH399-FF399)+IF($K399=43,$D399,0)</f>
        <v/>
      </c>
      <c r="BK399">
        <f>MAX(0,BK398*(1+BK$6/Setup!$C$13)-DI399-FG399)+IF($K399=44,$D399,0)</f>
        <v/>
      </c>
      <c r="BL399">
        <f>MAX(0,BL398*(1+BL$6/Setup!$C$13)-DJ399-FH399)+IF($K399=45,$D399,0)</f>
        <v/>
      </c>
      <c r="BM399">
        <f>MAX(0,BM398*(1+BM$6/Setup!$C$13)-DK399-FI399)+IF($K399=46,$D399,0)</f>
        <v/>
      </c>
      <c r="BN399">
        <f>MAX(0,BN398*(1+BN$6/Setup!$C$13)-DL399-FJ399)+IF($K399=47,$D399,0)</f>
        <v/>
      </c>
      <c r="BO399">
        <f>MAX(0,BO398*(1+BO$6/Setup!$C$13)-DM399-FK399)+IF($K399=48,$D399,0)</f>
        <v/>
      </c>
      <c r="BP399">
        <f>MAX(0,BP398*(1+BP$6/Setup!$C$13)-DN399-FL399)+IF($K399=49,$D399,0)</f>
        <v/>
      </c>
      <c r="BQ399">
        <f>MAX(0,BQ398*(1+BQ$6/Setup!$C$13)-DO399-FM399)+IF($K399=50,$D399,0)</f>
        <v/>
      </c>
      <c r="BR399">
        <f>MIN(T398*(1+T$6/Setup!$C$13),T$7)</f>
        <v/>
      </c>
      <c r="BS399">
        <f>MIN(U398*(1+U$6/Setup!$C$13),U$7)</f>
        <v/>
      </c>
      <c r="BT399">
        <f>MIN(V398*(1+V$6/Setup!$C$13),V$7)</f>
        <v/>
      </c>
      <c r="BU399">
        <f>MIN(W398*(1+W$6/Setup!$C$13),W$7)</f>
        <v/>
      </c>
      <c r="BV399">
        <f>MIN(X398*(1+X$6/Setup!$C$13),X$7)</f>
        <v/>
      </c>
      <c r="BW399">
        <f>MIN(Y398*(1+Y$6/Setup!$C$13),Y$7)</f>
        <v/>
      </c>
      <c r="BX399">
        <f>MIN(Z398*(1+Z$6/Setup!$C$13),Z$7)</f>
        <v/>
      </c>
      <c r="BY399">
        <f>MIN(AA398*(1+AA$6/Setup!$C$13),AA$7)</f>
        <v/>
      </c>
      <c r="BZ399">
        <f>MIN(AB398*(1+AB$6/Setup!$C$13),AB$7)</f>
        <v/>
      </c>
      <c r="CA399">
        <f>MIN(AC398*(1+AC$6/Setup!$C$13),AC$7)</f>
        <v/>
      </c>
      <c r="CB399">
        <f>MIN(AD398*(1+AD$6/Setup!$C$13),AD$7)</f>
        <v/>
      </c>
      <c r="CC399">
        <f>MIN(AE398*(1+AE$6/Setup!$C$13),AE$7)</f>
        <v/>
      </c>
      <c r="CD399">
        <f>MIN(AF398*(1+AF$6/Setup!$C$13),AF$7)</f>
        <v/>
      </c>
      <c r="CE399">
        <f>MIN(AG398*(1+AG$6/Setup!$C$13),AG$7)</f>
        <v/>
      </c>
      <c r="CF399">
        <f>MIN(AH398*(1+AH$6/Setup!$C$13),AH$7)</f>
        <v/>
      </c>
      <c r="CG399">
        <f>MIN(AI398*(1+AI$6/Setup!$C$13),AI$7)</f>
        <v/>
      </c>
      <c r="CH399">
        <f>MIN(AJ398*(1+AJ$6/Setup!$C$13),AJ$7)</f>
        <v/>
      </c>
      <c r="CI399">
        <f>MIN(AK398*(1+AK$6/Setup!$C$13),AK$7)</f>
        <v/>
      </c>
      <c r="CJ399">
        <f>MIN(AL398*(1+AL$6/Setup!$C$13),AL$7)</f>
        <v/>
      </c>
      <c r="CK399">
        <f>MIN(AM398*(1+AM$6/Setup!$C$13),AM$7)</f>
        <v/>
      </c>
      <c r="CL399">
        <f>MIN(AN398*(1+AN$6/Setup!$C$13),AN$7)</f>
        <v/>
      </c>
      <c r="CM399">
        <f>MIN(AO398*(1+AO$6/Setup!$C$13),AO$7)</f>
        <v/>
      </c>
      <c r="CN399">
        <f>MIN(AP398*(1+AP$6/Setup!$C$13),AP$7)</f>
        <v/>
      </c>
      <c r="CO399">
        <f>MIN(AQ398*(1+AQ$6/Setup!$C$13),AQ$7)</f>
        <v/>
      </c>
      <c r="CP399">
        <f>MIN(AR398*(1+AR$6/Setup!$C$13),AR$7)</f>
        <v/>
      </c>
      <c r="CQ399">
        <f>MIN(AS398*(1+AS$6/Setup!$C$13),AS$7)</f>
        <v/>
      </c>
      <c r="CR399">
        <f>MIN(AT398*(1+AT$6/Setup!$C$13),AT$7)</f>
        <v/>
      </c>
      <c r="CS399">
        <f>MIN(AU398*(1+AU$6/Setup!$C$13),AU$7)</f>
        <v/>
      </c>
      <c r="CT399">
        <f>MIN(AV398*(1+AV$6/Setup!$C$13),AV$7)</f>
        <v/>
      </c>
      <c r="CU399">
        <f>MIN(AW398*(1+AW$6/Setup!$C$13),AW$7)</f>
        <v/>
      </c>
      <c r="CV399">
        <f>MIN(AX398*(1+AX$6/Setup!$C$13),AX$7)</f>
        <v/>
      </c>
      <c r="CW399">
        <f>MIN(AY398*(1+AY$6/Setup!$C$13),AY$7)</f>
        <v/>
      </c>
      <c r="CX399">
        <f>MIN(AZ398*(1+AZ$6/Setup!$C$13),AZ$7)</f>
        <v/>
      </c>
      <c r="CY399">
        <f>MIN(BA398*(1+BA$6/Setup!$C$13),BA$7)</f>
        <v/>
      </c>
      <c r="CZ399">
        <f>MIN(BB398*(1+BB$6/Setup!$C$13),BB$7)</f>
        <v/>
      </c>
      <c r="DA399">
        <f>MIN(BC398*(1+BC$6/Setup!$C$13),BC$7)</f>
        <v/>
      </c>
      <c r="DB399">
        <f>MIN(BD398*(1+BD$6/Setup!$C$13),BD$7)</f>
        <v/>
      </c>
      <c r="DC399">
        <f>MIN(BE398*(1+BE$6/Setup!$C$13),BE$7)</f>
        <v/>
      </c>
      <c r="DD399">
        <f>MIN(BF398*(1+BF$6/Setup!$C$13),BF$7)</f>
        <v/>
      </c>
      <c r="DE399">
        <f>MIN(BG398*(1+BG$6/Setup!$C$13),BG$7)</f>
        <v/>
      </c>
      <c r="DF399">
        <f>MIN(BH398*(1+BH$6/Setup!$C$13),BH$7)</f>
        <v/>
      </c>
      <c r="DG399">
        <f>MIN(BI398*(1+BI$6/Setup!$C$13),BI$7)</f>
        <v/>
      </c>
      <c r="DH399">
        <f>MIN(BJ398*(1+BJ$6/Setup!$C$13),BJ$7)</f>
        <v/>
      </c>
      <c r="DI399">
        <f>MIN(BK398*(1+BK$6/Setup!$C$13),BK$7)</f>
        <v/>
      </c>
      <c r="DJ399">
        <f>MIN(BL398*(1+BL$6/Setup!$C$13),BL$7)</f>
        <v/>
      </c>
      <c r="DK399">
        <f>MIN(BM398*(1+BM$6/Setup!$C$13),BM$7)</f>
        <v/>
      </c>
      <c r="DL399">
        <f>MIN(BN398*(1+BN$6/Setup!$C$13),BN$7)</f>
        <v/>
      </c>
      <c r="DM399">
        <f>MIN(BO398*(1+BO$6/Setup!$C$13),BO$7)</f>
        <v/>
      </c>
      <c r="DN399">
        <f>MIN(BP398*(1+BP$6/Setup!$C$13),BP$7)</f>
        <v/>
      </c>
      <c r="DO399">
        <f>MIN(BQ398*(1+BQ$6/Setup!$C$13),BQ$7)</f>
        <v/>
      </c>
      <c r="DP399">
        <f>MIN(T398*(1+T$6/Setup!$C$13)-BR399,$H399)</f>
        <v/>
      </c>
      <c r="DQ399">
        <f>MIN(U398*(1+U$6/Setup!$C$13)-BS399,MAX(0,$H399-SUM($DP399:DP399)))</f>
        <v/>
      </c>
      <c r="DR399">
        <f>MIN(V398*(1+V$6/Setup!$C$13)-BT399,MAX(0,$H399-SUM($DP399:DQ399)))</f>
        <v/>
      </c>
      <c r="DS399">
        <f>MIN(W398*(1+W$6/Setup!$C$13)-BU399,MAX(0,$H399-SUM($DP399:DR399)))</f>
        <v/>
      </c>
      <c r="DT399">
        <f>MIN(X398*(1+X$6/Setup!$C$13)-BV399,MAX(0,$H399-SUM($DP399:DS399)))</f>
        <v/>
      </c>
      <c r="DU399">
        <f>MIN(Y398*(1+Y$6/Setup!$C$13)-BW399,MAX(0,$H399-SUM($DP399:DT399)))</f>
        <v/>
      </c>
      <c r="DV399">
        <f>MIN(Z398*(1+Z$6/Setup!$C$13)-BX399,MAX(0,$H399-SUM($DP399:DU399)))</f>
        <v/>
      </c>
      <c r="DW399">
        <f>MIN(AA398*(1+AA$6/Setup!$C$13)-BY399,MAX(0,$H399-SUM($DP399:DV399)))</f>
        <v/>
      </c>
      <c r="DX399">
        <f>MIN(AB398*(1+AB$6/Setup!$C$13)-BZ399,MAX(0,$H399-SUM($DP399:DW399)))</f>
        <v/>
      </c>
      <c r="DY399">
        <f>MIN(AC398*(1+AC$6/Setup!$C$13)-CA399,MAX(0,$H399-SUM($DP399:DX399)))</f>
        <v/>
      </c>
      <c r="DZ399">
        <f>MIN(AD398*(1+AD$6/Setup!$C$13)-CB399,MAX(0,$H399-SUM($DP399:DY399)))</f>
        <v/>
      </c>
      <c r="EA399">
        <f>MIN(AE398*(1+AE$6/Setup!$C$13)-CC399,MAX(0,$H399-SUM($DP399:DZ399)))</f>
        <v/>
      </c>
      <c r="EB399">
        <f>MIN(AF398*(1+AF$6/Setup!$C$13)-CD399,MAX(0,$H399-SUM($DP399:EA399)))</f>
        <v/>
      </c>
      <c r="EC399">
        <f>MIN(AG398*(1+AG$6/Setup!$C$13)-CE399,MAX(0,$H399-SUM($DP399:EB399)))</f>
        <v/>
      </c>
      <c r="ED399">
        <f>MIN(AH398*(1+AH$6/Setup!$C$13)-CF399,MAX(0,$H399-SUM($DP399:EC399)))</f>
        <v/>
      </c>
      <c r="EE399">
        <f>MIN(AI398*(1+AI$6/Setup!$C$13)-CG399,MAX(0,$H399-SUM($DP399:ED399)))</f>
        <v/>
      </c>
      <c r="EF399">
        <f>MIN(AJ398*(1+AJ$6/Setup!$C$13)-CH399,MAX(0,$H399-SUM($DP399:EE399)))</f>
        <v/>
      </c>
      <c r="EG399">
        <f>MIN(AK398*(1+AK$6/Setup!$C$13)-CI399,MAX(0,$H399-SUM($DP399:EF399)))</f>
        <v/>
      </c>
      <c r="EH399">
        <f>MIN(AL398*(1+AL$6/Setup!$C$13)-CJ399,MAX(0,$H399-SUM($DP399:EG399)))</f>
        <v/>
      </c>
      <c r="EI399">
        <f>MIN(AM398*(1+AM$6/Setup!$C$13)-CK399,MAX(0,$H399-SUM($DP399:EH399)))</f>
        <v/>
      </c>
      <c r="EJ399">
        <f>MIN(AN398*(1+AN$6/Setup!$C$13)-CL399,MAX(0,$H399-SUM($DP399:EI399)))</f>
        <v/>
      </c>
      <c r="EK399">
        <f>MIN(AO398*(1+AO$6/Setup!$C$13)-CM399,MAX(0,$H399-SUM($DP399:EJ399)))</f>
        <v/>
      </c>
      <c r="EL399">
        <f>MIN(AP398*(1+AP$6/Setup!$C$13)-CN399,MAX(0,$H399-SUM($DP399:EK399)))</f>
        <v/>
      </c>
      <c r="EM399">
        <f>MIN(AQ398*(1+AQ$6/Setup!$C$13)-CO399,MAX(0,$H399-SUM($DP399:EL399)))</f>
        <v/>
      </c>
      <c r="EN399">
        <f>MIN(AR398*(1+AR$6/Setup!$C$13)-CP399,MAX(0,$H399-SUM($DP399:EM399)))</f>
        <v/>
      </c>
      <c r="EO399">
        <f>MIN(AS398*(1+AS$6/Setup!$C$13)-CQ399,MAX(0,$H399-SUM($DP399:EN399)))</f>
        <v/>
      </c>
      <c r="EP399">
        <f>MIN(AT398*(1+AT$6/Setup!$C$13)-CR399,MAX(0,$H399-SUM($DP399:EO399)))</f>
        <v/>
      </c>
      <c r="EQ399">
        <f>MIN(AU398*(1+AU$6/Setup!$C$13)-CS399,MAX(0,$H399-SUM($DP399:EP399)))</f>
        <v/>
      </c>
      <c r="ER399">
        <f>MIN(AV398*(1+AV$6/Setup!$C$13)-CT399,MAX(0,$H399-SUM($DP399:EQ399)))</f>
        <v/>
      </c>
      <c r="ES399">
        <f>MIN(AW398*(1+AW$6/Setup!$C$13)-CU399,MAX(0,$H399-SUM($DP399:ER399)))</f>
        <v/>
      </c>
      <c r="ET399">
        <f>MIN(AX398*(1+AX$6/Setup!$C$13)-CV399,MAX(0,$H399-SUM($DP399:ES399)))</f>
        <v/>
      </c>
      <c r="EU399">
        <f>MIN(AY398*(1+AY$6/Setup!$C$13)-CW399,MAX(0,$H399-SUM($DP399:ET399)))</f>
        <v/>
      </c>
      <c r="EV399">
        <f>MIN(AZ398*(1+AZ$6/Setup!$C$13)-CX399,MAX(0,$H399-SUM($DP399:EU399)))</f>
        <v/>
      </c>
      <c r="EW399">
        <f>MIN(BA398*(1+BA$6/Setup!$C$13)-CY399,MAX(0,$H399-SUM($DP399:EV399)))</f>
        <v/>
      </c>
      <c r="EX399">
        <f>MIN(BB398*(1+BB$6/Setup!$C$13)-CZ399,MAX(0,$H399-SUM($DP399:EW399)))</f>
        <v/>
      </c>
      <c r="EY399">
        <f>MIN(BC398*(1+BC$6/Setup!$C$13)-DA399,MAX(0,$H399-SUM($DP399:EX399)))</f>
        <v/>
      </c>
      <c r="EZ399">
        <f>MIN(BD398*(1+BD$6/Setup!$C$13)-DB399,MAX(0,$H399-SUM($DP399:EY399)))</f>
        <v/>
      </c>
      <c r="FA399">
        <f>MIN(BE398*(1+BE$6/Setup!$C$13)-DC399,MAX(0,$H399-SUM($DP399:EZ399)))</f>
        <v/>
      </c>
      <c r="FB399">
        <f>MIN(BF398*(1+BF$6/Setup!$C$13)-DD399,MAX(0,$H399-SUM($DP399:FA399)))</f>
        <v/>
      </c>
      <c r="FC399">
        <f>MIN(BG398*(1+BG$6/Setup!$C$13)-DE399,MAX(0,$H399-SUM($DP399:FB399)))</f>
        <v/>
      </c>
      <c r="FD399">
        <f>MIN(BH398*(1+BH$6/Setup!$C$13)-DF399,MAX(0,$H399-SUM($DP399:FC399)))</f>
        <v/>
      </c>
      <c r="FE399">
        <f>MIN(BI398*(1+BI$6/Setup!$C$13)-DG399,MAX(0,$H399-SUM($DP399:FD399)))</f>
        <v/>
      </c>
      <c r="FF399">
        <f>MIN(BJ398*(1+BJ$6/Setup!$C$13)-DH399,MAX(0,$H399-SUM($DP399:FE399)))</f>
        <v/>
      </c>
      <c r="FG399">
        <f>MIN(BK398*(1+BK$6/Setup!$C$13)-DI399,MAX(0,$H399-SUM($DP399:FF399)))</f>
        <v/>
      </c>
      <c r="FH399">
        <f>MIN(BL398*(1+BL$6/Setup!$C$13)-DJ399,MAX(0,$H399-SUM($DP399:FG399)))</f>
        <v/>
      </c>
      <c r="FI399">
        <f>MIN(BM398*(1+BM$6/Setup!$C$13)-DK399,MAX(0,$H399-SUM($DP399:FH399)))</f>
        <v/>
      </c>
      <c r="FJ399">
        <f>MIN(BN398*(1+BN$6/Setup!$C$13)-DL399,MAX(0,$H399-SUM($DP399:FI399)))</f>
        <v/>
      </c>
      <c r="FK399">
        <f>MIN(BO398*(1+BO$6/Setup!$C$13)-DM399,MAX(0,$H399-SUM($DP399:FJ399)))</f>
        <v/>
      </c>
      <c r="FL399">
        <f>MIN(BP398*(1+BP$6/Setup!$C$13)-DN399,MAX(0,$H399-SUM($DP399:FK399)))</f>
        <v/>
      </c>
      <c r="FM399">
        <f>MIN(BQ398*(1+BQ$6/Setup!$C$13)-DO399,MAX(0,$H399-SUM($DP399:FL399)))</f>
        <v/>
      </c>
    </row>
    <row r="400">
      <c r="A400">
        <f>A399+1</f>
        <v/>
      </c>
      <c r="B400">
        <f>IF(Setup!$C$6="Every week",Setup!$C$7+7*(A400-1),IF(Setup!$C$6="Every 2 weeks",Setup!$C$7+14*(A400-1),IF(Setup!$C$6="Every month",EDATE(Setup!$C$7,A400-1),EOMONTH(Setup!$C$7,INT((A400-1+Setup!$C$20)/2)-1)+MIN(IF(MOD(A400-1+Setup!$C$20,2)=0,Setup!$C$18,Setup!$C$19),DAY(EOMONTH(Setup!$C$7,INT((A400-1+Setup!$C$20)/2)))))))</f>
        <v/>
      </c>
      <c r="C400">
        <f>N('Paycheck Plan'!J396)</f>
        <v/>
      </c>
      <c r="D400">
        <f>N('Paycheck Plan'!K396)</f>
        <v/>
      </c>
      <c r="E400">
        <f>MIN(MAX(0,Setup!$C$10-F399),MAX(0,Setup!$C$8+C400-G400))</f>
        <v/>
      </c>
      <c r="F400">
        <f>F399+E400</f>
        <v/>
      </c>
      <c r="G400">
        <f>MIN(Setup!$C$14,MAX(0,Setup!$C$8+C400))</f>
        <v/>
      </c>
      <c r="H400">
        <f>MAX(0,Setup!$C$8+C400-G400-E400)+SUM($T$7:$BQ$7)-SUM(BR400:DO400)</f>
        <v/>
      </c>
      <c r="I400">
        <f>SUMPRODUCT(T399:BQ399,$T$6:$BQ$6)/Setup!$C$13</f>
        <v/>
      </c>
      <c r="J400">
        <f>SUM(T400:BQ400)</f>
        <v/>
      </c>
      <c r="K400">
        <f>IF(MAX(DP400:FM400)&gt;0,MATCH(MAX(DP400:FM400),DP400:FM400,0),1)</f>
        <v/>
      </c>
      <c r="T400">
        <f>MAX(0,T399*(1+T$6/Setup!$C$13)-BR400-DP400)+IF($K400=1,$D400,0)</f>
        <v/>
      </c>
      <c r="U400">
        <f>MAX(0,U399*(1+U$6/Setup!$C$13)-BS400-DQ400)+IF($K400=2,$D400,0)</f>
        <v/>
      </c>
      <c r="V400">
        <f>MAX(0,V399*(1+V$6/Setup!$C$13)-BT400-DR400)+IF($K400=3,$D400,0)</f>
        <v/>
      </c>
      <c r="W400">
        <f>MAX(0,W399*(1+W$6/Setup!$C$13)-BU400-DS400)+IF($K400=4,$D400,0)</f>
        <v/>
      </c>
      <c r="X400">
        <f>MAX(0,X399*(1+X$6/Setup!$C$13)-BV400-DT400)+IF($K400=5,$D400,0)</f>
        <v/>
      </c>
      <c r="Y400">
        <f>MAX(0,Y399*(1+Y$6/Setup!$C$13)-BW400-DU400)+IF($K400=6,$D400,0)</f>
        <v/>
      </c>
      <c r="Z400">
        <f>MAX(0,Z399*(1+Z$6/Setup!$C$13)-BX400-DV400)+IF($K400=7,$D400,0)</f>
        <v/>
      </c>
      <c r="AA400">
        <f>MAX(0,AA399*(1+AA$6/Setup!$C$13)-BY400-DW400)+IF($K400=8,$D400,0)</f>
        <v/>
      </c>
      <c r="AB400">
        <f>MAX(0,AB399*(1+AB$6/Setup!$C$13)-BZ400-DX400)+IF($K400=9,$D400,0)</f>
        <v/>
      </c>
      <c r="AC400">
        <f>MAX(0,AC399*(1+AC$6/Setup!$C$13)-CA400-DY400)+IF($K400=10,$D400,0)</f>
        <v/>
      </c>
      <c r="AD400">
        <f>MAX(0,AD399*(1+AD$6/Setup!$C$13)-CB400-DZ400)+IF($K400=11,$D400,0)</f>
        <v/>
      </c>
      <c r="AE400">
        <f>MAX(0,AE399*(1+AE$6/Setup!$C$13)-CC400-EA400)+IF($K400=12,$D400,0)</f>
        <v/>
      </c>
      <c r="AF400">
        <f>MAX(0,AF399*(1+AF$6/Setup!$C$13)-CD400-EB400)+IF($K400=13,$D400,0)</f>
        <v/>
      </c>
      <c r="AG400">
        <f>MAX(0,AG399*(1+AG$6/Setup!$C$13)-CE400-EC400)+IF($K400=14,$D400,0)</f>
        <v/>
      </c>
      <c r="AH400">
        <f>MAX(0,AH399*(1+AH$6/Setup!$C$13)-CF400-ED400)+IF($K400=15,$D400,0)</f>
        <v/>
      </c>
      <c r="AI400">
        <f>MAX(0,AI399*(1+AI$6/Setup!$C$13)-CG400-EE400)+IF($K400=16,$D400,0)</f>
        <v/>
      </c>
      <c r="AJ400">
        <f>MAX(0,AJ399*(1+AJ$6/Setup!$C$13)-CH400-EF400)+IF($K400=17,$D400,0)</f>
        <v/>
      </c>
      <c r="AK400">
        <f>MAX(0,AK399*(1+AK$6/Setup!$C$13)-CI400-EG400)+IF($K400=18,$D400,0)</f>
        <v/>
      </c>
      <c r="AL400">
        <f>MAX(0,AL399*(1+AL$6/Setup!$C$13)-CJ400-EH400)+IF($K400=19,$D400,0)</f>
        <v/>
      </c>
      <c r="AM400">
        <f>MAX(0,AM399*(1+AM$6/Setup!$C$13)-CK400-EI400)+IF($K400=20,$D400,0)</f>
        <v/>
      </c>
      <c r="AN400">
        <f>MAX(0,AN399*(1+AN$6/Setup!$C$13)-CL400-EJ400)+IF($K400=21,$D400,0)</f>
        <v/>
      </c>
      <c r="AO400">
        <f>MAX(0,AO399*(1+AO$6/Setup!$C$13)-CM400-EK400)+IF($K400=22,$D400,0)</f>
        <v/>
      </c>
      <c r="AP400">
        <f>MAX(0,AP399*(1+AP$6/Setup!$C$13)-CN400-EL400)+IF($K400=23,$D400,0)</f>
        <v/>
      </c>
      <c r="AQ400">
        <f>MAX(0,AQ399*(1+AQ$6/Setup!$C$13)-CO400-EM400)+IF($K400=24,$D400,0)</f>
        <v/>
      </c>
      <c r="AR400">
        <f>MAX(0,AR399*(1+AR$6/Setup!$C$13)-CP400-EN400)+IF($K400=25,$D400,0)</f>
        <v/>
      </c>
      <c r="AS400">
        <f>MAX(0,AS399*(1+AS$6/Setup!$C$13)-CQ400-EO400)+IF($K400=26,$D400,0)</f>
        <v/>
      </c>
      <c r="AT400">
        <f>MAX(0,AT399*(1+AT$6/Setup!$C$13)-CR400-EP400)+IF($K400=27,$D400,0)</f>
        <v/>
      </c>
      <c r="AU400">
        <f>MAX(0,AU399*(1+AU$6/Setup!$C$13)-CS400-EQ400)+IF($K400=28,$D400,0)</f>
        <v/>
      </c>
      <c r="AV400">
        <f>MAX(0,AV399*(1+AV$6/Setup!$C$13)-CT400-ER400)+IF($K400=29,$D400,0)</f>
        <v/>
      </c>
      <c r="AW400">
        <f>MAX(0,AW399*(1+AW$6/Setup!$C$13)-CU400-ES400)+IF($K400=30,$D400,0)</f>
        <v/>
      </c>
      <c r="AX400">
        <f>MAX(0,AX399*(1+AX$6/Setup!$C$13)-CV400-ET400)+IF($K400=31,$D400,0)</f>
        <v/>
      </c>
      <c r="AY400">
        <f>MAX(0,AY399*(1+AY$6/Setup!$C$13)-CW400-EU400)+IF($K400=32,$D400,0)</f>
        <v/>
      </c>
      <c r="AZ400">
        <f>MAX(0,AZ399*(1+AZ$6/Setup!$C$13)-CX400-EV400)+IF($K400=33,$D400,0)</f>
        <v/>
      </c>
      <c r="BA400">
        <f>MAX(0,BA399*(1+BA$6/Setup!$C$13)-CY400-EW400)+IF($K400=34,$D400,0)</f>
        <v/>
      </c>
      <c r="BB400">
        <f>MAX(0,BB399*(1+BB$6/Setup!$C$13)-CZ400-EX400)+IF($K400=35,$D400,0)</f>
        <v/>
      </c>
      <c r="BC400">
        <f>MAX(0,BC399*(1+BC$6/Setup!$C$13)-DA400-EY400)+IF($K400=36,$D400,0)</f>
        <v/>
      </c>
      <c r="BD400">
        <f>MAX(0,BD399*(1+BD$6/Setup!$C$13)-DB400-EZ400)+IF($K400=37,$D400,0)</f>
        <v/>
      </c>
      <c r="BE400">
        <f>MAX(0,BE399*(1+BE$6/Setup!$C$13)-DC400-FA400)+IF($K400=38,$D400,0)</f>
        <v/>
      </c>
      <c r="BF400">
        <f>MAX(0,BF399*(1+BF$6/Setup!$C$13)-DD400-FB400)+IF($K400=39,$D400,0)</f>
        <v/>
      </c>
      <c r="BG400">
        <f>MAX(0,BG399*(1+BG$6/Setup!$C$13)-DE400-FC400)+IF($K400=40,$D400,0)</f>
        <v/>
      </c>
      <c r="BH400">
        <f>MAX(0,BH399*(1+BH$6/Setup!$C$13)-DF400-FD400)+IF($K400=41,$D400,0)</f>
        <v/>
      </c>
      <c r="BI400">
        <f>MAX(0,BI399*(1+BI$6/Setup!$C$13)-DG400-FE400)+IF($K400=42,$D400,0)</f>
        <v/>
      </c>
      <c r="BJ400">
        <f>MAX(0,BJ399*(1+BJ$6/Setup!$C$13)-DH400-FF400)+IF($K400=43,$D400,0)</f>
        <v/>
      </c>
      <c r="BK400">
        <f>MAX(0,BK399*(1+BK$6/Setup!$C$13)-DI400-FG400)+IF($K400=44,$D400,0)</f>
        <v/>
      </c>
      <c r="BL400">
        <f>MAX(0,BL399*(1+BL$6/Setup!$C$13)-DJ400-FH400)+IF($K400=45,$D400,0)</f>
        <v/>
      </c>
      <c r="BM400">
        <f>MAX(0,BM399*(1+BM$6/Setup!$C$13)-DK400-FI400)+IF($K400=46,$D400,0)</f>
        <v/>
      </c>
      <c r="BN400">
        <f>MAX(0,BN399*(1+BN$6/Setup!$C$13)-DL400-FJ400)+IF($K400=47,$D400,0)</f>
        <v/>
      </c>
      <c r="BO400">
        <f>MAX(0,BO399*(1+BO$6/Setup!$C$13)-DM400-FK400)+IF($K400=48,$D400,0)</f>
        <v/>
      </c>
      <c r="BP400">
        <f>MAX(0,BP399*(1+BP$6/Setup!$C$13)-DN400-FL400)+IF($K400=49,$D400,0)</f>
        <v/>
      </c>
      <c r="BQ400">
        <f>MAX(0,BQ399*(1+BQ$6/Setup!$C$13)-DO400-FM400)+IF($K400=50,$D400,0)</f>
        <v/>
      </c>
      <c r="BR400">
        <f>MIN(T399*(1+T$6/Setup!$C$13),T$7)</f>
        <v/>
      </c>
      <c r="BS400">
        <f>MIN(U399*(1+U$6/Setup!$C$13),U$7)</f>
        <v/>
      </c>
      <c r="BT400">
        <f>MIN(V399*(1+V$6/Setup!$C$13),V$7)</f>
        <v/>
      </c>
      <c r="BU400">
        <f>MIN(W399*(1+W$6/Setup!$C$13),W$7)</f>
        <v/>
      </c>
      <c r="BV400">
        <f>MIN(X399*(1+X$6/Setup!$C$13),X$7)</f>
        <v/>
      </c>
      <c r="BW400">
        <f>MIN(Y399*(1+Y$6/Setup!$C$13),Y$7)</f>
        <v/>
      </c>
      <c r="BX400">
        <f>MIN(Z399*(1+Z$6/Setup!$C$13),Z$7)</f>
        <v/>
      </c>
      <c r="BY400">
        <f>MIN(AA399*(1+AA$6/Setup!$C$13),AA$7)</f>
        <v/>
      </c>
      <c r="BZ400">
        <f>MIN(AB399*(1+AB$6/Setup!$C$13),AB$7)</f>
        <v/>
      </c>
      <c r="CA400">
        <f>MIN(AC399*(1+AC$6/Setup!$C$13),AC$7)</f>
        <v/>
      </c>
      <c r="CB400">
        <f>MIN(AD399*(1+AD$6/Setup!$C$13),AD$7)</f>
        <v/>
      </c>
      <c r="CC400">
        <f>MIN(AE399*(1+AE$6/Setup!$C$13),AE$7)</f>
        <v/>
      </c>
      <c r="CD400">
        <f>MIN(AF399*(1+AF$6/Setup!$C$13),AF$7)</f>
        <v/>
      </c>
      <c r="CE400">
        <f>MIN(AG399*(1+AG$6/Setup!$C$13),AG$7)</f>
        <v/>
      </c>
      <c r="CF400">
        <f>MIN(AH399*(1+AH$6/Setup!$C$13),AH$7)</f>
        <v/>
      </c>
      <c r="CG400">
        <f>MIN(AI399*(1+AI$6/Setup!$C$13),AI$7)</f>
        <v/>
      </c>
      <c r="CH400">
        <f>MIN(AJ399*(1+AJ$6/Setup!$C$13),AJ$7)</f>
        <v/>
      </c>
      <c r="CI400">
        <f>MIN(AK399*(1+AK$6/Setup!$C$13),AK$7)</f>
        <v/>
      </c>
      <c r="CJ400">
        <f>MIN(AL399*(1+AL$6/Setup!$C$13),AL$7)</f>
        <v/>
      </c>
      <c r="CK400">
        <f>MIN(AM399*(1+AM$6/Setup!$C$13),AM$7)</f>
        <v/>
      </c>
      <c r="CL400">
        <f>MIN(AN399*(1+AN$6/Setup!$C$13),AN$7)</f>
        <v/>
      </c>
      <c r="CM400">
        <f>MIN(AO399*(1+AO$6/Setup!$C$13),AO$7)</f>
        <v/>
      </c>
      <c r="CN400">
        <f>MIN(AP399*(1+AP$6/Setup!$C$13),AP$7)</f>
        <v/>
      </c>
      <c r="CO400">
        <f>MIN(AQ399*(1+AQ$6/Setup!$C$13),AQ$7)</f>
        <v/>
      </c>
      <c r="CP400">
        <f>MIN(AR399*(1+AR$6/Setup!$C$13),AR$7)</f>
        <v/>
      </c>
      <c r="CQ400">
        <f>MIN(AS399*(1+AS$6/Setup!$C$13),AS$7)</f>
        <v/>
      </c>
      <c r="CR400">
        <f>MIN(AT399*(1+AT$6/Setup!$C$13),AT$7)</f>
        <v/>
      </c>
      <c r="CS400">
        <f>MIN(AU399*(1+AU$6/Setup!$C$13),AU$7)</f>
        <v/>
      </c>
      <c r="CT400">
        <f>MIN(AV399*(1+AV$6/Setup!$C$13),AV$7)</f>
        <v/>
      </c>
      <c r="CU400">
        <f>MIN(AW399*(1+AW$6/Setup!$C$13),AW$7)</f>
        <v/>
      </c>
      <c r="CV400">
        <f>MIN(AX399*(1+AX$6/Setup!$C$13),AX$7)</f>
        <v/>
      </c>
      <c r="CW400">
        <f>MIN(AY399*(1+AY$6/Setup!$C$13),AY$7)</f>
        <v/>
      </c>
      <c r="CX400">
        <f>MIN(AZ399*(1+AZ$6/Setup!$C$13),AZ$7)</f>
        <v/>
      </c>
      <c r="CY400">
        <f>MIN(BA399*(1+BA$6/Setup!$C$13),BA$7)</f>
        <v/>
      </c>
      <c r="CZ400">
        <f>MIN(BB399*(1+BB$6/Setup!$C$13),BB$7)</f>
        <v/>
      </c>
      <c r="DA400">
        <f>MIN(BC399*(1+BC$6/Setup!$C$13),BC$7)</f>
        <v/>
      </c>
      <c r="DB400">
        <f>MIN(BD399*(1+BD$6/Setup!$C$13),BD$7)</f>
        <v/>
      </c>
      <c r="DC400">
        <f>MIN(BE399*(1+BE$6/Setup!$C$13),BE$7)</f>
        <v/>
      </c>
      <c r="DD400">
        <f>MIN(BF399*(1+BF$6/Setup!$C$13),BF$7)</f>
        <v/>
      </c>
      <c r="DE400">
        <f>MIN(BG399*(1+BG$6/Setup!$C$13),BG$7)</f>
        <v/>
      </c>
      <c r="DF400">
        <f>MIN(BH399*(1+BH$6/Setup!$C$13),BH$7)</f>
        <v/>
      </c>
      <c r="DG400">
        <f>MIN(BI399*(1+BI$6/Setup!$C$13),BI$7)</f>
        <v/>
      </c>
      <c r="DH400">
        <f>MIN(BJ399*(1+BJ$6/Setup!$C$13),BJ$7)</f>
        <v/>
      </c>
      <c r="DI400">
        <f>MIN(BK399*(1+BK$6/Setup!$C$13),BK$7)</f>
        <v/>
      </c>
      <c r="DJ400">
        <f>MIN(BL399*(1+BL$6/Setup!$C$13),BL$7)</f>
        <v/>
      </c>
      <c r="DK400">
        <f>MIN(BM399*(1+BM$6/Setup!$C$13),BM$7)</f>
        <v/>
      </c>
      <c r="DL400">
        <f>MIN(BN399*(1+BN$6/Setup!$C$13),BN$7)</f>
        <v/>
      </c>
      <c r="DM400">
        <f>MIN(BO399*(1+BO$6/Setup!$C$13),BO$7)</f>
        <v/>
      </c>
      <c r="DN400">
        <f>MIN(BP399*(1+BP$6/Setup!$C$13),BP$7)</f>
        <v/>
      </c>
      <c r="DO400">
        <f>MIN(BQ399*(1+BQ$6/Setup!$C$13),BQ$7)</f>
        <v/>
      </c>
      <c r="DP400">
        <f>MIN(T399*(1+T$6/Setup!$C$13)-BR400,$H400)</f>
        <v/>
      </c>
      <c r="DQ400">
        <f>MIN(U399*(1+U$6/Setup!$C$13)-BS400,MAX(0,$H400-SUM($DP400:DP400)))</f>
        <v/>
      </c>
      <c r="DR400">
        <f>MIN(V399*(1+V$6/Setup!$C$13)-BT400,MAX(0,$H400-SUM($DP400:DQ400)))</f>
        <v/>
      </c>
      <c r="DS400">
        <f>MIN(W399*(1+W$6/Setup!$C$13)-BU400,MAX(0,$H400-SUM($DP400:DR400)))</f>
        <v/>
      </c>
      <c r="DT400">
        <f>MIN(X399*(1+X$6/Setup!$C$13)-BV400,MAX(0,$H400-SUM($DP400:DS400)))</f>
        <v/>
      </c>
      <c r="DU400">
        <f>MIN(Y399*(1+Y$6/Setup!$C$13)-BW400,MAX(0,$H400-SUM($DP400:DT400)))</f>
        <v/>
      </c>
      <c r="DV400">
        <f>MIN(Z399*(1+Z$6/Setup!$C$13)-BX400,MAX(0,$H400-SUM($DP400:DU400)))</f>
        <v/>
      </c>
      <c r="DW400">
        <f>MIN(AA399*(1+AA$6/Setup!$C$13)-BY400,MAX(0,$H400-SUM($DP400:DV400)))</f>
        <v/>
      </c>
      <c r="DX400">
        <f>MIN(AB399*(1+AB$6/Setup!$C$13)-BZ400,MAX(0,$H400-SUM($DP400:DW400)))</f>
        <v/>
      </c>
      <c r="DY400">
        <f>MIN(AC399*(1+AC$6/Setup!$C$13)-CA400,MAX(0,$H400-SUM($DP400:DX400)))</f>
        <v/>
      </c>
      <c r="DZ400">
        <f>MIN(AD399*(1+AD$6/Setup!$C$13)-CB400,MAX(0,$H400-SUM($DP400:DY400)))</f>
        <v/>
      </c>
      <c r="EA400">
        <f>MIN(AE399*(1+AE$6/Setup!$C$13)-CC400,MAX(0,$H400-SUM($DP400:DZ400)))</f>
        <v/>
      </c>
      <c r="EB400">
        <f>MIN(AF399*(1+AF$6/Setup!$C$13)-CD400,MAX(0,$H400-SUM($DP400:EA400)))</f>
        <v/>
      </c>
      <c r="EC400">
        <f>MIN(AG399*(1+AG$6/Setup!$C$13)-CE400,MAX(0,$H400-SUM($DP400:EB400)))</f>
        <v/>
      </c>
      <c r="ED400">
        <f>MIN(AH399*(1+AH$6/Setup!$C$13)-CF400,MAX(0,$H400-SUM($DP400:EC400)))</f>
        <v/>
      </c>
      <c r="EE400">
        <f>MIN(AI399*(1+AI$6/Setup!$C$13)-CG400,MAX(0,$H400-SUM($DP400:ED400)))</f>
        <v/>
      </c>
      <c r="EF400">
        <f>MIN(AJ399*(1+AJ$6/Setup!$C$13)-CH400,MAX(0,$H400-SUM($DP400:EE400)))</f>
        <v/>
      </c>
      <c r="EG400">
        <f>MIN(AK399*(1+AK$6/Setup!$C$13)-CI400,MAX(0,$H400-SUM($DP400:EF400)))</f>
        <v/>
      </c>
      <c r="EH400">
        <f>MIN(AL399*(1+AL$6/Setup!$C$13)-CJ400,MAX(0,$H400-SUM($DP400:EG400)))</f>
        <v/>
      </c>
      <c r="EI400">
        <f>MIN(AM399*(1+AM$6/Setup!$C$13)-CK400,MAX(0,$H400-SUM($DP400:EH400)))</f>
        <v/>
      </c>
      <c r="EJ400">
        <f>MIN(AN399*(1+AN$6/Setup!$C$13)-CL400,MAX(0,$H400-SUM($DP400:EI400)))</f>
        <v/>
      </c>
      <c r="EK400">
        <f>MIN(AO399*(1+AO$6/Setup!$C$13)-CM400,MAX(0,$H400-SUM($DP400:EJ400)))</f>
        <v/>
      </c>
      <c r="EL400">
        <f>MIN(AP399*(1+AP$6/Setup!$C$13)-CN400,MAX(0,$H400-SUM($DP400:EK400)))</f>
        <v/>
      </c>
      <c r="EM400">
        <f>MIN(AQ399*(1+AQ$6/Setup!$C$13)-CO400,MAX(0,$H400-SUM($DP400:EL400)))</f>
        <v/>
      </c>
      <c r="EN400">
        <f>MIN(AR399*(1+AR$6/Setup!$C$13)-CP400,MAX(0,$H400-SUM($DP400:EM400)))</f>
        <v/>
      </c>
      <c r="EO400">
        <f>MIN(AS399*(1+AS$6/Setup!$C$13)-CQ400,MAX(0,$H400-SUM($DP400:EN400)))</f>
        <v/>
      </c>
      <c r="EP400">
        <f>MIN(AT399*(1+AT$6/Setup!$C$13)-CR400,MAX(0,$H400-SUM($DP400:EO400)))</f>
        <v/>
      </c>
      <c r="EQ400">
        <f>MIN(AU399*(1+AU$6/Setup!$C$13)-CS400,MAX(0,$H400-SUM($DP400:EP400)))</f>
        <v/>
      </c>
      <c r="ER400">
        <f>MIN(AV399*(1+AV$6/Setup!$C$13)-CT400,MAX(0,$H400-SUM($DP400:EQ400)))</f>
        <v/>
      </c>
      <c r="ES400">
        <f>MIN(AW399*(1+AW$6/Setup!$C$13)-CU400,MAX(0,$H400-SUM($DP400:ER400)))</f>
        <v/>
      </c>
      <c r="ET400">
        <f>MIN(AX399*(1+AX$6/Setup!$C$13)-CV400,MAX(0,$H400-SUM($DP400:ES400)))</f>
        <v/>
      </c>
      <c r="EU400">
        <f>MIN(AY399*(1+AY$6/Setup!$C$13)-CW400,MAX(0,$H400-SUM($DP400:ET400)))</f>
        <v/>
      </c>
      <c r="EV400">
        <f>MIN(AZ399*(1+AZ$6/Setup!$C$13)-CX400,MAX(0,$H400-SUM($DP400:EU400)))</f>
        <v/>
      </c>
      <c r="EW400">
        <f>MIN(BA399*(1+BA$6/Setup!$C$13)-CY400,MAX(0,$H400-SUM($DP400:EV400)))</f>
        <v/>
      </c>
      <c r="EX400">
        <f>MIN(BB399*(1+BB$6/Setup!$C$13)-CZ400,MAX(0,$H400-SUM($DP400:EW400)))</f>
        <v/>
      </c>
      <c r="EY400">
        <f>MIN(BC399*(1+BC$6/Setup!$C$13)-DA400,MAX(0,$H400-SUM($DP400:EX400)))</f>
        <v/>
      </c>
      <c r="EZ400">
        <f>MIN(BD399*(1+BD$6/Setup!$C$13)-DB400,MAX(0,$H400-SUM($DP400:EY400)))</f>
        <v/>
      </c>
      <c r="FA400">
        <f>MIN(BE399*(1+BE$6/Setup!$C$13)-DC400,MAX(0,$H400-SUM($DP400:EZ400)))</f>
        <v/>
      </c>
      <c r="FB400">
        <f>MIN(BF399*(1+BF$6/Setup!$C$13)-DD400,MAX(0,$H400-SUM($DP400:FA400)))</f>
        <v/>
      </c>
      <c r="FC400">
        <f>MIN(BG399*(1+BG$6/Setup!$C$13)-DE400,MAX(0,$H400-SUM($DP400:FB400)))</f>
        <v/>
      </c>
      <c r="FD400">
        <f>MIN(BH399*(1+BH$6/Setup!$C$13)-DF400,MAX(0,$H400-SUM($DP400:FC400)))</f>
        <v/>
      </c>
      <c r="FE400">
        <f>MIN(BI399*(1+BI$6/Setup!$C$13)-DG400,MAX(0,$H400-SUM($DP400:FD400)))</f>
        <v/>
      </c>
      <c r="FF400">
        <f>MIN(BJ399*(1+BJ$6/Setup!$C$13)-DH400,MAX(0,$H400-SUM($DP400:FE400)))</f>
        <v/>
      </c>
      <c r="FG400">
        <f>MIN(BK399*(1+BK$6/Setup!$C$13)-DI400,MAX(0,$H400-SUM($DP400:FF400)))</f>
        <v/>
      </c>
      <c r="FH400">
        <f>MIN(BL399*(1+BL$6/Setup!$C$13)-DJ400,MAX(0,$H400-SUM($DP400:FG400)))</f>
        <v/>
      </c>
      <c r="FI400">
        <f>MIN(BM399*(1+BM$6/Setup!$C$13)-DK400,MAX(0,$H400-SUM($DP400:FH400)))</f>
        <v/>
      </c>
      <c r="FJ400">
        <f>MIN(BN399*(1+BN$6/Setup!$C$13)-DL400,MAX(0,$H400-SUM($DP400:FI400)))</f>
        <v/>
      </c>
      <c r="FK400">
        <f>MIN(BO399*(1+BO$6/Setup!$C$13)-DM400,MAX(0,$H400-SUM($DP400:FJ400)))</f>
        <v/>
      </c>
      <c r="FL400">
        <f>MIN(BP399*(1+BP$6/Setup!$C$13)-DN400,MAX(0,$H400-SUM($DP400:FK400)))</f>
        <v/>
      </c>
      <c r="FM400">
        <f>MIN(BQ399*(1+BQ$6/Setup!$C$13)-DO400,MAX(0,$H400-SUM($DP400:FL400)))</f>
        <v/>
      </c>
    </row>
    <row r="401">
      <c r="A401">
        <f>A400+1</f>
        <v/>
      </c>
      <c r="B401">
        <f>IF(Setup!$C$6="Every week",Setup!$C$7+7*(A401-1),IF(Setup!$C$6="Every 2 weeks",Setup!$C$7+14*(A401-1),IF(Setup!$C$6="Every month",EDATE(Setup!$C$7,A401-1),EOMONTH(Setup!$C$7,INT((A401-1+Setup!$C$20)/2)-1)+MIN(IF(MOD(A401-1+Setup!$C$20,2)=0,Setup!$C$18,Setup!$C$19),DAY(EOMONTH(Setup!$C$7,INT((A401-1+Setup!$C$20)/2)))))))</f>
        <v/>
      </c>
      <c r="C401">
        <f>N('Paycheck Plan'!J397)</f>
        <v/>
      </c>
      <c r="D401">
        <f>N('Paycheck Plan'!K397)</f>
        <v/>
      </c>
      <c r="E401">
        <f>MIN(MAX(0,Setup!$C$10-F400),MAX(0,Setup!$C$8+C401-G401))</f>
        <v/>
      </c>
      <c r="F401">
        <f>F400+E401</f>
        <v/>
      </c>
      <c r="G401">
        <f>MIN(Setup!$C$14,MAX(0,Setup!$C$8+C401))</f>
        <v/>
      </c>
      <c r="H401">
        <f>MAX(0,Setup!$C$8+C401-G401-E401)+SUM($T$7:$BQ$7)-SUM(BR401:DO401)</f>
        <v/>
      </c>
      <c r="I401">
        <f>SUMPRODUCT(T400:BQ400,$T$6:$BQ$6)/Setup!$C$13</f>
        <v/>
      </c>
      <c r="J401">
        <f>SUM(T401:BQ401)</f>
        <v/>
      </c>
      <c r="K401">
        <f>IF(MAX(DP401:FM401)&gt;0,MATCH(MAX(DP401:FM401),DP401:FM401,0),1)</f>
        <v/>
      </c>
      <c r="T401">
        <f>MAX(0,T400*(1+T$6/Setup!$C$13)-BR401-DP401)+IF($K401=1,$D401,0)</f>
        <v/>
      </c>
      <c r="U401">
        <f>MAX(0,U400*(1+U$6/Setup!$C$13)-BS401-DQ401)+IF($K401=2,$D401,0)</f>
        <v/>
      </c>
      <c r="V401">
        <f>MAX(0,V400*(1+V$6/Setup!$C$13)-BT401-DR401)+IF($K401=3,$D401,0)</f>
        <v/>
      </c>
      <c r="W401">
        <f>MAX(0,W400*(1+W$6/Setup!$C$13)-BU401-DS401)+IF($K401=4,$D401,0)</f>
        <v/>
      </c>
      <c r="X401">
        <f>MAX(0,X400*(1+X$6/Setup!$C$13)-BV401-DT401)+IF($K401=5,$D401,0)</f>
        <v/>
      </c>
      <c r="Y401">
        <f>MAX(0,Y400*(1+Y$6/Setup!$C$13)-BW401-DU401)+IF($K401=6,$D401,0)</f>
        <v/>
      </c>
      <c r="Z401">
        <f>MAX(0,Z400*(1+Z$6/Setup!$C$13)-BX401-DV401)+IF($K401=7,$D401,0)</f>
        <v/>
      </c>
      <c r="AA401">
        <f>MAX(0,AA400*(1+AA$6/Setup!$C$13)-BY401-DW401)+IF($K401=8,$D401,0)</f>
        <v/>
      </c>
      <c r="AB401">
        <f>MAX(0,AB400*(1+AB$6/Setup!$C$13)-BZ401-DX401)+IF($K401=9,$D401,0)</f>
        <v/>
      </c>
      <c r="AC401">
        <f>MAX(0,AC400*(1+AC$6/Setup!$C$13)-CA401-DY401)+IF($K401=10,$D401,0)</f>
        <v/>
      </c>
      <c r="AD401">
        <f>MAX(0,AD400*(1+AD$6/Setup!$C$13)-CB401-DZ401)+IF($K401=11,$D401,0)</f>
        <v/>
      </c>
      <c r="AE401">
        <f>MAX(0,AE400*(1+AE$6/Setup!$C$13)-CC401-EA401)+IF($K401=12,$D401,0)</f>
        <v/>
      </c>
      <c r="AF401">
        <f>MAX(0,AF400*(1+AF$6/Setup!$C$13)-CD401-EB401)+IF($K401=13,$D401,0)</f>
        <v/>
      </c>
      <c r="AG401">
        <f>MAX(0,AG400*(1+AG$6/Setup!$C$13)-CE401-EC401)+IF($K401=14,$D401,0)</f>
        <v/>
      </c>
      <c r="AH401">
        <f>MAX(0,AH400*(1+AH$6/Setup!$C$13)-CF401-ED401)+IF($K401=15,$D401,0)</f>
        <v/>
      </c>
      <c r="AI401">
        <f>MAX(0,AI400*(1+AI$6/Setup!$C$13)-CG401-EE401)+IF($K401=16,$D401,0)</f>
        <v/>
      </c>
      <c r="AJ401">
        <f>MAX(0,AJ400*(1+AJ$6/Setup!$C$13)-CH401-EF401)+IF($K401=17,$D401,0)</f>
        <v/>
      </c>
      <c r="AK401">
        <f>MAX(0,AK400*(1+AK$6/Setup!$C$13)-CI401-EG401)+IF($K401=18,$D401,0)</f>
        <v/>
      </c>
      <c r="AL401">
        <f>MAX(0,AL400*(1+AL$6/Setup!$C$13)-CJ401-EH401)+IF($K401=19,$D401,0)</f>
        <v/>
      </c>
      <c r="AM401">
        <f>MAX(0,AM400*(1+AM$6/Setup!$C$13)-CK401-EI401)+IF($K401=20,$D401,0)</f>
        <v/>
      </c>
      <c r="AN401">
        <f>MAX(0,AN400*(1+AN$6/Setup!$C$13)-CL401-EJ401)+IF($K401=21,$D401,0)</f>
        <v/>
      </c>
      <c r="AO401">
        <f>MAX(0,AO400*(1+AO$6/Setup!$C$13)-CM401-EK401)+IF($K401=22,$D401,0)</f>
        <v/>
      </c>
      <c r="AP401">
        <f>MAX(0,AP400*(1+AP$6/Setup!$C$13)-CN401-EL401)+IF($K401=23,$D401,0)</f>
        <v/>
      </c>
      <c r="AQ401">
        <f>MAX(0,AQ400*(1+AQ$6/Setup!$C$13)-CO401-EM401)+IF($K401=24,$D401,0)</f>
        <v/>
      </c>
      <c r="AR401">
        <f>MAX(0,AR400*(1+AR$6/Setup!$C$13)-CP401-EN401)+IF($K401=25,$D401,0)</f>
        <v/>
      </c>
      <c r="AS401">
        <f>MAX(0,AS400*(1+AS$6/Setup!$C$13)-CQ401-EO401)+IF($K401=26,$D401,0)</f>
        <v/>
      </c>
      <c r="AT401">
        <f>MAX(0,AT400*(1+AT$6/Setup!$C$13)-CR401-EP401)+IF($K401=27,$D401,0)</f>
        <v/>
      </c>
      <c r="AU401">
        <f>MAX(0,AU400*(1+AU$6/Setup!$C$13)-CS401-EQ401)+IF($K401=28,$D401,0)</f>
        <v/>
      </c>
      <c r="AV401">
        <f>MAX(0,AV400*(1+AV$6/Setup!$C$13)-CT401-ER401)+IF($K401=29,$D401,0)</f>
        <v/>
      </c>
      <c r="AW401">
        <f>MAX(0,AW400*(1+AW$6/Setup!$C$13)-CU401-ES401)+IF($K401=30,$D401,0)</f>
        <v/>
      </c>
      <c r="AX401">
        <f>MAX(0,AX400*(1+AX$6/Setup!$C$13)-CV401-ET401)+IF($K401=31,$D401,0)</f>
        <v/>
      </c>
      <c r="AY401">
        <f>MAX(0,AY400*(1+AY$6/Setup!$C$13)-CW401-EU401)+IF($K401=32,$D401,0)</f>
        <v/>
      </c>
      <c r="AZ401">
        <f>MAX(0,AZ400*(1+AZ$6/Setup!$C$13)-CX401-EV401)+IF($K401=33,$D401,0)</f>
        <v/>
      </c>
      <c r="BA401">
        <f>MAX(0,BA400*(1+BA$6/Setup!$C$13)-CY401-EW401)+IF($K401=34,$D401,0)</f>
        <v/>
      </c>
      <c r="BB401">
        <f>MAX(0,BB400*(1+BB$6/Setup!$C$13)-CZ401-EX401)+IF($K401=35,$D401,0)</f>
        <v/>
      </c>
      <c r="BC401">
        <f>MAX(0,BC400*(1+BC$6/Setup!$C$13)-DA401-EY401)+IF($K401=36,$D401,0)</f>
        <v/>
      </c>
      <c r="BD401">
        <f>MAX(0,BD400*(1+BD$6/Setup!$C$13)-DB401-EZ401)+IF($K401=37,$D401,0)</f>
        <v/>
      </c>
      <c r="BE401">
        <f>MAX(0,BE400*(1+BE$6/Setup!$C$13)-DC401-FA401)+IF($K401=38,$D401,0)</f>
        <v/>
      </c>
      <c r="BF401">
        <f>MAX(0,BF400*(1+BF$6/Setup!$C$13)-DD401-FB401)+IF($K401=39,$D401,0)</f>
        <v/>
      </c>
      <c r="BG401">
        <f>MAX(0,BG400*(1+BG$6/Setup!$C$13)-DE401-FC401)+IF($K401=40,$D401,0)</f>
        <v/>
      </c>
      <c r="BH401">
        <f>MAX(0,BH400*(1+BH$6/Setup!$C$13)-DF401-FD401)+IF($K401=41,$D401,0)</f>
        <v/>
      </c>
      <c r="BI401">
        <f>MAX(0,BI400*(1+BI$6/Setup!$C$13)-DG401-FE401)+IF($K401=42,$D401,0)</f>
        <v/>
      </c>
      <c r="BJ401">
        <f>MAX(0,BJ400*(1+BJ$6/Setup!$C$13)-DH401-FF401)+IF($K401=43,$D401,0)</f>
        <v/>
      </c>
      <c r="BK401">
        <f>MAX(0,BK400*(1+BK$6/Setup!$C$13)-DI401-FG401)+IF($K401=44,$D401,0)</f>
        <v/>
      </c>
      <c r="BL401">
        <f>MAX(0,BL400*(1+BL$6/Setup!$C$13)-DJ401-FH401)+IF($K401=45,$D401,0)</f>
        <v/>
      </c>
      <c r="BM401">
        <f>MAX(0,BM400*(1+BM$6/Setup!$C$13)-DK401-FI401)+IF($K401=46,$D401,0)</f>
        <v/>
      </c>
      <c r="BN401">
        <f>MAX(0,BN400*(1+BN$6/Setup!$C$13)-DL401-FJ401)+IF($K401=47,$D401,0)</f>
        <v/>
      </c>
      <c r="BO401">
        <f>MAX(0,BO400*(1+BO$6/Setup!$C$13)-DM401-FK401)+IF($K401=48,$D401,0)</f>
        <v/>
      </c>
      <c r="BP401">
        <f>MAX(0,BP400*(1+BP$6/Setup!$C$13)-DN401-FL401)+IF($K401=49,$D401,0)</f>
        <v/>
      </c>
      <c r="BQ401">
        <f>MAX(0,BQ400*(1+BQ$6/Setup!$C$13)-DO401-FM401)+IF($K401=50,$D401,0)</f>
        <v/>
      </c>
      <c r="BR401">
        <f>MIN(T400*(1+T$6/Setup!$C$13),T$7)</f>
        <v/>
      </c>
      <c r="BS401">
        <f>MIN(U400*(1+U$6/Setup!$C$13),U$7)</f>
        <v/>
      </c>
      <c r="BT401">
        <f>MIN(V400*(1+V$6/Setup!$C$13),V$7)</f>
        <v/>
      </c>
      <c r="BU401">
        <f>MIN(W400*(1+W$6/Setup!$C$13),W$7)</f>
        <v/>
      </c>
      <c r="BV401">
        <f>MIN(X400*(1+X$6/Setup!$C$13),X$7)</f>
        <v/>
      </c>
      <c r="BW401">
        <f>MIN(Y400*(1+Y$6/Setup!$C$13),Y$7)</f>
        <v/>
      </c>
      <c r="BX401">
        <f>MIN(Z400*(1+Z$6/Setup!$C$13),Z$7)</f>
        <v/>
      </c>
      <c r="BY401">
        <f>MIN(AA400*(1+AA$6/Setup!$C$13),AA$7)</f>
        <v/>
      </c>
      <c r="BZ401">
        <f>MIN(AB400*(1+AB$6/Setup!$C$13),AB$7)</f>
        <v/>
      </c>
      <c r="CA401">
        <f>MIN(AC400*(1+AC$6/Setup!$C$13),AC$7)</f>
        <v/>
      </c>
      <c r="CB401">
        <f>MIN(AD400*(1+AD$6/Setup!$C$13),AD$7)</f>
        <v/>
      </c>
      <c r="CC401">
        <f>MIN(AE400*(1+AE$6/Setup!$C$13),AE$7)</f>
        <v/>
      </c>
      <c r="CD401">
        <f>MIN(AF400*(1+AF$6/Setup!$C$13),AF$7)</f>
        <v/>
      </c>
      <c r="CE401">
        <f>MIN(AG400*(1+AG$6/Setup!$C$13),AG$7)</f>
        <v/>
      </c>
      <c r="CF401">
        <f>MIN(AH400*(1+AH$6/Setup!$C$13),AH$7)</f>
        <v/>
      </c>
      <c r="CG401">
        <f>MIN(AI400*(1+AI$6/Setup!$C$13),AI$7)</f>
        <v/>
      </c>
      <c r="CH401">
        <f>MIN(AJ400*(1+AJ$6/Setup!$C$13),AJ$7)</f>
        <v/>
      </c>
      <c r="CI401">
        <f>MIN(AK400*(1+AK$6/Setup!$C$13),AK$7)</f>
        <v/>
      </c>
      <c r="CJ401">
        <f>MIN(AL400*(1+AL$6/Setup!$C$13),AL$7)</f>
        <v/>
      </c>
      <c r="CK401">
        <f>MIN(AM400*(1+AM$6/Setup!$C$13),AM$7)</f>
        <v/>
      </c>
      <c r="CL401">
        <f>MIN(AN400*(1+AN$6/Setup!$C$13),AN$7)</f>
        <v/>
      </c>
      <c r="CM401">
        <f>MIN(AO400*(1+AO$6/Setup!$C$13),AO$7)</f>
        <v/>
      </c>
      <c r="CN401">
        <f>MIN(AP400*(1+AP$6/Setup!$C$13),AP$7)</f>
        <v/>
      </c>
      <c r="CO401">
        <f>MIN(AQ400*(1+AQ$6/Setup!$C$13),AQ$7)</f>
        <v/>
      </c>
      <c r="CP401">
        <f>MIN(AR400*(1+AR$6/Setup!$C$13),AR$7)</f>
        <v/>
      </c>
      <c r="CQ401">
        <f>MIN(AS400*(1+AS$6/Setup!$C$13),AS$7)</f>
        <v/>
      </c>
      <c r="CR401">
        <f>MIN(AT400*(1+AT$6/Setup!$C$13),AT$7)</f>
        <v/>
      </c>
      <c r="CS401">
        <f>MIN(AU400*(1+AU$6/Setup!$C$13),AU$7)</f>
        <v/>
      </c>
      <c r="CT401">
        <f>MIN(AV400*(1+AV$6/Setup!$C$13),AV$7)</f>
        <v/>
      </c>
      <c r="CU401">
        <f>MIN(AW400*(1+AW$6/Setup!$C$13),AW$7)</f>
        <v/>
      </c>
      <c r="CV401">
        <f>MIN(AX400*(1+AX$6/Setup!$C$13),AX$7)</f>
        <v/>
      </c>
      <c r="CW401">
        <f>MIN(AY400*(1+AY$6/Setup!$C$13),AY$7)</f>
        <v/>
      </c>
      <c r="CX401">
        <f>MIN(AZ400*(1+AZ$6/Setup!$C$13),AZ$7)</f>
        <v/>
      </c>
      <c r="CY401">
        <f>MIN(BA400*(1+BA$6/Setup!$C$13),BA$7)</f>
        <v/>
      </c>
      <c r="CZ401">
        <f>MIN(BB400*(1+BB$6/Setup!$C$13),BB$7)</f>
        <v/>
      </c>
      <c r="DA401">
        <f>MIN(BC400*(1+BC$6/Setup!$C$13),BC$7)</f>
        <v/>
      </c>
      <c r="DB401">
        <f>MIN(BD400*(1+BD$6/Setup!$C$13),BD$7)</f>
        <v/>
      </c>
      <c r="DC401">
        <f>MIN(BE400*(1+BE$6/Setup!$C$13),BE$7)</f>
        <v/>
      </c>
      <c r="DD401">
        <f>MIN(BF400*(1+BF$6/Setup!$C$13),BF$7)</f>
        <v/>
      </c>
      <c r="DE401">
        <f>MIN(BG400*(1+BG$6/Setup!$C$13),BG$7)</f>
        <v/>
      </c>
      <c r="DF401">
        <f>MIN(BH400*(1+BH$6/Setup!$C$13),BH$7)</f>
        <v/>
      </c>
      <c r="DG401">
        <f>MIN(BI400*(1+BI$6/Setup!$C$13),BI$7)</f>
        <v/>
      </c>
      <c r="DH401">
        <f>MIN(BJ400*(1+BJ$6/Setup!$C$13),BJ$7)</f>
        <v/>
      </c>
      <c r="DI401">
        <f>MIN(BK400*(1+BK$6/Setup!$C$13),BK$7)</f>
        <v/>
      </c>
      <c r="DJ401">
        <f>MIN(BL400*(1+BL$6/Setup!$C$13),BL$7)</f>
        <v/>
      </c>
      <c r="DK401">
        <f>MIN(BM400*(1+BM$6/Setup!$C$13),BM$7)</f>
        <v/>
      </c>
      <c r="DL401">
        <f>MIN(BN400*(1+BN$6/Setup!$C$13),BN$7)</f>
        <v/>
      </c>
      <c r="DM401">
        <f>MIN(BO400*(1+BO$6/Setup!$C$13),BO$7)</f>
        <v/>
      </c>
      <c r="DN401">
        <f>MIN(BP400*(1+BP$6/Setup!$C$13),BP$7)</f>
        <v/>
      </c>
      <c r="DO401">
        <f>MIN(BQ400*(1+BQ$6/Setup!$C$13),BQ$7)</f>
        <v/>
      </c>
      <c r="DP401">
        <f>MIN(T400*(1+T$6/Setup!$C$13)-BR401,$H401)</f>
        <v/>
      </c>
      <c r="DQ401">
        <f>MIN(U400*(1+U$6/Setup!$C$13)-BS401,MAX(0,$H401-SUM($DP401:DP401)))</f>
        <v/>
      </c>
      <c r="DR401">
        <f>MIN(V400*(1+V$6/Setup!$C$13)-BT401,MAX(0,$H401-SUM($DP401:DQ401)))</f>
        <v/>
      </c>
      <c r="DS401">
        <f>MIN(W400*(1+W$6/Setup!$C$13)-BU401,MAX(0,$H401-SUM($DP401:DR401)))</f>
        <v/>
      </c>
      <c r="DT401">
        <f>MIN(X400*(1+X$6/Setup!$C$13)-BV401,MAX(0,$H401-SUM($DP401:DS401)))</f>
        <v/>
      </c>
      <c r="DU401">
        <f>MIN(Y400*(1+Y$6/Setup!$C$13)-BW401,MAX(0,$H401-SUM($DP401:DT401)))</f>
        <v/>
      </c>
      <c r="DV401">
        <f>MIN(Z400*(1+Z$6/Setup!$C$13)-BX401,MAX(0,$H401-SUM($DP401:DU401)))</f>
        <v/>
      </c>
      <c r="DW401">
        <f>MIN(AA400*(1+AA$6/Setup!$C$13)-BY401,MAX(0,$H401-SUM($DP401:DV401)))</f>
        <v/>
      </c>
      <c r="DX401">
        <f>MIN(AB400*(1+AB$6/Setup!$C$13)-BZ401,MAX(0,$H401-SUM($DP401:DW401)))</f>
        <v/>
      </c>
      <c r="DY401">
        <f>MIN(AC400*(1+AC$6/Setup!$C$13)-CA401,MAX(0,$H401-SUM($DP401:DX401)))</f>
        <v/>
      </c>
      <c r="DZ401">
        <f>MIN(AD400*(1+AD$6/Setup!$C$13)-CB401,MAX(0,$H401-SUM($DP401:DY401)))</f>
        <v/>
      </c>
      <c r="EA401">
        <f>MIN(AE400*(1+AE$6/Setup!$C$13)-CC401,MAX(0,$H401-SUM($DP401:DZ401)))</f>
        <v/>
      </c>
      <c r="EB401">
        <f>MIN(AF400*(1+AF$6/Setup!$C$13)-CD401,MAX(0,$H401-SUM($DP401:EA401)))</f>
        <v/>
      </c>
      <c r="EC401">
        <f>MIN(AG400*(1+AG$6/Setup!$C$13)-CE401,MAX(0,$H401-SUM($DP401:EB401)))</f>
        <v/>
      </c>
      <c r="ED401">
        <f>MIN(AH400*(1+AH$6/Setup!$C$13)-CF401,MAX(0,$H401-SUM($DP401:EC401)))</f>
        <v/>
      </c>
      <c r="EE401">
        <f>MIN(AI400*(1+AI$6/Setup!$C$13)-CG401,MAX(0,$H401-SUM($DP401:ED401)))</f>
        <v/>
      </c>
      <c r="EF401">
        <f>MIN(AJ400*(1+AJ$6/Setup!$C$13)-CH401,MAX(0,$H401-SUM($DP401:EE401)))</f>
        <v/>
      </c>
      <c r="EG401">
        <f>MIN(AK400*(1+AK$6/Setup!$C$13)-CI401,MAX(0,$H401-SUM($DP401:EF401)))</f>
        <v/>
      </c>
      <c r="EH401">
        <f>MIN(AL400*(1+AL$6/Setup!$C$13)-CJ401,MAX(0,$H401-SUM($DP401:EG401)))</f>
        <v/>
      </c>
      <c r="EI401">
        <f>MIN(AM400*(1+AM$6/Setup!$C$13)-CK401,MAX(0,$H401-SUM($DP401:EH401)))</f>
        <v/>
      </c>
      <c r="EJ401">
        <f>MIN(AN400*(1+AN$6/Setup!$C$13)-CL401,MAX(0,$H401-SUM($DP401:EI401)))</f>
        <v/>
      </c>
      <c r="EK401">
        <f>MIN(AO400*(1+AO$6/Setup!$C$13)-CM401,MAX(0,$H401-SUM($DP401:EJ401)))</f>
        <v/>
      </c>
      <c r="EL401">
        <f>MIN(AP400*(1+AP$6/Setup!$C$13)-CN401,MAX(0,$H401-SUM($DP401:EK401)))</f>
        <v/>
      </c>
      <c r="EM401">
        <f>MIN(AQ400*(1+AQ$6/Setup!$C$13)-CO401,MAX(0,$H401-SUM($DP401:EL401)))</f>
        <v/>
      </c>
      <c r="EN401">
        <f>MIN(AR400*(1+AR$6/Setup!$C$13)-CP401,MAX(0,$H401-SUM($DP401:EM401)))</f>
        <v/>
      </c>
      <c r="EO401">
        <f>MIN(AS400*(1+AS$6/Setup!$C$13)-CQ401,MAX(0,$H401-SUM($DP401:EN401)))</f>
        <v/>
      </c>
      <c r="EP401">
        <f>MIN(AT400*(1+AT$6/Setup!$C$13)-CR401,MAX(0,$H401-SUM($DP401:EO401)))</f>
        <v/>
      </c>
      <c r="EQ401">
        <f>MIN(AU400*(1+AU$6/Setup!$C$13)-CS401,MAX(0,$H401-SUM($DP401:EP401)))</f>
        <v/>
      </c>
      <c r="ER401">
        <f>MIN(AV400*(1+AV$6/Setup!$C$13)-CT401,MAX(0,$H401-SUM($DP401:EQ401)))</f>
        <v/>
      </c>
      <c r="ES401">
        <f>MIN(AW400*(1+AW$6/Setup!$C$13)-CU401,MAX(0,$H401-SUM($DP401:ER401)))</f>
        <v/>
      </c>
      <c r="ET401">
        <f>MIN(AX400*(1+AX$6/Setup!$C$13)-CV401,MAX(0,$H401-SUM($DP401:ES401)))</f>
        <v/>
      </c>
      <c r="EU401">
        <f>MIN(AY400*(1+AY$6/Setup!$C$13)-CW401,MAX(0,$H401-SUM($DP401:ET401)))</f>
        <v/>
      </c>
      <c r="EV401">
        <f>MIN(AZ400*(1+AZ$6/Setup!$C$13)-CX401,MAX(0,$H401-SUM($DP401:EU401)))</f>
        <v/>
      </c>
      <c r="EW401">
        <f>MIN(BA400*(1+BA$6/Setup!$C$13)-CY401,MAX(0,$H401-SUM($DP401:EV401)))</f>
        <v/>
      </c>
      <c r="EX401">
        <f>MIN(BB400*(1+BB$6/Setup!$C$13)-CZ401,MAX(0,$H401-SUM($DP401:EW401)))</f>
        <v/>
      </c>
      <c r="EY401">
        <f>MIN(BC400*(1+BC$6/Setup!$C$13)-DA401,MAX(0,$H401-SUM($DP401:EX401)))</f>
        <v/>
      </c>
      <c r="EZ401">
        <f>MIN(BD400*(1+BD$6/Setup!$C$13)-DB401,MAX(0,$H401-SUM($DP401:EY401)))</f>
        <v/>
      </c>
      <c r="FA401">
        <f>MIN(BE400*(1+BE$6/Setup!$C$13)-DC401,MAX(0,$H401-SUM($DP401:EZ401)))</f>
        <v/>
      </c>
      <c r="FB401">
        <f>MIN(BF400*(1+BF$6/Setup!$C$13)-DD401,MAX(0,$H401-SUM($DP401:FA401)))</f>
        <v/>
      </c>
      <c r="FC401">
        <f>MIN(BG400*(1+BG$6/Setup!$C$13)-DE401,MAX(0,$H401-SUM($DP401:FB401)))</f>
        <v/>
      </c>
      <c r="FD401">
        <f>MIN(BH400*(1+BH$6/Setup!$C$13)-DF401,MAX(0,$H401-SUM($DP401:FC401)))</f>
        <v/>
      </c>
      <c r="FE401">
        <f>MIN(BI400*(1+BI$6/Setup!$C$13)-DG401,MAX(0,$H401-SUM($DP401:FD401)))</f>
        <v/>
      </c>
      <c r="FF401">
        <f>MIN(BJ400*(1+BJ$6/Setup!$C$13)-DH401,MAX(0,$H401-SUM($DP401:FE401)))</f>
        <v/>
      </c>
      <c r="FG401">
        <f>MIN(BK400*(1+BK$6/Setup!$C$13)-DI401,MAX(0,$H401-SUM($DP401:FF401)))</f>
        <v/>
      </c>
      <c r="FH401">
        <f>MIN(BL400*(1+BL$6/Setup!$C$13)-DJ401,MAX(0,$H401-SUM($DP401:FG401)))</f>
        <v/>
      </c>
      <c r="FI401">
        <f>MIN(BM400*(1+BM$6/Setup!$C$13)-DK401,MAX(0,$H401-SUM($DP401:FH401)))</f>
        <v/>
      </c>
      <c r="FJ401">
        <f>MIN(BN400*(1+BN$6/Setup!$C$13)-DL401,MAX(0,$H401-SUM($DP401:FI401)))</f>
        <v/>
      </c>
      <c r="FK401">
        <f>MIN(BO400*(1+BO$6/Setup!$C$13)-DM401,MAX(0,$H401-SUM($DP401:FJ401)))</f>
        <v/>
      </c>
      <c r="FL401">
        <f>MIN(BP400*(1+BP$6/Setup!$C$13)-DN401,MAX(0,$H401-SUM($DP401:FK401)))</f>
        <v/>
      </c>
      <c r="FM401">
        <f>MIN(BQ400*(1+BQ$6/Setup!$C$13)-DO401,MAX(0,$H401-SUM($DP401:FL401)))</f>
        <v/>
      </c>
    </row>
    <row r="402">
      <c r="A402">
        <f>A401+1</f>
        <v/>
      </c>
      <c r="B402">
        <f>IF(Setup!$C$6="Every week",Setup!$C$7+7*(A402-1),IF(Setup!$C$6="Every 2 weeks",Setup!$C$7+14*(A402-1),IF(Setup!$C$6="Every month",EDATE(Setup!$C$7,A402-1),EOMONTH(Setup!$C$7,INT((A402-1+Setup!$C$20)/2)-1)+MIN(IF(MOD(A402-1+Setup!$C$20,2)=0,Setup!$C$18,Setup!$C$19),DAY(EOMONTH(Setup!$C$7,INT((A402-1+Setup!$C$20)/2)))))))</f>
        <v/>
      </c>
      <c r="C402">
        <f>N('Paycheck Plan'!J398)</f>
        <v/>
      </c>
      <c r="D402">
        <f>N('Paycheck Plan'!K398)</f>
        <v/>
      </c>
      <c r="E402">
        <f>MIN(MAX(0,Setup!$C$10-F401),MAX(0,Setup!$C$8+C402-G402))</f>
        <v/>
      </c>
      <c r="F402">
        <f>F401+E402</f>
        <v/>
      </c>
      <c r="G402">
        <f>MIN(Setup!$C$14,MAX(0,Setup!$C$8+C402))</f>
        <v/>
      </c>
      <c r="H402">
        <f>MAX(0,Setup!$C$8+C402-G402-E402)+SUM($T$7:$BQ$7)-SUM(BR402:DO402)</f>
        <v/>
      </c>
      <c r="I402">
        <f>SUMPRODUCT(T401:BQ401,$T$6:$BQ$6)/Setup!$C$13</f>
        <v/>
      </c>
      <c r="J402">
        <f>SUM(T402:BQ402)</f>
        <v/>
      </c>
      <c r="K402">
        <f>IF(MAX(DP402:FM402)&gt;0,MATCH(MAX(DP402:FM402),DP402:FM402,0),1)</f>
        <v/>
      </c>
      <c r="T402">
        <f>MAX(0,T401*(1+T$6/Setup!$C$13)-BR402-DP402)+IF($K402=1,$D402,0)</f>
        <v/>
      </c>
      <c r="U402">
        <f>MAX(0,U401*(1+U$6/Setup!$C$13)-BS402-DQ402)+IF($K402=2,$D402,0)</f>
        <v/>
      </c>
      <c r="V402">
        <f>MAX(0,V401*(1+V$6/Setup!$C$13)-BT402-DR402)+IF($K402=3,$D402,0)</f>
        <v/>
      </c>
      <c r="W402">
        <f>MAX(0,W401*(1+W$6/Setup!$C$13)-BU402-DS402)+IF($K402=4,$D402,0)</f>
        <v/>
      </c>
      <c r="X402">
        <f>MAX(0,X401*(1+X$6/Setup!$C$13)-BV402-DT402)+IF($K402=5,$D402,0)</f>
        <v/>
      </c>
      <c r="Y402">
        <f>MAX(0,Y401*(1+Y$6/Setup!$C$13)-BW402-DU402)+IF($K402=6,$D402,0)</f>
        <v/>
      </c>
      <c r="Z402">
        <f>MAX(0,Z401*(1+Z$6/Setup!$C$13)-BX402-DV402)+IF($K402=7,$D402,0)</f>
        <v/>
      </c>
      <c r="AA402">
        <f>MAX(0,AA401*(1+AA$6/Setup!$C$13)-BY402-DW402)+IF($K402=8,$D402,0)</f>
        <v/>
      </c>
      <c r="AB402">
        <f>MAX(0,AB401*(1+AB$6/Setup!$C$13)-BZ402-DX402)+IF($K402=9,$D402,0)</f>
        <v/>
      </c>
      <c r="AC402">
        <f>MAX(0,AC401*(1+AC$6/Setup!$C$13)-CA402-DY402)+IF($K402=10,$D402,0)</f>
        <v/>
      </c>
      <c r="AD402">
        <f>MAX(0,AD401*(1+AD$6/Setup!$C$13)-CB402-DZ402)+IF($K402=11,$D402,0)</f>
        <v/>
      </c>
      <c r="AE402">
        <f>MAX(0,AE401*(1+AE$6/Setup!$C$13)-CC402-EA402)+IF($K402=12,$D402,0)</f>
        <v/>
      </c>
      <c r="AF402">
        <f>MAX(0,AF401*(1+AF$6/Setup!$C$13)-CD402-EB402)+IF($K402=13,$D402,0)</f>
        <v/>
      </c>
      <c r="AG402">
        <f>MAX(0,AG401*(1+AG$6/Setup!$C$13)-CE402-EC402)+IF($K402=14,$D402,0)</f>
        <v/>
      </c>
      <c r="AH402">
        <f>MAX(0,AH401*(1+AH$6/Setup!$C$13)-CF402-ED402)+IF($K402=15,$D402,0)</f>
        <v/>
      </c>
      <c r="AI402">
        <f>MAX(0,AI401*(1+AI$6/Setup!$C$13)-CG402-EE402)+IF($K402=16,$D402,0)</f>
        <v/>
      </c>
      <c r="AJ402">
        <f>MAX(0,AJ401*(1+AJ$6/Setup!$C$13)-CH402-EF402)+IF($K402=17,$D402,0)</f>
        <v/>
      </c>
      <c r="AK402">
        <f>MAX(0,AK401*(1+AK$6/Setup!$C$13)-CI402-EG402)+IF($K402=18,$D402,0)</f>
        <v/>
      </c>
      <c r="AL402">
        <f>MAX(0,AL401*(1+AL$6/Setup!$C$13)-CJ402-EH402)+IF($K402=19,$D402,0)</f>
        <v/>
      </c>
      <c r="AM402">
        <f>MAX(0,AM401*(1+AM$6/Setup!$C$13)-CK402-EI402)+IF($K402=20,$D402,0)</f>
        <v/>
      </c>
      <c r="AN402">
        <f>MAX(0,AN401*(1+AN$6/Setup!$C$13)-CL402-EJ402)+IF($K402=21,$D402,0)</f>
        <v/>
      </c>
      <c r="AO402">
        <f>MAX(0,AO401*(1+AO$6/Setup!$C$13)-CM402-EK402)+IF($K402=22,$D402,0)</f>
        <v/>
      </c>
      <c r="AP402">
        <f>MAX(0,AP401*(1+AP$6/Setup!$C$13)-CN402-EL402)+IF($K402=23,$D402,0)</f>
        <v/>
      </c>
      <c r="AQ402">
        <f>MAX(0,AQ401*(1+AQ$6/Setup!$C$13)-CO402-EM402)+IF($K402=24,$D402,0)</f>
        <v/>
      </c>
      <c r="AR402">
        <f>MAX(0,AR401*(1+AR$6/Setup!$C$13)-CP402-EN402)+IF($K402=25,$D402,0)</f>
        <v/>
      </c>
      <c r="AS402">
        <f>MAX(0,AS401*(1+AS$6/Setup!$C$13)-CQ402-EO402)+IF($K402=26,$D402,0)</f>
        <v/>
      </c>
      <c r="AT402">
        <f>MAX(0,AT401*(1+AT$6/Setup!$C$13)-CR402-EP402)+IF($K402=27,$D402,0)</f>
        <v/>
      </c>
      <c r="AU402">
        <f>MAX(0,AU401*(1+AU$6/Setup!$C$13)-CS402-EQ402)+IF($K402=28,$D402,0)</f>
        <v/>
      </c>
      <c r="AV402">
        <f>MAX(0,AV401*(1+AV$6/Setup!$C$13)-CT402-ER402)+IF($K402=29,$D402,0)</f>
        <v/>
      </c>
      <c r="AW402">
        <f>MAX(0,AW401*(1+AW$6/Setup!$C$13)-CU402-ES402)+IF($K402=30,$D402,0)</f>
        <v/>
      </c>
      <c r="AX402">
        <f>MAX(0,AX401*(1+AX$6/Setup!$C$13)-CV402-ET402)+IF($K402=31,$D402,0)</f>
        <v/>
      </c>
      <c r="AY402">
        <f>MAX(0,AY401*(1+AY$6/Setup!$C$13)-CW402-EU402)+IF($K402=32,$D402,0)</f>
        <v/>
      </c>
      <c r="AZ402">
        <f>MAX(0,AZ401*(1+AZ$6/Setup!$C$13)-CX402-EV402)+IF($K402=33,$D402,0)</f>
        <v/>
      </c>
      <c r="BA402">
        <f>MAX(0,BA401*(1+BA$6/Setup!$C$13)-CY402-EW402)+IF($K402=34,$D402,0)</f>
        <v/>
      </c>
      <c r="BB402">
        <f>MAX(0,BB401*(1+BB$6/Setup!$C$13)-CZ402-EX402)+IF($K402=35,$D402,0)</f>
        <v/>
      </c>
      <c r="BC402">
        <f>MAX(0,BC401*(1+BC$6/Setup!$C$13)-DA402-EY402)+IF($K402=36,$D402,0)</f>
        <v/>
      </c>
      <c r="BD402">
        <f>MAX(0,BD401*(1+BD$6/Setup!$C$13)-DB402-EZ402)+IF($K402=37,$D402,0)</f>
        <v/>
      </c>
      <c r="BE402">
        <f>MAX(0,BE401*(1+BE$6/Setup!$C$13)-DC402-FA402)+IF($K402=38,$D402,0)</f>
        <v/>
      </c>
      <c r="BF402">
        <f>MAX(0,BF401*(1+BF$6/Setup!$C$13)-DD402-FB402)+IF($K402=39,$D402,0)</f>
        <v/>
      </c>
      <c r="BG402">
        <f>MAX(0,BG401*(1+BG$6/Setup!$C$13)-DE402-FC402)+IF($K402=40,$D402,0)</f>
        <v/>
      </c>
      <c r="BH402">
        <f>MAX(0,BH401*(1+BH$6/Setup!$C$13)-DF402-FD402)+IF($K402=41,$D402,0)</f>
        <v/>
      </c>
      <c r="BI402">
        <f>MAX(0,BI401*(1+BI$6/Setup!$C$13)-DG402-FE402)+IF($K402=42,$D402,0)</f>
        <v/>
      </c>
      <c r="BJ402">
        <f>MAX(0,BJ401*(1+BJ$6/Setup!$C$13)-DH402-FF402)+IF($K402=43,$D402,0)</f>
        <v/>
      </c>
      <c r="BK402">
        <f>MAX(0,BK401*(1+BK$6/Setup!$C$13)-DI402-FG402)+IF($K402=44,$D402,0)</f>
        <v/>
      </c>
      <c r="BL402">
        <f>MAX(0,BL401*(1+BL$6/Setup!$C$13)-DJ402-FH402)+IF($K402=45,$D402,0)</f>
        <v/>
      </c>
      <c r="BM402">
        <f>MAX(0,BM401*(1+BM$6/Setup!$C$13)-DK402-FI402)+IF($K402=46,$D402,0)</f>
        <v/>
      </c>
      <c r="BN402">
        <f>MAX(0,BN401*(1+BN$6/Setup!$C$13)-DL402-FJ402)+IF($K402=47,$D402,0)</f>
        <v/>
      </c>
      <c r="BO402">
        <f>MAX(0,BO401*(1+BO$6/Setup!$C$13)-DM402-FK402)+IF($K402=48,$D402,0)</f>
        <v/>
      </c>
      <c r="BP402">
        <f>MAX(0,BP401*(1+BP$6/Setup!$C$13)-DN402-FL402)+IF($K402=49,$D402,0)</f>
        <v/>
      </c>
      <c r="BQ402">
        <f>MAX(0,BQ401*(1+BQ$6/Setup!$C$13)-DO402-FM402)+IF($K402=50,$D402,0)</f>
        <v/>
      </c>
      <c r="BR402">
        <f>MIN(T401*(1+T$6/Setup!$C$13),T$7)</f>
        <v/>
      </c>
      <c r="BS402">
        <f>MIN(U401*(1+U$6/Setup!$C$13),U$7)</f>
        <v/>
      </c>
      <c r="BT402">
        <f>MIN(V401*(1+V$6/Setup!$C$13),V$7)</f>
        <v/>
      </c>
      <c r="BU402">
        <f>MIN(W401*(1+W$6/Setup!$C$13),W$7)</f>
        <v/>
      </c>
      <c r="BV402">
        <f>MIN(X401*(1+X$6/Setup!$C$13),X$7)</f>
        <v/>
      </c>
      <c r="BW402">
        <f>MIN(Y401*(1+Y$6/Setup!$C$13),Y$7)</f>
        <v/>
      </c>
      <c r="BX402">
        <f>MIN(Z401*(1+Z$6/Setup!$C$13),Z$7)</f>
        <v/>
      </c>
      <c r="BY402">
        <f>MIN(AA401*(1+AA$6/Setup!$C$13),AA$7)</f>
        <v/>
      </c>
      <c r="BZ402">
        <f>MIN(AB401*(1+AB$6/Setup!$C$13),AB$7)</f>
        <v/>
      </c>
      <c r="CA402">
        <f>MIN(AC401*(1+AC$6/Setup!$C$13),AC$7)</f>
        <v/>
      </c>
      <c r="CB402">
        <f>MIN(AD401*(1+AD$6/Setup!$C$13),AD$7)</f>
        <v/>
      </c>
      <c r="CC402">
        <f>MIN(AE401*(1+AE$6/Setup!$C$13),AE$7)</f>
        <v/>
      </c>
      <c r="CD402">
        <f>MIN(AF401*(1+AF$6/Setup!$C$13),AF$7)</f>
        <v/>
      </c>
      <c r="CE402">
        <f>MIN(AG401*(1+AG$6/Setup!$C$13),AG$7)</f>
        <v/>
      </c>
      <c r="CF402">
        <f>MIN(AH401*(1+AH$6/Setup!$C$13),AH$7)</f>
        <v/>
      </c>
      <c r="CG402">
        <f>MIN(AI401*(1+AI$6/Setup!$C$13),AI$7)</f>
        <v/>
      </c>
      <c r="CH402">
        <f>MIN(AJ401*(1+AJ$6/Setup!$C$13),AJ$7)</f>
        <v/>
      </c>
      <c r="CI402">
        <f>MIN(AK401*(1+AK$6/Setup!$C$13),AK$7)</f>
        <v/>
      </c>
      <c r="CJ402">
        <f>MIN(AL401*(1+AL$6/Setup!$C$13),AL$7)</f>
        <v/>
      </c>
      <c r="CK402">
        <f>MIN(AM401*(1+AM$6/Setup!$C$13),AM$7)</f>
        <v/>
      </c>
      <c r="CL402">
        <f>MIN(AN401*(1+AN$6/Setup!$C$13),AN$7)</f>
        <v/>
      </c>
      <c r="CM402">
        <f>MIN(AO401*(1+AO$6/Setup!$C$13),AO$7)</f>
        <v/>
      </c>
      <c r="CN402">
        <f>MIN(AP401*(1+AP$6/Setup!$C$13),AP$7)</f>
        <v/>
      </c>
      <c r="CO402">
        <f>MIN(AQ401*(1+AQ$6/Setup!$C$13),AQ$7)</f>
        <v/>
      </c>
      <c r="CP402">
        <f>MIN(AR401*(1+AR$6/Setup!$C$13),AR$7)</f>
        <v/>
      </c>
      <c r="CQ402">
        <f>MIN(AS401*(1+AS$6/Setup!$C$13),AS$7)</f>
        <v/>
      </c>
      <c r="CR402">
        <f>MIN(AT401*(1+AT$6/Setup!$C$13),AT$7)</f>
        <v/>
      </c>
      <c r="CS402">
        <f>MIN(AU401*(1+AU$6/Setup!$C$13),AU$7)</f>
        <v/>
      </c>
      <c r="CT402">
        <f>MIN(AV401*(1+AV$6/Setup!$C$13),AV$7)</f>
        <v/>
      </c>
      <c r="CU402">
        <f>MIN(AW401*(1+AW$6/Setup!$C$13),AW$7)</f>
        <v/>
      </c>
      <c r="CV402">
        <f>MIN(AX401*(1+AX$6/Setup!$C$13),AX$7)</f>
        <v/>
      </c>
      <c r="CW402">
        <f>MIN(AY401*(1+AY$6/Setup!$C$13),AY$7)</f>
        <v/>
      </c>
      <c r="CX402">
        <f>MIN(AZ401*(1+AZ$6/Setup!$C$13),AZ$7)</f>
        <v/>
      </c>
      <c r="CY402">
        <f>MIN(BA401*(1+BA$6/Setup!$C$13),BA$7)</f>
        <v/>
      </c>
      <c r="CZ402">
        <f>MIN(BB401*(1+BB$6/Setup!$C$13),BB$7)</f>
        <v/>
      </c>
      <c r="DA402">
        <f>MIN(BC401*(1+BC$6/Setup!$C$13),BC$7)</f>
        <v/>
      </c>
      <c r="DB402">
        <f>MIN(BD401*(1+BD$6/Setup!$C$13),BD$7)</f>
        <v/>
      </c>
      <c r="DC402">
        <f>MIN(BE401*(1+BE$6/Setup!$C$13),BE$7)</f>
        <v/>
      </c>
      <c r="DD402">
        <f>MIN(BF401*(1+BF$6/Setup!$C$13),BF$7)</f>
        <v/>
      </c>
      <c r="DE402">
        <f>MIN(BG401*(1+BG$6/Setup!$C$13),BG$7)</f>
        <v/>
      </c>
      <c r="DF402">
        <f>MIN(BH401*(1+BH$6/Setup!$C$13),BH$7)</f>
        <v/>
      </c>
      <c r="DG402">
        <f>MIN(BI401*(1+BI$6/Setup!$C$13),BI$7)</f>
        <v/>
      </c>
      <c r="DH402">
        <f>MIN(BJ401*(1+BJ$6/Setup!$C$13),BJ$7)</f>
        <v/>
      </c>
      <c r="DI402">
        <f>MIN(BK401*(1+BK$6/Setup!$C$13),BK$7)</f>
        <v/>
      </c>
      <c r="DJ402">
        <f>MIN(BL401*(1+BL$6/Setup!$C$13),BL$7)</f>
        <v/>
      </c>
      <c r="DK402">
        <f>MIN(BM401*(1+BM$6/Setup!$C$13),BM$7)</f>
        <v/>
      </c>
      <c r="DL402">
        <f>MIN(BN401*(1+BN$6/Setup!$C$13),BN$7)</f>
        <v/>
      </c>
      <c r="DM402">
        <f>MIN(BO401*(1+BO$6/Setup!$C$13),BO$7)</f>
        <v/>
      </c>
      <c r="DN402">
        <f>MIN(BP401*(1+BP$6/Setup!$C$13),BP$7)</f>
        <v/>
      </c>
      <c r="DO402">
        <f>MIN(BQ401*(1+BQ$6/Setup!$C$13),BQ$7)</f>
        <v/>
      </c>
      <c r="DP402">
        <f>MIN(T401*(1+T$6/Setup!$C$13)-BR402,$H402)</f>
        <v/>
      </c>
      <c r="DQ402">
        <f>MIN(U401*(1+U$6/Setup!$C$13)-BS402,MAX(0,$H402-SUM($DP402:DP402)))</f>
        <v/>
      </c>
      <c r="DR402">
        <f>MIN(V401*(1+V$6/Setup!$C$13)-BT402,MAX(0,$H402-SUM($DP402:DQ402)))</f>
        <v/>
      </c>
      <c r="DS402">
        <f>MIN(W401*(1+W$6/Setup!$C$13)-BU402,MAX(0,$H402-SUM($DP402:DR402)))</f>
        <v/>
      </c>
      <c r="DT402">
        <f>MIN(X401*(1+X$6/Setup!$C$13)-BV402,MAX(0,$H402-SUM($DP402:DS402)))</f>
        <v/>
      </c>
      <c r="DU402">
        <f>MIN(Y401*(1+Y$6/Setup!$C$13)-BW402,MAX(0,$H402-SUM($DP402:DT402)))</f>
        <v/>
      </c>
      <c r="DV402">
        <f>MIN(Z401*(1+Z$6/Setup!$C$13)-BX402,MAX(0,$H402-SUM($DP402:DU402)))</f>
        <v/>
      </c>
      <c r="DW402">
        <f>MIN(AA401*(1+AA$6/Setup!$C$13)-BY402,MAX(0,$H402-SUM($DP402:DV402)))</f>
        <v/>
      </c>
      <c r="DX402">
        <f>MIN(AB401*(1+AB$6/Setup!$C$13)-BZ402,MAX(0,$H402-SUM($DP402:DW402)))</f>
        <v/>
      </c>
      <c r="DY402">
        <f>MIN(AC401*(1+AC$6/Setup!$C$13)-CA402,MAX(0,$H402-SUM($DP402:DX402)))</f>
        <v/>
      </c>
      <c r="DZ402">
        <f>MIN(AD401*(1+AD$6/Setup!$C$13)-CB402,MAX(0,$H402-SUM($DP402:DY402)))</f>
        <v/>
      </c>
      <c r="EA402">
        <f>MIN(AE401*(1+AE$6/Setup!$C$13)-CC402,MAX(0,$H402-SUM($DP402:DZ402)))</f>
        <v/>
      </c>
      <c r="EB402">
        <f>MIN(AF401*(1+AF$6/Setup!$C$13)-CD402,MAX(0,$H402-SUM($DP402:EA402)))</f>
        <v/>
      </c>
      <c r="EC402">
        <f>MIN(AG401*(1+AG$6/Setup!$C$13)-CE402,MAX(0,$H402-SUM($DP402:EB402)))</f>
        <v/>
      </c>
      <c r="ED402">
        <f>MIN(AH401*(1+AH$6/Setup!$C$13)-CF402,MAX(0,$H402-SUM($DP402:EC402)))</f>
        <v/>
      </c>
      <c r="EE402">
        <f>MIN(AI401*(1+AI$6/Setup!$C$13)-CG402,MAX(0,$H402-SUM($DP402:ED402)))</f>
        <v/>
      </c>
      <c r="EF402">
        <f>MIN(AJ401*(1+AJ$6/Setup!$C$13)-CH402,MAX(0,$H402-SUM($DP402:EE402)))</f>
        <v/>
      </c>
      <c r="EG402">
        <f>MIN(AK401*(1+AK$6/Setup!$C$13)-CI402,MAX(0,$H402-SUM($DP402:EF402)))</f>
        <v/>
      </c>
      <c r="EH402">
        <f>MIN(AL401*(1+AL$6/Setup!$C$13)-CJ402,MAX(0,$H402-SUM($DP402:EG402)))</f>
        <v/>
      </c>
      <c r="EI402">
        <f>MIN(AM401*(1+AM$6/Setup!$C$13)-CK402,MAX(0,$H402-SUM($DP402:EH402)))</f>
        <v/>
      </c>
      <c r="EJ402">
        <f>MIN(AN401*(1+AN$6/Setup!$C$13)-CL402,MAX(0,$H402-SUM($DP402:EI402)))</f>
        <v/>
      </c>
      <c r="EK402">
        <f>MIN(AO401*(1+AO$6/Setup!$C$13)-CM402,MAX(0,$H402-SUM($DP402:EJ402)))</f>
        <v/>
      </c>
      <c r="EL402">
        <f>MIN(AP401*(1+AP$6/Setup!$C$13)-CN402,MAX(0,$H402-SUM($DP402:EK402)))</f>
        <v/>
      </c>
      <c r="EM402">
        <f>MIN(AQ401*(1+AQ$6/Setup!$C$13)-CO402,MAX(0,$H402-SUM($DP402:EL402)))</f>
        <v/>
      </c>
      <c r="EN402">
        <f>MIN(AR401*(1+AR$6/Setup!$C$13)-CP402,MAX(0,$H402-SUM($DP402:EM402)))</f>
        <v/>
      </c>
      <c r="EO402">
        <f>MIN(AS401*(1+AS$6/Setup!$C$13)-CQ402,MAX(0,$H402-SUM($DP402:EN402)))</f>
        <v/>
      </c>
      <c r="EP402">
        <f>MIN(AT401*(1+AT$6/Setup!$C$13)-CR402,MAX(0,$H402-SUM($DP402:EO402)))</f>
        <v/>
      </c>
      <c r="EQ402">
        <f>MIN(AU401*(1+AU$6/Setup!$C$13)-CS402,MAX(0,$H402-SUM($DP402:EP402)))</f>
        <v/>
      </c>
      <c r="ER402">
        <f>MIN(AV401*(1+AV$6/Setup!$C$13)-CT402,MAX(0,$H402-SUM($DP402:EQ402)))</f>
        <v/>
      </c>
      <c r="ES402">
        <f>MIN(AW401*(1+AW$6/Setup!$C$13)-CU402,MAX(0,$H402-SUM($DP402:ER402)))</f>
        <v/>
      </c>
      <c r="ET402">
        <f>MIN(AX401*(1+AX$6/Setup!$C$13)-CV402,MAX(0,$H402-SUM($DP402:ES402)))</f>
        <v/>
      </c>
      <c r="EU402">
        <f>MIN(AY401*(1+AY$6/Setup!$C$13)-CW402,MAX(0,$H402-SUM($DP402:ET402)))</f>
        <v/>
      </c>
      <c r="EV402">
        <f>MIN(AZ401*(1+AZ$6/Setup!$C$13)-CX402,MAX(0,$H402-SUM($DP402:EU402)))</f>
        <v/>
      </c>
      <c r="EW402">
        <f>MIN(BA401*(1+BA$6/Setup!$C$13)-CY402,MAX(0,$H402-SUM($DP402:EV402)))</f>
        <v/>
      </c>
      <c r="EX402">
        <f>MIN(BB401*(1+BB$6/Setup!$C$13)-CZ402,MAX(0,$H402-SUM($DP402:EW402)))</f>
        <v/>
      </c>
      <c r="EY402">
        <f>MIN(BC401*(1+BC$6/Setup!$C$13)-DA402,MAX(0,$H402-SUM($DP402:EX402)))</f>
        <v/>
      </c>
      <c r="EZ402">
        <f>MIN(BD401*(1+BD$6/Setup!$C$13)-DB402,MAX(0,$H402-SUM($DP402:EY402)))</f>
        <v/>
      </c>
      <c r="FA402">
        <f>MIN(BE401*(1+BE$6/Setup!$C$13)-DC402,MAX(0,$H402-SUM($DP402:EZ402)))</f>
        <v/>
      </c>
      <c r="FB402">
        <f>MIN(BF401*(1+BF$6/Setup!$C$13)-DD402,MAX(0,$H402-SUM($DP402:FA402)))</f>
        <v/>
      </c>
      <c r="FC402">
        <f>MIN(BG401*(1+BG$6/Setup!$C$13)-DE402,MAX(0,$H402-SUM($DP402:FB402)))</f>
        <v/>
      </c>
      <c r="FD402">
        <f>MIN(BH401*(1+BH$6/Setup!$C$13)-DF402,MAX(0,$H402-SUM($DP402:FC402)))</f>
        <v/>
      </c>
      <c r="FE402">
        <f>MIN(BI401*(1+BI$6/Setup!$C$13)-DG402,MAX(0,$H402-SUM($DP402:FD402)))</f>
        <v/>
      </c>
      <c r="FF402">
        <f>MIN(BJ401*(1+BJ$6/Setup!$C$13)-DH402,MAX(0,$H402-SUM($DP402:FE402)))</f>
        <v/>
      </c>
      <c r="FG402">
        <f>MIN(BK401*(1+BK$6/Setup!$C$13)-DI402,MAX(0,$H402-SUM($DP402:FF402)))</f>
        <v/>
      </c>
      <c r="FH402">
        <f>MIN(BL401*(1+BL$6/Setup!$C$13)-DJ402,MAX(0,$H402-SUM($DP402:FG402)))</f>
        <v/>
      </c>
      <c r="FI402">
        <f>MIN(BM401*(1+BM$6/Setup!$C$13)-DK402,MAX(0,$H402-SUM($DP402:FH402)))</f>
        <v/>
      </c>
      <c r="FJ402">
        <f>MIN(BN401*(1+BN$6/Setup!$C$13)-DL402,MAX(0,$H402-SUM($DP402:FI402)))</f>
        <v/>
      </c>
      <c r="FK402">
        <f>MIN(BO401*(1+BO$6/Setup!$C$13)-DM402,MAX(0,$H402-SUM($DP402:FJ402)))</f>
        <v/>
      </c>
      <c r="FL402">
        <f>MIN(BP401*(1+BP$6/Setup!$C$13)-DN402,MAX(0,$H402-SUM($DP402:FK402)))</f>
        <v/>
      </c>
      <c r="FM402">
        <f>MIN(BQ401*(1+BQ$6/Setup!$C$13)-DO402,MAX(0,$H402-SUM($DP402:FL402)))</f>
        <v/>
      </c>
    </row>
    <row r="403">
      <c r="A403">
        <f>A402+1</f>
        <v/>
      </c>
      <c r="B403">
        <f>IF(Setup!$C$6="Every week",Setup!$C$7+7*(A403-1),IF(Setup!$C$6="Every 2 weeks",Setup!$C$7+14*(A403-1),IF(Setup!$C$6="Every month",EDATE(Setup!$C$7,A403-1),EOMONTH(Setup!$C$7,INT((A403-1+Setup!$C$20)/2)-1)+MIN(IF(MOD(A403-1+Setup!$C$20,2)=0,Setup!$C$18,Setup!$C$19),DAY(EOMONTH(Setup!$C$7,INT((A403-1+Setup!$C$20)/2)))))))</f>
        <v/>
      </c>
      <c r="C403">
        <f>N('Paycheck Plan'!J399)</f>
        <v/>
      </c>
      <c r="D403">
        <f>N('Paycheck Plan'!K399)</f>
        <v/>
      </c>
      <c r="E403">
        <f>MIN(MAX(0,Setup!$C$10-F402),MAX(0,Setup!$C$8+C403-G403))</f>
        <v/>
      </c>
      <c r="F403">
        <f>F402+E403</f>
        <v/>
      </c>
      <c r="G403">
        <f>MIN(Setup!$C$14,MAX(0,Setup!$C$8+C403))</f>
        <v/>
      </c>
      <c r="H403">
        <f>MAX(0,Setup!$C$8+C403-G403-E403)+SUM($T$7:$BQ$7)-SUM(BR403:DO403)</f>
        <v/>
      </c>
      <c r="I403">
        <f>SUMPRODUCT(T402:BQ402,$T$6:$BQ$6)/Setup!$C$13</f>
        <v/>
      </c>
      <c r="J403">
        <f>SUM(T403:BQ403)</f>
        <v/>
      </c>
      <c r="K403">
        <f>IF(MAX(DP403:FM403)&gt;0,MATCH(MAX(DP403:FM403),DP403:FM403,0),1)</f>
        <v/>
      </c>
      <c r="T403">
        <f>MAX(0,T402*(1+T$6/Setup!$C$13)-BR403-DP403)+IF($K403=1,$D403,0)</f>
        <v/>
      </c>
      <c r="U403">
        <f>MAX(0,U402*(1+U$6/Setup!$C$13)-BS403-DQ403)+IF($K403=2,$D403,0)</f>
        <v/>
      </c>
      <c r="V403">
        <f>MAX(0,V402*(1+V$6/Setup!$C$13)-BT403-DR403)+IF($K403=3,$D403,0)</f>
        <v/>
      </c>
      <c r="W403">
        <f>MAX(0,W402*(1+W$6/Setup!$C$13)-BU403-DS403)+IF($K403=4,$D403,0)</f>
        <v/>
      </c>
      <c r="X403">
        <f>MAX(0,X402*(1+X$6/Setup!$C$13)-BV403-DT403)+IF($K403=5,$D403,0)</f>
        <v/>
      </c>
      <c r="Y403">
        <f>MAX(0,Y402*(1+Y$6/Setup!$C$13)-BW403-DU403)+IF($K403=6,$D403,0)</f>
        <v/>
      </c>
      <c r="Z403">
        <f>MAX(0,Z402*(1+Z$6/Setup!$C$13)-BX403-DV403)+IF($K403=7,$D403,0)</f>
        <v/>
      </c>
      <c r="AA403">
        <f>MAX(0,AA402*(1+AA$6/Setup!$C$13)-BY403-DW403)+IF($K403=8,$D403,0)</f>
        <v/>
      </c>
      <c r="AB403">
        <f>MAX(0,AB402*(1+AB$6/Setup!$C$13)-BZ403-DX403)+IF($K403=9,$D403,0)</f>
        <v/>
      </c>
      <c r="AC403">
        <f>MAX(0,AC402*(1+AC$6/Setup!$C$13)-CA403-DY403)+IF($K403=10,$D403,0)</f>
        <v/>
      </c>
      <c r="AD403">
        <f>MAX(0,AD402*(1+AD$6/Setup!$C$13)-CB403-DZ403)+IF($K403=11,$D403,0)</f>
        <v/>
      </c>
      <c r="AE403">
        <f>MAX(0,AE402*(1+AE$6/Setup!$C$13)-CC403-EA403)+IF($K403=12,$D403,0)</f>
        <v/>
      </c>
      <c r="AF403">
        <f>MAX(0,AF402*(1+AF$6/Setup!$C$13)-CD403-EB403)+IF($K403=13,$D403,0)</f>
        <v/>
      </c>
      <c r="AG403">
        <f>MAX(0,AG402*(1+AG$6/Setup!$C$13)-CE403-EC403)+IF($K403=14,$D403,0)</f>
        <v/>
      </c>
      <c r="AH403">
        <f>MAX(0,AH402*(1+AH$6/Setup!$C$13)-CF403-ED403)+IF($K403=15,$D403,0)</f>
        <v/>
      </c>
      <c r="AI403">
        <f>MAX(0,AI402*(1+AI$6/Setup!$C$13)-CG403-EE403)+IF($K403=16,$D403,0)</f>
        <v/>
      </c>
      <c r="AJ403">
        <f>MAX(0,AJ402*(1+AJ$6/Setup!$C$13)-CH403-EF403)+IF($K403=17,$D403,0)</f>
        <v/>
      </c>
      <c r="AK403">
        <f>MAX(0,AK402*(1+AK$6/Setup!$C$13)-CI403-EG403)+IF($K403=18,$D403,0)</f>
        <v/>
      </c>
      <c r="AL403">
        <f>MAX(0,AL402*(1+AL$6/Setup!$C$13)-CJ403-EH403)+IF($K403=19,$D403,0)</f>
        <v/>
      </c>
      <c r="AM403">
        <f>MAX(0,AM402*(1+AM$6/Setup!$C$13)-CK403-EI403)+IF($K403=20,$D403,0)</f>
        <v/>
      </c>
      <c r="AN403">
        <f>MAX(0,AN402*(1+AN$6/Setup!$C$13)-CL403-EJ403)+IF($K403=21,$D403,0)</f>
        <v/>
      </c>
      <c r="AO403">
        <f>MAX(0,AO402*(1+AO$6/Setup!$C$13)-CM403-EK403)+IF($K403=22,$D403,0)</f>
        <v/>
      </c>
      <c r="AP403">
        <f>MAX(0,AP402*(1+AP$6/Setup!$C$13)-CN403-EL403)+IF($K403=23,$D403,0)</f>
        <v/>
      </c>
      <c r="AQ403">
        <f>MAX(0,AQ402*(1+AQ$6/Setup!$C$13)-CO403-EM403)+IF($K403=24,$D403,0)</f>
        <v/>
      </c>
      <c r="AR403">
        <f>MAX(0,AR402*(1+AR$6/Setup!$C$13)-CP403-EN403)+IF($K403=25,$D403,0)</f>
        <v/>
      </c>
      <c r="AS403">
        <f>MAX(0,AS402*(1+AS$6/Setup!$C$13)-CQ403-EO403)+IF($K403=26,$D403,0)</f>
        <v/>
      </c>
      <c r="AT403">
        <f>MAX(0,AT402*(1+AT$6/Setup!$C$13)-CR403-EP403)+IF($K403=27,$D403,0)</f>
        <v/>
      </c>
      <c r="AU403">
        <f>MAX(0,AU402*(1+AU$6/Setup!$C$13)-CS403-EQ403)+IF($K403=28,$D403,0)</f>
        <v/>
      </c>
      <c r="AV403">
        <f>MAX(0,AV402*(1+AV$6/Setup!$C$13)-CT403-ER403)+IF($K403=29,$D403,0)</f>
        <v/>
      </c>
      <c r="AW403">
        <f>MAX(0,AW402*(1+AW$6/Setup!$C$13)-CU403-ES403)+IF($K403=30,$D403,0)</f>
        <v/>
      </c>
      <c r="AX403">
        <f>MAX(0,AX402*(1+AX$6/Setup!$C$13)-CV403-ET403)+IF($K403=31,$D403,0)</f>
        <v/>
      </c>
      <c r="AY403">
        <f>MAX(0,AY402*(1+AY$6/Setup!$C$13)-CW403-EU403)+IF($K403=32,$D403,0)</f>
        <v/>
      </c>
      <c r="AZ403">
        <f>MAX(0,AZ402*(1+AZ$6/Setup!$C$13)-CX403-EV403)+IF($K403=33,$D403,0)</f>
        <v/>
      </c>
      <c r="BA403">
        <f>MAX(0,BA402*(1+BA$6/Setup!$C$13)-CY403-EW403)+IF($K403=34,$D403,0)</f>
        <v/>
      </c>
      <c r="BB403">
        <f>MAX(0,BB402*(1+BB$6/Setup!$C$13)-CZ403-EX403)+IF($K403=35,$D403,0)</f>
        <v/>
      </c>
      <c r="BC403">
        <f>MAX(0,BC402*(1+BC$6/Setup!$C$13)-DA403-EY403)+IF($K403=36,$D403,0)</f>
        <v/>
      </c>
      <c r="BD403">
        <f>MAX(0,BD402*(1+BD$6/Setup!$C$13)-DB403-EZ403)+IF($K403=37,$D403,0)</f>
        <v/>
      </c>
      <c r="BE403">
        <f>MAX(0,BE402*(1+BE$6/Setup!$C$13)-DC403-FA403)+IF($K403=38,$D403,0)</f>
        <v/>
      </c>
      <c r="BF403">
        <f>MAX(0,BF402*(1+BF$6/Setup!$C$13)-DD403-FB403)+IF($K403=39,$D403,0)</f>
        <v/>
      </c>
      <c r="BG403">
        <f>MAX(0,BG402*(1+BG$6/Setup!$C$13)-DE403-FC403)+IF($K403=40,$D403,0)</f>
        <v/>
      </c>
      <c r="BH403">
        <f>MAX(0,BH402*(1+BH$6/Setup!$C$13)-DF403-FD403)+IF($K403=41,$D403,0)</f>
        <v/>
      </c>
      <c r="BI403">
        <f>MAX(0,BI402*(1+BI$6/Setup!$C$13)-DG403-FE403)+IF($K403=42,$D403,0)</f>
        <v/>
      </c>
      <c r="BJ403">
        <f>MAX(0,BJ402*(1+BJ$6/Setup!$C$13)-DH403-FF403)+IF($K403=43,$D403,0)</f>
        <v/>
      </c>
      <c r="BK403">
        <f>MAX(0,BK402*(1+BK$6/Setup!$C$13)-DI403-FG403)+IF($K403=44,$D403,0)</f>
        <v/>
      </c>
      <c r="BL403">
        <f>MAX(0,BL402*(1+BL$6/Setup!$C$13)-DJ403-FH403)+IF($K403=45,$D403,0)</f>
        <v/>
      </c>
      <c r="BM403">
        <f>MAX(0,BM402*(1+BM$6/Setup!$C$13)-DK403-FI403)+IF($K403=46,$D403,0)</f>
        <v/>
      </c>
      <c r="BN403">
        <f>MAX(0,BN402*(1+BN$6/Setup!$C$13)-DL403-FJ403)+IF($K403=47,$D403,0)</f>
        <v/>
      </c>
      <c r="BO403">
        <f>MAX(0,BO402*(1+BO$6/Setup!$C$13)-DM403-FK403)+IF($K403=48,$D403,0)</f>
        <v/>
      </c>
      <c r="BP403">
        <f>MAX(0,BP402*(1+BP$6/Setup!$C$13)-DN403-FL403)+IF($K403=49,$D403,0)</f>
        <v/>
      </c>
      <c r="BQ403">
        <f>MAX(0,BQ402*(1+BQ$6/Setup!$C$13)-DO403-FM403)+IF($K403=50,$D403,0)</f>
        <v/>
      </c>
      <c r="BR403">
        <f>MIN(T402*(1+T$6/Setup!$C$13),T$7)</f>
        <v/>
      </c>
      <c r="BS403">
        <f>MIN(U402*(1+U$6/Setup!$C$13),U$7)</f>
        <v/>
      </c>
      <c r="BT403">
        <f>MIN(V402*(1+V$6/Setup!$C$13),V$7)</f>
        <v/>
      </c>
      <c r="BU403">
        <f>MIN(W402*(1+W$6/Setup!$C$13),W$7)</f>
        <v/>
      </c>
      <c r="BV403">
        <f>MIN(X402*(1+X$6/Setup!$C$13),X$7)</f>
        <v/>
      </c>
      <c r="BW403">
        <f>MIN(Y402*(1+Y$6/Setup!$C$13),Y$7)</f>
        <v/>
      </c>
      <c r="BX403">
        <f>MIN(Z402*(1+Z$6/Setup!$C$13),Z$7)</f>
        <v/>
      </c>
      <c r="BY403">
        <f>MIN(AA402*(1+AA$6/Setup!$C$13),AA$7)</f>
        <v/>
      </c>
      <c r="BZ403">
        <f>MIN(AB402*(1+AB$6/Setup!$C$13),AB$7)</f>
        <v/>
      </c>
      <c r="CA403">
        <f>MIN(AC402*(1+AC$6/Setup!$C$13),AC$7)</f>
        <v/>
      </c>
      <c r="CB403">
        <f>MIN(AD402*(1+AD$6/Setup!$C$13),AD$7)</f>
        <v/>
      </c>
      <c r="CC403">
        <f>MIN(AE402*(1+AE$6/Setup!$C$13),AE$7)</f>
        <v/>
      </c>
      <c r="CD403">
        <f>MIN(AF402*(1+AF$6/Setup!$C$13),AF$7)</f>
        <v/>
      </c>
      <c r="CE403">
        <f>MIN(AG402*(1+AG$6/Setup!$C$13),AG$7)</f>
        <v/>
      </c>
      <c r="CF403">
        <f>MIN(AH402*(1+AH$6/Setup!$C$13),AH$7)</f>
        <v/>
      </c>
      <c r="CG403">
        <f>MIN(AI402*(1+AI$6/Setup!$C$13),AI$7)</f>
        <v/>
      </c>
      <c r="CH403">
        <f>MIN(AJ402*(1+AJ$6/Setup!$C$13),AJ$7)</f>
        <v/>
      </c>
      <c r="CI403">
        <f>MIN(AK402*(1+AK$6/Setup!$C$13),AK$7)</f>
        <v/>
      </c>
      <c r="CJ403">
        <f>MIN(AL402*(1+AL$6/Setup!$C$13),AL$7)</f>
        <v/>
      </c>
      <c r="CK403">
        <f>MIN(AM402*(1+AM$6/Setup!$C$13),AM$7)</f>
        <v/>
      </c>
      <c r="CL403">
        <f>MIN(AN402*(1+AN$6/Setup!$C$13),AN$7)</f>
        <v/>
      </c>
      <c r="CM403">
        <f>MIN(AO402*(1+AO$6/Setup!$C$13),AO$7)</f>
        <v/>
      </c>
      <c r="CN403">
        <f>MIN(AP402*(1+AP$6/Setup!$C$13),AP$7)</f>
        <v/>
      </c>
      <c r="CO403">
        <f>MIN(AQ402*(1+AQ$6/Setup!$C$13),AQ$7)</f>
        <v/>
      </c>
      <c r="CP403">
        <f>MIN(AR402*(1+AR$6/Setup!$C$13),AR$7)</f>
        <v/>
      </c>
      <c r="CQ403">
        <f>MIN(AS402*(1+AS$6/Setup!$C$13),AS$7)</f>
        <v/>
      </c>
      <c r="CR403">
        <f>MIN(AT402*(1+AT$6/Setup!$C$13),AT$7)</f>
        <v/>
      </c>
      <c r="CS403">
        <f>MIN(AU402*(1+AU$6/Setup!$C$13),AU$7)</f>
        <v/>
      </c>
      <c r="CT403">
        <f>MIN(AV402*(1+AV$6/Setup!$C$13),AV$7)</f>
        <v/>
      </c>
      <c r="CU403">
        <f>MIN(AW402*(1+AW$6/Setup!$C$13),AW$7)</f>
        <v/>
      </c>
      <c r="CV403">
        <f>MIN(AX402*(1+AX$6/Setup!$C$13),AX$7)</f>
        <v/>
      </c>
      <c r="CW403">
        <f>MIN(AY402*(1+AY$6/Setup!$C$13),AY$7)</f>
        <v/>
      </c>
      <c r="CX403">
        <f>MIN(AZ402*(1+AZ$6/Setup!$C$13),AZ$7)</f>
        <v/>
      </c>
      <c r="CY403">
        <f>MIN(BA402*(1+BA$6/Setup!$C$13),BA$7)</f>
        <v/>
      </c>
      <c r="CZ403">
        <f>MIN(BB402*(1+BB$6/Setup!$C$13),BB$7)</f>
        <v/>
      </c>
      <c r="DA403">
        <f>MIN(BC402*(1+BC$6/Setup!$C$13),BC$7)</f>
        <v/>
      </c>
      <c r="DB403">
        <f>MIN(BD402*(1+BD$6/Setup!$C$13),BD$7)</f>
        <v/>
      </c>
      <c r="DC403">
        <f>MIN(BE402*(1+BE$6/Setup!$C$13),BE$7)</f>
        <v/>
      </c>
      <c r="DD403">
        <f>MIN(BF402*(1+BF$6/Setup!$C$13),BF$7)</f>
        <v/>
      </c>
      <c r="DE403">
        <f>MIN(BG402*(1+BG$6/Setup!$C$13),BG$7)</f>
        <v/>
      </c>
      <c r="DF403">
        <f>MIN(BH402*(1+BH$6/Setup!$C$13),BH$7)</f>
        <v/>
      </c>
      <c r="DG403">
        <f>MIN(BI402*(1+BI$6/Setup!$C$13),BI$7)</f>
        <v/>
      </c>
      <c r="DH403">
        <f>MIN(BJ402*(1+BJ$6/Setup!$C$13),BJ$7)</f>
        <v/>
      </c>
      <c r="DI403">
        <f>MIN(BK402*(1+BK$6/Setup!$C$13),BK$7)</f>
        <v/>
      </c>
      <c r="DJ403">
        <f>MIN(BL402*(1+BL$6/Setup!$C$13),BL$7)</f>
        <v/>
      </c>
      <c r="DK403">
        <f>MIN(BM402*(1+BM$6/Setup!$C$13),BM$7)</f>
        <v/>
      </c>
      <c r="DL403">
        <f>MIN(BN402*(1+BN$6/Setup!$C$13),BN$7)</f>
        <v/>
      </c>
      <c r="DM403">
        <f>MIN(BO402*(1+BO$6/Setup!$C$13),BO$7)</f>
        <v/>
      </c>
      <c r="DN403">
        <f>MIN(BP402*(1+BP$6/Setup!$C$13),BP$7)</f>
        <v/>
      </c>
      <c r="DO403">
        <f>MIN(BQ402*(1+BQ$6/Setup!$C$13),BQ$7)</f>
        <v/>
      </c>
      <c r="DP403">
        <f>MIN(T402*(1+T$6/Setup!$C$13)-BR403,$H403)</f>
        <v/>
      </c>
      <c r="DQ403">
        <f>MIN(U402*(1+U$6/Setup!$C$13)-BS403,MAX(0,$H403-SUM($DP403:DP403)))</f>
        <v/>
      </c>
      <c r="DR403">
        <f>MIN(V402*(1+V$6/Setup!$C$13)-BT403,MAX(0,$H403-SUM($DP403:DQ403)))</f>
        <v/>
      </c>
      <c r="DS403">
        <f>MIN(W402*(1+W$6/Setup!$C$13)-BU403,MAX(0,$H403-SUM($DP403:DR403)))</f>
        <v/>
      </c>
      <c r="DT403">
        <f>MIN(X402*(1+X$6/Setup!$C$13)-BV403,MAX(0,$H403-SUM($DP403:DS403)))</f>
        <v/>
      </c>
      <c r="DU403">
        <f>MIN(Y402*(1+Y$6/Setup!$C$13)-BW403,MAX(0,$H403-SUM($DP403:DT403)))</f>
        <v/>
      </c>
      <c r="DV403">
        <f>MIN(Z402*(1+Z$6/Setup!$C$13)-BX403,MAX(0,$H403-SUM($DP403:DU403)))</f>
        <v/>
      </c>
      <c r="DW403">
        <f>MIN(AA402*(1+AA$6/Setup!$C$13)-BY403,MAX(0,$H403-SUM($DP403:DV403)))</f>
        <v/>
      </c>
      <c r="DX403">
        <f>MIN(AB402*(1+AB$6/Setup!$C$13)-BZ403,MAX(0,$H403-SUM($DP403:DW403)))</f>
        <v/>
      </c>
      <c r="DY403">
        <f>MIN(AC402*(1+AC$6/Setup!$C$13)-CA403,MAX(0,$H403-SUM($DP403:DX403)))</f>
        <v/>
      </c>
      <c r="DZ403">
        <f>MIN(AD402*(1+AD$6/Setup!$C$13)-CB403,MAX(0,$H403-SUM($DP403:DY403)))</f>
        <v/>
      </c>
      <c r="EA403">
        <f>MIN(AE402*(1+AE$6/Setup!$C$13)-CC403,MAX(0,$H403-SUM($DP403:DZ403)))</f>
        <v/>
      </c>
      <c r="EB403">
        <f>MIN(AF402*(1+AF$6/Setup!$C$13)-CD403,MAX(0,$H403-SUM($DP403:EA403)))</f>
        <v/>
      </c>
      <c r="EC403">
        <f>MIN(AG402*(1+AG$6/Setup!$C$13)-CE403,MAX(0,$H403-SUM($DP403:EB403)))</f>
        <v/>
      </c>
      <c r="ED403">
        <f>MIN(AH402*(1+AH$6/Setup!$C$13)-CF403,MAX(0,$H403-SUM($DP403:EC403)))</f>
        <v/>
      </c>
      <c r="EE403">
        <f>MIN(AI402*(1+AI$6/Setup!$C$13)-CG403,MAX(0,$H403-SUM($DP403:ED403)))</f>
        <v/>
      </c>
      <c r="EF403">
        <f>MIN(AJ402*(1+AJ$6/Setup!$C$13)-CH403,MAX(0,$H403-SUM($DP403:EE403)))</f>
        <v/>
      </c>
      <c r="EG403">
        <f>MIN(AK402*(1+AK$6/Setup!$C$13)-CI403,MAX(0,$H403-SUM($DP403:EF403)))</f>
        <v/>
      </c>
      <c r="EH403">
        <f>MIN(AL402*(1+AL$6/Setup!$C$13)-CJ403,MAX(0,$H403-SUM($DP403:EG403)))</f>
        <v/>
      </c>
      <c r="EI403">
        <f>MIN(AM402*(1+AM$6/Setup!$C$13)-CK403,MAX(0,$H403-SUM($DP403:EH403)))</f>
        <v/>
      </c>
      <c r="EJ403">
        <f>MIN(AN402*(1+AN$6/Setup!$C$13)-CL403,MAX(0,$H403-SUM($DP403:EI403)))</f>
        <v/>
      </c>
      <c r="EK403">
        <f>MIN(AO402*(1+AO$6/Setup!$C$13)-CM403,MAX(0,$H403-SUM($DP403:EJ403)))</f>
        <v/>
      </c>
      <c r="EL403">
        <f>MIN(AP402*(1+AP$6/Setup!$C$13)-CN403,MAX(0,$H403-SUM($DP403:EK403)))</f>
        <v/>
      </c>
      <c r="EM403">
        <f>MIN(AQ402*(1+AQ$6/Setup!$C$13)-CO403,MAX(0,$H403-SUM($DP403:EL403)))</f>
        <v/>
      </c>
      <c r="EN403">
        <f>MIN(AR402*(1+AR$6/Setup!$C$13)-CP403,MAX(0,$H403-SUM($DP403:EM403)))</f>
        <v/>
      </c>
      <c r="EO403">
        <f>MIN(AS402*(1+AS$6/Setup!$C$13)-CQ403,MAX(0,$H403-SUM($DP403:EN403)))</f>
        <v/>
      </c>
      <c r="EP403">
        <f>MIN(AT402*(1+AT$6/Setup!$C$13)-CR403,MAX(0,$H403-SUM($DP403:EO403)))</f>
        <v/>
      </c>
      <c r="EQ403">
        <f>MIN(AU402*(1+AU$6/Setup!$C$13)-CS403,MAX(0,$H403-SUM($DP403:EP403)))</f>
        <v/>
      </c>
      <c r="ER403">
        <f>MIN(AV402*(1+AV$6/Setup!$C$13)-CT403,MAX(0,$H403-SUM($DP403:EQ403)))</f>
        <v/>
      </c>
      <c r="ES403">
        <f>MIN(AW402*(1+AW$6/Setup!$C$13)-CU403,MAX(0,$H403-SUM($DP403:ER403)))</f>
        <v/>
      </c>
      <c r="ET403">
        <f>MIN(AX402*(1+AX$6/Setup!$C$13)-CV403,MAX(0,$H403-SUM($DP403:ES403)))</f>
        <v/>
      </c>
      <c r="EU403">
        <f>MIN(AY402*(1+AY$6/Setup!$C$13)-CW403,MAX(0,$H403-SUM($DP403:ET403)))</f>
        <v/>
      </c>
      <c r="EV403">
        <f>MIN(AZ402*(1+AZ$6/Setup!$C$13)-CX403,MAX(0,$H403-SUM($DP403:EU403)))</f>
        <v/>
      </c>
      <c r="EW403">
        <f>MIN(BA402*(1+BA$6/Setup!$C$13)-CY403,MAX(0,$H403-SUM($DP403:EV403)))</f>
        <v/>
      </c>
      <c r="EX403">
        <f>MIN(BB402*(1+BB$6/Setup!$C$13)-CZ403,MAX(0,$H403-SUM($DP403:EW403)))</f>
        <v/>
      </c>
      <c r="EY403">
        <f>MIN(BC402*(1+BC$6/Setup!$C$13)-DA403,MAX(0,$H403-SUM($DP403:EX403)))</f>
        <v/>
      </c>
      <c r="EZ403">
        <f>MIN(BD402*(1+BD$6/Setup!$C$13)-DB403,MAX(0,$H403-SUM($DP403:EY403)))</f>
        <v/>
      </c>
      <c r="FA403">
        <f>MIN(BE402*(1+BE$6/Setup!$C$13)-DC403,MAX(0,$H403-SUM($DP403:EZ403)))</f>
        <v/>
      </c>
      <c r="FB403">
        <f>MIN(BF402*(1+BF$6/Setup!$C$13)-DD403,MAX(0,$H403-SUM($DP403:FA403)))</f>
        <v/>
      </c>
      <c r="FC403">
        <f>MIN(BG402*(1+BG$6/Setup!$C$13)-DE403,MAX(0,$H403-SUM($DP403:FB403)))</f>
        <v/>
      </c>
      <c r="FD403">
        <f>MIN(BH402*(1+BH$6/Setup!$C$13)-DF403,MAX(0,$H403-SUM($DP403:FC403)))</f>
        <v/>
      </c>
      <c r="FE403">
        <f>MIN(BI402*(1+BI$6/Setup!$C$13)-DG403,MAX(0,$H403-SUM($DP403:FD403)))</f>
        <v/>
      </c>
      <c r="FF403">
        <f>MIN(BJ402*(1+BJ$6/Setup!$C$13)-DH403,MAX(0,$H403-SUM($DP403:FE403)))</f>
        <v/>
      </c>
      <c r="FG403">
        <f>MIN(BK402*(1+BK$6/Setup!$C$13)-DI403,MAX(0,$H403-SUM($DP403:FF403)))</f>
        <v/>
      </c>
      <c r="FH403">
        <f>MIN(BL402*(1+BL$6/Setup!$C$13)-DJ403,MAX(0,$H403-SUM($DP403:FG403)))</f>
        <v/>
      </c>
      <c r="FI403">
        <f>MIN(BM402*(1+BM$6/Setup!$C$13)-DK403,MAX(0,$H403-SUM($DP403:FH403)))</f>
        <v/>
      </c>
      <c r="FJ403">
        <f>MIN(BN402*(1+BN$6/Setup!$C$13)-DL403,MAX(0,$H403-SUM($DP403:FI403)))</f>
        <v/>
      </c>
      <c r="FK403">
        <f>MIN(BO402*(1+BO$6/Setup!$C$13)-DM403,MAX(0,$H403-SUM($DP403:FJ403)))</f>
        <v/>
      </c>
      <c r="FL403">
        <f>MIN(BP402*(1+BP$6/Setup!$C$13)-DN403,MAX(0,$H403-SUM($DP403:FK403)))</f>
        <v/>
      </c>
      <c r="FM403">
        <f>MIN(BQ402*(1+BQ$6/Setup!$C$13)-DO403,MAX(0,$H403-SUM($DP403:FL403)))</f>
        <v/>
      </c>
    </row>
    <row r="404">
      <c r="A404">
        <f>A403+1</f>
        <v/>
      </c>
      <c r="B404">
        <f>IF(Setup!$C$6="Every week",Setup!$C$7+7*(A404-1),IF(Setup!$C$6="Every 2 weeks",Setup!$C$7+14*(A404-1),IF(Setup!$C$6="Every month",EDATE(Setup!$C$7,A404-1),EOMONTH(Setup!$C$7,INT((A404-1+Setup!$C$20)/2)-1)+MIN(IF(MOD(A404-1+Setup!$C$20,2)=0,Setup!$C$18,Setup!$C$19),DAY(EOMONTH(Setup!$C$7,INT((A404-1+Setup!$C$20)/2)))))))</f>
        <v/>
      </c>
      <c r="C404">
        <f>N('Paycheck Plan'!J400)</f>
        <v/>
      </c>
      <c r="D404">
        <f>N('Paycheck Plan'!K400)</f>
        <v/>
      </c>
      <c r="E404">
        <f>MIN(MAX(0,Setup!$C$10-F403),MAX(0,Setup!$C$8+C404-G404))</f>
        <v/>
      </c>
      <c r="F404">
        <f>F403+E404</f>
        <v/>
      </c>
      <c r="G404">
        <f>MIN(Setup!$C$14,MAX(0,Setup!$C$8+C404))</f>
        <v/>
      </c>
      <c r="H404">
        <f>MAX(0,Setup!$C$8+C404-G404-E404)+SUM($T$7:$BQ$7)-SUM(BR404:DO404)</f>
        <v/>
      </c>
      <c r="I404">
        <f>SUMPRODUCT(T403:BQ403,$T$6:$BQ$6)/Setup!$C$13</f>
        <v/>
      </c>
      <c r="J404">
        <f>SUM(T404:BQ404)</f>
        <v/>
      </c>
      <c r="K404">
        <f>IF(MAX(DP404:FM404)&gt;0,MATCH(MAX(DP404:FM404),DP404:FM404,0),1)</f>
        <v/>
      </c>
      <c r="T404">
        <f>MAX(0,T403*(1+T$6/Setup!$C$13)-BR404-DP404)+IF($K404=1,$D404,0)</f>
        <v/>
      </c>
      <c r="U404">
        <f>MAX(0,U403*(1+U$6/Setup!$C$13)-BS404-DQ404)+IF($K404=2,$D404,0)</f>
        <v/>
      </c>
      <c r="V404">
        <f>MAX(0,V403*(1+V$6/Setup!$C$13)-BT404-DR404)+IF($K404=3,$D404,0)</f>
        <v/>
      </c>
      <c r="W404">
        <f>MAX(0,W403*(1+W$6/Setup!$C$13)-BU404-DS404)+IF($K404=4,$D404,0)</f>
        <v/>
      </c>
      <c r="X404">
        <f>MAX(0,X403*(1+X$6/Setup!$C$13)-BV404-DT404)+IF($K404=5,$D404,0)</f>
        <v/>
      </c>
      <c r="Y404">
        <f>MAX(0,Y403*(1+Y$6/Setup!$C$13)-BW404-DU404)+IF($K404=6,$D404,0)</f>
        <v/>
      </c>
      <c r="Z404">
        <f>MAX(0,Z403*(1+Z$6/Setup!$C$13)-BX404-DV404)+IF($K404=7,$D404,0)</f>
        <v/>
      </c>
      <c r="AA404">
        <f>MAX(0,AA403*(1+AA$6/Setup!$C$13)-BY404-DW404)+IF($K404=8,$D404,0)</f>
        <v/>
      </c>
      <c r="AB404">
        <f>MAX(0,AB403*(1+AB$6/Setup!$C$13)-BZ404-DX404)+IF($K404=9,$D404,0)</f>
        <v/>
      </c>
      <c r="AC404">
        <f>MAX(0,AC403*(1+AC$6/Setup!$C$13)-CA404-DY404)+IF($K404=10,$D404,0)</f>
        <v/>
      </c>
      <c r="AD404">
        <f>MAX(0,AD403*(1+AD$6/Setup!$C$13)-CB404-DZ404)+IF($K404=11,$D404,0)</f>
        <v/>
      </c>
      <c r="AE404">
        <f>MAX(0,AE403*(1+AE$6/Setup!$C$13)-CC404-EA404)+IF($K404=12,$D404,0)</f>
        <v/>
      </c>
      <c r="AF404">
        <f>MAX(0,AF403*(1+AF$6/Setup!$C$13)-CD404-EB404)+IF($K404=13,$D404,0)</f>
        <v/>
      </c>
      <c r="AG404">
        <f>MAX(0,AG403*(1+AG$6/Setup!$C$13)-CE404-EC404)+IF($K404=14,$D404,0)</f>
        <v/>
      </c>
      <c r="AH404">
        <f>MAX(0,AH403*(1+AH$6/Setup!$C$13)-CF404-ED404)+IF($K404=15,$D404,0)</f>
        <v/>
      </c>
      <c r="AI404">
        <f>MAX(0,AI403*(1+AI$6/Setup!$C$13)-CG404-EE404)+IF($K404=16,$D404,0)</f>
        <v/>
      </c>
      <c r="AJ404">
        <f>MAX(0,AJ403*(1+AJ$6/Setup!$C$13)-CH404-EF404)+IF($K404=17,$D404,0)</f>
        <v/>
      </c>
      <c r="AK404">
        <f>MAX(0,AK403*(1+AK$6/Setup!$C$13)-CI404-EG404)+IF($K404=18,$D404,0)</f>
        <v/>
      </c>
      <c r="AL404">
        <f>MAX(0,AL403*(1+AL$6/Setup!$C$13)-CJ404-EH404)+IF($K404=19,$D404,0)</f>
        <v/>
      </c>
      <c r="AM404">
        <f>MAX(0,AM403*(1+AM$6/Setup!$C$13)-CK404-EI404)+IF($K404=20,$D404,0)</f>
        <v/>
      </c>
      <c r="AN404">
        <f>MAX(0,AN403*(1+AN$6/Setup!$C$13)-CL404-EJ404)+IF($K404=21,$D404,0)</f>
        <v/>
      </c>
      <c r="AO404">
        <f>MAX(0,AO403*(1+AO$6/Setup!$C$13)-CM404-EK404)+IF($K404=22,$D404,0)</f>
        <v/>
      </c>
      <c r="AP404">
        <f>MAX(0,AP403*(1+AP$6/Setup!$C$13)-CN404-EL404)+IF($K404=23,$D404,0)</f>
        <v/>
      </c>
      <c r="AQ404">
        <f>MAX(0,AQ403*(1+AQ$6/Setup!$C$13)-CO404-EM404)+IF($K404=24,$D404,0)</f>
        <v/>
      </c>
      <c r="AR404">
        <f>MAX(0,AR403*(1+AR$6/Setup!$C$13)-CP404-EN404)+IF($K404=25,$D404,0)</f>
        <v/>
      </c>
      <c r="AS404">
        <f>MAX(0,AS403*(1+AS$6/Setup!$C$13)-CQ404-EO404)+IF($K404=26,$D404,0)</f>
        <v/>
      </c>
      <c r="AT404">
        <f>MAX(0,AT403*(1+AT$6/Setup!$C$13)-CR404-EP404)+IF($K404=27,$D404,0)</f>
        <v/>
      </c>
      <c r="AU404">
        <f>MAX(0,AU403*(1+AU$6/Setup!$C$13)-CS404-EQ404)+IF($K404=28,$D404,0)</f>
        <v/>
      </c>
      <c r="AV404">
        <f>MAX(0,AV403*(1+AV$6/Setup!$C$13)-CT404-ER404)+IF($K404=29,$D404,0)</f>
        <v/>
      </c>
      <c r="AW404">
        <f>MAX(0,AW403*(1+AW$6/Setup!$C$13)-CU404-ES404)+IF($K404=30,$D404,0)</f>
        <v/>
      </c>
      <c r="AX404">
        <f>MAX(0,AX403*(1+AX$6/Setup!$C$13)-CV404-ET404)+IF($K404=31,$D404,0)</f>
        <v/>
      </c>
      <c r="AY404">
        <f>MAX(0,AY403*(1+AY$6/Setup!$C$13)-CW404-EU404)+IF($K404=32,$D404,0)</f>
        <v/>
      </c>
      <c r="AZ404">
        <f>MAX(0,AZ403*(1+AZ$6/Setup!$C$13)-CX404-EV404)+IF($K404=33,$D404,0)</f>
        <v/>
      </c>
      <c r="BA404">
        <f>MAX(0,BA403*(1+BA$6/Setup!$C$13)-CY404-EW404)+IF($K404=34,$D404,0)</f>
        <v/>
      </c>
      <c r="BB404">
        <f>MAX(0,BB403*(1+BB$6/Setup!$C$13)-CZ404-EX404)+IF($K404=35,$D404,0)</f>
        <v/>
      </c>
      <c r="BC404">
        <f>MAX(0,BC403*(1+BC$6/Setup!$C$13)-DA404-EY404)+IF($K404=36,$D404,0)</f>
        <v/>
      </c>
      <c r="BD404">
        <f>MAX(0,BD403*(1+BD$6/Setup!$C$13)-DB404-EZ404)+IF($K404=37,$D404,0)</f>
        <v/>
      </c>
      <c r="BE404">
        <f>MAX(0,BE403*(1+BE$6/Setup!$C$13)-DC404-FA404)+IF($K404=38,$D404,0)</f>
        <v/>
      </c>
      <c r="BF404">
        <f>MAX(0,BF403*(1+BF$6/Setup!$C$13)-DD404-FB404)+IF($K404=39,$D404,0)</f>
        <v/>
      </c>
      <c r="BG404">
        <f>MAX(0,BG403*(1+BG$6/Setup!$C$13)-DE404-FC404)+IF($K404=40,$D404,0)</f>
        <v/>
      </c>
      <c r="BH404">
        <f>MAX(0,BH403*(1+BH$6/Setup!$C$13)-DF404-FD404)+IF($K404=41,$D404,0)</f>
        <v/>
      </c>
      <c r="BI404">
        <f>MAX(0,BI403*(1+BI$6/Setup!$C$13)-DG404-FE404)+IF($K404=42,$D404,0)</f>
        <v/>
      </c>
      <c r="BJ404">
        <f>MAX(0,BJ403*(1+BJ$6/Setup!$C$13)-DH404-FF404)+IF($K404=43,$D404,0)</f>
        <v/>
      </c>
      <c r="BK404">
        <f>MAX(0,BK403*(1+BK$6/Setup!$C$13)-DI404-FG404)+IF($K404=44,$D404,0)</f>
        <v/>
      </c>
      <c r="BL404">
        <f>MAX(0,BL403*(1+BL$6/Setup!$C$13)-DJ404-FH404)+IF($K404=45,$D404,0)</f>
        <v/>
      </c>
      <c r="BM404">
        <f>MAX(0,BM403*(1+BM$6/Setup!$C$13)-DK404-FI404)+IF($K404=46,$D404,0)</f>
        <v/>
      </c>
      <c r="BN404">
        <f>MAX(0,BN403*(1+BN$6/Setup!$C$13)-DL404-FJ404)+IF($K404=47,$D404,0)</f>
        <v/>
      </c>
      <c r="BO404">
        <f>MAX(0,BO403*(1+BO$6/Setup!$C$13)-DM404-FK404)+IF($K404=48,$D404,0)</f>
        <v/>
      </c>
      <c r="BP404">
        <f>MAX(0,BP403*(1+BP$6/Setup!$C$13)-DN404-FL404)+IF($K404=49,$D404,0)</f>
        <v/>
      </c>
      <c r="BQ404">
        <f>MAX(0,BQ403*(1+BQ$6/Setup!$C$13)-DO404-FM404)+IF($K404=50,$D404,0)</f>
        <v/>
      </c>
      <c r="BR404">
        <f>MIN(T403*(1+T$6/Setup!$C$13),T$7)</f>
        <v/>
      </c>
      <c r="BS404">
        <f>MIN(U403*(1+U$6/Setup!$C$13),U$7)</f>
        <v/>
      </c>
      <c r="BT404">
        <f>MIN(V403*(1+V$6/Setup!$C$13),V$7)</f>
        <v/>
      </c>
      <c r="BU404">
        <f>MIN(W403*(1+W$6/Setup!$C$13),W$7)</f>
        <v/>
      </c>
      <c r="BV404">
        <f>MIN(X403*(1+X$6/Setup!$C$13),X$7)</f>
        <v/>
      </c>
      <c r="BW404">
        <f>MIN(Y403*(1+Y$6/Setup!$C$13),Y$7)</f>
        <v/>
      </c>
      <c r="BX404">
        <f>MIN(Z403*(1+Z$6/Setup!$C$13),Z$7)</f>
        <v/>
      </c>
      <c r="BY404">
        <f>MIN(AA403*(1+AA$6/Setup!$C$13),AA$7)</f>
        <v/>
      </c>
      <c r="BZ404">
        <f>MIN(AB403*(1+AB$6/Setup!$C$13),AB$7)</f>
        <v/>
      </c>
      <c r="CA404">
        <f>MIN(AC403*(1+AC$6/Setup!$C$13),AC$7)</f>
        <v/>
      </c>
      <c r="CB404">
        <f>MIN(AD403*(1+AD$6/Setup!$C$13),AD$7)</f>
        <v/>
      </c>
      <c r="CC404">
        <f>MIN(AE403*(1+AE$6/Setup!$C$13),AE$7)</f>
        <v/>
      </c>
      <c r="CD404">
        <f>MIN(AF403*(1+AF$6/Setup!$C$13),AF$7)</f>
        <v/>
      </c>
      <c r="CE404">
        <f>MIN(AG403*(1+AG$6/Setup!$C$13),AG$7)</f>
        <v/>
      </c>
      <c r="CF404">
        <f>MIN(AH403*(1+AH$6/Setup!$C$13),AH$7)</f>
        <v/>
      </c>
      <c r="CG404">
        <f>MIN(AI403*(1+AI$6/Setup!$C$13),AI$7)</f>
        <v/>
      </c>
      <c r="CH404">
        <f>MIN(AJ403*(1+AJ$6/Setup!$C$13),AJ$7)</f>
        <v/>
      </c>
      <c r="CI404">
        <f>MIN(AK403*(1+AK$6/Setup!$C$13),AK$7)</f>
        <v/>
      </c>
      <c r="CJ404">
        <f>MIN(AL403*(1+AL$6/Setup!$C$13),AL$7)</f>
        <v/>
      </c>
      <c r="CK404">
        <f>MIN(AM403*(1+AM$6/Setup!$C$13),AM$7)</f>
        <v/>
      </c>
      <c r="CL404">
        <f>MIN(AN403*(1+AN$6/Setup!$C$13),AN$7)</f>
        <v/>
      </c>
      <c r="CM404">
        <f>MIN(AO403*(1+AO$6/Setup!$C$13),AO$7)</f>
        <v/>
      </c>
      <c r="CN404">
        <f>MIN(AP403*(1+AP$6/Setup!$C$13),AP$7)</f>
        <v/>
      </c>
      <c r="CO404">
        <f>MIN(AQ403*(1+AQ$6/Setup!$C$13),AQ$7)</f>
        <v/>
      </c>
      <c r="CP404">
        <f>MIN(AR403*(1+AR$6/Setup!$C$13),AR$7)</f>
        <v/>
      </c>
      <c r="CQ404">
        <f>MIN(AS403*(1+AS$6/Setup!$C$13),AS$7)</f>
        <v/>
      </c>
      <c r="CR404">
        <f>MIN(AT403*(1+AT$6/Setup!$C$13),AT$7)</f>
        <v/>
      </c>
      <c r="CS404">
        <f>MIN(AU403*(1+AU$6/Setup!$C$13),AU$7)</f>
        <v/>
      </c>
      <c r="CT404">
        <f>MIN(AV403*(1+AV$6/Setup!$C$13),AV$7)</f>
        <v/>
      </c>
      <c r="CU404">
        <f>MIN(AW403*(1+AW$6/Setup!$C$13),AW$7)</f>
        <v/>
      </c>
      <c r="CV404">
        <f>MIN(AX403*(1+AX$6/Setup!$C$13),AX$7)</f>
        <v/>
      </c>
      <c r="CW404">
        <f>MIN(AY403*(1+AY$6/Setup!$C$13),AY$7)</f>
        <v/>
      </c>
      <c r="CX404">
        <f>MIN(AZ403*(1+AZ$6/Setup!$C$13),AZ$7)</f>
        <v/>
      </c>
      <c r="CY404">
        <f>MIN(BA403*(1+BA$6/Setup!$C$13),BA$7)</f>
        <v/>
      </c>
      <c r="CZ404">
        <f>MIN(BB403*(1+BB$6/Setup!$C$13),BB$7)</f>
        <v/>
      </c>
      <c r="DA404">
        <f>MIN(BC403*(1+BC$6/Setup!$C$13),BC$7)</f>
        <v/>
      </c>
      <c r="DB404">
        <f>MIN(BD403*(1+BD$6/Setup!$C$13),BD$7)</f>
        <v/>
      </c>
      <c r="DC404">
        <f>MIN(BE403*(1+BE$6/Setup!$C$13),BE$7)</f>
        <v/>
      </c>
      <c r="DD404">
        <f>MIN(BF403*(1+BF$6/Setup!$C$13),BF$7)</f>
        <v/>
      </c>
      <c r="DE404">
        <f>MIN(BG403*(1+BG$6/Setup!$C$13),BG$7)</f>
        <v/>
      </c>
      <c r="DF404">
        <f>MIN(BH403*(1+BH$6/Setup!$C$13),BH$7)</f>
        <v/>
      </c>
      <c r="DG404">
        <f>MIN(BI403*(1+BI$6/Setup!$C$13),BI$7)</f>
        <v/>
      </c>
      <c r="DH404">
        <f>MIN(BJ403*(1+BJ$6/Setup!$C$13),BJ$7)</f>
        <v/>
      </c>
      <c r="DI404">
        <f>MIN(BK403*(1+BK$6/Setup!$C$13),BK$7)</f>
        <v/>
      </c>
      <c r="DJ404">
        <f>MIN(BL403*(1+BL$6/Setup!$C$13),BL$7)</f>
        <v/>
      </c>
      <c r="DK404">
        <f>MIN(BM403*(1+BM$6/Setup!$C$13),BM$7)</f>
        <v/>
      </c>
      <c r="DL404">
        <f>MIN(BN403*(1+BN$6/Setup!$C$13),BN$7)</f>
        <v/>
      </c>
      <c r="DM404">
        <f>MIN(BO403*(1+BO$6/Setup!$C$13),BO$7)</f>
        <v/>
      </c>
      <c r="DN404">
        <f>MIN(BP403*(1+BP$6/Setup!$C$13),BP$7)</f>
        <v/>
      </c>
      <c r="DO404">
        <f>MIN(BQ403*(1+BQ$6/Setup!$C$13),BQ$7)</f>
        <v/>
      </c>
      <c r="DP404">
        <f>MIN(T403*(1+T$6/Setup!$C$13)-BR404,$H404)</f>
        <v/>
      </c>
      <c r="DQ404">
        <f>MIN(U403*(1+U$6/Setup!$C$13)-BS404,MAX(0,$H404-SUM($DP404:DP404)))</f>
        <v/>
      </c>
      <c r="DR404">
        <f>MIN(V403*(1+V$6/Setup!$C$13)-BT404,MAX(0,$H404-SUM($DP404:DQ404)))</f>
        <v/>
      </c>
      <c r="DS404">
        <f>MIN(W403*(1+W$6/Setup!$C$13)-BU404,MAX(0,$H404-SUM($DP404:DR404)))</f>
        <v/>
      </c>
      <c r="DT404">
        <f>MIN(X403*(1+X$6/Setup!$C$13)-BV404,MAX(0,$H404-SUM($DP404:DS404)))</f>
        <v/>
      </c>
      <c r="DU404">
        <f>MIN(Y403*(1+Y$6/Setup!$C$13)-BW404,MAX(0,$H404-SUM($DP404:DT404)))</f>
        <v/>
      </c>
      <c r="DV404">
        <f>MIN(Z403*(1+Z$6/Setup!$C$13)-BX404,MAX(0,$H404-SUM($DP404:DU404)))</f>
        <v/>
      </c>
      <c r="DW404">
        <f>MIN(AA403*(1+AA$6/Setup!$C$13)-BY404,MAX(0,$H404-SUM($DP404:DV404)))</f>
        <v/>
      </c>
      <c r="DX404">
        <f>MIN(AB403*(1+AB$6/Setup!$C$13)-BZ404,MAX(0,$H404-SUM($DP404:DW404)))</f>
        <v/>
      </c>
      <c r="DY404">
        <f>MIN(AC403*(1+AC$6/Setup!$C$13)-CA404,MAX(0,$H404-SUM($DP404:DX404)))</f>
        <v/>
      </c>
      <c r="DZ404">
        <f>MIN(AD403*(1+AD$6/Setup!$C$13)-CB404,MAX(0,$H404-SUM($DP404:DY404)))</f>
        <v/>
      </c>
      <c r="EA404">
        <f>MIN(AE403*(1+AE$6/Setup!$C$13)-CC404,MAX(0,$H404-SUM($DP404:DZ404)))</f>
        <v/>
      </c>
      <c r="EB404">
        <f>MIN(AF403*(1+AF$6/Setup!$C$13)-CD404,MAX(0,$H404-SUM($DP404:EA404)))</f>
        <v/>
      </c>
      <c r="EC404">
        <f>MIN(AG403*(1+AG$6/Setup!$C$13)-CE404,MAX(0,$H404-SUM($DP404:EB404)))</f>
        <v/>
      </c>
      <c r="ED404">
        <f>MIN(AH403*(1+AH$6/Setup!$C$13)-CF404,MAX(0,$H404-SUM($DP404:EC404)))</f>
        <v/>
      </c>
      <c r="EE404">
        <f>MIN(AI403*(1+AI$6/Setup!$C$13)-CG404,MAX(0,$H404-SUM($DP404:ED404)))</f>
        <v/>
      </c>
      <c r="EF404">
        <f>MIN(AJ403*(1+AJ$6/Setup!$C$13)-CH404,MAX(0,$H404-SUM($DP404:EE404)))</f>
        <v/>
      </c>
      <c r="EG404">
        <f>MIN(AK403*(1+AK$6/Setup!$C$13)-CI404,MAX(0,$H404-SUM($DP404:EF404)))</f>
        <v/>
      </c>
      <c r="EH404">
        <f>MIN(AL403*(1+AL$6/Setup!$C$13)-CJ404,MAX(0,$H404-SUM($DP404:EG404)))</f>
        <v/>
      </c>
      <c r="EI404">
        <f>MIN(AM403*(1+AM$6/Setup!$C$13)-CK404,MAX(0,$H404-SUM($DP404:EH404)))</f>
        <v/>
      </c>
      <c r="EJ404">
        <f>MIN(AN403*(1+AN$6/Setup!$C$13)-CL404,MAX(0,$H404-SUM($DP404:EI404)))</f>
        <v/>
      </c>
      <c r="EK404">
        <f>MIN(AO403*(1+AO$6/Setup!$C$13)-CM404,MAX(0,$H404-SUM($DP404:EJ404)))</f>
        <v/>
      </c>
      <c r="EL404">
        <f>MIN(AP403*(1+AP$6/Setup!$C$13)-CN404,MAX(0,$H404-SUM($DP404:EK404)))</f>
        <v/>
      </c>
      <c r="EM404">
        <f>MIN(AQ403*(1+AQ$6/Setup!$C$13)-CO404,MAX(0,$H404-SUM($DP404:EL404)))</f>
        <v/>
      </c>
      <c r="EN404">
        <f>MIN(AR403*(1+AR$6/Setup!$C$13)-CP404,MAX(0,$H404-SUM($DP404:EM404)))</f>
        <v/>
      </c>
      <c r="EO404">
        <f>MIN(AS403*(1+AS$6/Setup!$C$13)-CQ404,MAX(0,$H404-SUM($DP404:EN404)))</f>
        <v/>
      </c>
      <c r="EP404">
        <f>MIN(AT403*(1+AT$6/Setup!$C$13)-CR404,MAX(0,$H404-SUM($DP404:EO404)))</f>
        <v/>
      </c>
      <c r="EQ404">
        <f>MIN(AU403*(1+AU$6/Setup!$C$13)-CS404,MAX(0,$H404-SUM($DP404:EP404)))</f>
        <v/>
      </c>
      <c r="ER404">
        <f>MIN(AV403*(1+AV$6/Setup!$C$13)-CT404,MAX(0,$H404-SUM($DP404:EQ404)))</f>
        <v/>
      </c>
      <c r="ES404">
        <f>MIN(AW403*(1+AW$6/Setup!$C$13)-CU404,MAX(0,$H404-SUM($DP404:ER404)))</f>
        <v/>
      </c>
      <c r="ET404">
        <f>MIN(AX403*(1+AX$6/Setup!$C$13)-CV404,MAX(0,$H404-SUM($DP404:ES404)))</f>
        <v/>
      </c>
      <c r="EU404">
        <f>MIN(AY403*(1+AY$6/Setup!$C$13)-CW404,MAX(0,$H404-SUM($DP404:ET404)))</f>
        <v/>
      </c>
      <c r="EV404">
        <f>MIN(AZ403*(1+AZ$6/Setup!$C$13)-CX404,MAX(0,$H404-SUM($DP404:EU404)))</f>
        <v/>
      </c>
      <c r="EW404">
        <f>MIN(BA403*(1+BA$6/Setup!$C$13)-CY404,MAX(0,$H404-SUM($DP404:EV404)))</f>
        <v/>
      </c>
      <c r="EX404">
        <f>MIN(BB403*(1+BB$6/Setup!$C$13)-CZ404,MAX(0,$H404-SUM($DP404:EW404)))</f>
        <v/>
      </c>
      <c r="EY404">
        <f>MIN(BC403*(1+BC$6/Setup!$C$13)-DA404,MAX(0,$H404-SUM($DP404:EX404)))</f>
        <v/>
      </c>
      <c r="EZ404">
        <f>MIN(BD403*(1+BD$6/Setup!$C$13)-DB404,MAX(0,$H404-SUM($DP404:EY404)))</f>
        <v/>
      </c>
      <c r="FA404">
        <f>MIN(BE403*(1+BE$6/Setup!$C$13)-DC404,MAX(0,$H404-SUM($DP404:EZ404)))</f>
        <v/>
      </c>
      <c r="FB404">
        <f>MIN(BF403*(1+BF$6/Setup!$C$13)-DD404,MAX(0,$H404-SUM($DP404:FA404)))</f>
        <v/>
      </c>
      <c r="FC404">
        <f>MIN(BG403*(1+BG$6/Setup!$C$13)-DE404,MAX(0,$H404-SUM($DP404:FB404)))</f>
        <v/>
      </c>
      <c r="FD404">
        <f>MIN(BH403*(1+BH$6/Setup!$C$13)-DF404,MAX(0,$H404-SUM($DP404:FC404)))</f>
        <v/>
      </c>
      <c r="FE404">
        <f>MIN(BI403*(1+BI$6/Setup!$C$13)-DG404,MAX(0,$H404-SUM($DP404:FD404)))</f>
        <v/>
      </c>
      <c r="FF404">
        <f>MIN(BJ403*(1+BJ$6/Setup!$C$13)-DH404,MAX(0,$H404-SUM($DP404:FE404)))</f>
        <v/>
      </c>
      <c r="FG404">
        <f>MIN(BK403*(1+BK$6/Setup!$C$13)-DI404,MAX(0,$H404-SUM($DP404:FF404)))</f>
        <v/>
      </c>
      <c r="FH404">
        <f>MIN(BL403*(1+BL$6/Setup!$C$13)-DJ404,MAX(0,$H404-SUM($DP404:FG404)))</f>
        <v/>
      </c>
      <c r="FI404">
        <f>MIN(BM403*(1+BM$6/Setup!$C$13)-DK404,MAX(0,$H404-SUM($DP404:FH404)))</f>
        <v/>
      </c>
      <c r="FJ404">
        <f>MIN(BN403*(1+BN$6/Setup!$C$13)-DL404,MAX(0,$H404-SUM($DP404:FI404)))</f>
        <v/>
      </c>
      <c r="FK404">
        <f>MIN(BO403*(1+BO$6/Setup!$C$13)-DM404,MAX(0,$H404-SUM($DP404:FJ404)))</f>
        <v/>
      </c>
      <c r="FL404">
        <f>MIN(BP403*(1+BP$6/Setup!$C$13)-DN404,MAX(0,$H404-SUM($DP404:FK404)))</f>
        <v/>
      </c>
      <c r="FM404">
        <f>MIN(BQ403*(1+BQ$6/Setup!$C$13)-DO404,MAX(0,$H404-SUM($DP404:FL404)))</f>
        <v/>
      </c>
    </row>
    <row r="405">
      <c r="A405">
        <f>A404+1</f>
        <v/>
      </c>
      <c r="B405">
        <f>IF(Setup!$C$6="Every week",Setup!$C$7+7*(A405-1),IF(Setup!$C$6="Every 2 weeks",Setup!$C$7+14*(A405-1),IF(Setup!$C$6="Every month",EDATE(Setup!$C$7,A405-1),EOMONTH(Setup!$C$7,INT((A405-1+Setup!$C$20)/2)-1)+MIN(IF(MOD(A405-1+Setup!$C$20,2)=0,Setup!$C$18,Setup!$C$19),DAY(EOMONTH(Setup!$C$7,INT((A405-1+Setup!$C$20)/2)))))))</f>
        <v/>
      </c>
      <c r="C405">
        <f>N('Paycheck Plan'!J401)</f>
        <v/>
      </c>
      <c r="D405">
        <f>N('Paycheck Plan'!K401)</f>
        <v/>
      </c>
      <c r="E405">
        <f>MIN(MAX(0,Setup!$C$10-F404),MAX(0,Setup!$C$8+C405-G405))</f>
        <v/>
      </c>
      <c r="F405">
        <f>F404+E405</f>
        <v/>
      </c>
      <c r="G405">
        <f>MIN(Setup!$C$14,MAX(0,Setup!$C$8+C405))</f>
        <v/>
      </c>
      <c r="H405">
        <f>MAX(0,Setup!$C$8+C405-G405-E405)+SUM($T$7:$BQ$7)-SUM(BR405:DO405)</f>
        <v/>
      </c>
      <c r="I405">
        <f>SUMPRODUCT(T404:BQ404,$T$6:$BQ$6)/Setup!$C$13</f>
        <v/>
      </c>
      <c r="J405">
        <f>SUM(T405:BQ405)</f>
        <v/>
      </c>
      <c r="K405">
        <f>IF(MAX(DP405:FM405)&gt;0,MATCH(MAX(DP405:FM405),DP405:FM405,0),1)</f>
        <v/>
      </c>
      <c r="T405">
        <f>MAX(0,T404*(1+T$6/Setup!$C$13)-BR405-DP405)+IF($K405=1,$D405,0)</f>
        <v/>
      </c>
      <c r="U405">
        <f>MAX(0,U404*(1+U$6/Setup!$C$13)-BS405-DQ405)+IF($K405=2,$D405,0)</f>
        <v/>
      </c>
      <c r="V405">
        <f>MAX(0,V404*(1+V$6/Setup!$C$13)-BT405-DR405)+IF($K405=3,$D405,0)</f>
        <v/>
      </c>
      <c r="W405">
        <f>MAX(0,W404*(1+W$6/Setup!$C$13)-BU405-DS405)+IF($K405=4,$D405,0)</f>
        <v/>
      </c>
      <c r="X405">
        <f>MAX(0,X404*(1+X$6/Setup!$C$13)-BV405-DT405)+IF($K405=5,$D405,0)</f>
        <v/>
      </c>
      <c r="Y405">
        <f>MAX(0,Y404*(1+Y$6/Setup!$C$13)-BW405-DU405)+IF($K405=6,$D405,0)</f>
        <v/>
      </c>
      <c r="Z405">
        <f>MAX(0,Z404*(1+Z$6/Setup!$C$13)-BX405-DV405)+IF($K405=7,$D405,0)</f>
        <v/>
      </c>
      <c r="AA405">
        <f>MAX(0,AA404*(1+AA$6/Setup!$C$13)-BY405-DW405)+IF($K405=8,$D405,0)</f>
        <v/>
      </c>
      <c r="AB405">
        <f>MAX(0,AB404*(1+AB$6/Setup!$C$13)-BZ405-DX405)+IF($K405=9,$D405,0)</f>
        <v/>
      </c>
      <c r="AC405">
        <f>MAX(0,AC404*(1+AC$6/Setup!$C$13)-CA405-DY405)+IF($K405=10,$D405,0)</f>
        <v/>
      </c>
      <c r="AD405">
        <f>MAX(0,AD404*(1+AD$6/Setup!$C$13)-CB405-DZ405)+IF($K405=11,$D405,0)</f>
        <v/>
      </c>
      <c r="AE405">
        <f>MAX(0,AE404*(1+AE$6/Setup!$C$13)-CC405-EA405)+IF($K405=12,$D405,0)</f>
        <v/>
      </c>
      <c r="AF405">
        <f>MAX(0,AF404*(1+AF$6/Setup!$C$13)-CD405-EB405)+IF($K405=13,$D405,0)</f>
        <v/>
      </c>
      <c r="AG405">
        <f>MAX(0,AG404*(1+AG$6/Setup!$C$13)-CE405-EC405)+IF($K405=14,$D405,0)</f>
        <v/>
      </c>
      <c r="AH405">
        <f>MAX(0,AH404*(1+AH$6/Setup!$C$13)-CF405-ED405)+IF($K405=15,$D405,0)</f>
        <v/>
      </c>
      <c r="AI405">
        <f>MAX(0,AI404*(1+AI$6/Setup!$C$13)-CG405-EE405)+IF($K405=16,$D405,0)</f>
        <v/>
      </c>
      <c r="AJ405">
        <f>MAX(0,AJ404*(1+AJ$6/Setup!$C$13)-CH405-EF405)+IF($K405=17,$D405,0)</f>
        <v/>
      </c>
      <c r="AK405">
        <f>MAX(0,AK404*(1+AK$6/Setup!$C$13)-CI405-EG405)+IF($K405=18,$D405,0)</f>
        <v/>
      </c>
      <c r="AL405">
        <f>MAX(0,AL404*(1+AL$6/Setup!$C$13)-CJ405-EH405)+IF($K405=19,$D405,0)</f>
        <v/>
      </c>
      <c r="AM405">
        <f>MAX(0,AM404*(1+AM$6/Setup!$C$13)-CK405-EI405)+IF($K405=20,$D405,0)</f>
        <v/>
      </c>
      <c r="AN405">
        <f>MAX(0,AN404*(1+AN$6/Setup!$C$13)-CL405-EJ405)+IF($K405=21,$D405,0)</f>
        <v/>
      </c>
      <c r="AO405">
        <f>MAX(0,AO404*(1+AO$6/Setup!$C$13)-CM405-EK405)+IF($K405=22,$D405,0)</f>
        <v/>
      </c>
      <c r="AP405">
        <f>MAX(0,AP404*(1+AP$6/Setup!$C$13)-CN405-EL405)+IF($K405=23,$D405,0)</f>
        <v/>
      </c>
      <c r="AQ405">
        <f>MAX(0,AQ404*(1+AQ$6/Setup!$C$13)-CO405-EM405)+IF($K405=24,$D405,0)</f>
        <v/>
      </c>
      <c r="AR405">
        <f>MAX(0,AR404*(1+AR$6/Setup!$C$13)-CP405-EN405)+IF($K405=25,$D405,0)</f>
        <v/>
      </c>
      <c r="AS405">
        <f>MAX(0,AS404*(1+AS$6/Setup!$C$13)-CQ405-EO405)+IF($K405=26,$D405,0)</f>
        <v/>
      </c>
      <c r="AT405">
        <f>MAX(0,AT404*(1+AT$6/Setup!$C$13)-CR405-EP405)+IF($K405=27,$D405,0)</f>
        <v/>
      </c>
      <c r="AU405">
        <f>MAX(0,AU404*(1+AU$6/Setup!$C$13)-CS405-EQ405)+IF($K405=28,$D405,0)</f>
        <v/>
      </c>
      <c r="AV405">
        <f>MAX(0,AV404*(1+AV$6/Setup!$C$13)-CT405-ER405)+IF($K405=29,$D405,0)</f>
        <v/>
      </c>
      <c r="AW405">
        <f>MAX(0,AW404*(1+AW$6/Setup!$C$13)-CU405-ES405)+IF($K405=30,$D405,0)</f>
        <v/>
      </c>
      <c r="AX405">
        <f>MAX(0,AX404*(1+AX$6/Setup!$C$13)-CV405-ET405)+IF($K405=31,$D405,0)</f>
        <v/>
      </c>
      <c r="AY405">
        <f>MAX(0,AY404*(1+AY$6/Setup!$C$13)-CW405-EU405)+IF($K405=32,$D405,0)</f>
        <v/>
      </c>
      <c r="AZ405">
        <f>MAX(0,AZ404*(1+AZ$6/Setup!$C$13)-CX405-EV405)+IF($K405=33,$D405,0)</f>
        <v/>
      </c>
      <c r="BA405">
        <f>MAX(0,BA404*(1+BA$6/Setup!$C$13)-CY405-EW405)+IF($K405=34,$D405,0)</f>
        <v/>
      </c>
      <c r="BB405">
        <f>MAX(0,BB404*(1+BB$6/Setup!$C$13)-CZ405-EX405)+IF($K405=35,$D405,0)</f>
        <v/>
      </c>
      <c r="BC405">
        <f>MAX(0,BC404*(1+BC$6/Setup!$C$13)-DA405-EY405)+IF($K405=36,$D405,0)</f>
        <v/>
      </c>
      <c r="BD405">
        <f>MAX(0,BD404*(1+BD$6/Setup!$C$13)-DB405-EZ405)+IF($K405=37,$D405,0)</f>
        <v/>
      </c>
      <c r="BE405">
        <f>MAX(0,BE404*(1+BE$6/Setup!$C$13)-DC405-FA405)+IF($K405=38,$D405,0)</f>
        <v/>
      </c>
      <c r="BF405">
        <f>MAX(0,BF404*(1+BF$6/Setup!$C$13)-DD405-FB405)+IF($K405=39,$D405,0)</f>
        <v/>
      </c>
      <c r="BG405">
        <f>MAX(0,BG404*(1+BG$6/Setup!$C$13)-DE405-FC405)+IF($K405=40,$D405,0)</f>
        <v/>
      </c>
      <c r="BH405">
        <f>MAX(0,BH404*(1+BH$6/Setup!$C$13)-DF405-FD405)+IF($K405=41,$D405,0)</f>
        <v/>
      </c>
      <c r="BI405">
        <f>MAX(0,BI404*(1+BI$6/Setup!$C$13)-DG405-FE405)+IF($K405=42,$D405,0)</f>
        <v/>
      </c>
      <c r="BJ405">
        <f>MAX(0,BJ404*(1+BJ$6/Setup!$C$13)-DH405-FF405)+IF($K405=43,$D405,0)</f>
        <v/>
      </c>
      <c r="BK405">
        <f>MAX(0,BK404*(1+BK$6/Setup!$C$13)-DI405-FG405)+IF($K405=44,$D405,0)</f>
        <v/>
      </c>
      <c r="BL405">
        <f>MAX(0,BL404*(1+BL$6/Setup!$C$13)-DJ405-FH405)+IF($K405=45,$D405,0)</f>
        <v/>
      </c>
      <c r="BM405">
        <f>MAX(0,BM404*(1+BM$6/Setup!$C$13)-DK405-FI405)+IF($K405=46,$D405,0)</f>
        <v/>
      </c>
      <c r="BN405">
        <f>MAX(0,BN404*(1+BN$6/Setup!$C$13)-DL405-FJ405)+IF($K405=47,$D405,0)</f>
        <v/>
      </c>
      <c r="BO405">
        <f>MAX(0,BO404*(1+BO$6/Setup!$C$13)-DM405-FK405)+IF($K405=48,$D405,0)</f>
        <v/>
      </c>
      <c r="BP405">
        <f>MAX(0,BP404*(1+BP$6/Setup!$C$13)-DN405-FL405)+IF($K405=49,$D405,0)</f>
        <v/>
      </c>
      <c r="BQ405">
        <f>MAX(0,BQ404*(1+BQ$6/Setup!$C$13)-DO405-FM405)+IF($K405=50,$D405,0)</f>
        <v/>
      </c>
      <c r="BR405">
        <f>MIN(T404*(1+T$6/Setup!$C$13),T$7)</f>
        <v/>
      </c>
      <c r="BS405">
        <f>MIN(U404*(1+U$6/Setup!$C$13),U$7)</f>
        <v/>
      </c>
      <c r="BT405">
        <f>MIN(V404*(1+V$6/Setup!$C$13),V$7)</f>
        <v/>
      </c>
      <c r="BU405">
        <f>MIN(W404*(1+W$6/Setup!$C$13),W$7)</f>
        <v/>
      </c>
      <c r="BV405">
        <f>MIN(X404*(1+X$6/Setup!$C$13),X$7)</f>
        <v/>
      </c>
      <c r="BW405">
        <f>MIN(Y404*(1+Y$6/Setup!$C$13),Y$7)</f>
        <v/>
      </c>
      <c r="BX405">
        <f>MIN(Z404*(1+Z$6/Setup!$C$13),Z$7)</f>
        <v/>
      </c>
      <c r="BY405">
        <f>MIN(AA404*(1+AA$6/Setup!$C$13),AA$7)</f>
        <v/>
      </c>
      <c r="BZ405">
        <f>MIN(AB404*(1+AB$6/Setup!$C$13),AB$7)</f>
        <v/>
      </c>
      <c r="CA405">
        <f>MIN(AC404*(1+AC$6/Setup!$C$13),AC$7)</f>
        <v/>
      </c>
      <c r="CB405">
        <f>MIN(AD404*(1+AD$6/Setup!$C$13),AD$7)</f>
        <v/>
      </c>
      <c r="CC405">
        <f>MIN(AE404*(1+AE$6/Setup!$C$13),AE$7)</f>
        <v/>
      </c>
      <c r="CD405">
        <f>MIN(AF404*(1+AF$6/Setup!$C$13),AF$7)</f>
        <v/>
      </c>
      <c r="CE405">
        <f>MIN(AG404*(1+AG$6/Setup!$C$13),AG$7)</f>
        <v/>
      </c>
      <c r="CF405">
        <f>MIN(AH404*(1+AH$6/Setup!$C$13),AH$7)</f>
        <v/>
      </c>
      <c r="CG405">
        <f>MIN(AI404*(1+AI$6/Setup!$C$13),AI$7)</f>
        <v/>
      </c>
      <c r="CH405">
        <f>MIN(AJ404*(1+AJ$6/Setup!$C$13),AJ$7)</f>
        <v/>
      </c>
      <c r="CI405">
        <f>MIN(AK404*(1+AK$6/Setup!$C$13),AK$7)</f>
        <v/>
      </c>
      <c r="CJ405">
        <f>MIN(AL404*(1+AL$6/Setup!$C$13),AL$7)</f>
        <v/>
      </c>
      <c r="CK405">
        <f>MIN(AM404*(1+AM$6/Setup!$C$13),AM$7)</f>
        <v/>
      </c>
      <c r="CL405">
        <f>MIN(AN404*(1+AN$6/Setup!$C$13),AN$7)</f>
        <v/>
      </c>
      <c r="CM405">
        <f>MIN(AO404*(1+AO$6/Setup!$C$13),AO$7)</f>
        <v/>
      </c>
      <c r="CN405">
        <f>MIN(AP404*(1+AP$6/Setup!$C$13),AP$7)</f>
        <v/>
      </c>
      <c r="CO405">
        <f>MIN(AQ404*(1+AQ$6/Setup!$C$13),AQ$7)</f>
        <v/>
      </c>
      <c r="CP405">
        <f>MIN(AR404*(1+AR$6/Setup!$C$13),AR$7)</f>
        <v/>
      </c>
      <c r="CQ405">
        <f>MIN(AS404*(1+AS$6/Setup!$C$13),AS$7)</f>
        <v/>
      </c>
      <c r="CR405">
        <f>MIN(AT404*(1+AT$6/Setup!$C$13),AT$7)</f>
        <v/>
      </c>
      <c r="CS405">
        <f>MIN(AU404*(1+AU$6/Setup!$C$13),AU$7)</f>
        <v/>
      </c>
      <c r="CT405">
        <f>MIN(AV404*(1+AV$6/Setup!$C$13),AV$7)</f>
        <v/>
      </c>
      <c r="CU405">
        <f>MIN(AW404*(1+AW$6/Setup!$C$13),AW$7)</f>
        <v/>
      </c>
      <c r="CV405">
        <f>MIN(AX404*(1+AX$6/Setup!$C$13),AX$7)</f>
        <v/>
      </c>
      <c r="CW405">
        <f>MIN(AY404*(1+AY$6/Setup!$C$13),AY$7)</f>
        <v/>
      </c>
      <c r="CX405">
        <f>MIN(AZ404*(1+AZ$6/Setup!$C$13),AZ$7)</f>
        <v/>
      </c>
      <c r="CY405">
        <f>MIN(BA404*(1+BA$6/Setup!$C$13),BA$7)</f>
        <v/>
      </c>
      <c r="CZ405">
        <f>MIN(BB404*(1+BB$6/Setup!$C$13),BB$7)</f>
        <v/>
      </c>
      <c r="DA405">
        <f>MIN(BC404*(1+BC$6/Setup!$C$13),BC$7)</f>
        <v/>
      </c>
      <c r="DB405">
        <f>MIN(BD404*(1+BD$6/Setup!$C$13),BD$7)</f>
        <v/>
      </c>
      <c r="DC405">
        <f>MIN(BE404*(1+BE$6/Setup!$C$13),BE$7)</f>
        <v/>
      </c>
      <c r="DD405">
        <f>MIN(BF404*(1+BF$6/Setup!$C$13),BF$7)</f>
        <v/>
      </c>
      <c r="DE405">
        <f>MIN(BG404*(1+BG$6/Setup!$C$13),BG$7)</f>
        <v/>
      </c>
      <c r="DF405">
        <f>MIN(BH404*(1+BH$6/Setup!$C$13),BH$7)</f>
        <v/>
      </c>
      <c r="DG405">
        <f>MIN(BI404*(1+BI$6/Setup!$C$13),BI$7)</f>
        <v/>
      </c>
      <c r="DH405">
        <f>MIN(BJ404*(1+BJ$6/Setup!$C$13),BJ$7)</f>
        <v/>
      </c>
      <c r="DI405">
        <f>MIN(BK404*(1+BK$6/Setup!$C$13),BK$7)</f>
        <v/>
      </c>
      <c r="DJ405">
        <f>MIN(BL404*(1+BL$6/Setup!$C$13),BL$7)</f>
        <v/>
      </c>
      <c r="DK405">
        <f>MIN(BM404*(1+BM$6/Setup!$C$13),BM$7)</f>
        <v/>
      </c>
      <c r="DL405">
        <f>MIN(BN404*(1+BN$6/Setup!$C$13),BN$7)</f>
        <v/>
      </c>
      <c r="DM405">
        <f>MIN(BO404*(1+BO$6/Setup!$C$13),BO$7)</f>
        <v/>
      </c>
      <c r="DN405">
        <f>MIN(BP404*(1+BP$6/Setup!$C$13),BP$7)</f>
        <v/>
      </c>
      <c r="DO405">
        <f>MIN(BQ404*(1+BQ$6/Setup!$C$13),BQ$7)</f>
        <v/>
      </c>
      <c r="DP405">
        <f>MIN(T404*(1+T$6/Setup!$C$13)-BR405,$H405)</f>
        <v/>
      </c>
      <c r="DQ405">
        <f>MIN(U404*(1+U$6/Setup!$C$13)-BS405,MAX(0,$H405-SUM($DP405:DP405)))</f>
        <v/>
      </c>
      <c r="DR405">
        <f>MIN(V404*(1+V$6/Setup!$C$13)-BT405,MAX(0,$H405-SUM($DP405:DQ405)))</f>
        <v/>
      </c>
      <c r="DS405">
        <f>MIN(W404*(1+W$6/Setup!$C$13)-BU405,MAX(0,$H405-SUM($DP405:DR405)))</f>
        <v/>
      </c>
      <c r="DT405">
        <f>MIN(X404*(1+X$6/Setup!$C$13)-BV405,MAX(0,$H405-SUM($DP405:DS405)))</f>
        <v/>
      </c>
      <c r="DU405">
        <f>MIN(Y404*(1+Y$6/Setup!$C$13)-BW405,MAX(0,$H405-SUM($DP405:DT405)))</f>
        <v/>
      </c>
      <c r="DV405">
        <f>MIN(Z404*(1+Z$6/Setup!$C$13)-BX405,MAX(0,$H405-SUM($DP405:DU405)))</f>
        <v/>
      </c>
      <c r="DW405">
        <f>MIN(AA404*(1+AA$6/Setup!$C$13)-BY405,MAX(0,$H405-SUM($DP405:DV405)))</f>
        <v/>
      </c>
      <c r="DX405">
        <f>MIN(AB404*(1+AB$6/Setup!$C$13)-BZ405,MAX(0,$H405-SUM($DP405:DW405)))</f>
        <v/>
      </c>
      <c r="DY405">
        <f>MIN(AC404*(1+AC$6/Setup!$C$13)-CA405,MAX(0,$H405-SUM($DP405:DX405)))</f>
        <v/>
      </c>
      <c r="DZ405">
        <f>MIN(AD404*(1+AD$6/Setup!$C$13)-CB405,MAX(0,$H405-SUM($DP405:DY405)))</f>
        <v/>
      </c>
      <c r="EA405">
        <f>MIN(AE404*(1+AE$6/Setup!$C$13)-CC405,MAX(0,$H405-SUM($DP405:DZ405)))</f>
        <v/>
      </c>
      <c r="EB405">
        <f>MIN(AF404*(1+AF$6/Setup!$C$13)-CD405,MAX(0,$H405-SUM($DP405:EA405)))</f>
        <v/>
      </c>
      <c r="EC405">
        <f>MIN(AG404*(1+AG$6/Setup!$C$13)-CE405,MAX(0,$H405-SUM($DP405:EB405)))</f>
        <v/>
      </c>
      <c r="ED405">
        <f>MIN(AH404*(1+AH$6/Setup!$C$13)-CF405,MAX(0,$H405-SUM($DP405:EC405)))</f>
        <v/>
      </c>
      <c r="EE405">
        <f>MIN(AI404*(1+AI$6/Setup!$C$13)-CG405,MAX(0,$H405-SUM($DP405:ED405)))</f>
        <v/>
      </c>
      <c r="EF405">
        <f>MIN(AJ404*(1+AJ$6/Setup!$C$13)-CH405,MAX(0,$H405-SUM($DP405:EE405)))</f>
        <v/>
      </c>
      <c r="EG405">
        <f>MIN(AK404*(1+AK$6/Setup!$C$13)-CI405,MAX(0,$H405-SUM($DP405:EF405)))</f>
        <v/>
      </c>
      <c r="EH405">
        <f>MIN(AL404*(1+AL$6/Setup!$C$13)-CJ405,MAX(0,$H405-SUM($DP405:EG405)))</f>
        <v/>
      </c>
      <c r="EI405">
        <f>MIN(AM404*(1+AM$6/Setup!$C$13)-CK405,MAX(0,$H405-SUM($DP405:EH405)))</f>
        <v/>
      </c>
      <c r="EJ405">
        <f>MIN(AN404*(1+AN$6/Setup!$C$13)-CL405,MAX(0,$H405-SUM($DP405:EI405)))</f>
        <v/>
      </c>
      <c r="EK405">
        <f>MIN(AO404*(1+AO$6/Setup!$C$13)-CM405,MAX(0,$H405-SUM($DP405:EJ405)))</f>
        <v/>
      </c>
      <c r="EL405">
        <f>MIN(AP404*(1+AP$6/Setup!$C$13)-CN405,MAX(0,$H405-SUM($DP405:EK405)))</f>
        <v/>
      </c>
      <c r="EM405">
        <f>MIN(AQ404*(1+AQ$6/Setup!$C$13)-CO405,MAX(0,$H405-SUM($DP405:EL405)))</f>
        <v/>
      </c>
      <c r="EN405">
        <f>MIN(AR404*(1+AR$6/Setup!$C$13)-CP405,MAX(0,$H405-SUM($DP405:EM405)))</f>
        <v/>
      </c>
      <c r="EO405">
        <f>MIN(AS404*(1+AS$6/Setup!$C$13)-CQ405,MAX(0,$H405-SUM($DP405:EN405)))</f>
        <v/>
      </c>
      <c r="EP405">
        <f>MIN(AT404*(1+AT$6/Setup!$C$13)-CR405,MAX(0,$H405-SUM($DP405:EO405)))</f>
        <v/>
      </c>
      <c r="EQ405">
        <f>MIN(AU404*(1+AU$6/Setup!$C$13)-CS405,MAX(0,$H405-SUM($DP405:EP405)))</f>
        <v/>
      </c>
      <c r="ER405">
        <f>MIN(AV404*(1+AV$6/Setup!$C$13)-CT405,MAX(0,$H405-SUM($DP405:EQ405)))</f>
        <v/>
      </c>
      <c r="ES405">
        <f>MIN(AW404*(1+AW$6/Setup!$C$13)-CU405,MAX(0,$H405-SUM($DP405:ER405)))</f>
        <v/>
      </c>
      <c r="ET405">
        <f>MIN(AX404*(1+AX$6/Setup!$C$13)-CV405,MAX(0,$H405-SUM($DP405:ES405)))</f>
        <v/>
      </c>
      <c r="EU405">
        <f>MIN(AY404*(1+AY$6/Setup!$C$13)-CW405,MAX(0,$H405-SUM($DP405:ET405)))</f>
        <v/>
      </c>
      <c r="EV405">
        <f>MIN(AZ404*(1+AZ$6/Setup!$C$13)-CX405,MAX(0,$H405-SUM($DP405:EU405)))</f>
        <v/>
      </c>
      <c r="EW405">
        <f>MIN(BA404*(1+BA$6/Setup!$C$13)-CY405,MAX(0,$H405-SUM($DP405:EV405)))</f>
        <v/>
      </c>
      <c r="EX405">
        <f>MIN(BB404*(1+BB$6/Setup!$C$13)-CZ405,MAX(0,$H405-SUM($DP405:EW405)))</f>
        <v/>
      </c>
      <c r="EY405">
        <f>MIN(BC404*(1+BC$6/Setup!$C$13)-DA405,MAX(0,$H405-SUM($DP405:EX405)))</f>
        <v/>
      </c>
      <c r="EZ405">
        <f>MIN(BD404*(1+BD$6/Setup!$C$13)-DB405,MAX(0,$H405-SUM($DP405:EY405)))</f>
        <v/>
      </c>
      <c r="FA405">
        <f>MIN(BE404*(1+BE$6/Setup!$C$13)-DC405,MAX(0,$H405-SUM($DP405:EZ405)))</f>
        <v/>
      </c>
      <c r="FB405">
        <f>MIN(BF404*(1+BF$6/Setup!$C$13)-DD405,MAX(0,$H405-SUM($DP405:FA405)))</f>
        <v/>
      </c>
      <c r="FC405">
        <f>MIN(BG404*(1+BG$6/Setup!$C$13)-DE405,MAX(0,$H405-SUM($DP405:FB405)))</f>
        <v/>
      </c>
      <c r="FD405">
        <f>MIN(BH404*(1+BH$6/Setup!$C$13)-DF405,MAX(0,$H405-SUM($DP405:FC405)))</f>
        <v/>
      </c>
      <c r="FE405">
        <f>MIN(BI404*(1+BI$6/Setup!$C$13)-DG405,MAX(0,$H405-SUM($DP405:FD405)))</f>
        <v/>
      </c>
      <c r="FF405">
        <f>MIN(BJ404*(1+BJ$6/Setup!$C$13)-DH405,MAX(0,$H405-SUM($DP405:FE405)))</f>
        <v/>
      </c>
      <c r="FG405">
        <f>MIN(BK404*(1+BK$6/Setup!$C$13)-DI405,MAX(0,$H405-SUM($DP405:FF405)))</f>
        <v/>
      </c>
      <c r="FH405">
        <f>MIN(BL404*(1+BL$6/Setup!$C$13)-DJ405,MAX(0,$H405-SUM($DP405:FG405)))</f>
        <v/>
      </c>
      <c r="FI405">
        <f>MIN(BM404*(1+BM$6/Setup!$C$13)-DK405,MAX(0,$H405-SUM($DP405:FH405)))</f>
        <v/>
      </c>
      <c r="FJ405">
        <f>MIN(BN404*(1+BN$6/Setup!$C$13)-DL405,MAX(0,$H405-SUM($DP405:FI405)))</f>
        <v/>
      </c>
      <c r="FK405">
        <f>MIN(BO404*(1+BO$6/Setup!$C$13)-DM405,MAX(0,$H405-SUM($DP405:FJ405)))</f>
        <v/>
      </c>
      <c r="FL405">
        <f>MIN(BP404*(1+BP$6/Setup!$C$13)-DN405,MAX(0,$H405-SUM($DP405:FK405)))</f>
        <v/>
      </c>
      <c r="FM405">
        <f>MIN(BQ404*(1+BQ$6/Setup!$C$13)-DO405,MAX(0,$H405-SUM($DP405:FL405)))</f>
        <v/>
      </c>
    </row>
    <row r="406">
      <c r="A406">
        <f>A405+1</f>
        <v/>
      </c>
      <c r="B406">
        <f>IF(Setup!$C$6="Every week",Setup!$C$7+7*(A406-1),IF(Setup!$C$6="Every 2 weeks",Setup!$C$7+14*(A406-1),IF(Setup!$C$6="Every month",EDATE(Setup!$C$7,A406-1),EOMONTH(Setup!$C$7,INT((A406-1+Setup!$C$20)/2)-1)+MIN(IF(MOD(A406-1+Setup!$C$20,2)=0,Setup!$C$18,Setup!$C$19),DAY(EOMONTH(Setup!$C$7,INT((A406-1+Setup!$C$20)/2)))))))</f>
        <v/>
      </c>
      <c r="C406">
        <f>N('Paycheck Plan'!J402)</f>
        <v/>
      </c>
      <c r="D406">
        <f>N('Paycheck Plan'!K402)</f>
        <v/>
      </c>
      <c r="E406">
        <f>MIN(MAX(0,Setup!$C$10-F405),MAX(0,Setup!$C$8+C406-G406))</f>
        <v/>
      </c>
      <c r="F406">
        <f>F405+E406</f>
        <v/>
      </c>
      <c r="G406">
        <f>MIN(Setup!$C$14,MAX(0,Setup!$C$8+C406))</f>
        <v/>
      </c>
      <c r="H406">
        <f>MAX(0,Setup!$C$8+C406-G406-E406)+SUM($T$7:$BQ$7)-SUM(BR406:DO406)</f>
        <v/>
      </c>
      <c r="I406">
        <f>SUMPRODUCT(T405:BQ405,$T$6:$BQ$6)/Setup!$C$13</f>
        <v/>
      </c>
      <c r="J406">
        <f>SUM(T406:BQ406)</f>
        <v/>
      </c>
      <c r="K406">
        <f>IF(MAX(DP406:FM406)&gt;0,MATCH(MAX(DP406:FM406),DP406:FM406,0),1)</f>
        <v/>
      </c>
      <c r="T406">
        <f>MAX(0,T405*(1+T$6/Setup!$C$13)-BR406-DP406)+IF($K406=1,$D406,0)</f>
        <v/>
      </c>
      <c r="U406">
        <f>MAX(0,U405*(1+U$6/Setup!$C$13)-BS406-DQ406)+IF($K406=2,$D406,0)</f>
        <v/>
      </c>
      <c r="V406">
        <f>MAX(0,V405*(1+V$6/Setup!$C$13)-BT406-DR406)+IF($K406=3,$D406,0)</f>
        <v/>
      </c>
      <c r="W406">
        <f>MAX(0,W405*(1+W$6/Setup!$C$13)-BU406-DS406)+IF($K406=4,$D406,0)</f>
        <v/>
      </c>
      <c r="X406">
        <f>MAX(0,X405*(1+X$6/Setup!$C$13)-BV406-DT406)+IF($K406=5,$D406,0)</f>
        <v/>
      </c>
      <c r="Y406">
        <f>MAX(0,Y405*(1+Y$6/Setup!$C$13)-BW406-DU406)+IF($K406=6,$D406,0)</f>
        <v/>
      </c>
      <c r="Z406">
        <f>MAX(0,Z405*(1+Z$6/Setup!$C$13)-BX406-DV406)+IF($K406=7,$D406,0)</f>
        <v/>
      </c>
      <c r="AA406">
        <f>MAX(0,AA405*(1+AA$6/Setup!$C$13)-BY406-DW406)+IF($K406=8,$D406,0)</f>
        <v/>
      </c>
      <c r="AB406">
        <f>MAX(0,AB405*(1+AB$6/Setup!$C$13)-BZ406-DX406)+IF($K406=9,$D406,0)</f>
        <v/>
      </c>
      <c r="AC406">
        <f>MAX(0,AC405*(1+AC$6/Setup!$C$13)-CA406-DY406)+IF($K406=10,$D406,0)</f>
        <v/>
      </c>
      <c r="AD406">
        <f>MAX(0,AD405*(1+AD$6/Setup!$C$13)-CB406-DZ406)+IF($K406=11,$D406,0)</f>
        <v/>
      </c>
      <c r="AE406">
        <f>MAX(0,AE405*(1+AE$6/Setup!$C$13)-CC406-EA406)+IF($K406=12,$D406,0)</f>
        <v/>
      </c>
      <c r="AF406">
        <f>MAX(0,AF405*(1+AF$6/Setup!$C$13)-CD406-EB406)+IF($K406=13,$D406,0)</f>
        <v/>
      </c>
      <c r="AG406">
        <f>MAX(0,AG405*(1+AG$6/Setup!$C$13)-CE406-EC406)+IF($K406=14,$D406,0)</f>
        <v/>
      </c>
      <c r="AH406">
        <f>MAX(0,AH405*(1+AH$6/Setup!$C$13)-CF406-ED406)+IF($K406=15,$D406,0)</f>
        <v/>
      </c>
      <c r="AI406">
        <f>MAX(0,AI405*(1+AI$6/Setup!$C$13)-CG406-EE406)+IF($K406=16,$D406,0)</f>
        <v/>
      </c>
      <c r="AJ406">
        <f>MAX(0,AJ405*(1+AJ$6/Setup!$C$13)-CH406-EF406)+IF($K406=17,$D406,0)</f>
        <v/>
      </c>
      <c r="AK406">
        <f>MAX(0,AK405*(1+AK$6/Setup!$C$13)-CI406-EG406)+IF($K406=18,$D406,0)</f>
        <v/>
      </c>
      <c r="AL406">
        <f>MAX(0,AL405*(1+AL$6/Setup!$C$13)-CJ406-EH406)+IF($K406=19,$D406,0)</f>
        <v/>
      </c>
      <c r="AM406">
        <f>MAX(0,AM405*(1+AM$6/Setup!$C$13)-CK406-EI406)+IF($K406=20,$D406,0)</f>
        <v/>
      </c>
      <c r="AN406">
        <f>MAX(0,AN405*(1+AN$6/Setup!$C$13)-CL406-EJ406)+IF($K406=21,$D406,0)</f>
        <v/>
      </c>
      <c r="AO406">
        <f>MAX(0,AO405*(1+AO$6/Setup!$C$13)-CM406-EK406)+IF($K406=22,$D406,0)</f>
        <v/>
      </c>
      <c r="AP406">
        <f>MAX(0,AP405*(1+AP$6/Setup!$C$13)-CN406-EL406)+IF($K406=23,$D406,0)</f>
        <v/>
      </c>
      <c r="AQ406">
        <f>MAX(0,AQ405*(1+AQ$6/Setup!$C$13)-CO406-EM406)+IF($K406=24,$D406,0)</f>
        <v/>
      </c>
      <c r="AR406">
        <f>MAX(0,AR405*(1+AR$6/Setup!$C$13)-CP406-EN406)+IF($K406=25,$D406,0)</f>
        <v/>
      </c>
      <c r="AS406">
        <f>MAX(0,AS405*(1+AS$6/Setup!$C$13)-CQ406-EO406)+IF($K406=26,$D406,0)</f>
        <v/>
      </c>
      <c r="AT406">
        <f>MAX(0,AT405*(1+AT$6/Setup!$C$13)-CR406-EP406)+IF($K406=27,$D406,0)</f>
        <v/>
      </c>
      <c r="AU406">
        <f>MAX(0,AU405*(1+AU$6/Setup!$C$13)-CS406-EQ406)+IF($K406=28,$D406,0)</f>
        <v/>
      </c>
      <c r="AV406">
        <f>MAX(0,AV405*(1+AV$6/Setup!$C$13)-CT406-ER406)+IF($K406=29,$D406,0)</f>
        <v/>
      </c>
      <c r="AW406">
        <f>MAX(0,AW405*(1+AW$6/Setup!$C$13)-CU406-ES406)+IF($K406=30,$D406,0)</f>
        <v/>
      </c>
      <c r="AX406">
        <f>MAX(0,AX405*(1+AX$6/Setup!$C$13)-CV406-ET406)+IF($K406=31,$D406,0)</f>
        <v/>
      </c>
      <c r="AY406">
        <f>MAX(0,AY405*(1+AY$6/Setup!$C$13)-CW406-EU406)+IF($K406=32,$D406,0)</f>
        <v/>
      </c>
      <c r="AZ406">
        <f>MAX(0,AZ405*(1+AZ$6/Setup!$C$13)-CX406-EV406)+IF($K406=33,$D406,0)</f>
        <v/>
      </c>
      <c r="BA406">
        <f>MAX(0,BA405*(1+BA$6/Setup!$C$13)-CY406-EW406)+IF($K406=34,$D406,0)</f>
        <v/>
      </c>
      <c r="BB406">
        <f>MAX(0,BB405*(1+BB$6/Setup!$C$13)-CZ406-EX406)+IF($K406=35,$D406,0)</f>
        <v/>
      </c>
      <c r="BC406">
        <f>MAX(0,BC405*(1+BC$6/Setup!$C$13)-DA406-EY406)+IF($K406=36,$D406,0)</f>
        <v/>
      </c>
      <c r="BD406">
        <f>MAX(0,BD405*(1+BD$6/Setup!$C$13)-DB406-EZ406)+IF($K406=37,$D406,0)</f>
        <v/>
      </c>
      <c r="BE406">
        <f>MAX(0,BE405*(1+BE$6/Setup!$C$13)-DC406-FA406)+IF($K406=38,$D406,0)</f>
        <v/>
      </c>
      <c r="BF406">
        <f>MAX(0,BF405*(1+BF$6/Setup!$C$13)-DD406-FB406)+IF($K406=39,$D406,0)</f>
        <v/>
      </c>
      <c r="BG406">
        <f>MAX(0,BG405*(1+BG$6/Setup!$C$13)-DE406-FC406)+IF($K406=40,$D406,0)</f>
        <v/>
      </c>
      <c r="BH406">
        <f>MAX(0,BH405*(1+BH$6/Setup!$C$13)-DF406-FD406)+IF($K406=41,$D406,0)</f>
        <v/>
      </c>
      <c r="BI406">
        <f>MAX(0,BI405*(1+BI$6/Setup!$C$13)-DG406-FE406)+IF($K406=42,$D406,0)</f>
        <v/>
      </c>
      <c r="BJ406">
        <f>MAX(0,BJ405*(1+BJ$6/Setup!$C$13)-DH406-FF406)+IF($K406=43,$D406,0)</f>
        <v/>
      </c>
      <c r="BK406">
        <f>MAX(0,BK405*(1+BK$6/Setup!$C$13)-DI406-FG406)+IF($K406=44,$D406,0)</f>
        <v/>
      </c>
      <c r="BL406">
        <f>MAX(0,BL405*(1+BL$6/Setup!$C$13)-DJ406-FH406)+IF($K406=45,$D406,0)</f>
        <v/>
      </c>
      <c r="BM406">
        <f>MAX(0,BM405*(1+BM$6/Setup!$C$13)-DK406-FI406)+IF($K406=46,$D406,0)</f>
        <v/>
      </c>
      <c r="BN406">
        <f>MAX(0,BN405*(1+BN$6/Setup!$C$13)-DL406-FJ406)+IF($K406=47,$D406,0)</f>
        <v/>
      </c>
      <c r="BO406">
        <f>MAX(0,BO405*(1+BO$6/Setup!$C$13)-DM406-FK406)+IF($K406=48,$D406,0)</f>
        <v/>
      </c>
      <c r="BP406">
        <f>MAX(0,BP405*(1+BP$6/Setup!$C$13)-DN406-FL406)+IF($K406=49,$D406,0)</f>
        <v/>
      </c>
      <c r="BQ406">
        <f>MAX(0,BQ405*(1+BQ$6/Setup!$C$13)-DO406-FM406)+IF($K406=50,$D406,0)</f>
        <v/>
      </c>
      <c r="BR406">
        <f>MIN(T405*(1+T$6/Setup!$C$13),T$7)</f>
        <v/>
      </c>
      <c r="BS406">
        <f>MIN(U405*(1+U$6/Setup!$C$13),U$7)</f>
        <v/>
      </c>
      <c r="BT406">
        <f>MIN(V405*(1+V$6/Setup!$C$13),V$7)</f>
        <v/>
      </c>
      <c r="BU406">
        <f>MIN(W405*(1+W$6/Setup!$C$13),W$7)</f>
        <v/>
      </c>
      <c r="BV406">
        <f>MIN(X405*(1+X$6/Setup!$C$13),X$7)</f>
        <v/>
      </c>
      <c r="BW406">
        <f>MIN(Y405*(1+Y$6/Setup!$C$13),Y$7)</f>
        <v/>
      </c>
      <c r="BX406">
        <f>MIN(Z405*(1+Z$6/Setup!$C$13),Z$7)</f>
        <v/>
      </c>
      <c r="BY406">
        <f>MIN(AA405*(1+AA$6/Setup!$C$13),AA$7)</f>
        <v/>
      </c>
      <c r="BZ406">
        <f>MIN(AB405*(1+AB$6/Setup!$C$13),AB$7)</f>
        <v/>
      </c>
      <c r="CA406">
        <f>MIN(AC405*(1+AC$6/Setup!$C$13),AC$7)</f>
        <v/>
      </c>
      <c r="CB406">
        <f>MIN(AD405*(1+AD$6/Setup!$C$13),AD$7)</f>
        <v/>
      </c>
      <c r="CC406">
        <f>MIN(AE405*(1+AE$6/Setup!$C$13),AE$7)</f>
        <v/>
      </c>
      <c r="CD406">
        <f>MIN(AF405*(1+AF$6/Setup!$C$13),AF$7)</f>
        <v/>
      </c>
      <c r="CE406">
        <f>MIN(AG405*(1+AG$6/Setup!$C$13),AG$7)</f>
        <v/>
      </c>
      <c r="CF406">
        <f>MIN(AH405*(1+AH$6/Setup!$C$13),AH$7)</f>
        <v/>
      </c>
      <c r="CG406">
        <f>MIN(AI405*(1+AI$6/Setup!$C$13),AI$7)</f>
        <v/>
      </c>
      <c r="CH406">
        <f>MIN(AJ405*(1+AJ$6/Setup!$C$13),AJ$7)</f>
        <v/>
      </c>
      <c r="CI406">
        <f>MIN(AK405*(1+AK$6/Setup!$C$13),AK$7)</f>
        <v/>
      </c>
      <c r="CJ406">
        <f>MIN(AL405*(1+AL$6/Setup!$C$13),AL$7)</f>
        <v/>
      </c>
      <c r="CK406">
        <f>MIN(AM405*(1+AM$6/Setup!$C$13),AM$7)</f>
        <v/>
      </c>
      <c r="CL406">
        <f>MIN(AN405*(1+AN$6/Setup!$C$13),AN$7)</f>
        <v/>
      </c>
      <c r="CM406">
        <f>MIN(AO405*(1+AO$6/Setup!$C$13),AO$7)</f>
        <v/>
      </c>
      <c r="CN406">
        <f>MIN(AP405*(1+AP$6/Setup!$C$13),AP$7)</f>
        <v/>
      </c>
      <c r="CO406">
        <f>MIN(AQ405*(1+AQ$6/Setup!$C$13),AQ$7)</f>
        <v/>
      </c>
      <c r="CP406">
        <f>MIN(AR405*(1+AR$6/Setup!$C$13),AR$7)</f>
        <v/>
      </c>
      <c r="CQ406">
        <f>MIN(AS405*(1+AS$6/Setup!$C$13),AS$7)</f>
        <v/>
      </c>
      <c r="CR406">
        <f>MIN(AT405*(1+AT$6/Setup!$C$13),AT$7)</f>
        <v/>
      </c>
      <c r="CS406">
        <f>MIN(AU405*(1+AU$6/Setup!$C$13),AU$7)</f>
        <v/>
      </c>
      <c r="CT406">
        <f>MIN(AV405*(1+AV$6/Setup!$C$13),AV$7)</f>
        <v/>
      </c>
      <c r="CU406">
        <f>MIN(AW405*(1+AW$6/Setup!$C$13),AW$7)</f>
        <v/>
      </c>
      <c r="CV406">
        <f>MIN(AX405*(1+AX$6/Setup!$C$13),AX$7)</f>
        <v/>
      </c>
      <c r="CW406">
        <f>MIN(AY405*(1+AY$6/Setup!$C$13),AY$7)</f>
        <v/>
      </c>
      <c r="CX406">
        <f>MIN(AZ405*(1+AZ$6/Setup!$C$13),AZ$7)</f>
        <v/>
      </c>
      <c r="CY406">
        <f>MIN(BA405*(1+BA$6/Setup!$C$13),BA$7)</f>
        <v/>
      </c>
      <c r="CZ406">
        <f>MIN(BB405*(1+BB$6/Setup!$C$13),BB$7)</f>
        <v/>
      </c>
      <c r="DA406">
        <f>MIN(BC405*(1+BC$6/Setup!$C$13),BC$7)</f>
        <v/>
      </c>
      <c r="DB406">
        <f>MIN(BD405*(1+BD$6/Setup!$C$13),BD$7)</f>
        <v/>
      </c>
      <c r="DC406">
        <f>MIN(BE405*(1+BE$6/Setup!$C$13),BE$7)</f>
        <v/>
      </c>
      <c r="DD406">
        <f>MIN(BF405*(1+BF$6/Setup!$C$13),BF$7)</f>
        <v/>
      </c>
      <c r="DE406">
        <f>MIN(BG405*(1+BG$6/Setup!$C$13),BG$7)</f>
        <v/>
      </c>
      <c r="DF406">
        <f>MIN(BH405*(1+BH$6/Setup!$C$13),BH$7)</f>
        <v/>
      </c>
      <c r="DG406">
        <f>MIN(BI405*(1+BI$6/Setup!$C$13),BI$7)</f>
        <v/>
      </c>
      <c r="DH406">
        <f>MIN(BJ405*(1+BJ$6/Setup!$C$13),BJ$7)</f>
        <v/>
      </c>
      <c r="DI406">
        <f>MIN(BK405*(1+BK$6/Setup!$C$13),BK$7)</f>
        <v/>
      </c>
      <c r="DJ406">
        <f>MIN(BL405*(1+BL$6/Setup!$C$13),BL$7)</f>
        <v/>
      </c>
      <c r="DK406">
        <f>MIN(BM405*(1+BM$6/Setup!$C$13),BM$7)</f>
        <v/>
      </c>
      <c r="DL406">
        <f>MIN(BN405*(1+BN$6/Setup!$C$13),BN$7)</f>
        <v/>
      </c>
      <c r="DM406">
        <f>MIN(BO405*(1+BO$6/Setup!$C$13),BO$7)</f>
        <v/>
      </c>
      <c r="DN406">
        <f>MIN(BP405*(1+BP$6/Setup!$C$13),BP$7)</f>
        <v/>
      </c>
      <c r="DO406">
        <f>MIN(BQ405*(1+BQ$6/Setup!$C$13),BQ$7)</f>
        <v/>
      </c>
      <c r="DP406">
        <f>MIN(T405*(1+T$6/Setup!$C$13)-BR406,$H406)</f>
        <v/>
      </c>
      <c r="DQ406">
        <f>MIN(U405*(1+U$6/Setup!$C$13)-BS406,MAX(0,$H406-SUM($DP406:DP406)))</f>
        <v/>
      </c>
      <c r="DR406">
        <f>MIN(V405*(1+V$6/Setup!$C$13)-BT406,MAX(0,$H406-SUM($DP406:DQ406)))</f>
        <v/>
      </c>
      <c r="DS406">
        <f>MIN(W405*(1+W$6/Setup!$C$13)-BU406,MAX(0,$H406-SUM($DP406:DR406)))</f>
        <v/>
      </c>
      <c r="DT406">
        <f>MIN(X405*(1+X$6/Setup!$C$13)-BV406,MAX(0,$H406-SUM($DP406:DS406)))</f>
        <v/>
      </c>
      <c r="DU406">
        <f>MIN(Y405*(1+Y$6/Setup!$C$13)-BW406,MAX(0,$H406-SUM($DP406:DT406)))</f>
        <v/>
      </c>
      <c r="DV406">
        <f>MIN(Z405*(1+Z$6/Setup!$C$13)-BX406,MAX(0,$H406-SUM($DP406:DU406)))</f>
        <v/>
      </c>
      <c r="DW406">
        <f>MIN(AA405*(1+AA$6/Setup!$C$13)-BY406,MAX(0,$H406-SUM($DP406:DV406)))</f>
        <v/>
      </c>
      <c r="DX406">
        <f>MIN(AB405*(1+AB$6/Setup!$C$13)-BZ406,MAX(0,$H406-SUM($DP406:DW406)))</f>
        <v/>
      </c>
      <c r="DY406">
        <f>MIN(AC405*(1+AC$6/Setup!$C$13)-CA406,MAX(0,$H406-SUM($DP406:DX406)))</f>
        <v/>
      </c>
      <c r="DZ406">
        <f>MIN(AD405*(1+AD$6/Setup!$C$13)-CB406,MAX(0,$H406-SUM($DP406:DY406)))</f>
        <v/>
      </c>
      <c r="EA406">
        <f>MIN(AE405*(1+AE$6/Setup!$C$13)-CC406,MAX(0,$H406-SUM($DP406:DZ406)))</f>
        <v/>
      </c>
      <c r="EB406">
        <f>MIN(AF405*(1+AF$6/Setup!$C$13)-CD406,MAX(0,$H406-SUM($DP406:EA406)))</f>
        <v/>
      </c>
      <c r="EC406">
        <f>MIN(AG405*(1+AG$6/Setup!$C$13)-CE406,MAX(0,$H406-SUM($DP406:EB406)))</f>
        <v/>
      </c>
      <c r="ED406">
        <f>MIN(AH405*(1+AH$6/Setup!$C$13)-CF406,MAX(0,$H406-SUM($DP406:EC406)))</f>
        <v/>
      </c>
      <c r="EE406">
        <f>MIN(AI405*(1+AI$6/Setup!$C$13)-CG406,MAX(0,$H406-SUM($DP406:ED406)))</f>
        <v/>
      </c>
      <c r="EF406">
        <f>MIN(AJ405*(1+AJ$6/Setup!$C$13)-CH406,MAX(0,$H406-SUM($DP406:EE406)))</f>
        <v/>
      </c>
      <c r="EG406">
        <f>MIN(AK405*(1+AK$6/Setup!$C$13)-CI406,MAX(0,$H406-SUM($DP406:EF406)))</f>
        <v/>
      </c>
      <c r="EH406">
        <f>MIN(AL405*(1+AL$6/Setup!$C$13)-CJ406,MAX(0,$H406-SUM($DP406:EG406)))</f>
        <v/>
      </c>
      <c r="EI406">
        <f>MIN(AM405*(1+AM$6/Setup!$C$13)-CK406,MAX(0,$H406-SUM($DP406:EH406)))</f>
        <v/>
      </c>
      <c r="EJ406">
        <f>MIN(AN405*(1+AN$6/Setup!$C$13)-CL406,MAX(0,$H406-SUM($DP406:EI406)))</f>
        <v/>
      </c>
      <c r="EK406">
        <f>MIN(AO405*(1+AO$6/Setup!$C$13)-CM406,MAX(0,$H406-SUM($DP406:EJ406)))</f>
        <v/>
      </c>
      <c r="EL406">
        <f>MIN(AP405*(1+AP$6/Setup!$C$13)-CN406,MAX(0,$H406-SUM($DP406:EK406)))</f>
        <v/>
      </c>
      <c r="EM406">
        <f>MIN(AQ405*(1+AQ$6/Setup!$C$13)-CO406,MAX(0,$H406-SUM($DP406:EL406)))</f>
        <v/>
      </c>
      <c r="EN406">
        <f>MIN(AR405*(1+AR$6/Setup!$C$13)-CP406,MAX(0,$H406-SUM($DP406:EM406)))</f>
        <v/>
      </c>
      <c r="EO406">
        <f>MIN(AS405*(1+AS$6/Setup!$C$13)-CQ406,MAX(0,$H406-SUM($DP406:EN406)))</f>
        <v/>
      </c>
      <c r="EP406">
        <f>MIN(AT405*(1+AT$6/Setup!$C$13)-CR406,MAX(0,$H406-SUM($DP406:EO406)))</f>
        <v/>
      </c>
      <c r="EQ406">
        <f>MIN(AU405*(1+AU$6/Setup!$C$13)-CS406,MAX(0,$H406-SUM($DP406:EP406)))</f>
        <v/>
      </c>
      <c r="ER406">
        <f>MIN(AV405*(1+AV$6/Setup!$C$13)-CT406,MAX(0,$H406-SUM($DP406:EQ406)))</f>
        <v/>
      </c>
      <c r="ES406">
        <f>MIN(AW405*(1+AW$6/Setup!$C$13)-CU406,MAX(0,$H406-SUM($DP406:ER406)))</f>
        <v/>
      </c>
      <c r="ET406">
        <f>MIN(AX405*(1+AX$6/Setup!$C$13)-CV406,MAX(0,$H406-SUM($DP406:ES406)))</f>
        <v/>
      </c>
      <c r="EU406">
        <f>MIN(AY405*(1+AY$6/Setup!$C$13)-CW406,MAX(0,$H406-SUM($DP406:ET406)))</f>
        <v/>
      </c>
      <c r="EV406">
        <f>MIN(AZ405*(1+AZ$6/Setup!$C$13)-CX406,MAX(0,$H406-SUM($DP406:EU406)))</f>
        <v/>
      </c>
      <c r="EW406">
        <f>MIN(BA405*(1+BA$6/Setup!$C$13)-CY406,MAX(0,$H406-SUM($DP406:EV406)))</f>
        <v/>
      </c>
      <c r="EX406">
        <f>MIN(BB405*(1+BB$6/Setup!$C$13)-CZ406,MAX(0,$H406-SUM($DP406:EW406)))</f>
        <v/>
      </c>
      <c r="EY406">
        <f>MIN(BC405*(1+BC$6/Setup!$C$13)-DA406,MAX(0,$H406-SUM($DP406:EX406)))</f>
        <v/>
      </c>
      <c r="EZ406">
        <f>MIN(BD405*(1+BD$6/Setup!$C$13)-DB406,MAX(0,$H406-SUM($DP406:EY406)))</f>
        <v/>
      </c>
      <c r="FA406">
        <f>MIN(BE405*(1+BE$6/Setup!$C$13)-DC406,MAX(0,$H406-SUM($DP406:EZ406)))</f>
        <v/>
      </c>
      <c r="FB406">
        <f>MIN(BF405*(1+BF$6/Setup!$C$13)-DD406,MAX(0,$H406-SUM($DP406:FA406)))</f>
        <v/>
      </c>
      <c r="FC406">
        <f>MIN(BG405*(1+BG$6/Setup!$C$13)-DE406,MAX(0,$H406-SUM($DP406:FB406)))</f>
        <v/>
      </c>
      <c r="FD406">
        <f>MIN(BH405*(1+BH$6/Setup!$C$13)-DF406,MAX(0,$H406-SUM($DP406:FC406)))</f>
        <v/>
      </c>
      <c r="FE406">
        <f>MIN(BI405*(1+BI$6/Setup!$C$13)-DG406,MAX(0,$H406-SUM($DP406:FD406)))</f>
        <v/>
      </c>
      <c r="FF406">
        <f>MIN(BJ405*(1+BJ$6/Setup!$C$13)-DH406,MAX(0,$H406-SUM($DP406:FE406)))</f>
        <v/>
      </c>
      <c r="FG406">
        <f>MIN(BK405*(1+BK$6/Setup!$C$13)-DI406,MAX(0,$H406-SUM($DP406:FF406)))</f>
        <v/>
      </c>
      <c r="FH406">
        <f>MIN(BL405*(1+BL$6/Setup!$C$13)-DJ406,MAX(0,$H406-SUM($DP406:FG406)))</f>
        <v/>
      </c>
      <c r="FI406">
        <f>MIN(BM405*(1+BM$6/Setup!$C$13)-DK406,MAX(0,$H406-SUM($DP406:FH406)))</f>
        <v/>
      </c>
      <c r="FJ406">
        <f>MIN(BN405*(1+BN$6/Setup!$C$13)-DL406,MAX(0,$H406-SUM($DP406:FI406)))</f>
        <v/>
      </c>
      <c r="FK406">
        <f>MIN(BO405*(1+BO$6/Setup!$C$13)-DM406,MAX(0,$H406-SUM($DP406:FJ406)))</f>
        <v/>
      </c>
      <c r="FL406">
        <f>MIN(BP405*(1+BP$6/Setup!$C$13)-DN406,MAX(0,$H406-SUM($DP406:FK406)))</f>
        <v/>
      </c>
      <c r="FM406">
        <f>MIN(BQ405*(1+BQ$6/Setup!$C$13)-DO406,MAX(0,$H406-SUM($DP406:FL406)))</f>
        <v/>
      </c>
    </row>
    <row r="407">
      <c r="A407">
        <f>A406+1</f>
        <v/>
      </c>
      <c r="B407">
        <f>IF(Setup!$C$6="Every week",Setup!$C$7+7*(A407-1),IF(Setup!$C$6="Every 2 weeks",Setup!$C$7+14*(A407-1),IF(Setup!$C$6="Every month",EDATE(Setup!$C$7,A407-1),EOMONTH(Setup!$C$7,INT((A407-1+Setup!$C$20)/2)-1)+MIN(IF(MOD(A407-1+Setup!$C$20,2)=0,Setup!$C$18,Setup!$C$19),DAY(EOMONTH(Setup!$C$7,INT((A407-1+Setup!$C$20)/2)))))))</f>
        <v/>
      </c>
      <c r="C407">
        <f>N('Paycheck Plan'!J403)</f>
        <v/>
      </c>
      <c r="D407">
        <f>N('Paycheck Plan'!K403)</f>
        <v/>
      </c>
      <c r="E407">
        <f>MIN(MAX(0,Setup!$C$10-F406),MAX(0,Setup!$C$8+C407-G407))</f>
        <v/>
      </c>
      <c r="F407">
        <f>F406+E407</f>
        <v/>
      </c>
      <c r="G407">
        <f>MIN(Setup!$C$14,MAX(0,Setup!$C$8+C407))</f>
        <v/>
      </c>
      <c r="H407">
        <f>MAX(0,Setup!$C$8+C407-G407-E407)+SUM($T$7:$BQ$7)-SUM(BR407:DO407)</f>
        <v/>
      </c>
      <c r="I407">
        <f>SUMPRODUCT(T406:BQ406,$T$6:$BQ$6)/Setup!$C$13</f>
        <v/>
      </c>
      <c r="J407">
        <f>SUM(T407:BQ407)</f>
        <v/>
      </c>
      <c r="K407">
        <f>IF(MAX(DP407:FM407)&gt;0,MATCH(MAX(DP407:FM407),DP407:FM407,0),1)</f>
        <v/>
      </c>
      <c r="T407">
        <f>MAX(0,T406*(1+T$6/Setup!$C$13)-BR407-DP407)+IF($K407=1,$D407,0)</f>
        <v/>
      </c>
      <c r="U407">
        <f>MAX(0,U406*(1+U$6/Setup!$C$13)-BS407-DQ407)+IF($K407=2,$D407,0)</f>
        <v/>
      </c>
      <c r="V407">
        <f>MAX(0,V406*(1+V$6/Setup!$C$13)-BT407-DR407)+IF($K407=3,$D407,0)</f>
        <v/>
      </c>
      <c r="W407">
        <f>MAX(0,W406*(1+W$6/Setup!$C$13)-BU407-DS407)+IF($K407=4,$D407,0)</f>
        <v/>
      </c>
      <c r="X407">
        <f>MAX(0,X406*(1+X$6/Setup!$C$13)-BV407-DT407)+IF($K407=5,$D407,0)</f>
        <v/>
      </c>
      <c r="Y407">
        <f>MAX(0,Y406*(1+Y$6/Setup!$C$13)-BW407-DU407)+IF($K407=6,$D407,0)</f>
        <v/>
      </c>
      <c r="Z407">
        <f>MAX(0,Z406*(1+Z$6/Setup!$C$13)-BX407-DV407)+IF($K407=7,$D407,0)</f>
        <v/>
      </c>
      <c r="AA407">
        <f>MAX(0,AA406*(1+AA$6/Setup!$C$13)-BY407-DW407)+IF($K407=8,$D407,0)</f>
        <v/>
      </c>
      <c r="AB407">
        <f>MAX(0,AB406*(1+AB$6/Setup!$C$13)-BZ407-DX407)+IF($K407=9,$D407,0)</f>
        <v/>
      </c>
      <c r="AC407">
        <f>MAX(0,AC406*(1+AC$6/Setup!$C$13)-CA407-DY407)+IF($K407=10,$D407,0)</f>
        <v/>
      </c>
      <c r="AD407">
        <f>MAX(0,AD406*(1+AD$6/Setup!$C$13)-CB407-DZ407)+IF($K407=11,$D407,0)</f>
        <v/>
      </c>
      <c r="AE407">
        <f>MAX(0,AE406*(1+AE$6/Setup!$C$13)-CC407-EA407)+IF($K407=12,$D407,0)</f>
        <v/>
      </c>
      <c r="AF407">
        <f>MAX(0,AF406*(1+AF$6/Setup!$C$13)-CD407-EB407)+IF($K407=13,$D407,0)</f>
        <v/>
      </c>
      <c r="AG407">
        <f>MAX(0,AG406*(1+AG$6/Setup!$C$13)-CE407-EC407)+IF($K407=14,$D407,0)</f>
        <v/>
      </c>
      <c r="AH407">
        <f>MAX(0,AH406*(1+AH$6/Setup!$C$13)-CF407-ED407)+IF($K407=15,$D407,0)</f>
        <v/>
      </c>
      <c r="AI407">
        <f>MAX(0,AI406*(1+AI$6/Setup!$C$13)-CG407-EE407)+IF($K407=16,$D407,0)</f>
        <v/>
      </c>
      <c r="AJ407">
        <f>MAX(0,AJ406*(1+AJ$6/Setup!$C$13)-CH407-EF407)+IF($K407=17,$D407,0)</f>
        <v/>
      </c>
      <c r="AK407">
        <f>MAX(0,AK406*(1+AK$6/Setup!$C$13)-CI407-EG407)+IF($K407=18,$D407,0)</f>
        <v/>
      </c>
      <c r="AL407">
        <f>MAX(0,AL406*(1+AL$6/Setup!$C$13)-CJ407-EH407)+IF($K407=19,$D407,0)</f>
        <v/>
      </c>
      <c r="AM407">
        <f>MAX(0,AM406*(1+AM$6/Setup!$C$13)-CK407-EI407)+IF($K407=20,$D407,0)</f>
        <v/>
      </c>
      <c r="AN407">
        <f>MAX(0,AN406*(1+AN$6/Setup!$C$13)-CL407-EJ407)+IF($K407=21,$D407,0)</f>
        <v/>
      </c>
      <c r="AO407">
        <f>MAX(0,AO406*(1+AO$6/Setup!$C$13)-CM407-EK407)+IF($K407=22,$D407,0)</f>
        <v/>
      </c>
      <c r="AP407">
        <f>MAX(0,AP406*(1+AP$6/Setup!$C$13)-CN407-EL407)+IF($K407=23,$D407,0)</f>
        <v/>
      </c>
      <c r="AQ407">
        <f>MAX(0,AQ406*(1+AQ$6/Setup!$C$13)-CO407-EM407)+IF($K407=24,$D407,0)</f>
        <v/>
      </c>
      <c r="AR407">
        <f>MAX(0,AR406*(1+AR$6/Setup!$C$13)-CP407-EN407)+IF($K407=25,$D407,0)</f>
        <v/>
      </c>
      <c r="AS407">
        <f>MAX(0,AS406*(1+AS$6/Setup!$C$13)-CQ407-EO407)+IF($K407=26,$D407,0)</f>
        <v/>
      </c>
      <c r="AT407">
        <f>MAX(0,AT406*(1+AT$6/Setup!$C$13)-CR407-EP407)+IF($K407=27,$D407,0)</f>
        <v/>
      </c>
      <c r="AU407">
        <f>MAX(0,AU406*(1+AU$6/Setup!$C$13)-CS407-EQ407)+IF($K407=28,$D407,0)</f>
        <v/>
      </c>
      <c r="AV407">
        <f>MAX(0,AV406*(1+AV$6/Setup!$C$13)-CT407-ER407)+IF($K407=29,$D407,0)</f>
        <v/>
      </c>
      <c r="AW407">
        <f>MAX(0,AW406*(1+AW$6/Setup!$C$13)-CU407-ES407)+IF($K407=30,$D407,0)</f>
        <v/>
      </c>
      <c r="AX407">
        <f>MAX(0,AX406*(1+AX$6/Setup!$C$13)-CV407-ET407)+IF($K407=31,$D407,0)</f>
        <v/>
      </c>
      <c r="AY407">
        <f>MAX(0,AY406*(1+AY$6/Setup!$C$13)-CW407-EU407)+IF($K407=32,$D407,0)</f>
        <v/>
      </c>
      <c r="AZ407">
        <f>MAX(0,AZ406*(1+AZ$6/Setup!$C$13)-CX407-EV407)+IF($K407=33,$D407,0)</f>
        <v/>
      </c>
      <c r="BA407">
        <f>MAX(0,BA406*(1+BA$6/Setup!$C$13)-CY407-EW407)+IF($K407=34,$D407,0)</f>
        <v/>
      </c>
      <c r="BB407">
        <f>MAX(0,BB406*(1+BB$6/Setup!$C$13)-CZ407-EX407)+IF($K407=35,$D407,0)</f>
        <v/>
      </c>
      <c r="BC407">
        <f>MAX(0,BC406*(1+BC$6/Setup!$C$13)-DA407-EY407)+IF($K407=36,$D407,0)</f>
        <v/>
      </c>
      <c r="BD407">
        <f>MAX(0,BD406*(1+BD$6/Setup!$C$13)-DB407-EZ407)+IF($K407=37,$D407,0)</f>
        <v/>
      </c>
      <c r="BE407">
        <f>MAX(0,BE406*(1+BE$6/Setup!$C$13)-DC407-FA407)+IF($K407=38,$D407,0)</f>
        <v/>
      </c>
      <c r="BF407">
        <f>MAX(0,BF406*(1+BF$6/Setup!$C$13)-DD407-FB407)+IF($K407=39,$D407,0)</f>
        <v/>
      </c>
      <c r="BG407">
        <f>MAX(0,BG406*(1+BG$6/Setup!$C$13)-DE407-FC407)+IF($K407=40,$D407,0)</f>
        <v/>
      </c>
      <c r="BH407">
        <f>MAX(0,BH406*(1+BH$6/Setup!$C$13)-DF407-FD407)+IF($K407=41,$D407,0)</f>
        <v/>
      </c>
      <c r="BI407">
        <f>MAX(0,BI406*(1+BI$6/Setup!$C$13)-DG407-FE407)+IF($K407=42,$D407,0)</f>
        <v/>
      </c>
      <c r="BJ407">
        <f>MAX(0,BJ406*(1+BJ$6/Setup!$C$13)-DH407-FF407)+IF($K407=43,$D407,0)</f>
        <v/>
      </c>
      <c r="BK407">
        <f>MAX(0,BK406*(1+BK$6/Setup!$C$13)-DI407-FG407)+IF($K407=44,$D407,0)</f>
        <v/>
      </c>
      <c r="BL407">
        <f>MAX(0,BL406*(1+BL$6/Setup!$C$13)-DJ407-FH407)+IF($K407=45,$D407,0)</f>
        <v/>
      </c>
      <c r="BM407">
        <f>MAX(0,BM406*(1+BM$6/Setup!$C$13)-DK407-FI407)+IF($K407=46,$D407,0)</f>
        <v/>
      </c>
      <c r="BN407">
        <f>MAX(0,BN406*(1+BN$6/Setup!$C$13)-DL407-FJ407)+IF($K407=47,$D407,0)</f>
        <v/>
      </c>
      <c r="BO407">
        <f>MAX(0,BO406*(1+BO$6/Setup!$C$13)-DM407-FK407)+IF($K407=48,$D407,0)</f>
        <v/>
      </c>
      <c r="BP407">
        <f>MAX(0,BP406*(1+BP$6/Setup!$C$13)-DN407-FL407)+IF($K407=49,$D407,0)</f>
        <v/>
      </c>
      <c r="BQ407">
        <f>MAX(0,BQ406*(1+BQ$6/Setup!$C$13)-DO407-FM407)+IF($K407=50,$D407,0)</f>
        <v/>
      </c>
      <c r="BR407">
        <f>MIN(T406*(1+T$6/Setup!$C$13),T$7)</f>
        <v/>
      </c>
      <c r="BS407">
        <f>MIN(U406*(1+U$6/Setup!$C$13),U$7)</f>
        <v/>
      </c>
      <c r="BT407">
        <f>MIN(V406*(1+V$6/Setup!$C$13),V$7)</f>
        <v/>
      </c>
      <c r="BU407">
        <f>MIN(W406*(1+W$6/Setup!$C$13),W$7)</f>
        <v/>
      </c>
      <c r="BV407">
        <f>MIN(X406*(1+X$6/Setup!$C$13),X$7)</f>
        <v/>
      </c>
      <c r="BW407">
        <f>MIN(Y406*(1+Y$6/Setup!$C$13),Y$7)</f>
        <v/>
      </c>
      <c r="BX407">
        <f>MIN(Z406*(1+Z$6/Setup!$C$13),Z$7)</f>
        <v/>
      </c>
      <c r="BY407">
        <f>MIN(AA406*(1+AA$6/Setup!$C$13),AA$7)</f>
        <v/>
      </c>
      <c r="BZ407">
        <f>MIN(AB406*(1+AB$6/Setup!$C$13),AB$7)</f>
        <v/>
      </c>
      <c r="CA407">
        <f>MIN(AC406*(1+AC$6/Setup!$C$13),AC$7)</f>
        <v/>
      </c>
      <c r="CB407">
        <f>MIN(AD406*(1+AD$6/Setup!$C$13),AD$7)</f>
        <v/>
      </c>
      <c r="CC407">
        <f>MIN(AE406*(1+AE$6/Setup!$C$13),AE$7)</f>
        <v/>
      </c>
      <c r="CD407">
        <f>MIN(AF406*(1+AF$6/Setup!$C$13),AF$7)</f>
        <v/>
      </c>
      <c r="CE407">
        <f>MIN(AG406*(1+AG$6/Setup!$C$13),AG$7)</f>
        <v/>
      </c>
      <c r="CF407">
        <f>MIN(AH406*(1+AH$6/Setup!$C$13),AH$7)</f>
        <v/>
      </c>
      <c r="CG407">
        <f>MIN(AI406*(1+AI$6/Setup!$C$13),AI$7)</f>
        <v/>
      </c>
      <c r="CH407">
        <f>MIN(AJ406*(1+AJ$6/Setup!$C$13),AJ$7)</f>
        <v/>
      </c>
      <c r="CI407">
        <f>MIN(AK406*(1+AK$6/Setup!$C$13),AK$7)</f>
        <v/>
      </c>
      <c r="CJ407">
        <f>MIN(AL406*(1+AL$6/Setup!$C$13),AL$7)</f>
        <v/>
      </c>
      <c r="CK407">
        <f>MIN(AM406*(1+AM$6/Setup!$C$13),AM$7)</f>
        <v/>
      </c>
      <c r="CL407">
        <f>MIN(AN406*(1+AN$6/Setup!$C$13),AN$7)</f>
        <v/>
      </c>
      <c r="CM407">
        <f>MIN(AO406*(1+AO$6/Setup!$C$13),AO$7)</f>
        <v/>
      </c>
      <c r="CN407">
        <f>MIN(AP406*(1+AP$6/Setup!$C$13),AP$7)</f>
        <v/>
      </c>
      <c r="CO407">
        <f>MIN(AQ406*(1+AQ$6/Setup!$C$13),AQ$7)</f>
        <v/>
      </c>
      <c r="CP407">
        <f>MIN(AR406*(1+AR$6/Setup!$C$13),AR$7)</f>
        <v/>
      </c>
      <c r="CQ407">
        <f>MIN(AS406*(1+AS$6/Setup!$C$13),AS$7)</f>
        <v/>
      </c>
      <c r="CR407">
        <f>MIN(AT406*(1+AT$6/Setup!$C$13),AT$7)</f>
        <v/>
      </c>
      <c r="CS407">
        <f>MIN(AU406*(1+AU$6/Setup!$C$13),AU$7)</f>
        <v/>
      </c>
      <c r="CT407">
        <f>MIN(AV406*(1+AV$6/Setup!$C$13),AV$7)</f>
        <v/>
      </c>
      <c r="CU407">
        <f>MIN(AW406*(1+AW$6/Setup!$C$13),AW$7)</f>
        <v/>
      </c>
      <c r="CV407">
        <f>MIN(AX406*(1+AX$6/Setup!$C$13),AX$7)</f>
        <v/>
      </c>
      <c r="CW407">
        <f>MIN(AY406*(1+AY$6/Setup!$C$13),AY$7)</f>
        <v/>
      </c>
      <c r="CX407">
        <f>MIN(AZ406*(1+AZ$6/Setup!$C$13),AZ$7)</f>
        <v/>
      </c>
      <c r="CY407">
        <f>MIN(BA406*(1+BA$6/Setup!$C$13),BA$7)</f>
        <v/>
      </c>
      <c r="CZ407">
        <f>MIN(BB406*(1+BB$6/Setup!$C$13),BB$7)</f>
        <v/>
      </c>
      <c r="DA407">
        <f>MIN(BC406*(1+BC$6/Setup!$C$13),BC$7)</f>
        <v/>
      </c>
      <c r="DB407">
        <f>MIN(BD406*(1+BD$6/Setup!$C$13),BD$7)</f>
        <v/>
      </c>
      <c r="DC407">
        <f>MIN(BE406*(1+BE$6/Setup!$C$13),BE$7)</f>
        <v/>
      </c>
      <c r="DD407">
        <f>MIN(BF406*(1+BF$6/Setup!$C$13),BF$7)</f>
        <v/>
      </c>
      <c r="DE407">
        <f>MIN(BG406*(1+BG$6/Setup!$C$13),BG$7)</f>
        <v/>
      </c>
      <c r="DF407">
        <f>MIN(BH406*(1+BH$6/Setup!$C$13),BH$7)</f>
        <v/>
      </c>
      <c r="DG407">
        <f>MIN(BI406*(1+BI$6/Setup!$C$13),BI$7)</f>
        <v/>
      </c>
      <c r="DH407">
        <f>MIN(BJ406*(1+BJ$6/Setup!$C$13),BJ$7)</f>
        <v/>
      </c>
      <c r="DI407">
        <f>MIN(BK406*(1+BK$6/Setup!$C$13),BK$7)</f>
        <v/>
      </c>
      <c r="DJ407">
        <f>MIN(BL406*(1+BL$6/Setup!$C$13),BL$7)</f>
        <v/>
      </c>
      <c r="DK407">
        <f>MIN(BM406*(1+BM$6/Setup!$C$13),BM$7)</f>
        <v/>
      </c>
      <c r="DL407">
        <f>MIN(BN406*(1+BN$6/Setup!$C$13),BN$7)</f>
        <v/>
      </c>
      <c r="DM407">
        <f>MIN(BO406*(1+BO$6/Setup!$C$13),BO$7)</f>
        <v/>
      </c>
      <c r="DN407">
        <f>MIN(BP406*(1+BP$6/Setup!$C$13),BP$7)</f>
        <v/>
      </c>
      <c r="DO407">
        <f>MIN(BQ406*(1+BQ$6/Setup!$C$13),BQ$7)</f>
        <v/>
      </c>
      <c r="DP407">
        <f>MIN(T406*(1+T$6/Setup!$C$13)-BR407,$H407)</f>
        <v/>
      </c>
      <c r="DQ407">
        <f>MIN(U406*(1+U$6/Setup!$C$13)-BS407,MAX(0,$H407-SUM($DP407:DP407)))</f>
        <v/>
      </c>
      <c r="DR407">
        <f>MIN(V406*(1+V$6/Setup!$C$13)-BT407,MAX(0,$H407-SUM($DP407:DQ407)))</f>
        <v/>
      </c>
      <c r="DS407">
        <f>MIN(W406*(1+W$6/Setup!$C$13)-BU407,MAX(0,$H407-SUM($DP407:DR407)))</f>
        <v/>
      </c>
      <c r="DT407">
        <f>MIN(X406*(1+X$6/Setup!$C$13)-BV407,MAX(0,$H407-SUM($DP407:DS407)))</f>
        <v/>
      </c>
      <c r="DU407">
        <f>MIN(Y406*(1+Y$6/Setup!$C$13)-BW407,MAX(0,$H407-SUM($DP407:DT407)))</f>
        <v/>
      </c>
      <c r="DV407">
        <f>MIN(Z406*(1+Z$6/Setup!$C$13)-BX407,MAX(0,$H407-SUM($DP407:DU407)))</f>
        <v/>
      </c>
      <c r="DW407">
        <f>MIN(AA406*(1+AA$6/Setup!$C$13)-BY407,MAX(0,$H407-SUM($DP407:DV407)))</f>
        <v/>
      </c>
      <c r="DX407">
        <f>MIN(AB406*(1+AB$6/Setup!$C$13)-BZ407,MAX(0,$H407-SUM($DP407:DW407)))</f>
        <v/>
      </c>
      <c r="DY407">
        <f>MIN(AC406*(1+AC$6/Setup!$C$13)-CA407,MAX(0,$H407-SUM($DP407:DX407)))</f>
        <v/>
      </c>
      <c r="DZ407">
        <f>MIN(AD406*(1+AD$6/Setup!$C$13)-CB407,MAX(0,$H407-SUM($DP407:DY407)))</f>
        <v/>
      </c>
      <c r="EA407">
        <f>MIN(AE406*(1+AE$6/Setup!$C$13)-CC407,MAX(0,$H407-SUM($DP407:DZ407)))</f>
        <v/>
      </c>
      <c r="EB407">
        <f>MIN(AF406*(1+AF$6/Setup!$C$13)-CD407,MAX(0,$H407-SUM($DP407:EA407)))</f>
        <v/>
      </c>
      <c r="EC407">
        <f>MIN(AG406*(1+AG$6/Setup!$C$13)-CE407,MAX(0,$H407-SUM($DP407:EB407)))</f>
        <v/>
      </c>
      <c r="ED407">
        <f>MIN(AH406*(1+AH$6/Setup!$C$13)-CF407,MAX(0,$H407-SUM($DP407:EC407)))</f>
        <v/>
      </c>
      <c r="EE407">
        <f>MIN(AI406*(1+AI$6/Setup!$C$13)-CG407,MAX(0,$H407-SUM($DP407:ED407)))</f>
        <v/>
      </c>
      <c r="EF407">
        <f>MIN(AJ406*(1+AJ$6/Setup!$C$13)-CH407,MAX(0,$H407-SUM($DP407:EE407)))</f>
        <v/>
      </c>
      <c r="EG407">
        <f>MIN(AK406*(1+AK$6/Setup!$C$13)-CI407,MAX(0,$H407-SUM($DP407:EF407)))</f>
        <v/>
      </c>
      <c r="EH407">
        <f>MIN(AL406*(1+AL$6/Setup!$C$13)-CJ407,MAX(0,$H407-SUM($DP407:EG407)))</f>
        <v/>
      </c>
      <c r="EI407">
        <f>MIN(AM406*(1+AM$6/Setup!$C$13)-CK407,MAX(0,$H407-SUM($DP407:EH407)))</f>
        <v/>
      </c>
      <c r="EJ407">
        <f>MIN(AN406*(1+AN$6/Setup!$C$13)-CL407,MAX(0,$H407-SUM($DP407:EI407)))</f>
        <v/>
      </c>
      <c r="EK407">
        <f>MIN(AO406*(1+AO$6/Setup!$C$13)-CM407,MAX(0,$H407-SUM($DP407:EJ407)))</f>
        <v/>
      </c>
      <c r="EL407">
        <f>MIN(AP406*(1+AP$6/Setup!$C$13)-CN407,MAX(0,$H407-SUM($DP407:EK407)))</f>
        <v/>
      </c>
      <c r="EM407">
        <f>MIN(AQ406*(1+AQ$6/Setup!$C$13)-CO407,MAX(0,$H407-SUM($DP407:EL407)))</f>
        <v/>
      </c>
      <c r="EN407">
        <f>MIN(AR406*(1+AR$6/Setup!$C$13)-CP407,MAX(0,$H407-SUM($DP407:EM407)))</f>
        <v/>
      </c>
      <c r="EO407">
        <f>MIN(AS406*(1+AS$6/Setup!$C$13)-CQ407,MAX(0,$H407-SUM($DP407:EN407)))</f>
        <v/>
      </c>
      <c r="EP407">
        <f>MIN(AT406*(1+AT$6/Setup!$C$13)-CR407,MAX(0,$H407-SUM($DP407:EO407)))</f>
        <v/>
      </c>
      <c r="EQ407">
        <f>MIN(AU406*(1+AU$6/Setup!$C$13)-CS407,MAX(0,$H407-SUM($DP407:EP407)))</f>
        <v/>
      </c>
      <c r="ER407">
        <f>MIN(AV406*(1+AV$6/Setup!$C$13)-CT407,MAX(0,$H407-SUM($DP407:EQ407)))</f>
        <v/>
      </c>
      <c r="ES407">
        <f>MIN(AW406*(1+AW$6/Setup!$C$13)-CU407,MAX(0,$H407-SUM($DP407:ER407)))</f>
        <v/>
      </c>
      <c r="ET407">
        <f>MIN(AX406*(1+AX$6/Setup!$C$13)-CV407,MAX(0,$H407-SUM($DP407:ES407)))</f>
        <v/>
      </c>
      <c r="EU407">
        <f>MIN(AY406*(1+AY$6/Setup!$C$13)-CW407,MAX(0,$H407-SUM($DP407:ET407)))</f>
        <v/>
      </c>
      <c r="EV407">
        <f>MIN(AZ406*(1+AZ$6/Setup!$C$13)-CX407,MAX(0,$H407-SUM($DP407:EU407)))</f>
        <v/>
      </c>
      <c r="EW407">
        <f>MIN(BA406*(1+BA$6/Setup!$C$13)-CY407,MAX(0,$H407-SUM($DP407:EV407)))</f>
        <v/>
      </c>
      <c r="EX407">
        <f>MIN(BB406*(1+BB$6/Setup!$C$13)-CZ407,MAX(0,$H407-SUM($DP407:EW407)))</f>
        <v/>
      </c>
      <c r="EY407">
        <f>MIN(BC406*(1+BC$6/Setup!$C$13)-DA407,MAX(0,$H407-SUM($DP407:EX407)))</f>
        <v/>
      </c>
      <c r="EZ407">
        <f>MIN(BD406*(1+BD$6/Setup!$C$13)-DB407,MAX(0,$H407-SUM($DP407:EY407)))</f>
        <v/>
      </c>
      <c r="FA407">
        <f>MIN(BE406*(1+BE$6/Setup!$C$13)-DC407,MAX(0,$H407-SUM($DP407:EZ407)))</f>
        <v/>
      </c>
      <c r="FB407">
        <f>MIN(BF406*(1+BF$6/Setup!$C$13)-DD407,MAX(0,$H407-SUM($DP407:FA407)))</f>
        <v/>
      </c>
      <c r="FC407">
        <f>MIN(BG406*(1+BG$6/Setup!$C$13)-DE407,MAX(0,$H407-SUM($DP407:FB407)))</f>
        <v/>
      </c>
      <c r="FD407">
        <f>MIN(BH406*(1+BH$6/Setup!$C$13)-DF407,MAX(0,$H407-SUM($DP407:FC407)))</f>
        <v/>
      </c>
      <c r="FE407">
        <f>MIN(BI406*(1+BI$6/Setup!$C$13)-DG407,MAX(0,$H407-SUM($DP407:FD407)))</f>
        <v/>
      </c>
      <c r="FF407">
        <f>MIN(BJ406*(1+BJ$6/Setup!$C$13)-DH407,MAX(0,$H407-SUM($DP407:FE407)))</f>
        <v/>
      </c>
      <c r="FG407">
        <f>MIN(BK406*(1+BK$6/Setup!$C$13)-DI407,MAX(0,$H407-SUM($DP407:FF407)))</f>
        <v/>
      </c>
      <c r="FH407">
        <f>MIN(BL406*(1+BL$6/Setup!$C$13)-DJ407,MAX(0,$H407-SUM($DP407:FG407)))</f>
        <v/>
      </c>
      <c r="FI407">
        <f>MIN(BM406*(1+BM$6/Setup!$C$13)-DK407,MAX(0,$H407-SUM($DP407:FH407)))</f>
        <v/>
      </c>
      <c r="FJ407">
        <f>MIN(BN406*(1+BN$6/Setup!$C$13)-DL407,MAX(0,$H407-SUM($DP407:FI407)))</f>
        <v/>
      </c>
      <c r="FK407">
        <f>MIN(BO406*(1+BO$6/Setup!$C$13)-DM407,MAX(0,$H407-SUM($DP407:FJ407)))</f>
        <v/>
      </c>
      <c r="FL407">
        <f>MIN(BP406*(1+BP$6/Setup!$C$13)-DN407,MAX(0,$H407-SUM($DP407:FK407)))</f>
        <v/>
      </c>
      <c r="FM407">
        <f>MIN(BQ406*(1+BQ$6/Setup!$C$13)-DO407,MAX(0,$H407-SUM($DP407:FL407)))</f>
        <v/>
      </c>
    </row>
    <row r="408">
      <c r="A408">
        <f>A407+1</f>
        <v/>
      </c>
      <c r="B408">
        <f>IF(Setup!$C$6="Every week",Setup!$C$7+7*(A408-1),IF(Setup!$C$6="Every 2 weeks",Setup!$C$7+14*(A408-1),IF(Setup!$C$6="Every month",EDATE(Setup!$C$7,A408-1),EOMONTH(Setup!$C$7,INT((A408-1+Setup!$C$20)/2)-1)+MIN(IF(MOD(A408-1+Setup!$C$20,2)=0,Setup!$C$18,Setup!$C$19),DAY(EOMONTH(Setup!$C$7,INT((A408-1+Setup!$C$20)/2)))))))</f>
        <v/>
      </c>
      <c r="C408">
        <f>N('Paycheck Plan'!J404)</f>
        <v/>
      </c>
      <c r="D408">
        <f>N('Paycheck Plan'!K404)</f>
        <v/>
      </c>
      <c r="E408">
        <f>MIN(MAX(0,Setup!$C$10-F407),MAX(0,Setup!$C$8+C408-G408))</f>
        <v/>
      </c>
      <c r="F408">
        <f>F407+E408</f>
        <v/>
      </c>
      <c r="G408">
        <f>MIN(Setup!$C$14,MAX(0,Setup!$C$8+C408))</f>
        <v/>
      </c>
      <c r="H408">
        <f>MAX(0,Setup!$C$8+C408-G408-E408)+SUM($T$7:$BQ$7)-SUM(BR408:DO408)</f>
        <v/>
      </c>
      <c r="I408">
        <f>SUMPRODUCT(T407:BQ407,$T$6:$BQ$6)/Setup!$C$13</f>
        <v/>
      </c>
      <c r="J408">
        <f>SUM(T408:BQ408)</f>
        <v/>
      </c>
      <c r="K408">
        <f>IF(MAX(DP408:FM408)&gt;0,MATCH(MAX(DP408:FM408),DP408:FM408,0),1)</f>
        <v/>
      </c>
      <c r="T408">
        <f>MAX(0,T407*(1+T$6/Setup!$C$13)-BR408-DP408)+IF($K408=1,$D408,0)</f>
        <v/>
      </c>
      <c r="U408">
        <f>MAX(0,U407*(1+U$6/Setup!$C$13)-BS408-DQ408)+IF($K408=2,$D408,0)</f>
        <v/>
      </c>
      <c r="V408">
        <f>MAX(0,V407*(1+V$6/Setup!$C$13)-BT408-DR408)+IF($K408=3,$D408,0)</f>
        <v/>
      </c>
      <c r="W408">
        <f>MAX(0,W407*(1+W$6/Setup!$C$13)-BU408-DS408)+IF($K408=4,$D408,0)</f>
        <v/>
      </c>
      <c r="X408">
        <f>MAX(0,X407*(1+X$6/Setup!$C$13)-BV408-DT408)+IF($K408=5,$D408,0)</f>
        <v/>
      </c>
      <c r="Y408">
        <f>MAX(0,Y407*(1+Y$6/Setup!$C$13)-BW408-DU408)+IF($K408=6,$D408,0)</f>
        <v/>
      </c>
      <c r="Z408">
        <f>MAX(0,Z407*(1+Z$6/Setup!$C$13)-BX408-DV408)+IF($K408=7,$D408,0)</f>
        <v/>
      </c>
      <c r="AA408">
        <f>MAX(0,AA407*(1+AA$6/Setup!$C$13)-BY408-DW408)+IF($K408=8,$D408,0)</f>
        <v/>
      </c>
      <c r="AB408">
        <f>MAX(0,AB407*(1+AB$6/Setup!$C$13)-BZ408-DX408)+IF($K408=9,$D408,0)</f>
        <v/>
      </c>
      <c r="AC408">
        <f>MAX(0,AC407*(1+AC$6/Setup!$C$13)-CA408-DY408)+IF($K408=10,$D408,0)</f>
        <v/>
      </c>
      <c r="AD408">
        <f>MAX(0,AD407*(1+AD$6/Setup!$C$13)-CB408-DZ408)+IF($K408=11,$D408,0)</f>
        <v/>
      </c>
      <c r="AE408">
        <f>MAX(0,AE407*(1+AE$6/Setup!$C$13)-CC408-EA408)+IF($K408=12,$D408,0)</f>
        <v/>
      </c>
      <c r="AF408">
        <f>MAX(0,AF407*(1+AF$6/Setup!$C$13)-CD408-EB408)+IF($K408=13,$D408,0)</f>
        <v/>
      </c>
      <c r="AG408">
        <f>MAX(0,AG407*(1+AG$6/Setup!$C$13)-CE408-EC408)+IF($K408=14,$D408,0)</f>
        <v/>
      </c>
      <c r="AH408">
        <f>MAX(0,AH407*(1+AH$6/Setup!$C$13)-CF408-ED408)+IF($K408=15,$D408,0)</f>
        <v/>
      </c>
      <c r="AI408">
        <f>MAX(0,AI407*(1+AI$6/Setup!$C$13)-CG408-EE408)+IF($K408=16,$D408,0)</f>
        <v/>
      </c>
      <c r="AJ408">
        <f>MAX(0,AJ407*(1+AJ$6/Setup!$C$13)-CH408-EF408)+IF($K408=17,$D408,0)</f>
        <v/>
      </c>
      <c r="AK408">
        <f>MAX(0,AK407*(1+AK$6/Setup!$C$13)-CI408-EG408)+IF($K408=18,$D408,0)</f>
        <v/>
      </c>
      <c r="AL408">
        <f>MAX(0,AL407*(1+AL$6/Setup!$C$13)-CJ408-EH408)+IF($K408=19,$D408,0)</f>
        <v/>
      </c>
      <c r="AM408">
        <f>MAX(0,AM407*(1+AM$6/Setup!$C$13)-CK408-EI408)+IF($K408=20,$D408,0)</f>
        <v/>
      </c>
      <c r="AN408">
        <f>MAX(0,AN407*(1+AN$6/Setup!$C$13)-CL408-EJ408)+IF($K408=21,$D408,0)</f>
        <v/>
      </c>
      <c r="AO408">
        <f>MAX(0,AO407*(1+AO$6/Setup!$C$13)-CM408-EK408)+IF($K408=22,$D408,0)</f>
        <v/>
      </c>
      <c r="AP408">
        <f>MAX(0,AP407*(1+AP$6/Setup!$C$13)-CN408-EL408)+IF($K408=23,$D408,0)</f>
        <v/>
      </c>
      <c r="AQ408">
        <f>MAX(0,AQ407*(1+AQ$6/Setup!$C$13)-CO408-EM408)+IF($K408=24,$D408,0)</f>
        <v/>
      </c>
      <c r="AR408">
        <f>MAX(0,AR407*(1+AR$6/Setup!$C$13)-CP408-EN408)+IF($K408=25,$D408,0)</f>
        <v/>
      </c>
      <c r="AS408">
        <f>MAX(0,AS407*(1+AS$6/Setup!$C$13)-CQ408-EO408)+IF($K408=26,$D408,0)</f>
        <v/>
      </c>
      <c r="AT408">
        <f>MAX(0,AT407*(1+AT$6/Setup!$C$13)-CR408-EP408)+IF($K408=27,$D408,0)</f>
        <v/>
      </c>
      <c r="AU408">
        <f>MAX(0,AU407*(1+AU$6/Setup!$C$13)-CS408-EQ408)+IF($K408=28,$D408,0)</f>
        <v/>
      </c>
      <c r="AV408">
        <f>MAX(0,AV407*(1+AV$6/Setup!$C$13)-CT408-ER408)+IF($K408=29,$D408,0)</f>
        <v/>
      </c>
      <c r="AW408">
        <f>MAX(0,AW407*(1+AW$6/Setup!$C$13)-CU408-ES408)+IF($K408=30,$D408,0)</f>
        <v/>
      </c>
      <c r="AX408">
        <f>MAX(0,AX407*(1+AX$6/Setup!$C$13)-CV408-ET408)+IF($K408=31,$D408,0)</f>
        <v/>
      </c>
      <c r="AY408">
        <f>MAX(0,AY407*(1+AY$6/Setup!$C$13)-CW408-EU408)+IF($K408=32,$D408,0)</f>
        <v/>
      </c>
      <c r="AZ408">
        <f>MAX(0,AZ407*(1+AZ$6/Setup!$C$13)-CX408-EV408)+IF($K408=33,$D408,0)</f>
        <v/>
      </c>
      <c r="BA408">
        <f>MAX(0,BA407*(1+BA$6/Setup!$C$13)-CY408-EW408)+IF($K408=34,$D408,0)</f>
        <v/>
      </c>
      <c r="BB408">
        <f>MAX(0,BB407*(1+BB$6/Setup!$C$13)-CZ408-EX408)+IF($K408=35,$D408,0)</f>
        <v/>
      </c>
      <c r="BC408">
        <f>MAX(0,BC407*(1+BC$6/Setup!$C$13)-DA408-EY408)+IF($K408=36,$D408,0)</f>
        <v/>
      </c>
      <c r="BD408">
        <f>MAX(0,BD407*(1+BD$6/Setup!$C$13)-DB408-EZ408)+IF($K408=37,$D408,0)</f>
        <v/>
      </c>
      <c r="BE408">
        <f>MAX(0,BE407*(1+BE$6/Setup!$C$13)-DC408-FA408)+IF($K408=38,$D408,0)</f>
        <v/>
      </c>
      <c r="BF408">
        <f>MAX(0,BF407*(1+BF$6/Setup!$C$13)-DD408-FB408)+IF($K408=39,$D408,0)</f>
        <v/>
      </c>
      <c r="BG408">
        <f>MAX(0,BG407*(1+BG$6/Setup!$C$13)-DE408-FC408)+IF($K408=40,$D408,0)</f>
        <v/>
      </c>
      <c r="BH408">
        <f>MAX(0,BH407*(1+BH$6/Setup!$C$13)-DF408-FD408)+IF($K408=41,$D408,0)</f>
        <v/>
      </c>
      <c r="BI408">
        <f>MAX(0,BI407*(1+BI$6/Setup!$C$13)-DG408-FE408)+IF($K408=42,$D408,0)</f>
        <v/>
      </c>
      <c r="BJ408">
        <f>MAX(0,BJ407*(1+BJ$6/Setup!$C$13)-DH408-FF408)+IF($K408=43,$D408,0)</f>
        <v/>
      </c>
      <c r="BK408">
        <f>MAX(0,BK407*(1+BK$6/Setup!$C$13)-DI408-FG408)+IF($K408=44,$D408,0)</f>
        <v/>
      </c>
      <c r="BL408">
        <f>MAX(0,BL407*(1+BL$6/Setup!$C$13)-DJ408-FH408)+IF($K408=45,$D408,0)</f>
        <v/>
      </c>
      <c r="BM408">
        <f>MAX(0,BM407*(1+BM$6/Setup!$C$13)-DK408-FI408)+IF($K408=46,$D408,0)</f>
        <v/>
      </c>
      <c r="BN408">
        <f>MAX(0,BN407*(1+BN$6/Setup!$C$13)-DL408-FJ408)+IF($K408=47,$D408,0)</f>
        <v/>
      </c>
      <c r="BO408">
        <f>MAX(0,BO407*(1+BO$6/Setup!$C$13)-DM408-FK408)+IF($K408=48,$D408,0)</f>
        <v/>
      </c>
      <c r="BP408">
        <f>MAX(0,BP407*(1+BP$6/Setup!$C$13)-DN408-FL408)+IF($K408=49,$D408,0)</f>
        <v/>
      </c>
      <c r="BQ408">
        <f>MAX(0,BQ407*(1+BQ$6/Setup!$C$13)-DO408-FM408)+IF($K408=50,$D408,0)</f>
        <v/>
      </c>
      <c r="BR408">
        <f>MIN(T407*(1+T$6/Setup!$C$13),T$7)</f>
        <v/>
      </c>
      <c r="BS408">
        <f>MIN(U407*(1+U$6/Setup!$C$13),U$7)</f>
        <v/>
      </c>
      <c r="BT408">
        <f>MIN(V407*(1+V$6/Setup!$C$13),V$7)</f>
        <v/>
      </c>
      <c r="BU408">
        <f>MIN(W407*(1+W$6/Setup!$C$13),W$7)</f>
        <v/>
      </c>
      <c r="BV408">
        <f>MIN(X407*(1+X$6/Setup!$C$13),X$7)</f>
        <v/>
      </c>
      <c r="BW408">
        <f>MIN(Y407*(1+Y$6/Setup!$C$13),Y$7)</f>
        <v/>
      </c>
      <c r="BX408">
        <f>MIN(Z407*(1+Z$6/Setup!$C$13),Z$7)</f>
        <v/>
      </c>
      <c r="BY408">
        <f>MIN(AA407*(1+AA$6/Setup!$C$13),AA$7)</f>
        <v/>
      </c>
      <c r="BZ408">
        <f>MIN(AB407*(1+AB$6/Setup!$C$13),AB$7)</f>
        <v/>
      </c>
      <c r="CA408">
        <f>MIN(AC407*(1+AC$6/Setup!$C$13),AC$7)</f>
        <v/>
      </c>
      <c r="CB408">
        <f>MIN(AD407*(1+AD$6/Setup!$C$13),AD$7)</f>
        <v/>
      </c>
      <c r="CC408">
        <f>MIN(AE407*(1+AE$6/Setup!$C$13),AE$7)</f>
        <v/>
      </c>
      <c r="CD408">
        <f>MIN(AF407*(1+AF$6/Setup!$C$13),AF$7)</f>
        <v/>
      </c>
      <c r="CE408">
        <f>MIN(AG407*(1+AG$6/Setup!$C$13),AG$7)</f>
        <v/>
      </c>
      <c r="CF408">
        <f>MIN(AH407*(1+AH$6/Setup!$C$13),AH$7)</f>
        <v/>
      </c>
      <c r="CG408">
        <f>MIN(AI407*(1+AI$6/Setup!$C$13),AI$7)</f>
        <v/>
      </c>
      <c r="CH408">
        <f>MIN(AJ407*(1+AJ$6/Setup!$C$13),AJ$7)</f>
        <v/>
      </c>
      <c r="CI408">
        <f>MIN(AK407*(1+AK$6/Setup!$C$13),AK$7)</f>
        <v/>
      </c>
      <c r="CJ408">
        <f>MIN(AL407*(1+AL$6/Setup!$C$13),AL$7)</f>
        <v/>
      </c>
      <c r="CK408">
        <f>MIN(AM407*(1+AM$6/Setup!$C$13),AM$7)</f>
        <v/>
      </c>
      <c r="CL408">
        <f>MIN(AN407*(1+AN$6/Setup!$C$13),AN$7)</f>
        <v/>
      </c>
      <c r="CM408">
        <f>MIN(AO407*(1+AO$6/Setup!$C$13),AO$7)</f>
        <v/>
      </c>
      <c r="CN408">
        <f>MIN(AP407*(1+AP$6/Setup!$C$13),AP$7)</f>
        <v/>
      </c>
      <c r="CO408">
        <f>MIN(AQ407*(1+AQ$6/Setup!$C$13),AQ$7)</f>
        <v/>
      </c>
      <c r="CP408">
        <f>MIN(AR407*(1+AR$6/Setup!$C$13),AR$7)</f>
        <v/>
      </c>
      <c r="CQ408">
        <f>MIN(AS407*(1+AS$6/Setup!$C$13),AS$7)</f>
        <v/>
      </c>
      <c r="CR408">
        <f>MIN(AT407*(1+AT$6/Setup!$C$13),AT$7)</f>
        <v/>
      </c>
      <c r="CS408">
        <f>MIN(AU407*(1+AU$6/Setup!$C$13),AU$7)</f>
        <v/>
      </c>
      <c r="CT408">
        <f>MIN(AV407*(1+AV$6/Setup!$C$13),AV$7)</f>
        <v/>
      </c>
      <c r="CU408">
        <f>MIN(AW407*(1+AW$6/Setup!$C$13),AW$7)</f>
        <v/>
      </c>
      <c r="CV408">
        <f>MIN(AX407*(1+AX$6/Setup!$C$13),AX$7)</f>
        <v/>
      </c>
      <c r="CW408">
        <f>MIN(AY407*(1+AY$6/Setup!$C$13),AY$7)</f>
        <v/>
      </c>
      <c r="CX408">
        <f>MIN(AZ407*(1+AZ$6/Setup!$C$13),AZ$7)</f>
        <v/>
      </c>
      <c r="CY408">
        <f>MIN(BA407*(1+BA$6/Setup!$C$13),BA$7)</f>
        <v/>
      </c>
      <c r="CZ408">
        <f>MIN(BB407*(1+BB$6/Setup!$C$13),BB$7)</f>
        <v/>
      </c>
      <c r="DA408">
        <f>MIN(BC407*(1+BC$6/Setup!$C$13),BC$7)</f>
        <v/>
      </c>
      <c r="DB408">
        <f>MIN(BD407*(1+BD$6/Setup!$C$13),BD$7)</f>
        <v/>
      </c>
      <c r="DC408">
        <f>MIN(BE407*(1+BE$6/Setup!$C$13),BE$7)</f>
        <v/>
      </c>
      <c r="DD408">
        <f>MIN(BF407*(1+BF$6/Setup!$C$13),BF$7)</f>
        <v/>
      </c>
      <c r="DE408">
        <f>MIN(BG407*(1+BG$6/Setup!$C$13),BG$7)</f>
        <v/>
      </c>
      <c r="DF408">
        <f>MIN(BH407*(1+BH$6/Setup!$C$13),BH$7)</f>
        <v/>
      </c>
      <c r="DG408">
        <f>MIN(BI407*(1+BI$6/Setup!$C$13),BI$7)</f>
        <v/>
      </c>
      <c r="DH408">
        <f>MIN(BJ407*(1+BJ$6/Setup!$C$13),BJ$7)</f>
        <v/>
      </c>
      <c r="DI408">
        <f>MIN(BK407*(1+BK$6/Setup!$C$13),BK$7)</f>
        <v/>
      </c>
      <c r="DJ408">
        <f>MIN(BL407*(1+BL$6/Setup!$C$13),BL$7)</f>
        <v/>
      </c>
      <c r="DK408">
        <f>MIN(BM407*(1+BM$6/Setup!$C$13),BM$7)</f>
        <v/>
      </c>
      <c r="DL408">
        <f>MIN(BN407*(1+BN$6/Setup!$C$13),BN$7)</f>
        <v/>
      </c>
      <c r="DM408">
        <f>MIN(BO407*(1+BO$6/Setup!$C$13),BO$7)</f>
        <v/>
      </c>
      <c r="DN408">
        <f>MIN(BP407*(1+BP$6/Setup!$C$13),BP$7)</f>
        <v/>
      </c>
      <c r="DO408">
        <f>MIN(BQ407*(1+BQ$6/Setup!$C$13),BQ$7)</f>
        <v/>
      </c>
      <c r="DP408">
        <f>MIN(T407*(1+T$6/Setup!$C$13)-BR408,$H408)</f>
        <v/>
      </c>
      <c r="DQ408">
        <f>MIN(U407*(1+U$6/Setup!$C$13)-BS408,MAX(0,$H408-SUM($DP408:DP408)))</f>
        <v/>
      </c>
      <c r="DR408">
        <f>MIN(V407*(1+V$6/Setup!$C$13)-BT408,MAX(0,$H408-SUM($DP408:DQ408)))</f>
        <v/>
      </c>
      <c r="DS408">
        <f>MIN(W407*(1+W$6/Setup!$C$13)-BU408,MAX(0,$H408-SUM($DP408:DR408)))</f>
        <v/>
      </c>
      <c r="DT408">
        <f>MIN(X407*(1+X$6/Setup!$C$13)-BV408,MAX(0,$H408-SUM($DP408:DS408)))</f>
        <v/>
      </c>
      <c r="DU408">
        <f>MIN(Y407*(1+Y$6/Setup!$C$13)-BW408,MAX(0,$H408-SUM($DP408:DT408)))</f>
        <v/>
      </c>
      <c r="DV408">
        <f>MIN(Z407*(1+Z$6/Setup!$C$13)-BX408,MAX(0,$H408-SUM($DP408:DU408)))</f>
        <v/>
      </c>
      <c r="DW408">
        <f>MIN(AA407*(1+AA$6/Setup!$C$13)-BY408,MAX(0,$H408-SUM($DP408:DV408)))</f>
        <v/>
      </c>
      <c r="DX408">
        <f>MIN(AB407*(1+AB$6/Setup!$C$13)-BZ408,MAX(0,$H408-SUM($DP408:DW408)))</f>
        <v/>
      </c>
      <c r="DY408">
        <f>MIN(AC407*(1+AC$6/Setup!$C$13)-CA408,MAX(0,$H408-SUM($DP408:DX408)))</f>
        <v/>
      </c>
      <c r="DZ408">
        <f>MIN(AD407*(1+AD$6/Setup!$C$13)-CB408,MAX(0,$H408-SUM($DP408:DY408)))</f>
        <v/>
      </c>
      <c r="EA408">
        <f>MIN(AE407*(1+AE$6/Setup!$C$13)-CC408,MAX(0,$H408-SUM($DP408:DZ408)))</f>
        <v/>
      </c>
      <c r="EB408">
        <f>MIN(AF407*(1+AF$6/Setup!$C$13)-CD408,MAX(0,$H408-SUM($DP408:EA408)))</f>
        <v/>
      </c>
      <c r="EC408">
        <f>MIN(AG407*(1+AG$6/Setup!$C$13)-CE408,MAX(0,$H408-SUM($DP408:EB408)))</f>
        <v/>
      </c>
      <c r="ED408">
        <f>MIN(AH407*(1+AH$6/Setup!$C$13)-CF408,MAX(0,$H408-SUM($DP408:EC408)))</f>
        <v/>
      </c>
      <c r="EE408">
        <f>MIN(AI407*(1+AI$6/Setup!$C$13)-CG408,MAX(0,$H408-SUM($DP408:ED408)))</f>
        <v/>
      </c>
      <c r="EF408">
        <f>MIN(AJ407*(1+AJ$6/Setup!$C$13)-CH408,MAX(0,$H408-SUM($DP408:EE408)))</f>
        <v/>
      </c>
      <c r="EG408">
        <f>MIN(AK407*(1+AK$6/Setup!$C$13)-CI408,MAX(0,$H408-SUM($DP408:EF408)))</f>
        <v/>
      </c>
      <c r="EH408">
        <f>MIN(AL407*(1+AL$6/Setup!$C$13)-CJ408,MAX(0,$H408-SUM($DP408:EG408)))</f>
        <v/>
      </c>
      <c r="EI408">
        <f>MIN(AM407*(1+AM$6/Setup!$C$13)-CK408,MAX(0,$H408-SUM($DP408:EH408)))</f>
        <v/>
      </c>
      <c r="EJ408">
        <f>MIN(AN407*(1+AN$6/Setup!$C$13)-CL408,MAX(0,$H408-SUM($DP408:EI408)))</f>
        <v/>
      </c>
      <c r="EK408">
        <f>MIN(AO407*(1+AO$6/Setup!$C$13)-CM408,MAX(0,$H408-SUM($DP408:EJ408)))</f>
        <v/>
      </c>
      <c r="EL408">
        <f>MIN(AP407*(1+AP$6/Setup!$C$13)-CN408,MAX(0,$H408-SUM($DP408:EK408)))</f>
        <v/>
      </c>
      <c r="EM408">
        <f>MIN(AQ407*(1+AQ$6/Setup!$C$13)-CO408,MAX(0,$H408-SUM($DP408:EL408)))</f>
        <v/>
      </c>
      <c r="EN408">
        <f>MIN(AR407*(1+AR$6/Setup!$C$13)-CP408,MAX(0,$H408-SUM($DP408:EM408)))</f>
        <v/>
      </c>
      <c r="EO408">
        <f>MIN(AS407*(1+AS$6/Setup!$C$13)-CQ408,MAX(0,$H408-SUM($DP408:EN408)))</f>
        <v/>
      </c>
      <c r="EP408">
        <f>MIN(AT407*(1+AT$6/Setup!$C$13)-CR408,MAX(0,$H408-SUM($DP408:EO408)))</f>
        <v/>
      </c>
      <c r="EQ408">
        <f>MIN(AU407*(1+AU$6/Setup!$C$13)-CS408,MAX(0,$H408-SUM($DP408:EP408)))</f>
        <v/>
      </c>
      <c r="ER408">
        <f>MIN(AV407*(1+AV$6/Setup!$C$13)-CT408,MAX(0,$H408-SUM($DP408:EQ408)))</f>
        <v/>
      </c>
      <c r="ES408">
        <f>MIN(AW407*(1+AW$6/Setup!$C$13)-CU408,MAX(0,$H408-SUM($DP408:ER408)))</f>
        <v/>
      </c>
      <c r="ET408">
        <f>MIN(AX407*(1+AX$6/Setup!$C$13)-CV408,MAX(0,$H408-SUM($DP408:ES408)))</f>
        <v/>
      </c>
      <c r="EU408">
        <f>MIN(AY407*(1+AY$6/Setup!$C$13)-CW408,MAX(0,$H408-SUM($DP408:ET408)))</f>
        <v/>
      </c>
      <c r="EV408">
        <f>MIN(AZ407*(1+AZ$6/Setup!$C$13)-CX408,MAX(0,$H408-SUM($DP408:EU408)))</f>
        <v/>
      </c>
      <c r="EW408">
        <f>MIN(BA407*(1+BA$6/Setup!$C$13)-CY408,MAX(0,$H408-SUM($DP408:EV408)))</f>
        <v/>
      </c>
      <c r="EX408">
        <f>MIN(BB407*(1+BB$6/Setup!$C$13)-CZ408,MAX(0,$H408-SUM($DP408:EW408)))</f>
        <v/>
      </c>
      <c r="EY408">
        <f>MIN(BC407*(1+BC$6/Setup!$C$13)-DA408,MAX(0,$H408-SUM($DP408:EX408)))</f>
        <v/>
      </c>
      <c r="EZ408">
        <f>MIN(BD407*(1+BD$6/Setup!$C$13)-DB408,MAX(0,$H408-SUM($DP408:EY408)))</f>
        <v/>
      </c>
      <c r="FA408">
        <f>MIN(BE407*(1+BE$6/Setup!$C$13)-DC408,MAX(0,$H408-SUM($DP408:EZ408)))</f>
        <v/>
      </c>
      <c r="FB408">
        <f>MIN(BF407*(1+BF$6/Setup!$C$13)-DD408,MAX(0,$H408-SUM($DP408:FA408)))</f>
        <v/>
      </c>
      <c r="FC408">
        <f>MIN(BG407*(1+BG$6/Setup!$C$13)-DE408,MAX(0,$H408-SUM($DP408:FB408)))</f>
        <v/>
      </c>
      <c r="FD408">
        <f>MIN(BH407*(1+BH$6/Setup!$C$13)-DF408,MAX(0,$H408-SUM($DP408:FC408)))</f>
        <v/>
      </c>
      <c r="FE408">
        <f>MIN(BI407*(1+BI$6/Setup!$C$13)-DG408,MAX(0,$H408-SUM($DP408:FD408)))</f>
        <v/>
      </c>
      <c r="FF408">
        <f>MIN(BJ407*(1+BJ$6/Setup!$C$13)-DH408,MAX(0,$H408-SUM($DP408:FE408)))</f>
        <v/>
      </c>
      <c r="FG408">
        <f>MIN(BK407*(1+BK$6/Setup!$C$13)-DI408,MAX(0,$H408-SUM($DP408:FF408)))</f>
        <v/>
      </c>
      <c r="FH408">
        <f>MIN(BL407*(1+BL$6/Setup!$C$13)-DJ408,MAX(0,$H408-SUM($DP408:FG408)))</f>
        <v/>
      </c>
      <c r="FI408">
        <f>MIN(BM407*(1+BM$6/Setup!$C$13)-DK408,MAX(0,$H408-SUM($DP408:FH408)))</f>
        <v/>
      </c>
      <c r="FJ408">
        <f>MIN(BN407*(1+BN$6/Setup!$C$13)-DL408,MAX(0,$H408-SUM($DP408:FI408)))</f>
        <v/>
      </c>
      <c r="FK408">
        <f>MIN(BO407*(1+BO$6/Setup!$C$13)-DM408,MAX(0,$H408-SUM($DP408:FJ408)))</f>
        <v/>
      </c>
      <c r="FL408">
        <f>MIN(BP407*(1+BP$6/Setup!$C$13)-DN408,MAX(0,$H408-SUM($DP408:FK408)))</f>
        <v/>
      </c>
      <c r="FM408">
        <f>MIN(BQ407*(1+BQ$6/Setup!$C$13)-DO408,MAX(0,$H408-SUM($DP408:FL408)))</f>
        <v/>
      </c>
    </row>
    <row r="409">
      <c r="A409">
        <f>A408+1</f>
        <v/>
      </c>
      <c r="B409">
        <f>IF(Setup!$C$6="Every week",Setup!$C$7+7*(A409-1),IF(Setup!$C$6="Every 2 weeks",Setup!$C$7+14*(A409-1),IF(Setup!$C$6="Every month",EDATE(Setup!$C$7,A409-1),EOMONTH(Setup!$C$7,INT((A409-1+Setup!$C$20)/2)-1)+MIN(IF(MOD(A409-1+Setup!$C$20,2)=0,Setup!$C$18,Setup!$C$19),DAY(EOMONTH(Setup!$C$7,INT((A409-1+Setup!$C$20)/2)))))))</f>
        <v/>
      </c>
      <c r="C409">
        <f>N('Paycheck Plan'!J405)</f>
        <v/>
      </c>
      <c r="D409">
        <f>N('Paycheck Plan'!K405)</f>
        <v/>
      </c>
      <c r="E409">
        <f>MIN(MAX(0,Setup!$C$10-F408),MAX(0,Setup!$C$8+C409-G409))</f>
        <v/>
      </c>
      <c r="F409">
        <f>F408+E409</f>
        <v/>
      </c>
      <c r="G409">
        <f>MIN(Setup!$C$14,MAX(0,Setup!$C$8+C409))</f>
        <v/>
      </c>
      <c r="H409">
        <f>MAX(0,Setup!$C$8+C409-G409-E409)+SUM($T$7:$BQ$7)-SUM(BR409:DO409)</f>
        <v/>
      </c>
      <c r="I409">
        <f>SUMPRODUCT(T408:BQ408,$T$6:$BQ$6)/Setup!$C$13</f>
        <v/>
      </c>
      <c r="J409">
        <f>SUM(T409:BQ409)</f>
        <v/>
      </c>
      <c r="K409">
        <f>IF(MAX(DP409:FM409)&gt;0,MATCH(MAX(DP409:FM409),DP409:FM409,0),1)</f>
        <v/>
      </c>
      <c r="T409">
        <f>MAX(0,T408*(1+T$6/Setup!$C$13)-BR409-DP409)+IF($K409=1,$D409,0)</f>
        <v/>
      </c>
      <c r="U409">
        <f>MAX(0,U408*(1+U$6/Setup!$C$13)-BS409-DQ409)+IF($K409=2,$D409,0)</f>
        <v/>
      </c>
      <c r="V409">
        <f>MAX(0,V408*(1+V$6/Setup!$C$13)-BT409-DR409)+IF($K409=3,$D409,0)</f>
        <v/>
      </c>
      <c r="W409">
        <f>MAX(0,W408*(1+W$6/Setup!$C$13)-BU409-DS409)+IF($K409=4,$D409,0)</f>
        <v/>
      </c>
      <c r="X409">
        <f>MAX(0,X408*(1+X$6/Setup!$C$13)-BV409-DT409)+IF($K409=5,$D409,0)</f>
        <v/>
      </c>
      <c r="Y409">
        <f>MAX(0,Y408*(1+Y$6/Setup!$C$13)-BW409-DU409)+IF($K409=6,$D409,0)</f>
        <v/>
      </c>
      <c r="Z409">
        <f>MAX(0,Z408*(1+Z$6/Setup!$C$13)-BX409-DV409)+IF($K409=7,$D409,0)</f>
        <v/>
      </c>
      <c r="AA409">
        <f>MAX(0,AA408*(1+AA$6/Setup!$C$13)-BY409-DW409)+IF($K409=8,$D409,0)</f>
        <v/>
      </c>
      <c r="AB409">
        <f>MAX(0,AB408*(1+AB$6/Setup!$C$13)-BZ409-DX409)+IF($K409=9,$D409,0)</f>
        <v/>
      </c>
      <c r="AC409">
        <f>MAX(0,AC408*(1+AC$6/Setup!$C$13)-CA409-DY409)+IF($K409=10,$D409,0)</f>
        <v/>
      </c>
      <c r="AD409">
        <f>MAX(0,AD408*(1+AD$6/Setup!$C$13)-CB409-DZ409)+IF($K409=11,$D409,0)</f>
        <v/>
      </c>
      <c r="AE409">
        <f>MAX(0,AE408*(1+AE$6/Setup!$C$13)-CC409-EA409)+IF($K409=12,$D409,0)</f>
        <v/>
      </c>
      <c r="AF409">
        <f>MAX(0,AF408*(1+AF$6/Setup!$C$13)-CD409-EB409)+IF($K409=13,$D409,0)</f>
        <v/>
      </c>
      <c r="AG409">
        <f>MAX(0,AG408*(1+AG$6/Setup!$C$13)-CE409-EC409)+IF($K409=14,$D409,0)</f>
        <v/>
      </c>
      <c r="AH409">
        <f>MAX(0,AH408*(1+AH$6/Setup!$C$13)-CF409-ED409)+IF($K409=15,$D409,0)</f>
        <v/>
      </c>
      <c r="AI409">
        <f>MAX(0,AI408*(1+AI$6/Setup!$C$13)-CG409-EE409)+IF($K409=16,$D409,0)</f>
        <v/>
      </c>
      <c r="AJ409">
        <f>MAX(0,AJ408*(1+AJ$6/Setup!$C$13)-CH409-EF409)+IF($K409=17,$D409,0)</f>
        <v/>
      </c>
      <c r="AK409">
        <f>MAX(0,AK408*(1+AK$6/Setup!$C$13)-CI409-EG409)+IF($K409=18,$D409,0)</f>
        <v/>
      </c>
      <c r="AL409">
        <f>MAX(0,AL408*(1+AL$6/Setup!$C$13)-CJ409-EH409)+IF($K409=19,$D409,0)</f>
        <v/>
      </c>
      <c r="AM409">
        <f>MAX(0,AM408*(1+AM$6/Setup!$C$13)-CK409-EI409)+IF($K409=20,$D409,0)</f>
        <v/>
      </c>
      <c r="AN409">
        <f>MAX(0,AN408*(1+AN$6/Setup!$C$13)-CL409-EJ409)+IF($K409=21,$D409,0)</f>
        <v/>
      </c>
      <c r="AO409">
        <f>MAX(0,AO408*(1+AO$6/Setup!$C$13)-CM409-EK409)+IF($K409=22,$D409,0)</f>
        <v/>
      </c>
      <c r="AP409">
        <f>MAX(0,AP408*(1+AP$6/Setup!$C$13)-CN409-EL409)+IF($K409=23,$D409,0)</f>
        <v/>
      </c>
      <c r="AQ409">
        <f>MAX(0,AQ408*(1+AQ$6/Setup!$C$13)-CO409-EM409)+IF($K409=24,$D409,0)</f>
        <v/>
      </c>
      <c r="AR409">
        <f>MAX(0,AR408*(1+AR$6/Setup!$C$13)-CP409-EN409)+IF($K409=25,$D409,0)</f>
        <v/>
      </c>
      <c r="AS409">
        <f>MAX(0,AS408*(1+AS$6/Setup!$C$13)-CQ409-EO409)+IF($K409=26,$D409,0)</f>
        <v/>
      </c>
      <c r="AT409">
        <f>MAX(0,AT408*(1+AT$6/Setup!$C$13)-CR409-EP409)+IF($K409=27,$D409,0)</f>
        <v/>
      </c>
      <c r="AU409">
        <f>MAX(0,AU408*(1+AU$6/Setup!$C$13)-CS409-EQ409)+IF($K409=28,$D409,0)</f>
        <v/>
      </c>
      <c r="AV409">
        <f>MAX(0,AV408*(1+AV$6/Setup!$C$13)-CT409-ER409)+IF($K409=29,$D409,0)</f>
        <v/>
      </c>
      <c r="AW409">
        <f>MAX(0,AW408*(1+AW$6/Setup!$C$13)-CU409-ES409)+IF($K409=30,$D409,0)</f>
        <v/>
      </c>
      <c r="AX409">
        <f>MAX(0,AX408*(1+AX$6/Setup!$C$13)-CV409-ET409)+IF($K409=31,$D409,0)</f>
        <v/>
      </c>
      <c r="AY409">
        <f>MAX(0,AY408*(1+AY$6/Setup!$C$13)-CW409-EU409)+IF($K409=32,$D409,0)</f>
        <v/>
      </c>
      <c r="AZ409">
        <f>MAX(0,AZ408*(1+AZ$6/Setup!$C$13)-CX409-EV409)+IF($K409=33,$D409,0)</f>
        <v/>
      </c>
      <c r="BA409">
        <f>MAX(0,BA408*(1+BA$6/Setup!$C$13)-CY409-EW409)+IF($K409=34,$D409,0)</f>
        <v/>
      </c>
      <c r="BB409">
        <f>MAX(0,BB408*(1+BB$6/Setup!$C$13)-CZ409-EX409)+IF($K409=35,$D409,0)</f>
        <v/>
      </c>
      <c r="BC409">
        <f>MAX(0,BC408*(1+BC$6/Setup!$C$13)-DA409-EY409)+IF($K409=36,$D409,0)</f>
        <v/>
      </c>
      <c r="BD409">
        <f>MAX(0,BD408*(1+BD$6/Setup!$C$13)-DB409-EZ409)+IF($K409=37,$D409,0)</f>
        <v/>
      </c>
      <c r="BE409">
        <f>MAX(0,BE408*(1+BE$6/Setup!$C$13)-DC409-FA409)+IF($K409=38,$D409,0)</f>
        <v/>
      </c>
      <c r="BF409">
        <f>MAX(0,BF408*(1+BF$6/Setup!$C$13)-DD409-FB409)+IF($K409=39,$D409,0)</f>
        <v/>
      </c>
      <c r="BG409">
        <f>MAX(0,BG408*(1+BG$6/Setup!$C$13)-DE409-FC409)+IF($K409=40,$D409,0)</f>
        <v/>
      </c>
      <c r="BH409">
        <f>MAX(0,BH408*(1+BH$6/Setup!$C$13)-DF409-FD409)+IF($K409=41,$D409,0)</f>
        <v/>
      </c>
      <c r="BI409">
        <f>MAX(0,BI408*(1+BI$6/Setup!$C$13)-DG409-FE409)+IF($K409=42,$D409,0)</f>
        <v/>
      </c>
      <c r="BJ409">
        <f>MAX(0,BJ408*(1+BJ$6/Setup!$C$13)-DH409-FF409)+IF($K409=43,$D409,0)</f>
        <v/>
      </c>
      <c r="BK409">
        <f>MAX(0,BK408*(1+BK$6/Setup!$C$13)-DI409-FG409)+IF($K409=44,$D409,0)</f>
        <v/>
      </c>
      <c r="BL409">
        <f>MAX(0,BL408*(1+BL$6/Setup!$C$13)-DJ409-FH409)+IF($K409=45,$D409,0)</f>
        <v/>
      </c>
      <c r="BM409">
        <f>MAX(0,BM408*(1+BM$6/Setup!$C$13)-DK409-FI409)+IF($K409=46,$D409,0)</f>
        <v/>
      </c>
      <c r="BN409">
        <f>MAX(0,BN408*(1+BN$6/Setup!$C$13)-DL409-FJ409)+IF($K409=47,$D409,0)</f>
        <v/>
      </c>
      <c r="BO409">
        <f>MAX(0,BO408*(1+BO$6/Setup!$C$13)-DM409-FK409)+IF($K409=48,$D409,0)</f>
        <v/>
      </c>
      <c r="BP409">
        <f>MAX(0,BP408*(1+BP$6/Setup!$C$13)-DN409-FL409)+IF($K409=49,$D409,0)</f>
        <v/>
      </c>
      <c r="BQ409">
        <f>MAX(0,BQ408*(1+BQ$6/Setup!$C$13)-DO409-FM409)+IF($K409=50,$D409,0)</f>
        <v/>
      </c>
      <c r="BR409">
        <f>MIN(T408*(1+T$6/Setup!$C$13),T$7)</f>
        <v/>
      </c>
      <c r="BS409">
        <f>MIN(U408*(1+U$6/Setup!$C$13),U$7)</f>
        <v/>
      </c>
      <c r="BT409">
        <f>MIN(V408*(1+V$6/Setup!$C$13),V$7)</f>
        <v/>
      </c>
      <c r="BU409">
        <f>MIN(W408*(1+W$6/Setup!$C$13),W$7)</f>
        <v/>
      </c>
      <c r="BV409">
        <f>MIN(X408*(1+X$6/Setup!$C$13),X$7)</f>
        <v/>
      </c>
      <c r="BW409">
        <f>MIN(Y408*(1+Y$6/Setup!$C$13),Y$7)</f>
        <v/>
      </c>
      <c r="BX409">
        <f>MIN(Z408*(1+Z$6/Setup!$C$13),Z$7)</f>
        <v/>
      </c>
      <c r="BY409">
        <f>MIN(AA408*(1+AA$6/Setup!$C$13),AA$7)</f>
        <v/>
      </c>
      <c r="BZ409">
        <f>MIN(AB408*(1+AB$6/Setup!$C$13),AB$7)</f>
        <v/>
      </c>
      <c r="CA409">
        <f>MIN(AC408*(1+AC$6/Setup!$C$13),AC$7)</f>
        <v/>
      </c>
      <c r="CB409">
        <f>MIN(AD408*(1+AD$6/Setup!$C$13),AD$7)</f>
        <v/>
      </c>
      <c r="CC409">
        <f>MIN(AE408*(1+AE$6/Setup!$C$13),AE$7)</f>
        <v/>
      </c>
      <c r="CD409">
        <f>MIN(AF408*(1+AF$6/Setup!$C$13),AF$7)</f>
        <v/>
      </c>
      <c r="CE409">
        <f>MIN(AG408*(1+AG$6/Setup!$C$13),AG$7)</f>
        <v/>
      </c>
      <c r="CF409">
        <f>MIN(AH408*(1+AH$6/Setup!$C$13),AH$7)</f>
        <v/>
      </c>
      <c r="CG409">
        <f>MIN(AI408*(1+AI$6/Setup!$C$13),AI$7)</f>
        <v/>
      </c>
      <c r="CH409">
        <f>MIN(AJ408*(1+AJ$6/Setup!$C$13),AJ$7)</f>
        <v/>
      </c>
      <c r="CI409">
        <f>MIN(AK408*(1+AK$6/Setup!$C$13),AK$7)</f>
        <v/>
      </c>
      <c r="CJ409">
        <f>MIN(AL408*(1+AL$6/Setup!$C$13),AL$7)</f>
        <v/>
      </c>
      <c r="CK409">
        <f>MIN(AM408*(1+AM$6/Setup!$C$13),AM$7)</f>
        <v/>
      </c>
      <c r="CL409">
        <f>MIN(AN408*(1+AN$6/Setup!$C$13),AN$7)</f>
        <v/>
      </c>
      <c r="CM409">
        <f>MIN(AO408*(1+AO$6/Setup!$C$13),AO$7)</f>
        <v/>
      </c>
      <c r="CN409">
        <f>MIN(AP408*(1+AP$6/Setup!$C$13),AP$7)</f>
        <v/>
      </c>
      <c r="CO409">
        <f>MIN(AQ408*(1+AQ$6/Setup!$C$13),AQ$7)</f>
        <v/>
      </c>
      <c r="CP409">
        <f>MIN(AR408*(1+AR$6/Setup!$C$13),AR$7)</f>
        <v/>
      </c>
      <c r="CQ409">
        <f>MIN(AS408*(1+AS$6/Setup!$C$13),AS$7)</f>
        <v/>
      </c>
      <c r="CR409">
        <f>MIN(AT408*(1+AT$6/Setup!$C$13),AT$7)</f>
        <v/>
      </c>
      <c r="CS409">
        <f>MIN(AU408*(1+AU$6/Setup!$C$13),AU$7)</f>
        <v/>
      </c>
      <c r="CT409">
        <f>MIN(AV408*(1+AV$6/Setup!$C$13),AV$7)</f>
        <v/>
      </c>
      <c r="CU409">
        <f>MIN(AW408*(1+AW$6/Setup!$C$13),AW$7)</f>
        <v/>
      </c>
      <c r="CV409">
        <f>MIN(AX408*(1+AX$6/Setup!$C$13),AX$7)</f>
        <v/>
      </c>
      <c r="CW409">
        <f>MIN(AY408*(1+AY$6/Setup!$C$13),AY$7)</f>
        <v/>
      </c>
      <c r="CX409">
        <f>MIN(AZ408*(1+AZ$6/Setup!$C$13),AZ$7)</f>
        <v/>
      </c>
      <c r="CY409">
        <f>MIN(BA408*(1+BA$6/Setup!$C$13),BA$7)</f>
        <v/>
      </c>
      <c r="CZ409">
        <f>MIN(BB408*(1+BB$6/Setup!$C$13),BB$7)</f>
        <v/>
      </c>
      <c r="DA409">
        <f>MIN(BC408*(1+BC$6/Setup!$C$13),BC$7)</f>
        <v/>
      </c>
      <c r="DB409">
        <f>MIN(BD408*(1+BD$6/Setup!$C$13),BD$7)</f>
        <v/>
      </c>
      <c r="DC409">
        <f>MIN(BE408*(1+BE$6/Setup!$C$13),BE$7)</f>
        <v/>
      </c>
      <c r="DD409">
        <f>MIN(BF408*(1+BF$6/Setup!$C$13),BF$7)</f>
        <v/>
      </c>
      <c r="DE409">
        <f>MIN(BG408*(1+BG$6/Setup!$C$13),BG$7)</f>
        <v/>
      </c>
      <c r="DF409">
        <f>MIN(BH408*(1+BH$6/Setup!$C$13),BH$7)</f>
        <v/>
      </c>
      <c r="DG409">
        <f>MIN(BI408*(1+BI$6/Setup!$C$13),BI$7)</f>
        <v/>
      </c>
      <c r="DH409">
        <f>MIN(BJ408*(1+BJ$6/Setup!$C$13),BJ$7)</f>
        <v/>
      </c>
      <c r="DI409">
        <f>MIN(BK408*(1+BK$6/Setup!$C$13),BK$7)</f>
        <v/>
      </c>
      <c r="DJ409">
        <f>MIN(BL408*(1+BL$6/Setup!$C$13),BL$7)</f>
        <v/>
      </c>
      <c r="DK409">
        <f>MIN(BM408*(1+BM$6/Setup!$C$13),BM$7)</f>
        <v/>
      </c>
      <c r="DL409">
        <f>MIN(BN408*(1+BN$6/Setup!$C$13),BN$7)</f>
        <v/>
      </c>
      <c r="DM409">
        <f>MIN(BO408*(1+BO$6/Setup!$C$13),BO$7)</f>
        <v/>
      </c>
      <c r="DN409">
        <f>MIN(BP408*(1+BP$6/Setup!$C$13),BP$7)</f>
        <v/>
      </c>
      <c r="DO409">
        <f>MIN(BQ408*(1+BQ$6/Setup!$C$13),BQ$7)</f>
        <v/>
      </c>
      <c r="DP409">
        <f>MIN(T408*(1+T$6/Setup!$C$13)-BR409,$H409)</f>
        <v/>
      </c>
      <c r="DQ409">
        <f>MIN(U408*(1+U$6/Setup!$C$13)-BS409,MAX(0,$H409-SUM($DP409:DP409)))</f>
        <v/>
      </c>
      <c r="DR409">
        <f>MIN(V408*(1+V$6/Setup!$C$13)-BT409,MAX(0,$H409-SUM($DP409:DQ409)))</f>
        <v/>
      </c>
      <c r="DS409">
        <f>MIN(W408*(1+W$6/Setup!$C$13)-BU409,MAX(0,$H409-SUM($DP409:DR409)))</f>
        <v/>
      </c>
      <c r="DT409">
        <f>MIN(X408*(1+X$6/Setup!$C$13)-BV409,MAX(0,$H409-SUM($DP409:DS409)))</f>
        <v/>
      </c>
      <c r="DU409">
        <f>MIN(Y408*(1+Y$6/Setup!$C$13)-BW409,MAX(0,$H409-SUM($DP409:DT409)))</f>
        <v/>
      </c>
      <c r="DV409">
        <f>MIN(Z408*(1+Z$6/Setup!$C$13)-BX409,MAX(0,$H409-SUM($DP409:DU409)))</f>
        <v/>
      </c>
      <c r="DW409">
        <f>MIN(AA408*(1+AA$6/Setup!$C$13)-BY409,MAX(0,$H409-SUM($DP409:DV409)))</f>
        <v/>
      </c>
      <c r="DX409">
        <f>MIN(AB408*(1+AB$6/Setup!$C$13)-BZ409,MAX(0,$H409-SUM($DP409:DW409)))</f>
        <v/>
      </c>
      <c r="DY409">
        <f>MIN(AC408*(1+AC$6/Setup!$C$13)-CA409,MAX(0,$H409-SUM($DP409:DX409)))</f>
        <v/>
      </c>
      <c r="DZ409">
        <f>MIN(AD408*(1+AD$6/Setup!$C$13)-CB409,MAX(0,$H409-SUM($DP409:DY409)))</f>
        <v/>
      </c>
      <c r="EA409">
        <f>MIN(AE408*(1+AE$6/Setup!$C$13)-CC409,MAX(0,$H409-SUM($DP409:DZ409)))</f>
        <v/>
      </c>
      <c r="EB409">
        <f>MIN(AF408*(1+AF$6/Setup!$C$13)-CD409,MAX(0,$H409-SUM($DP409:EA409)))</f>
        <v/>
      </c>
      <c r="EC409">
        <f>MIN(AG408*(1+AG$6/Setup!$C$13)-CE409,MAX(0,$H409-SUM($DP409:EB409)))</f>
        <v/>
      </c>
      <c r="ED409">
        <f>MIN(AH408*(1+AH$6/Setup!$C$13)-CF409,MAX(0,$H409-SUM($DP409:EC409)))</f>
        <v/>
      </c>
      <c r="EE409">
        <f>MIN(AI408*(1+AI$6/Setup!$C$13)-CG409,MAX(0,$H409-SUM($DP409:ED409)))</f>
        <v/>
      </c>
      <c r="EF409">
        <f>MIN(AJ408*(1+AJ$6/Setup!$C$13)-CH409,MAX(0,$H409-SUM($DP409:EE409)))</f>
        <v/>
      </c>
      <c r="EG409">
        <f>MIN(AK408*(1+AK$6/Setup!$C$13)-CI409,MAX(0,$H409-SUM($DP409:EF409)))</f>
        <v/>
      </c>
      <c r="EH409">
        <f>MIN(AL408*(1+AL$6/Setup!$C$13)-CJ409,MAX(0,$H409-SUM($DP409:EG409)))</f>
        <v/>
      </c>
      <c r="EI409">
        <f>MIN(AM408*(1+AM$6/Setup!$C$13)-CK409,MAX(0,$H409-SUM($DP409:EH409)))</f>
        <v/>
      </c>
      <c r="EJ409">
        <f>MIN(AN408*(1+AN$6/Setup!$C$13)-CL409,MAX(0,$H409-SUM($DP409:EI409)))</f>
        <v/>
      </c>
      <c r="EK409">
        <f>MIN(AO408*(1+AO$6/Setup!$C$13)-CM409,MAX(0,$H409-SUM($DP409:EJ409)))</f>
        <v/>
      </c>
      <c r="EL409">
        <f>MIN(AP408*(1+AP$6/Setup!$C$13)-CN409,MAX(0,$H409-SUM($DP409:EK409)))</f>
        <v/>
      </c>
      <c r="EM409">
        <f>MIN(AQ408*(1+AQ$6/Setup!$C$13)-CO409,MAX(0,$H409-SUM($DP409:EL409)))</f>
        <v/>
      </c>
      <c r="EN409">
        <f>MIN(AR408*(1+AR$6/Setup!$C$13)-CP409,MAX(0,$H409-SUM($DP409:EM409)))</f>
        <v/>
      </c>
      <c r="EO409">
        <f>MIN(AS408*(1+AS$6/Setup!$C$13)-CQ409,MAX(0,$H409-SUM($DP409:EN409)))</f>
        <v/>
      </c>
      <c r="EP409">
        <f>MIN(AT408*(1+AT$6/Setup!$C$13)-CR409,MAX(0,$H409-SUM($DP409:EO409)))</f>
        <v/>
      </c>
      <c r="EQ409">
        <f>MIN(AU408*(1+AU$6/Setup!$C$13)-CS409,MAX(0,$H409-SUM($DP409:EP409)))</f>
        <v/>
      </c>
      <c r="ER409">
        <f>MIN(AV408*(1+AV$6/Setup!$C$13)-CT409,MAX(0,$H409-SUM($DP409:EQ409)))</f>
        <v/>
      </c>
      <c r="ES409">
        <f>MIN(AW408*(1+AW$6/Setup!$C$13)-CU409,MAX(0,$H409-SUM($DP409:ER409)))</f>
        <v/>
      </c>
      <c r="ET409">
        <f>MIN(AX408*(1+AX$6/Setup!$C$13)-CV409,MAX(0,$H409-SUM($DP409:ES409)))</f>
        <v/>
      </c>
      <c r="EU409">
        <f>MIN(AY408*(1+AY$6/Setup!$C$13)-CW409,MAX(0,$H409-SUM($DP409:ET409)))</f>
        <v/>
      </c>
      <c r="EV409">
        <f>MIN(AZ408*(1+AZ$6/Setup!$C$13)-CX409,MAX(0,$H409-SUM($DP409:EU409)))</f>
        <v/>
      </c>
      <c r="EW409">
        <f>MIN(BA408*(1+BA$6/Setup!$C$13)-CY409,MAX(0,$H409-SUM($DP409:EV409)))</f>
        <v/>
      </c>
      <c r="EX409">
        <f>MIN(BB408*(1+BB$6/Setup!$C$13)-CZ409,MAX(0,$H409-SUM($DP409:EW409)))</f>
        <v/>
      </c>
      <c r="EY409">
        <f>MIN(BC408*(1+BC$6/Setup!$C$13)-DA409,MAX(0,$H409-SUM($DP409:EX409)))</f>
        <v/>
      </c>
      <c r="EZ409">
        <f>MIN(BD408*(1+BD$6/Setup!$C$13)-DB409,MAX(0,$H409-SUM($DP409:EY409)))</f>
        <v/>
      </c>
      <c r="FA409">
        <f>MIN(BE408*(1+BE$6/Setup!$C$13)-DC409,MAX(0,$H409-SUM($DP409:EZ409)))</f>
        <v/>
      </c>
      <c r="FB409">
        <f>MIN(BF408*(1+BF$6/Setup!$C$13)-DD409,MAX(0,$H409-SUM($DP409:FA409)))</f>
        <v/>
      </c>
      <c r="FC409">
        <f>MIN(BG408*(1+BG$6/Setup!$C$13)-DE409,MAX(0,$H409-SUM($DP409:FB409)))</f>
        <v/>
      </c>
      <c r="FD409">
        <f>MIN(BH408*(1+BH$6/Setup!$C$13)-DF409,MAX(0,$H409-SUM($DP409:FC409)))</f>
        <v/>
      </c>
      <c r="FE409">
        <f>MIN(BI408*(1+BI$6/Setup!$C$13)-DG409,MAX(0,$H409-SUM($DP409:FD409)))</f>
        <v/>
      </c>
      <c r="FF409">
        <f>MIN(BJ408*(1+BJ$6/Setup!$C$13)-DH409,MAX(0,$H409-SUM($DP409:FE409)))</f>
        <v/>
      </c>
      <c r="FG409">
        <f>MIN(BK408*(1+BK$6/Setup!$C$13)-DI409,MAX(0,$H409-SUM($DP409:FF409)))</f>
        <v/>
      </c>
      <c r="FH409">
        <f>MIN(BL408*(1+BL$6/Setup!$C$13)-DJ409,MAX(0,$H409-SUM($DP409:FG409)))</f>
        <v/>
      </c>
      <c r="FI409">
        <f>MIN(BM408*(1+BM$6/Setup!$C$13)-DK409,MAX(0,$H409-SUM($DP409:FH409)))</f>
        <v/>
      </c>
      <c r="FJ409">
        <f>MIN(BN408*(1+BN$6/Setup!$C$13)-DL409,MAX(0,$H409-SUM($DP409:FI409)))</f>
        <v/>
      </c>
      <c r="FK409">
        <f>MIN(BO408*(1+BO$6/Setup!$C$13)-DM409,MAX(0,$H409-SUM($DP409:FJ409)))</f>
        <v/>
      </c>
      <c r="FL409">
        <f>MIN(BP408*(1+BP$6/Setup!$C$13)-DN409,MAX(0,$H409-SUM($DP409:FK409)))</f>
        <v/>
      </c>
      <c r="FM409">
        <f>MIN(BQ408*(1+BQ$6/Setup!$C$13)-DO409,MAX(0,$H409-SUM($DP409:FL409)))</f>
        <v/>
      </c>
    </row>
    <row r="410">
      <c r="A410">
        <f>A409+1</f>
        <v/>
      </c>
      <c r="B410">
        <f>IF(Setup!$C$6="Every week",Setup!$C$7+7*(A410-1),IF(Setup!$C$6="Every 2 weeks",Setup!$C$7+14*(A410-1),IF(Setup!$C$6="Every month",EDATE(Setup!$C$7,A410-1),EOMONTH(Setup!$C$7,INT((A410-1+Setup!$C$20)/2)-1)+MIN(IF(MOD(A410-1+Setup!$C$20,2)=0,Setup!$C$18,Setup!$C$19),DAY(EOMONTH(Setup!$C$7,INT((A410-1+Setup!$C$20)/2)))))))</f>
        <v/>
      </c>
      <c r="C410">
        <f>N('Paycheck Plan'!J406)</f>
        <v/>
      </c>
      <c r="D410">
        <f>N('Paycheck Plan'!K406)</f>
        <v/>
      </c>
      <c r="E410">
        <f>MIN(MAX(0,Setup!$C$10-F409),MAX(0,Setup!$C$8+C410-G410))</f>
        <v/>
      </c>
      <c r="F410">
        <f>F409+E410</f>
        <v/>
      </c>
      <c r="G410">
        <f>MIN(Setup!$C$14,MAX(0,Setup!$C$8+C410))</f>
        <v/>
      </c>
      <c r="H410">
        <f>MAX(0,Setup!$C$8+C410-G410-E410)+SUM($T$7:$BQ$7)-SUM(BR410:DO410)</f>
        <v/>
      </c>
      <c r="I410">
        <f>SUMPRODUCT(T409:BQ409,$T$6:$BQ$6)/Setup!$C$13</f>
        <v/>
      </c>
      <c r="J410">
        <f>SUM(T410:BQ410)</f>
        <v/>
      </c>
      <c r="K410">
        <f>IF(MAX(DP410:FM410)&gt;0,MATCH(MAX(DP410:FM410),DP410:FM410,0),1)</f>
        <v/>
      </c>
      <c r="T410">
        <f>MAX(0,T409*(1+T$6/Setup!$C$13)-BR410-DP410)+IF($K410=1,$D410,0)</f>
        <v/>
      </c>
      <c r="U410">
        <f>MAX(0,U409*(1+U$6/Setup!$C$13)-BS410-DQ410)+IF($K410=2,$D410,0)</f>
        <v/>
      </c>
      <c r="V410">
        <f>MAX(0,V409*(1+V$6/Setup!$C$13)-BT410-DR410)+IF($K410=3,$D410,0)</f>
        <v/>
      </c>
      <c r="W410">
        <f>MAX(0,W409*(1+W$6/Setup!$C$13)-BU410-DS410)+IF($K410=4,$D410,0)</f>
        <v/>
      </c>
      <c r="X410">
        <f>MAX(0,X409*(1+X$6/Setup!$C$13)-BV410-DT410)+IF($K410=5,$D410,0)</f>
        <v/>
      </c>
      <c r="Y410">
        <f>MAX(0,Y409*(1+Y$6/Setup!$C$13)-BW410-DU410)+IF($K410=6,$D410,0)</f>
        <v/>
      </c>
      <c r="Z410">
        <f>MAX(0,Z409*(1+Z$6/Setup!$C$13)-BX410-DV410)+IF($K410=7,$D410,0)</f>
        <v/>
      </c>
      <c r="AA410">
        <f>MAX(0,AA409*(1+AA$6/Setup!$C$13)-BY410-DW410)+IF($K410=8,$D410,0)</f>
        <v/>
      </c>
      <c r="AB410">
        <f>MAX(0,AB409*(1+AB$6/Setup!$C$13)-BZ410-DX410)+IF($K410=9,$D410,0)</f>
        <v/>
      </c>
      <c r="AC410">
        <f>MAX(0,AC409*(1+AC$6/Setup!$C$13)-CA410-DY410)+IF($K410=10,$D410,0)</f>
        <v/>
      </c>
      <c r="AD410">
        <f>MAX(0,AD409*(1+AD$6/Setup!$C$13)-CB410-DZ410)+IF($K410=11,$D410,0)</f>
        <v/>
      </c>
      <c r="AE410">
        <f>MAX(0,AE409*(1+AE$6/Setup!$C$13)-CC410-EA410)+IF($K410=12,$D410,0)</f>
        <v/>
      </c>
      <c r="AF410">
        <f>MAX(0,AF409*(1+AF$6/Setup!$C$13)-CD410-EB410)+IF($K410=13,$D410,0)</f>
        <v/>
      </c>
      <c r="AG410">
        <f>MAX(0,AG409*(1+AG$6/Setup!$C$13)-CE410-EC410)+IF($K410=14,$D410,0)</f>
        <v/>
      </c>
      <c r="AH410">
        <f>MAX(0,AH409*(1+AH$6/Setup!$C$13)-CF410-ED410)+IF($K410=15,$D410,0)</f>
        <v/>
      </c>
      <c r="AI410">
        <f>MAX(0,AI409*(1+AI$6/Setup!$C$13)-CG410-EE410)+IF($K410=16,$D410,0)</f>
        <v/>
      </c>
      <c r="AJ410">
        <f>MAX(0,AJ409*(1+AJ$6/Setup!$C$13)-CH410-EF410)+IF($K410=17,$D410,0)</f>
        <v/>
      </c>
      <c r="AK410">
        <f>MAX(0,AK409*(1+AK$6/Setup!$C$13)-CI410-EG410)+IF($K410=18,$D410,0)</f>
        <v/>
      </c>
      <c r="AL410">
        <f>MAX(0,AL409*(1+AL$6/Setup!$C$13)-CJ410-EH410)+IF($K410=19,$D410,0)</f>
        <v/>
      </c>
      <c r="AM410">
        <f>MAX(0,AM409*(1+AM$6/Setup!$C$13)-CK410-EI410)+IF($K410=20,$D410,0)</f>
        <v/>
      </c>
      <c r="AN410">
        <f>MAX(0,AN409*(1+AN$6/Setup!$C$13)-CL410-EJ410)+IF($K410=21,$D410,0)</f>
        <v/>
      </c>
      <c r="AO410">
        <f>MAX(0,AO409*(1+AO$6/Setup!$C$13)-CM410-EK410)+IF($K410=22,$D410,0)</f>
        <v/>
      </c>
      <c r="AP410">
        <f>MAX(0,AP409*(1+AP$6/Setup!$C$13)-CN410-EL410)+IF($K410=23,$D410,0)</f>
        <v/>
      </c>
      <c r="AQ410">
        <f>MAX(0,AQ409*(1+AQ$6/Setup!$C$13)-CO410-EM410)+IF($K410=24,$D410,0)</f>
        <v/>
      </c>
      <c r="AR410">
        <f>MAX(0,AR409*(1+AR$6/Setup!$C$13)-CP410-EN410)+IF($K410=25,$D410,0)</f>
        <v/>
      </c>
      <c r="AS410">
        <f>MAX(0,AS409*(1+AS$6/Setup!$C$13)-CQ410-EO410)+IF($K410=26,$D410,0)</f>
        <v/>
      </c>
      <c r="AT410">
        <f>MAX(0,AT409*(1+AT$6/Setup!$C$13)-CR410-EP410)+IF($K410=27,$D410,0)</f>
        <v/>
      </c>
      <c r="AU410">
        <f>MAX(0,AU409*(1+AU$6/Setup!$C$13)-CS410-EQ410)+IF($K410=28,$D410,0)</f>
        <v/>
      </c>
      <c r="AV410">
        <f>MAX(0,AV409*(1+AV$6/Setup!$C$13)-CT410-ER410)+IF($K410=29,$D410,0)</f>
        <v/>
      </c>
      <c r="AW410">
        <f>MAX(0,AW409*(1+AW$6/Setup!$C$13)-CU410-ES410)+IF($K410=30,$D410,0)</f>
        <v/>
      </c>
      <c r="AX410">
        <f>MAX(0,AX409*(1+AX$6/Setup!$C$13)-CV410-ET410)+IF($K410=31,$D410,0)</f>
        <v/>
      </c>
      <c r="AY410">
        <f>MAX(0,AY409*(1+AY$6/Setup!$C$13)-CW410-EU410)+IF($K410=32,$D410,0)</f>
        <v/>
      </c>
      <c r="AZ410">
        <f>MAX(0,AZ409*(1+AZ$6/Setup!$C$13)-CX410-EV410)+IF($K410=33,$D410,0)</f>
        <v/>
      </c>
      <c r="BA410">
        <f>MAX(0,BA409*(1+BA$6/Setup!$C$13)-CY410-EW410)+IF($K410=34,$D410,0)</f>
        <v/>
      </c>
      <c r="BB410">
        <f>MAX(0,BB409*(1+BB$6/Setup!$C$13)-CZ410-EX410)+IF($K410=35,$D410,0)</f>
        <v/>
      </c>
      <c r="BC410">
        <f>MAX(0,BC409*(1+BC$6/Setup!$C$13)-DA410-EY410)+IF($K410=36,$D410,0)</f>
        <v/>
      </c>
      <c r="BD410">
        <f>MAX(0,BD409*(1+BD$6/Setup!$C$13)-DB410-EZ410)+IF($K410=37,$D410,0)</f>
        <v/>
      </c>
      <c r="BE410">
        <f>MAX(0,BE409*(1+BE$6/Setup!$C$13)-DC410-FA410)+IF($K410=38,$D410,0)</f>
        <v/>
      </c>
      <c r="BF410">
        <f>MAX(0,BF409*(1+BF$6/Setup!$C$13)-DD410-FB410)+IF($K410=39,$D410,0)</f>
        <v/>
      </c>
      <c r="BG410">
        <f>MAX(0,BG409*(1+BG$6/Setup!$C$13)-DE410-FC410)+IF($K410=40,$D410,0)</f>
        <v/>
      </c>
      <c r="BH410">
        <f>MAX(0,BH409*(1+BH$6/Setup!$C$13)-DF410-FD410)+IF($K410=41,$D410,0)</f>
        <v/>
      </c>
      <c r="BI410">
        <f>MAX(0,BI409*(1+BI$6/Setup!$C$13)-DG410-FE410)+IF($K410=42,$D410,0)</f>
        <v/>
      </c>
      <c r="BJ410">
        <f>MAX(0,BJ409*(1+BJ$6/Setup!$C$13)-DH410-FF410)+IF($K410=43,$D410,0)</f>
        <v/>
      </c>
      <c r="BK410">
        <f>MAX(0,BK409*(1+BK$6/Setup!$C$13)-DI410-FG410)+IF($K410=44,$D410,0)</f>
        <v/>
      </c>
      <c r="BL410">
        <f>MAX(0,BL409*(1+BL$6/Setup!$C$13)-DJ410-FH410)+IF($K410=45,$D410,0)</f>
        <v/>
      </c>
      <c r="BM410">
        <f>MAX(0,BM409*(1+BM$6/Setup!$C$13)-DK410-FI410)+IF($K410=46,$D410,0)</f>
        <v/>
      </c>
      <c r="BN410">
        <f>MAX(0,BN409*(1+BN$6/Setup!$C$13)-DL410-FJ410)+IF($K410=47,$D410,0)</f>
        <v/>
      </c>
      <c r="BO410">
        <f>MAX(0,BO409*(1+BO$6/Setup!$C$13)-DM410-FK410)+IF($K410=48,$D410,0)</f>
        <v/>
      </c>
      <c r="BP410">
        <f>MAX(0,BP409*(1+BP$6/Setup!$C$13)-DN410-FL410)+IF($K410=49,$D410,0)</f>
        <v/>
      </c>
      <c r="BQ410">
        <f>MAX(0,BQ409*(1+BQ$6/Setup!$C$13)-DO410-FM410)+IF($K410=50,$D410,0)</f>
        <v/>
      </c>
      <c r="BR410">
        <f>MIN(T409*(1+T$6/Setup!$C$13),T$7)</f>
        <v/>
      </c>
      <c r="BS410">
        <f>MIN(U409*(1+U$6/Setup!$C$13),U$7)</f>
        <v/>
      </c>
      <c r="BT410">
        <f>MIN(V409*(1+V$6/Setup!$C$13),V$7)</f>
        <v/>
      </c>
      <c r="BU410">
        <f>MIN(W409*(1+W$6/Setup!$C$13),W$7)</f>
        <v/>
      </c>
      <c r="BV410">
        <f>MIN(X409*(1+X$6/Setup!$C$13),X$7)</f>
        <v/>
      </c>
      <c r="BW410">
        <f>MIN(Y409*(1+Y$6/Setup!$C$13),Y$7)</f>
        <v/>
      </c>
      <c r="BX410">
        <f>MIN(Z409*(1+Z$6/Setup!$C$13),Z$7)</f>
        <v/>
      </c>
      <c r="BY410">
        <f>MIN(AA409*(1+AA$6/Setup!$C$13),AA$7)</f>
        <v/>
      </c>
      <c r="BZ410">
        <f>MIN(AB409*(1+AB$6/Setup!$C$13),AB$7)</f>
        <v/>
      </c>
      <c r="CA410">
        <f>MIN(AC409*(1+AC$6/Setup!$C$13),AC$7)</f>
        <v/>
      </c>
      <c r="CB410">
        <f>MIN(AD409*(1+AD$6/Setup!$C$13),AD$7)</f>
        <v/>
      </c>
      <c r="CC410">
        <f>MIN(AE409*(1+AE$6/Setup!$C$13),AE$7)</f>
        <v/>
      </c>
      <c r="CD410">
        <f>MIN(AF409*(1+AF$6/Setup!$C$13),AF$7)</f>
        <v/>
      </c>
      <c r="CE410">
        <f>MIN(AG409*(1+AG$6/Setup!$C$13),AG$7)</f>
        <v/>
      </c>
      <c r="CF410">
        <f>MIN(AH409*(1+AH$6/Setup!$C$13),AH$7)</f>
        <v/>
      </c>
      <c r="CG410">
        <f>MIN(AI409*(1+AI$6/Setup!$C$13),AI$7)</f>
        <v/>
      </c>
      <c r="CH410">
        <f>MIN(AJ409*(1+AJ$6/Setup!$C$13),AJ$7)</f>
        <v/>
      </c>
      <c r="CI410">
        <f>MIN(AK409*(1+AK$6/Setup!$C$13),AK$7)</f>
        <v/>
      </c>
      <c r="CJ410">
        <f>MIN(AL409*(1+AL$6/Setup!$C$13),AL$7)</f>
        <v/>
      </c>
      <c r="CK410">
        <f>MIN(AM409*(1+AM$6/Setup!$C$13),AM$7)</f>
        <v/>
      </c>
      <c r="CL410">
        <f>MIN(AN409*(1+AN$6/Setup!$C$13),AN$7)</f>
        <v/>
      </c>
      <c r="CM410">
        <f>MIN(AO409*(1+AO$6/Setup!$C$13),AO$7)</f>
        <v/>
      </c>
      <c r="CN410">
        <f>MIN(AP409*(1+AP$6/Setup!$C$13),AP$7)</f>
        <v/>
      </c>
      <c r="CO410">
        <f>MIN(AQ409*(1+AQ$6/Setup!$C$13),AQ$7)</f>
        <v/>
      </c>
      <c r="CP410">
        <f>MIN(AR409*(1+AR$6/Setup!$C$13),AR$7)</f>
        <v/>
      </c>
      <c r="CQ410">
        <f>MIN(AS409*(1+AS$6/Setup!$C$13),AS$7)</f>
        <v/>
      </c>
      <c r="CR410">
        <f>MIN(AT409*(1+AT$6/Setup!$C$13),AT$7)</f>
        <v/>
      </c>
      <c r="CS410">
        <f>MIN(AU409*(1+AU$6/Setup!$C$13),AU$7)</f>
        <v/>
      </c>
      <c r="CT410">
        <f>MIN(AV409*(1+AV$6/Setup!$C$13),AV$7)</f>
        <v/>
      </c>
      <c r="CU410">
        <f>MIN(AW409*(1+AW$6/Setup!$C$13),AW$7)</f>
        <v/>
      </c>
      <c r="CV410">
        <f>MIN(AX409*(1+AX$6/Setup!$C$13),AX$7)</f>
        <v/>
      </c>
      <c r="CW410">
        <f>MIN(AY409*(1+AY$6/Setup!$C$13),AY$7)</f>
        <v/>
      </c>
      <c r="CX410">
        <f>MIN(AZ409*(1+AZ$6/Setup!$C$13),AZ$7)</f>
        <v/>
      </c>
      <c r="CY410">
        <f>MIN(BA409*(1+BA$6/Setup!$C$13),BA$7)</f>
        <v/>
      </c>
      <c r="CZ410">
        <f>MIN(BB409*(1+BB$6/Setup!$C$13),BB$7)</f>
        <v/>
      </c>
      <c r="DA410">
        <f>MIN(BC409*(1+BC$6/Setup!$C$13),BC$7)</f>
        <v/>
      </c>
      <c r="DB410">
        <f>MIN(BD409*(1+BD$6/Setup!$C$13),BD$7)</f>
        <v/>
      </c>
      <c r="DC410">
        <f>MIN(BE409*(1+BE$6/Setup!$C$13),BE$7)</f>
        <v/>
      </c>
      <c r="DD410">
        <f>MIN(BF409*(1+BF$6/Setup!$C$13),BF$7)</f>
        <v/>
      </c>
      <c r="DE410">
        <f>MIN(BG409*(1+BG$6/Setup!$C$13),BG$7)</f>
        <v/>
      </c>
      <c r="DF410">
        <f>MIN(BH409*(1+BH$6/Setup!$C$13),BH$7)</f>
        <v/>
      </c>
      <c r="DG410">
        <f>MIN(BI409*(1+BI$6/Setup!$C$13),BI$7)</f>
        <v/>
      </c>
      <c r="DH410">
        <f>MIN(BJ409*(1+BJ$6/Setup!$C$13),BJ$7)</f>
        <v/>
      </c>
      <c r="DI410">
        <f>MIN(BK409*(1+BK$6/Setup!$C$13),BK$7)</f>
        <v/>
      </c>
      <c r="DJ410">
        <f>MIN(BL409*(1+BL$6/Setup!$C$13),BL$7)</f>
        <v/>
      </c>
      <c r="DK410">
        <f>MIN(BM409*(1+BM$6/Setup!$C$13),BM$7)</f>
        <v/>
      </c>
      <c r="DL410">
        <f>MIN(BN409*(1+BN$6/Setup!$C$13),BN$7)</f>
        <v/>
      </c>
      <c r="DM410">
        <f>MIN(BO409*(1+BO$6/Setup!$C$13),BO$7)</f>
        <v/>
      </c>
      <c r="DN410">
        <f>MIN(BP409*(1+BP$6/Setup!$C$13),BP$7)</f>
        <v/>
      </c>
      <c r="DO410">
        <f>MIN(BQ409*(1+BQ$6/Setup!$C$13),BQ$7)</f>
        <v/>
      </c>
      <c r="DP410">
        <f>MIN(T409*(1+T$6/Setup!$C$13)-BR410,$H410)</f>
        <v/>
      </c>
      <c r="DQ410">
        <f>MIN(U409*(1+U$6/Setup!$C$13)-BS410,MAX(0,$H410-SUM($DP410:DP410)))</f>
        <v/>
      </c>
      <c r="DR410">
        <f>MIN(V409*(1+V$6/Setup!$C$13)-BT410,MAX(0,$H410-SUM($DP410:DQ410)))</f>
        <v/>
      </c>
      <c r="DS410">
        <f>MIN(W409*(1+W$6/Setup!$C$13)-BU410,MAX(0,$H410-SUM($DP410:DR410)))</f>
        <v/>
      </c>
      <c r="DT410">
        <f>MIN(X409*(1+X$6/Setup!$C$13)-BV410,MAX(0,$H410-SUM($DP410:DS410)))</f>
        <v/>
      </c>
      <c r="DU410">
        <f>MIN(Y409*(1+Y$6/Setup!$C$13)-BW410,MAX(0,$H410-SUM($DP410:DT410)))</f>
        <v/>
      </c>
      <c r="DV410">
        <f>MIN(Z409*(1+Z$6/Setup!$C$13)-BX410,MAX(0,$H410-SUM($DP410:DU410)))</f>
        <v/>
      </c>
      <c r="DW410">
        <f>MIN(AA409*(1+AA$6/Setup!$C$13)-BY410,MAX(0,$H410-SUM($DP410:DV410)))</f>
        <v/>
      </c>
      <c r="DX410">
        <f>MIN(AB409*(1+AB$6/Setup!$C$13)-BZ410,MAX(0,$H410-SUM($DP410:DW410)))</f>
        <v/>
      </c>
      <c r="DY410">
        <f>MIN(AC409*(1+AC$6/Setup!$C$13)-CA410,MAX(0,$H410-SUM($DP410:DX410)))</f>
        <v/>
      </c>
      <c r="DZ410">
        <f>MIN(AD409*(1+AD$6/Setup!$C$13)-CB410,MAX(0,$H410-SUM($DP410:DY410)))</f>
        <v/>
      </c>
      <c r="EA410">
        <f>MIN(AE409*(1+AE$6/Setup!$C$13)-CC410,MAX(0,$H410-SUM($DP410:DZ410)))</f>
        <v/>
      </c>
      <c r="EB410">
        <f>MIN(AF409*(1+AF$6/Setup!$C$13)-CD410,MAX(0,$H410-SUM($DP410:EA410)))</f>
        <v/>
      </c>
      <c r="EC410">
        <f>MIN(AG409*(1+AG$6/Setup!$C$13)-CE410,MAX(0,$H410-SUM($DP410:EB410)))</f>
        <v/>
      </c>
      <c r="ED410">
        <f>MIN(AH409*(1+AH$6/Setup!$C$13)-CF410,MAX(0,$H410-SUM($DP410:EC410)))</f>
        <v/>
      </c>
      <c r="EE410">
        <f>MIN(AI409*(1+AI$6/Setup!$C$13)-CG410,MAX(0,$H410-SUM($DP410:ED410)))</f>
        <v/>
      </c>
      <c r="EF410">
        <f>MIN(AJ409*(1+AJ$6/Setup!$C$13)-CH410,MAX(0,$H410-SUM($DP410:EE410)))</f>
        <v/>
      </c>
      <c r="EG410">
        <f>MIN(AK409*(1+AK$6/Setup!$C$13)-CI410,MAX(0,$H410-SUM($DP410:EF410)))</f>
        <v/>
      </c>
      <c r="EH410">
        <f>MIN(AL409*(1+AL$6/Setup!$C$13)-CJ410,MAX(0,$H410-SUM($DP410:EG410)))</f>
        <v/>
      </c>
      <c r="EI410">
        <f>MIN(AM409*(1+AM$6/Setup!$C$13)-CK410,MAX(0,$H410-SUM($DP410:EH410)))</f>
        <v/>
      </c>
      <c r="EJ410">
        <f>MIN(AN409*(1+AN$6/Setup!$C$13)-CL410,MAX(0,$H410-SUM($DP410:EI410)))</f>
        <v/>
      </c>
      <c r="EK410">
        <f>MIN(AO409*(1+AO$6/Setup!$C$13)-CM410,MAX(0,$H410-SUM($DP410:EJ410)))</f>
        <v/>
      </c>
      <c r="EL410">
        <f>MIN(AP409*(1+AP$6/Setup!$C$13)-CN410,MAX(0,$H410-SUM($DP410:EK410)))</f>
        <v/>
      </c>
      <c r="EM410">
        <f>MIN(AQ409*(1+AQ$6/Setup!$C$13)-CO410,MAX(0,$H410-SUM($DP410:EL410)))</f>
        <v/>
      </c>
      <c r="EN410">
        <f>MIN(AR409*(1+AR$6/Setup!$C$13)-CP410,MAX(0,$H410-SUM($DP410:EM410)))</f>
        <v/>
      </c>
      <c r="EO410">
        <f>MIN(AS409*(1+AS$6/Setup!$C$13)-CQ410,MAX(0,$H410-SUM($DP410:EN410)))</f>
        <v/>
      </c>
      <c r="EP410">
        <f>MIN(AT409*(1+AT$6/Setup!$C$13)-CR410,MAX(0,$H410-SUM($DP410:EO410)))</f>
        <v/>
      </c>
      <c r="EQ410">
        <f>MIN(AU409*(1+AU$6/Setup!$C$13)-CS410,MAX(0,$H410-SUM($DP410:EP410)))</f>
        <v/>
      </c>
      <c r="ER410">
        <f>MIN(AV409*(1+AV$6/Setup!$C$13)-CT410,MAX(0,$H410-SUM($DP410:EQ410)))</f>
        <v/>
      </c>
      <c r="ES410">
        <f>MIN(AW409*(1+AW$6/Setup!$C$13)-CU410,MAX(0,$H410-SUM($DP410:ER410)))</f>
        <v/>
      </c>
      <c r="ET410">
        <f>MIN(AX409*(1+AX$6/Setup!$C$13)-CV410,MAX(0,$H410-SUM($DP410:ES410)))</f>
        <v/>
      </c>
      <c r="EU410">
        <f>MIN(AY409*(1+AY$6/Setup!$C$13)-CW410,MAX(0,$H410-SUM($DP410:ET410)))</f>
        <v/>
      </c>
      <c r="EV410">
        <f>MIN(AZ409*(1+AZ$6/Setup!$C$13)-CX410,MAX(0,$H410-SUM($DP410:EU410)))</f>
        <v/>
      </c>
      <c r="EW410">
        <f>MIN(BA409*(1+BA$6/Setup!$C$13)-CY410,MAX(0,$H410-SUM($DP410:EV410)))</f>
        <v/>
      </c>
      <c r="EX410">
        <f>MIN(BB409*(1+BB$6/Setup!$C$13)-CZ410,MAX(0,$H410-SUM($DP410:EW410)))</f>
        <v/>
      </c>
      <c r="EY410">
        <f>MIN(BC409*(1+BC$6/Setup!$C$13)-DA410,MAX(0,$H410-SUM($DP410:EX410)))</f>
        <v/>
      </c>
      <c r="EZ410">
        <f>MIN(BD409*(1+BD$6/Setup!$C$13)-DB410,MAX(0,$H410-SUM($DP410:EY410)))</f>
        <v/>
      </c>
      <c r="FA410">
        <f>MIN(BE409*(1+BE$6/Setup!$C$13)-DC410,MAX(0,$H410-SUM($DP410:EZ410)))</f>
        <v/>
      </c>
      <c r="FB410">
        <f>MIN(BF409*(1+BF$6/Setup!$C$13)-DD410,MAX(0,$H410-SUM($DP410:FA410)))</f>
        <v/>
      </c>
      <c r="FC410">
        <f>MIN(BG409*(1+BG$6/Setup!$C$13)-DE410,MAX(0,$H410-SUM($DP410:FB410)))</f>
        <v/>
      </c>
      <c r="FD410">
        <f>MIN(BH409*(1+BH$6/Setup!$C$13)-DF410,MAX(0,$H410-SUM($DP410:FC410)))</f>
        <v/>
      </c>
      <c r="FE410">
        <f>MIN(BI409*(1+BI$6/Setup!$C$13)-DG410,MAX(0,$H410-SUM($DP410:FD410)))</f>
        <v/>
      </c>
      <c r="FF410">
        <f>MIN(BJ409*(1+BJ$6/Setup!$C$13)-DH410,MAX(0,$H410-SUM($DP410:FE410)))</f>
        <v/>
      </c>
      <c r="FG410">
        <f>MIN(BK409*(1+BK$6/Setup!$C$13)-DI410,MAX(0,$H410-SUM($DP410:FF410)))</f>
        <v/>
      </c>
      <c r="FH410">
        <f>MIN(BL409*(1+BL$6/Setup!$C$13)-DJ410,MAX(0,$H410-SUM($DP410:FG410)))</f>
        <v/>
      </c>
      <c r="FI410">
        <f>MIN(BM409*(1+BM$6/Setup!$C$13)-DK410,MAX(0,$H410-SUM($DP410:FH410)))</f>
        <v/>
      </c>
      <c r="FJ410">
        <f>MIN(BN409*(1+BN$6/Setup!$C$13)-DL410,MAX(0,$H410-SUM($DP410:FI410)))</f>
        <v/>
      </c>
      <c r="FK410">
        <f>MIN(BO409*(1+BO$6/Setup!$C$13)-DM410,MAX(0,$H410-SUM($DP410:FJ410)))</f>
        <v/>
      </c>
      <c r="FL410">
        <f>MIN(BP409*(1+BP$6/Setup!$C$13)-DN410,MAX(0,$H410-SUM($DP410:FK410)))</f>
        <v/>
      </c>
      <c r="FM410">
        <f>MIN(BQ409*(1+BQ$6/Setup!$C$13)-DO410,MAX(0,$H410-SUM($DP410:FL410)))</f>
        <v/>
      </c>
    </row>
    <row r="411">
      <c r="A411">
        <f>A410+1</f>
        <v/>
      </c>
      <c r="B411">
        <f>IF(Setup!$C$6="Every week",Setup!$C$7+7*(A411-1),IF(Setup!$C$6="Every 2 weeks",Setup!$C$7+14*(A411-1),IF(Setup!$C$6="Every month",EDATE(Setup!$C$7,A411-1),EOMONTH(Setup!$C$7,INT((A411-1+Setup!$C$20)/2)-1)+MIN(IF(MOD(A411-1+Setup!$C$20,2)=0,Setup!$C$18,Setup!$C$19),DAY(EOMONTH(Setup!$C$7,INT((A411-1+Setup!$C$20)/2)))))))</f>
        <v/>
      </c>
      <c r="C411">
        <f>N('Paycheck Plan'!J407)</f>
        <v/>
      </c>
      <c r="D411">
        <f>N('Paycheck Plan'!K407)</f>
        <v/>
      </c>
      <c r="E411">
        <f>MIN(MAX(0,Setup!$C$10-F410),MAX(0,Setup!$C$8+C411-G411))</f>
        <v/>
      </c>
      <c r="F411">
        <f>F410+E411</f>
        <v/>
      </c>
      <c r="G411">
        <f>MIN(Setup!$C$14,MAX(0,Setup!$C$8+C411))</f>
        <v/>
      </c>
      <c r="H411">
        <f>MAX(0,Setup!$C$8+C411-G411-E411)+SUM($T$7:$BQ$7)-SUM(BR411:DO411)</f>
        <v/>
      </c>
      <c r="I411">
        <f>SUMPRODUCT(T410:BQ410,$T$6:$BQ$6)/Setup!$C$13</f>
        <v/>
      </c>
      <c r="J411">
        <f>SUM(T411:BQ411)</f>
        <v/>
      </c>
      <c r="K411">
        <f>IF(MAX(DP411:FM411)&gt;0,MATCH(MAX(DP411:FM411),DP411:FM411,0),1)</f>
        <v/>
      </c>
      <c r="T411">
        <f>MAX(0,T410*(1+T$6/Setup!$C$13)-BR411-DP411)+IF($K411=1,$D411,0)</f>
        <v/>
      </c>
      <c r="U411">
        <f>MAX(0,U410*(1+U$6/Setup!$C$13)-BS411-DQ411)+IF($K411=2,$D411,0)</f>
        <v/>
      </c>
      <c r="V411">
        <f>MAX(0,V410*(1+V$6/Setup!$C$13)-BT411-DR411)+IF($K411=3,$D411,0)</f>
        <v/>
      </c>
      <c r="W411">
        <f>MAX(0,W410*(1+W$6/Setup!$C$13)-BU411-DS411)+IF($K411=4,$D411,0)</f>
        <v/>
      </c>
      <c r="X411">
        <f>MAX(0,X410*(1+X$6/Setup!$C$13)-BV411-DT411)+IF($K411=5,$D411,0)</f>
        <v/>
      </c>
      <c r="Y411">
        <f>MAX(0,Y410*(1+Y$6/Setup!$C$13)-BW411-DU411)+IF($K411=6,$D411,0)</f>
        <v/>
      </c>
      <c r="Z411">
        <f>MAX(0,Z410*(1+Z$6/Setup!$C$13)-BX411-DV411)+IF($K411=7,$D411,0)</f>
        <v/>
      </c>
      <c r="AA411">
        <f>MAX(0,AA410*(1+AA$6/Setup!$C$13)-BY411-DW411)+IF($K411=8,$D411,0)</f>
        <v/>
      </c>
      <c r="AB411">
        <f>MAX(0,AB410*(1+AB$6/Setup!$C$13)-BZ411-DX411)+IF($K411=9,$D411,0)</f>
        <v/>
      </c>
      <c r="AC411">
        <f>MAX(0,AC410*(1+AC$6/Setup!$C$13)-CA411-DY411)+IF($K411=10,$D411,0)</f>
        <v/>
      </c>
      <c r="AD411">
        <f>MAX(0,AD410*(1+AD$6/Setup!$C$13)-CB411-DZ411)+IF($K411=11,$D411,0)</f>
        <v/>
      </c>
      <c r="AE411">
        <f>MAX(0,AE410*(1+AE$6/Setup!$C$13)-CC411-EA411)+IF($K411=12,$D411,0)</f>
        <v/>
      </c>
      <c r="AF411">
        <f>MAX(0,AF410*(1+AF$6/Setup!$C$13)-CD411-EB411)+IF($K411=13,$D411,0)</f>
        <v/>
      </c>
      <c r="AG411">
        <f>MAX(0,AG410*(1+AG$6/Setup!$C$13)-CE411-EC411)+IF($K411=14,$D411,0)</f>
        <v/>
      </c>
      <c r="AH411">
        <f>MAX(0,AH410*(1+AH$6/Setup!$C$13)-CF411-ED411)+IF($K411=15,$D411,0)</f>
        <v/>
      </c>
      <c r="AI411">
        <f>MAX(0,AI410*(1+AI$6/Setup!$C$13)-CG411-EE411)+IF($K411=16,$D411,0)</f>
        <v/>
      </c>
      <c r="AJ411">
        <f>MAX(0,AJ410*(1+AJ$6/Setup!$C$13)-CH411-EF411)+IF($K411=17,$D411,0)</f>
        <v/>
      </c>
      <c r="AK411">
        <f>MAX(0,AK410*(1+AK$6/Setup!$C$13)-CI411-EG411)+IF($K411=18,$D411,0)</f>
        <v/>
      </c>
      <c r="AL411">
        <f>MAX(0,AL410*(1+AL$6/Setup!$C$13)-CJ411-EH411)+IF($K411=19,$D411,0)</f>
        <v/>
      </c>
      <c r="AM411">
        <f>MAX(0,AM410*(1+AM$6/Setup!$C$13)-CK411-EI411)+IF($K411=20,$D411,0)</f>
        <v/>
      </c>
      <c r="AN411">
        <f>MAX(0,AN410*(1+AN$6/Setup!$C$13)-CL411-EJ411)+IF($K411=21,$D411,0)</f>
        <v/>
      </c>
      <c r="AO411">
        <f>MAX(0,AO410*(1+AO$6/Setup!$C$13)-CM411-EK411)+IF($K411=22,$D411,0)</f>
        <v/>
      </c>
      <c r="AP411">
        <f>MAX(0,AP410*(1+AP$6/Setup!$C$13)-CN411-EL411)+IF($K411=23,$D411,0)</f>
        <v/>
      </c>
      <c r="AQ411">
        <f>MAX(0,AQ410*(1+AQ$6/Setup!$C$13)-CO411-EM411)+IF($K411=24,$D411,0)</f>
        <v/>
      </c>
      <c r="AR411">
        <f>MAX(0,AR410*(1+AR$6/Setup!$C$13)-CP411-EN411)+IF($K411=25,$D411,0)</f>
        <v/>
      </c>
      <c r="AS411">
        <f>MAX(0,AS410*(1+AS$6/Setup!$C$13)-CQ411-EO411)+IF($K411=26,$D411,0)</f>
        <v/>
      </c>
      <c r="AT411">
        <f>MAX(0,AT410*(1+AT$6/Setup!$C$13)-CR411-EP411)+IF($K411=27,$D411,0)</f>
        <v/>
      </c>
      <c r="AU411">
        <f>MAX(0,AU410*(1+AU$6/Setup!$C$13)-CS411-EQ411)+IF($K411=28,$D411,0)</f>
        <v/>
      </c>
      <c r="AV411">
        <f>MAX(0,AV410*(1+AV$6/Setup!$C$13)-CT411-ER411)+IF($K411=29,$D411,0)</f>
        <v/>
      </c>
      <c r="AW411">
        <f>MAX(0,AW410*(1+AW$6/Setup!$C$13)-CU411-ES411)+IF($K411=30,$D411,0)</f>
        <v/>
      </c>
      <c r="AX411">
        <f>MAX(0,AX410*(1+AX$6/Setup!$C$13)-CV411-ET411)+IF($K411=31,$D411,0)</f>
        <v/>
      </c>
      <c r="AY411">
        <f>MAX(0,AY410*(1+AY$6/Setup!$C$13)-CW411-EU411)+IF($K411=32,$D411,0)</f>
        <v/>
      </c>
      <c r="AZ411">
        <f>MAX(0,AZ410*(1+AZ$6/Setup!$C$13)-CX411-EV411)+IF($K411=33,$D411,0)</f>
        <v/>
      </c>
      <c r="BA411">
        <f>MAX(0,BA410*(1+BA$6/Setup!$C$13)-CY411-EW411)+IF($K411=34,$D411,0)</f>
        <v/>
      </c>
      <c r="BB411">
        <f>MAX(0,BB410*(1+BB$6/Setup!$C$13)-CZ411-EX411)+IF($K411=35,$D411,0)</f>
        <v/>
      </c>
      <c r="BC411">
        <f>MAX(0,BC410*(1+BC$6/Setup!$C$13)-DA411-EY411)+IF($K411=36,$D411,0)</f>
        <v/>
      </c>
      <c r="BD411">
        <f>MAX(0,BD410*(1+BD$6/Setup!$C$13)-DB411-EZ411)+IF($K411=37,$D411,0)</f>
        <v/>
      </c>
      <c r="BE411">
        <f>MAX(0,BE410*(1+BE$6/Setup!$C$13)-DC411-FA411)+IF($K411=38,$D411,0)</f>
        <v/>
      </c>
      <c r="BF411">
        <f>MAX(0,BF410*(1+BF$6/Setup!$C$13)-DD411-FB411)+IF($K411=39,$D411,0)</f>
        <v/>
      </c>
      <c r="BG411">
        <f>MAX(0,BG410*(1+BG$6/Setup!$C$13)-DE411-FC411)+IF($K411=40,$D411,0)</f>
        <v/>
      </c>
      <c r="BH411">
        <f>MAX(0,BH410*(1+BH$6/Setup!$C$13)-DF411-FD411)+IF($K411=41,$D411,0)</f>
        <v/>
      </c>
      <c r="BI411">
        <f>MAX(0,BI410*(1+BI$6/Setup!$C$13)-DG411-FE411)+IF($K411=42,$D411,0)</f>
        <v/>
      </c>
      <c r="BJ411">
        <f>MAX(0,BJ410*(1+BJ$6/Setup!$C$13)-DH411-FF411)+IF($K411=43,$D411,0)</f>
        <v/>
      </c>
      <c r="BK411">
        <f>MAX(0,BK410*(1+BK$6/Setup!$C$13)-DI411-FG411)+IF($K411=44,$D411,0)</f>
        <v/>
      </c>
      <c r="BL411">
        <f>MAX(0,BL410*(1+BL$6/Setup!$C$13)-DJ411-FH411)+IF($K411=45,$D411,0)</f>
        <v/>
      </c>
      <c r="BM411">
        <f>MAX(0,BM410*(1+BM$6/Setup!$C$13)-DK411-FI411)+IF($K411=46,$D411,0)</f>
        <v/>
      </c>
      <c r="BN411">
        <f>MAX(0,BN410*(1+BN$6/Setup!$C$13)-DL411-FJ411)+IF($K411=47,$D411,0)</f>
        <v/>
      </c>
      <c r="BO411">
        <f>MAX(0,BO410*(1+BO$6/Setup!$C$13)-DM411-FK411)+IF($K411=48,$D411,0)</f>
        <v/>
      </c>
      <c r="BP411">
        <f>MAX(0,BP410*(1+BP$6/Setup!$C$13)-DN411-FL411)+IF($K411=49,$D411,0)</f>
        <v/>
      </c>
      <c r="BQ411">
        <f>MAX(0,BQ410*(1+BQ$6/Setup!$C$13)-DO411-FM411)+IF($K411=50,$D411,0)</f>
        <v/>
      </c>
      <c r="BR411">
        <f>MIN(T410*(1+T$6/Setup!$C$13),T$7)</f>
        <v/>
      </c>
      <c r="BS411">
        <f>MIN(U410*(1+U$6/Setup!$C$13),U$7)</f>
        <v/>
      </c>
      <c r="BT411">
        <f>MIN(V410*(1+V$6/Setup!$C$13),V$7)</f>
        <v/>
      </c>
      <c r="BU411">
        <f>MIN(W410*(1+W$6/Setup!$C$13),W$7)</f>
        <v/>
      </c>
      <c r="BV411">
        <f>MIN(X410*(1+X$6/Setup!$C$13),X$7)</f>
        <v/>
      </c>
      <c r="BW411">
        <f>MIN(Y410*(1+Y$6/Setup!$C$13),Y$7)</f>
        <v/>
      </c>
      <c r="BX411">
        <f>MIN(Z410*(1+Z$6/Setup!$C$13),Z$7)</f>
        <v/>
      </c>
      <c r="BY411">
        <f>MIN(AA410*(1+AA$6/Setup!$C$13),AA$7)</f>
        <v/>
      </c>
      <c r="BZ411">
        <f>MIN(AB410*(1+AB$6/Setup!$C$13),AB$7)</f>
        <v/>
      </c>
      <c r="CA411">
        <f>MIN(AC410*(1+AC$6/Setup!$C$13),AC$7)</f>
        <v/>
      </c>
      <c r="CB411">
        <f>MIN(AD410*(1+AD$6/Setup!$C$13),AD$7)</f>
        <v/>
      </c>
      <c r="CC411">
        <f>MIN(AE410*(1+AE$6/Setup!$C$13),AE$7)</f>
        <v/>
      </c>
      <c r="CD411">
        <f>MIN(AF410*(1+AF$6/Setup!$C$13),AF$7)</f>
        <v/>
      </c>
      <c r="CE411">
        <f>MIN(AG410*(1+AG$6/Setup!$C$13),AG$7)</f>
        <v/>
      </c>
      <c r="CF411">
        <f>MIN(AH410*(1+AH$6/Setup!$C$13),AH$7)</f>
        <v/>
      </c>
      <c r="CG411">
        <f>MIN(AI410*(1+AI$6/Setup!$C$13),AI$7)</f>
        <v/>
      </c>
      <c r="CH411">
        <f>MIN(AJ410*(1+AJ$6/Setup!$C$13),AJ$7)</f>
        <v/>
      </c>
      <c r="CI411">
        <f>MIN(AK410*(1+AK$6/Setup!$C$13),AK$7)</f>
        <v/>
      </c>
      <c r="CJ411">
        <f>MIN(AL410*(1+AL$6/Setup!$C$13),AL$7)</f>
        <v/>
      </c>
      <c r="CK411">
        <f>MIN(AM410*(1+AM$6/Setup!$C$13),AM$7)</f>
        <v/>
      </c>
      <c r="CL411">
        <f>MIN(AN410*(1+AN$6/Setup!$C$13),AN$7)</f>
        <v/>
      </c>
      <c r="CM411">
        <f>MIN(AO410*(1+AO$6/Setup!$C$13),AO$7)</f>
        <v/>
      </c>
      <c r="CN411">
        <f>MIN(AP410*(1+AP$6/Setup!$C$13),AP$7)</f>
        <v/>
      </c>
      <c r="CO411">
        <f>MIN(AQ410*(1+AQ$6/Setup!$C$13),AQ$7)</f>
        <v/>
      </c>
      <c r="CP411">
        <f>MIN(AR410*(1+AR$6/Setup!$C$13),AR$7)</f>
        <v/>
      </c>
      <c r="CQ411">
        <f>MIN(AS410*(1+AS$6/Setup!$C$13),AS$7)</f>
        <v/>
      </c>
      <c r="CR411">
        <f>MIN(AT410*(1+AT$6/Setup!$C$13),AT$7)</f>
        <v/>
      </c>
      <c r="CS411">
        <f>MIN(AU410*(1+AU$6/Setup!$C$13),AU$7)</f>
        <v/>
      </c>
      <c r="CT411">
        <f>MIN(AV410*(1+AV$6/Setup!$C$13),AV$7)</f>
        <v/>
      </c>
      <c r="CU411">
        <f>MIN(AW410*(1+AW$6/Setup!$C$13),AW$7)</f>
        <v/>
      </c>
      <c r="CV411">
        <f>MIN(AX410*(1+AX$6/Setup!$C$13),AX$7)</f>
        <v/>
      </c>
      <c r="CW411">
        <f>MIN(AY410*(1+AY$6/Setup!$C$13),AY$7)</f>
        <v/>
      </c>
      <c r="CX411">
        <f>MIN(AZ410*(1+AZ$6/Setup!$C$13),AZ$7)</f>
        <v/>
      </c>
      <c r="CY411">
        <f>MIN(BA410*(1+BA$6/Setup!$C$13),BA$7)</f>
        <v/>
      </c>
      <c r="CZ411">
        <f>MIN(BB410*(1+BB$6/Setup!$C$13),BB$7)</f>
        <v/>
      </c>
      <c r="DA411">
        <f>MIN(BC410*(1+BC$6/Setup!$C$13),BC$7)</f>
        <v/>
      </c>
      <c r="DB411">
        <f>MIN(BD410*(1+BD$6/Setup!$C$13),BD$7)</f>
        <v/>
      </c>
      <c r="DC411">
        <f>MIN(BE410*(1+BE$6/Setup!$C$13),BE$7)</f>
        <v/>
      </c>
      <c r="DD411">
        <f>MIN(BF410*(1+BF$6/Setup!$C$13),BF$7)</f>
        <v/>
      </c>
      <c r="DE411">
        <f>MIN(BG410*(1+BG$6/Setup!$C$13),BG$7)</f>
        <v/>
      </c>
      <c r="DF411">
        <f>MIN(BH410*(1+BH$6/Setup!$C$13),BH$7)</f>
        <v/>
      </c>
      <c r="DG411">
        <f>MIN(BI410*(1+BI$6/Setup!$C$13),BI$7)</f>
        <v/>
      </c>
      <c r="DH411">
        <f>MIN(BJ410*(1+BJ$6/Setup!$C$13),BJ$7)</f>
        <v/>
      </c>
      <c r="DI411">
        <f>MIN(BK410*(1+BK$6/Setup!$C$13),BK$7)</f>
        <v/>
      </c>
      <c r="DJ411">
        <f>MIN(BL410*(1+BL$6/Setup!$C$13),BL$7)</f>
        <v/>
      </c>
      <c r="DK411">
        <f>MIN(BM410*(1+BM$6/Setup!$C$13),BM$7)</f>
        <v/>
      </c>
      <c r="DL411">
        <f>MIN(BN410*(1+BN$6/Setup!$C$13),BN$7)</f>
        <v/>
      </c>
      <c r="DM411">
        <f>MIN(BO410*(1+BO$6/Setup!$C$13),BO$7)</f>
        <v/>
      </c>
      <c r="DN411">
        <f>MIN(BP410*(1+BP$6/Setup!$C$13),BP$7)</f>
        <v/>
      </c>
      <c r="DO411">
        <f>MIN(BQ410*(1+BQ$6/Setup!$C$13),BQ$7)</f>
        <v/>
      </c>
      <c r="DP411">
        <f>MIN(T410*(1+T$6/Setup!$C$13)-BR411,$H411)</f>
        <v/>
      </c>
      <c r="DQ411">
        <f>MIN(U410*(1+U$6/Setup!$C$13)-BS411,MAX(0,$H411-SUM($DP411:DP411)))</f>
        <v/>
      </c>
      <c r="DR411">
        <f>MIN(V410*(1+V$6/Setup!$C$13)-BT411,MAX(0,$H411-SUM($DP411:DQ411)))</f>
        <v/>
      </c>
      <c r="DS411">
        <f>MIN(W410*(1+W$6/Setup!$C$13)-BU411,MAX(0,$H411-SUM($DP411:DR411)))</f>
        <v/>
      </c>
      <c r="DT411">
        <f>MIN(X410*(1+X$6/Setup!$C$13)-BV411,MAX(0,$H411-SUM($DP411:DS411)))</f>
        <v/>
      </c>
      <c r="DU411">
        <f>MIN(Y410*(1+Y$6/Setup!$C$13)-BW411,MAX(0,$H411-SUM($DP411:DT411)))</f>
        <v/>
      </c>
      <c r="DV411">
        <f>MIN(Z410*(1+Z$6/Setup!$C$13)-BX411,MAX(0,$H411-SUM($DP411:DU411)))</f>
        <v/>
      </c>
      <c r="DW411">
        <f>MIN(AA410*(1+AA$6/Setup!$C$13)-BY411,MAX(0,$H411-SUM($DP411:DV411)))</f>
        <v/>
      </c>
      <c r="DX411">
        <f>MIN(AB410*(1+AB$6/Setup!$C$13)-BZ411,MAX(0,$H411-SUM($DP411:DW411)))</f>
        <v/>
      </c>
      <c r="DY411">
        <f>MIN(AC410*(1+AC$6/Setup!$C$13)-CA411,MAX(0,$H411-SUM($DP411:DX411)))</f>
        <v/>
      </c>
      <c r="DZ411">
        <f>MIN(AD410*(1+AD$6/Setup!$C$13)-CB411,MAX(0,$H411-SUM($DP411:DY411)))</f>
        <v/>
      </c>
      <c r="EA411">
        <f>MIN(AE410*(1+AE$6/Setup!$C$13)-CC411,MAX(0,$H411-SUM($DP411:DZ411)))</f>
        <v/>
      </c>
      <c r="EB411">
        <f>MIN(AF410*(1+AF$6/Setup!$C$13)-CD411,MAX(0,$H411-SUM($DP411:EA411)))</f>
        <v/>
      </c>
      <c r="EC411">
        <f>MIN(AG410*(1+AG$6/Setup!$C$13)-CE411,MAX(0,$H411-SUM($DP411:EB411)))</f>
        <v/>
      </c>
      <c r="ED411">
        <f>MIN(AH410*(1+AH$6/Setup!$C$13)-CF411,MAX(0,$H411-SUM($DP411:EC411)))</f>
        <v/>
      </c>
      <c r="EE411">
        <f>MIN(AI410*(1+AI$6/Setup!$C$13)-CG411,MAX(0,$H411-SUM($DP411:ED411)))</f>
        <v/>
      </c>
      <c r="EF411">
        <f>MIN(AJ410*(1+AJ$6/Setup!$C$13)-CH411,MAX(0,$H411-SUM($DP411:EE411)))</f>
        <v/>
      </c>
      <c r="EG411">
        <f>MIN(AK410*(1+AK$6/Setup!$C$13)-CI411,MAX(0,$H411-SUM($DP411:EF411)))</f>
        <v/>
      </c>
      <c r="EH411">
        <f>MIN(AL410*(1+AL$6/Setup!$C$13)-CJ411,MAX(0,$H411-SUM($DP411:EG411)))</f>
        <v/>
      </c>
      <c r="EI411">
        <f>MIN(AM410*(1+AM$6/Setup!$C$13)-CK411,MAX(0,$H411-SUM($DP411:EH411)))</f>
        <v/>
      </c>
      <c r="EJ411">
        <f>MIN(AN410*(1+AN$6/Setup!$C$13)-CL411,MAX(0,$H411-SUM($DP411:EI411)))</f>
        <v/>
      </c>
      <c r="EK411">
        <f>MIN(AO410*(1+AO$6/Setup!$C$13)-CM411,MAX(0,$H411-SUM($DP411:EJ411)))</f>
        <v/>
      </c>
      <c r="EL411">
        <f>MIN(AP410*(1+AP$6/Setup!$C$13)-CN411,MAX(0,$H411-SUM($DP411:EK411)))</f>
        <v/>
      </c>
      <c r="EM411">
        <f>MIN(AQ410*(1+AQ$6/Setup!$C$13)-CO411,MAX(0,$H411-SUM($DP411:EL411)))</f>
        <v/>
      </c>
      <c r="EN411">
        <f>MIN(AR410*(1+AR$6/Setup!$C$13)-CP411,MAX(0,$H411-SUM($DP411:EM411)))</f>
        <v/>
      </c>
      <c r="EO411">
        <f>MIN(AS410*(1+AS$6/Setup!$C$13)-CQ411,MAX(0,$H411-SUM($DP411:EN411)))</f>
        <v/>
      </c>
      <c r="EP411">
        <f>MIN(AT410*(1+AT$6/Setup!$C$13)-CR411,MAX(0,$H411-SUM($DP411:EO411)))</f>
        <v/>
      </c>
      <c r="EQ411">
        <f>MIN(AU410*(1+AU$6/Setup!$C$13)-CS411,MAX(0,$H411-SUM($DP411:EP411)))</f>
        <v/>
      </c>
      <c r="ER411">
        <f>MIN(AV410*(1+AV$6/Setup!$C$13)-CT411,MAX(0,$H411-SUM($DP411:EQ411)))</f>
        <v/>
      </c>
      <c r="ES411">
        <f>MIN(AW410*(1+AW$6/Setup!$C$13)-CU411,MAX(0,$H411-SUM($DP411:ER411)))</f>
        <v/>
      </c>
      <c r="ET411">
        <f>MIN(AX410*(1+AX$6/Setup!$C$13)-CV411,MAX(0,$H411-SUM($DP411:ES411)))</f>
        <v/>
      </c>
      <c r="EU411">
        <f>MIN(AY410*(1+AY$6/Setup!$C$13)-CW411,MAX(0,$H411-SUM($DP411:ET411)))</f>
        <v/>
      </c>
      <c r="EV411">
        <f>MIN(AZ410*(1+AZ$6/Setup!$C$13)-CX411,MAX(0,$H411-SUM($DP411:EU411)))</f>
        <v/>
      </c>
      <c r="EW411">
        <f>MIN(BA410*(1+BA$6/Setup!$C$13)-CY411,MAX(0,$H411-SUM($DP411:EV411)))</f>
        <v/>
      </c>
      <c r="EX411">
        <f>MIN(BB410*(1+BB$6/Setup!$C$13)-CZ411,MAX(0,$H411-SUM($DP411:EW411)))</f>
        <v/>
      </c>
      <c r="EY411">
        <f>MIN(BC410*(1+BC$6/Setup!$C$13)-DA411,MAX(0,$H411-SUM($DP411:EX411)))</f>
        <v/>
      </c>
      <c r="EZ411">
        <f>MIN(BD410*(1+BD$6/Setup!$C$13)-DB411,MAX(0,$H411-SUM($DP411:EY411)))</f>
        <v/>
      </c>
      <c r="FA411">
        <f>MIN(BE410*(1+BE$6/Setup!$C$13)-DC411,MAX(0,$H411-SUM($DP411:EZ411)))</f>
        <v/>
      </c>
      <c r="FB411">
        <f>MIN(BF410*(1+BF$6/Setup!$C$13)-DD411,MAX(0,$H411-SUM($DP411:FA411)))</f>
        <v/>
      </c>
      <c r="FC411">
        <f>MIN(BG410*(1+BG$6/Setup!$C$13)-DE411,MAX(0,$H411-SUM($DP411:FB411)))</f>
        <v/>
      </c>
      <c r="FD411">
        <f>MIN(BH410*(1+BH$6/Setup!$C$13)-DF411,MAX(0,$H411-SUM($DP411:FC411)))</f>
        <v/>
      </c>
      <c r="FE411">
        <f>MIN(BI410*(1+BI$6/Setup!$C$13)-DG411,MAX(0,$H411-SUM($DP411:FD411)))</f>
        <v/>
      </c>
      <c r="FF411">
        <f>MIN(BJ410*(1+BJ$6/Setup!$C$13)-DH411,MAX(0,$H411-SUM($DP411:FE411)))</f>
        <v/>
      </c>
      <c r="FG411">
        <f>MIN(BK410*(1+BK$6/Setup!$C$13)-DI411,MAX(0,$H411-SUM($DP411:FF411)))</f>
        <v/>
      </c>
      <c r="FH411">
        <f>MIN(BL410*(1+BL$6/Setup!$C$13)-DJ411,MAX(0,$H411-SUM($DP411:FG411)))</f>
        <v/>
      </c>
      <c r="FI411">
        <f>MIN(BM410*(1+BM$6/Setup!$C$13)-DK411,MAX(0,$H411-SUM($DP411:FH411)))</f>
        <v/>
      </c>
      <c r="FJ411">
        <f>MIN(BN410*(1+BN$6/Setup!$C$13)-DL411,MAX(0,$H411-SUM($DP411:FI411)))</f>
        <v/>
      </c>
      <c r="FK411">
        <f>MIN(BO410*(1+BO$6/Setup!$C$13)-DM411,MAX(0,$H411-SUM($DP411:FJ411)))</f>
        <v/>
      </c>
      <c r="FL411">
        <f>MIN(BP410*(1+BP$6/Setup!$C$13)-DN411,MAX(0,$H411-SUM($DP411:FK411)))</f>
        <v/>
      </c>
      <c r="FM411">
        <f>MIN(BQ410*(1+BQ$6/Setup!$C$13)-DO411,MAX(0,$H411-SUM($DP411:FL411)))</f>
        <v/>
      </c>
    </row>
    <row r="412">
      <c r="A412">
        <f>A411+1</f>
        <v/>
      </c>
      <c r="B412">
        <f>IF(Setup!$C$6="Every week",Setup!$C$7+7*(A412-1),IF(Setup!$C$6="Every 2 weeks",Setup!$C$7+14*(A412-1),IF(Setup!$C$6="Every month",EDATE(Setup!$C$7,A412-1),EOMONTH(Setup!$C$7,INT((A412-1+Setup!$C$20)/2)-1)+MIN(IF(MOD(A412-1+Setup!$C$20,2)=0,Setup!$C$18,Setup!$C$19),DAY(EOMONTH(Setup!$C$7,INT((A412-1+Setup!$C$20)/2)))))))</f>
        <v/>
      </c>
      <c r="C412">
        <f>N('Paycheck Plan'!J408)</f>
        <v/>
      </c>
      <c r="D412">
        <f>N('Paycheck Plan'!K408)</f>
        <v/>
      </c>
      <c r="E412">
        <f>MIN(MAX(0,Setup!$C$10-F411),MAX(0,Setup!$C$8+C412-G412))</f>
        <v/>
      </c>
      <c r="F412">
        <f>F411+E412</f>
        <v/>
      </c>
      <c r="G412">
        <f>MIN(Setup!$C$14,MAX(0,Setup!$C$8+C412))</f>
        <v/>
      </c>
      <c r="H412">
        <f>MAX(0,Setup!$C$8+C412-G412-E412)+SUM($T$7:$BQ$7)-SUM(BR412:DO412)</f>
        <v/>
      </c>
      <c r="I412">
        <f>SUMPRODUCT(T411:BQ411,$T$6:$BQ$6)/Setup!$C$13</f>
        <v/>
      </c>
      <c r="J412">
        <f>SUM(T412:BQ412)</f>
        <v/>
      </c>
      <c r="K412">
        <f>IF(MAX(DP412:FM412)&gt;0,MATCH(MAX(DP412:FM412),DP412:FM412,0),1)</f>
        <v/>
      </c>
      <c r="T412">
        <f>MAX(0,T411*(1+T$6/Setup!$C$13)-BR412-DP412)+IF($K412=1,$D412,0)</f>
        <v/>
      </c>
      <c r="U412">
        <f>MAX(0,U411*(1+U$6/Setup!$C$13)-BS412-DQ412)+IF($K412=2,$D412,0)</f>
        <v/>
      </c>
      <c r="V412">
        <f>MAX(0,V411*(1+V$6/Setup!$C$13)-BT412-DR412)+IF($K412=3,$D412,0)</f>
        <v/>
      </c>
      <c r="W412">
        <f>MAX(0,W411*(1+W$6/Setup!$C$13)-BU412-DS412)+IF($K412=4,$D412,0)</f>
        <v/>
      </c>
      <c r="X412">
        <f>MAX(0,X411*(1+X$6/Setup!$C$13)-BV412-DT412)+IF($K412=5,$D412,0)</f>
        <v/>
      </c>
      <c r="Y412">
        <f>MAX(0,Y411*(1+Y$6/Setup!$C$13)-BW412-DU412)+IF($K412=6,$D412,0)</f>
        <v/>
      </c>
      <c r="Z412">
        <f>MAX(0,Z411*(1+Z$6/Setup!$C$13)-BX412-DV412)+IF($K412=7,$D412,0)</f>
        <v/>
      </c>
      <c r="AA412">
        <f>MAX(0,AA411*(1+AA$6/Setup!$C$13)-BY412-DW412)+IF($K412=8,$D412,0)</f>
        <v/>
      </c>
      <c r="AB412">
        <f>MAX(0,AB411*(1+AB$6/Setup!$C$13)-BZ412-DX412)+IF($K412=9,$D412,0)</f>
        <v/>
      </c>
      <c r="AC412">
        <f>MAX(0,AC411*(1+AC$6/Setup!$C$13)-CA412-DY412)+IF($K412=10,$D412,0)</f>
        <v/>
      </c>
      <c r="AD412">
        <f>MAX(0,AD411*(1+AD$6/Setup!$C$13)-CB412-DZ412)+IF($K412=11,$D412,0)</f>
        <v/>
      </c>
      <c r="AE412">
        <f>MAX(0,AE411*(1+AE$6/Setup!$C$13)-CC412-EA412)+IF($K412=12,$D412,0)</f>
        <v/>
      </c>
      <c r="AF412">
        <f>MAX(0,AF411*(1+AF$6/Setup!$C$13)-CD412-EB412)+IF($K412=13,$D412,0)</f>
        <v/>
      </c>
      <c r="AG412">
        <f>MAX(0,AG411*(1+AG$6/Setup!$C$13)-CE412-EC412)+IF($K412=14,$D412,0)</f>
        <v/>
      </c>
      <c r="AH412">
        <f>MAX(0,AH411*(1+AH$6/Setup!$C$13)-CF412-ED412)+IF($K412=15,$D412,0)</f>
        <v/>
      </c>
      <c r="AI412">
        <f>MAX(0,AI411*(1+AI$6/Setup!$C$13)-CG412-EE412)+IF($K412=16,$D412,0)</f>
        <v/>
      </c>
      <c r="AJ412">
        <f>MAX(0,AJ411*(1+AJ$6/Setup!$C$13)-CH412-EF412)+IF($K412=17,$D412,0)</f>
        <v/>
      </c>
      <c r="AK412">
        <f>MAX(0,AK411*(1+AK$6/Setup!$C$13)-CI412-EG412)+IF($K412=18,$D412,0)</f>
        <v/>
      </c>
      <c r="AL412">
        <f>MAX(0,AL411*(1+AL$6/Setup!$C$13)-CJ412-EH412)+IF($K412=19,$D412,0)</f>
        <v/>
      </c>
      <c r="AM412">
        <f>MAX(0,AM411*(1+AM$6/Setup!$C$13)-CK412-EI412)+IF($K412=20,$D412,0)</f>
        <v/>
      </c>
      <c r="AN412">
        <f>MAX(0,AN411*(1+AN$6/Setup!$C$13)-CL412-EJ412)+IF($K412=21,$D412,0)</f>
        <v/>
      </c>
      <c r="AO412">
        <f>MAX(0,AO411*(1+AO$6/Setup!$C$13)-CM412-EK412)+IF($K412=22,$D412,0)</f>
        <v/>
      </c>
      <c r="AP412">
        <f>MAX(0,AP411*(1+AP$6/Setup!$C$13)-CN412-EL412)+IF($K412=23,$D412,0)</f>
        <v/>
      </c>
      <c r="AQ412">
        <f>MAX(0,AQ411*(1+AQ$6/Setup!$C$13)-CO412-EM412)+IF($K412=24,$D412,0)</f>
        <v/>
      </c>
      <c r="AR412">
        <f>MAX(0,AR411*(1+AR$6/Setup!$C$13)-CP412-EN412)+IF($K412=25,$D412,0)</f>
        <v/>
      </c>
      <c r="AS412">
        <f>MAX(0,AS411*(1+AS$6/Setup!$C$13)-CQ412-EO412)+IF($K412=26,$D412,0)</f>
        <v/>
      </c>
      <c r="AT412">
        <f>MAX(0,AT411*(1+AT$6/Setup!$C$13)-CR412-EP412)+IF($K412=27,$D412,0)</f>
        <v/>
      </c>
      <c r="AU412">
        <f>MAX(0,AU411*(1+AU$6/Setup!$C$13)-CS412-EQ412)+IF($K412=28,$D412,0)</f>
        <v/>
      </c>
      <c r="AV412">
        <f>MAX(0,AV411*(1+AV$6/Setup!$C$13)-CT412-ER412)+IF($K412=29,$D412,0)</f>
        <v/>
      </c>
      <c r="AW412">
        <f>MAX(0,AW411*(1+AW$6/Setup!$C$13)-CU412-ES412)+IF($K412=30,$D412,0)</f>
        <v/>
      </c>
      <c r="AX412">
        <f>MAX(0,AX411*(1+AX$6/Setup!$C$13)-CV412-ET412)+IF($K412=31,$D412,0)</f>
        <v/>
      </c>
      <c r="AY412">
        <f>MAX(0,AY411*(1+AY$6/Setup!$C$13)-CW412-EU412)+IF($K412=32,$D412,0)</f>
        <v/>
      </c>
      <c r="AZ412">
        <f>MAX(0,AZ411*(1+AZ$6/Setup!$C$13)-CX412-EV412)+IF($K412=33,$D412,0)</f>
        <v/>
      </c>
      <c r="BA412">
        <f>MAX(0,BA411*(1+BA$6/Setup!$C$13)-CY412-EW412)+IF($K412=34,$D412,0)</f>
        <v/>
      </c>
      <c r="BB412">
        <f>MAX(0,BB411*(1+BB$6/Setup!$C$13)-CZ412-EX412)+IF($K412=35,$D412,0)</f>
        <v/>
      </c>
      <c r="BC412">
        <f>MAX(0,BC411*(1+BC$6/Setup!$C$13)-DA412-EY412)+IF($K412=36,$D412,0)</f>
        <v/>
      </c>
      <c r="BD412">
        <f>MAX(0,BD411*(1+BD$6/Setup!$C$13)-DB412-EZ412)+IF($K412=37,$D412,0)</f>
        <v/>
      </c>
      <c r="BE412">
        <f>MAX(0,BE411*(1+BE$6/Setup!$C$13)-DC412-FA412)+IF($K412=38,$D412,0)</f>
        <v/>
      </c>
      <c r="BF412">
        <f>MAX(0,BF411*(1+BF$6/Setup!$C$13)-DD412-FB412)+IF($K412=39,$D412,0)</f>
        <v/>
      </c>
      <c r="BG412">
        <f>MAX(0,BG411*(1+BG$6/Setup!$C$13)-DE412-FC412)+IF($K412=40,$D412,0)</f>
        <v/>
      </c>
      <c r="BH412">
        <f>MAX(0,BH411*(1+BH$6/Setup!$C$13)-DF412-FD412)+IF($K412=41,$D412,0)</f>
        <v/>
      </c>
      <c r="BI412">
        <f>MAX(0,BI411*(1+BI$6/Setup!$C$13)-DG412-FE412)+IF($K412=42,$D412,0)</f>
        <v/>
      </c>
      <c r="BJ412">
        <f>MAX(0,BJ411*(1+BJ$6/Setup!$C$13)-DH412-FF412)+IF($K412=43,$D412,0)</f>
        <v/>
      </c>
      <c r="BK412">
        <f>MAX(0,BK411*(1+BK$6/Setup!$C$13)-DI412-FG412)+IF($K412=44,$D412,0)</f>
        <v/>
      </c>
      <c r="BL412">
        <f>MAX(0,BL411*(1+BL$6/Setup!$C$13)-DJ412-FH412)+IF($K412=45,$D412,0)</f>
        <v/>
      </c>
      <c r="BM412">
        <f>MAX(0,BM411*(1+BM$6/Setup!$C$13)-DK412-FI412)+IF($K412=46,$D412,0)</f>
        <v/>
      </c>
      <c r="BN412">
        <f>MAX(0,BN411*(1+BN$6/Setup!$C$13)-DL412-FJ412)+IF($K412=47,$D412,0)</f>
        <v/>
      </c>
      <c r="BO412">
        <f>MAX(0,BO411*(1+BO$6/Setup!$C$13)-DM412-FK412)+IF($K412=48,$D412,0)</f>
        <v/>
      </c>
      <c r="BP412">
        <f>MAX(0,BP411*(1+BP$6/Setup!$C$13)-DN412-FL412)+IF($K412=49,$D412,0)</f>
        <v/>
      </c>
      <c r="BQ412">
        <f>MAX(0,BQ411*(1+BQ$6/Setup!$C$13)-DO412-FM412)+IF($K412=50,$D412,0)</f>
        <v/>
      </c>
      <c r="BR412">
        <f>MIN(T411*(1+T$6/Setup!$C$13),T$7)</f>
        <v/>
      </c>
      <c r="BS412">
        <f>MIN(U411*(1+U$6/Setup!$C$13),U$7)</f>
        <v/>
      </c>
      <c r="BT412">
        <f>MIN(V411*(1+V$6/Setup!$C$13),V$7)</f>
        <v/>
      </c>
      <c r="BU412">
        <f>MIN(W411*(1+W$6/Setup!$C$13),W$7)</f>
        <v/>
      </c>
      <c r="BV412">
        <f>MIN(X411*(1+X$6/Setup!$C$13),X$7)</f>
        <v/>
      </c>
      <c r="BW412">
        <f>MIN(Y411*(1+Y$6/Setup!$C$13),Y$7)</f>
        <v/>
      </c>
      <c r="BX412">
        <f>MIN(Z411*(1+Z$6/Setup!$C$13),Z$7)</f>
        <v/>
      </c>
      <c r="BY412">
        <f>MIN(AA411*(1+AA$6/Setup!$C$13),AA$7)</f>
        <v/>
      </c>
      <c r="BZ412">
        <f>MIN(AB411*(1+AB$6/Setup!$C$13),AB$7)</f>
        <v/>
      </c>
      <c r="CA412">
        <f>MIN(AC411*(1+AC$6/Setup!$C$13),AC$7)</f>
        <v/>
      </c>
      <c r="CB412">
        <f>MIN(AD411*(1+AD$6/Setup!$C$13),AD$7)</f>
        <v/>
      </c>
      <c r="CC412">
        <f>MIN(AE411*(1+AE$6/Setup!$C$13),AE$7)</f>
        <v/>
      </c>
      <c r="CD412">
        <f>MIN(AF411*(1+AF$6/Setup!$C$13),AF$7)</f>
        <v/>
      </c>
      <c r="CE412">
        <f>MIN(AG411*(1+AG$6/Setup!$C$13),AG$7)</f>
        <v/>
      </c>
      <c r="CF412">
        <f>MIN(AH411*(1+AH$6/Setup!$C$13),AH$7)</f>
        <v/>
      </c>
      <c r="CG412">
        <f>MIN(AI411*(1+AI$6/Setup!$C$13),AI$7)</f>
        <v/>
      </c>
      <c r="CH412">
        <f>MIN(AJ411*(1+AJ$6/Setup!$C$13),AJ$7)</f>
        <v/>
      </c>
      <c r="CI412">
        <f>MIN(AK411*(1+AK$6/Setup!$C$13),AK$7)</f>
        <v/>
      </c>
      <c r="CJ412">
        <f>MIN(AL411*(1+AL$6/Setup!$C$13),AL$7)</f>
        <v/>
      </c>
      <c r="CK412">
        <f>MIN(AM411*(1+AM$6/Setup!$C$13),AM$7)</f>
        <v/>
      </c>
      <c r="CL412">
        <f>MIN(AN411*(1+AN$6/Setup!$C$13),AN$7)</f>
        <v/>
      </c>
      <c r="CM412">
        <f>MIN(AO411*(1+AO$6/Setup!$C$13),AO$7)</f>
        <v/>
      </c>
      <c r="CN412">
        <f>MIN(AP411*(1+AP$6/Setup!$C$13),AP$7)</f>
        <v/>
      </c>
      <c r="CO412">
        <f>MIN(AQ411*(1+AQ$6/Setup!$C$13),AQ$7)</f>
        <v/>
      </c>
      <c r="CP412">
        <f>MIN(AR411*(1+AR$6/Setup!$C$13),AR$7)</f>
        <v/>
      </c>
      <c r="CQ412">
        <f>MIN(AS411*(1+AS$6/Setup!$C$13),AS$7)</f>
        <v/>
      </c>
      <c r="CR412">
        <f>MIN(AT411*(1+AT$6/Setup!$C$13),AT$7)</f>
        <v/>
      </c>
      <c r="CS412">
        <f>MIN(AU411*(1+AU$6/Setup!$C$13),AU$7)</f>
        <v/>
      </c>
      <c r="CT412">
        <f>MIN(AV411*(1+AV$6/Setup!$C$13),AV$7)</f>
        <v/>
      </c>
      <c r="CU412">
        <f>MIN(AW411*(1+AW$6/Setup!$C$13),AW$7)</f>
        <v/>
      </c>
      <c r="CV412">
        <f>MIN(AX411*(1+AX$6/Setup!$C$13),AX$7)</f>
        <v/>
      </c>
      <c r="CW412">
        <f>MIN(AY411*(1+AY$6/Setup!$C$13),AY$7)</f>
        <v/>
      </c>
      <c r="CX412">
        <f>MIN(AZ411*(1+AZ$6/Setup!$C$13),AZ$7)</f>
        <v/>
      </c>
      <c r="CY412">
        <f>MIN(BA411*(1+BA$6/Setup!$C$13),BA$7)</f>
        <v/>
      </c>
      <c r="CZ412">
        <f>MIN(BB411*(1+BB$6/Setup!$C$13),BB$7)</f>
        <v/>
      </c>
      <c r="DA412">
        <f>MIN(BC411*(1+BC$6/Setup!$C$13),BC$7)</f>
        <v/>
      </c>
      <c r="DB412">
        <f>MIN(BD411*(1+BD$6/Setup!$C$13),BD$7)</f>
        <v/>
      </c>
      <c r="DC412">
        <f>MIN(BE411*(1+BE$6/Setup!$C$13),BE$7)</f>
        <v/>
      </c>
      <c r="DD412">
        <f>MIN(BF411*(1+BF$6/Setup!$C$13),BF$7)</f>
        <v/>
      </c>
      <c r="DE412">
        <f>MIN(BG411*(1+BG$6/Setup!$C$13),BG$7)</f>
        <v/>
      </c>
      <c r="DF412">
        <f>MIN(BH411*(1+BH$6/Setup!$C$13),BH$7)</f>
        <v/>
      </c>
      <c r="DG412">
        <f>MIN(BI411*(1+BI$6/Setup!$C$13),BI$7)</f>
        <v/>
      </c>
      <c r="DH412">
        <f>MIN(BJ411*(1+BJ$6/Setup!$C$13),BJ$7)</f>
        <v/>
      </c>
      <c r="DI412">
        <f>MIN(BK411*(1+BK$6/Setup!$C$13),BK$7)</f>
        <v/>
      </c>
      <c r="DJ412">
        <f>MIN(BL411*(1+BL$6/Setup!$C$13),BL$7)</f>
        <v/>
      </c>
      <c r="DK412">
        <f>MIN(BM411*(1+BM$6/Setup!$C$13),BM$7)</f>
        <v/>
      </c>
      <c r="DL412">
        <f>MIN(BN411*(1+BN$6/Setup!$C$13),BN$7)</f>
        <v/>
      </c>
      <c r="DM412">
        <f>MIN(BO411*(1+BO$6/Setup!$C$13),BO$7)</f>
        <v/>
      </c>
      <c r="DN412">
        <f>MIN(BP411*(1+BP$6/Setup!$C$13),BP$7)</f>
        <v/>
      </c>
      <c r="DO412">
        <f>MIN(BQ411*(1+BQ$6/Setup!$C$13),BQ$7)</f>
        <v/>
      </c>
      <c r="DP412">
        <f>MIN(T411*(1+T$6/Setup!$C$13)-BR412,$H412)</f>
        <v/>
      </c>
      <c r="DQ412">
        <f>MIN(U411*(1+U$6/Setup!$C$13)-BS412,MAX(0,$H412-SUM($DP412:DP412)))</f>
        <v/>
      </c>
      <c r="DR412">
        <f>MIN(V411*(1+V$6/Setup!$C$13)-BT412,MAX(0,$H412-SUM($DP412:DQ412)))</f>
        <v/>
      </c>
      <c r="DS412">
        <f>MIN(W411*(1+W$6/Setup!$C$13)-BU412,MAX(0,$H412-SUM($DP412:DR412)))</f>
        <v/>
      </c>
      <c r="DT412">
        <f>MIN(X411*(1+X$6/Setup!$C$13)-BV412,MAX(0,$H412-SUM($DP412:DS412)))</f>
        <v/>
      </c>
      <c r="DU412">
        <f>MIN(Y411*(1+Y$6/Setup!$C$13)-BW412,MAX(0,$H412-SUM($DP412:DT412)))</f>
        <v/>
      </c>
      <c r="DV412">
        <f>MIN(Z411*(1+Z$6/Setup!$C$13)-BX412,MAX(0,$H412-SUM($DP412:DU412)))</f>
        <v/>
      </c>
      <c r="DW412">
        <f>MIN(AA411*(1+AA$6/Setup!$C$13)-BY412,MAX(0,$H412-SUM($DP412:DV412)))</f>
        <v/>
      </c>
      <c r="DX412">
        <f>MIN(AB411*(1+AB$6/Setup!$C$13)-BZ412,MAX(0,$H412-SUM($DP412:DW412)))</f>
        <v/>
      </c>
      <c r="DY412">
        <f>MIN(AC411*(1+AC$6/Setup!$C$13)-CA412,MAX(0,$H412-SUM($DP412:DX412)))</f>
        <v/>
      </c>
      <c r="DZ412">
        <f>MIN(AD411*(1+AD$6/Setup!$C$13)-CB412,MAX(0,$H412-SUM($DP412:DY412)))</f>
        <v/>
      </c>
      <c r="EA412">
        <f>MIN(AE411*(1+AE$6/Setup!$C$13)-CC412,MAX(0,$H412-SUM($DP412:DZ412)))</f>
        <v/>
      </c>
      <c r="EB412">
        <f>MIN(AF411*(1+AF$6/Setup!$C$13)-CD412,MAX(0,$H412-SUM($DP412:EA412)))</f>
        <v/>
      </c>
      <c r="EC412">
        <f>MIN(AG411*(1+AG$6/Setup!$C$13)-CE412,MAX(0,$H412-SUM($DP412:EB412)))</f>
        <v/>
      </c>
      <c r="ED412">
        <f>MIN(AH411*(1+AH$6/Setup!$C$13)-CF412,MAX(0,$H412-SUM($DP412:EC412)))</f>
        <v/>
      </c>
      <c r="EE412">
        <f>MIN(AI411*(1+AI$6/Setup!$C$13)-CG412,MAX(0,$H412-SUM($DP412:ED412)))</f>
        <v/>
      </c>
      <c r="EF412">
        <f>MIN(AJ411*(1+AJ$6/Setup!$C$13)-CH412,MAX(0,$H412-SUM($DP412:EE412)))</f>
        <v/>
      </c>
      <c r="EG412">
        <f>MIN(AK411*(1+AK$6/Setup!$C$13)-CI412,MAX(0,$H412-SUM($DP412:EF412)))</f>
        <v/>
      </c>
      <c r="EH412">
        <f>MIN(AL411*(1+AL$6/Setup!$C$13)-CJ412,MAX(0,$H412-SUM($DP412:EG412)))</f>
        <v/>
      </c>
      <c r="EI412">
        <f>MIN(AM411*(1+AM$6/Setup!$C$13)-CK412,MAX(0,$H412-SUM($DP412:EH412)))</f>
        <v/>
      </c>
      <c r="EJ412">
        <f>MIN(AN411*(1+AN$6/Setup!$C$13)-CL412,MAX(0,$H412-SUM($DP412:EI412)))</f>
        <v/>
      </c>
      <c r="EK412">
        <f>MIN(AO411*(1+AO$6/Setup!$C$13)-CM412,MAX(0,$H412-SUM($DP412:EJ412)))</f>
        <v/>
      </c>
      <c r="EL412">
        <f>MIN(AP411*(1+AP$6/Setup!$C$13)-CN412,MAX(0,$H412-SUM($DP412:EK412)))</f>
        <v/>
      </c>
      <c r="EM412">
        <f>MIN(AQ411*(1+AQ$6/Setup!$C$13)-CO412,MAX(0,$H412-SUM($DP412:EL412)))</f>
        <v/>
      </c>
      <c r="EN412">
        <f>MIN(AR411*(1+AR$6/Setup!$C$13)-CP412,MAX(0,$H412-SUM($DP412:EM412)))</f>
        <v/>
      </c>
      <c r="EO412">
        <f>MIN(AS411*(1+AS$6/Setup!$C$13)-CQ412,MAX(0,$H412-SUM($DP412:EN412)))</f>
        <v/>
      </c>
      <c r="EP412">
        <f>MIN(AT411*(1+AT$6/Setup!$C$13)-CR412,MAX(0,$H412-SUM($DP412:EO412)))</f>
        <v/>
      </c>
      <c r="EQ412">
        <f>MIN(AU411*(1+AU$6/Setup!$C$13)-CS412,MAX(0,$H412-SUM($DP412:EP412)))</f>
        <v/>
      </c>
      <c r="ER412">
        <f>MIN(AV411*(1+AV$6/Setup!$C$13)-CT412,MAX(0,$H412-SUM($DP412:EQ412)))</f>
        <v/>
      </c>
      <c r="ES412">
        <f>MIN(AW411*(1+AW$6/Setup!$C$13)-CU412,MAX(0,$H412-SUM($DP412:ER412)))</f>
        <v/>
      </c>
      <c r="ET412">
        <f>MIN(AX411*(1+AX$6/Setup!$C$13)-CV412,MAX(0,$H412-SUM($DP412:ES412)))</f>
        <v/>
      </c>
      <c r="EU412">
        <f>MIN(AY411*(1+AY$6/Setup!$C$13)-CW412,MAX(0,$H412-SUM($DP412:ET412)))</f>
        <v/>
      </c>
      <c r="EV412">
        <f>MIN(AZ411*(1+AZ$6/Setup!$C$13)-CX412,MAX(0,$H412-SUM($DP412:EU412)))</f>
        <v/>
      </c>
      <c r="EW412">
        <f>MIN(BA411*(1+BA$6/Setup!$C$13)-CY412,MAX(0,$H412-SUM($DP412:EV412)))</f>
        <v/>
      </c>
      <c r="EX412">
        <f>MIN(BB411*(1+BB$6/Setup!$C$13)-CZ412,MAX(0,$H412-SUM($DP412:EW412)))</f>
        <v/>
      </c>
      <c r="EY412">
        <f>MIN(BC411*(1+BC$6/Setup!$C$13)-DA412,MAX(0,$H412-SUM($DP412:EX412)))</f>
        <v/>
      </c>
      <c r="EZ412">
        <f>MIN(BD411*(1+BD$6/Setup!$C$13)-DB412,MAX(0,$H412-SUM($DP412:EY412)))</f>
        <v/>
      </c>
      <c r="FA412">
        <f>MIN(BE411*(1+BE$6/Setup!$C$13)-DC412,MAX(0,$H412-SUM($DP412:EZ412)))</f>
        <v/>
      </c>
      <c r="FB412">
        <f>MIN(BF411*(1+BF$6/Setup!$C$13)-DD412,MAX(0,$H412-SUM($DP412:FA412)))</f>
        <v/>
      </c>
      <c r="FC412">
        <f>MIN(BG411*(1+BG$6/Setup!$C$13)-DE412,MAX(0,$H412-SUM($DP412:FB412)))</f>
        <v/>
      </c>
      <c r="FD412">
        <f>MIN(BH411*(1+BH$6/Setup!$C$13)-DF412,MAX(0,$H412-SUM($DP412:FC412)))</f>
        <v/>
      </c>
      <c r="FE412">
        <f>MIN(BI411*(1+BI$6/Setup!$C$13)-DG412,MAX(0,$H412-SUM($DP412:FD412)))</f>
        <v/>
      </c>
      <c r="FF412">
        <f>MIN(BJ411*(1+BJ$6/Setup!$C$13)-DH412,MAX(0,$H412-SUM($DP412:FE412)))</f>
        <v/>
      </c>
      <c r="FG412">
        <f>MIN(BK411*(1+BK$6/Setup!$C$13)-DI412,MAX(0,$H412-SUM($DP412:FF412)))</f>
        <v/>
      </c>
      <c r="FH412">
        <f>MIN(BL411*(1+BL$6/Setup!$C$13)-DJ412,MAX(0,$H412-SUM($DP412:FG412)))</f>
        <v/>
      </c>
      <c r="FI412">
        <f>MIN(BM411*(1+BM$6/Setup!$C$13)-DK412,MAX(0,$H412-SUM($DP412:FH412)))</f>
        <v/>
      </c>
      <c r="FJ412">
        <f>MIN(BN411*(1+BN$6/Setup!$C$13)-DL412,MAX(0,$H412-SUM($DP412:FI412)))</f>
        <v/>
      </c>
      <c r="FK412">
        <f>MIN(BO411*(1+BO$6/Setup!$C$13)-DM412,MAX(0,$H412-SUM($DP412:FJ412)))</f>
        <v/>
      </c>
      <c r="FL412">
        <f>MIN(BP411*(1+BP$6/Setup!$C$13)-DN412,MAX(0,$H412-SUM($DP412:FK412)))</f>
        <v/>
      </c>
      <c r="FM412">
        <f>MIN(BQ411*(1+BQ$6/Setup!$C$13)-DO412,MAX(0,$H412-SUM($DP412:FL412)))</f>
        <v/>
      </c>
    </row>
    <row r="413">
      <c r="A413">
        <f>A412+1</f>
        <v/>
      </c>
      <c r="B413">
        <f>IF(Setup!$C$6="Every week",Setup!$C$7+7*(A413-1),IF(Setup!$C$6="Every 2 weeks",Setup!$C$7+14*(A413-1),IF(Setup!$C$6="Every month",EDATE(Setup!$C$7,A413-1),EOMONTH(Setup!$C$7,INT((A413-1+Setup!$C$20)/2)-1)+MIN(IF(MOD(A413-1+Setup!$C$20,2)=0,Setup!$C$18,Setup!$C$19),DAY(EOMONTH(Setup!$C$7,INT((A413-1+Setup!$C$20)/2)))))))</f>
        <v/>
      </c>
      <c r="C413">
        <f>N('Paycheck Plan'!J409)</f>
        <v/>
      </c>
      <c r="D413">
        <f>N('Paycheck Plan'!K409)</f>
        <v/>
      </c>
      <c r="E413">
        <f>MIN(MAX(0,Setup!$C$10-F412),MAX(0,Setup!$C$8+C413-G413))</f>
        <v/>
      </c>
      <c r="F413">
        <f>F412+E413</f>
        <v/>
      </c>
      <c r="G413">
        <f>MIN(Setup!$C$14,MAX(0,Setup!$C$8+C413))</f>
        <v/>
      </c>
      <c r="H413">
        <f>MAX(0,Setup!$C$8+C413-G413-E413)+SUM($T$7:$BQ$7)-SUM(BR413:DO413)</f>
        <v/>
      </c>
      <c r="I413">
        <f>SUMPRODUCT(T412:BQ412,$T$6:$BQ$6)/Setup!$C$13</f>
        <v/>
      </c>
      <c r="J413">
        <f>SUM(T413:BQ413)</f>
        <v/>
      </c>
      <c r="K413">
        <f>IF(MAX(DP413:FM413)&gt;0,MATCH(MAX(DP413:FM413),DP413:FM413,0),1)</f>
        <v/>
      </c>
      <c r="T413">
        <f>MAX(0,T412*(1+T$6/Setup!$C$13)-BR413-DP413)+IF($K413=1,$D413,0)</f>
        <v/>
      </c>
      <c r="U413">
        <f>MAX(0,U412*(1+U$6/Setup!$C$13)-BS413-DQ413)+IF($K413=2,$D413,0)</f>
        <v/>
      </c>
      <c r="V413">
        <f>MAX(0,V412*(1+V$6/Setup!$C$13)-BT413-DR413)+IF($K413=3,$D413,0)</f>
        <v/>
      </c>
      <c r="W413">
        <f>MAX(0,W412*(1+W$6/Setup!$C$13)-BU413-DS413)+IF($K413=4,$D413,0)</f>
        <v/>
      </c>
      <c r="X413">
        <f>MAX(0,X412*(1+X$6/Setup!$C$13)-BV413-DT413)+IF($K413=5,$D413,0)</f>
        <v/>
      </c>
      <c r="Y413">
        <f>MAX(0,Y412*(1+Y$6/Setup!$C$13)-BW413-DU413)+IF($K413=6,$D413,0)</f>
        <v/>
      </c>
      <c r="Z413">
        <f>MAX(0,Z412*(1+Z$6/Setup!$C$13)-BX413-DV413)+IF($K413=7,$D413,0)</f>
        <v/>
      </c>
      <c r="AA413">
        <f>MAX(0,AA412*(1+AA$6/Setup!$C$13)-BY413-DW413)+IF($K413=8,$D413,0)</f>
        <v/>
      </c>
      <c r="AB413">
        <f>MAX(0,AB412*(1+AB$6/Setup!$C$13)-BZ413-DX413)+IF($K413=9,$D413,0)</f>
        <v/>
      </c>
      <c r="AC413">
        <f>MAX(0,AC412*(1+AC$6/Setup!$C$13)-CA413-DY413)+IF($K413=10,$D413,0)</f>
        <v/>
      </c>
      <c r="AD413">
        <f>MAX(0,AD412*(1+AD$6/Setup!$C$13)-CB413-DZ413)+IF($K413=11,$D413,0)</f>
        <v/>
      </c>
      <c r="AE413">
        <f>MAX(0,AE412*(1+AE$6/Setup!$C$13)-CC413-EA413)+IF($K413=12,$D413,0)</f>
        <v/>
      </c>
      <c r="AF413">
        <f>MAX(0,AF412*(1+AF$6/Setup!$C$13)-CD413-EB413)+IF($K413=13,$D413,0)</f>
        <v/>
      </c>
      <c r="AG413">
        <f>MAX(0,AG412*(1+AG$6/Setup!$C$13)-CE413-EC413)+IF($K413=14,$D413,0)</f>
        <v/>
      </c>
      <c r="AH413">
        <f>MAX(0,AH412*(1+AH$6/Setup!$C$13)-CF413-ED413)+IF($K413=15,$D413,0)</f>
        <v/>
      </c>
      <c r="AI413">
        <f>MAX(0,AI412*(1+AI$6/Setup!$C$13)-CG413-EE413)+IF($K413=16,$D413,0)</f>
        <v/>
      </c>
      <c r="AJ413">
        <f>MAX(0,AJ412*(1+AJ$6/Setup!$C$13)-CH413-EF413)+IF($K413=17,$D413,0)</f>
        <v/>
      </c>
      <c r="AK413">
        <f>MAX(0,AK412*(1+AK$6/Setup!$C$13)-CI413-EG413)+IF($K413=18,$D413,0)</f>
        <v/>
      </c>
      <c r="AL413">
        <f>MAX(0,AL412*(1+AL$6/Setup!$C$13)-CJ413-EH413)+IF($K413=19,$D413,0)</f>
        <v/>
      </c>
      <c r="AM413">
        <f>MAX(0,AM412*(1+AM$6/Setup!$C$13)-CK413-EI413)+IF($K413=20,$D413,0)</f>
        <v/>
      </c>
      <c r="AN413">
        <f>MAX(0,AN412*(1+AN$6/Setup!$C$13)-CL413-EJ413)+IF($K413=21,$D413,0)</f>
        <v/>
      </c>
      <c r="AO413">
        <f>MAX(0,AO412*(1+AO$6/Setup!$C$13)-CM413-EK413)+IF($K413=22,$D413,0)</f>
        <v/>
      </c>
      <c r="AP413">
        <f>MAX(0,AP412*(1+AP$6/Setup!$C$13)-CN413-EL413)+IF($K413=23,$D413,0)</f>
        <v/>
      </c>
      <c r="AQ413">
        <f>MAX(0,AQ412*(1+AQ$6/Setup!$C$13)-CO413-EM413)+IF($K413=24,$D413,0)</f>
        <v/>
      </c>
      <c r="AR413">
        <f>MAX(0,AR412*(1+AR$6/Setup!$C$13)-CP413-EN413)+IF($K413=25,$D413,0)</f>
        <v/>
      </c>
      <c r="AS413">
        <f>MAX(0,AS412*(1+AS$6/Setup!$C$13)-CQ413-EO413)+IF($K413=26,$D413,0)</f>
        <v/>
      </c>
      <c r="AT413">
        <f>MAX(0,AT412*(1+AT$6/Setup!$C$13)-CR413-EP413)+IF($K413=27,$D413,0)</f>
        <v/>
      </c>
      <c r="AU413">
        <f>MAX(0,AU412*(1+AU$6/Setup!$C$13)-CS413-EQ413)+IF($K413=28,$D413,0)</f>
        <v/>
      </c>
      <c r="AV413">
        <f>MAX(0,AV412*(1+AV$6/Setup!$C$13)-CT413-ER413)+IF($K413=29,$D413,0)</f>
        <v/>
      </c>
      <c r="AW413">
        <f>MAX(0,AW412*(1+AW$6/Setup!$C$13)-CU413-ES413)+IF($K413=30,$D413,0)</f>
        <v/>
      </c>
      <c r="AX413">
        <f>MAX(0,AX412*(1+AX$6/Setup!$C$13)-CV413-ET413)+IF($K413=31,$D413,0)</f>
        <v/>
      </c>
      <c r="AY413">
        <f>MAX(0,AY412*(1+AY$6/Setup!$C$13)-CW413-EU413)+IF($K413=32,$D413,0)</f>
        <v/>
      </c>
      <c r="AZ413">
        <f>MAX(0,AZ412*(1+AZ$6/Setup!$C$13)-CX413-EV413)+IF($K413=33,$D413,0)</f>
        <v/>
      </c>
      <c r="BA413">
        <f>MAX(0,BA412*(1+BA$6/Setup!$C$13)-CY413-EW413)+IF($K413=34,$D413,0)</f>
        <v/>
      </c>
      <c r="BB413">
        <f>MAX(0,BB412*(1+BB$6/Setup!$C$13)-CZ413-EX413)+IF($K413=35,$D413,0)</f>
        <v/>
      </c>
      <c r="BC413">
        <f>MAX(0,BC412*(1+BC$6/Setup!$C$13)-DA413-EY413)+IF($K413=36,$D413,0)</f>
        <v/>
      </c>
      <c r="BD413">
        <f>MAX(0,BD412*(1+BD$6/Setup!$C$13)-DB413-EZ413)+IF($K413=37,$D413,0)</f>
        <v/>
      </c>
      <c r="BE413">
        <f>MAX(0,BE412*(1+BE$6/Setup!$C$13)-DC413-FA413)+IF($K413=38,$D413,0)</f>
        <v/>
      </c>
      <c r="BF413">
        <f>MAX(0,BF412*(1+BF$6/Setup!$C$13)-DD413-FB413)+IF($K413=39,$D413,0)</f>
        <v/>
      </c>
      <c r="BG413">
        <f>MAX(0,BG412*(1+BG$6/Setup!$C$13)-DE413-FC413)+IF($K413=40,$D413,0)</f>
        <v/>
      </c>
      <c r="BH413">
        <f>MAX(0,BH412*(1+BH$6/Setup!$C$13)-DF413-FD413)+IF($K413=41,$D413,0)</f>
        <v/>
      </c>
      <c r="BI413">
        <f>MAX(0,BI412*(1+BI$6/Setup!$C$13)-DG413-FE413)+IF($K413=42,$D413,0)</f>
        <v/>
      </c>
      <c r="BJ413">
        <f>MAX(0,BJ412*(1+BJ$6/Setup!$C$13)-DH413-FF413)+IF($K413=43,$D413,0)</f>
        <v/>
      </c>
      <c r="BK413">
        <f>MAX(0,BK412*(1+BK$6/Setup!$C$13)-DI413-FG413)+IF($K413=44,$D413,0)</f>
        <v/>
      </c>
      <c r="BL413">
        <f>MAX(0,BL412*(1+BL$6/Setup!$C$13)-DJ413-FH413)+IF($K413=45,$D413,0)</f>
        <v/>
      </c>
      <c r="BM413">
        <f>MAX(0,BM412*(1+BM$6/Setup!$C$13)-DK413-FI413)+IF($K413=46,$D413,0)</f>
        <v/>
      </c>
      <c r="BN413">
        <f>MAX(0,BN412*(1+BN$6/Setup!$C$13)-DL413-FJ413)+IF($K413=47,$D413,0)</f>
        <v/>
      </c>
      <c r="BO413">
        <f>MAX(0,BO412*(1+BO$6/Setup!$C$13)-DM413-FK413)+IF($K413=48,$D413,0)</f>
        <v/>
      </c>
      <c r="BP413">
        <f>MAX(0,BP412*(1+BP$6/Setup!$C$13)-DN413-FL413)+IF($K413=49,$D413,0)</f>
        <v/>
      </c>
      <c r="BQ413">
        <f>MAX(0,BQ412*(1+BQ$6/Setup!$C$13)-DO413-FM413)+IF($K413=50,$D413,0)</f>
        <v/>
      </c>
      <c r="BR413">
        <f>MIN(T412*(1+T$6/Setup!$C$13),T$7)</f>
        <v/>
      </c>
      <c r="BS413">
        <f>MIN(U412*(1+U$6/Setup!$C$13),U$7)</f>
        <v/>
      </c>
      <c r="BT413">
        <f>MIN(V412*(1+V$6/Setup!$C$13),V$7)</f>
        <v/>
      </c>
      <c r="BU413">
        <f>MIN(W412*(1+W$6/Setup!$C$13),W$7)</f>
        <v/>
      </c>
      <c r="BV413">
        <f>MIN(X412*(1+X$6/Setup!$C$13),X$7)</f>
        <v/>
      </c>
      <c r="BW413">
        <f>MIN(Y412*(1+Y$6/Setup!$C$13),Y$7)</f>
        <v/>
      </c>
      <c r="BX413">
        <f>MIN(Z412*(1+Z$6/Setup!$C$13),Z$7)</f>
        <v/>
      </c>
      <c r="BY413">
        <f>MIN(AA412*(1+AA$6/Setup!$C$13),AA$7)</f>
        <v/>
      </c>
      <c r="BZ413">
        <f>MIN(AB412*(1+AB$6/Setup!$C$13),AB$7)</f>
        <v/>
      </c>
      <c r="CA413">
        <f>MIN(AC412*(1+AC$6/Setup!$C$13),AC$7)</f>
        <v/>
      </c>
      <c r="CB413">
        <f>MIN(AD412*(1+AD$6/Setup!$C$13),AD$7)</f>
        <v/>
      </c>
      <c r="CC413">
        <f>MIN(AE412*(1+AE$6/Setup!$C$13),AE$7)</f>
        <v/>
      </c>
      <c r="CD413">
        <f>MIN(AF412*(1+AF$6/Setup!$C$13),AF$7)</f>
        <v/>
      </c>
      <c r="CE413">
        <f>MIN(AG412*(1+AG$6/Setup!$C$13),AG$7)</f>
        <v/>
      </c>
      <c r="CF413">
        <f>MIN(AH412*(1+AH$6/Setup!$C$13),AH$7)</f>
        <v/>
      </c>
      <c r="CG413">
        <f>MIN(AI412*(1+AI$6/Setup!$C$13),AI$7)</f>
        <v/>
      </c>
      <c r="CH413">
        <f>MIN(AJ412*(1+AJ$6/Setup!$C$13),AJ$7)</f>
        <v/>
      </c>
      <c r="CI413">
        <f>MIN(AK412*(1+AK$6/Setup!$C$13),AK$7)</f>
        <v/>
      </c>
      <c r="CJ413">
        <f>MIN(AL412*(1+AL$6/Setup!$C$13),AL$7)</f>
        <v/>
      </c>
      <c r="CK413">
        <f>MIN(AM412*(1+AM$6/Setup!$C$13),AM$7)</f>
        <v/>
      </c>
      <c r="CL413">
        <f>MIN(AN412*(1+AN$6/Setup!$C$13),AN$7)</f>
        <v/>
      </c>
      <c r="CM413">
        <f>MIN(AO412*(1+AO$6/Setup!$C$13),AO$7)</f>
        <v/>
      </c>
      <c r="CN413">
        <f>MIN(AP412*(1+AP$6/Setup!$C$13),AP$7)</f>
        <v/>
      </c>
      <c r="CO413">
        <f>MIN(AQ412*(1+AQ$6/Setup!$C$13),AQ$7)</f>
        <v/>
      </c>
      <c r="CP413">
        <f>MIN(AR412*(1+AR$6/Setup!$C$13),AR$7)</f>
        <v/>
      </c>
      <c r="CQ413">
        <f>MIN(AS412*(1+AS$6/Setup!$C$13),AS$7)</f>
        <v/>
      </c>
      <c r="CR413">
        <f>MIN(AT412*(1+AT$6/Setup!$C$13),AT$7)</f>
        <v/>
      </c>
      <c r="CS413">
        <f>MIN(AU412*(1+AU$6/Setup!$C$13),AU$7)</f>
        <v/>
      </c>
      <c r="CT413">
        <f>MIN(AV412*(1+AV$6/Setup!$C$13),AV$7)</f>
        <v/>
      </c>
      <c r="CU413">
        <f>MIN(AW412*(1+AW$6/Setup!$C$13),AW$7)</f>
        <v/>
      </c>
      <c r="CV413">
        <f>MIN(AX412*(1+AX$6/Setup!$C$13),AX$7)</f>
        <v/>
      </c>
      <c r="CW413">
        <f>MIN(AY412*(1+AY$6/Setup!$C$13),AY$7)</f>
        <v/>
      </c>
      <c r="CX413">
        <f>MIN(AZ412*(1+AZ$6/Setup!$C$13),AZ$7)</f>
        <v/>
      </c>
      <c r="CY413">
        <f>MIN(BA412*(1+BA$6/Setup!$C$13),BA$7)</f>
        <v/>
      </c>
      <c r="CZ413">
        <f>MIN(BB412*(1+BB$6/Setup!$C$13),BB$7)</f>
        <v/>
      </c>
      <c r="DA413">
        <f>MIN(BC412*(1+BC$6/Setup!$C$13),BC$7)</f>
        <v/>
      </c>
      <c r="DB413">
        <f>MIN(BD412*(1+BD$6/Setup!$C$13),BD$7)</f>
        <v/>
      </c>
      <c r="DC413">
        <f>MIN(BE412*(1+BE$6/Setup!$C$13),BE$7)</f>
        <v/>
      </c>
      <c r="DD413">
        <f>MIN(BF412*(1+BF$6/Setup!$C$13),BF$7)</f>
        <v/>
      </c>
      <c r="DE413">
        <f>MIN(BG412*(1+BG$6/Setup!$C$13),BG$7)</f>
        <v/>
      </c>
      <c r="DF413">
        <f>MIN(BH412*(1+BH$6/Setup!$C$13),BH$7)</f>
        <v/>
      </c>
      <c r="DG413">
        <f>MIN(BI412*(1+BI$6/Setup!$C$13),BI$7)</f>
        <v/>
      </c>
      <c r="DH413">
        <f>MIN(BJ412*(1+BJ$6/Setup!$C$13),BJ$7)</f>
        <v/>
      </c>
      <c r="DI413">
        <f>MIN(BK412*(1+BK$6/Setup!$C$13),BK$7)</f>
        <v/>
      </c>
      <c r="DJ413">
        <f>MIN(BL412*(1+BL$6/Setup!$C$13),BL$7)</f>
        <v/>
      </c>
      <c r="DK413">
        <f>MIN(BM412*(1+BM$6/Setup!$C$13),BM$7)</f>
        <v/>
      </c>
      <c r="DL413">
        <f>MIN(BN412*(1+BN$6/Setup!$C$13),BN$7)</f>
        <v/>
      </c>
      <c r="DM413">
        <f>MIN(BO412*(1+BO$6/Setup!$C$13),BO$7)</f>
        <v/>
      </c>
      <c r="DN413">
        <f>MIN(BP412*(1+BP$6/Setup!$C$13),BP$7)</f>
        <v/>
      </c>
      <c r="DO413">
        <f>MIN(BQ412*(1+BQ$6/Setup!$C$13),BQ$7)</f>
        <v/>
      </c>
      <c r="DP413">
        <f>MIN(T412*(1+T$6/Setup!$C$13)-BR413,$H413)</f>
        <v/>
      </c>
      <c r="DQ413">
        <f>MIN(U412*(1+U$6/Setup!$C$13)-BS413,MAX(0,$H413-SUM($DP413:DP413)))</f>
        <v/>
      </c>
      <c r="DR413">
        <f>MIN(V412*(1+V$6/Setup!$C$13)-BT413,MAX(0,$H413-SUM($DP413:DQ413)))</f>
        <v/>
      </c>
      <c r="DS413">
        <f>MIN(W412*(1+W$6/Setup!$C$13)-BU413,MAX(0,$H413-SUM($DP413:DR413)))</f>
        <v/>
      </c>
      <c r="DT413">
        <f>MIN(X412*(1+X$6/Setup!$C$13)-BV413,MAX(0,$H413-SUM($DP413:DS413)))</f>
        <v/>
      </c>
      <c r="DU413">
        <f>MIN(Y412*(1+Y$6/Setup!$C$13)-BW413,MAX(0,$H413-SUM($DP413:DT413)))</f>
        <v/>
      </c>
      <c r="DV413">
        <f>MIN(Z412*(1+Z$6/Setup!$C$13)-BX413,MAX(0,$H413-SUM($DP413:DU413)))</f>
        <v/>
      </c>
      <c r="DW413">
        <f>MIN(AA412*(1+AA$6/Setup!$C$13)-BY413,MAX(0,$H413-SUM($DP413:DV413)))</f>
        <v/>
      </c>
      <c r="DX413">
        <f>MIN(AB412*(1+AB$6/Setup!$C$13)-BZ413,MAX(0,$H413-SUM($DP413:DW413)))</f>
        <v/>
      </c>
      <c r="DY413">
        <f>MIN(AC412*(1+AC$6/Setup!$C$13)-CA413,MAX(0,$H413-SUM($DP413:DX413)))</f>
        <v/>
      </c>
      <c r="DZ413">
        <f>MIN(AD412*(1+AD$6/Setup!$C$13)-CB413,MAX(0,$H413-SUM($DP413:DY413)))</f>
        <v/>
      </c>
      <c r="EA413">
        <f>MIN(AE412*(1+AE$6/Setup!$C$13)-CC413,MAX(0,$H413-SUM($DP413:DZ413)))</f>
        <v/>
      </c>
      <c r="EB413">
        <f>MIN(AF412*(1+AF$6/Setup!$C$13)-CD413,MAX(0,$H413-SUM($DP413:EA413)))</f>
        <v/>
      </c>
      <c r="EC413">
        <f>MIN(AG412*(1+AG$6/Setup!$C$13)-CE413,MAX(0,$H413-SUM($DP413:EB413)))</f>
        <v/>
      </c>
      <c r="ED413">
        <f>MIN(AH412*(1+AH$6/Setup!$C$13)-CF413,MAX(0,$H413-SUM($DP413:EC413)))</f>
        <v/>
      </c>
      <c r="EE413">
        <f>MIN(AI412*(1+AI$6/Setup!$C$13)-CG413,MAX(0,$H413-SUM($DP413:ED413)))</f>
        <v/>
      </c>
      <c r="EF413">
        <f>MIN(AJ412*(1+AJ$6/Setup!$C$13)-CH413,MAX(0,$H413-SUM($DP413:EE413)))</f>
        <v/>
      </c>
      <c r="EG413">
        <f>MIN(AK412*(1+AK$6/Setup!$C$13)-CI413,MAX(0,$H413-SUM($DP413:EF413)))</f>
        <v/>
      </c>
      <c r="EH413">
        <f>MIN(AL412*(1+AL$6/Setup!$C$13)-CJ413,MAX(0,$H413-SUM($DP413:EG413)))</f>
        <v/>
      </c>
      <c r="EI413">
        <f>MIN(AM412*(1+AM$6/Setup!$C$13)-CK413,MAX(0,$H413-SUM($DP413:EH413)))</f>
        <v/>
      </c>
      <c r="EJ413">
        <f>MIN(AN412*(1+AN$6/Setup!$C$13)-CL413,MAX(0,$H413-SUM($DP413:EI413)))</f>
        <v/>
      </c>
      <c r="EK413">
        <f>MIN(AO412*(1+AO$6/Setup!$C$13)-CM413,MAX(0,$H413-SUM($DP413:EJ413)))</f>
        <v/>
      </c>
      <c r="EL413">
        <f>MIN(AP412*(1+AP$6/Setup!$C$13)-CN413,MAX(0,$H413-SUM($DP413:EK413)))</f>
        <v/>
      </c>
      <c r="EM413">
        <f>MIN(AQ412*(1+AQ$6/Setup!$C$13)-CO413,MAX(0,$H413-SUM($DP413:EL413)))</f>
        <v/>
      </c>
      <c r="EN413">
        <f>MIN(AR412*(1+AR$6/Setup!$C$13)-CP413,MAX(0,$H413-SUM($DP413:EM413)))</f>
        <v/>
      </c>
      <c r="EO413">
        <f>MIN(AS412*(1+AS$6/Setup!$C$13)-CQ413,MAX(0,$H413-SUM($DP413:EN413)))</f>
        <v/>
      </c>
      <c r="EP413">
        <f>MIN(AT412*(1+AT$6/Setup!$C$13)-CR413,MAX(0,$H413-SUM($DP413:EO413)))</f>
        <v/>
      </c>
      <c r="EQ413">
        <f>MIN(AU412*(1+AU$6/Setup!$C$13)-CS413,MAX(0,$H413-SUM($DP413:EP413)))</f>
        <v/>
      </c>
      <c r="ER413">
        <f>MIN(AV412*(1+AV$6/Setup!$C$13)-CT413,MAX(0,$H413-SUM($DP413:EQ413)))</f>
        <v/>
      </c>
      <c r="ES413">
        <f>MIN(AW412*(1+AW$6/Setup!$C$13)-CU413,MAX(0,$H413-SUM($DP413:ER413)))</f>
        <v/>
      </c>
      <c r="ET413">
        <f>MIN(AX412*(1+AX$6/Setup!$C$13)-CV413,MAX(0,$H413-SUM($DP413:ES413)))</f>
        <v/>
      </c>
      <c r="EU413">
        <f>MIN(AY412*(1+AY$6/Setup!$C$13)-CW413,MAX(0,$H413-SUM($DP413:ET413)))</f>
        <v/>
      </c>
      <c r="EV413">
        <f>MIN(AZ412*(1+AZ$6/Setup!$C$13)-CX413,MAX(0,$H413-SUM($DP413:EU413)))</f>
        <v/>
      </c>
      <c r="EW413">
        <f>MIN(BA412*(1+BA$6/Setup!$C$13)-CY413,MAX(0,$H413-SUM($DP413:EV413)))</f>
        <v/>
      </c>
      <c r="EX413">
        <f>MIN(BB412*(1+BB$6/Setup!$C$13)-CZ413,MAX(0,$H413-SUM($DP413:EW413)))</f>
        <v/>
      </c>
      <c r="EY413">
        <f>MIN(BC412*(1+BC$6/Setup!$C$13)-DA413,MAX(0,$H413-SUM($DP413:EX413)))</f>
        <v/>
      </c>
      <c r="EZ413">
        <f>MIN(BD412*(1+BD$6/Setup!$C$13)-DB413,MAX(0,$H413-SUM($DP413:EY413)))</f>
        <v/>
      </c>
      <c r="FA413">
        <f>MIN(BE412*(1+BE$6/Setup!$C$13)-DC413,MAX(0,$H413-SUM($DP413:EZ413)))</f>
        <v/>
      </c>
      <c r="FB413">
        <f>MIN(BF412*(1+BF$6/Setup!$C$13)-DD413,MAX(0,$H413-SUM($DP413:FA413)))</f>
        <v/>
      </c>
      <c r="FC413">
        <f>MIN(BG412*(1+BG$6/Setup!$C$13)-DE413,MAX(0,$H413-SUM($DP413:FB413)))</f>
        <v/>
      </c>
      <c r="FD413">
        <f>MIN(BH412*(1+BH$6/Setup!$C$13)-DF413,MAX(0,$H413-SUM($DP413:FC413)))</f>
        <v/>
      </c>
      <c r="FE413">
        <f>MIN(BI412*(1+BI$6/Setup!$C$13)-DG413,MAX(0,$H413-SUM($DP413:FD413)))</f>
        <v/>
      </c>
      <c r="FF413">
        <f>MIN(BJ412*(1+BJ$6/Setup!$C$13)-DH413,MAX(0,$H413-SUM($DP413:FE413)))</f>
        <v/>
      </c>
      <c r="FG413">
        <f>MIN(BK412*(1+BK$6/Setup!$C$13)-DI413,MAX(0,$H413-SUM($DP413:FF413)))</f>
        <v/>
      </c>
      <c r="FH413">
        <f>MIN(BL412*(1+BL$6/Setup!$C$13)-DJ413,MAX(0,$H413-SUM($DP413:FG413)))</f>
        <v/>
      </c>
      <c r="FI413">
        <f>MIN(BM412*(1+BM$6/Setup!$C$13)-DK413,MAX(0,$H413-SUM($DP413:FH413)))</f>
        <v/>
      </c>
      <c r="FJ413">
        <f>MIN(BN412*(1+BN$6/Setup!$C$13)-DL413,MAX(0,$H413-SUM($DP413:FI413)))</f>
        <v/>
      </c>
      <c r="FK413">
        <f>MIN(BO412*(1+BO$6/Setup!$C$13)-DM413,MAX(0,$H413-SUM($DP413:FJ413)))</f>
        <v/>
      </c>
      <c r="FL413">
        <f>MIN(BP412*(1+BP$6/Setup!$C$13)-DN413,MAX(0,$H413-SUM($DP413:FK413)))</f>
        <v/>
      </c>
      <c r="FM413">
        <f>MIN(BQ412*(1+BQ$6/Setup!$C$13)-DO413,MAX(0,$H413-SUM($DP413:FL413)))</f>
        <v/>
      </c>
    </row>
    <row r="414">
      <c r="A414">
        <f>A413+1</f>
        <v/>
      </c>
      <c r="B414">
        <f>IF(Setup!$C$6="Every week",Setup!$C$7+7*(A414-1),IF(Setup!$C$6="Every 2 weeks",Setup!$C$7+14*(A414-1),IF(Setup!$C$6="Every month",EDATE(Setup!$C$7,A414-1),EOMONTH(Setup!$C$7,INT((A414-1+Setup!$C$20)/2)-1)+MIN(IF(MOD(A414-1+Setup!$C$20,2)=0,Setup!$C$18,Setup!$C$19),DAY(EOMONTH(Setup!$C$7,INT((A414-1+Setup!$C$20)/2)))))))</f>
        <v/>
      </c>
      <c r="C414">
        <f>N('Paycheck Plan'!J410)</f>
        <v/>
      </c>
      <c r="D414">
        <f>N('Paycheck Plan'!K410)</f>
        <v/>
      </c>
      <c r="E414">
        <f>MIN(MAX(0,Setup!$C$10-F413),MAX(0,Setup!$C$8+C414-G414))</f>
        <v/>
      </c>
      <c r="F414">
        <f>F413+E414</f>
        <v/>
      </c>
      <c r="G414">
        <f>MIN(Setup!$C$14,MAX(0,Setup!$C$8+C414))</f>
        <v/>
      </c>
      <c r="H414">
        <f>MAX(0,Setup!$C$8+C414-G414-E414)+SUM($T$7:$BQ$7)-SUM(BR414:DO414)</f>
        <v/>
      </c>
      <c r="I414">
        <f>SUMPRODUCT(T413:BQ413,$T$6:$BQ$6)/Setup!$C$13</f>
        <v/>
      </c>
      <c r="J414">
        <f>SUM(T414:BQ414)</f>
        <v/>
      </c>
      <c r="K414">
        <f>IF(MAX(DP414:FM414)&gt;0,MATCH(MAX(DP414:FM414),DP414:FM414,0),1)</f>
        <v/>
      </c>
      <c r="T414">
        <f>MAX(0,T413*(1+T$6/Setup!$C$13)-BR414-DP414)+IF($K414=1,$D414,0)</f>
        <v/>
      </c>
      <c r="U414">
        <f>MAX(0,U413*(1+U$6/Setup!$C$13)-BS414-DQ414)+IF($K414=2,$D414,0)</f>
        <v/>
      </c>
      <c r="V414">
        <f>MAX(0,V413*(1+V$6/Setup!$C$13)-BT414-DR414)+IF($K414=3,$D414,0)</f>
        <v/>
      </c>
      <c r="W414">
        <f>MAX(0,W413*(1+W$6/Setup!$C$13)-BU414-DS414)+IF($K414=4,$D414,0)</f>
        <v/>
      </c>
      <c r="X414">
        <f>MAX(0,X413*(1+X$6/Setup!$C$13)-BV414-DT414)+IF($K414=5,$D414,0)</f>
        <v/>
      </c>
      <c r="Y414">
        <f>MAX(0,Y413*(1+Y$6/Setup!$C$13)-BW414-DU414)+IF($K414=6,$D414,0)</f>
        <v/>
      </c>
      <c r="Z414">
        <f>MAX(0,Z413*(1+Z$6/Setup!$C$13)-BX414-DV414)+IF($K414=7,$D414,0)</f>
        <v/>
      </c>
      <c r="AA414">
        <f>MAX(0,AA413*(1+AA$6/Setup!$C$13)-BY414-DW414)+IF($K414=8,$D414,0)</f>
        <v/>
      </c>
      <c r="AB414">
        <f>MAX(0,AB413*(1+AB$6/Setup!$C$13)-BZ414-DX414)+IF($K414=9,$D414,0)</f>
        <v/>
      </c>
      <c r="AC414">
        <f>MAX(0,AC413*(1+AC$6/Setup!$C$13)-CA414-DY414)+IF($K414=10,$D414,0)</f>
        <v/>
      </c>
      <c r="AD414">
        <f>MAX(0,AD413*(1+AD$6/Setup!$C$13)-CB414-DZ414)+IF($K414=11,$D414,0)</f>
        <v/>
      </c>
      <c r="AE414">
        <f>MAX(0,AE413*(1+AE$6/Setup!$C$13)-CC414-EA414)+IF($K414=12,$D414,0)</f>
        <v/>
      </c>
      <c r="AF414">
        <f>MAX(0,AF413*(1+AF$6/Setup!$C$13)-CD414-EB414)+IF($K414=13,$D414,0)</f>
        <v/>
      </c>
      <c r="AG414">
        <f>MAX(0,AG413*(1+AG$6/Setup!$C$13)-CE414-EC414)+IF($K414=14,$D414,0)</f>
        <v/>
      </c>
      <c r="AH414">
        <f>MAX(0,AH413*(1+AH$6/Setup!$C$13)-CF414-ED414)+IF($K414=15,$D414,0)</f>
        <v/>
      </c>
      <c r="AI414">
        <f>MAX(0,AI413*(1+AI$6/Setup!$C$13)-CG414-EE414)+IF($K414=16,$D414,0)</f>
        <v/>
      </c>
      <c r="AJ414">
        <f>MAX(0,AJ413*(1+AJ$6/Setup!$C$13)-CH414-EF414)+IF($K414=17,$D414,0)</f>
        <v/>
      </c>
      <c r="AK414">
        <f>MAX(0,AK413*(1+AK$6/Setup!$C$13)-CI414-EG414)+IF($K414=18,$D414,0)</f>
        <v/>
      </c>
      <c r="AL414">
        <f>MAX(0,AL413*(1+AL$6/Setup!$C$13)-CJ414-EH414)+IF($K414=19,$D414,0)</f>
        <v/>
      </c>
      <c r="AM414">
        <f>MAX(0,AM413*(1+AM$6/Setup!$C$13)-CK414-EI414)+IF($K414=20,$D414,0)</f>
        <v/>
      </c>
      <c r="AN414">
        <f>MAX(0,AN413*(1+AN$6/Setup!$C$13)-CL414-EJ414)+IF($K414=21,$D414,0)</f>
        <v/>
      </c>
      <c r="AO414">
        <f>MAX(0,AO413*(1+AO$6/Setup!$C$13)-CM414-EK414)+IF($K414=22,$D414,0)</f>
        <v/>
      </c>
      <c r="AP414">
        <f>MAX(0,AP413*(1+AP$6/Setup!$C$13)-CN414-EL414)+IF($K414=23,$D414,0)</f>
        <v/>
      </c>
      <c r="AQ414">
        <f>MAX(0,AQ413*(1+AQ$6/Setup!$C$13)-CO414-EM414)+IF($K414=24,$D414,0)</f>
        <v/>
      </c>
      <c r="AR414">
        <f>MAX(0,AR413*(1+AR$6/Setup!$C$13)-CP414-EN414)+IF($K414=25,$D414,0)</f>
        <v/>
      </c>
      <c r="AS414">
        <f>MAX(0,AS413*(1+AS$6/Setup!$C$13)-CQ414-EO414)+IF($K414=26,$D414,0)</f>
        <v/>
      </c>
      <c r="AT414">
        <f>MAX(0,AT413*(1+AT$6/Setup!$C$13)-CR414-EP414)+IF($K414=27,$D414,0)</f>
        <v/>
      </c>
      <c r="AU414">
        <f>MAX(0,AU413*(1+AU$6/Setup!$C$13)-CS414-EQ414)+IF($K414=28,$D414,0)</f>
        <v/>
      </c>
      <c r="AV414">
        <f>MAX(0,AV413*(1+AV$6/Setup!$C$13)-CT414-ER414)+IF($K414=29,$D414,0)</f>
        <v/>
      </c>
      <c r="AW414">
        <f>MAX(0,AW413*(1+AW$6/Setup!$C$13)-CU414-ES414)+IF($K414=30,$D414,0)</f>
        <v/>
      </c>
      <c r="AX414">
        <f>MAX(0,AX413*(1+AX$6/Setup!$C$13)-CV414-ET414)+IF($K414=31,$D414,0)</f>
        <v/>
      </c>
      <c r="AY414">
        <f>MAX(0,AY413*(1+AY$6/Setup!$C$13)-CW414-EU414)+IF($K414=32,$D414,0)</f>
        <v/>
      </c>
      <c r="AZ414">
        <f>MAX(0,AZ413*(1+AZ$6/Setup!$C$13)-CX414-EV414)+IF($K414=33,$D414,0)</f>
        <v/>
      </c>
      <c r="BA414">
        <f>MAX(0,BA413*(1+BA$6/Setup!$C$13)-CY414-EW414)+IF($K414=34,$D414,0)</f>
        <v/>
      </c>
      <c r="BB414">
        <f>MAX(0,BB413*(1+BB$6/Setup!$C$13)-CZ414-EX414)+IF($K414=35,$D414,0)</f>
        <v/>
      </c>
      <c r="BC414">
        <f>MAX(0,BC413*(1+BC$6/Setup!$C$13)-DA414-EY414)+IF($K414=36,$D414,0)</f>
        <v/>
      </c>
      <c r="BD414">
        <f>MAX(0,BD413*(1+BD$6/Setup!$C$13)-DB414-EZ414)+IF($K414=37,$D414,0)</f>
        <v/>
      </c>
      <c r="BE414">
        <f>MAX(0,BE413*(1+BE$6/Setup!$C$13)-DC414-FA414)+IF($K414=38,$D414,0)</f>
        <v/>
      </c>
      <c r="BF414">
        <f>MAX(0,BF413*(1+BF$6/Setup!$C$13)-DD414-FB414)+IF($K414=39,$D414,0)</f>
        <v/>
      </c>
      <c r="BG414">
        <f>MAX(0,BG413*(1+BG$6/Setup!$C$13)-DE414-FC414)+IF($K414=40,$D414,0)</f>
        <v/>
      </c>
      <c r="BH414">
        <f>MAX(0,BH413*(1+BH$6/Setup!$C$13)-DF414-FD414)+IF($K414=41,$D414,0)</f>
        <v/>
      </c>
      <c r="BI414">
        <f>MAX(0,BI413*(1+BI$6/Setup!$C$13)-DG414-FE414)+IF($K414=42,$D414,0)</f>
        <v/>
      </c>
      <c r="BJ414">
        <f>MAX(0,BJ413*(1+BJ$6/Setup!$C$13)-DH414-FF414)+IF($K414=43,$D414,0)</f>
        <v/>
      </c>
      <c r="BK414">
        <f>MAX(0,BK413*(1+BK$6/Setup!$C$13)-DI414-FG414)+IF($K414=44,$D414,0)</f>
        <v/>
      </c>
      <c r="BL414">
        <f>MAX(0,BL413*(1+BL$6/Setup!$C$13)-DJ414-FH414)+IF($K414=45,$D414,0)</f>
        <v/>
      </c>
      <c r="BM414">
        <f>MAX(0,BM413*(1+BM$6/Setup!$C$13)-DK414-FI414)+IF($K414=46,$D414,0)</f>
        <v/>
      </c>
      <c r="BN414">
        <f>MAX(0,BN413*(1+BN$6/Setup!$C$13)-DL414-FJ414)+IF($K414=47,$D414,0)</f>
        <v/>
      </c>
      <c r="BO414">
        <f>MAX(0,BO413*(1+BO$6/Setup!$C$13)-DM414-FK414)+IF($K414=48,$D414,0)</f>
        <v/>
      </c>
      <c r="BP414">
        <f>MAX(0,BP413*(1+BP$6/Setup!$C$13)-DN414-FL414)+IF($K414=49,$D414,0)</f>
        <v/>
      </c>
      <c r="BQ414">
        <f>MAX(0,BQ413*(1+BQ$6/Setup!$C$13)-DO414-FM414)+IF($K414=50,$D414,0)</f>
        <v/>
      </c>
      <c r="BR414">
        <f>MIN(T413*(1+T$6/Setup!$C$13),T$7)</f>
        <v/>
      </c>
      <c r="BS414">
        <f>MIN(U413*(1+U$6/Setup!$C$13),U$7)</f>
        <v/>
      </c>
      <c r="BT414">
        <f>MIN(V413*(1+V$6/Setup!$C$13),V$7)</f>
        <v/>
      </c>
      <c r="BU414">
        <f>MIN(W413*(1+W$6/Setup!$C$13),W$7)</f>
        <v/>
      </c>
      <c r="BV414">
        <f>MIN(X413*(1+X$6/Setup!$C$13),X$7)</f>
        <v/>
      </c>
      <c r="BW414">
        <f>MIN(Y413*(1+Y$6/Setup!$C$13),Y$7)</f>
        <v/>
      </c>
      <c r="BX414">
        <f>MIN(Z413*(1+Z$6/Setup!$C$13),Z$7)</f>
        <v/>
      </c>
      <c r="BY414">
        <f>MIN(AA413*(1+AA$6/Setup!$C$13),AA$7)</f>
        <v/>
      </c>
      <c r="BZ414">
        <f>MIN(AB413*(1+AB$6/Setup!$C$13),AB$7)</f>
        <v/>
      </c>
      <c r="CA414">
        <f>MIN(AC413*(1+AC$6/Setup!$C$13),AC$7)</f>
        <v/>
      </c>
      <c r="CB414">
        <f>MIN(AD413*(1+AD$6/Setup!$C$13),AD$7)</f>
        <v/>
      </c>
      <c r="CC414">
        <f>MIN(AE413*(1+AE$6/Setup!$C$13),AE$7)</f>
        <v/>
      </c>
      <c r="CD414">
        <f>MIN(AF413*(1+AF$6/Setup!$C$13),AF$7)</f>
        <v/>
      </c>
      <c r="CE414">
        <f>MIN(AG413*(1+AG$6/Setup!$C$13),AG$7)</f>
        <v/>
      </c>
      <c r="CF414">
        <f>MIN(AH413*(1+AH$6/Setup!$C$13),AH$7)</f>
        <v/>
      </c>
      <c r="CG414">
        <f>MIN(AI413*(1+AI$6/Setup!$C$13),AI$7)</f>
        <v/>
      </c>
      <c r="CH414">
        <f>MIN(AJ413*(1+AJ$6/Setup!$C$13),AJ$7)</f>
        <v/>
      </c>
      <c r="CI414">
        <f>MIN(AK413*(1+AK$6/Setup!$C$13),AK$7)</f>
        <v/>
      </c>
      <c r="CJ414">
        <f>MIN(AL413*(1+AL$6/Setup!$C$13),AL$7)</f>
        <v/>
      </c>
      <c r="CK414">
        <f>MIN(AM413*(1+AM$6/Setup!$C$13),AM$7)</f>
        <v/>
      </c>
      <c r="CL414">
        <f>MIN(AN413*(1+AN$6/Setup!$C$13),AN$7)</f>
        <v/>
      </c>
      <c r="CM414">
        <f>MIN(AO413*(1+AO$6/Setup!$C$13),AO$7)</f>
        <v/>
      </c>
      <c r="CN414">
        <f>MIN(AP413*(1+AP$6/Setup!$C$13),AP$7)</f>
        <v/>
      </c>
      <c r="CO414">
        <f>MIN(AQ413*(1+AQ$6/Setup!$C$13),AQ$7)</f>
        <v/>
      </c>
      <c r="CP414">
        <f>MIN(AR413*(1+AR$6/Setup!$C$13),AR$7)</f>
        <v/>
      </c>
      <c r="CQ414">
        <f>MIN(AS413*(1+AS$6/Setup!$C$13),AS$7)</f>
        <v/>
      </c>
      <c r="CR414">
        <f>MIN(AT413*(1+AT$6/Setup!$C$13),AT$7)</f>
        <v/>
      </c>
      <c r="CS414">
        <f>MIN(AU413*(1+AU$6/Setup!$C$13),AU$7)</f>
        <v/>
      </c>
      <c r="CT414">
        <f>MIN(AV413*(1+AV$6/Setup!$C$13),AV$7)</f>
        <v/>
      </c>
      <c r="CU414">
        <f>MIN(AW413*(1+AW$6/Setup!$C$13),AW$7)</f>
        <v/>
      </c>
      <c r="CV414">
        <f>MIN(AX413*(1+AX$6/Setup!$C$13),AX$7)</f>
        <v/>
      </c>
      <c r="CW414">
        <f>MIN(AY413*(1+AY$6/Setup!$C$13),AY$7)</f>
        <v/>
      </c>
      <c r="CX414">
        <f>MIN(AZ413*(1+AZ$6/Setup!$C$13),AZ$7)</f>
        <v/>
      </c>
      <c r="CY414">
        <f>MIN(BA413*(1+BA$6/Setup!$C$13),BA$7)</f>
        <v/>
      </c>
      <c r="CZ414">
        <f>MIN(BB413*(1+BB$6/Setup!$C$13),BB$7)</f>
        <v/>
      </c>
      <c r="DA414">
        <f>MIN(BC413*(1+BC$6/Setup!$C$13),BC$7)</f>
        <v/>
      </c>
      <c r="DB414">
        <f>MIN(BD413*(1+BD$6/Setup!$C$13),BD$7)</f>
        <v/>
      </c>
      <c r="DC414">
        <f>MIN(BE413*(1+BE$6/Setup!$C$13),BE$7)</f>
        <v/>
      </c>
      <c r="DD414">
        <f>MIN(BF413*(1+BF$6/Setup!$C$13),BF$7)</f>
        <v/>
      </c>
      <c r="DE414">
        <f>MIN(BG413*(1+BG$6/Setup!$C$13),BG$7)</f>
        <v/>
      </c>
      <c r="DF414">
        <f>MIN(BH413*(1+BH$6/Setup!$C$13),BH$7)</f>
        <v/>
      </c>
      <c r="DG414">
        <f>MIN(BI413*(1+BI$6/Setup!$C$13),BI$7)</f>
        <v/>
      </c>
      <c r="DH414">
        <f>MIN(BJ413*(1+BJ$6/Setup!$C$13),BJ$7)</f>
        <v/>
      </c>
      <c r="DI414">
        <f>MIN(BK413*(1+BK$6/Setup!$C$13),BK$7)</f>
        <v/>
      </c>
      <c r="DJ414">
        <f>MIN(BL413*(1+BL$6/Setup!$C$13),BL$7)</f>
        <v/>
      </c>
      <c r="DK414">
        <f>MIN(BM413*(1+BM$6/Setup!$C$13),BM$7)</f>
        <v/>
      </c>
      <c r="DL414">
        <f>MIN(BN413*(1+BN$6/Setup!$C$13),BN$7)</f>
        <v/>
      </c>
      <c r="DM414">
        <f>MIN(BO413*(1+BO$6/Setup!$C$13),BO$7)</f>
        <v/>
      </c>
      <c r="DN414">
        <f>MIN(BP413*(1+BP$6/Setup!$C$13),BP$7)</f>
        <v/>
      </c>
      <c r="DO414">
        <f>MIN(BQ413*(1+BQ$6/Setup!$C$13),BQ$7)</f>
        <v/>
      </c>
      <c r="DP414">
        <f>MIN(T413*(1+T$6/Setup!$C$13)-BR414,$H414)</f>
        <v/>
      </c>
      <c r="DQ414">
        <f>MIN(U413*(1+U$6/Setup!$C$13)-BS414,MAX(0,$H414-SUM($DP414:DP414)))</f>
        <v/>
      </c>
      <c r="DR414">
        <f>MIN(V413*(1+V$6/Setup!$C$13)-BT414,MAX(0,$H414-SUM($DP414:DQ414)))</f>
        <v/>
      </c>
      <c r="DS414">
        <f>MIN(W413*(1+W$6/Setup!$C$13)-BU414,MAX(0,$H414-SUM($DP414:DR414)))</f>
        <v/>
      </c>
      <c r="DT414">
        <f>MIN(X413*(1+X$6/Setup!$C$13)-BV414,MAX(0,$H414-SUM($DP414:DS414)))</f>
        <v/>
      </c>
      <c r="DU414">
        <f>MIN(Y413*(1+Y$6/Setup!$C$13)-BW414,MAX(0,$H414-SUM($DP414:DT414)))</f>
        <v/>
      </c>
      <c r="DV414">
        <f>MIN(Z413*(1+Z$6/Setup!$C$13)-BX414,MAX(0,$H414-SUM($DP414:DU414)))</f>
        <v/>
      </c>
      <c r="DW414">
        <f>MIN(AA413*(1+AA$6/Setup!$C$13)-BY414,MAX(0,$H414-SUM($DP414:DV414)))</f>
        <v/>
      </c>
      <c r="DX414">
        <f>MIN(AB413*(1+AB$6/Setup!$C$13)-BZ414,MAX(0,$H414-SUM($DP414:DW414)))</f>
        <v/>
      </c>
      <c r="DY414">
        <f>MIN(AC413*(1+AC$6/Setup!$C$13)-CA414,MAX(0,$H414-SUM($DP414:DX414)))</f>
        <v/>
      </c>
      <c r="DZ414">
        <f>MIN(AD413*(1+AD$6/Setup!$C$13)-CB414,MAX(0,$H414-SUM($DP414:DY414)))</f>
        <v/>
      </c>
      <c r="EA414">
        <f>MIN(AE413*(1+AE$6/Setup!$C$13)-CC414,MAX(0,$H414-SUM($DP414:DZ414)))</f>
        <v/>
      </c>
      <c r="EB414">
        <f>MIN(AF413*(1+AF$6/Setup!$C$13)-CD414,MAX(0,$H414-SUM($DP414:EA414)))</f>
        <v/>
      </c>
      <c r="EC414">
        <f>MIN(AG413*(1+AG$6/Setup!$C$13)-CE414,MAX(0,$H414-SUM($DP414:EB414)))</f>
        <v/>
      </c>
      <c r="ED414">
        <f>MIN(AH413*(1+AH$6/Setup!$C$13)-CF414,MAX(0,$H414-SUM($DP414:EC414)))</f>
        <v/>
      </c>
      <c r="EE414">
        <f>MIN(AI413*(1+AI$6/Setup!$C$13)-CG414,MAX(0,$H414-SUM($DP414:ED414)))</f>
        <v/>
      </c>
      <c r="EF414">
        <f>MIN(AJ413*(1+AJ$6/Setup!$C$13)-CH414,MAX(0,$H414-SUM($DP414:EE414)))</f>
        <v/>
      </c>
      <c r="EG414">
        <f>MIN(AK413*(1+AK$6/Setup!$C$13)-CI414,MAX(0,$H414-SUM($DP414:EF414)))</f>
        <v/>
      </c>
      <c r="EH414">
        <f>MIN(AL413*(1+AL$6/Setup!$C$13)-CJ414,MAX(0,$H414-SUM($DP414:EG414)))</f>
        <v/>
      </c>
      <c r="EI414">
        <f>MIN(AM413*(1+AM$6/Setup!$C$13)-CK414,MAX(0,$H414-SUM($DP414:EH414)))</f>
        <v/>
      </c>
      <c r="EJ414">
        <f>MIN(AN413*(1+AN$6/Setup!$C$13)-CL414,MAX(0,$H414-SUM($DP414:EI414)))</f>
        <v/>
      </c>
      <c r="EK414">
        <f>MIN(AO413*(1+AO$6/Setup!$C$13)-CM414,MAX(0,$H414-SUM($DP414:EJ414)))</f>
        <v/>
      </c>
      <c r="EL414">
        <f>MIN(AP413*(1+AP$6/Setup!$C$13)-CN414,MAX(0,$H414-SUM($DP414:EK414)))</f>
        <v/>
      </c>
      <c r="EM414">
        <f>MIN(AQ413*(1+AQ$6/Setup!$C$13)-CO414,MAX(0,$H414-SUM($DP414:EL414)))</f>
        <v/>
      </c>
      <c r="EN414">
        <f>MIN(AR413*(1+AR$6/Setup!$C$13)-CP414,MAX(0,$H414-SUM($DP414:EM414)))</f>
        <v/>
      </c>
      <c r="EO414">
        <f>MIN(AS413*(1+AS$6/Setup!$C$13)-CQ414,MAX(0,$H414-SUM($DP414:EN414)))</f>
        <v/>
      </c>
      <c r="EP414">
        <f>MIN(AT413*(1+AT$6/Setup!$C$13)-CR414,MAX(0,$H414-SUM($DP414:EO414)))</f>
        <v/>
      </c>
      <c r="EQ414">
        <f>MIN(AU413*(1+AU$6/Setup!$C$13)-CS414,MAX(0,$H414-SUM($DP414:EP414)))</f>
        <v/>
      </c>
      <c r="ER414">
        <f>MIN(AV413*(1+AV$6/Setup!$C$13)-CT414,MAX(0,$H414-SUM($DP414:EQ414)))</f>
        <v/>
      </c>
      <c r="ES414">
        <f>MIN(AW413*(1+AW$6/Setup!$C$13)-CU414,MAX(0,$H414-SUM($DP414:ER414)))</f>
        <v/>
      </c>
      <c r="ET414">
        <f>MIN(AX413*(1+AX$6/Setup!$C$13)-CV414,MAX(0,$H414-SUM($DP414:ES414)))</f>
        <v/>
      </c>
      <c r="EU414">
        <f>MIN(AY413*(1+AY$6/Setup!$C$13)-CW414,MAX(0,$H414-SUM($DP414:ET414)))</f>
        <v/>
      </c>
      <c r="EV414">
        <f>MIN(AZ413*(1+AZ$6/Setup!$C$13)-CX414,MAX(0,$H414-SUM($DP414:EU414)))</f>
        <v/>
      </c>
      <c r="EW414">
        <f>MIN(BA413*(1+BA$6/Setup!$C$13)-CY414,MAX(0,$H414-SUM($DP414:EV414)))</f>
        <v/>
      </c>
      <c r="EX414">
        <f>MIN(BB413*(1+BB$6/Setup!$C$13)-CZ414,MAX(0,$H414-SUM($DP414:EW414)))</f>
        <v/>
      </c>
      <c r="EY414">
        <f>MIN(BC413*(1+BC$6/Setup!$C$13)-DA414,MAX(0,$H414-SUM($DP414:EX414)))</f>
        <v/>
      </c>
      <c r="EZ414">
        <f>MIN(BD413*(1+BD$6/Setup!$C$13)-DB414,MAX(0,$H414-SUM($DP414:EY414)))</f>
        <v/>
      </c>
      <c r="FA414">
        <f>MIN(BE413*(1+BE$6/Setup!$C$13)-DC414,MAX(0,$H414-SUM($DP414:EZ414)))</f>
        <v/>
      </c>
      <c r="FB414">
        <f>MIN(BF413*(1+BF$6/Setup!$C$13)-DD414,MAX(0,$H414-SUM($DP414:FA414)))</f>
        <v/>
      </c>
      <c r="FC414">
        <f>MIN(BG413*(1+BG$6/Setup!$C$13)-DE414,MAX(0,$H414-SUM($DP414:FB414)))</f>
        <v/>
      </c>
      <c r="FD414">
        <f>MIN(BH413*(1+BH$6/Setup!$C$13)-DF414,MAX(0,$H414-SUM($DP414:FC414)))</f>
        <v/>
      </c>
      <c r="FE414">
        <f>MIN(BI413*(1+BI$6/Setup!$C$13)-DG414,MAX(0,$H414-SUM($DP414:FD414)))</f>
        <v/>
      </c>
      <c r="FF414">
        <f>MIN(BJ413*(1+BJ$6/Setup!$C$13)-DH414,MAX(0,$H414-SUM($DP414:FE414)))</f>
        <v/>
      </c>
      <c r="FG414">
        <f>MIN(BK413*(1+BK$6/Setup!$C$13)-DI414,MAX(0,$H414-SUM($DP414:FF414)))</f>
        <v/>
      </c>
      <c r="FH414">
        <f>MIN(BL413*(1+BL$6/Setup!$C$13)-DJ414,MAX(0,$H414-SUM($DP414:FG414)))</f>
        <v/>
      </c>
      <c r="FI414">
        <f>MIN(BM413*(1+BM$6/Setup!$C$13)-DK414,MAX(0,$H414-SUM($DP414:FH414)))</f>
        <v/>
      </c>
      <c r="FJ414">
        <f>MIN(BN413*(1+BN$6/Setup!$C$13)-DL414,MAX(0,$H414-SUM($DP414:FI414)))</f>
        <v/>
      </c>
      <c r="FK414">
        <f>MIN(BO413*(1+BO$6/Setup!$C$13)-DM414,MAX(0,$H414-SUM($DP414:FJ414)))</f>
        <v/>
      </c>
      <c r="FL414">
        <f>MIN(BP413*(1+BP$6/Setup!$C$13)-DN414,MAX(0,$H414-SUM($DP414:FK414)))</f>
        <v/>
      </c>
      <c r="FM414">
        <f>MIN(BQ413*(1+BQ$6/Setup!$C$13)-DO414,MAX(0,$H414-SUM($DP414:FL414)))</f>
        <v/>
      </c>
    </row>
    <row r="415">
      <c r="A415">
        <f>A414+1</f>
        <v/>
      </c>
      <c r="B415">
        <f>IF(Setup!$C$6="Every week",Setup!$C$7+7*(A415-1),IF(Setup!$C$6="Every 2 weeks",Setup!$C$7+14*(A415-1),IF(Setup!$C$6="Every month",EDATE(Setup!$C$7,A415-1),EOMONTH(Setup!$C$7,INT((A415-1+Setup!$C$20)/2)-1)+MIN(IF(MOD(A415-1+Setup!$C$20,2)=0,Setup!$C$18,Setup!$C$19),DAY(EOMONTH(Setup!$C$7,INT((A415-1+Setup!$C$20)/2)))))))</f>
        <v/>
      </c>
      <c r="C415">
        <f>N('Paycheck Plan'!J411)</f>
        <v/>
      </c>
      <c r="D415">
        <f>N('Paycheck Plan'!K411)</f>
        <v/>
      </c>
      <c r="E415">
        <f>MIN(MAX(0,Setup!$C$10-F414),MAX(0,Setup!$C$8+C415-G415))</f>
        <v/>
      </c>
      <c r="F415">
        <f>F414+E415</f>
        <v/>
      </c>
      <c r="G415">
        <f>MIN(Setup!$C$14,MAX(0,Setup!$C$8+C415))</f>
        <v/>
      </c>
      <c r="H415">
        <f>MAX(0,Setup!$C$8+C415-G415-E415)+SUM($T$7:$BQ$7)-SUM(BR415:DO415)</f>
        <v/>
      </c>
      <c r="I415">
        <f>SUMPRODUCT(T414:BQ414,$T$6:$BQ$6)/Setup!$C$13</f>
        <v/>
      </c>
      <c r="J415">
        <f>SUM(T415:BQ415)</f>
        <v/>
      </c>
      <c r="K415">
        <f>IF(MAX(DP415:FM415)&gt;0,MATCH(MAX(DP415:FM415),DP415:FM415,0),1)</f>
        <v/>
      </c>
      <c r="T415">
        <f>MAX(0,T414*(1+T$6/Setup!$C$13)-BR415-DP415)+IF($K415=1,$D415,0)</f>
        <v/>
      </c>
      <c r="U415">
        <f>MAX(0,U414*(1+U$6/Setup!$C$13)-BS415-DQ415)+IF($K415=2,$D415,0)</f>
        <v/>
      </c>
      <c r="V415">
        <f>MAX(0,V414*(1+V$6/Setup!$C$13)-BT415-DR415)+IF($K415=3,$D415,0)</f>
        <v/>
      </c>
      <c r="W415">
        <f>MAX(0,W414*(1+W$6/Setup!$C$13)-BU415-DS415)+IF($K415=4,$D415,0)</f>
        <v/>
      </c>
      <c r="X415">
        <f>MAX(0,X414*(1+X$6/Setup!$C$13)-BV415-DT415)+IF($K415=5,$D415,0)</f>
        <v/>
      </c>
      <c r="Y415">
        <f>MAX(0,Y414*(1+Y$6/Setup!$C$13)-BW415-DU415)+IF($K415=6,$D415,0)</f>
        <v/>
      </c>
      <c r="Z415">
        <f>MAX(0,Z414*(1+Z$6/Setup!$C$13)-BX415-DV415)+IF($K415=7,$D415,0)</f>
        <v/>
      </c>
      <c r="AA415">
        <f>MAX(0,AA414*(1+AA$6/Setup!$C$13)-BY415-DW415)+IF($K415=8,$D415,0)</f>
        <v/>
      </c>
      <c r="AB415">
        <f>MAX(0,AB414*(1+AB$6/Setup!$C$13)-BZ415-DX415)+IF($K415=9,$D415,0)</f>
        <v/>
      </c>
      <c r="AC415">
        <f>MAX(0,AC414*(1+AC$6/Setup!$C$13)-CA415-DY415)+IF($K415=10,$D415,0)</f>
        <v/>
      </c>
      <c r="AD415">
        <f>MAX(0,AD414*(1+AD$6/Setup!$C$13)-CB415-DZ415)+IF($K415=11,$D415,0)</f>
        <v/>
      </c>
      <c r="AE415">
        <f>MAX(0,AE414*(1+AE$6/Setup!$C$13)-CC415-EA415)+IF($K415=12,$D415,0)</f>
        <v/>
      </c>
      <c r="AF415">
        <f>MAX(0,AF414*(1+AF$6/Setup!$C$13)-CD415-EB415)+IF($K415=13,$D415,0)</f>
        <v/>
      </c>
      <c r="AG415">
        <f>MAX(0,AG414*(1+AG$6/Setup!$C$13)-CE415-EC415)+IF($K415=14,$D415,0)</f>
        <v/>
      </c>
      <c r="AH415">
        <f>MAX(0,AH414*(1+AH$6/Setup!$C$13)-CF415-ED415)+IF($K415=15,$D415,0)</f>
        <v/>
      </c>
      <c r="AI415">
        <f>MAX(0,AI414*(1+AI$6/Setup!$C$13)-CG415-EE415)+IF($K415=16,$D415,0)</f>
        <v/>
      </c>
      <c r="AJ415">
        <f>MAX(0,AJ414*(1+AJ$6/Setup!$C$13)-CH415-EF415)+IF($K415=17,$D415,0)</f>
        <v/>
      </c>
      <c r="AK415">
        <f>MAX(0,AK414*(1+AK$6/Setup!$C$13)-CI415-EG415)+IF($K415=18,$D415,0)</f>
        <v/>
      </c>
      <c r="AL415">
        <f>MAX(0,AL414*(1+AL$6/Setup!$C$13)-CJ415-EH415)+IF($K415=19,$D415,0)</f>
        <v/>
      </c>
      <c r="AM415">
        <f>MAX(0,AM414*(1+AM$6/Setup!$C$13)-CK415-EI415)+IF($K415=20,$D415,0)</f>
        <v/>
      </c>
      <c r="AN415">
        <f>MAX(0,AN414*(1+AN$6/Setup!$C$13)-CL415-EJ415)+IF($K415=21,$D415,0)</f>
        <v/>
      </c>
      <c r="AO415">
        <f>MAX(0,AO414*(1+AO$6/Setup!$C$13)-CM415-EK415)+IF($K415=22,$D415,0)</f>
        <v/>
      </c>
      <c r="AP415">
        <f>MAX(0,AP414*(1+AP$6/Setup!$C$13)-CN415-EL415)+IF($K415=23,$D415,0)</f>
        <v/>
      </c>
      <c r="AQ415">
        <f>MAX(0,AQ414*(1+AQ$6/Setup!$C$13)-CO415-EM415)+IF($K415=24,$D415,0)</f>
        <v/>
      </c>
      <c r="AR415">
        <f>MAX(0,AR414*(1+AR$6/Setup!$C$13)-CP415-EN415)+IF($K415=25,$D415,0)</f>
        <v/>
      </c>
      <c r="AS415">
        <f>MAX(0,AS414*(1+AS$6/Setup!$C$13)-CQ415-EO415)+IF($K415=26,$D415,0)</f>
        <v/>
      </c>
      <c r="AT415">
        <f>MAX(0,AT414*(1+AT$6/Setup!$C$13)-CR415-EP415)+IF($K415=27,$D415,0)</f>
        <v/>
      </c>
      <c r="AU415">
        <f>MAX(0,AU414*(1+AU$6/Setup!$C$13)-CS415-EQ415)+IF($K415=28,$D415,0)</f>
        <v/>
      </c>
      <c r="AV415">
        <f>MAX(0,AV414*(1+AV$6/Setup!$C$13)-CT415-ER415)+IF($K415=29,$D415,0)</f>
        <v/>
      </c>
      <c r="AW415">
        <f>MAX(0,AW414*(1+AW$6/Setup!$C$13)-CU415-ES415)+IF($K415=30,$D415,0)</f>
        <v/>
      </c>
      <c r="AX415">
        <f>MAX(0,AX414*(1+AX$6/Setup!$C$13)-CV415-ET415)+IF($K415=31,$D415,0)</f>
        <v/>
      </c>
      <c r="AY415">
        <f>MAX(0,AY414*(1+AY$6/Setup!$C$13)-CW415-EU415)+IF($K415=32,$D415,0)</f>
        <v/>
      </c>
      <c r="AZ415">
        <f>MAX(0,AZ414*(1+AZ$6/Setup!$C$13)-CX415-EV415)+IF($K415=33,$D415,0)</f>
        <v/>
      </c>
      <c r="BA415">
        <f>MAX(0,BA414*(1+BA$6/Setup!$C$13)-CY415-EW415)+IF($K415=34,$D415,0)</f>
        <v/>
      </c>
      <c r="BB415">
        <f>MAX(0,BB414*(1+BB$6/Setup!$C$13)-CZ415-EX415)+IF($K415=35,$D415,0)</f>
        <v/>
      </c>
      <c r="BC415">
        <f>MAX(0,BC414*(1+BC$6/Setup!$C$13)-DA415-EY415)+IF($K415=36,$D415,0)</f>
        <v/>
      </c>
      <c r="BD415">
        <f>MAX(0,BD414*(1+BD$6/Setup!$C$13)-DB415-EZ415)+IF($K415=37,$D415,0)</f>
        <v/>
      </c>
      <c r="BE415">
        <f>MAX(0,BE414*(1+BE$6/Setup!$C$13)-DC415-FA415)+IF($K415=38,$D415,0)</f>
        <v/>
      </c>
      <c r="BF415">
        <f>MAX(0,BF414*(1+BF$6/Setup!$C$13)-DD415-FB415)+IF($K415=39,$D415,0)</f>
        <v/>
      </c>
      <c r="BG415">
        <f>MAX(0,BG414*(1+BG$6/Setup!$C$13)-DE415-FC415)+IF($K415=40,$D415,0)</f>
        <v/>
      </c>
      <c r="BH415">
        <f>MAX(0,BH414*(1+BH$6/Setup!$C$13)-DF415-FD415)+IF($K415=41,$D415,0)</f>
        <v/>
      </c>
      <c r="BI415">
        <f>MAX(0,BI414*(1+BI$6/Setup!$C$13)-DG415-FE415)+IF($K415=42,$D415,0)</f>
        <v/>
      </c>
      <c r="BJ415">
        <f>MAX(0,BJ414*(1+BJ$6/Setup!$C$13)-DH415-FF415)+IF($K415=43,$D415,0)</f>
        <v/>
      </c>
      <c r="BK415">
        <f>MAX(0,BK414*(1+BK$6/Setup!$C$13)-DI415-FG415)+IF($K415=44,$D415,0)</f>
        <v/>
      </c>
      <c r="BL415">
        <f>MAX(0,BL414*(1+BL$6/Setup!$C$13)-DJ415-FH415)+IF($K415=45,$D415,0)</f>
        <v/>
      </c>
      <c r="BM415">
        <f>MAX(0,BM414*(1+BM$6/Setup!$C$13)-DK415-FI415)+IF($K415=46,$D415,0)</f>
        <v/>
      </c>
      <c r="BN415">
        <f>MAX(0,BN414*(1+BN$6/Setup!$C$13)-DL415-FJ415)+IF($K415=47,$D415,0)</f>
        <v/>
      </c>
      <c r="BO415">
        <f>MAX(0,BO414*(1+BO$6/Setup!$C$13)-DM415-FK415)+IF($K415=48,$D415,0)</f>
        <v/>
      </c>
      <c r="BP415">
        <f>MAX(0,BP414*(1+BP$6/Setup!$C$13)-DN415-FL415)+IF($K415=49,$D415,0)</f>
        <v/>
      </c>
      <c r="BQ415">
        <f>MAX(0,BQ414*(1+BQ$6/Setup!$C$13)-DO415-FM415)+IF($K415=50,$D415,0)</f>
        <v/>
      </c>
      <c r="BR415">
        <f>MIN(T414*(1+T$6/Setup!$C$13),T$7)</f>
        <v/>
      </c>
      <c r="BS415">
        <f>MIN(U414*(1+U$6/Setup!$C$13),U$7)</f>
        <v/>
      </c>
      <c r="BT415">
        <f>MIN(V414*(1+V$6/Setup!$C$13),V$7)</f>
        <v/>
      </c>
      <c r="BU415">
        <f>MIN(W414*(1+W$6/Setup!$C$13),W$7)</f>
        <v/>
      </c>
      <c r="BV415">
        <f>MIN(X414*(1+X$6/Setup!$C$13),X$7)</f>
        <v/>
      </c>
      <c r="BW415">
        <f>MIN(Y414*(1+Y$6/Setup!$C$13),Y$7)</f>
        <v/>
      </c>
      <c r="BX415">
        <f>MIN(Z414*(1+Z$6/Setup!$C$13),Z$7)</f>
        <v/>
      </c>
      <c r="BY415">
        <f>MIN(AA414*(1+AA$6/Setup!$C$13),AA$7)</f>
        <v/>
      </c>
      <c r="BZ415">
        <f>MIN(AB414*(1+AB$6/Setup!$C$13),AB$7)</f>
        <v/>
      </c>
      <c r="CA415">
        <f>MIN(AC414*(1+AC$6/Setup!$C$13),AC$7)</f>
        <v/>
      </c>
      <c r="CB415">
        <f>MIN(AD414*(1+AD$6/Setup!$C$13),AD$7)</f>
        <v/>
      </c>
      <c r="CC415">
        <f>MIN(AE414*(1+AE$6/Setup!$C$13),AE$7)</f>
        <v/>
      </c>
      <c r="CD415">
        <f>MIN(AF414*(1+AF$6/Setup!$C$13),AF$7)</f>
        <v/>
      </c>
      <c r="CE415">
        <f>MIN(AG414*(1+AG$6/Setup!$C$13),AG$7)</f>
        <v/>
      </c>
      <c r="CF415">
        <f>MIN(AH414*(1+AH$6/Setup!$C$13),AH$7)</f>
        <v/>
      </c>
      <c r="CG415">
        <f>MIN(AI414*(1+AI$6/Setup!$C$13),AI$7)</f>
        <v/>
      </c>
      <c r="CH415">
        <f>MIN(AJ414*(1+AJ$6/Setup!$C$13),AJ$7)</f>
        <v/>
      </c>
      <c r="CI415">
        <f>MIN(AK414*(1+AK$6/Setup!$C$13),AK$7)</f>
        <v/>
      </c>
      <c r="CJ415">
        <f>MIN(AL414*(1+AL$6/Setup!$C$13),AL$7)</f>
        <v/>
      </c>
      <c r="CK415">
        <f>MIN(AM414*(1+AM$6/Setup!$C$13),AM$7)</f>
        <v/>
      </c>
      <c r="CL415">
        <f>MIN(AN414*(1+AN$6/Setup!$C$13),AN$7)</f>
        <v/>
      </c>
      <c r="CM415">
        <f>MIN(AO414*(1+AO$6/Setup!$C$13),AO$7)</f>
        <v/>
      </c>
      <c r="CN415">
        <f>MIN(AP414*(1+AP$6/Setup!$C$13),AP$7)</f>
        <v/>
      </c>
      <c r="CO415">
        <f>MIN(AQ414*(1+AQ$6/Setup!$C$13),AQ$7)</f>
        <v/>
      </c>
      <c r="CP415">
        <f>MIN(AR414*(1+AR$6/Setup!$C$13),AR$7)</f>
        <v/>
      </c>
      <c r="CQ415">
        <f>MIN(AS414*(1+AS$6/Setup!$C$13),AS$7)</f>
        <v/>
      </c>
      <c r="CR415">
        <f>MIN(AT414*(1+AT$6/Setup!$C$13),AT$7)</f>
        <v/>
      </c>
      <c r="CS415">
        <f>MIN(AU414*(1+AU$6/Setup!$C$13),AU$7)</f>
        <v/>
      </c>
      <c r="CT415">
        <f>MIN(AV414*(1+AV$6/Setup!$C$13),AV$7)</f>
        <v/>
      </c>
      <c r="CU415">
        <f>MIN(AW414*(1+AW$6/Setup!$C$13),AW$7)</f>
        <v/>
      </c>
      <c r="CV415">
        <f>MIN(AX414*(1+AX$6/Setup!$C$13),AX$7)</f>
        <v/>
      </c>
      <c r="CW415">
        <f>MIN(AY414*(1+AY$6/Setup!$C$13),AY$7)</f>
        <v/>
      </c>
      <c r="CX415">
        <f>MIN(AZ414*(1+AZ$6/Setup!$C$13),AZ$7)</f>
        <v/>
      </c>
      <c r="CY415">
        <f>MIN(BA414*(1+BA$6/Setup!$C$13),BA$7)</f>
        <v/>
      </c>
      <c r="CZ415">
        <f>MIN(BB414*(1+BB$6/Setup!$C$13),BB$7)</f>
        <v/>
      </c>
      <c r="DA415">
        <f>MIN(BC414*(1+BC$6/Setup!$C$13),BC$7)</f>
        <v/>
      </c>
      <c r="DB415">
        <f>MIN(BD414*(1+BD$6/Setup!$C$13),BD$7)</f>
        <v/>
      </c>
      <c r="DC415">
        <f>MIN(BE414*(1+BE$6/Setup!$C$13),BE$7)</f>
        <v/>
      </c>
      <c r="DD415">
        <f>MIN(BF414*(1+BF$6/Setup!$C$13),BF$7)</f>
        <v/>
      </c>
      <c r="DE415">
        <f>MIN(BG414*(1+BG$6/Setup!$C$13),BG$7)</f>
        <v/>
      </c>
      <c r="DF415">
        <f>MIN(BH414*(1+BH$6/Setup!$C$13),BH$7)</f>
        <v/>
      </c>
      <c r="DG415">
        <f>MIN(BI414*(1+BI$6/Setup!$C$13),BI$7)</f>
        <v/>
      </c>
      <c r="DH415">
        <f>MIN(BJ414*(1+BJ$6/Setup!$C$13),BJ$7)</f>
        <v/>
      </c>
      <c r="DI415">
        <f>MIN(BK414*(1+BK$6/Setup!$C$13),BK$7)</f>
        <v/>
      </c>
      <c r="DJ415">
        <f>MIN(BL414*(1+BL$6/Setup!$C$13),BL$7)</f>
        <v/>
      </c>
      <c r="DK415">
        <f>MIN(BM414*(1+BM$6/Setup!$C$13),BM$7)</f>
        <v/>
      </c>
      <c r="DL415">
        <f>MIN(BN414*(1+BN$6/Setup!$C$13),BN$7)</f>
        <v/>
      </c>
      <c r="DM415">
        <f>MIN(BO414*(1+BO$6/Setup!$C$13),BO$7)</f>
        <v/>
      </c>
      <c r="DN415">
        <f>MIN(BP414*(1+BP$6/Setup!$C$13),BP$7)</f>
        <v/>
      </c>
      <c r="DO415">
        <f>MIN(BQ414*(1+BQ$6/Setup!$C$13),BQ$7)</f>
        <v/>
      </c>
      <c r="DP415">
        <f>MIN(T414*(1+T$6/Setup!$C$13)-BR415,$H415)</f>
        <v/>
      </c>
      <c r="DQ415">
        <f>MIN(U414*(1+U$6/Setup!$C$13)-BS415,MAX(0,$H415-SUM($DP415:DP415)))</f>
        <v/>
      </c>
      <c r="DR415">
        <f>MIN(V414*(1+V$6/Setup!$C$13)-BT415,MAX(0,$H415-SUM($DP415:DQ415)))</f>
        <v/>
      </c>
      <c r="DS415">
        <f>MIN(W414*(1+W$6/Setup!$C$13)-BU415,MAX(0,$H415-SUM($DP415:DR415)))</f>
        <v/>
      </c>
      <c r="DT415">
        <f>MIN(X414*(1+X$6/Setup!$C$13)-BV415,MAX(0,$H415-SUM($DP415:DS415)))</f>
        <v/>
      </c>
      <c r="DU415">
        <f>MIN(Y414*(1+Y$6/Setup!$C$13)-BW415,MAX(0,$H415-SUM($DP415:DT415)))</f>
        <v/>
      </c>
      <c r="DV415">
        <f>MIN(Z414*(1+Z$6/Setup!$C$13)-BX415,MAX(0,$H415-SUM($DP415:DU415)))</f>
        <v/>
      </c>
      <c r="DW415">
        <f>MIN(AA414*(1+AA$6/Setup!$C$13)-BY415,MAX(0,$H415-SUM($DP415:DV415)))</f>
        <v/>
      </c>
      <c r="DX415">
        <f>MIN(AB414*(1+AB$6/Setup!$C$13)-BZ415,MAX(0,$H415-SUM($DP415:DW415)))</f>
        <v/>
      </c>
      <c r="DY415">
        <f>MIN(AC414*(1+AC$6/Setup!$C$13)-CA415,MAX(0,$H415-SUM($DP415:DX415)))</f>
        <v/>
      </c>
      <c r="DZ415">
        <f>MIN(AD414*(1+AD$6/Setup!$C$13)-CB415,MAX(0,$H415-SUM($DP415:DY415)))</f>
        <v/>
      </c>
      <c r="EA415">
        <f>MIN(AE414*(1+AE$6/Setup!$C$13)-CC415,MAX(0,$H415-SUM($DP415:DZ415)))</f>
        <v/>
      </c>
      <c r="EB415">
        <f>MIN(AF414*(1+AF$6/Setup!$C$13)-CD415,MAX(0,$H415-SUM($DP415:EA415)))</f>
        <v/>
      </c>
      <c r="EC415">
        <f>MIN(AG414*(1+AG$6/Setup!$C$13)-CE415,MAX(0,$H415-SUM($DP415:EB415)))</f>
        <v/>
      </c>
      <c r="ED415">
        <f>MIN(AH414*(1+AH$6/Setup!$C$13)-CF415,MAX(0,$H415-SUM($DP415:EC415)))</f>
        <v/>
      </c>
      <c r="EE415">
        <f>MIN(AI414*(1+AI$6/Setup!$C$13)-CG415,MAX(0,$H415-SUM($DP415:ED415)))</f>
        <v/>
      </c>
      <c r="EF415">
        <f>MIN(AJ414*(1+AJ$6/Setup!$C$13)-CH415,MAX(0,$H415-SUM($DP415:EE415)))</f>
        <v/>
      </c>
      <c r="EG415">
        <f>MIN(AK414*(1+AK$6/Setup!$C$13)-CI415,MAX(0,$H415-SUM($DP415:EF415)))</f>
        <v/>
      </c>
      <c r="EH415">
        <f>MIN(AL414*(1+AL$6/Setup!$C$13)-CJ415,MAX(0,$H415-SUM($DP415:EG415)))</f>
        <v/>
      </c>
      <c r="EI415">
        <f>MIN(AM414*(1+AM$6/Setup!$C$13)-CK415,MAX(0,$H415-SUM($DP415:EH415)))</f>
        <v/>
      </c>
      <c r="EJ415">
        <f>MIN(AN414*(1+AN$6/Setup!$C$13)-CL415,MAX(0,$H415-SUM($DP415:EI415)))</f>
        <v/>
      </c>
      <c r="EK415">
        <f>MIN(AO414*(1+AO$6/Setup!$C$13)-CM415,MAX(0,$H415-SUM($DP415:EJ415)))</f>
        <v/>
      </c>
      <c r="EL415">
        <f>MIN(AP414*(1+AP$6/Setup!$C$13)-CN415,MAX(0,$H415-SUM($DP415:EK415)))</f>
        <v/>
      </c>
      <c r="EM415">
        <f>MIN(AQ414*(1+AQ$6/Setup!$C$13)-CO415,MAX(0,$H415-SUM($DP415:EL415)))</f>
        <v/>
      </c>
      <c r="EN415">
        <f>MIN(AR414*(1+AR$6/Setup!$C$13)-CP415,MAX(0,$H415-SUM($DP415:EM415)))</f>
        <v/>
      </c>
      <c r="EO415">
        <f>MIN(AS414*(1+AS$6/Setup!$C$13)-CQ415,MAX(0,$H415-SUM($DP415:EN415)))</f>
        <v/>
      </c>
      <c r="EP415">
        <f>MIN(AT414*(1+AT$6/Setup!$C$13)-CR415,MAX(0,$H415-SUM($DP415:EO415)))</f>
        <v/>
      </c>
      <c r="EQ415">
        <f>MIN(AU414*(1+AU$6/Setup!$C$13)-CS415,MAX(0,$H415-SUM($DP415:EP415)))</f>
        <v/>
      </c>
      <c r="ER415">
        <f>MIN(AV414*(1+AV$6/Setup!$C$13)-CT415,MAX(0,$H415-SUM($DP415:EQ415)))</f>
        <v/>
      </c>
      <c r="ES415">
        <f>MIN(AW414*(1+AW$6/Setup!$C$13)-CU415,MAX(0,$H415-SUM($DP415:ER415)))</f>
        <v/>
      </c>
      <c r="ET415">
        <f>MIN(AX414*(1+AX$6/Setup!$C$13)-CV415,MAX(0,$H415-SUM($DP415:ES415)))</f>
        <v/>
      </c>
      <c r="EU415">
        <f>MIN(AY414*(1+AY$6/Setup!$C$13)-CW415,MAX(0,$H415-SUM($DP415:ET415)))</f>
        <v/>
      </c>
      <c r="EV415">
        <f>MIN(AZ414*(1+AZ$6/Setup!$C$13)-CX415,MAX(0,$H415-SUM($DP415:EU415)))</f>
        <v/>
      </c>
      <c r="EW415">
        <f>MIN(BA414*(1+BA$6/Setup!$C$13)-CY415,MAX(0,$H415-SUM($DP415:EV415)))</f>
        <v/>
      </c>
      <c r="EX415">
        <f>MIN(BB414*(1+BB$6/Setup!$C$13)-CZ415,MAX(0,$H415-SUM($DP415:EW415)))</f>
        <v/>
      </c>
      <c r="EY415">
        <f>MIN(BC414*(1+BC$6/Setup!$C$13)-DA415,MAX(0,$H415-SUM($DP415:EX415)))</f>
        <v/>
      </c>
      <c r="EZ415">
        <f>MIN(BD414*(1+BD$6/Setup!$C$13)-DB415,MAX(0,$H415-SUM($DP415:EY415)))</f>
        <v/>
      </c>
      <c r="FA415">
        <f>MIN(BE414*(1+BE$6/Setup!$C$13)-DC415,MAX(0,$H415-SUM($DP415:EZ415)))</f>
        <v/>
      </c>
      <c r="FB415">
        <f>MIN(BF414*(1+BF$6/Setup!$C$13)-DD415,MAX(0,$H415-SUM($DP415:FA415)))</f>
        <v/>
      </c>
      <c r="FC415">
        <f>MIN(BG414*(1+BG$6/Setup!$C$13)-DE415,MAX(0,$H415-SUM($DP415:FB415)))</f>
        <v/>
      </c>
      <c r="FD415">
        <f>MIN(BH414*(1+BH$6/Setup!$C$13)-DF415,MAX(0,$H415-SUM($DP415:FC415)))</f>
        <v/>
      </c>
      <c r="FE415">
        <f>MIN(BI414*(1+BI$6/Setup!$C$13)-DG415,MAX(0,$H415-SUM($DP415:FD415)))</f>
        <v/>
      </c>
      <c r="FF415">
        <f>MIN(BJ414*(1+BJ$6/Setup!$C$13)-DH415,MAX(0,$H415-SUM($DP415:FE415)))</f>
        <v/>
      </c>
      <c r="FG415">
        <f>MIN(BK414*(1+BK$6/Setup!$C$13)-DI415,MAX(0,$H415-SUM($DP415:FF415)))</f>
        <v/>
      </c>
      <c r="FH415">
        <f>MIN(BL414*(1+BL$6/Setup!$C$13)-DJ415,MAX(0,$H415-SUM($DP415:FG415)))</f>
        <v/>
      </c>
      <c r="FI415">
        <f>MIN(BM414*(1+BM$6/Setup!$C$13)-DK415,MAX(0,$H415-SUM($DP415:FH415)))</f>
        <v/>
      </c>
      <c r="FJ415">
        <f>MIN(BN414*(1+BN$6/Setup!$C$13)-DL415,MAX(0,$H415-SUM($DP415:FI415)))</f>
        <v/>
      </c>
      <c r="FK415">
        <f>MIN(BO414*(1+BO$6/Setup!$C$13)-DM415,MAX(0,$H415-SUM($DP415:FJ415)))</f>
        <v/>
      </c>
      <c r="FL415">
        <f>MIN(BP414*(1+BP$6/Setup!$C$13)-DN415,MAX(0,$H415-SUM($DP415:FK415)))</f>
        <v/>
      </c>
      <c r="FM415">
        <f>MIN(BQ414*(1+BQ$6/Setup!$C$13)-DO415,MAX(0,$H415-SUM($DP415:FL415)))</f>
        <v/>
      </c>
    </row>
    <row r="416">
      <c r="A416">
        <f>A415+1</f>
        <v/>
      </c>
      <c r="B416">
        <f>IF(Setup!$C$6="Every week",Setup!$C$7+7*(A416-1),IF(Setup!$C$6="Every 2 weeks",Setup!$C$7+14*(A416-1),IF(Setup!$C$6="Every month",EDATE(Setup!$C$7,A416-1),EOMONTH(Setup!$C$7,INT((A416-1+Setup!$C$20)/2)-1)+MIN(IF(MOD(A416-1+Setup!$C$20,2)=0,Setup!$C$18,Setup!$C$19),DAY(EOMONTH(Setup!$C$7,INT((A416-1+Setup!$C$20)/2)))))))</f>
        <v/>
      </c>
      <c r="C416">
        <f>N('Paycheck Plan'!J412)</f>
        <v/>
      </c>
      <c r="D416">
        <f>N('Paycheck Plan'!K412)</f>
        <v/>
      </c>
      <c r="E416">
        <f>MIN(MAX(0,Setup!$C$10-F415),MAX(0,Setup!$C$8+C416-G416))</f>
        <v/>
      </c>
      <c r="F416">
        <f>F415+E416</f>
        <v/>
      </c>
      <c r="G416">
        <f>MIN(Setup!$C$14,MAX(0,Setup!$C$8+C416))</f>
        <v/>
      </c>
      <c r="H416">
        <f>MAX(0,Setup!$C$8+C416-G416-E416)+SUM($T$7:$BQ$7)-SUM(BR416:DO416)</f>
        <v/>
      </c>
      <c r="I416">
        <f>SUMPRODUCT(T415:BQ415,$T$6:$BQ$6)/Setup!$C$13</f>
        <v/>
      </c>
      <c r="J416">
        <f>SUM(T416:BQ416)</f>
        <v/>
      </c>
      <c r="K416">
        <f>IF(MAX(DP416:FM416)&gt;0,MATCH(MAX(DP416:FM416),DP416:FM416,0),1)</f>
        <v/>
      </c>
      <c r="T416">
        <f>MAX(0,T415*(1+T$6/Setup!$C$13)-BR416-DP416)+IF($K416=1,$D416,0)</f>
        <v/>
      </c>
      <c r="U416">
        <f>MAX(0,U415*(1+U$6/Setup!$C$13)-BS416-DQ416)+IF($K416=2,$D416,0)</f>
        <v/>
      </c>
      <c r="V416">
        <f>MAX(0,V415*(1+V$6/Setup!$C$13)-BT416-DR416)+IF($K416=3,$D416,0)</f>
        <v/>
      </c>
      <c r="W416">
        <f>MAX(0,W415*(1+W$6/Setup!$C$13)-BU416-DS416)+IF($K416=4,$D416,0)</f>
        <v/>
      </c>
      <c r="X416">
        <f>MAX(0,X415*(1+X$6/Setup!$C$13)-BV416-DT416)+IF($K416=5,$D416,0)</f>
        <v/>
      </c>
      <c r="Y416">
        <f>MAX(0,Y415*(1+Y$6/Setup!$C$13)-BW416-DU416)+IF($K416=6,$D416,0)</f>
        <v/>
      </c>
      <c r="Z416">
        <f>MAX(0,Z415*(1+Z$6/Setup!$C$13)-BX416-DV416)+IF($K416=7,$D416,0)</f>
        <v/>
      </c>
      <c r="AA416">
        <f>MAX(0,AA415*(1+AA$6/Setup!$C$13)-BY416-DW416)+IF($K416=8,$D416,0)</f>
        <v/>
      </c>
      <c r="AB416">
        <f>MAX(0,AB415*(1+AB$6/Setup!$C$13)-BZ416-DX416)+IF($K416=9,$D416,0)</f>
        <v/>
      </c>
      <c r="AC416">
        <f>MAX(0,AC415*(1+AC$6/Setup!$C$13)-CA416-DY416)+IF($K416=10,$D416,0)</f>
        <v/>
      </c>
      <c r="AD416">
        <f>MAX(0,AD415*(1+AD$6/Setup!$C$13)-CB416-DZ416)+IF($K416=11,$D416,0)</f>
        <v/>
      </c>
      <c r="AE416">
        <f>MAX(0,AE415*(1+AE$6/Setup!$C$13)-CC416-EA416)+IF($K416=12,$D416,0)</f>
        <v/>
      </c>
      <c r="AF416">
        <f>MAX(0,AF415*(1+AF$6/Setup!$C$13)-CD416-EB416)+IF($K416=13,$D416,0)</f>
        <v/>
      </c>
      <c r="AG416">
        <f>MAX(0,AG415*(1+AG$6/Setup!$C$13)-CE416-EC416)+IF($K416=14,$D416,0)</f>
        <v/>
      </c>
      <c r="AH416">
        <f>MAX(0,AH415*(1+AH$6/Setup!$C$13)-CF416-ED416)+IF($K416=15,$D416,0)</f>
        <v/>
      </c>
      <c r="AI416">
        <f>MAX(0,AI415*(1+AI$6/Setup!$C$13)-CG416-EE416)+IF($K416=16,$D416,0)</f>
        <v/>
      </c>
      <c r="AJ416">
        <f>MAX(0,AJ415*(1+AJ$6/Setup!$C$13)-CH416-EF416)+IF($K416=17,$D416,0)</f>
        <v/>
      </c>
      <c r="AK416">
        <f>MAX(0,AK415*(1+AK$6/Setup!$C$13)-CI416-EG416)+IF($K416=18,$D416,0)</f>
        <v/>
      </c>
      <c r="AL416">
        <f>MAX(0,AL415*(1+AL$6/Setup!$C$13)-CJ416-EH416)+IF($K416=19,$D416,0)</f>
        <v/>
      </c>
      <c r="AM416">
        <f>MAX(0,AM415*(1+AM$6/Setup!$C$13)-CK416-EI416)+IF($K416=20,$D416,0)</f>
        <v/>
      </c>
      <c r="AN416">
        <f>MAX(0,AN415*(1+AN$6/Setup!$C$13)-CL416-EJ416)+IF($K416=21,$D416,0)</f>
        <v/>
      </c>
      <c r="AO416">
        <f>MAX(0,AO415*(1+AO$6/Setup!$C$13)-CM416-EK416)+IF($K416=22,$D416,0)</f>
        <v/>
      </c>
      <c r="AP416">
        <f>MAX(0,AP415*(1+AP$6/Setup!$C$13)-CN416-EL416)+IF($K416=23,$D416,0)</f>
        <v/>
      </c>
      <c r="AQ416">
        <f>MAX(0,AQ415*(1+AQ$6/Setup!$C$13)-CO416-EM416)+IF($K416=24,$D416,0)</f>
        <v/>
      </c>
      <c r="AR416">
        <f>MAX(0,AR415*(1+AR$6/Setup!$C$13)-CP416-EN416)+IF($K416=25,$D416,0)</f>
        <v/>
      </c>
      <c r="AS416">
        <f>MAX(0,AS415*(1+AS$6/Setup!$C$13)-CQ416-EO416)+IF($K416=26,$D416,0)</f>
        <v/>
      </c>
      <c r="AT416">
        <f>MAX(0,AT415*(1+AT$6/Setup!$C$13)-CR416-EP416)+IF($K416=27,$D416,0)</f>
        <v/>
      </c>
      <c r="AU416">
        <f>MAX(0,AU415*(1+AU$6/Setup!$C$13)-CS416-EQ416)+IF($K416=28,$D416,0)</f>
        <v/>
      </c>
      <c r="AV416">
        <f>MAX(0,AV415*(1+AV$6/Setup!$C$13)-CT416-ER416)+IF($K416=29,$D416,0)</f>
        <v/>
      </c>
      <c r="AW416">
        <f>MAX(0,AW415*(1+AW$6/Setup!$C$13)-CU416-ES416)+IF($K416=30,$D416,0)</f>
        <v/>
      </c>
      <c r="AX416">
        <f>MAX(0,AX415*(1+AX$6/Setup!$C$13)-CV416-ET416)+IF($K416=31,$D416,0)</f>
        <v/>
      </c>
      <c r="AY416">
        <f>MAX(0,AY415*(1+AY$6/Setup!$C$13)-CW416-EU416)+IF($K416=32,$D416,0)</f>
        <v/>
      </c>
      <c r="AZ416">
        <f>MAX(0,AZ415*(1+AZ$6/Setup!$C$13)-CX416-EV416)+IF($K416=33,$D416,0)</f>
        <v/>
      </c>
      <c r="BA416">
        <f>MAX(0,BA415*(1+BA$6/Setup!$C$13)-CY416-EW416)+IF($K416=34,$D416,0)</f>
        <v/>
      </c>
      <c r="BB416">
        <f>MAX(0,BB415*(1+BB$6/Setup!$C$13)-CZ416-EX416)+IF($K416=35,$D416,0)</f>
        <v/>
      </c>
      <c r="BC416">
        <f>MAX(0,BC415*(1+BC$6/Setup!$C$13)-DA416-EY416)+IF($K416=36,$D416,0)</f>
        <v/>
      </c>
      <c r="BD416">
        <f>MAX(0,BD415*(1+BD$6/Setup!$C$13)-DB416-EZ416)+IF($K416=37,$D416,0)</f>
        <v/>
      </c>
      <c r="BE416">
        <f>MAX(0,BE415*(1+BE$6/Setup!$C$13)-DC416-FA416)+IF($K416=38,$D416,0)</f>
        <v/>
      </c>
      <c r="BF416">
        <f>MAX(0,BF415*(1+BF$6/Setup!$C$13)-DD416-FB416)+IF($K416=39,$D416,0)</f>
        <v/>
      </c>
      <c r="BG416">
        <f>MAX(0,BG415*(1+BG$6/Setup!$C$13)-DE416-FC416)+IF($K416=40,$D416,0)</f>
        <v/>
      </c>
      <c r="BH416">
        <f>MAX(0,BH415*(1+BH$6/Setup!$C$13)-DF416-FD416)+IF($K416=41,$D416,0)</f>
        <v/>
      </c>
      <c r="BI416">
        <f>MAX(0,BI415*(1+BI$6/Setup!$C$13)-DG416-FE416)+IF($K416=42,$D416,0)</f>
        <v/>
      </c>
      <c r="BJ416">
        <f>MAX(0,BJ415*(1+BJ$6/Setup!$C$13)-DH416-FF416)+IF($K416=43,$D416,0)</f>
        <v/>
      </c>
      <c r="BK416">
        <f>MAX(0,BK415*(1+BK$6/Setup!$C$13)-DI416-FG416)+IF($K416=44,$D416,0)</f>
        <v/>
      </c>
      <c r="BL416">
        <f>MAX(0,BL415*(1+BL$6/Setup!$C$13)-DJ416-FH416)+IF($K416=45,$D416,0)</f>
        <v/>
      </c>
      <c r="BM416">
        <f>MAX(0,BM415*(1+BM$6/Setup!$C$13)-DK416-FI416)+IF($K416=46,$D416,0)</f>
        <v/>
      </c>
      <c r="BN416">
        <f>MAX(0,BN415*(1+BN$6/Setup!$C$13)-DL416-FJ416)+IF($K416=47,$D416,0)</f>
        <v/>
      </c>
      <c r="BO416">
        <f>MAX(0,BO415*(1+BO$6/Setup!$C$13)-DM416-FK416)+IF($K416=48,$D416,0)</f>
        <v/>
      </c>
      <c r="BP416">
        <f>MAX(0,BP415*(1+BP$6/Setup!$C$13)-DN416-FL416)+IF($K416=49,$D416,0)</f>
        <v/>
      </c>
      <c r="BQ416">
        <f>MAX(0,BQ415*(1+BQ$6/Setup!$C$13)-DO416-FM416)+IF($K416=50,$D416,0)</f>
        <v/>
      </c>
      <c r="BR416">
        <f>MIN(T415*(1+T$6/Setup!$C$13),T$7)</f>
        <v/>
      </c>
      <c r="BS416">
        <f>MIN(U415*(1+U$6/Setup!$C$13),U$7)</f>
        <v/>
      </c>
      <c r="BT416">
        <f>MIN(V415*(1+V$6/Setup!$C$13),V$7)</f>
        <v/>
      </c>
      <c r="BU416">
        <f>MIN(W415*(1+W$6/Setup!$C$13),W$7)</f>
        <v/>
      </c>
      <c r="BV416">
        <f>MIN(X415*(1+X$6/Setup!$C$13),X$7)</f>
        <v/>
      </c>
      <c r="BW416">
        <f>MIN(Y415*(1+Y$6/Setup!$C$13),Y$7)</f>
        <v/>
      </c>
      <c r="BX416">
        <f>MIN(Z415*(1+Z$6/Setup!$C$13),Z$7)</f>
        <v/>
      </c>
      <c r="BY416">
        <f>MIN(AA415*(1+AA$6/Setup!$C$13),AA$7)</f>
        <v/>
      </c>
      <c r="BZ416">
        <f>MIN(AB415*(1+AB$6/Setup!$C$13),AB$7)</f>
        <v/>
      </c>
      <c r="CA416">
        <f>MIN(AC415*(1+AC$6/Setup!$C$13),AC$7)</f>
        <v/>
      </c>
      <c r="CB416">
        <f>MIN(AD415*(1+AD$6/Setup!$C$13),AD$7)</f>
        <v/>
      </c>
      <c r="CC416">
        <f>MIN(AE415*(1+AE$6/Setup!$C$13),AE$7)</f>
        <v/>
      </c>
      <c r="CD416">
        <f>MIN(AF415*(1+AF$6/Setup!$C$13),AF$7)</f>
        <v/>
      </c>
      <c r="CE416">
        <f>MIN(AG415*(1+AG$6/Setup!$C$13),AG$7)</f>
        <v/>
      </c>
      <c r="CF416">
        <f>MIN(AH415*(1+AH$6/Setup!$C$13),AH$7)</f>
        <v/>
      </c>
      <c r="CG416">
        <f>MIN(AI415*(1+AI$6/Setup!$C$13),AI$7)</f>
        <v/>
      </c>
      <c r="CH416">
        <f>MIN(AJ415*(1+AJ$6/Setup!$C$13),AJ$7)</f>
        <v/>
      </c>
      <c r="CI416">
        <f>MIN(AK415*(1+AK$6/Setup!$C$13),AK$7)</f>
        <v/>
      </c>
      <c r="CJ416">
        <f>MIN(AL415*(1+AL$6/Setup!$C$13),AL$7)</f>
        <v/>
      </c>
      <c r="CK416">
        <f>MIN(AM415*(1+AM$6/Setup!$C$13),AM$7)</f>
        <v/>
      </c>
      <c r="CL416">
        <f>MIN(AN415*(1+AN$6/Setup!$C$13),AN$7)</f>
        <v/>
      </c>
      <c r="CM416">
        <f>MIN(AO415*(1+AO$6/Setup!$C$13),AO$7)</f>
        <v/>
      </c>
      <c r="CN416">
        <f>MIN(AP415*(1+AP$6/Setup!$C$13),AP$7)</f>
        <v/>
      </c>
      <c r="CO416">
        <f>MIN(AQ415*(1+AQ$6/Setup!$C$13),AQ$7)</f>
        <v/>
      </c>
      <c r="CP416">
        <f>MIN(AR415*(1+AR$6/Setup!$C$13),AR$7)</f>
        <v/>
      </c>
      <c r="CQ416">
        <f>MIN(AS415*(1+AS$6/Setup!$C$13),AS$7)</f>
        <v/>
      </c>
      <c r="CR416">
        <f>MIN(AT415*(1+AT$6/Setup!$C$13),AT$7)</f>
        <v/>
      </c>
      <c r="CS416">
        <f>MIN(AU415*(1+AU$6/Setup!$C$13),AU$7)</f>
        <v/>
      </c>
      <c r="CT416">
        <f>MIN(AV415*(1+AV$6/Setup!$C$13),AV$7)</f>
        <v/>
      </c>
      <c r="CU416">
        <f>MIN(AW415*(1+AW$6/Setup!$C$13),AW$7)</f>
        <v/>
      </c>
      <c r="CV416">
        <f>MIN(AX415*(1+AX$6/Setup!$C$13),AX$7)</f>
        <v/>
      </c>
      <c r="CW416">
        <f>MIN(AY415*(1+AY$6/Setup!$C$13),AY$7)</f>
        <v/>
      </c>
      <c r="CX416">
        <f>MIN(AZ415*(1+AZ$6/Setup!$C$13),AZ$7)</f>
        <v/>
      </c>
      <c r="CY416">
        <f>MIN(BA415*(1+BA$6/Setup!$C$13),BA$7)</f>
        <v/>
      </c>
      <c r="CZ416">
        <f>MIN(BB415*(1+BB$6/Setup!$C$13),BB$7)</f>
        <v/>
      </c>
      <c r="DA416">
        <f>MIN(BC415*(1+BC$6/Setup!$C$13),BC$7)</f>
        <v/>
      </c>
      <c r="DB416">
        <f>MIN(BD415*(1+BD$6/Setup!$C$13),BD$7)</f>
        <v/>
      </c>
      <c r="DC416">
        <f>MIN(BE415*(1+BE$6/Setup!$C$13),BE$7)</f>
        <v/>
      </c>
      <c r="DD416">
        <f>MIN(BF415*(1+BF$6/Setup!$C$13),BF$7)</f>
        <v/>
      </c>
      <c r="DE416">
        <f>MIN(BG415*(1+BG$6/Setup!$C$13),BG$7)</f>
        <v/>
      </c>
      <c r="DF416">
        <f>MIN(BH415*(1+BH$6/Setup!$C$13),BH$7)</f>
        <v/>
      </c>
      <c r="DG416">
        <f>MIN(BI415*(1+BI$6/Setup!$C$13),BI$7)</f>
        <v/>
      </c>
      <c r="DH416">
        <f>MIN(BJ415*(1+BJ$6/Setup!$C$13),BJ$7)</f>
        <v/>
      </c>
      <c r="DI416">
        <f>MIN(BK415*(1+BK$6/Setup!$C$13),BK$7)</f>
        <v/>
      </c>
      <c r="DJ416">
        <f>MIN(BL415*(1+BL$6/Setup!$C$13),BL$7)</f>
        <v/>
      </c>
      <c r="DK416">
        <f>MIN(BM415*(1+BM$6/Setup!$C$13),BM$7)</f>
        <v/>
      </c>
      <c r="DL416">
        <f>MIN(BN415*(1+BN$6/Setup!$C$13),BN$7)</f>
        <v/>
      </c>
      <c r="DM416">
        <f>MIN(BO415*(1+BO$6/Setup!$C$13),BO$7)</f>
        <v/>
      </c>
      <c r="DN416">
        <f>MIN(BP415*(1+BP$6/Setup!$C$13),BP$7)</f>
        <v/>
      </c>
      <c r="DO416">
        <f>MIN(BQ415*(1+BQ$6/Setup!$C$13),BQ$7)</f>
        <v/>
      </c>
      <c r="DP416">
        <f>MIN(T415*(1+T$6/Setup!$C$13)-BR416,$H416)</f>
        <v/>
      </c>
      <c r="DQ416">
        <f>MIN(U415*(1+U$6/Setup!$C$13)-BS416,MAX(0,$H416-SUM($DP416:DP416)))</f>
        <v/>
      </c>
      <c r="DR416">
        <f>MIN(V415*(1+V$6/Setup!$C$13)-BT416,MAX(0,$H416-SUM($DP416:DQ416)))</f>
        <v/>
      </c>
      <c r="DS416">
        <f>MIN(W415*(1+W$6/Setup!$C$13)-BU416,MAX(0,$H416-SUM($DP416:DR416)))</f>
        <v/>
      </c>
      <c r="DT416">
        <f>MIN(X415*(1+X$6/Setup!$C$13)-BV416,MAX(0,$H416-SUM($DP416:DS416)))</f>
        <v/>
      </c>
      <c r="DU416">
        <f>MIN(Y415*(1+Y$6/Setup!$C$13)-BW416,MAX(0,$H416-SUM($DP416:DT416)))</f>
        <v/>
      </c>
      <c r="DV416">
        <f>MIN(Z415*(1+Z$6/Setup!$C$13)-BX416,MAX(0,$H416-SUM($DP416:DU416)))</f>
        <v/>
      </c>
      <c r="DW416">
        <f>MIN(AA415*(1+AA$6/Setup!$C$13)-BY416,MAX(0,$H416-SUM($DP416:DV416)))</f>
        <v/>
      </c>
      <c r="DX416">
        <f>MIN(AB415*(1+AB$6/Setup!$C$13)-BZ416,MAX(0,$H416-SUM($DP416:DW416)))</f>
        <v/>
      </c>
      <c r="DY416">
        <f>MIN(AC415*(1+AC$6/Setup!$C$13)-CA416,MAX(0,$H416-SUM($DP416:DX416)))</f>
        <v/>
      </c>
      <c r="DZ416">
        <f>MIN(AD415*(1+AD$6/Setup!$C$13)-CB416,MAX(0,$H416-SUM($DP416:DY416)))</f>
        <v/>
      </c>
      <c r="EA416">
        <f>MIN(AE415*(1+AE$6/Setup!$C$13)-CC416,MAX(0,$H416-SUM($DP416:DZ416)))</f>
        <v/>
      </c>
      <c r="EB416">
        <f>MIN(AF415*(1+AF$6/Setup!$C$13)-CD416,MAX(0,$H416-SUM($DP416:EA416)))</f>
        <v/>
      </c>
      <c r="EC416">
        <f>MIN(AG415*(1+AG$6/Setup!$C$13)-CE416,MAX(0,$H416-SUM($DP416:EB416)))</f>
        <v/>
      </c>
      <c r="ED416">
        <f>MIN(AH415*(1+AH$6/Setup!$C$13)-CF416,MAX(0,$H416-SUM($DP416:EC416)))</f>
        <v/>
      </c>
      <c r="EE416">
        <f>MIN(AI415*(1+AI$6/Setup!$C$13)-CG416,MAX(0,$H416-SUM($DP416:ED416)))</f>
        <v/>
      </c>
      <c r="EF416">
        <f>MIN(AJ415*(1+AJ$6/Setup!$C$13)-CH416,MAX(0,$H416-SUM($DP416:EE416)))</f>
        <v/>
      </c>
      <c r="EG416">
        <f>MIN(AK415*(1+AK$6/Setup!$C$13)-CI416,MAX(0,$H416-SUM($DP416:EF416)))</f>
        <v/>
      </c>
      <c r="EH416">
        <f>MIN(AL415*(1+AL$6/Setup!$C$13)-CJ416,MAX(0,$H416-SUM($DP416:EG416)))</f>
        <v/>
      </c>
      <c r="EI416">
        <f>MIN(AM415*(1+AM$6/Setup!$C$13)-CK416,MAX(0,$H416-SUM($DP416:EH416)))</f>
        <v/>
      </c>
      <c r="EJ416">
        <f>MIN(AN415*(1+AN$6/Setup!$C$13)-CL416,MAX(0,$H416-SUM($DP416:EI416)))</f>
        <v/>
      </c>
      <c r="EK416">
        <f>MIN(AO415*(1+AO$6/Setup!$C$13)-CM416,MAX(0,$H416-SUM($DP416:EJ416)))</f>
        <v/>
      </c>
      <c r="EL416">
        <f>MIN(AP415*(1+AP$6/Setup!$C$13)-CN416,MAX(0,$H416-SUM($DP416:EK416)))</f>
        <v/>
      </c>
      <c r="EM416">
        <f>MIN(AQ415*(1+AQ$6/Setup!$C$13)-CO416,MAX(0,$H416-SUM($DP416:EL416)))</f>
        <v/>
      </c>
      <c r="EN416">
        <f>MIN(AR415*(1+AR$6/Setup!$C$13)-CP416,MAX(0,$H416-SUM($DP416:EM416)))</f>
        <v/>
      </c>
      <c r="EO416">
        <f>MIN(AS415*(1+AS$6/Setup!$C$13)-CQ416,MAX(0,$H416-SUM($DP416:EN416)))</f>
        <v/>
      </c>
      <c r="EP416">
        <f>MIN(AT415*(1+AT$6/Setup!$C$13)-CR416,MAX(0,$H416-SUM($DP416:EO416)))</f>
        <v/>
      </c>
      <c r="EQ416">
        <f>MIN(AU415*(1+AU$6/Setup!$C$13)-CS416,MAX(0,$H416-SUM($DP416:EP416)))</f>
        <v/>
      </c>
      <c r="ER416">
        <f>MIN(AV415*(1+AV$6/Setup!$C$13)-CT416,MAX(0,$H416-SUM($DP416:EQ416)))</f>
        <v/>
      </c>
      <c r="ES416">
        <f>MIN(AW415*(1+AW$6/Setup!$C$13)-CU416,MAX(0,$H416-SUM($DP416:ER416)))</f>
        <v/>
      </c>
      <c r="ET416">
        <f>MIN(AX415*(1+AX$6/Setup!$C$13)-CV416,MAX(0,$H416-SUM($DP416:ES416)))</f>
        <v/>
      </c>
      <c r="EU416">
        <f>MIN(AY415*(1+AY$6/Setup!$C$13)-CW416,MAX(0,$H416-SUM($DP416:ET416)))</f>
        <v/>
      </c>
      <c r="EV416">
        <f>MIN(AZ415*(1+AZ$6/Setup!$C$13)-CX416,MAX(0,$H416-SUM($DP416:EU416)))</f>
        <v/>
      </c>
      <c r="EW416">
        <f>MIN(BA415*(1+BA$6/Setup!$C$13)-CY416,MAX(0,$H416-SUM($DP416:EV416)))</f>
        <v/>
      </c>
      <c r="EX416">
        <f>MIN(BB415*(1+BB$6/Setup!$C$13)-CZ416,MAX(0,$H416-SUM($DP416:EW416)))</f>
        <v/>
      </c>
      <c r="EY416">
        <f>MIN(BC415*(1+BC$6/Setup!$C$13)-DA416,MAX(0,$H416-SUM($DP416:EX416)))</f>
        <v/>
      </c>
      <c r="EZ416">
        <f>MIN(BD415*(1+BD$6/Setup!$C$13)-DB416,MAX(0,$H416-SUM($DP416:EY416)))</f>
        <v/>
      </c>
      <c r="FA416">
        <f>MIN(BE415*(1+BE$6/Setup!$C$13)-DC416,MAX(0,$H416-SUM($DP416:EZ416)))</f>
        <v/>
      </c>
      <c r="FB416">
        <f>MIN(BF415*(1+BF$6/Setup!$C$13)-DD416,MAX(0,$H416-SUM($DP416:FA416)))</f>
        <v/>
      </c>
      <c r="FC416">
        <f>MIN(BG415*(1+BG$6/Setup!$C$13)-DE416,MAX(0,$H416-SUM($DP416:FB416)))</f>
        <v/>
      </c>
      <c r="FD416">
        <f>MIN(BH415*(1+BH$6/Setup!$C$13)-DF416,MAX(0,$H416-SUM($DP416:FC416)))</f>
        <v/>
      </c>
      <c r="FE416">
        <f>MIN(BI415*(1+BI$6/Setup!$C$13)-DG416,MAX(0,$H416-SUM($DP416:FD416)))</f>
        <v/>
      </c>
      <c r="FF416">
        <f>MIN(BJ415*(1+BJ$6/Setup!$C$13)-DH416,MAX(0,$H416-SUM($DP416:FE416)))</f>
        <v/>
      </c>
      <c r="FG416">
        <f>MIN(BK415*(1+BK$6/Setup!$C$13)-DI416,MAX(0,$H416-SUM($DP416:FF416)))</f>
        <v/>
      </c>
      <c r="FH416">
        <f>MIN(BL415*(1+BL$6/Setup!$C$13)-DJ416,MAX(0,$H416-SUM($DP416:FG416)))</f>
        <v/>
      </c>
      <c r="FI416">
        <f>MIN(BM415*(1+BM$6/Setup!$C$13)-DK416,MAX(0,$H416-SUM($DP416:FH416)))</f>
        <v/>
      </c>
      <c r="FJ416">
        <f>MIN(BN415*(1+BN$6/Setup!$C$13)-DL416,MAX(0,$H416-SUM($DP416:FI416)))</f>
        <v/>
      </c>
      <c r="FK416">
        <f>MIN(BO415*(1+BO$6/Setup!$C$13)-DM416,MAX(0,$H416-SUM($DP416:FJ416)))</f>
        <v/>
      </c>
      <c r="FL416">
        <f>MIN(BP415*(1+BP$6/Setup!$C$13)-DN416,MAX(0,$H416-SUM($DP416:FK416)))</f>
        <v/>
      </c>
      <c r="FM416">
        <f>MIN(BQ415*(1+BQ$6/Setup!$C$13)-DO416,MAX(0,$H416-SUM($DP416:FL416)))</f>
        <v/>
      </c>
    </row>
    <row r="417">
      <c r="A417">
        <f>A416+1</f>
        <v/>
      </c>
      <c r="B417">
        <f>IF(Setup!$C$6="Every week",Setup!$C$7+7*(A417-1),IF(Setup!$C$6="Every 2 weeks",Setup!$C$7+14*(A417-1),IF(Setup!$C$6="Every month",EDATE(Setup!$C$7,A417-1),EOMONTH(Setup!$C$7,INT((A417-1+Setup!$C$20)/2)-1)+MIN(IF(MOD(A417-1+Setup!$C$20,2)=0,Setup!$C$18,Setup!$C$19),DAY(EOMONTH(Setup!$C$7,INT((A417-1+Setup!$C$20)/2)))))))</f>
        <v/>
      </c>
      <c r="C417">
        <f>N('Paycheck Plan'!J413)</f>
        <v/>
      </c>
      <c r="D417">
        <f>N('Paycheck Plan'!K413)</f>
        <v/>
      </c>
      <c r="E417">
        <f>MIN(MAX(0,Setup!$C$10-F416),MAX(0,Setup!$C$8+C417-G417))</f>
        <v/>
      </c>
      <c r="F417">
        <f>F416+E417</f>
        <v/>
      </c>
      <c r="G417">
        <f>MIN(Setup!$C$14,MAX(0,Setup!$C$8+C417))</f>
        <v/>
      </c>
      <c r="H417">
        <f>MAX(0,Setup!$C$8+C417-G417-E417)+SUM($T$7:$BQ$7)-SUM(BR417:DO417)</f>
        <v/>
      </c>
      <c r="I417">
        <f>SUMPRODUCT(T416:BQ416,$T$6:$BQ$6)/Setup!$C$13</f>
        <v/>
      </c>
      <c r="J417">
        <f>SUM(T417:BQ417)</f>
        <v/>
      </c>
      <c r="K417">
        <f>IF(MAX(DP417:FM417)&gt;0,MATCH(MAX(DP417:FM417),DP417:FM417,0),1)</f>
        <v/>
      </c>
      <c r="T417">
        <f>MAX(0,T416*(1+T$6/Setup!$C$13)-BR417-DP417)+IF($K417=1,$D417,0)</f>
        <v/>
      </c>
      <c r="U417">
        <f>MAX(0,U416*(1+U$6/Setup!$C$13)-BS417-DQ417)+IF($K417=2,$D417,0)</f>
        <v/>
      </c>
      <c r="V417">
        <f>MAX(0,V416*(1+V$6/Setup!$C$13)-BT417-DR417)+IF($K417=3,$D417,0)</f>
        <v/>
      </c>
      <c r="W417">
        <f>MAX(0,W416*(1+W$6/Setup!$C$13)-BU417-DS417)+IF($K417=4,$D417,0)</f>
        <v/>
      </c>
      <c r="X417">
        <f>MAX(0,X416*(1+X$6/Setup!$C$13)-BV417-DT417)+IF($K417=5,$D417,0)</f>
        <v/>
      </c>
      <c r="Y417">
        <f>MAX(0,Y416*(1+Y$6/Setup!$C$13)-BW417-DU417)+IF($K417=6,$D417,0)</f>
        <v/>
      </c>
      <c r="Z417">
        <f>MAX(0,Z416*(1+Z$6/Setup!$C$13)-BX417-DV417)+IF($K417=7,$D417,0)</f>
        <v/>
      </c>
      <c r="AA417">
        <f>MAX(0,AA416*(1+AA$6/Setup!$C$13)-BY417-DW417)+IF($K417=8,$D417,0)</f>
        <v/>
      </c>
      <c r="AB417">
        <f>MAX(0,AB416*(1+AB$6/Setup!$C$13)-BZ417-DX417)+IF($K417=9,$D417,0)</f>
        <v/>
      </c>
      <c r="AC417">
        <f>MAX(0,AC416*(1+AC$6/Setup!$C$13)-CA417-DY417)+IF($K417=10,$D417,0)</f>
        <v/>
      </c>
      <c r="AD417">
        <f>MAX(0,AD416*(1+AD$6/Setup!$C$13)-CB417-DZ417)+IF($K417=11,$D417,0)</f>
        <v/>
      </c>
      <c r="AE417">
        <f>MAX(0,AE416*(1+AE$6/Setup!$C$13)-CC417-EA417)+IF($K417=12,$D417,0)</f>
        <v/>
      </c>
      <c r="AF417">
        <f>MAX(0,AF416*(1+AF$6/Setup!$C$13)-CD417-EB417)+IF($K417=13,$D417,0)</f>
        <v/>
      </c>
      <c r="AG417">
        <f>MAX(0,AG416*(1+AG$6/Setup!$C$13)-CE417-EC417)+IF($K417=14,$D417,0)</f>
        <v/>
      </c>
      <c r="AH417">
        <f>MAX(0,AH416*(1+AH$6/Setup!$C$13)-CF417-ED417)+IF($K417=15,$D417,0)</f>
        <v/>
      </c>
      <c r="AI417">
        <f>MAX(0,AI416*(1+AI$6/Setup!$C$13)-CG417-EE417)+IF($K417=16,$D417,0)</f>
        <v/>
      </c>
      <c r="AJ417">
        <f>MAX(0,AJ416*(1+AJ$6/Setup!$C$13)-CH417-EF417)+IF($K417=17,$D417,0)</f>
        <v/>
      </c>
      <c r="AK417">
        <f>MAX(0,AK416*(1+AK$6/Setup!$C$13)-CI417-EG417)+IF($K417=18,$D417,0)</f>
        <v/>
      </c>
      <c r="AL417">
        <f>MAX(0,AL416*(1+AL$6/Setup!$C$13)-CJ417-EH417)+IF($K417=19,$D417,0)</f>
        <v/>
      </c>
      <c r="AM417">
        <f>MAX(0,AM416*(1+AM$6/Setup!$C$13)-CK417-EI417)+IF($K417=20,$D417,0)</f>
        <v/>
      </c>
      <c r="AN417">
        <f>MAX(0,AN416*(1+AN$6/Setup!$C$13)-CL417-EJ417)+IF($K417=21,$D417,0)</f>
        <v/>
      </c>
      <c r="AO417">
        <f>MAX(0,AO416*(1+AO$6/Setup!$C$13)-CM417-EK417)+IF($K417=22,$D417,0)</f>
        <v/>
      </c>
      <c r="AP417">
        <f>MAX(0,AP416*(1+AP$6/Setup!$C$13)-CN417-EL417)+IF($K417=23,$D417,0)</f>
        <v/>
      </c>
      <c r="AQ417">
        <f>MAX(0,AQ416*(1+AQ$6/Setup!$C$13)-CO417-EM417)+IF($K417=24,$D417,0)</f>
        <v/>
      </c>
      <c r="AR417">
        <f>MAX(0,AR416*(1+AR$6/Setup!$C$13)-CP417-EN417)+IF($K417=25,$D417,0)</f>
        <v/>
      </c>
      <c r="AS417">
        <f>MAX(0,AS416*(1+AS$6/Setup!$C$13)-CQ417-EO417)+IF($K417=26,$D417,0)</f>
        <v/>
      </c>
      <c r="AT417">
        <f>MAX(0,AT416*(1+AT$6/Setup!$C$13)-CR417-EP417)+IF($K417=27,$D417,0)</f>
        <v/>
      </c>
      <c r="AU417">
        <f>MAX(0,AU416*(1+AU$6/Setup!$C$13)-CS417-EQ417)+IF($K417=28,$D417,0)</f>
        <v/>
      </c>
      <c r="AV417">
        <f>MAX(0,AV416*(1+AV$6/Setup!$C$13)-CT417-ER417)+IF($K417=29,$D417,0)</f>
        <v/>
      </c>
      <c r="AW417">
        <f>MAX(0,AW416*(1+AW$6/Setup!$C$13)-CU417-ES417)+IF($K417=30,$D417,0)</f>
        <v/>
      </c>
      <c r="AX417">
        <f>MAX(0,AX416*(1+AX$6/Setup!$C$13)-CV417-ET417)+IF($K417=31,$D417,0)</f>
        <v/>
      </c>
      <c r="AY417">
        <f>MAX(0,AY416*(1+AY$6/Setup!$C$13)-CW417-EU417)+IF($K417=32,$D417,0)</f>
        <v/>
      </c>
      <c r="AZ417">
        <f>MAX(0,AZ416*(1+AZ$6/Setup!$C$13)-CX417-EV417)+IF($K417=33,$D417,0)</f>
        <v/>
      </c>
      <c r="BA417">
        <f>MAX(0,BA416*(1+BA$6/Setup!$C$13)-CY417-EW417)+IF($K417=34,$D417,0)</f>
        <v/>
      </c>
      <c r="BB417">
        <f>MAX(0,BB416*(1+BB$6/Setup!$C$13)-CZ417-EX417)+IF($K417=35,$D417,0)</f>
        <v/>
      </c>
      <c r="BC417">
        <f>MAX(0,BC416*(1+BC$6/Setup!$C$13)-DA417-EY417)+IF($K417=36,$D417,0)</f>
        <v/>
      </c>
      <c r="BD417">
        <f>MAX(0,BD416*(1+BD$6/Setup!$C$13)-DB417-EZ417)+IF($K417=37,$D417,0)</f>
        <v/>
      </c>
      <c r="BE417">
        <f>MAX(0,BE416*(1+BE$6/Setup!$C$13)-DC417-FA417)+IF($K417=38,$D417,0)</f>
        <v/>
      </c>
      <c r="BF417">
        <f>MAX(0,BF416*(1+BF$6/Setup!$C$13)-DD417-FB417)+IF($K417=39,$D417,0)</f>
        <v/>
      </c>
      <c r="BG417">
        <f>MAX(0,BG416*(1+BG$6/Setup!$C$13)-DE417-FC417)+IF($K417=40,$D417,0)</f>
        <v/>
      </c>
      <c r="BH417">
        <f>MAX(0,BH416*(1+BH$6/Setup!$C$13)-DF417-FD417)+IF($K417=41,$D417,0)</f>
        <v/>
      </c>
      <c r="BI417">
        <f>MAX(0,BI416*(1+BI$6/Setup!$C$13)-DG417-FE417)+IF($K417=42,$D417,0)</f>
        <v/>
      </c>
      <c r="BJ417">
        <f>MAX(0,BJ416*(1+BJ$6/Setup!$C$13)-DH417-FF417)+IF($K417=43,$D417,0)</f>
        <v/>
      </c>
      <c r="BK417">
        <f>MAX(0,BK416*(1+BK$6/Setup!$C$13)-DI417-FG417)+IF($K417=44,$D417,0)</f>
        <v/>
      </c>
      <c r="BL417">
        <f>MAX(0,BL416*(1+BL$6/Setup!$C$13)-DJ417-FH417)+IF($K417=45,$D417,0)</f>
        <v/>
      </c>
      <c r="BM417">
        <f>MAX(0,BM416*(1+BM$6/Setup!$C$13)-DK417-FI417)+IF($K417=46,$D417,0)</f>
        <v/>
      </c>
      <c r="BN417">
        <f>MAX(0,BN416*(1+BN$6/Setup!$C$13)-DL417-FJ417)+IF($K417=47,$D417,0)</f>
        <v/>
      </c>
      <c r="BO417">
        <f>MAX(0,BO416*(1+BO$6/Setup!$C$13)-DM417-FK417)+IF($K417=48,$D417,0)</f>
        <v/>
      </c>
      <c r="BP417">
        <f>MAX(0,BP416*(1+BP$6/Setup!$C$13)-DN417-FL417)+IF($K417=49,$D417,0)</f>
        <v/>
      </c>
      <c r="BQ417">
        <f>MAX(0,BQ416*(1+BQ$6/Setup!$C$13)-DO417-FM417)+IF($K417=50,$D417,0)</f>
        <v/>
      </c>
      <c r="BR417">
        <f>MIN(T416*(1+T$6/Setup!$C$13),T$7)</f>
        <v/>
      </c>
      <c r="BS417">
        <f>MIN(U416*(1+U$6/Setup!$C$13),U$7)</f>
        <v/>
      </c>
      <c r="BT417">
        <f>MIN(V416*(1+V$6/Setup!$C$13),V$7)</f>
        <v/>
      </c>
      <c r="BU417">
        <f>MIN(W416*(1+W$6/Setup!$C$13),W$7)</f>
        <v/>
      </c>
      <c r="BV417">
        <f>MIN(X416*(1+X$6/Setup!$C$13),X$7)</f>
        <v/>
      </c>
      <c r="BW417">
        <f>MIN(Y416*(1+Y$6/Setup!$C$13),Y$7)</f>
        <v/>
      </c>
      <c r="BX417">
        <f>MIN(Z416*(1+Z$6/Setup!$C$13),Z$7)</f>
        <v/>
      </c>
      <c r="BY417">
        <f>MIN(AA416*(1+AA$6/Setup!$C$13),AA$7)</f>
        <v/>
      </c>
      <c r="BZ417">
        <f>MIN(AB416*(1+AB$6/Setup!$C$13),AB$7)</f>
        <v/>
      </c>
      <c r="CA417">
        <f>MIN(AC416*(1+AC$6/Setup!$C$13),AC$7)</f>
        <v/>
      </c>
      <c r="CB417">
        <f>MIN(AD416*(1+AD$6/Setup!$C$13),AD$7)</f>
        <v/>
      </c>
      <c r="CC417">
        <f>MIN(AE416*(1+AE$6/Setup!$C$13),AE$7)</f>
        <v/>
      </c>
      <c r="CD417">
        <f>MIN(AF416*(1+AF$6/Setup!$C$13),AF$7)</f>
        <v/>
      </c>
      <c r="CE417">
        <f>MIN(AG416*(1+AG$6/Setup!$C$13),AG$7)</f>
        <v/>
      </c>
      <c r="CF417">
        <f>MIN(AH416*(1+AH$6/Setup!$C$13),AH$7)</f>
        <v/>
      </c>
      <c r="CG417">
        <f>MIN(AI416*(1+AI$6/Setup!$C$13),AI$7)</f>
        <v/>
      </c>
      <c r="CH417">
        <f>MIN(AJ416*(1+AJ$6/Setup!$C$13),AJ$7)</f>
        <v/>
      </c>
      <c r="CI417">
        <f>MIN(AK416*(1+AK$6/Setup!$C$13),AK$7)</f>
        <v/>
      </c>
      <c r="CJ417">
        <f>MIN(AL416*(1+AL$6/Setup!$C$13),AL$7)</f>
        <v/>
      </c>
      <c r="CK417">
        <f>MIN(AM416*(1+AM$6/Setup!$C$13),AM$7)</f>
        <v/>
      </c>
      <c r="CL417">
        <f>MIN(AN416*(1+AN$6/Setup!$C$13),AN$7)</f>
        <v/>
      </c>
      <c r="CM417">
        <f>MIN(AO416*(1+AO$6/Setup!$C$13),AO$7)</f>
        <v/>
      </c>
      <c r="CN417">
        <f>MIN(AP416*(1+AP$6/Setup!$C$13),AP$7)</f>
        <v/>
      </c>
      <c r="CO417">
        <f>MIN(AQ416*(1+AQ$6/Setup!$C$13),AQ$7)</f>
        <v/>
      </c>
      <c r="CP417">
        <f>MIN(AR416*(1+AR$6/Setup!$C$13),AR$7)</f>
        <v/>
      </c>
      <c r="CQ417">
        <f>MIN(AS416*(1+AS$6/Setup!$C$13),AS$7)</f>
        <v/>
      </c>
      <c r="CR417">
        <f>MIN(AT416*(1+AT$6/Setup!$C$13),AT$7)</f>
        <v/>
      </c>
      <c r="CS417">
        <f>MIN(AU416*(1+AU$6/Setup!$C$13),AU$7)</f>
        <v/>
      </c>
      <c r="CT417">
        <f>MIN(AV416*(1+AV$6/Setup!$C$13),AV$7)</f>
        <v/>
      </c>
      <c r="CU417">
        <f>MIN(AW416*(1+AW$6/Setup!$C$13),AW$7)</f>
        <v/>
      </c>
      <c r="CV417">
        <f>MIN(AX416*(1+AX$6/Setup!$C$13),AX$7)</f>
        <v/>
      </c>
      <c r="CW417">
        <f>MIN(AY416*(1+AY$6/Setup!$C$13),AY$7)</f>
        <v/>
      </c>
      <c r="CX417">
        <f>MIN(AZ416*(1+AZ$6/Setup!$C$13),AZ$7)</f>
        <v/>
      </c>
      <c r="CY417">
        <f>MIN(BA416*(1+BA$6/Setup!$C$13),BA$7)</f>
        <v/>
      </c>
      <c r="CZ417">
        <f>MIN(BB416*(1+BB$6/Setup!$C$13),BB$7)</f>
        <v/>
      </c>
      <c r="DA417">
        <f>MIN(BC416*(1+BC$6/Setup!$C$13),BC$7)</f>
        <v/>
      </c>
      <c r="DB417">
        <f>MIN(BD416*(1+BD$6/Setup!$C$13),BD$7)</f>
        <v/>
      </c>
      <c r="DC417">
        <f>MIN(BE416*(1+BE$6/Setup!$C$13),BE$7)</f>
        <v/>
      </c>
      <c r="DD417">
        <f>MIN(BF416*(1+BF$6/Setup!$C$13),BF$7)</f>
        <v/>
      </c>
      <c r="DE417">
        <f>MIN(BG416*(1+BG$6/Setup!$C$13),BG$7)</f>
        <v/>
      </c>
      <c r="DF417">
        <f>MIN(BH416*(1+BH$6/Setup!$C$13),BH$7)</f>
        <v/>
      </c>
      <c r="DG417">
        <f>MIN(BI416*(1+BI$6/Setup!$C$13),BI$7)</f>
        <v/>
      </c>
      <c r="DH417">
        <f>MIN(BJ416*(1+BJ$6/Setup!$C$13),BJ$7)</f>
        <v/>
      </c>
      <c r="DI417">
        <f>MIN(BK416*(1+BK$6/Setup!$C$13),BK$7)</f>
        <v/>
      </c>
      <c r="DJ417">
        <f>MIN(BL416*(1+BL$6/Setup!$C$13),BL$7)</f>
        <v/>
      </c>
      <c r="DK417">
        <f>MIN(BM416*(1+BM$6/Setup!$C$13),BM$7)</f>
        <v/>
      </c>
      <c r="DL417">
        <f>MIN(BN416*(1+BN$6/Setup!$C$13),BN$7)</f>
        <v/>
      </c>
      <c r="DM417">
        <f>MIN(BO416*(1+BO$6/Setup!$C$13),BO$7)</f>
        <v/>
      </c>
      <c r="DN417">
        <f>MIN(BP416*(1+BP$6/Setup!$C$13),BP$7)</f>
        <v/>
      </c>
      <c r="DO417">
        <f>MIN(BQ416*(1+BQ$6/Setup!$C$13),BQ$7)</f>
        <v/>
      </c>
      <c r="DP417">
        <f>MIN(T416*(1+T$6/Setup!$C$13)-BR417,$H417)</f>
        <v/>
      </c>
      <c r="DQ417">
        <f>MIN(U416*(1+U$6/Setup!$C$13)-BS417,MAX(0,$H417-SUM($DP417:DP417)))</f>
        <v/>
      </c>
      <c r="DR417">
        <f>MIN(V416*(1+V$6/Setup!$C$13)-BT417,MAX(0,$H417-SUM($DP417:DQ417)))</f>
        <v/>
      </c>
      <c r="DS417">
        <f>MIN(W416*(1+W$6/Setup!$C$13)-BU417,MAX(0,$H417-SUM($DP417:DR417)))</f>
        <v/>
      </c>
      <c r="DT417">
        <f>MIN(X416*(1+X$6/Setup!$C$13)-BV417,MAX(0,$H417-SUM($DP417:DS417)))</f>
        <v/>
      </c>
      <c r="DU417">
        <f>MIN(Y416*(1+Y$6/Setup!$C$13)-BW417,MAX(0,$H417-SUM($DP417:DT417)))</f>
        <v/>
      </c>
      <c r="DV417">
        <f>MIN(Z416*(1+Z$6/Setup!$C$13)-BX417,MAX(0,$H417-SUM($DP417:DU417)))</f>
        <v/>
      </c>
      <c r="DW417">
        <f>MIN(AA416*(1+AA$6/Setup!$C$13)-BY417,MAX(0,$H417-SUM($DP417:DV417)))</f>
        <v/>
      </c>
      <c r="DX417">
        <f>MIN(AB416*(1+AB$6/Setup!$C$13)-BZ417,MAX(0,$H417-SUM($DP417:DW417)))</f>
        <v/>
      </c>
      <c r="DY417">
        <f>MIN(AC416*(1+AC$6/Setup!$C$13)-CA417,MAX(0,$H417-SUM($DP417:DX417)))</f>
        <v/>
      </c>
      <c r="DZ417">
        <f>MIN(AD416*(1+AD$6/Setup!$C$13)-CB417,MAX(0,$H417-SUM($DP417:DY417)))</f>
        <v/>
      </c>
      <c r="EA417">
        <f>MIN(AE416*(1+AE$6/Setup!$C$13)-CC417,MAX(0,$H417-SUM($DP417:DZ417)))</f>
        <v/>
      </c>
      <c r="EB417">
        <f>MIN(AF416*(1+AF$6/Setup!$C$13)-CD417,MAX(0,$H417-SUM($DP417:EA417)))</f>
        <v/>
      </c>
      <c r="EC417">
        <f>MIN(AG416*(1+AG$6/Setup!$C$13)-CE417,MAX(0,$H417-SUM($DP417:EB417)))</f>
        <v/>
      </c>
      <c r="ED417">
        <f>MIN(AH416*(1+AH$6/Setup!$C$13)-CF417,MAX(0,$H417-SUM($DP417:EC417)))</f>
        <v/>
      </c>
      <c r="EE417">
        <f>MIN(AI416*(1+AI$6/Setup!$C$13)-CG417,MAX(0,$H417-SUM($DP417:ED417)))</f>
        <v/>
      </c>
      <c r="EF417">
        <f>MIN(AJ416*(1+AJ$6/Setup!$C$13)-CH417,MAX(0,$H417-SUM($DP417:EE417)))</f>
        <v/>
      </c>
      <c r="EG417">
        <f>MIN(AK416*(1+AK$6/Setup!$C$13)-CI417,MAX(0,$H417-SUM($DP417:EF417)))</f>
        <v/>
      </c>
      <c r="EH417">
        <f>MIN(AL416*(1+AL$6/Setup!$C$13)-CJ417,MAX(0,$H417-SUM($DP417:EG417)))</f>
        <v/>
      </c>
      <c r="EI417">
        <f>MIN(AM416*(1+AM$6/Setup!$C$13)-CK417,MAX(0,$H417-SUM($DP417:EH417)))</f>
        <v/>
      </c>
      <c r="EJ417">
        <f>MIN(AN416*(1+AN$6/Setup!$C$13)-CL417,MAX(0,$H417-SUM($DP417:EI417)))</f>
        <v/>
      </c>
      <c r="EK417">
        <f>MIN(AO416*(1+AO$6/Setup!$C$13)-CM417,MAX(0,$H417-SUM($DP417:EJ417)))</f>
        <v/>
      </c>
      <c r="EL417">
        <f>MIN(AP416*(1+AP$6/Setup!$C$13)-CN417,MAX(0,$H417-SUM($DP417:EK417)))</f>
        <v/>
      </c>
      <c r="EM417">
        <f>MIN(AQ416*(1+AQ$6/Setup!$C$13)-CO417,MAX(0,$H417-SUM($DP417:EL417)))</f>
        <v/>
      </c>
      <c r="EN417">
        <f>MIN(AR416*(1+AR$6/Setup!$C$13)-CP417,MAX(0,$H417-SUM($DP417:EM417)))</f>
        <v/>
      </c>
      <c r="EO417">
        <f>MIN(AS416*(1+AS$6/Setup!$C$13)-CQ417,MAX(0,$H417-SUM($DP417:EN417)))</f>
        <v/>
      </c>
      <c r="EP417">
        <f>MIN(AT416*(1+AT$6/Setup!$C$13)-CR417,MAX(0,$H417-SUM($DP417:EO417)))</f>
        <v/>
      </c>
      <c r="EQ417">
        <f>MIN(AU416*(1+AU$6/Setup!$C$13)-CS417,MAX(0,$H417-SUM($DP417:EP417)))</f>
        <v/>
      </c>
      <c r="ER417">
        <f>MIN(AV416*(1+AV$6/Setup!$C$13)-CT417,MAX(0,$H417-SUM($DP417:EQ417)))</f>
        <v/>
      </c>
      <c r="ES417">
        <f>MIN(AW416*(1+AW$6/Setup!$C$13)-CU417,MAX(0,$H417-SUM($DP417:ER417)))</f>
        <v/>
      </c>
      <c r="ET417">
        <f>MIN(AX416*(1+AX$6/Setup!$C$13)-CV417,MAX(0,$H417-SUM($DP417:ES417)))</f>
        <v/>
      </c>
      <c r="EU417">
        <f>MIN(AY416*(1+AY$6/Setup!$C$13)-CW417,MAX(0,$H417-SUM($DP417:ET417)))</f>
        <v/>
      </c>
      <c r="EV417">
        <f>MIN(AZ416*(1+AZ$6/Setup!$C$13)-CX417,MAX(0,$H417-SUM($DP417:EU417)))</f>
        <v/>
      </c>
      <c r="EW417">
        <f>MIN(BA416*(1+BA$6/Setup!$C$13)-CY417,MAX(0,$H417-SUM($DP417:EV417)))</f>
        <v/>
      </c>
      <c r="EX417">
        <f>MIN(BB416*(1+BB$6/Setup!$C$13)-CZ417,MAX(0,$H417-SUM($DP417:EW417)))</f>
        <v/>
      </c>
      <c r="EY417">
        <f>MIN(BC416*(1+BC$6/Setup!$C$13)-DA417,MAX(0,$H417-SUM($DP417:EX417)))</f>
        <v/>
      </c>
      <c r="EZ417">
        <f>MIN(BD416*(1+BD$6/Setup!$C$13)-DB417,MAX(0,$H417-SUM($DP417:EY417)))</f>
        <v/>
      </c>
      <c r="FA417">
        <f>MIN(BE416*(1+BE$6/Setup!$C$13)-DC417,MAX(0,$H417-SUM($DP417:EZ417)))</f>
        <v/>
      </c>
      <c r="FB417">
        <f>MIN(BF416*(1+BF$6/Setup!$C$13)-DD417,MAX(0,$H417-SUM($DP417:FA417)))</f>
        <v/>
      </c>
      <c r="FC417">
        <f>MIN(BG416*(1+BG$6/Setup!$C$13)-DE417,MAX(0,$H417-SUM($DP417:FB417)))</f>
        <v/>
      </c>
      <c r="FD417">
        <f>MIN(BH416*(1+BH$6/Setup!$C$13)-DF417,MAX(0,$H417-SUM($DP417:FC417)))</f>
        <v/>
      </c>
      <c r="FE417">
        <f>MIN(BI416*(1+BI$6/Setup!$C$13)-DG417,MAX(0,$H417-SUM($DP417:FD417)))</f>
        <v/>
      </c>
      <c r="FF417">
        <f>MIN(BJ416*(1+BJ$6/Setup!$C$13)-DH417,MAX(0,$H417-SUM($DP417:FE417)))</f>
        <v/>
      </c>
      <c r="FG417">
        <f>MIN(BK416*(1+BK$6/Setup!$C$13)-DI417,MAX(0,$H417-SUM($DP417:FF417)))</f>
        <v/>
      </c>
      <c r="FH417">
        <f>MIN(BL416*(1+BL$6/Setup!$C$13)-DJ417,MAX(0,$H417-SUM($DP417:FG417)))</f>
        <v/>
      </c>
      <c r="FI417">
        <f>MIN(BM416*(1+BM$6/Setup!$C$13)-DK417,MAX(0,$H417-SUM($DP417:FH417)))</f>
        <v/>
      </c>
      <c r="FJ417">
        <f>MIN(BN416*(1+BN$6/Setup!$C$13)-DL417,MAX(0,$H417-SUM($DP417:FI417)))</f>
        <v/>
      </c>
      <c r="FK417">
        <f>MIN(BO416*(1+BO$6/Setup!$C$13)-DM417,MAX(0,$H417-SUM($DP417:FJ417)))</f>
        <v/>
      </c>
      <c r="FL417">
        <f>MIN(BP416*(1+BP$6/Setup!$C$13)-DN417,MAX(0,$H417-SUM($DP417:FK417)))</f>
        <v/>
      </c>
      <c r="FM417">
        <f>MIN(BQ416*(1+BQ$6/Setup!$C$13)-DO417,MAX(0,$H417-SUM($DP417:FL417)))</f>
        <v/>
      </c>
    </row>
    <row r="418">
      <c r="A418">
        <f>A417+1</f>
        <v/>
      </c>
      <c r="B418">
        <f>IF(Setup!$C$6="Every week",Setup!$C$7+7*(A418-1),IF(Setup!$C$6="Every 2 weeks",Setup!$C$7+14*(A418-1),IF(Setup!$C$6="Every month",EDATE(Setup!$C$7,A418-1),EOMONTH(Setup!$C$7,INT((A418-1+Setup!$C$20)/2)-1)+MIN(IF(MOD(A418-1+Setup!$C$20,2)=0,Setup!$C$18,Setup!$C$19),DAY(EOMONTH(Setup!$C$7,INT((A418-1+Setup!$C$20)/2)))))))</f>
        <v/>
      </c>
      <c r="C418">
        <f>N('Paycheck Plan'!J414)</f>
        <v/>
      </c>
      <c r="D418">
        <f>N('Paycheck Plan'!K414)</f>
        <v/>
      </c>
      <c r="E418">
        <f>MIN(MAX(0,Setup!$C$10-F417),MAX(0,Setup!$C$8+C418-G418))</f>
        <v/>
      </c>
      <c r="F418">
        <f>F417+E418</f>
        <v/>
      </c>
      <c r="G418">
        <f>MIN(Setup!$C$14,MAX(0,Setup!$C$8+C418))</f>
        <v/>
      </c>
      <c r="H418">
        <f>MAX(0,Setup!$C$8+C418-G418-E418)+SUM($T$7:$BQ$7)-SUM(BR418:DO418)</f>
        <v/>
      </c>
      <c r="I418">
        <f>SUMPRODUCT(T417:BQ417,$T$6:$BQ$6)/Setup!$C$13</f>
        <v/>
      </c>
      <c r="J418">
        <f>SUM(T418:BQ418)</f>
        <v/>
      </c>
      <c r="K418">
        <f>IF(MAX(DP418:FM418)&gt;0,MATCH(MAX(DP418:FM418),DP418:FM418,0),1)</f>
        <v/>
      </c>
      <c r="T418">
        <f>MAX(0,T417*(1+T$6/Setup!$C$13)-BR418-DP418)+IF($K418=1,$D418,0)</f>
        <v/>
      </c>
      <c r="U418">
        <f>MAX(0,U417*(1+U$6/Setup!$C$13)-BS418-DQ418)+IF($K418=2,$D418,0)</f>
        <v/>
      </c>
      <c r="V418">
        <f>MAX(0,V417*(1+V$6/Setup!$C$13)-BT418-DR418)+IF($K418=3,$D418,0)</f>
        <v/>
      </c>
      <c r="W418">
        <f>MAX(0,W417*(1+W$6/Setup!$C$13)-BU418-DS418)+IF($K418=4,$D418,0)</f>
        <v/>
      </c>
      <c r="X418">
        <f>MAX(0,X417*(1+X$6/Setup!$C$13)-BV418-DT418)+IF($K418=5,$D418,0)</f>
        <v/>
      </c>
      <c r="Y418">
        <f>MAX(0,Y417*(1+Y$6/Setup!$C$13)-BW418-DU418)+IF($K418=6,$D418,0)</f>
        <v/>
      </c>
      <c r="Z418">
        <f>MAX(0,Z417*(1+Z$6/Setup!$C$13)-BX418-DV418)+IF($K418=7,$D418,0)</f>
        <v/>
      </c>
      <c r="AA418">
        <f>MAX(0,AA417*(1+AA$6/Setup!$C$13)-BY418-DW418)+IF($K418=8,$D418,0)</f>
        <v/>
      </c>
      <c r="AB418">
        <f>MAX(0,AB417*(1+AB$6/Setup!$C$13)-BZ418-DX418)+IF($K418=9,$D418,0)</f>
        <v/>
      </c>
      <c r="AC418">
        <f>MAX(0,AC417*(1+AC$6/Setup!$C$13)-CA418-DY418)+IF($K418=10,$D418,0)</f>
        <v/>
      </c>
      <c r="AD418">
        <f>MAX(0,AD417*(1+AD$6/Setup!$C$13)-CB418-DZ418)+IF($K418=11,$D418,0)</f>
        <v/>
      </c>
      <c r="AE418">
        <f>MAX(0,AE417*(1+AE$6/Setup!$C$13)-CC418-EA418)+IF($K418=12,$D418,0)</f>
        <v/>
      </c>
      <c r="AF418">
        <f>MAX(0,AF417*(1+AF$6/Setup!$C$13)-CD418-EB418)+IF($K418=13,$D418,0)</f>
        <v/>
      </c>
      <c r="AG418">
        <f>MAX(0,AG417*(1+AG$6/Setup!$C$13)-CE418-EC418)+IF($K418=14,$D418,0)</f>
        <v/>
      </c>
      <c r="AH418">
        <f>MAX(0,AH417*(1+AH$6/Setup!$C$13)-CF418-ED418)+IF($K418=15,$D418,0)</f>
        <v/>
      </c>
      <c r="AI418">
        <f>MAX(0,AI417*(1+AI$6/Setup!$C$13)-CG418-EE418)+IF($K418=16,$D418,0)</f>
        <v/>
      </c>
      <c r="AJ418">
        <f>MAX(0,AJ417*(1+AJ$6/Setup!$C$13)-CH418-EF418)+IF($K418=17,$D418,0)</f>
        <v/>
      </c>
      <c r="AK418">
        <f>MAX(0,AK417*(1+AK$6/Setup!$C$13)-CI418-EG418)+IF($K418=18,$D418,0)</f>
        <v/>
      </c>
      <c r="AL418">
        <f>MAX(0,AL417*(1+AL$6/Setup!$C$13)-CJ418-EH418)+IF($K418=19,$D418,0)</f>
        <v/>
      </c>
      <c r="AM418">
        <f>MAX(0,AM417*(1+AM$6/Setup!$C$13)-CK418-EI418)+IF($K418=20,$D418,0)</f>
        <v/>
      </c>
      <c r="AN418">
        <f>MAX(0,AN417*(1+AN$6/Setup!$C$13)-CL418-EJ418)+IF($K418=21,$D418,0)</f>
        <v/>
      </c>
      <c r="AO418">
        <f>MAX(0,AO417*(1+AO$6/Setup!$C$13)-CM418-EK418)+IF($K418=22,$D418,0)</f>
        <v/>
      </c>
      <c r="AP418">
        <f>MAX(0,AP417*(1+AP$6/Setup!$C$13)-CN418-EL418)+IF($K418=23,$D418,0)</f>
        <v/>
      </c>
      <c r="AQ418">
        <f>MAX(0,AQ417*(1+AQ$6/Setup!$C$13)-CO418-EM418)+IF($K418=24,$D418,0)</f>
        <v/>
      </c>
      <c r="AR418">
        <f>MAX(0,AR417*(1+AR$6/Setup!$C$13)-CP418-EN418)+IF($K418=25,$D418,0)</f>
        <v/>
      </c>
      <c r="AS418">
        <f>MAX(0,AS417*(1+AS$6/Setup!$C$13)-CQ418-EO418)+IF($K418=26,$D418,0)</f>
        <v/>
      </c>
      <c r="AT418">
        <f>MAX(0,AT417*(1+AT$6/Setup!$C$13)-CR418-EP418)+IF($K418=27,$D418,0)</f>
        <v/>
      </c>
      <c r="AU418">
        <f>MAX(0,AU417*(1+AU$6/Setup!$C$13)-CS418-EQ418)+IF($K418=28,$D418,0)</f>
        <v/>
      </c>
      <c r="AV418">
        <f>MAX(0,AV417*(1+AV$6/Setup!$C$13)-CT418-ER418)+IF($K418=29,$D418,0)</f>
        <v/>
      </c>
      <c r="AW418">
        <f>MAX(0,AW417*(1+AW$6/Setup!$C$13)-CU418-ES418)+IF($K418=30,$D418,0)</f>
        <v/>
      </c>
      <c r="AX418">
        <f>MAX(0,AX417*(1+AX$6/Setup!$C$13)-CV418-ET418)+IF($K418=31,$D418,0)</f>
        <v/>
      </c>
      <c r="AY418">
        <f>MAX(0,AY417*(1+AY$6/Setup!$C$13)-CW418-EU418)+IF($K418=32,$D418,0)</f>
        <v/>
      </c>
      <c r="AZ418">
        <f>MAX(0,AZ417*(1+AZ$6/Setup!$C$13)-CX418-EV418)+IF($K418=33,$D418,0)</f>
        <v/>
      </c>
      <c r="BA418">
        <f>MAX(0,BA417*(1+BA$6/Setup!$C$13)-CY418-EW418)+IF($K418=34,$D418,0)</f>
        <v/>
      </c>
      <c r="BB418">
        <f>MAX(0,BB417*(1+BB$6/Setup!$C$13)-CZ418-EX418)+IF($K418=35,$D418,0)</f>
        <v/>
      </c>
      <c r="BC418">
        <f>MAX(0,BC417*(1+BC$6/Setup!$C$13)-DA418-EY418)+IF($K418=36,$D418,0)</f>
        <v/>
      </c>
      <c r="BD418">
        <f>MAX(0,BD417*(1+BD$6/Setup!$C$13)-DB418-EZ418)+IF($K418=37,$D418,0)</f>
        <v/>
      </c>
      <c r="BE418">
        <f>MAX(0,BE417*(1+BE$6/Setup!$C$13)-DC418-FA418)+IF($K418=38,$D418,0)</f>
        <v/>
      </c>
      <c r="BF418">
        <f>MAX(0,BF417*(1+BF$6/Setup!$C$13)-DD418-FB418)+IF($K418=39,$D418,0)</f>
        <v/>
      </c>
      <c r="BG418">
        <f>MAX(0,BG417*(1+BG$6/Setup!$C$13)-DE418-FC418)+IF($K418=40,$D418,0)</f>
        <v/>
      </c>
      <c r="BH418">
        <f>MAX(0,BH417*(1+BH$6/Setup!$C$13)-DF418-FD418)+IF($K418=41,$D418,0)</f>
        <v/>
      </c>
      <c r="BI418">
        <f>MAX(0,BI417*(1+BI$6/Setup!$C$13)-DG418-FE418)+IF($K418=42,$D418,0)</f>
        <v/>
      </c>
      <c r="BJ418">
        <f>MAX(0,BJ417*(1+BJ$6/Setup!$C$13)-DH418-FF418)+IF($K418=43,$D418,0)</f>
        <v/>
      </c>
      <c r="BK418">
        <f>MAX(0,BK417*(1+BK$6/Setup!$C$13)-DI418-FG418)+IF($K418=44,$D418,0)</f>
        <v/>
      </c>
      <c r="BL418">
        <f>MAX(0,BL417*(1+BL$6/Setup!$C$13)-DJ418-FH418)+IF($K418=45,$D418,0)</f>
        <v/>
      </c>
      <c r="BM418">
        <f>MAX(0,BM417*(1+BM$6/Setup!$C$13)-DK418-FI418)+IF($K418=46,$D418,0)</f>
        <v/>
      </c>
      <c r="BN418">
        <f>MAX(0,BN417*(1+BN$6/Setup!$C$13)-DL418-FJ418)+IF($K418=47,$D418,0)</f>
        <v/>
      </c>
      <c r="BO418">
        <f>MAX(0,BO417*(1+BO$6/Setup!$C$13)-DM418-FK418)+IF($K418=48,$D418,0)</f>
        <v/>
      </c>
      <c r="BP418">
        <f>MAX(0,BP417*(1+BP$6/Setup!$C$13)-DN418-FL418)+IF($K418=49,$D418,0)</f>
        <v/>
      </c>
      <c r="BQ418">
        <f>MAX(0,BQ417*(1+BQ$6/Setup!$C$13)-DO418-FM418)+IF($K418=50,$D418,0)</f>
        <v/>
      </c>
      <c r="BR418">
        <f>MIN(T417*(1+T$6/Setup!$C$13),T$7)</f>
        <v/>
      </c>
      <c r="BS418">
        <f>MIN(U417*(1+U$6/Setup!$C$13),U$7)</f>
        <v/>
      </c>
      <c r="BT418">
        <f>MIN(V417*(1+V$6/Setup!$C$13),V$7)</f>
        <v/>
      </c>
      <c r="BU418">
        <f>MIN(W417*(1+W$6/Setup!$C$13),W$7)</f>
        <v/>
      </c>
      <c r="BV418">
        <f>MIN(X417*(1+X$6/Setup!$C$13),X$7)</f>
        <v/>
      </c>
      <c r="BW418">
        <f>MIN(Y417*(1+Y$6/Setup!$C$13),Y$7)</f>
        <v/>
      </c>
      <c r="BX418">
        <f>MIN(Z417*(1+Z$6/Setup!$C$13),Z$7)</f>
        <v/>
      </c>
      <c r="BY418">
        <f>MIN(AA417*(1+AA$6/Setup!$C$13),AA$7)</f>
        <v/>
      </c>
      <c r="BZ418">
        <f>MIN(AB417*(1+AB$6/Setup!$C$13),AB$7)</f>
        <v/>
      </c>
      <c r="CA418">
        <f>MIN(AC417*(1+AC$6/Setup!$C$13),AC$7)</f>
        <v/>
      </c>
      <c r="CB418">
        <f>MIN(AD417*(1+AD$6/Setup!$C$13),AD$7)</f>
        <v/>
      </c>
      <c r="CC418">
        <f>MIN(AE417*(1+AE$6/Setup!$C$13),AE$7)</f>
        <v/>
      </c>
      <c r="CD418">
        <f>MIN(AF417*(1+AF$6/Setup!$C$13),AF$7)</f>
        <v/>
      </c>
      <c r="CE418">
        <f>MIN(AG417*(1+AG$6/Setup!$C$13),AG$7)</f>
        <v/>
      </c>
      <c r="CF418">
        <f>MIN(AH417*(1+AH$6/Setup!$C$13),AH$7)</f>
        <v/>
      </c>
      <c r="CG418">
        <f>MIN(AI417*(1+AI$6/Setup!$C$13),AI$7)</f>
        <v/>
      </c>
      <c r="CH418">
        <f>MIN(AJ417*(1+AJ$6/Setup!$C$13),AJ$7)</f>
        <v/>
      </c>
      <c r="CI418">
        <f>MIN(AK417*(1+AK$6/Setup!$C$13),AK$7)</f>
        <v/>
      </c>
      <c r="CJ418">
        <f>MIN(AL417*(1+AL$6/Setup!$C$13),AL$7)</f>
        <v/>
      </c>
      <c r="CK418">
        <f>MIN(AM417*(1+AM$6/Setup!$C$13),AM$7)</f>
        <v/>
      </c>
      <c r="CL418">
        <f>MIN(AN417*(1+AN$6/Setup!$C$13),AN$7)</f>
        <v/>
      </c>
      <c r="CM418">
        <f>MIN(AO417*(1+AO$6/Setup!$C$13),AO$7)</f>
        <v/>
      </c>
      <c r="CN418">
        <f>MIN(AP417*(1+AP$6/Setup!$C$13),AP$7)</f>
        <v/>
      </c>
      <c r="CO418">
        <f>MIN(AQ417*(1+AQ$6/Setup!$C$13),AQ$7)</f>
        <v/>
      </c>
      <c r="CP418">
        <f>MIN(AR417*(1+AR$6/Setup!$C$13),AR$7)</f>
        <v/>
      </c>
      <c r="CQ418">
        <f>MIN(AS417*(1+AS$6/Setup!$C$13),AS$7)</f>
        <v/>
      </c>
      <c r="CR418">
        <f>MIN(AT417*(1+AT$6/Setup!$C$13),AT$7)</f>
        <v/>
      </c>
      <c r="CS418">
        <f>MIN(AU417*(1+AU$6/Setup!$C$13),AU$7)</f>
        <v/>
      </c>
      <c r="CT418">
        <f>MIN(AV417*(1+AV$6/Setup!$C$13),AV$7)</f>
        <v/>
      </c>
      <c r="CU418">
        <f>MIN(AW417*(1+AW$6/Setup!$C$13),AW$7)</f>
        <v/>
      </c>
      <c r="CV418">
        <f>MIN(AX417*(1+AX$6/Setup!$C$13),AX$7)</f>
        <v/>
      </c>
      <c r="CW418">
        <f>MIN(AY417*(1+AY$6/Setup!$C$13),AY$7)</f>
        <v/>
      </c>
      <c r="CX418">
        <f>MIN(AZ417*(1+AZ$6/Setup!$C$13),AZ$7)</f>
        <v/>
      </c>
      <c r="CY418">
        <f>MIN(BA417*(1+BA$6/Setup!$C$13),BA$7)</f>
        <v/>
      </c>
      <c r="CZ418">
        <f>MIN(BB417*(1+BB$6/Setup!$C$13),BB$7)</f>
        <v/>
      </c>
      <c r="DA418">
        <f>MIN(BC417*(1+BC$6/Setup!$C$13),BC$7)</f>
        <v/>
      </c>
      <c r="DB418">
        <f>MIN(BD417*(1+BD$6/Setup!$C$13),BD$7)</f>
        <v/>
      </c>
      <c r="DC418">
        <f>MIN(BE417*(1+BE$6/Setup!$C$13),BE$7)</f>
        <v/>
      </c>
      <c r="DD418">
        <f>MIN(BF417*(1+BF$6/Setup!$C$13),BF$7)</f>
        <v/>
      </c>
      <c r="DE418">
        <f>MIN(BG417*(1+BG$6/Setup!$C$13),BG$7)</f>
        <v/>
      </c>
      <c r="DF418">
        <f>MIN(BH417*(1+BH$6/Setup!$C$13),BH$7)</f>
        <v/>
      </c>
      <c r="DG418">
        <f>MIN(BI417*(1+BI$6/Setup!$C$13),BI$7)</f>
        <v/>
      </c>
      <c r="DH418">
        <f>MIN(BJ417*(1+BJ$6/Setup!$C$13),BJ$7)</f>
        <v/>
      </c>
      <c r="DI418">
        <f>MIN(BK417*(1+BK$6/Setup!$C$13),BK$7)</f>
        <v/>
      </c>
      <c r="DJ418">
        <f>MIN(BL417*(1+BL$6/Setup!$C$13),BL$7)</f>
        <v/>
      </c>
      <c r="DK418">
        <f>MIN(BM417*(1+BM$6/Setup!$C$13),BM$7)</f>
        <v/>
      </c>
      <c r="DL418">
        <f>MIN(BN417*(1+BN$6/Setup!$C$13),BN$7)</f>
        <v/>
      </c>
      <c r="DM418">
        <f>MIN(BO417*(1+BO$6/Setup!$C$13),BO$7)</f>
        <v/>
      </c>
      <c r="DN418">
        <f>MIN(BP417*(1+BP$6/Setup!$C$13),BP$7)</f>
        <v/>
      </c>
      <c r="DO418">
        <f>MIN(BQ417*(1+BQ$6/Setup!$C$13),BQ$7)</f>
        <v/>
      </c>
      <c r="DP418">
        <f>MIN(T417*(1+T$6/Setup!$C$13)-BR418,$H418)</f>
        <v/>
      </c>
      <c r="DQ418">
        <f>MIN(U417*(1+U$6/Setup!$C$13)-BS418,MAX(0,$H418-SUM($DP418:DP418)))</f>
        <v/>
      </c>
      <c r="DR418">
        <f>MIN(V417*(1+V$6/Setup!$C$13)-BT418,MAX(0,$H418-SUM($DP418:DQ418)))</f>
        <v/>
      </c>
      <c r="DS418">
        <f>MIN(W417*(1+W$6/Setup!$C$13)-BU418,MAX(0,$H418-SUM($DP418:DR418)))</f>
        <v/>
      </c>
      <c r="DT418">
        <f>MIN(X417*(1+X$6/Setup!$C$13)-BV418,MAX(0,$H418-SUM($DP418:DS418)))</f>
        <v/>
      </c>
      <c r="DU418">
        <f>MIN(Y417*(1+Y$6/Setup!$C$13)-BW418,MAX(0,$H418-SUM($DP418:DT418)))</f>
        <v/>
      </c>
      <c r="DV418">
        <f>MIN(Z417*(1+Z$6/Setup!$C$13)-BX418,MAX(0,$H418-SUM($DP418:DU418)))</f>
        <v/>
      </c>
      <c r="DW418">
        <f>MIN(AA417*(1+AA$6/Setup!$C$13)-BY418,MAX(0,$H418-SUM($DP418:DV418)))</f>
        <v/>
      </c>
      <c r="DX418">
        <f>MIN(AB417*(1+AB$6/Setup!$C$13)-BZ418,MAX(0,$H418-SUM($DP418:DW418)))</f>
        <v/>
      </c>
      <c r="DY418">
        <f>MIN(AC417*(1+AC$6/Setup!$C$13)-CA418,MAX(0,$H418-SUM($DP418:DX418)))</f>
        <v/>
      </c>
      <c r="DZ418">
        <f>MIN(AD417*(1+AD$6/Setup!$C$13)-CB418,MAX(0,$H418-SUM($DP418:DY418)))</f>
        <v/>
      </c>
      <c r="EA418">
        <f>MIN(AE417*(1+AE$6/Setup!$C$13)-CC418,MAX(0,$H418-SUM($DP418:DZ418)))</f>
        <v/>
      </c>
      <c r="EB418">
        <f>MIN(AF417*(1+AF$6/Setup!$C$13)-CD418,MAX(0,$H418-SUM($DP418:EA418)))</f>
        <v/>
      </c>
      <c r="EC418">
        <f>MIN(AG417*(1+AG$6/Setup!$C$13)-CE418,MAX(0,$H418-SUM($DP418:EB418)))</f>
        <v/>
      </c>
      <c r="ED418">
        <f>MIN(AH417*(1+AH$6/Setup!$C$13)-CF418,MAX(0,$H418-SUM($DP418:EC418)))</f>
        <v/>
      </c>
      <c r="EE418">
        <f>MIN(AI417*(1+AI$6/Setup!$C$13)-CG418,MAX(0,$H418-SUM($DP418:ED418)))</f>
        <v/>
      </c>
      <c r="EF418">
        <f>MIN(AJ417*(1+AJ$6/Setup!$C$13)-CH418,MAX(0,$H418-SUM($DP418:EE418)))</f>
        <v/>
      </c>
      <c r="EG418">
        <f>MIN(AK417*(1+AK$6/Setup!$C$13)-CI418,MAX(0,$H418-SUM($DP418:EF418)))</f>
        <v/>
      </c>
      <c r="EH418">
        <f>MIN(AL417*(1+AL$6/Setup!$C$13)-CJ418,MAX(0,$H418-SUM($DP418:EG418)))</f>
        <v/>
      </c>
      <c r="EI418">
        <f>MIN(AM417*(1+AM$6/Setup!$C$13)-CK418,MAX(0,$H418-SUM($DP418:EH418)))</f>
        <v/>
      </c>
      <c r="EJ418">
        <f>MIN(AN417*(1+AN$6/Setup!$C$13)-CL418,MAX(0,$H418-SUM($DP418:EI418)))</f>
        <v/>
      </c>
      <c r="EK418">
        <f>MIN(AO417*(1+AO$6/Setup!$C$13)-CM418,MAX(0,$H418-SUM($DP418:EJ418)))</f>
        <v/>
      </c>
      <c r="EL418">
        <f>MIN(AP417*(1+AP$6/Setup!$C$13)-CN418,MAX(0,$H418-SUM($DP418:EK418)))</f>
        <v/>
      </c>
      <c r="EM418">
        <f>MIN(AQ417*(1+AQ$6/Setup!$C$13)-CO418,MAX(0,$H418-SUM($DP418:EL418)))</f>
        <v/>
      </c>
      <c r="EN418">
        <f>MIN(AR417*(1+AR$6/Setup!$C$13)-CP418,MAX(0,$H418-SUM($DP418:EM418)))</f>
        <v/>
      </c>
      <c r="EO418">
        <f>MIN(AS417*(1+AS$6/Setup!$C$13)-CQ418,MAX(0,$H418-SUM($DP418:EN418)))</f>
        <v/>
      </c>
      <c r="EP418">
        <f>MIN(AT417*(1+AT$6/Setup!$C$13)-CR418,MAX(0,$H418-SUM($DP418:EO418)))</f>
        <v/>
      </c>
      <c r="EQ418">
        <f>MIN(AU417*(1+AU$6/Setup!$C$13)-CS418,MAX(0,$H418-SUM($DP418:EP418)))</f>
        <v/>
      </c>
      <c r="ER418">
        <f>MIN(AV417*(1+AV$6/Setup!$C$13)-CT418,MAX(0,$H418-SUM($DP418:EQ418)))</f>
        <v/>
      </c>
      <c r="ES418">
        <f>MIN(AW417*(1+AW$6/Setup!$C$13)-CU418,MAX(0,$H418-SUM($DP418:ER418)))</f>
        <v/>
      </c>
      <c r="ET418">
        <f>MIN(AX417*(1+AX$6/Setup!$C$13)-CV418,MAX(0,$H418-SUM($DP418:ES418)))</f>
        <v/>
      </c>
      <c r="EU418">
        <f>MIN(AY417*(1+AY$6/Setup!$C$13)-CW418,MAX(0,$H418-SUM($DP418:ET418)))</f>
        <v/>
      </c>
      <c r="EV418">
        <f>MIN(AZ417*(1+AZ$6/Setup!$C$13)-CX418,MAX(0,$H418-SUM($DP418:EU418)))</f>
        <v/>
      </c>
      <c r="EW418">
        <f>MIN(BA417*(1+BA$6/Setup!$C$13)-CY418,MAX(0,$H418-SUM($DP418:EV418)))</f>
        <v/>
      </c>
      <c r="EX418">
        <f>MIN(BB417*(1+BB$6/Setup!$C$13)-CZ418,MAX(0,$H418-SUM($DP418:EW418)))</f>
        <v/>
      </c>
      <c r="EY418">
        <f>MIN(BC417*(1+BC$6/Setup!$C$13)-DA418,MAX(0,$H418-SUM($DP418:EX418)))</f>
        <v/>
      </c>
      <c r="EZ418">
        <f>MIN(BD417*(1+BD$6/Setup!$C$13)-DB418,MAX(0,$H418-SUM($DP418:EY418)))</f>
        <v/>
      </c>
      <c r="FA418">
        <f>MIN(BE417*(1+BE$6/Setup!$C$13)-DC418,MAX(0,$H418-SUM($DP418:EZ418)))</f>
        <v/>
      </c>
      <c r="FB418">
        <f>MIN(BF417*(1+BF$6/Setup!$C$13)-DD418,MAX(0,$H418-SUM($DP418:FA418)))</f>
        <v/>
      </c>
      <c r="FC418">
        <f>MIN(BG417*(1+BG$6/Setup!$C$13)-DE418,MAX(0,$H418-SUM($DP418:FB418)))</f>
        <v/>
      </c>
      <c r="FD418">
        <f>MIN(BH417*(1+BH$6/Setup!$C$13)-DF418,MAX(0,$H418-SUM($DP418:FC418)))</f>
        <v/>
      </c>
      <c r="FE418">
        <f>MIN(BI417*(1+BI$6/Setup!$C$13)-DG418,MAX(0,$H418-SUM($DP418:FD418)))</f>
        <v/>
      </c>
      <c r="FF418">
        <f>MIN(BJ417*(1+BJ$6/Setup!$C$13)-DH418,MAX(0,$H418-SUM($DP418:FE418)))</f>
        <v/>
      </c>
      <c r="FG418">
        <f>MIN(BK417*(1+BK$6/Setup!$C$13)-DI418,MAX(0,$H418-SUM($DP418:FF418)))</f>
        <v/>
      </c>
      <c r="FH418">
        <f>MIN(BL417*(1+BL$6/Setup!$C$13)-DJ418,MAX(0,$H418-SUM($DP418:FG418)))</f>
        <v/>
      </c>
      <c r="FI418">
        <f>MIN(BM417*(1+BM$6/Setup!$C$13)-DK418,MAX(0,$H418-SUM($DP418:FH418)))</f>
        <v/>
      </c>
      <c r="FJ418">
        <f>MIN(BN417*(1+BN$6/Setup!$C$13)-DL418,MAX(0,$H418-SUM($DP418:FI418)))</f>
        <v/>
      </c>
      <c r="FK418">
        <f>MIN(BO417*(1+BO$6/Setup!$C$13)-DM418,MAX(0,$H418-SUM($DP418:FJ418)))</f>
        <v/>
      </c>
      <c r="FL418">
        <f>MIN(BP417*(1+BP$6/Setup!$C$13)-DN418,MAX(0,$H418-SUM($DP418:FK418)))</f>
        <v/>
      </c>
      <c r="FM418">
        <f>MIN(BQ417*(1+BQ$6/Setup!$C$13)-DO418,MAX(0,$H418-SUM($DP418:FL418)))</f>
        <v/>
      </c>
    </row>
    <row r="419">
      <c r="A419">
        <f>A418+1</f>
        <v/>
      </c>
      <c r="B419">
        <f>IF(Setup!$C$6="Every week",Setup!$C$7+7*(A419-1),IF(Setup!$C$6="Every 2 weeks",Setup!$C$7+14*(A419-1),IF(Setup!$C$6="Every month",EDATE(Setup!$C$7,A419-1),EOMONTH(Setup!$C$7,INT((A419-1+Setup!$C$20)/2)-1)+MIN(IF(MOD(A419-1+Setup!$C$20,2)=0,Setup!$C$18,Setup!$C$19),DAY(EOMONTH(Setup!$C$7,INT((A419-1+Setup!$C$20)/2)))))))</f>
        <v/>
      </c>
      <c r="C419">
        <f>N('Paycheck Plan'!J415)</f>
        <v/>
      </c>
      <c r="D419">
        <f>N('Paycheck Plan'!K415)</f>
        <v/>
      </c>
      <c r="E419">
        <f>MIN(MAX(0,Setup!$C$10-F418),MAX(0,Setup!$C$8+C419-G419))</f>
        <v/>
      </c>
      <c r="F419">
        <f>F418+E419</f>
        <v/>
      </c>
      <c r="G419">
        <f>MIN(Setup!$C$14,MAX(0,Setup!$C$8+C419))</f>
        <v/>
      </c>
      <c r="H419">
        <f>MAX(0,Setup!$C$8+C419-G419-E419)+SUM($T$7:$BQ$7)-SUM(BR419:DO419)</f>
        <v/>
      </c>
      <c r="I419">
        <f>SUMPRODUCT(T418:BQ418,$T$6:$BQ$6)/Setup!$C$13</f>
        <v/>
      </c>
      <c r="J419">
        <f>SUM(T419:BQ419)</f>
        <v/>
      </c>
      <c r="K419">
        <f>IF(MAX(DP419:FM419)&gt;0,MATCH(MAX(DP419:FM419),DP419:FM419,0),1)</f>
        <v/>
      </c>
      <c r="T419">
        <f>MAX(0,T418*(1+T$6/Setup!$C$13)-BR419-DP419)+IF($K419=1,$D419,0)</f>
        <v/>
      </c>
      <c r="U419">
        <f>MAX(0,U418*(1+U$6/Setup!$C$13)-BS419-DQ419)+IF($K419=2,$D419,0)</f>
        <v/>
      </c>
      <c r="V419">
        <f>MAX(0,V418*(1+V$6/Setup!$C$13)-BT419-DR419)+IF($K419=3,$D419,0)</f>
        <v/>
      </c>
      <c r="W419">
        <f>MAX(0,W418*(1+W$6/Setup!$C$13)-BU419-DS419)+IF($K419=4,$D419,0)</f>
        <v/>
      </c>
      <c r="X419">
        <f>MAX(0,X418*(1+X$6/Setup!$C$13)-BV419-DT419)+IF($K419=5,$D419,0)</f>
        <v/>
      </c>
      <c r="Y419">
        <f>MAX(0,Y418*(1+Y$6/Setup!$C$13)-BW419-DU419)+IF($K419=6,$D419,0)</f>
        <v/>
      </c>
      <c r="Z419">
        <f>MAX(0,Z418*(1+Z$6/Setup!$C$13)-BX419-DV419)+IF($K419=7,$D419,0)</f>
        <v/>
      </c>
      <c r="AA419">
        <f>MAX(0,AA418*(1+AA$6/Setup!$C$13)-BY419-DW419)+IF($K419=8,$D419,0)</f>
        <v/>
      </c>
      <c r="AB419">
        <f>MAX(0,AB418*(1+AB$6/Setup!$C$13)-BZ419-DX419)+IF($K419=9,$D419,0)</f>
        <v/>
      </c>
      <c r="AC419">
        <f>MAX(0,AC418*(1+AC$6/Setup!$C$13)-CA419-DY419)+IF($K419=10,$D419,0)</f>
        <v/>
      </c>
      <c r="AD419">
        <f>MAX(0,AD418*(1+AD$6/Setup!$C$13)-CB419-DZ419)+IF($K419=11,$D419,0)</f>
        <v/>
      </c>
      <c r="AE419">
        <f>MAX(0,AE418*(1+AE$6/Setup!$C$13)-CC419-EA419)+IF($K419=12,$D419,0)</f>
        <v/>
      </c>
      <c r="AF419">
        <f>MAX(0,AF418*(1+AF$6/Setup!$C$13)-CD419-EB419)+IF($K419=13,$D419,0)</f>
        <v/>
      </c>
      <c r="AG419">
        <f>MAX(0,AG418*(1+AG$6/Setup!$C$13)-CE419-EC419)+IF($K419=14,$D419,0)</f>
        <v/>
      </c>
      <c r="AH419">
        <f>MAX(0,AH418*(1+AH$6/Setup!$C$13)-CF419-ED419)+IF($K419=15,$D419,0)</f>
        <v/>
      </c>
      <c r="AI419">
        <f>MAX(0,AI418*(1+AI$6/Setup!$C$13)-CG419-EE419)+IF($K419=16,$D419,0)</f>
        <v/>
      </c>
      <c r="AJ419">
        <f>MAX(0,AJ418*(1+AJ$6/Setup!$C$13)-CH419-EF419)+IF($K419=17,$D419,0)</f>
        <v/>
      </c>
      <c r="AK419">
        <f>MAX(0,AK418*(1+AK$6/Setup!$C$13)-CI419-EG419)+IF($K419=18,$D419,0)</f>
        <v/>
      </c>
      <c r="AL419">
        <f>MAX(0,AL418*(1+AL$6/Setup!$C$13)-CJ419-EH419)+IF($K419=19,$D419,0)</f>
        <v/>
      </c>
      <c r="AM419">
        <f>MAX(0,AM418*(1+AM$6/Setup!$C$13)-CK419-EI419)+IF($K419=20,$D419,0)</f>
        <v/>
      </c>
      <c r="AN419">
        <f>MAX(0,AN418*(1+AN$6/Setup!$C$13)-CL419-EJ419)+IF($K419=21,$D419,0)</f>
        <v/>
      </c>
      <c r="AO419">
        <f>MAX(0,AO418*(1+AO$6/Setup!$C$13)-CM419-EK419)+IF($K419=22,$D419,0)</f>
        <v/>
      </c>
      <c r="AP419">
        <f>MAX(0,AP418*(1+AP$6/Setup!$C$13)-CN419-EL419)+IF($K419=23,$D419,0)</f>
        <v/>
      </c>
      <c r="AQ419">
        <f>MAX(0,AQ418*(1+AQ$6/Setup!$C$13)-CO419-EM419)+IF($K419=24,$D419,0)</f>
        <v/>
      </c>
      <c r="AR419">
        <f>MAX(0,AR418*(1+AR$6/Setup!$C$13)-CP419-EN419)+IF($K419=25,$D419,0)</f>
        <v/>
      </c>
      <c r="AS419">
        <f>MAX(0,AS418*(1+AS$6/Setup!$C$13)-CQ419-EO419)+IF($K419=26,$D419,0)</f>
        <v/>
      </c>
      <c r="AT419">
        <f>MAX(0,AT418*(1+AT$6/Setup!$C$13)-CR419-EP419)+IF($K419=27,$D419,0)</f>
        <v/>
      </c>
      <c r="AU419">
        <f>MAX(0,AU418*(1+AU$6/Setup!$C$13)-CS419-EQ419)+IF($K419=28,$D419,0)</f>
        <v/>
      </c>
      <c r="AV419">
        <f>MAX(0,AV418*(1+AV$6/Setup!$C$13)-CT419-ER419)+IF($K419=29,$D419,0)</f>
        <v/>
      </c>
      <c r="AW419">
        <f>MAX(0,AW418*(1+AW$6/Setup!$C$13)-CU419-ES419)+IF($K419=30,$D419,0)</f>
        <v/>
      </c>
      <c r="AX419">
        <f>MAX(0,AX418*(1+AX$6/Setup!$C$13)-CV419-ET419)+IF($K419=31,$D419,0)</f>
        <v/>
      </c>
      <c r="AY419">
        <f>MAX(0,AY418*(1+AY$6/Setup!$C$13)-CW419-EU419)+IF($K419=32,$D419,0)</f>
        <v/>
      </c>
      <c r="AZ419">
        <f>MAX(0,AZ418*(1+AZ$6/Setup!$C$13)-CX419-EV419)+IF($K419=33,$D419,0)</f>
        <v/>
      </c>
      <c r="BA419">
        <f>MAX(0,BA418*(1+BA$6/Setup!$C$13)-CY419-EW419)+IF($K419=34,$D419,0)</f>
        <v/>
      </c>
      <c r="BB419">
        <f>MAX(0,BB418*(1+BB$6/Setup!$C$13)-CZ419-EX419)+IF($K419=35,$D419,0)</f>
        <v/>
      </c>
      <c r="BC419">
        <f>MAX(0,BC418*(1+BC$6/Setup!$C$13)-DA419-EY419)+IF($K419=36,$D419,0)</f>
        <v/>
      </c>
      <c r="BD419">
        <f>MAX(0,BD418*(1+BD$6/Setup!$C$13)-DB419-EZ419)+IF($K419=37,$D419,0)</f>
        <v/>
      </c>
      <c r="BE419">
        <f>MAX(0,BE418*(1+BE$6/Setup!$C$13)-DC419-FA419)+IF($K419=38,$D419,0)</f>
        <v/>
      </c>
      <c r="BF419">
        <f>MAX(0,BF418*(1+BF$6/Setup!$C$13)-DD419-FB419)+IF($K419=39,$D419,0)</f>
        <v/>
      </c>
      <c r="BG419">
        <f>MAX(0,BG418*(1+BG$6/Setup!$C$13)-DE419-FC419)+IF($K419=40,$D419,0)</f>
        <v/>
      </c>
      <c r="BH419">
        <f>MAX(0,BH418*(1+BH$6/Setup!$C$13)-DF419-FD419)+IF($K419=41,$D419,0)</f>
        <v/>
      </c>
      <c r="BI419">
        <f>MAX(0,BI418*(1+BI$6/Setup!$C$13)-DG419-FE419)+IF($K419=42,$D419,0)</f>
        <v/>
      </c>
      <c r="BJ419">
        <f>MAX(0,BJ418*(1+BJ$6/Setup!$C$13)-DH419-FF419)+IF($K419=43,$D419,0)</f>
        <v/>
      </c>
      <c r="BK419">
        <f>MAX(0,BK418*(1+BK$6/Setup!$C$13)-DI419-FG419)+IF($K419=44,$D419,0)</f>
        <v/>
      </c>
      <c r="BL419">
        <f>MAX(0,BL418*(1+BL$6/Setup!$C$13)-DJ419-FH419)+IF($K419=45,$D419,0)</f>
        <v/>
      </c>
      <c r="BM419">
        <f>MAX(0,BM418*(1+BM$6/Setup!$C$13)-DK419-FI419)+IF($K419=46,$D419,0)</f>
        <v/>
      </c>
      <c r="BN419">
        <f>MAX(0,BN418*(1+BN$6/Setup!$C$13)-DL419-FJ419)+IF($K419=47,$D419,0)</f>
        <v/>
      </c>
      <c r="BO419">
        <f>MAX(0,BO418*(1+BO$6/Setup!$C$13)-DM419-FK419)+IF($K419=48,$D419,0)</f>
        <v/>
      </c>
      <c r="BP419">
        <f>MAX(0,BP418*(1+BP$6/Setup!$C$13)-DN419-FL419)+IF($K419=49,$D419,0)</f>
        <v/>
      </c>
      <c r="BQ419">
        <f>MAX(0,BQ418*(1+BQ$6/Setup!$C$13)-DO419-FM419)+IF($K419=50,$D419,0)</f>
        <v/>
      </c>
      <c r="BR419">
        <f>MIN(T418*(1+T$6/Setup!$C$13),T$7)</f>
        <v/>
      </c>
      <c r="BS419">
        <f>MIN(U418*(1+U$6/Setup!$C$13),U$7)</f>
        <v/>
      </c>
      <c r="BT419">
        <f>MIN(V418*(1+V$6/Setup!$C$13),V$7)</f>
        <v/>
      </c>
      <c r="BU419">
        <f>MIN(W418*(1+W$6/Setup!$C$13),W$7)</f>
        <v/>
      </c>
      <c r="BV419">
        <f>MIN(X418*(1+X$6/Setup!$C$13),X$7)</f>
        <v/>
      </c>
      <c r="BW419">
        <f>MIN(Y418*(1+Y$6/Setup!$C$13),Y$7)</f>
        <v/>
      </c>
      <c r="BX419">
        <f>MIN(Z418*(1+Z$6/Setup!$C$13),Z$7)</f>
        <v/>
      </c>
      <c r="BY419">
        <f>MIN(AA418*(1+AA$6/Setup!$C$13),AA$7)</f>
        <v/>
      </c>
      <c r="BZ419">
        <f>MIN(AB418*(1+AB$6/Setup!$C$13),AB$7)</f>
        <v/>
      </c>
      <c r="CA419">
        <f>MIN(AC418*(1+AC$6/Setup!$C$13),AC$7)</f>
        <v/>
      </c>
      <c r="CB419">
        <f>MIN(AD418*(1+AD$6/Setup!$C$13),AD$7)</f>
        <v/>
      </c>
      <c r="CC419">
        <f>MIN(AE418*(1+AE$6/Setup!$C$13),AE$7)</f>
        <v/>
      </c>
      <c r="CD419">
        <f>MIN(AF418*(1+AF$6/Setup!$C$13),AF$7)</f>
        <v/>
      </c>
      <c r="CE419">
        <f>MIN(AG418*(1+AG$6/Setup!$C$13),AG$7)</f>
        <v/>
      </c>
      <c r="CF419">
        <f>MIN(AH418*(1+AH$6/Setup!$C$13),AH$7)</f>
        <v/>
      </c>
      <c r="CG419">
        <f>MIN(AI418*(1+AI$6/Setup!$C$13),AI$7)</f>
        <v/>
      </c>
      <c r="CH419">
        <f>MIN(AJ418*(1+AJ$6/Setup!$C$13),AJ$7)</f>
        <v/>
      </c>
      <c r="CI419">
        <f>MIN(AK418*(1+AK$6/Setup!$C$13),AK$7)</f>
        <v/>
      </c>
      <c r="CJ419">
        <f>MIN(AL418*(1+AL$6/Setup!$C$13),AL$7)</f>
        <v/>
      </c>
      <c r="CK419">
        <f>MIN(AM418*(1+AM$6/Setup!$C$13),AM$7)</f>
        <v/>
      </c>
      <c r="CL419">
        <f>MIN(AN418*(1+AN$6/Setup!$C$13),AN$7)</f>
        <v/>
      </c>
      <c r="CM419">
        <f>MIN(AO418*(1+AO$6/Setup!$C$13),AO$7)</f>
        <v/>
      </c>
      <c r="CN419">
        <f>MIN(AP418*(1+AP$6/Setup!$C$13),AP$7)</f>
        <v/>
      </c>
      <c r="CO419">
        <f>MIN(AQ418*(1+AQ$6/Setup!$C$13),AQ$7)</f>
        <v/>
      </c>
      <c r="CP419">
        <f>MIN(AR418*(1+AR$6/Setup!$C$13),AR$7)</f>
        <v/>
      </c>
      <c r="CQ419">
        <f>MIN(AS418*(1+AS$6/Setup!$C$13),AS$7)</f>
        <v/>
      </c>
      <c r="CR419">
        <f>MIN(AT418*(1+AT$6/Setup!$C$13),AT$7)</f>
        <v/>
      </c>
      <c r="CS419">
        <f>MIN(AU418*(1+AU$6/Setup!$C$13),AU$7)</f>
        <v/>
      </c>
      <c r="CT419">
        <f>MIN(AV418*(1+AV$6/Setup!$C$13),AV$7)</f>
        <v/>
      </c>
      <c r="CU419">
        <f>MIN(AW418*(1+AW$6/Setup!$C$13),AW$7)</f>
        <v/>
      </c>
      <c r="CV419">
        <f>MIN(AX418*(1+AX$6/Setup!$C$13),AX$7)</f>
        <v/>
      </c>
      <c r="CW419">
        <f>MIN(AY418*(1+AY$6/Setup!$C$13),AY$7)</f>
        <v/>
      </c>
      <c r="CX419">
        <f>MIN(AZ418*(1+AZ$6/Setup!$C$13),AZ$7)</f>
        <v/>
      </c>
      <c r="CY419">
        <f>MIN(BA418*(1+BA$6/Setup!$C$13),BA$7)</f>
        <v/>
      </c>
      <c r="CZ419">
        <f>MIN(BB418*(1+BB$6/Setup!$C$13),BB$7)</f>
        <v/>
      </c>
      <c r="DA419">
        <f>MIN(BC418*(1+BC$6/Setup!$C$13),BC$7)</f>
        <v/>
      </c>
      <c r="DB419">
        <f>MIN(BD418*(1+BD$6/Setup!$C$13),BD$7)</f>
        <v/>
      </c>
      <c r="DC419">
        <f>MIN(BE418*(1+BE$6/Setup!$C$13),BE$7)</f>
        <v/>
      </c>
      <c r="DD419">
        <f>MIN(BF418*(1+BF$6/Setup!$C$13),BF$7)</f>
        <v/>
      </c>
      <c r="DE419">
        <f>MIN(BG418*(1+BG$6/Setup!$C$13),BG$7)</f>
        <v/>
      </c>
      <c r="DF419">
        <f>MIN(BH418*(1+BH$6/Setup!$C$13),BH$7)</f>
        <v/>
      </c>
      <c r="DG419">
        <f>MIN(BI418*(1+BI$6/Setup!$C$13),BI$7)</f>
        <v/>
      </c>
      <c r="DH419">
        <f>MIN(BJ418*(1+BJ$6/Setup!$C$13),BJ$7)</f>
        <v/>
      </c>
      <c r="DI419">
        <f>MIN(BK418*(1+BK$6/Setup!$C$13),BK$7)</f>
        <v/>
      </c>
      <c r="DJ419">
        <f>MIN(BL418*(1+BL$6/Setup!$C$13),BL$7)</f>
        <v/>
      </c>
      <c r="DK419">
        <f>MIN(BM418*(1+BM$6/Setup!$C$13),BM$7)</f>
        <v/>
      </c>
      <c r="DL419">
        <f>MIN(BN418*(1+BN$6/Setup!$C$13),BN$7)</f>
        <v/>
      </c>
      <c r="DM419">
        <f>MIN(BO418*(1+BO$6/Setup!$C$13),BO$7)</f>
        <v/>
      </c>
      <c r="DN419">
        <f>MIN(BP418*(1+BP$6/Setup!$C$13),BP$7)</f>
        <v/>
      </c>
      <c r="DO419">
        <f>MIN(BQ418*(1+BQ$6/Setup!$C$13),BQ$7)</f>
        <v/>
      </c>
      <c r="DP419">
        <f>MIN(T418*(1+T$6/Setup!$C$13)-BR419,$H419)</f>
        <v/>
      </c>
      <c r="DQ419">
        <f>MIN(U418*(1+U$6/Setup!$C$13)-BS419,MAX(0,$H419-SUM($DP419:DP419)))</f>
        <v/>
      </c>
      <c r="DR419">
        <f>MIN(V418*(1+V$6/Setup!$C$13)-BT419,MAX(0,$H419-SUM($DP419:DQ419)))</f>
        <v/>
      </c>
      <c r="DS419">
        <f>MIN(W418*(1+W$6/Setup!$C$13)-BU419,MAX(0,$H419-SUM($DP419:DR419)))</f>
        <v/>
      </c>
      <c r="DT419">
        <f>MIN(X418*(1+X$6/Setup!$C$13)-BV419,MAX(0,$H419-SUM($DP419:DS419)))</f>
        <v/>
      </c>
      <c r="DU419">
        <f>MIN(Y418*(1+Y$6/Setup!$C$13)-BW419,MAX(0,$H419-SUM($DP419:DT419)))</f>
        <v/>
      </c>
      <c r="DV419">
        <f>MIN(Z418*(1+Z$6/Setup!$C$13)-BX419,MAX(0,$H419-SUM($DP419:DU419)))</f>
        <v/>
      </c>
      <c r="DW419">
        <f>MIN(AA418*(1+AA$6/Setup!$C$13)-BY419,MAX(0,$H419-SUM($DP419:DV419)))</f>
        <v/>
      </c>
      <c r="DX419">
        <f>MIN(AB418*(1+AB$6/Setup!$C$13)-BZ419,MAX(0,$H419-SUM($DP419:DW419)))</f>
        <v/>
      </c>
      <c r="DY419">
        <f>MIN(AC418*(1+AC$6/Setup!$C$13)-CA419,MAX(0,$H419-SUM($DP419:DX419)))</f>
        <v/>
      </c>
      <c r="DZ419">
        <f>MIN(AD418*(1+AD$6/Setup!$C$13)-CB419,MAX(0,$H419-SUM($DP419:DY419)))</f>
        <v/>
      </c>
      <c r="EA419">
        <f>MIN(AE418*(1+AE$6/Setup!$C$13)-CC419,MAX(0,$H419-SUM($DP419:DZ419)))</f>
        <v/>
      </c>
      <c r="EB419">
        <f>MIN(AF418*(1+AF$6/Setup!$C$13)-CD419,MAX(0,$H419-SUM($DP419:EA419)))</f>
        <v/>
      </c>
      <c r="EC419">
        <f>MIN(AG418*(1+AG$6/Setup!$C$13)-CE419,MAX(0,$H419-SUM($DP419:EB419)))</f>
        <v/>
      </c>
      <c r="ED419">
        <f>MIN(AH418*(1+AH$6/Setup!$C$13)-CF419,MAX(0,$H419-SUM($DP419:EC419)))</f>
        <v/>
      </c>
      <c r="EE419">
        <f>MIN(AI418*(1+AI$6/Setup!$C$13)-CG419,MAX(0,$H419-SUM($DP419:ED419)))</f>
        <v/>
      </c>
      <c r="EF419">
        <f>MIN(AJ418*(1+AJ$6/Setup!$C$13)-CH419,MAX(0,$H419-SUM($DP419:EE419)))</f>
        <v/>
      </c>
      <c r="EG419">
        <f>MIN(AK418*(1+AK$6/Setup!$C$13)-CI419,MAX(0,$H419-SUM($DP419:EF419)))</f>
        <v/>
      </c>
      <c r="EH419">
        <f>MIN(AL418*(1+AL$6/Setup!$C$13)-CJ419,MAX(0,$H419-SUM($DP419:EG419)))</f>
        <v/>
      </c>
      <c r="EI419">
        <f>MIN(AM418*(1+AM$6/Setup!$C$13)-CK419,MAX(0,$H419-SUM($DP419:EH419)))</f>
        <v/>
      </c>
      <c r="EJ419">
        <f>MIN(AN418*(1+AN$6/Setup!$C$13)-CL419,MAX(0,$H419-SUM($DP419:EI419)))</f>
        <v/>
      </c>
      <c r="EK419">
        <f>MIN(AO418*(1+AO$6/Setup!$C$13)-CM419,MAX(0,$H419-SUM($DP419:EJ419)))</f>
        <v/>
      </c>
      <c r="EL419">
        <f>MIN(AP418*(1+AP$6/Setup!$C$13)-CN419,MAX(0,$H419-SUM($DP419:EK419)))</f>
        <v/>
      </c>
      <c r="EM419">
        <f>MIN(AQ418*(1+AQ$6/Setup!$C$13)-CO419,MAX(0,$H419-SUM($DP419:EL419)))</f>
        <v/>
      </c>
      <c r="EN419">
        <f>MIN(AR418*(1+AR$6/Setup!$C$13)-CP419,MAX(0,$H419-SUM($DP419:EM419)))</f>
        <v/>
      </c>
      <c r="EO419">
        <f>MIN(AS418*(1+AS$6/Setup!$C$13)-CQ419,MAX(0,$H419-SUM($DP419:EN419)))</f>
        <v/>
      </c>
      <c r="EP419">
        <f>MIN(AT418*(1+AT$6/Setup!$C$13)-CR419,MAX(0,$H419-SUM($DP419:EO419)))</f>
        <v/>
      </c>
      <c r="EQ419">
        <f>MIN(AU418*(1+AU$6/Setup!$C$13)-CS419,MAX(0,$H419-SUM($DP419:EP419)))</f>
        <v/>
      </c>
      <c r="ER419">
        <f>MIN(AV418*(1+AV$6/Setup!$C$13)-CT419,MAX(0,$H419-SUM($DP419:EQ419)))</f>
        <v/>
      </c>
      <c r="ES419">
        <f>MIN(AW418*(1+AW$6/Setup!$C$13)-CU419,MAX(0,$H419-SUM($DP419:ER419)))</f>
        <v/>
      </c>
      <c r="ET419">
        <f>MIN(AX418*(1+AX$6/Setup!$C$13)-CV419,MAX(0,$H419-SUM($DP419:ES419)))</f>
        <v/>
      </c>
      <c r="EU419">
        <f>MIN(AY418*(1+AY$6/Setup!$C$13)-CW419,MAX(0,$H419-SUM($DP419:ET419)))</f>
        <v/>
      </c>
      <c r="EV419">
        <f>MIN(AZ418*(1+AZ$6/Setup!$C$13)-CX419,MAX(0,$H419-SUM($DP419:EU419)))</f>
        <v/>
      </c>
      <c r="EW419">
        <f>MIN(BA418*(1+BA$6/Setup!$C$13)-CY419,MAX(0,$H419-SUM($DP419:EV419)))</f>
        <v/>
      </c>
      <c r="EX419">
        <f>MIN(BB418*(1+BB$6/Setup!$C$13)-CZ419,MAX(0,$H419-SUM($DP419:EW419)))</f>
        <v/>
      </c>
      <c r="EY419">
        <f>MIN(BC418*(1+BC$6/Setup!$C$13)-DA419,MAX(0,$H419-SUM($DP419:EX419)))</f>
        <v/>
      </c>
      <c r="EZ419">
        <f>MIN(BD418*(1+BD$6/Setup!$C$13)-DB419,MAX(0,$H419-SUM($DP419:EY419)))</f>
        <v/>
      </c>
      <c r="FA419">
        <f>MIN(BE418*(1+BE$6/Setup!$C$13)-DC419,MAX(0,$H419-SUM($DP419:EZ419)))</f>
        <v/>
      </c>
      <c r="FB419">
        <f>MIN(BF418*(1+BF$6/Setup!$C$13)-DD419,MAX(0,$H419-SUM($DP419:FA419)))</f>
        <v/>
      </c>
      <c r="FC419">
        <f>MIN(BG418*(1+BG$6/Setup!$C$13)-DE419,MAX(0,$H419-SUM($DP419:FB419)))</f>
        <v/>
      </c>
      <c r="FD419">
        <f>MIN(BH418*(1+BH$6/Setup!$C$13)-DF419,MAX(0,$H419-SUM($DP419:FC419)))</f>
        <v/>
      </c>
      <c r="FE419">
        <f>MIN(BI418*(1+BI$6/Setup!$C$13)-DG419,MAX(0,$H419-SUM($DP419:FD419)))</f>
        <v/>
      </c>
      <c r="FF419">
        <f>MIN(BJ418*(1+BJ$6/Setup!$C$13)-DH419,MAX(0,$H419-SUM($DP419:FE419)))</f>
        <v/>
      </c>
      <c r="FG419">
        <f>MIN(BK418*(1+BK$6/Setup!$C$13)-DI419,MAX(0,$H419-SUM($DP419:FF419)))</f>
        <v/>
      </c>
      <c r="FH419">
        <f>MIN(BL418*(1+BL$6/Setup!$C$13)-DJ419,MAX(0,$H419-SUM($DP419:FG419)))</f>
        <v/>
      </c>
      <c r="FI419">
        <f>MIN(BM418*(1+BM$6/Setup!$C$13)-DK419,MAX(0,$H419-SUM($DP419:FH419)))</f>
        <v/>
      </c>
      <c r="FJ419">
        <f>MIN(BN418*(1+BN$6/Setup!$C$13)-DL419,MAX(0,$H419-SUM($DP419:FI419)))</f>
        <v/>
      </c>
      <c r="FK419">
        <f>MIN(BO418*(1+BO$6/Setup!$C$13)-DM419,MAX(0,$H419-SUM($DP419:FJ419)))</f>
        <v/>
      </c>
      <c r="FL419">
        <f>MIN(BP418*(1+BP$6/Setup!$C$13)-DN419,MAX(0,$H419-SUM($DP419:FK419)))</f>
        <v/>
      </c>
      <c r="FM419">
        <f>MIN(BQ418*(1+BQ$6/Setup!$C$13)-DO419,MAX(0,$H419-SUM($DP419:FL419)))</f>
        <v/>
      </c>
    </row>
    <row r="420">
      <c r="A420">
        <f>A419+1</f>
        <v/>
      </c>
      <c r="B420">
        <f>IF(Setup!$C$6="Every week",Setup!$C$7+7*(A420-1),IF(Setup!$C$6="Every 2 weeks",Setup!$C$7+14*(A420-1),IF(Setup!$C$6="Every month",EDATE(Setup!$C$7,A420-1),EOMONTH(Setup!$C$7,INT((A420-1+Setup!$C$20)/2)-1)+MIN(IF(MOD(A420-1+Setup!$C$20,2)=0,Setup!$C$18,Setup!$C$19),DAY(EOMONTH(Setup!$C$7,INT((A420-1+Setup!$C$20)/2)))))))</f>
        <v/>
      </c>
      <c r="C420">
        <f>N('Paycheck Plan'!J416)</f>
        <v/>
      </c>
      <c r="D420">
        <f>N('Paycheck Plan'!K416)</f>
        <v/>
      </c>
      <c r="E420">
        <f>MIN(MAX(0,Setup!$C$10-F419),MAX(0,Setup!$C$8+C420-G420))</f>
        <v/>
      </c>
      <c r="F420">
        <f>F419+E420</f>
        <v/>
      </c>
      <c r="G420">
        <f>MIN(Setup!$C$14,MAX(0,Setup!$C$8+C420))</f>
        <v/>
      </c>
      <c r="H420">
        <f>MAX(0,Setup!$C$8+C420-G420-E420)+SUM($T$7:$BQ$7)-SUM(BR420:DO420)</f>
        <v/>
      </c>
      <c r="I420">
        <f>SUMPRODUCT(T419:BQ419,$T$6:$BQ$6)/Setup!$C$13</f>
        <v/>
      </c>
      <c r="J420">
        <f>SUM(T420:BQ420)</f>
        <v/>
      </c>
      <c r="K420">
        <f>IF(MAX(DP420:FM420)&gt;0,MATCH(MAX(DP420:FM420),DP420:FM420,0),1)</f>
        <v/>
      </c>
      <c r="T420">
        <f>MAX(0,T419*(1+T$6/Setup!$C$13)-BR420-DP420)+IF($K420=1,$D420,0)</f>
        <v/>
      </c>
      <c r="U420">
        <f>MAX(0,U419*(1+U$6/Setup!$C$13)-BS420-DQ420)+IF($K420=2,$D420,0)</f>
        <v/>
      </c>
      <c r="V420">
        <f>MAX(0,V419*(1+V$6/Setup!$C$13)-BT420-DR420)+IF($K420=3,$D420,0)</f>
        <v/>
      </c>
      <c r="W420">
        <f>MAX(0,W419*(1+W$6/Setup!$C$13)-BU420-DS420)+IF($K420=4,$D420,0)</f>
        <v/>
      </c>
      <c r="X420">
        <f>MAX(0,X419*(1+X$6/Setup!$C$13)-BV420-DT420)+IF($K420=5,$D420,0)</f>
        <v/>
      </c>
      <c r="Y420">
        <f>MAX(0,Y419*(1+Y$6/Setup!$C$13)-BW420-DU420)+IF($K420=6,$D420,0)</f>
        <v/>
      </c>
      <c r="Z420">
        <f>MAX(0,Z419*(1+Z$6/Setup!$C$13)-BX420-DV420)+IF($K420=7,$D420,0)</f>
        <v/>
      </c>
      <c r="AA420">
        <f>MAX(0,AA419*(1+AA$6/Setup!$C$13)-BY420-DW420)+IF($K420=8,$D420,0)</f>
        <v/>
      </c>
      <c r="AB420">
        <f>MAX(0,AB419*(1+AB$6/Setup!$C$13)-BZ420-DX420)+IF($K420=9,$D420,0)</f>
        <v/>
      </c>
      <c r="AC420">
        <f>MAX(0,AC419*(1+AC$6/Setup!$C$13)-CA420-DY420)+IF($K420=10,$D420,0)</f>
        <v/>
      </c>
      <c r="AD420">
        <f>MAX(0,AD419*(1+AD$6/Setup!$C$13)-CB420-DZ420)+IF($K420=11,$D420,0)</f>
        <v/>
      </c>
      <c r="AE420">
        <f>MAX(0,AE419*(1+AE$6/Setup!$C$13)-CC420-EA420)+IF($K420=12,$D420,0)</f>
        <v/>
      </c>
      <c r="AF420">
        <f>MAX(0,AF419*(1+AF$6/Setup!$C$13)-CD420-EB420)+IF($K420=13,$D420,0)</f>
        <v/>
      </c>
      <c r="AG420">
        <f>MAX(0,AG419*(1+AG$6/Setup!$C$13)-CE420-EC420)+IF($K420=14,$D420,0)</f>
        <v/>
      </c>
      <c r="AH420">
        <f>MAX(0,AH419*(1+AH$6/Setup!$C$13)-CF420-ED420)+IF($K420=15,$D420,0)</f>
        <v/>
      </c>
      <c r="AI420">
        <f>MAX(0,AI419*(1+AI$6/Setup!$C$13)-CG420-EE420)+IF($K420=16,$D420,0)</f>
        <v/>
      </c>
      <c r="AJ420">
        <f>MAX(0,AJ419*(1+AJ$6/Setup!$C$13)-CH420-EF420)+IF($K420=17,$D420,0)</f>
        <v/>
      </c>
      <c r="AK420">
        <f>MAX(0,AK419*(1+AK$6/Setup!$C$13)-CI420-EG420)+IF($K420=18,$D420,0)</f>
        <v/>
      </c>
      <c r="AL420">
        <f>MAX(0,AL419*(1+AL$6/Setup!$C$13)-CJ420-EH420)+IF($K420=19,$D420,0)</f>
        <v/>
      </c>
      <c r="AM420">
        <f>MAX(0,AM419*(1+AM$6/Setup!$C$13)-CK420-EI420)+IF($K420=20,$D420,0)</f>
        <v/>
      </c>
      <c r="AN420">
        <f>MAX(0,AN419*(1+AN$6/Setup!$C$13)-CL420-EJ420)+IF($K420=21,$D420,0)</f>
        <v/>
      </c>
      <c r="AO420">
        <f>MAX(0,AO419*(1+AO$6/Setup!$C$13)-CM420-EK420)+IF($K420=22,$D420,0)</f>
        <v/>
      </c>
      <c r="AP420">
        <f>MAX(0,AP419*(1+AP$6/Setup!$C$13)-CN420-EL420)+IF($K420=23,$D420,0)</f>
        <v/>
      </c>
      <c r="AQ420">
        <f>MAX(0,AQ419*(1+AQ$6/Setup!$C$13)-CO420-EM420)+IF($K420=24,$D420,0)</f>
        <v/>
      </c>
      <c r="AR420">
        <f>MAX(0,AR419*(1+AR$6/Setup!$C$13)-CP420-EN420)+IF($K420=25,$D420,0)</f>
        <v/>
      </c>
      <c r="AS420">
        <f>MAX(0,AS419*(1+AS$6/Setup!$C$13)-CQ420-EO420)+IF($K420=26,$D420,0)</f>
        <v/>
      </c>
      <c r="AT420">
        <f>MAX(0,AT419*(1+AT$6/Setup!$C$13)-CR420-EP420)+IF($K420=27,$D420,0)</f>
        <v/>
      </c>
      <c r="AU420">
        <f>MAX(0,AU419*(1+AU$6/Setup!$C$13)-CS420-EQ420)+IF($K420=28,$D420,0)</f>
        <v/>
      </c>
      <c r="AV420">
        <f>MAX(0,AV419*(1+AV$6/Setup!$C$13)-CT420-ER420)+IF($K420=29,$D420,0)</f>
        <v/>
      </c>
      <c r="AW420">
        <f>MAX(0,AW419*(1+AW$6/Setup!$C$13)-CU420-ES420)+IF($K420=30,$D420,0)</f>
        <v/>
      </c>
      <c r="AX420">
        <f>MAX(0,AX419*(1+AX$6/Setup!$C$13)-CV420-ET420)+IF($K420=31,$D420,0)</f>
        <v/>
      </c>
      <c r="AY420">
        <f>MAX(0,AY419*(1+AY$6/Setup!$C$13)-CW420-EU420)+IF($K420=32,$D420,0)</f>
        <v/>
      </c>
      <c r="AZ420">
        <f>MAX(0,AZ419*(1+AZ$6/Setup!$C$13)-CX420-EV420)+IF($K420=33,$D420,0)</f>
        <v/>
      </c>
      <c r="BA420">
        <f>MAX(0,BA419*(1+BA$6/Setup!$C$13)-CY420-EW420)+IF($K420=34,$D420,0)</f>
        <v/>
      </c>
      <c r="BB420">
        <f>MAX(0,BB419*(1+BB$6/Setup!$C$13)-CZ420-EX420)+IF($K420=35,$D420,0)</f>
        <v/>
      </c>
      <c r="BC420">
        <f>MAX(0,BC419*(1+BC$6/Setup!$C$13)-DA420-EY420)+IF($K420=36,$D420,0)</f>
        <v/>
      </c>
      <c r="BD420">
        <f>MAX(0,BD419*(1+BD$6/Setup!$C$13)-DB420-EZ420)+IF($K420=37,$D420,0)</f>
        <v/>
      </c>
      <c r="BE420">
        <f>MAX(0,BE419*(1+BE$6/Setup!$C$13)-DC420-FA420)+IF($K420=38,$D420,0)</f>
        <v/>
      </c>
      <c r="BF420">
        <f>MAX(0,BF419*(1+BF$6/Setup!$C$13)-DD420-FB420)+IF($K420=39,$D420,0)</f>
        <v/>
      </c>
      <c r="BG420">
        <f>MAX(0,BG419*(1+BG$6/Setup!$C$13)-DE420-FC420)+IF($K420=40,$D420,0)</f>
        <v/>
      </c>
      <c r="BH420">
        <f>MAX(0,BH419*(1+BH$6/Setup!$C$13)-DF420-FD420)+IF($K420=41,$D420,0)</f>
        <v/>
      </c>
      <c r="BI420">
        <f>MAX(0,BI419*(1+BI$6/Setup!$C$13)-DG420-FE420)+IF($K420=42,$D420,0)</f>
        <v/>
      </c>
      <c r="BJ420">
        <f>MAX(0,BJ419*(1+BJ$6/Setup!$C$13)-DH420-FF420)+IF($K420=43,$D420,0)</f>
        <v/>
      </c>
      <c r="BK420">
        <f>MAX(0,BK419*(1+BK$6/Setup!$C$13)-DI420-FG420)+IF($K420=44,$D420,0)</f>
        <v/>
      </c>
      <c r="BL420">
        <f>MAX(0,BL419*(1+BL$6/Setup!$C$13)-DJ420-FH420)+IF($K420=45,$D420,0)</f>
        <v/>
      </c>
      <c r="BM420">
        <f>MAX(0,BM419*(1+BM$6/Setup!$C$13)-DK420-FI420)+IF($K420=46,$D420,0)</f>
        <v/>
      </c>
      <c r="BN420">
        <f>MAX(0,BN419*(1+BN$6/Setup!$C$13)-DL420-FJ420)+IF($K420=47,$D420,0)</f>
        <v/>
      </c>
      <c r="BO420">
        <f>MAX(0,BO419*(1+BO$6/Setup!$C$13)-DM420-FK420)+IF($K420=48,$D420,0)</f>
        <v/>
      </c>
      <c r="BP420">
        <f>MAX(0,BP419*(1+BP$6/Setup!$C$13)-DN420-FL420)+IF($K420=49,$D420,0)</f>
        <v/>
      </c>
      <c r="BQ420">
        <f>MAX(0,BQ419*(1+BQ$6/Setup!$C$13)-DO420-FM420)+IF($K420=50,$D420,0)</f>
        <v/>
      </c>
      <c r="BR420">
        <f>MIN(T419*(1+T$6/Setup!$C$13),T$7)</f>
        <v/>
      </c>
      <c r="BS420">
        <f>MIN(U419*(1+U$6/Setup!$C$13),U$7)</f>
        <v/>
      </c>
      <c r="BT420">
        <f>MIN(V419*(1+V$6/Setup!$C$13),V$7)</f>
        <v/>
      </c>
      <c r="BU420">
        <f>MIN(W419*(1+W$6/Setup!$C$13),W$7)</f>
        <v/>
      </c>
      <c r="BV420">
        <f>MIN(X419*(1+X$6/Setup!$C$13),X$7)</f>
        <v/>
      </c>
      <c r="BW420">
        <f>MIN(Y419*(1+Y$6/Setup!$C$13),Y$7)</f>
        <v/>
      </c>
      <c r="BX420">
        <f>MIN(Z419*(1+Z$6/Setup!$C$13),Z$7)</f>
        <v/>
      </c>
      <c r="BY420">
        <f>MIN(AA419*(1+AA$6/Setup!$C$13),AA$7)</f>
        <v/>
      </c>
      <c r="BZ420">
        <f>MIN(AB419*(1+AB$6/Setup!$C$13),AB$7)</f>
        <v/>
      </c>
      <c r="CA420">
        <f>MIN(AC419*(1+AC$6/Setup!$C$13),AC$7)</f>
        <v/>
      </c>
      <c r="CB420">
        <f>MIN(AD419*(1+AD$6/Setup!$C$13),AD$7)</f>
        <v/>
      </c>
      <c r="CC420">
        <f>MIN(AE419*(1+AE$6/Setup!$C$13),AE$7)</f>
        <v/>
      </c>
      <c r="CD420">
        <f>MIN(AF419*(1+AF$6/Setup!$C$13),AF$7)</f>
        <v/>
      </c>
      <c r="CE420">
        <f>MIN(AG419*(1+AG$6/Setup!$C$13),AG$7)</f>
        <v/>
      </c>
      <c r="CF420">
        <f>MIN(AH419*(1+AH$6/Setup!$C$13),AH$7)</f>
        <v/>
      </c>
      <c r="CG420">
        <f>MIN(AI419*(1+AI$6/Setup!$C$13),AI$7)</f>
        <v/>
      </c>
      <c r="CH420">
        <f>MIN(AJ419*(1+AJ$6/Setup!$C$13),AJ$7)</f>
        <v/>
      </c>
      <c r="CI420">
        <f>MIN(AK419*(1+AK$6/Setup!$C$13),AK$7)</f>
        <v/>
      </c>
      <c r="CJ420">
        <f>MIN(AL419*(1+AL$6/Setup!$C$13),AL$7)</f>
        <v/>
      </c>
      <c r="CK420">
        <f>MIN(AM419*(1+AM$6/Setup!$C$13),AM$7)</f>
        <v/>
      </c>
      <c r="CL420">
        <f>MIN(AN419*(1+AN$6/Setup!$C$13),AN$7)</f>
        <v/>
      </c>
      <c r="CM420">
        <f>MIN(AO419*(1+AO$6/Setup!$C$13),AO$7)</f>
        <v/>
      </c>
      <c r="CN420">
        <f>MIN(AP419*(1+AP$6/Setup!$C$13),AP$7)</f>
        <v/>
      </c>
      <c r="CO420">
        <f>MIN(AQ419*(1+AQ$6/Setup!$C$13),AQ$7)</f>
        <v/>
      </c>
      <c r="CP420">
        <f>MIN(AR419*(1+AR$6/Setup!$C$13),AR$7)</f>
        <v/>
      </c>
      <c r="CQ420">
        <f>MIN(AS419*(1+AS$6/Setup!$C$13),AS$7)</f>
        <v/>
      </c>
      <c r="CR420">
        <f>MIN(AT419*(1+AT$6/Setup!$C$13),AT$7)</f>
        <v/>
      </c>
      <c r="CS420">
        <f>MIN(AU419*(1+AU$6/Setup!$C$13),AU$7)</f>
        <v/>
      </c>
      <c r="CT420">
        <f>MIN(AV419*(1+AV$6/Setup!$C$13),AV$7)</f>
        <v/>
      </c>
      <c r="CU420">
        <f>MIN(AW419*(1+AW$6/Setup!$C$13),AW$7)</f>
        <v/>
      </c>
      <c r="CV420">
        <f>MIN(AX419*(1+AX$6/Setup!$C$13),AX$7)</f>
        <v/>
      </c>
      <c r="CW420">
        <f>MIN(AY419*(1+AY$6/Setup!$C$13),AY$7)</f>
        <v/>
      </c>
      <c r="CX420">
        <f>MIN(AZ419*(1+AZ$6/Setup!$C$13),AZ$7)</f>
        <v/>
      </c>
      <c r="CY420">
        <f>MIN(BA419*(1+BA$6/Setup!$C$13),BA$7)</f>
        <v/>
      </c>
      <c r="CZ420">
        <f>MIN(BB419*(1+BB$6/Setup!$C$13),BB$7)</f>
        <v/>
      </c>
      <c r="DA420">
        <f>MIN(BC419*(1+BC$6/Setup!$C$13),BC$7)</f>
        <v/>
      </c>
      <c r="DB420">
        <f>MIN(BD419*(1+BD$6/Setup!$C$13),BD$7)</f>
        <v/>
      </c>
      <c r="DC420">
        <f>MIN(BE419*(1+BE$6/Setup!$C$13),BE$7)</f>
        <v/>
      </c>
      <c r="DD420">
        <f>MIN(BF419*(1+BF$6/Setup!$C$13),BF$7)</f>
        <v/>
      </c>
      <c r="DE420">
        <f>MIN(BG419*(1+BG$6/Setup!$C$13),BG$7)</f>
        <v/>
      </c>
      <c r="DF420">
        <f>MIN(BH419*(1+BH$6/Setup!$C$13),BH$7)</f>
        <v/>
      </c>
      <c r="DG420">
        <f>MIN(BI419*(1+BI$6/Setup!$C$13),BI$7)</f>
        <v/>
      </c>
      <c r="DH420">
        <f>MIN(BJ419*(1+BJ$6/Setup!$C$13),BJ$7)</f>
        <v/>
      </c>
      <c r="DI420">
        <f>MIN(BK419*(1+BK$6/Setup!$C$13),BK$7)</f>
        <v/>
      </c>
      <c r="DJ420">
        <f>MIN(BL419*(1+BL$6/Setup!$C$13),BL$7)</f>
        <v/>
      </c>
      <c r="DK420">
        <f>MIN(BM419*(1+BM$6/Setup!$C$13),BM$7)</f>
        <v/>
      </c>
      <c r="DL420">
        <f>MIN(BN419*(1+BN$6/Setup!$C$13),BN$7)</f>
        <v/>
      </c>
      <c r="DM420">
        <f>MIN(BO419*(1+BO$6/Setup!$C$13),BO$7)</f>
        <v/>
      </c>
      <c r="DN420">
        <f>MIN(BP419*(1+BP$6/Setup!$C$13),BP$7)</f>
        <v/>
      </c>
      <c r="DO420">
        <f>MIN(BQ419*(1+BQ$6/Setup!$C$13),BQ$7)</f>
        <v/>
      </c>
      <c r="DP420">
        <f>MIN(T419*(1+T$6/Setup!$C$13)-BR420,$H420)</f>
        <v/>
      </c>
      <c r="DQ420">
        <f>MIN(U419*(1+U$6/Setup!$C$13)-BS420,MAX(0,$H420-SUM($DP420:DP420)))</f>
        <v/>
      </c>
      <c r="DR420">
        <f>MIN(V419*(1+V$6/Setup!$C$13)-BT420,MAX(0,$H420-SUM($DP420:DQ420)))</f>
        <v/>
      </c>
      <c r="DS420">
        <f>MIN(W419*(1+W$6/Setup!$C$13)-BU420,MAX(0,$H420-SUM($DP420:DR420)))</f>
        <v/>
      </c>
      <c r="DT420">
        <f>MIN(X419*(1+X$6/Setup!$C$13)-BV420,MAX(0,$H420-SUM($DP420:DS420)))</f>
        <v/>
      </c>
      <c r="DU420">
        <f>MIN(Y419*(1+Y$6/Setup!$C$13)-BW420,MAX(0,$H420-SUM($DP420:DT420)))</f>
        <v/>
      </c>
      <c r="DV420">
        <f>MIN(Z419*(1+Z$6/Setup!$C$13)-BX420,MAX(0,$H420-SUM($DP420:DU420)))</f>
        <v/>
      </c>
      <c r="DW420">
        <f>MIN(AA419*(1+AA$6/Setup!$C$13)-BY420,MAX(0,$H420-SUM($DP420:DV420)))</f>
        <v/>
      </c>
      <c r="DX420">
        <f>MIN(AB419*(1+AB$6/Setup!$C$13)-BZ420,MAX(0,$H420-SUM($DP420:DW420)))</f>
        <v/>
      </c>
      <c r="DY420">
        <f>MIN(AC419*(1+AC$6/Setup!$C$13)-CA420,MAX(0,$H420-SUM($DP420:DX420)))</f>
        <v/>
      </c>
      <c r="DZ420">
        <f>MIN(AD419*(1+AD$6/Setup!$C$13)-CB420,MAX(0,$H420-SUM($DP420:DY420)))</f>
        <v/>
      </c>
      <c r="EA420">
        <f>MIN(AE419*(1+AE$6/Setup!$C$13)-CC420,MAX(0,$H420-SUM($DP420:DZ420)))</f>
        <v/>
      </c>
      <c r="EB420">
        <f>MIN(AF419*(1+AF$6/Setup!$C$13)-CD420,MAX(0,$H420-SUM($DP420:EA420)))</f>
        <v/>
      </c>
      <c r="EC420">
        <f>MIN(AG419*(1+AG$6/Setup!$C$13)-CE420,MAX(0,$H420-SUM($DP420:EB420)))</f>
        <v/>
      </c>
      <c r="ED420">
        <f>MIN(AH419*(1+AH$6/Setup!$C$13)-CF420,MAX(0,$H420-SUM($DP420:EC420)))</f>
        <v/>
      </c>
      <c r="EE420">
        <f>MIN(AI419*(1+AI$6/Setup!$C$13)-CG420,MAX(0,$H420-SUM($DP420:ED420)))</f>
        <v/>
      </c>
      <c r="EF420">
        <f>MIN(AJ419*(1+AJ$6/Setup!$C$13)-CH420,MAX(0,$H420-SUM($DP420:EE420)))</f>
        <v/>
      </c>
      <c r="EG420">
        <f>MIN(AK419*(1+AK$6/Setup!$C$13)-CI420,MAX(0,$H420-SUM($DP420:EF420)))</f>
        <v/>
      </c>
      <c r="EH420">
        <f>MIN(AL419*(1+AL$6/Setup!$C$13)-CJ420,MAX(0,$H420-SUM($DP420:EG420)))</f>
        <v/>
      </c>
      <c r="EI420">
        <f>MIN(AM419*(1+AM$6/Setup!$C$13)-CK420,MAX(0,$H420-SUM($DP420:EH420)))</f>
        <v/>
      </c>
      <c r="EJ420">
        <f>MIN(AN419*(1+AN$6/Setup!$C$13)-CL420,MAX(0,$H420-SUM($DP420:EI420)))</f>
        <v/>
      </c>
      <c r="EK420">
        <f>MIN(AO419*(1+AO$6/Setup!$C$13)-CM420,MAX(0,$H420-SUM($DP420:EJ420)))</f>
        <v/>
      </c>
      <c r="EL420">
        <f>MIN(AP419*(1+AP$6/Setup!$C$13)-CN420,MAX(0,$H420-SUM($DP420:EK420)))</f>
        <v/>
      </c>
      <c r="EM420">
        <f>MIN(AQ419*(1+AQ$6/Setup!$C$13)-CO420,MAX(0,$H420-SUM($DP420:EL420)))</f>
        <v/>
      </c>
      <c r="EN420">
        <f>MIN(AR419*(1+AR$6/Setup!$C$13)-CP420,MAX(0,$H420-SUM($DP420:EM420)))</f>
        <v/>
      </c>
      <c r="EO420">
        <f>MIN(AS419*(1+AS$6/Setup!$C$13)-CQ420,MAX(0,$H420-SUM($DP420:EN420)))</f>
        <v/>
      </c>
      <c r="EP420">
        <f>MIN(AT419*(1+AT$6/Setup!$C$13)-CR420,MAX(0,$H420-SUM($DP420:EO420)))</f>
        <v/>
      </c>
      <c r="EQ420">
        <f>MIN(AU419*(1+AU$6/Setup!$C$13)-CS420,MAX(0,$H420-SUM($DP420:EP420)))</f>
        <v/>
      </c>
      <c r="ER420">
        <f>MIN(AV419*(1+AV$6/Setup!$C$13)-CT420,MAX(0,$H420-SUM($DP420:EQ420)))</f>
        <v/>
      </c>
      <c r="ES420">
        <f>MIN(AW419*(1+AW$6/Setup!$C$13)-CU420,MAX(0,$H420-SUM($DP420:ER420)))</f>
        <v/>
      </c>
      <c r="ET420">
        <f>MIN(AX419*(1+AX$6/Setup!$C$13)-CV420,MAX(0,$H420-SUM($DP420:ES420)))</f>
        <v/>
      </c>
      <c r="EU420">
        <f>MIN(AY419*(1+AY$6/Setup!$C$13)-CW420,MAX(0,$H420-SUM($DP420:ET420)))</f>
        <v/>
      </c>
      <c r="EV420">
        <f>MIN(AZ419*(1+AZ$6/Setup!$C$13)-CX420,MAX(0,$H420-SUM($DP420:EU420)))</f>
        <v/>
      </c>
      <c r="EW420">
        <f>MIN(BA419*(1+BA$6/Setup!$C$13)-CY420,MAX(0,$H420-SUM($DP420:EV420)))</f>
        <v/>
      </c>
      <c r="EX420">
        <f>MIN(BB419*(1+BB$6/Setup!$C$13)-CZ420,MAX(0,$H420-SUM($DP420:EW420)))</f>
        <v/>
      </c>
      <c r="EY420">
        <f>MIN(BC419*(1+BC$6/Setup!$C$13)-DA420,MAX(0,$H420-SUM($DP420:EX420)))</f>
        <v/>
      </c>
      <c r="EZ420">
        <f>MIN(BD419*(1+BD$6/Setup!$C$13)-DB420,MAX(0,$H420-SUM($DP420:EY420)))</f>
        <v/>
      </c>
      <c r="FA420">
        <f>MIN(BE419*(1+BE$6/Setup!$C$13)-DC420,MAX(0,$H420-SUM($DP420:EZ420)))</f>
        <v/>
      </c>
      <c r="FB420">
        <f>MIN(BF419*(1+BF$6/Setup!$C$13)-DD420,MAX(0,$H420-SUM($DP420:FA420)))</f>
        <v/>
      </c>
      <c r="FC420">
        <f>MIN(BG419*(1+BG$6/Setup!$C$13)-DE420,MAX(0,$H420-SUM($DP420:FB420)))</f>
        <v/>
      </c>
      <c r="FD420">
        <f>MIN(BH419*(1+BH$6/Setup!$C$13)-DF420,MAX(0,$H420-SUM($DP420:FC420)))</f>
        <v/>
      </c>
      <c r="FE420">
        <f>MIN(BI419*(1+BI$6/Setup!$C$13)-DG420,MAX(0,$H420-SUM($DP420:FD420)))</f>
        <v/>
      </c>
      <c r="FF420">
        <f>MIN(BJ419*(1+BJ$6/Setup!$C$13)-DH420,MAX(0,$H420-SUM($DP420:FE420)))</f>
        <v/>
      </c>
      <c r="FG420">
        <f>MIN(BK419*(1+BK$6/Setup!$C$13)-DI420,MAX(0,$H420-SUM($DP420:FF420)))</f>
        <v/>
      </c>
      <c r="FH420">
        <f>MIN(BL419*(1+BL$6/Setup!$C$13)-DJ420,MAX(0,$H420-SUM($DP420:FG420)))</f>
        <v/>
      </c>
      <c r="FI420">
        <f>MIN(BM419*(1+BM$6/Setup!$C$13)-DK420,MAX(0,$H420-SUM($DP420:FH420)))</f>
        <v/>
      </c>
      <c r="FJ420">
        <f>MIN(BN419*(1+BN$6/Setup!$C$13)-DL420,MAX(0,$H420-SUM($DP420:FI420)))</f>
        <v/>
      </c>
      <c r="FK420">
        <f>MIN(BO419*(1+BO$6/Setup!$C$13)-DM420,MAX(0,$H420-SUM($DP420:FJ420)))</f>
        <v/>
      </c>
      <c r="FL420">
        <f>MIN(BP419*(1+BP$6/Setup!$C$13)-DN420,MAX(0,$H420-SUM($DP420:FK420)))</f>
        <v/>
      </c>
      <c r="FM420">
        <f>MIN(BQ419*(1+BQ$6/Setup!$C$13)-DO420,MAX(0,$H420-SUM($DP420:FL420)))</f>
        <v/>
      </c>
    </row>
    <row r="421">
      <c r="A421">
        <f>A420+1</f>
        <v/>
      </c>
      <c r="B421">
        <f>IF(Setup!$C$6="Every week",Setup!$C$7+7*(A421-1),IF(Setup!$C$6="Every 2 weeks",Setup!$C$7+14*(A421-1),IF(Setup!$C$6="Every month",EDATE(Setup!$C$7,A421-1),EOMONTH(Setup!$C$7,INT((A421-1+Setup!$C$20)/2)-1)+MIN(IF(MOD(A421-1+Setup!$C$20,2)=0,Setup!$C$18,Setup!$C$19),DAY(EOMONTH(Setup!$C$7,INT((A421-1+Setup!$C$20)/2)))))))</f>
        <v/>
      </c>
      <c r="C421">
        <f>N('Paycheck Plan'!J417)</f>
        <v/>
      </c>
      <c r="D421">
        <f>N('Paycheck Plan'!K417)</f>
        <v/>
      </c>
      <c r="E421">
        <f>MIN(MAX(0,Setup!$C$10-F420),MAX(0,Setup!$C$8+C421-G421))</f>
        <v/>
      </c>
      <c r="F421">
        <f>F420+E421</f>
        <v/>
      </c>
      <c r="G421">
        <f>MIN(Setup!$C$14,MAX(0,Setup!$C$8+C421))</f>
        <v/>
      </c>
      <c r="H421">
        <f>MAX(0,Setup!$C$8+C421-G421-E421)+SUM($T$7:$BQ$7)-SUM(BR421:DO421)</f>
        <v/>
      </c>
      <c r="I421">
        <f>SUMPRODUCT(T420:BQ420,$T$6:$BQ$6)/Setup!$C$13</f>
        <v/>
      </c>
      <c r="J421">
        <f>SUM(T421:BQ421)</f>
        <v/>
      </c>
      <c r="K421">
        <f>IF(MAX(DP421:FM421)&gt;0,MATCH(MAX(DP421:FM421),DP421:FM421,0),1)</f>
        <v/>
      </c>
      <c r="T421">
        <f>MAX(0,T420*(1+T$6/Setup!$C$13)-BR421-DP421)+IF($K421=1,$D421,0)</f>
        <v/>
      </c>
      <c r="U421">
        <f>MAX(0,U420*(1+U$6/Setup!$C$13)-BS421-DQ421)+IF($K421=2,$D421,0)</f>
        <v/>
      </c>
      <c r="V421">
        <f>MAX(0,V420*(1+V$6/Setup!$C$13)-BT421-DR421)+IF($K421=3,$D421,0)</f>
        <v/>
      </c>
      <c r="W421">
        <f>MAX(0,W420*(1+W$6/Setup!$C$13)-BU421-DS421)+IF($K421=4,$D421,0)</f>
        <v/>
      </c>
      <c r="X421">
        <f>MAX(0,X420*(1+X$6/Setup!$C$13)-BV421-DT421)+IF($K421=5,$D421,0)</f>
        <v/>
      </c>
      <c r="Y421">
        <f>MAX(0,Y420*(1+Y$6/Setup!$C$13)-BW421-DU421)+IF($K421=6,$D421,0)</f>
        <v/>
      </c>
      <c r="Z421">
        <f>MAX(0,Z420*(1+Z$6/Setup!$C$13)-BX421-DV421)+IF($K421=7,$D421,0)</f>
        <v/>
      </c>
      <c r="AA421">
        <f>MAX(0,AA420*(1+AA$6/Setup!$C$13)-BY421-DW421)+IF($K421=8,$D421,0)</f>
        <v/>
      </c>
      <c r="AB421">
        <f>MAX(0,AB420*(1+AB$6/Setup!$C$13)-BZ421-DX421)+IF($K421=9,$D421,0)</f>
        <v/>
      </c>
      <c r="AC421">
        <f>MAX(0,AC420*(1+AC$6/Setup!$C$13)-CA421-DY421)+IF($K421=10,$D421,0)</f>
        <v/>
      </c>
      <c r="AD421">
        <f>MAX(0,AD420*(1+AD$6/Setup!$C$13)-CB421-DZ421)+IF($K421=11,$D421,0)</f>
        <v/>
      </c>
      <c r="AE421">
        <f>MAX(0,AE420*(1+AE$6/Setup!$C$13)-CC421-EA421)+IF($K421=12,$D421,0)</f>
        <v/>
      </c>
      <c r="AF421">
        <f>MAX(0,AF420*(1+AF$6/Setup!$C$13)-CD421-EB421)+IF($K421=13,$D421,0)</f>
        <v/>
      </c>
      <c r="AG421">
        <f>MAX(0,AG420*(1+AG$6/Setup!$C$13)-CE421-EC421)+IF($K421=14,$D421,0)</f>
        <v/>
      </c>
      <c r="AH421">
        <f>MAX(0,AH420*(1+AH$6/Setup!$C$13)-CF421-ED421)+IF($K421=15,$D421,0)</f>
        <v/>
      </c>
      <c r="AI421">
        <f>MAX(0,AI420*(1+AI$6/Setup!$C$13)-CG421-EE421)+IF($K421=16,$D421,0)</f>
        <v/>
      </c>
      <c r="AJ421">
        <f>MAX(0,AJ420*(1+AJ$6/Setup!$C$13)-CH421-EF421)+IF($K421=17,$D421,0)</f>
        <v/>
      </c>
      <c r="AK421">
        <f>MAX(0,AK420*(1+AK$6/Setup!$C$13)-CI421-EG421)+IF($K421=18,$D421,0)</f>
        <v/>
      </c>
      <c r="AL421">
        <f>MAX(0,AL420*(1+AL$6/Setup!$C$13)-CJ421-EH421)+IF($K421=19,$D421,0)</f>
        <v/>
      </c>
      <c r="AM421">
        <f>MAX(0,AM420*(1+AM$6/Setup!$C$13)-CK421-EI421)+IF($K421=20,$D421,0)</f>
        <v/>
      </c>
      <c r="AN421">
        <f>MAX(0,AN420*(1+AN$6/Setup!$C$13)-CL421-EJ421)+IF($K421=21,$D421,0)</f>
        <v/>
      </c>
      <c r="AO421">
        <f>MAX(0,AO420*(1+AO$6/Setup!$C$13)-CM421-EK421)+IF($K421=22,$D421,0)</f>
        <v/>
      </c>
      <c r="AP421">
        <f>MAX(0,AP420*(1+AP$6/Setup!$C$13)-CN421-EL421)+IF($K421=23,$D421,0)</f>
        <v/>
      </c>
      <c r="AQ421">
        <f>MAX(0,AQ420*(1+AQ$6/Setup!$C$13)-CO421-EM421)+IF($K421=24,$D421,0)</f>
        <v/>
      </c>
      <c r="AR421">
        <f>MAX(0,AR420*(1+AR$6/Setup!$C$13)-CP421-EN421)+IF($K421=25,$D421,0)</f>
        <v/>
      </c>
      <c r="AS421">
        <f>MAX(0,AS420*(1+AS$6/Setup!$C$13)-CQ421-EO421)+IF($K421=26,$D421,0)</f>
        <v/>
      </c>
      <c r="AT421">
        <f>MAX(0,AT420*(1+AT$6/Setup!$C$13)-CR421-EP421)+IF($K421=27,$D421,0)</f>
        <v/>
      </c>
      <c r="AU421">
        <f>MAX(0,AU420*(1+AU$6/Setup!$C$13)-CS421-EQ421)+IF($K421=28,$D421,0)</f>
        <v/>
      </c>
      <c r="AV421">
        <f>MAX(0,AV420*(1+AV$6/Setup!$C$13)-CT421-ER421)+IF($K421=29,$D421,0)</f>
        <v/>
      </c>
      <c r="AW421">
        <f>MAX(0,AW420*(1+AW$6/Setup!$C$13)-CU421-ES421)+IF($K421=30,$D421,0)</f>
        <v/>
      </c>
      <c r="AX421">
        <f>MAX(0,AX420*(1+AX$6/Setup!$C$13)-CV421-ET421)+IF($K421=31,$D421,0)</f>
        <v/>
      </c>
      <c r="AY421">
        <f>MAX(0,AY420*(1+AY$6/Setup!$C$13)-CW421-EU421)+IF($K421=32,$D421,0)</f>
        <v/>
      </c>
      <c r="AZ421">
        <f>MAX(0,AZ420*(1+AZ$6/Setup!$C$13)-CX421-EV421)+IF($K421=33,$D421,0)</f>
        <v/>
      </c>
      <c r="BA421">
        <f>MAX(0,BA420*(1+BA$6/Setup!$C$13)-CY421-EW421)+IF($K421=34,$D421,0)</f>
        <v/>
      </c>
      <c r="BB421">
        <f>MAX(0,BB420*(1+BB$6/Setup!$C$13)-CZ421-EX421)+IF($K421=35,$D421,0)</f>
        <v/>
      </c>
      <c r="BC421">
        <f>MAX(0,BC420*(1+BC$6/Setup!$C$13)-DA421-EY421)+IF($K421=36,$D421,0)</f>
        <v/>
      </c>
      <c r="BD421">
        <f>MAX(0,BD420*(1+BD$6/Setup!$C$13)-DB421-EZ421)+IF($K421=37,$D421,0)</f>
        <v/>
      </c>
      <c r="BE421">
        <f>MAX(0,BE420*(1+BE$6/Setup!$C$13)-DC421-FA421)+IF($K421=38,$D421,0)</f>
        <v/>
      </c>
      <c r="BF421">
        <f>MAX(0,BF420*(1+BF$6/Setup!$C$13)-DD421-FB421)+IF($K421=39,$D421,0)</f>
        <v/>
      </c>
      <c r="BG421">
        <f>MAX(0,BG420*(1+BG$6/Setup!$C$13)-DE421-FC421)+IF($K421=40,$D421,0)</f>
        <v/>
      </c>
      <c r="BH421">
        <f>MAX(0,BH420*(1+BH$6/Setup!$C$13)-DF421-FD421)+IF($K421=41,$D421,0)</f>
        <v/>
      </c>
      <c r="BI421">
        <f>MAX(0,BI420*(1+BI$6/Setup!$C$13)-DG421-FE421)+IF($K421=42,$D421,0)</f>
        <v/>
      </c>
      <c r="BJ421">
        <f>MAX(0,BJ420*(1+BJ$6/Setup!$C$13)-DH421-FF421)+IF($K421=43,$D421,0)</f>
        <v/>
      </c>
      <c r="BK421">
        <f>MAX(0,BK420*(1+BK$6/Setup!$C$13)-DI421-FG421)+IF($K421=44,$D421,0)</f>
        <v/>
      </c>
      <c r="BL421">
        <f>MAX(0,BL420*(1+BL$6/Setup!$C$13)-DJ421-FH421)+IF($K421=45,$D421,0)</f>
        <v/>
      </c>
      <c r="BM421">
        <f>MAX(0,BM420*(1+BM$6/Setup!$C$13)-DK421-FI421)+IF($K421=46,$D421,0)</f>
        <v/>
      </c>
      <c r="BN421">
        <f>MAX(0,BN420*(1+BN$6/Setup!$C$13)-DL421-FJ421)+IF($K421=47,$D421,0)</f>
        <v/>
      </c>
      <c r="BO421">
        <f>MAX(0,BO420*(1+BO$6/Setup!$C$13)-DM421-FK421)+IF($K421=48,$D421,0)</f>
        <v/>
      </c>
      <c r="BP421">
        <f>MAX(0,BP420*(1+BP$6/Setup!$C$13)-DN421-FL421)+IF($K421=49,$D421,0)</f>
        <v/>
      </c>
      <c r="BQ421">
        <f>MAX(0,BQ420*(1+BQ$6/Setup!$C$13)-DO421-FM421)+IF($K421=50,$D421,0)</f>
        <v/>
      </c>
      <c r="BR421">
        <f>MIN(T420*(1+T$6/Setup!$C$13),T$7)</f>
        <v/>
      </c>
      <c r="BS421">
        <f>MIN(U420*(1+U$6/Setup!$C$13),U$7)</f>
        <v/>
      </c>
      <c r="BT421">
        <f>MIN(V420*(1+V$6/Setup!$C$13),V$7)</f>
        <v/>
      </c>
      <c r="BU421">
        <f>MIN(W420*(1+W$6/Setup!$C$13),W$7)</f>
        <v/>
      </c>
      <c r="BV421">
        <f>MIN(X420*(1+X$6/Setup!$C$13),X$7)</f>
        <v/>
      </c>
      <c r="BW421">
        <f>MIN(Y420*(1+Y$6/Setup!$C$13),Y$7)</f>
        <v/>
      </c>
      <c r="BX421">
        <f>MIN(Z420*(1+Z$6/Setup!$C$13),Z$7)</f>
        <v/>
      </c>
      <c r="BY421">
        <f>MIN(AA420*(1+AA$6/Setup!$C$13),AA$7)</f>
        <v/>
      </c>
      <c r="BZ421">
        <f>MIN(AB420*(1+AB$6/Setup!$C$13),AB$7)</f>
        <v/>
      </c>
      <c r="CA421">
        <f>MIN(AC420*(1+AC$6/Setup!$C$13),AC$7)</f>
        <v/>
      </c>
      <c r="CB421">
        <f>MIN(AD420*(1+AD$6/Setup!$C$13),AD$7)</f>
        <v/>
      </c>
      <c r="CC421">
        <f>MIN(AE420*(1+AE$6/Setup!$C$13),AE$7)</f>
        <v/>
      </c>
      <c r="CD421">
        <f>MIN(AF420*(1+AF$6/Setup!$C$13),AF$7)</f>
        <v/>
      </c>
      <c r="CE421">
        <f>MIN(AG420*(1+AG$6/Setup!$C$13),AG$7)</f>
        <v/>
      </c>
      <c r="CF421">
        <f>MIN(AH420*(1+AH$6/Setup!$C$13),AH$7)</f>
        <v/>
      </c>
      <c r="CG421">
        <f>MIN(AI420*(1+AI$6/Setup!$C$13),AI$7)</f>
        <v/>
      </c>
      <c r="CH421">
        <f>MIN(AJ420*(1+AJ$6/Setup!$C$13),AJ$7)</f>
        <v/>
      </c>
      <c r="CI421">
        <f>MIN(AK420*(1+AK$6/Setup!$C$13),AK$7)</f>
        <v/>
      </c>
      <c r="CJ421">
        <f>MIN(AL420*(1+AL$6/Setup!$C$13),AL$7)</f>
        <v/>
      </c>
      <c r="CK421">
        <f>MIN(AM420*(1+AM$6/Setup!$C$13),AM$7)</f>
        <v/>
      </c>
      <c r="CL421">
        <f>MIN(AN420*(1+AN$6/Setup!$C$13),AN$7)</f>
        <v/>
      </c>
      <c r="CM421">
        <f>MIN(AO420*(1+AO$6/Setup!$C$13),AO$7)</f>
        <v/>
      </c>
      <c r="CN421">
        <f>MIN(AP420*(1+AP$6/Setup!$C$13),AP$7)</f>
        <v/>
      </c>
      <c r="CO421">
        <f>MIN(AQ420*(1+AQ$6/Setup!$C$13),AQ$7)</f>
        <v/>
      </c>
      <c r="CP421">
        <f>MIN(AR420*(1+AR$6/Setup!$C$13),AR$7)</f>
        <v/>
      </c>
      <c r="CQ421">
        <f>MIN(AS420*(1+AS$6/Setup!$C$13),AS$7)</f>
        <v/>
      </c>
      <c r="CR421">
        <f>MIN(AT420*(1+AT$6/Setup!$C$13),AT$7)</f>
        <v/>
      </c>
      <c r="CS421">
        <f>MIN(AU420*(1+AU$6/Setup!$C$13),AU$7)</f>
        <v/>
      </c>
      <c r="CT421">
        <f>MIN(AV420*(1+AV$6/Setup!$C$13),AV$7)</f>
        <v/>
      </c>
      <c r="CU421">
        <f>MIN(AW420*(1+AW$6/Setup!$C$13),AW$7)</f>
        <v/>
      </c>
      <c r="CV421">
        <f>MIN(AX420*(1+AX$6/Setup!$C$13),AX$7)</f>
        <v/>
      </c>
      <c r="CW421">
        <f>MIN(AY420*(1+AY$6/Setup!$C$13),AY$7)</f>
        <v/>
      </c>
      <c r="CX421">
        <f>MIN(AZ420*(1+AZ$6/Setup!$C$13),AZ$7)</f>
        <v/>
      </c>
      <c r="CY421">
        <f>MIN(BA420*(1+BA$6/Setup!$C$13),BA$7)</f>
        <v/>
      </c>
      <c r="CZ421">
        <f>MIN(BB420*(1+BB$6/Setup!$C$13),BB$7)</f>
        <v/>
      </c>
      <c r="DA421">
        <f>MIN(BC420*(1+BC$6/Setup!$C$13),BC$7)</f>
        <v/>
      </c>
      <c r="DB421">
        <f>MIN(BD420*(1+BD$6/Setup!$C$13),BD$7)</f>
        <v/>
      </c>
      <c r="DC421">
        <f>MIN(BE420*(1+BE$6/Setup!$C$13),BE$7)</f>
        <v/>
      </c>
      <c r="DD421">
        <f>MIN(BF420*(1+BF$6/Setup!$C$13),BF$7)</f>
        <v/>
      </c>
      <c r="DE421">
        <f>MIN(BG420*(1+BG$6/Setup!$C$13),BG$7)</f>
        <v/>
      </c>
      <c r="DF421">
        <f>MIN(BH420*(1+BH$6/Setup!$C$13),BH$7)</f>
        <v/>
      </c>
      <c r="DG421">
        <f>MIN(BI420*(1+BI$6/Setup!$C$13),BI$7)</f>
        <v/>
      </c>
      <c r="DH421">
        <f>MIN(BJ420*(1+BJ$6/Setup!$C$13),BJ$7)</f>
        <v/>
      </c>
      <c r="DI421">
        <f>MIN(BK420*(1+BK$6/Setup!$C$13),BK$7)</f>
        <v/>
      </c>
      <c r="DJ421">
        <f>MIN(BL420*(1+BL$6/Setup!$C$13),BL$7)</f>
        <v/>
      </c>
      <c r="DK421">
        <f>MIN(BM420*(1+BM$6/Setup!$C$13),BM$7)</f>
        <v/>
      </c>
      <c r="DL421">
        <f>MIN(BN420*(1+BN$6/Setup!$C$13),BN$7)</f>
        <v/>
      </c>
      <c r="DM421">
        <f>MIN(BO420*(1+BO$6/Setup!$C$13),BO$7)</f>
        <v/>
      </c>
      <c r="DN421">
        <f>MIN(BP420*(1+BP$6/Setup!$C$13),BP$7)</f>
        <v/>
      </c>
      <c r="DO421">
        <f>MIN(BQ420*(1+BQ$6/Setup!$C$13),BQ$7)</f>
        <v/>
      </c>
      <c r="DP421">
        <f>MIN(T420*(1+T$6/Setup!$C$13)-BR421,$H421)</f>
        <v/>
      </c>
      <c r="DQ421">
        <f>MIN(U420*(1+U$6/Setup!$C$13)-BS421,MAX(0,$H421-SUM($DP421:DP421)))</f>
        <v/>
      </c>
      <c r="DR421">
        <f>MIN(V420*(1+V$6/Setup!$C$13)-BT421,MAX(0,$H421-SUM($DP421:DQ421)))</f>
        <v/>
      </c>
      <c r="DS421">
        <f>MIN(W420*(1+W$6/Setup!$C$13)-BU421,MAX(0,$H421-SUM($DP421:DR421)))</f>
        <v/>
      </c>
      <c r="DT421">
        <f>MIN(X420*(1+X$6/Setup!$C$13)-BV421,MAX(0,$H421-SUM($DP421:DS421)))</f>
        <v/>
      </c>
      <c r="DU421">
        <f>MIN(Y420*(1+Y$6/Setup!$C$13)-BW421,MAX(0,$H421-SUM($DP421:DT421)))</f>
        <v/>
      </c>
      <c r="DV421">
        <f>MIN(Z420*(1+Z$6/Setup!$C$13)-BX421,MAX(0,$H421-SUM($DP421:DU421)))</f>
        <v/>
      </c>
      <c r="DW421">
        <f>MIN(AA420*(1+AA$6/Setup!$C$13)-BY421,MAX(0,$H421-SUM($DP421:DV421)))</f>
        <v/>
      </c>
      <c r="DX421">
        <f>MIN(AB420*(1+AB$6/Setup!$C$13)-BZ421,MAX(0,$H421-SUM($DP421:DW421)))</f>
        <v/>
      </c>
      <c r="DY421">
        <f>MIN(AC420*(1+AC$6/Setup!$C$13)-CA421,MAX(0,$H421-SUM($DP421:DX421)))</f>
        <v/>
      </c>
      <c r="DZ421">
        <f>MIN(AD420*(1+AD$6/Setup!$C$13)-CB421,MAX(0,$H421-SUM($DP421:DY421)))</f>
        <v/>
      </c>
      <c r="EA421">
        <f>MIN(AE420*(1+AE$6/Setup!$C$13)-CC421,MAX(0,$H421-SUM($DP421:DZ421)))</f>
        <v/>
      </c>
      <c r="EB421">
        <f>MIN(AF420*(1+AF$6/Setup!$C$13)-CD421,MAX(0,$H421-SUM($DP421:EA421)))</f>
        <v/>
      </c>
      <c r="EC421">
        <f>MIN(AG420*(1+AG$6/Setup!$C$13)-CE421,MAX(0,$H421-SUM($DP421:EB421)))</f>
        <v/>
      </c>
      <c r="ED421">
        <f>MIN(AH420*(1+AH$6/Setup!$C$13)-CF421,MAX(0,$H421-SUM($DP421:EC421)))</f>
        <v/>
      </c>
      <c r="EE421">
        <f>MIN(AI420*(1+AI$6/Setup!$C$13)-CG421,MAX(0,$H421-SUM($DP421:ED421)))</f>
        <v/>
      </c>
      <c r="EF421">
        <f>MIN(AJ420*(1+AJ$6/Setup!$C$13)-CH421,MAX(0,$H421-SUM($DP421:EE421)))</f>
        <v/>
      </c>
      <c r="EG421">
        <f>MIN(AK420*(1+AK$6/Setup!$C$13)-CI421,MAX(0,$H421-SUM($DP421:EF421)))</f>
        <v/>
      </c>
      <c r="EH421">
        <f>MIN(AL420*(1+AL$6/Setup!$C$13)-CJ421,MAX(0,$H421-SUM($DP421:EG421)))</f>
        <v/>
      </c>
      <c r="EI421">
        <f>MIN(AM420*(1+AM$6/Setup!$C$13)-CK421,MAX(0,$H421-SUM($DP421:EH421)))</f>
        <v/>
      </c>
      <c r="EJ421">
        <f>MIN(AN420*(1+AN$6/Setup!$C$13)-CL421,MAX(0,$H421-SUM($DP421:EI421)))</f>
        <v/>
      </c>
      <c r="EK421">
        <f>MIN(AO420*(1+AO$6/Setup!$C$13)-CM421,MAX(0,$H421-SUM($DP421:EJ421)))</f>
        <v/>
      </c>
      <c r="EL421">
        <f>MIN(AP420*(1+AP$6/Setup!$C$13)-CN421,MAX(0,$H421-SUM($DP421:EK421)))</f>
        <v/>
      </c>
      <c r="EM421">
        <f>MIN(AQ420*(1+AQ$6/Setup!$C$13)-CO421,MAX(0,$H421-SUM($DP421:EL421)))</f>
        <v/>
      </c>
      <c r="EN421">
        <f>MIN(AR420*(1+AR$6/Setup!$C$13)-CP421,MAX(0,$H421-SUM($DP421:EM421)))</f>
        <v/>
      </c>
      <c r="EO421">
        <f>MIN(AS420*(1+AS$6/Setup!$C$13)-CQ421,MAX(0,$H421-SUM($DP421:EN421)))</f>
        <v/>
      </c>
      <c r="EP421">
        <f>MIN(AT420*(1+AT$6/Setup!$C$13)-CR421,MAX(0,$H421-SUM($DP421:EO421)))</f>
        <v/>
      </c>
      <c r="EQ421">
        <f>MIN(AU420*(1+AU$6/Setup!$C$13)-CS421,MAX(0,$H421-SUM($DP421:EP421)))</f>
        <v/>
      </c>
      <c r="ER421">
        <f>MIN(AV420*(1+AV$6/Setup!$C$13)-CT421,MAX(0,$H421-SUM($DP421:EQ421)))</f>
        <v/>
      </c>
      <c r="ES421">
        <f>MIN(AW420*(1+AW$6/Setup!$C$13)-CU421,MAX(0,$H421-SUM($DP421:ER421)))</f>
        <v/>
      </c>
      <c r="ET421">
        <f>MIN(AX420*(1+AX$6/Setup!$C$13)-CV421,MAX(0,$H421-SUM($DP421:ES421)))</f>
        <v/>
      </c>
      <c r="EU421">
        <f>MIN(AY420*(1+AY$6/Setup!$C$13)-CW421,MAX(0,$H421-SUM($DP421:ET421)))</f>
        <v/>
      </c>
      <c r="EV421">
        <f>MIN(AZ420*(1+AZ$6/Setup!$C$13)-CX421,MAX(0,$H421-SUM($DP421:EU421)))</f>
        <v/>
      </c>
      <c r="EW421">
        <f>MIN(BA420*(1+BA$6/Setup!$C$13)-CY421,MAX(0,$H421-SUM($DP421:EV421)))</f>
        <v/>
      </c>
      <c r="EX421">
        <f>MIN(BB420*(1+BB$6/Setup!$C$13)-CZ421,MAX(0,$H421-SUM($DP421:EW421)))</f>
        <v/>
      </c>
      <c r="EY421">
        <f>MIN(BC420*(1+BC$6/Setup!$C$13)-DA421,MAX(0,$H421-SUM($DP421:EX421)))</f>
        <v/>
      </c>
      <c r="EZ421">
        <f>MIN(BD420*(1+BD$6/Setup!$C$13)-DB421,MAX(0,$H421-SUM($DP421:EY421)))</f>
        <v/>
      </c>
      <c r="FA421">
        <f>MIN(BE420*(1+BE$6/Setup!$C$13)-DC421,MAX(0,$H421-SUM($DP421:EZ421)))</f>
        <v/>
      </c>
      <c r="FB421">
        <f>MIN(BF420*(1+BF$6/Setup!$C$13)-DD421,MAX(0,$H421-SUM($DP421:FA421)))</f>
        <v/>
      </c>
      <c r="FC421">
        <f>MIN(BG420*(1+BG$6/Setup!$C$13)-DE421,MAX(0,$H421-SUM($DP421:FB421)))</f>
        <v/>
      </c>
      <c r="FD421">
        <f>MIN(BH420*(1+BH$6/Setup!$C$13)-DF421,MAX(0,$H421-SUM($DP421:FC421)))</f>
        <v/>
      </c>
      <c r="FE421">
        <f>MIN(BI420*(1+BI$6/Setup!$C$13)-DG421,MAX(0,$H421-SUM($DP421:FD421)))</f>
        <v/>
      </c>
      <c r="FF421">
        <f>MIN(BJ420*(1+BJ$6/Setup!$C$13)-DH421,MAX(0,$H421-SUM($DP421:FE421)))</f>
        <v/>
      </c>
      <c r="FG421">
        <f>MIN(BK420*(1+BK$6/Setup!$C$13)-DI421,MAX(0,$H421-SUM($DP421:FF421)))</f>
        <v/>
      </c>
      <c r="FH421">
        <f>MIN(BL420*(1+BL$6/Setup!$C$13)-DJ421,MAX(0,$H421-SUM($DP421:FG421)))</f>
        <v/>
      </c>
      <c r="FI421">
        <f>MIN(BM420*(1+BM$6/Setup!$C$13)-DK421,MAX(0,$H421-SUM($DP421:FH421)))</f>
        <v/>
      </c>
      <c r="FJ421">
        <f>MIN(BN420*(1+BN$6/Setup!$C$13)-DL421,MAX(0,$H421-SUM($DP421:FI421)))</f>
        <v/>
      </c>
      <c r="FK421">
        <f>MIN(BO420*(1+BO$6/Setup!$C$13)-DM421,MAX(0,$H421-SUM($DP421:FJ421)))</f>
        <v/>
      </c>
      <c r="FL421">
        <f>MIN(BP420*(1+BP$6/Setup!$C$13)-DN421,MAX(0,$H421-SUM($DP421:FK421)))</f>
        <v/>
      </c>
      <c r="FM421">
        <f>MIN(BQ420*(1+BQ$6/Setup!$C$13)-DO421,MAX(0,$H421-SUM($DP421:FL421)))</f>
        <v/>
      </c>
    </row>
    <row r="422">
      <c r="A422">
        <f>A421+1</f>
        <v/>
      </c>
      <c r="B422">
        <f>IF(Setup!$C$6="Every week",Setup!$C$7+7*(A422-1),IF(Setup!$C$6="Every 2 weeks",Setup!$C$7+14*(A422-1),IF(Setup!$C$6="Every month",EDATE(Setup!$C$7,A422-1),EOMONTH(Setup!$C$7,INT((A422-1+Setup!$C$20)/2)-1)+MIN(IF(MOD(A422-1+Setup!$C$20,2)=0,Setup!$C$18,Setup!$C$19),DAY(EOMONTH(Setup!$C$7,INT((A422-1+Setup!$C$20)/2)))))))</f>
        <v/>
      </c>
      <c r="C422">
        <f>N('Paycheck Plan'!J418)</f>
        <v/>
      </c>
      <c r="D422">
        <f>N('Paycheck Plan'!K418)</f>
        <v/>
      </c>
      <c r="E422">
        <f>MIN(MAX(0,Setup!$C$10-F421),MAX(0,Setup!$C$8+C422-G422))</f>
        <v/>
      </c>
      <c r="F422">
        <f>F421+E422</f>
        <v/>
      </c>
      <c r="G422">
        <f>MIN(Setup!$C$14,MAX(0,Setup!$C$8+C422))</f>
        <v/>
      </c>
      <c r="H422">
        <f>MAX(0,Setup!$C$8+C422-G422-E422)+SUM($T$7:$BQ$7)-SUM(BR422:DO422)</f>
        <v/>
      </c>
      <c r="I422">
        <f>SUMPRODUCT(T421:BQ421,$T$6:$BQ$6)/Setup!$C$13</f>
        <v/>
      </c>
      <c r="J422">
        <f>SUM(T422:BQ422)</f>
        <v/>
      </c>
      <c r="K422">
        <f>IF(MAX(DP422:FM422)&gt;0,MATCH(MAX(DP422:FM422),DP422:FM422,0),1)</f>
        <v/>
      </c>
      <c r="T422">
        <f>MAX(0,T421*(1+T$6/Setup!$C$13)-BR422-DP422)+IF($K422=1,$D422,0)</f>
        <v/>
      </c>
      <c r="U422">
        <f>MAX(0,U421*(1+U$6/Setup!$C$13)-BS422-DQ422)+IF($K422=2,$D422,0)</f>
        <v/>
      </c>
      <c r="V422">
        <f>MAX(0,V421*(1+V$6/Setup!$C$13)-BT422-DR422)+IF($K422=3,$D422,0)</f>
        <v/>
      </c>
      <c r="W422">
        <f>MAX(0,W421*(1+W$6/Setup!$C$13)-BU422-DS422)+IF($K422=4,$D422,0)</f>
        <v/>
      </c>
      <c r="X422">
        <f>MAX(0,X421*(1+X$6/Setup!$C$13)-BV422-DT422)+IF($K422=5,$D422,0)</f>
        <v/>
      </c>
      <c r="Y422">
        <f>MAX(0,Y421*(1+Y$6/Setup!$C$13)-BW422-DU422)+IF($K422=6,$D422,0)</f>
        <v/>
      </c>
      <c r="Z422">
        <f>MAX(0,Z421*(1+Z$6/Setup!$C$13)-BX422-DV422)+IF($K422=7,$D422,0)</f>
        <v/>
      </c>
      <c r="AA422">
        <f>MAX(0,AA421*(1+AA$6/Setup!$C$13)-BY422-DW422)+IF($K422=8,$D422,0)</f>
        <v/>
      </c>
      <c r="AB422">
        <f>MAX(0,AB421*(1+AB$6/Setup!$C$13)-BZ422-DX422)+IF($K422=9,$D422,0)</f>
        <v/>
      </c>
      <c r="AC422">
        <f>MAX(0,AC421*(1+AC$6/Setup!$C$13)-CA422-DY422)+IF($K422=10,$D422,0)</f>
        <v/>
      </c>
      <c r="AD422">
        <f>MAX(0,AD421*(1+AD$6/Setup!$C$13)-CB422-DZ422)+IF($K422=11,$D422,0)</f>
        <v/>
      </c>
      <c r="AE422">
        <f>MAX(0,AE421*(1+AE$6/Setup!$C$13)-CC422-EA422)+IF($K422=12,$D422,0)</f>
        <v/>
      </c>
      <c r="AF422">
        <f>MAX(0,AF421*(1+AF$6/Setup!$C$13)-CD422-EB422)+IF($K422=13,$D422,0)</f>
        <v/>
      </c>
      <c r="AG422">
        <f>MAX(0,AG421*(1+AG$6/Setup!$C$13)-CE422-EC422)+IF($K422=14,$D422,0)</f>
        <v/>
      </c>
      <c r="AH422">
        <f>MAX(0,AH421*(1+AH$6/Setup!$C$13)-CF422-ED422)+IF($K422=15,$D422,0)</f>
        <v/>
      </c>
      <c r="AI422">
        <f>MAX(0,AI421*(1+AI$6/Setup!$C$13)-CG422-EE422)+IF($K422=16,$D422,0)</f>
        <v/>
      </c>
      <c r="AJ422">
        <f>MAX(0,AJ421*(1+AJ$6/Setup!$C$13)-CH422-EF422)+IF($K422=17,$D422,0)</f>
        <v/>
      </c>
      <c r="AK422">
        <f>MAX(0,AK421*(1+AK$6/Setup!$C$13)-CI422-EG422)+IF($K422=18,$D422,0)</f>
        <v/>
      </c>
      <c r="AL422">
        <f>MAX(0,AL421*(1+AL$6/Setup!$C$13)-CJ422-EH422)+IF($K422=19,$D422,0)</f>
        <v/>
      </c>
      <c r="AM422">
        <f>MAX(0,AM421*(1+AM$6/Setup!$C$13)-CK422-EI422)+IF($K422=20,$D422,0)</f>
        <v/>
      </c>
      <c r="AN422">
        <f>MAX(0,AN421*(1+AN$6/Setup!$C$13)-CL422-EJ422)+IF($K422=21,$D422,0)</f>
        <v/>
      </c>
      <c r="AO422">
        <f>MAX(0,AO421*(1+AO$6/Setup!$C$13)-CM422-EK422)+IF($K422=22,$D422,0)</f>
        <v/>
      </c>
      <c r="AP422">
        <f>MAX(0,AP421*(1+AP$6/Setup!$C$13)-CN422-EL422)+IF($K422=23,$D422,0)</f>
        <v/>
      </c>
      <c r="AQ422">
        <f>MAX(0,AQ421*(1+AQ$6/Setup!$C$13)-CO422-EM422)+IF($K422=24,$D422,0)</f>
        <v/>
      </c>
      <c r="AR422">
        <f>MAX(0,AR421*(1+AR$6/Setup!$C$13)-CP422-EN422)+IF($K422=25,$D422,0)</f>
        <v/>
      </c>
      <c r="AS422">
        <f>MAX(0,AS421*(1+AS$6/Setup!$C$13)-CQ422-EO422)+IF($K422=26,$D422,0)</f>
        <v/>
      </c>
      <c r="AT422">
        <f>MAX(0,AT421*(1+AT$6/Setup!$C$13)-CR422-EP422)+IF($K422=27,$D422,0)</f>
        <v/>
      </c>
      <c r="AU422">
        <f>MAX(0,AU421*(1+AU$6/Setup!$C$13)-CS422-EQ422)+IF($K422=28,$D422,0)</f>
        <v/>
      </c>
      <c r="AV422">
        <f>MAX(0,AV421*(1+AV$6/Setup!$C$13)-CT422-ER422)+IF($K422=29,$D422,0)</f>
        <v/>
      </c>
      <c r="AW422">
        <f>MAX(0,AW421*(1+AW$6/Setup!$C$13)-CU422-ES422)+IF($K422=30,$D422,0)</f>
        <v/>
      </c>
      <c r="AX422">
        <f>MAX(0,AX421*(1+AX$6/Setup!$C$13)-CV422-ET422)+IF($K422=31,$D422,0)</f>
        <v/>
      </c>
      <c r="AY422">
        <f>MAX(0,AY421*(1+AY$6/Setup!$C$13)-CW422-EU422)+IF($K422=32,$D422,0)</f>
        <v/>
      </c>
      <c r="AZ422">
        <f>MAX(0,AZ421*(1+AZ$6/Setup!$C$13)-CX422-EV422)+IF($K422=33,$D422,0)</f>
        <v/>
      </c>
      <c r="BA422">
        <f>MAX(0,BA421*(1+BA$6/Setup!$C$13)-CY422-EW422)+IF($K422=34,$D422,0)</f>
        <v/>
      </c>
      <c r="BB422">
        <f>MAX(0,BB421*(1+BB$6/Setup!$C$13)-CZ422-EX422)+IF($K422=35,$D422,0)</f>
        <v/>
      </c>
      <c r="BC422">
        <f>MAX(0,BC421*(1+BC$6/Setup!$C$13)-DA422-EY422)+IF($K422=36,$D422,0)</f>
        <v/>
      </c>
      <c r="BD422">
        <f>MAX(0,BD421*(1+BD$6/Setup!$C$13)-DB422-EZ422)+IF($K422=37,$D422,0)</f>
        <v/>
      </c>
      <c r="BE422">
        <f>MAX(0,BE421*(1+BE$6/Setup!$C$13)-DC422-FA422)+IF($K422=38,$D422,0)</f>
        <v/>
      </c>
      <c r="BF422">
        <f>MAX(0,BF421*(1+BF$6/Setup!$C$13)-DD422-FB422)+IF($K422=39,$D422,0)</f>
        <v/>
      </c>
      <c r="BG422">
        <f>MAX(0,BG421*(1+BG$6/Setup!$C$13)-DE422-FC422)+IF($K422=40,$D422,0)</f>
        <v/>
      </c>
      <c r="BH422">
        <f>MAX(0,BH421*(1+BH$6/Setup!$C$13)-DF422-FD422)+IF($K422=41,$D422,0)</f>
        <v/>
      </c>
      <c r="BI422">
        <f>MAX(0,BI421*(1+BI$6/Setup!$C$13)-DG422-FE422)+IF($K422=42,$D422,0)</f>
        <v/>
      </c>
      <c r="BJ422">
        <f>MAX(0,BJ421*(1+BJ$6/Setup!$C$13)-DH422-FF422)+IF($K422=43,$D422,0)</f>
        <v/>
      </c>
      <c r="BK422">
        <f>MAX(0,BK421*(1+BK$6/Setup!$C$13)-DI422-FG422)+IF($K422=44,$D422,0)</f>
        <v/>
      </c>
      <c r="BL422">
        <f>MAX(0,BL421*(1+BL$6/Setup!$C$13)-DJ422-FH422)+IF($K422=45,$D422,0)</f>
        <v/>
      </c>
      <c r="BM422">
        <f>MAX(0,BM421*(1+BM$6/Setup!$C$13)-DK422-FI422)+IF($K422=46,$D422,0)</f>
        <v/>
      </c>
      <c r="BN422">
        <f>MAX(0,BN421*(1+BN$6/Setup!$C$13)-DL422-FJ422)+IF($K422=47,$D422,0)</f>
        <v/>
      </c>
      <c r="BO422">
        <f>MAX(0,BO421*(1+BO$6/Setup!$C$13)-DM422-FK422)+IF($K422=48,$D422,0)</f>
        <v/>
      </c>
      <c r="BP422">
        <f>MAX(0,BP421*(1+BP$6/Setup!$C$13)-DN422-FL422)+IF($K422=49,$D422,0)</f>
        <v/>
      </c>
      <c r="BQ422">
        <f>MAX(0,BQ421*(1+BQ$6/Setup!$C$13)-DO422-FM422)+IF($K422=50,$D422,0)</f>
        <v/>
      </c>
      <c r="BR422">
        <f>MIN(T421*(1+T$6/Setup!$C$13),T$7)</f>
        <v/>
      </c>
      <c r="BS422">
        <f>MIN(U421*(1+U$6/Setup!$C$13),U$7)</f>
        <v/>
      </c>
      <c r="BT422">
        <f>MIN(V421*(1+V$6/Setup!$C$13),V$7)</f>
        <v/>
      </c>
      <c r="BU422">
        <f>MIN(W421*(1+W$6/Setup!$C$13),W$7)</f>
        <v/>
      </c>
      <c r="BV422">
        <f>MIN(X421*(1+X$6/Setup!$C$13),X$7)</f>
        <v/>
      </c>
      <c r="BW422">
        <f>MIN(Y421*(1+Y$6/Setup!$C$13),Y$7)</f>
        <v/>
      </c>
      <c r="BX422">
        <f>MIN(Z421*(1+Z$6/Setup!$C$13),Z$7)</f>
        <v/>
      </c>
      <c r="BY422">
        <f>MIN(AA421*(1+AA$6/Setup!$C$13),AA$7)</f>
        <v/>
      </c>
      <c r="BZ422">
        <f>MIN(AB421*(1+AB$6/Setup!$C$13),AB$7)</f>
        <v/>
      </c>
      <c r="CA422">
        <f>MIN(AC421*(1+AC$6/Setup!$C$13),AC$7)</f>
        <v/>
      </c>
      <c r="CB422">
        <f>MIN(AD421*(1+AD$6/Setup!$C$13),AD$7)</f>
        <v/>
      </c>
      <c r="CC422">
        <f>MIN(AE421*(1+AE$6/Setup!$C$13),AE$7)</f>
        <v/>
      </c>
      <c r="CD422">
        <f>MIN(AF421*(1+AF$6/Setup!$C$13),AF$7)</f>
        <v/>
      </c>
      <c r="CE422">
        <f>MIN(AG421*(1+AG$6/Setup!$C$13),AG$7)</f>
        <v/>
      </c>
      <c r="CF422">
        <f>MIN(AH421*(1+AH$6/Setup!$C$13),AH$7)</f>
        <v/>
      </c>
      <c r="CG422">
        <f>MIN(AI421*(1+AI$6/Setup!$C$13),AI$7)</f>
        <v/>
      </c>
      <c r="CH422">
        <f>MIN(AJ421*(1+AJ$6/Setup!$C$13),AJ$7)</f>
        <v/>
      </c>
      <c r="CI422">
        <f>MIN(AK421*(1+AK$6/Setup!$C$13),AK$7)</f>
        <v/>
      </c>
      <c r="CJ422">
        <f>MIN(AL421*(1+AL$6/Setup!$C$13),AL$7)</f>
        <v/>
      </c>
      <c r="CK422">
        <f>MIN(AM421*(1+AM$6/Setup!$C$13),AM$7)</f>
        <v/>
      </c>
      <c r="CL422">
        <f>MIN(AN421*(1+AN$6/Setup!$C$13),AN$7)</f>
        <v/>
      </c>
      <c r="CM422">
        <f>MIN(AO421*(1+AO$6/Setup!$C$13),AO$7)</f>
        <v/>
      </c>
      <c r="CN422">
        <f>MIN(AP421*(1+AP$6/Setup!$C$13),AP$7)</f>
        <v/>
      </c>
      <c r="CO422">
        <f>MIN(AQ421*(1+AQ$6/Setup!$C$13),AQ$7)</f>
        <v/>
      </c>
      <c r="CP422">
        <f>MIN(AR421*(1+AR$6/Setup!$C$13),AR$7)</f>
        <v/>
      </c>
      <c r="CQ422">
        <f>MIN(AS421*(1+AS$6/Setup!$C$13),AS$7)</f>
        <v/>
      </c>
      <c r="CR422">
        <f>MIN(AT421*(1+AT$6/Setup!$C$13),AT$7)</f>
        <v/>
      </c>
      <c r="CS422">
        <f>MIN(AU421*(1+AU$6/Setup!$C$13),AU$7)</f>
        <v/>
      </c>
      <c r="CT422">
        <f>MIN(AV421*(1+AV$6/Setup!$C$13),AV$7)</f>
        <v/>
      </c>
      <c r="CU422">
        <f>MIN(AW421*(1+AW$6/Setup!$C$13),AW$7)</f>
        <v/>
      </c>
      <c r="CV422">
        <f>MIN(AX421*(1+AX$6/Setup!$C$13),AX$7)</f>
        <v/>
      </c>
      <c r="CW422">
        <f>MIN(AY421*(1+AY$6/Setup!$C$13),AY$7)</f>
        <v/>
      </c>
      <c r="CX422">
        <f>MIN(AZ421*(1+AZ$6/Setup!$C$13),AZ$7)</f>
        <v/>
      </c>
      <c r="CY422">
        <f>MIN(BA421*(1+BA$6/Setup!$C$13),BA$7)</f>
        <v/>
      </c>
      <c r="CZ422">
        <f>MIN(BB421*(1+BB$6/Setup!$C$13),BB$7)</f>
        <v/>
      </c>
      <c r="DA422">
        <f>MIN(BC421*(1+BC$6/Setup!$C$13),BC$7)</f>
        <v/>
      </c>
      <c r="DB422">
        <f>MIN(BD421*(1+BD$6/Setup!$C$13),BD$7)</f>
        <v/>
      </c>
      <c r="DC422">
        <f>MIN(BE421*(1+BE$6/Setup!$C$13),BE$7)</f>
        <v/>
      </c>
      <c r="DD422">
        <f>MIN(BF421*(1+BF$6/Setup!$C$13),BF$7)</f>
        <v/>
      </c>
      <c r="DE422">
        <f>MIN(BG421*(1+BG$6/Setup!$C$13),BG$7)</f>
        <v/>
      </c>
      <c r="DF422">
        <f>MIN(BH421*(1+BH$6/Setup!$C$13),BH$7)</f>
        <v/>
      </c>
      <c r="DG422">
        <f>MIN(BI421*(1+BI$6/Setup!$C$13),BI$7)</f>
        <v/>
      </c>
      <c r="DH422">
        <f>MIN(BJ421*(1+BJ$6/Setup!$C$13),BJ$7)</f>
        <v/>
      </c>
      <c r="DI422">
        <f>MIN(BK421*(1+BK$6/Setup!$C$13),BK$7)</f>
        <v/>
      </c>
      <c r="DJ422">
        <f>MIN(BL421*(1+BL$6/Setup!$C$13),BL$7)</f>
        <v/>
      </c>
      <c r="DK422">
        <f>MIN(BM421*(1+BM$6/Setup!$C$13),BM$7)</f>
        <v/>
      </c>
      <c r="DL422">
        <f>MIN(BN421*(1+BN$6/Setup!$C$13),BN$7)</f>
        <v/>
      </c>
      <c r="DM422">
        <f>MIN(BO421*(1+BO$6/Setup!$C$13),BO$7)</f>
        <v/>
      </c>
      <c r="DN422">
        <f>MIN(BP421*(1+BP$6/Setup!$C$13),BP$7)</f>
        <v/>
      </c>
      <c r="DO422">
        <f>MIN(BQ421*(1+BQ$6/Setup!$C$13),BQ$7)</f>
        <v/>
      </c>
      <c r="DP422">
        <f>MIN(T421*(1+T$6/Setup!$C$13)-BR422,$H422)</f>
        <v/>
      </c>
      <c r="DQ422">
        <f>MIN(U421*(1+U$6/Setup!$C$13)-BS422,MAX(0,$H422-SUM($DP422:DP422)))</f>
        <v/>
      </c>
      <c r="DR422">
        <f>MIN(V421*(1+V$6/Setup!$C$13)-BT422,MAX(0,$H422-SUM($DP422:DQ422)))</f>
        <v/>
      </c>
      <c r="DS422">
        <f>MIN(W421*(1+W$6/Setup!$C$13)-BU422,MAX(0,$H422-SUM($DP422:DR422)))</f>
        <v/>
      </c>
      <c r="DT422">
        <f>MIN(X421*(1+X$6/Setup!$C$13)-BV422,MAX(0,$H422-SUM($DP422:DS422)))</f>
        <v/>
      </c>
      <c r="DU422">
        <f>MIN(Y421*(1+Y$6/Setup!$C$13)-BW422,MAX(0,$H422-SUM($DP422:DT422)))</f>
        <v/>
      </c>
      <c r="DV422">
        <f>MIN(Z421*(1+Z$6/Setup!$C$13)-BX422,MAX(0,$H422-SUM($DP422:DU422)))</f>
        <v/>
      </c>
      <c r="DW422">
        <f>MIN(AA421*(1+AA$6/Setup!$C$13)-BY422,MAX(0,$H422-SUM($DP422:DV422)))</f>
        <v/>
      </c>
      <c r="DX422">
        <f>MIN(AB421*(1+AB$6/Setup!$C$13)-BZ422,MAX(0,$H422-SUM($DP422:DW422)))</f>
        <v/>
      </c>
      <c r="DY422">
        <f>MIN(AC421*(1+AC$6/Setup!$C$13)-CA422,MAX(0,$H422-SUM($DP422:DX422)))</f>
        <v/>
      </c>
      <c r="DZ422">
        <f>MIN(AD421*(1+AD$6/Setup!$C$13)-CB422,MAX(0,$H422-SUM($DP422:DY422)))</f>
        <v/>
      </c>
      <c r="EA422">
        <f>MIN(AE421*(1+AE$6/Setup!$C$13)-CC422,MAX(0,$H422-SUM($DP422:DZ422)))</f>
        <v/>
      </c>
      <c r="EB422">
        <f>MIN(AF421*(1+AF$6/Setup!$C$13)-CD422,MAX(0,$H422-SUM($DP422:EA422)))</f>
        <v/>
      </c>
      <c r="EC422">
        <f>MIN(AG421*(1+AG$6/Setup!$C$13)-CE422,MAX(0,$H422-SUM($DP422:EB422)))</f>
        <v/>
      </c>
      <c r="ED422">
        <f>MIN(AH421*(1+AH$6/Setup!$C$13)-CF422,MAX(0,$H422-SUM($DP422:EC422)))</f>
        <v/>
      </c>
      <c r="EE422">
        <f>MIN(AI421*(1+AI$6/Setup!$C$13)-CG422,MAX(0,$H422-SUM($DP422:ED422)))</f>
        <v/>
      </c>
      <c r="EF422">
        <f>MIN(AJ421*(1+AJ$6/Setup!$C$13)-CH422,MAX(0,$H422-SUM($DP422:EE422)))</f>
        <v/>
      </c>
      <c r="EG422">
        <f>MIN(AK421*(1+AK$6/Setup!$C$13)-CI422,MAX(0,$H422-SUM($DP422:EF422)))</f>
        <v/>
      </c>
      <c r="EH422">
        <f>MIN(AL421*(1+AL$6/Setup!$C$13)-CJ422,MAX(0,$H422-SUM($DP422:EG422)))</f>
        <v/>
      </c>
      <c r="EI422">
        <f>MIN(AM421*(1+AM$6/Setup!$C$13)-CK422,MAX(0,$H422-SUM($DP422:EH422)))</f>
        <v/>
      </c>
      <c r="EJ422">
        <f>MIN(AN421*(1+AN$6/Setup!$C$13)-CL422,MAX(0,$H422-SUM($DP422:EI422)))</f>
        <v/>
      </c>
      <c r="EK422">
        <f>MIN(AO421*(1+AO$6/Setup!$C$13)-CM422,MAX(0,$H422-SUM($DP422:EJ422)))</f>
        <v/>
      </c>
      <c r="EL422">
        <f>MIN(AP421*(1+AP$6/Setup!$C$13)-CN422,MAX(0,$H422-SUM($DP422:EK422)))</f>
        <v/>
      </c>
      <c r="EM422">
        <f>MIN(AQ421*(1+AQ$6/Setup!$C$13)-CO422,MAX(0,$H422-SUM($DP422:EL422)))</f>
        <v/>
      </c>
      <c r="EN422">
        <f>MIN(AR421*(1+AR$6/Setup!$C$13)-CP422,MAX(0,$H422-SUM($DP422:EM422)))</f>
        <v/>
      </c>
      <c r="EO422">
        <f>MIN(AS421*(1+AS$6/Setup!$C$13)-CQ422,MAX(0,$H422-SUM($DP422:EN422)))</f>
        <v/>
      </c>
      <c r="EP422">
        <f>MIN(AT421*(1+AT$6/Setup!$C$13)-CR422,MAX(0,$H422-SUM($DP422:EO422)))</f>
        <v/>
      </c>
      <c r="EQ422">
        <f>MIN(AU421*(1+AU$6/Setup!$C$13)-CS422,MAX(0,$H422-SUM($DP422:EP422)))</f>
        <v/>
      </c>
      <c r="ER422">
        <f>MIN(AV421*(1+AV$6/Setup!$C$13)-CT422,MAX(0,$H422-SUM($DP422:EQ422)))</f>
        <v/>
      </c>
      <c r="ES422">
        <f>MIN(AW421*(1+AW$6/Setup!$C$13)-CU422,MAX(0,$H422-SUM($DP422:ER422)))</f>
        <v/>
      </c>
      <c r="ET422">
        <f>MIN(AX421*(1+AX$6/Setup!$C$13)-CV422,MAX(0,$H422-SUM($DP422:ES422)))</f>
        <v/>
      </c>
      <c r="EU422">
        <f>MIN(AY421*(1+AY$6/Setup!$C$13)-CW422,MAX(0,$H422-SUM($DP422:ET422)))</f>
        <v/>
      </c>
      <c r="EV422">
        <f>MIN(AZ421*(1+AZ$6/Setup!$C$13)-CX422,MAX(0,$H422-SUM($DP422:EU422)))</f>
        <v/>
      </c>
      <c r="EW422">
        <f>MIN(BA421*(1+BA$6/Setup!$C$13)-CY422,MAX(0,$H422-SUM($DP422:EV422)))</f>
        <v/>
      </c>
      <c r="EX422">
        <f>MIN(BB421*(1+BB$6/Setup!$C$13)-CZ422,MAX(0,$H422-SUM($DP422:EW422)))</f>
        <v/>
      </c>
      <c r="EY422">
        <f>MIN(BC421*(1+BC$6/Setup!$C$13)-DA422,MAX(0,$H422-SUM($DP422:EX422)))</f>
        <v/>
      </c>
      <c r="EZ422">
        <f>MIN(BD421*(1+BD$6/Setup!$C$13)-DB422,MAX(0,$H422-SUM($DP422:EY422)))</f>
        <v/>
      </c>
      <c r="FA422">
        <f>MIN(BE421*(1+BE$6/Setup!$C$13)-DC422,MAX(0,$H422-SUM($DP422:EZ422)))</f>
        <v/>
      </c>
      <c r="FB422">
        <f>MIN(BF421*(1+BF$6/Setup!$C$13)-DD422,MAX(0,$H422-SUM($DP422:FA422)))</f>
        <v/>
      </c>
      <c r="FC422">
        <f>MIN(BG421*(1+BG$6/Setup!$C$13)-DE422,MAX(0,$H422-SUM($DP422:FB422)))</f>
        <v/>
      </c>
      <c r="FD422">
        <f>MIN(BH421*(1+BH$6/Setup!$C$13)-DF422,MAX(0,$H422-SUM($DP422:FC422)))</f>
        <v/>
      </c>
      <c r="FE422">
        <f>MIN(BI421*(1+BI$6/Setup!$C$13)-DG422,MAX(0,$H422-SUM($DP422:FD422)))</f>
        <v/>
      </c>
      <c r="FF422">
        <f>MIN(BJ421*(1+BJ$6/Setup!$C$13)-DH422,MAX(0,$H422-SUM($DP422:FE422)))</f>
        <v/>
      </c>
      <c r="FG422">
        <f>MIN(BK421*(1+BK$6/Setup!$C$13)-DI422,MAX(0,$H422-SUM($DP422:FF422)))</f>
        <v/>
      </c>
      <c r="FH422">
        <f>MIN(BL421*(1+BL$6/Setup!$C$13)-DJ422,MAX(0,$H422-SUM($DP422:FG422)))</f>
        <v/>
      </c>
      <c r="FI422">
        <f>MIN(BM421*(1+BM$6/Setup!$C$13)-DK422,MAX(0,$H422-SUM($DP422:FH422)))</f>
        <v/>
      </c>
      <c r="FJ422">
        <f>MIN(BN421*(1+BN$6/Setup!$C$13)-DL422,MAX(0,$H422-SUM($DP422:FI422)))</f>
        <v/>
      </c>
      <c r="FK422">
        <f>MIN(BO421*(1+BO$6/Setup!$C$13)-DM422,MAX(0,$H422-SUM($DP422:FJ422)))</f>
        <v/>
      </c>
      <c r="FL422">
        <f>MIN(BP421*(1+BP$6/Setup!$C$13)-DN422,MAX(0,$H422-SUM($DP422:FK422)))</f>
        <v/>
      </c>
      <c r="FM422">
        <f>MIN(BQ421*(1+BQ$6/Setup!$C$13)-DO422,MAX(0,$H422-SUM($DP422:FL422)))</f>
        <v/>
      </c>
    </row>
    <row r="423">
      <c r="A423">
        <f>A422+1</f>
        <v/>
      </c>
      <c r="B423">
        <f>IF(Setup!$C$6="Every week",Setup!$C$7+7*(A423-1),IF(Setup!$C$6="Every 2 weeks",Setup!$C$7+14*(A423-1),IF(Setup!$C$6="Every month",EDATE(Setup!$C$7,A423-1),EOMONTH(Setup!$C$7,INT((A423-1+Setup!$C$20)/2)-1)+MIN(IF(MOD(A423-1+Setup!$C$20,2)=0,Setup!$C$18,Setup!$C$19),DAY(EOMONTH(Setup!$C$7,INT((A423-1+Setup!$C$20)/2)))))))</f>
        <v/>
      </c>
      <c r="C423">
        <f>N('Paycheck Plan'!J419)</f>
        <v/>
      </c>
      <c r="D423">
        <f>N('Paycheck Plan'!K419)</f>
        <v/>
      </c>
      <c r="E423">
        <f>MIN(MAX(0,Setup!$C$10-F422),MAX(0,Setup!$C$8+C423-G423))</f>
        <v/>
      </c>
      <c r="F423">
        <f>F422+E423</f>
        <v/>
      </c>
      <c r="G423">
        <f>MIN(Setup!$C$14,MAX(0,Setup!$C$8+C423))</f>
        <v/>
      </c>
      <c r="H423">
        <f>MAX(0,Setup!$C$8+C423-G423-E423)+SUM($T$7:$BQ$7)-SUM(BR423:DO423)</f>
        <v/>
      </c>
      <c r="I423">
        <f>SUMPRODUCT(T422:BQ422,$T$6:$BQ$6)/Setup!$C$13</f>
        <v/>
      </c>
      <c r="J423">
        <f>SUM(T423:BQ423)</f>
        <v/>
      </c>
      <c r="K423">
        <f>IF(MAX(DP423:FM423)&gt;0,MATCH(MAX(DP423:FM423),DP423:FM423,0),1)</f>
        <v/>
      </c>
      <c r="T423">
        <f>MAX(0,T422*(1+T$6/Setup!$C$13)-BR423-DP423)+IF($K423=1,$D423,0)</f>
        <v/>
      </c>
      <c r="U423">
        <f>MAX(0,U422*(1+U$6/Setup!$C$13)-BS423-DQ423)+IF($K423=2,$D423,0)</f>
        <v/>
      </c>
      <c r="V423">
        <f>MAX(0,V422*(1+V$6/Setup!$C$13)-BT423-DR423)+IF($K423=3,$D423,0)</f>
        <v/>
      </c>
      <c r="W423">
        <f>MAX(0,W422*(1+W$6/Setup!$C$13)-BU423-DS423)+IF($K423=4,$D423,0)</f>
        <v/>
      </c>
      <c r="X423">
        <f>MAX(0,X422*(1+X$6/Setup!$C$13)-BV423-DT423)+IF($K423=5,$D423,0)</f>
        <v/>
      </c>
      <c r="Y423">
        <f>MAX(0,Y422*(1+Y$6/Setup!$C$13)-BW423-DU423)+IF($K423=6,$D423,0)</f>
        <v/>
      </c>
      <c r="Z423">
        <f>MAX(0,Z422*(1+Z$6/Setup!$C$13)-BX423-DV423)+IF($K423=7,$D423,0)</f>
        <v/>
      </c>
      <c r="AA423">
        <f>MAX(0,AA422*(1+AA$6/Setup!$C$13)-BY423-DW423)+IF($K423=8,$D423,0)</f>
        <v/>
      </c>
      <c r="AB423">
        <f>MAX(0,AB422*(1+AB$6/Setup!$C$13)-BZ423-DX423)+IF($K423=9,$D423,0)</f>
        <v/>
      </c>
      <c r="AC423">
        <f>MAX(0,AC422*(1+AC$6/Setup!$C$13)-CA423-DY423)+IF($K423=10,$D423,0)</f>
        <v/>
      </c>
      <c r="AD423">
        <f>MAX(0,AD422*(1+AD$6/Setup!$C$13)-CB423-DZ423)+IF($K423=11,$D423,0)</f>
        <v/>
      </c>
      <c r="AE423">
        <f>MAX(0,AE422*(1+AE$6/Setup!$C$13)-CC423-EA423)+IF($K423=12,$D423,0)</f>
        <v/>
      </c>
      <c r="AF423">
        <f>MAX(0,AF422*(1+AF$6/Setup!$C$13)-CD423-EB423)+IF($K423=13,$D423,0)</f>
        <v/>
      </c>
      <c r="AG423">
        <f>MAX(0,AG422*(1+AG$6/Setup!$C$13)-CE423-EC423)+IF($K423=14,$D423,0)</f>
        <v/>
      </c>
      <c r="AH423">
        <f>MAX(0,AH422*(1+AH$6/Setup!$C$13)-CF423-ED423)+IF($K423=15,$D423,0)</f>
        <v/>
      </c>
      <c r="AI423">
        <f>MAX(0,AI422*(1+AI$6/Setup!$C$13)-CG423-EE423)+IF($K423=16,$D423,0)</f>
        <v/>
      </c>
      <c r="AJ423">
        <f>MAX(0,AJ422*(1+AJ$6/Setup!$C$13)-CH423-EF423)+IF($K423=17,$D423,0)</f>
        <v/>
      </c>
      <c r="AK423">
        <f>MAX(0,AK422*(1+AK$6/Setup!$C$13)-CI423-EG423)+IF($K423=18,$D423,0)</f>
        <v/>
      </c>
      <c r="AL423">
        <f>MAX(0,AL422*(1+AL$6/Setup!$C$13)-CJ423-EH423)+IF($K423=19,$D423,0)</f>
        <v/>
      </c>
      <c r="AM423">
        <f>MAX(0,AM422*(1+AM$6/Setup!$C$13)-CK423-EI423)+IF($K423=20,$D423,0)</f>
        <v/>
      </c>
      <c r="AN423">
        <f>MAX(0,AN422*(1+AN$6/Setup!$C$13)-CL423-EJ423)+IF($K423=21,$D423,0)</f>
        <v/>
      </c>
      <c r="AO423">
        <f>MAX(0,AO422*(1+AO$6/Setup!$C$13)-CM423-EK423)+IF($K423=22,$D423,0)</f>
        <v/>
      </c>
      <c r="AP423">
        <f>MAX(0,AP422*(1+AP$6/Setup!$C$13)-CN423-EL423)+IF($K423=23,$D423,0)</f>
        <v/>
      </c>
      <c r="AQ423">
        <f>MAX(0,AQ422*(1+AQ$6/Setup!$C$13)-CO423-EM423)+IF($K423=24,$D423,0)</f>
        <v/>
      </c>
      <c r="AR423">
        <f>MAX(0,AR422*(1+AR$6/Setup!$C$13)-CP423-EN423)+IF($K423=25,$D423,0)</f>
        <v/>
      </c>
      <c r="AS423">
        <f>MAX(0,AS422*(1+AS$6/Setup!$C$13)-CQ423-EO423)+IF($K423=26,$D423,0)</f>
        <v/>
      </c>
      <c r="AT423">
        <f>MAX(0,AT422*(1+AT$6/Setup!$C$13)-CR423-EP423)+IF($K423=27,$D423,0)</f>
        <v/>
      </c>
      <c r="AU423">
        <f>MAX(0,AU422*(1+AU$6/Setup!$C$13)-CS423-EQ423)+IF($K423=28,$D423,0)</f>
        <v/>
      </c>
      <c r="AV423">
        <f>MAX(0,AV422*(1+AV$6/Setup!$C$13)-CT423-ER423)+IF($K423=29,$D423,0)</f>
        <v/>
      </c>
      <c r="AW423">
        <f>MAX(0,AW422*(1+AW$6/Setup!$C$13)-CU423-ES423)+IF($K423=30,$D423,0)</f>
        <v/>
      </c>
      <c r="AX423">
        <f>MAX(0,AX422*(1+AX$6/Setup!$C$13)-CV423-ET423)+IF($K423=31,$D423,0)</f>
        <v/>
      </c>
      <c r="AY423">
        <f>MAX(0,AY422*(1+AY$6/Setup!$C$13)-CW423-EU423)+IF($K423=32,$D423,0)</f>
        <v/>
      </c>
      <c r="AZ423">
        <f>MAX(0,AZ422*(1+AZ$6/Setup!$C$13)-CX423-EV423)+IF($K423=33,$D423,0)</f>
        <v/>
      </c>
      <c r="BA423">
        <f>MAX(0,BA422*(1+BA$6/Setup!$C$13)-CY423-EW423)+IF($K423=34,$D423,0)</f>
        <v/>
      </c>
      <c r="BB423">
        <f>MAX(0,BB422*(1+BB$6/Setup!$C$13)-CZ423-EX423)+IF($K423=35,$D423,0)</f>
        <v/>
      </c>
      <c r="BC423">
        <f>MAX(0,BC422*(1+BC$6/Setup!$C$13)-DA423-EY423)+IF($K423=36,$D423,0)</f>
        <v/>
      </c>
      <c r="BD423">
        <f>MAX(0,BD422*(1+BD$6/Setup!$C$13)-DB423-EZ423)+IF($K423=37,$D423,0)</f>
        <v/>
      </c>
      <c r="BE423">
        <f>MAX(0,BE422*(1+BE$6/Setup!$C$13)-DC423-FA423)+IF($K423=38,$D423,0)</f>
        <v/>
      </c>
      <c r="BF423">
        <f>MAX(0,BF422*(1+BF$6/Setup!$C$13)-DD423-FB423)+IF($K423=39,$D423,0)</f>
        <v/>
      </c>
      <c r="BG423">
        <f>MAX(0,BG422*(1+BG$6/Setup!$C$13)-DE423-FC423)+IF($K423=40,$D423,0)</f>
        <v/>
      </c>
      <c r="BH423">
        <f>MAX(0,BH422*(1+BH$6/Setup!$C$13)-DF423-FD423)+IF($K423=41,$D423,0)</f>
        <v/>
      </c>
      <c r="BI423">
        <f>MAX(0,BI422*(1+BI$6/Setup!$C$13)-DG423-FE423)+IF($K423=42,$D423,0)</f>
        <v/>
      </c>
      <c r="BJ423">
        <f>MAX(0,BJ422*(1+BJ$6/Setup!$C$13)-DH423-FF423)+IF($K423=43,$D423,0)</f>
        <v/>
      </c>
      <c r="BK423">
        <f>MAX(0,BK422*(1+BK$6/Setup!$C$13)-DI423-FG423)+IF($K423=44,$D423,0)</f>
        <v/>
      </c>
      <c r="BL423">
        <f>MAX(0,BL422*(1+BL$6/Setup!$C$13)-DJ423-FH423)+IF($K423=45,$D423,0)</f>
        <v/>
      </c>
      <c r="BM423">
        <f>MAX(0,BM422*(1+BM$6/Setup!$C$13)-DK423-FI423)+IF($K423=46,$D423,0)</f>
        <v/>
      </c>
      <c r="BN423">
        <f>MAX(0,BN422*(1+BN$6/Setup!$C$13)-DL423-FJ423)+IF($K423=47,$D423,0)</f>
        <v/>
      </c>
      <c r="BO423">
        <f>MAX(0,BO422*(1+BO$6/Setup!$C$13)-DM423-FK423)+IF($K423=48,$D423,0)</f>
        <v/>
      </c>
      <c r="BP423">
        <f>MAX(0,BP422*(1+BP$6/Setup!$C$13)-DN423-FL423)+IF($K423=49,$D423,0)</f>
        <v/>
      </c>
      <c r="BQ423">
        <f>MAX(0,BQ422*(1+BQ$6/Setup!$C$13)-DO423-FM423)+IF($K423=50,$D423,0)</f>
        <v/>
      </c>
      <c r="BR423">
        <f>MIN(T422*(1+T$6/Setup!$C$13),T$7)</f>
        <v/>
      </c>
      <c r="BS423">
        <f>MIN(U422*(1+U$6/Setup!$C$13),U$7)</f>
        <v/>
      </c>
      <c r="BT423">
        <f>MIN(V422*(1+V$6/Setup!$C$13),V$7)</f>
        <v/>
      </c>
      <c r="BU423">
        <f>MIN(W422*(1+W$6/Setup!$C$13),W$7)</f>
        <v/>
      </c>
      <c r="BV423">
        <f>MIN(X422*(1+X$6/Setup!$C$13),X$7)</f>
        <v/>
      </c>
      <c r="BW423">
        <f>MIN(Y422*(1+Y$6/Setup!$C$13),Y$7)</f>
        <v/>
      </c>
      <c r="BX423">
        <f>MIN(Z422*(1+Z$6/Setup!$C$13),Z$7)</f>
        <v/>
      </c>
      <c r="BY423">
        <f>MIN(AA422*(1+AA$6/Setup!$C$13),AA$7)</f>
        <v/>
      </c>
      <c r="BZ423">
        <f>MIN(AB422*(1+AB$6/Setup!$C$13),AB$7)</f>
        <v/>
      </c>
      <c r="CA423">
        <f>MIN(AC422*(1+AC$6/Setup!$C$13),AC$7)</f>
        <v/>
      </c>
      <c r="CB423">
        <f>MIN(AD422*(1+AD$6/Setup!$C$13),AD$7)</f>
        <v/>
      </c>
      <c r="CC423">
        <f>MIN(AE422*(1+AE$6/Setup!$C$13),AE$7)</f>
        <v/>
      </c>
      <c r="CD423">
        <f>MIN(AF422*(1+AF$6/Setup!$C$13),AF$7)</f>
        <v/>
      </c>
      <c r="CE423">
        <f>MIN(AG422*(1+AG$6/Setup!$C$13),AG$7)</f>
        <v/>
      </c>
      <c r="CF423">
        <f>MIN(AH422*(1+AH$6/Setup!$C$13),AH$7)</f>
        <v/>
      </c>
      <c r="CG423">
        <f>MIN(AI422*(1+AI$6/Setup!$C$13),AI$7)</f>
        <v/>
      </c>
      <c r="CH423">
        <f>MIN(AJ422*(1+AJ$6/Setup!$C$13),AJ$7)</f>
        <v/>
      </c>
      <c r="CI423">
        <f>MIN(AK422*(1+AK$6/Setup!$C$13),AK$7)</f>
        <v/>
      </c>
      <c r="CJ423">
        <f>MIN(AL422*(1+AL$6/Setup!$C$13),AL$7)</f>
        <v/>
      </c>
      <c r="CK423">
        <f>MIN(AM422*(1+AM$6/Setup!$C$13),AM$7)</f>
        <v/>
      </c>
      <c r="CL423">
        <f>MIN(AN422*(1+AN$6/Setup!$C$13),AN$7)</f>
        <v/>
      </c>
      <c r="CM423">
        <f>MIN(AO422*(1+AO$6/Setup!$C$13),AO$7)</f>
        <v/>
      </c>
      <c r="CN423">
        <f>MIN(AP422*(1+AP$6/Setup!$C$13),AP$7)</f>
        <v/>
      </c>
      <c r="CO423">
        <f>MIN(AQ422*(1+AQ$6/Setup!$C$13),AQ$7)</f>
        <v/>
      </c>
      <c r="CP423">
        <f>MIN(AR422*(1+AR$6/Setup!$C$13),AR$7)</f>
        <v/>
      </c>
      <c r="CQ423">
        <f>MIN(AS422*(1+AS$6/Setup!$C$13),AS$7)</f>
        <v/>
      </c>
      <c r="CR423">
        <f>MIN(AT422*(1+AT$6/Setup!$C$13),AT$7)</f>
        <v/>
      </c>
      <c r="CS423">
        <f>MIN(AU422*(1+AU$6/Setup!$C$13),AU$7)</f>
        <v/>
      </c>
      <c r="CT423">
        <f>MIN(AV422*(1+AV$6/Setup!$C$13),AV$7)</f>
        <v/>
      </c>
      <c r="CU423">
        <f>MIN(AW422*(1+AW$6/Setup!$C$13),AW$7)</f>
        <v/>
      </c>
      <c r="CV423">
        <f>MIN(AX422*(1+AX$6/Setup!$C$13),AX$7)</f>
        <v/>
      </c>
      <c r="CW423">
        <f>MIN(AY422*(1+AY$6/Setup!$C$13),AY$7)</f>
        <v/>
      </c>
      <c r="CX423">
        <f>MIN(AZ422*(1+AZ$6/Setup!$C$13),AZ$7)</f>
        <v/>
      </c>
      <c r="CY423">
        <f>MIN(BA422*(1+BA$6/Setup!$C$13),BA$7)</f>
        <v/>
      </c>
      <c r="CZ423">
        <f>MIN(BB422*(1+BB$6/Setup!$C$13),BB$7)</f>
        <v/>
      </c>
      <c r="DA423">
        <f>MIN(BC422*(1+BC$6/Setup!$C$13),BC$7)</f>
        <v/>
      </c>
      <c r="DB423">
        <f>MIN(BD422*(1+BD$6/Setup!$C$13),BD$7)</f>
        <v/>
      </c>
      <c r="DC423">
        <f>MIN(BE422*(1+BE$6/Setup!$C$13),BE$7)</f>
        <v/>
      </c>
      <c r="DD423">
        <f>MIN(BF422*(1+BF$6/Setup!$C$13),BF$7)</f>
        <v/>
      </c>
      <c r="DE423">
        <f>MIN(BG422*(1+BG$6/Setup!$C$13),BG$7)</f>
        <v/>
      </c>
      <c r="DF423">
        <f>MIN(BH422*(1+BH$6/Setup!$C$13),BH$7)</f>
        <v/>
      </c>
      <c r="DG423">
        <f>MIN(BI422*(1+BI$6/Setup!$C$13),BI$7)</f>
        <v/>
      </c>
      <c r="DH423">
        <f>MIN(BJ422*(1+BJ$6/Setup!$C$13),BJ$7)</f>
        <v/>
      </c>
      <c r="DI423">
        <f>MIN(BK422*(1+BK$6/Setup!$C$13),BK$7)</f>
        <v/>
      </c>
      <c r="DJ423">
        <f>MIN(BL422*(1+BL$6/Setup!$C$13),BL$7)</f>
        <v/>
      </c>
      <c r="DK423">
        <f>MIN(BM422*(1+BM$6/Setup!$C$13),BM$7)</f>
        <v/>
      </c>
      <c r="DL423">
        <f>MIN(BN422*(1+BN$6/Setup!$C$13),BN$7)</f>
        <v/>
      </c>
      <c r="DM423">
        <f>MIN(BO422*(1+BO$6/Setup!$C$13),BO$7)</f>
        <v/>
      </c>
      <c r="DN423">
        <f>MIN(BP422*(1+BP$6/Setup!$C$13),BP$7)</f>
        <v/>
      </c>
      <c r="DO423">
        <f>MIN(BQ422*(1+BQ$6/Setup!$C$13),BQ$7)</f>
        <v/>
      </c>
      <c r="DP423">
        <f>MIN(T422*(1+T$6/Setup!$C$13)-BR423,$H423)</f>
        <v/>
      </c>
      <c r="DQ423">
        <f>MIN(U422*(1+U$6/Setup!$C$13)-BS423,MAX(0,$H423-SUM($DP423:DP423)))</f>
        <v/>
      </c>
      <c r="DR423">
        <f>MIN(V422*(1+V$6/Setup!$C$13)-BT423,MAX(0,$H423-SUM($DP423:DQ423)))</f>
        <v/>
      </c>
      <c r="DS423">
        <f>MIN(W422*(1+W$6/Setup!$C$13)-BU423,MAX(0,$H423-SUM($DP423:DR423)))</f>
        <v/>
      </c>
      <c r="DT423">
        <f>MIN(X422*(1+X$6/Setup!$C$13)-BV423,MAX(0,$H423-SUM($DP423:DS423)))</f>
        <v/>
      </c>
      <c r="DU423">
        <f>MIN(Y422*(1+Y$6/Setup!$C$13)-BW423,MAX(0,$H423-SUM($DP423:DT423)))</f>
        <v/>
      </c>
      <c r="DV423">
        <f>MIN(Z422*(1+Z$6/Setup!$C$13)-BX423,MAX(0,$H423-SUM($DP423:DU423)))</f>
        <v/>
      </c>
      <c r="DW423">
        <f>MIN(AA422*(1+AA$6/Setup!$C$13)-BY423,MAX(0,$H423-SUM($DP423:DV423)))</f>
        <v/>
      </c>
      <c r="DX423">
        <f>MIN(AB422*(1+AB$6/Setup!$C$13)-BZ423,MAX(0,$H423-SUM($DP423:DW423)))</f>
        <v/>
      </c>
      <c r="DY423">
        <f>MIN(AC422*(1+AC$6/Setup!$C$13)-CA423,MAX(0,$H423-SUM($DP423:DX423)))</f>
        <v/>
      </c>
      <c r="DZ423">
        <f>MIN(AD422*(1+AD$6/Setup!$C$13)-CB423,MAX(0,$H423-SUM($DP423:DY423)))</f>
        <v/>
      </c>
      <c r="EA423">
        <f>MIN(AE422*(1+AE$6/Setup!$C$13)-CC423,MAX(0,$H423-SUM($DP423:DZ423)))</f>
        <v/>
      </c>
      <c r="EB423">
        <f>MIN(AF422*(1+AF$6/Setup!$C$13)-CD423,MAX(0,$H423-SUM($DP423:EA423)))</f>
        <v/>
      </c>
      <c r="EC423">
        <f>MIN(AG422*(1+AG$6/Setup!$C$13)-CE423,MAX(0,$H423-SUM($DP423:EB423)))</f>
        <v/>
      </c>
      <c r="ED423">
        <f>MIN(AH422*(1+AH$6/Setup!$C$13)-CF423,MAX(0,$H423-SUM($DP423:EC423)))</f>
        <v/>
      </c>
      <c r="EE423">
        <f>MIN(AI422*(1+AI$6/Setup!$C$13)-CG423,MAX(0,$H423-SUM($DP423:ED423)))</f>
        <v/>
      </c>
      <c r="EF423">
        <f>MIN(AJ422*(1+AJ$6/Setup!$C$13)-CH423,MAX(0,$H423-SUM($DP423:EE423)))</f>
        <v/>
      </c>
      <c r="EG423">
        <f>MIN(AK422*(1+AK$6/Setup!$C$13)-CI423,MAX(0,$H423-SUM($DP423:EF423)))</f>
        <v/>
      </c>
      <c r="EH423">
        <f>MIN(AL422*(1+AL$6/Setup!$C$13)-CJ423,MAX(0,$H423-SUM($DP423:EG423)))</f>
        <v/>
      </c>
      <c r="EI423">
        <f>MIN(AM422*(1+AM$6/Setup!$C$13)-CK423,MAX(0,$H423-SUM($DP423:EH423)))</f>
        <v/>
      </c>
      <c r="EJ423">
        <f>MIN(AN422*(1+AN$6/Setup!$C$13)-CL423,MAX(0,$H423-SUM($DP423:EI423)))</f>
        <v/>
      </c>
      <c r="EK423">
        <f>MIN(AO422*(1+AO$6/Setup!$C$13)-CM423,MAX(0,$H423-SUM($DP423:EJ423)))</f>
        <v/>
      </c>
      <c r="EL423">
        <f>MIN(AP422*(1+AP$6/Setup!$C$13)-CN423,MAX(0,$H423-SUM($DP423:EK423)))</f>
        <v/>
      </c>
      <c r="EM423">
        <f>MIN(AQ422*(1+AQ$6/Setup!$C$13)-CO423,MAX(0,$H423-SUM($DP423:EL423)))</f>
        <v/>
      </c>
      <c r="EN423">
        <f>MIN(AR422*(1+AR$6/Setup!$C$13)-CP423,MAX(0,$H423-SUM($DP423:EM423)))</f>
        <v/>
      </c>
      <c r="EO423">
        <f>MIN(AS422*(1+AS$6/Setup!$C$13)-CQ423,MAX(0,$H423-SUM($DP423:EN423)))</f>
        <v/>
      </c>
      <c r="EP423">
        <f>MIN(AT422*(1+AT$6/Setup!$C$13)-CR423,MAX(0,$H423-SUM($DP423:EO423)))</f>
        <v/>
      </c>
      <c r="EQ423">
        <f>MIN(AU422*(1+AU$6/Setup!$C$13)-CS423,MAX(0,$H423-SUM($DP423:EP423)))</f>
        <v/>
      </c>
      <c r="ER423">
        <f>MIN(AV422*(1+AV$6/Setup!$C$13)-CT423,MAX(0,$H423-SUM($DP423:EQ423)))</f>
        <v/>
      </c>
      <c r="ES423">
        <f>MIN(AW422*(1+AW$6/Setup!$C$13)-CU423,MAX(0,$H423-SUM($DP423:ER423)))</f>
        <v/>
      </c>
      <c r="ET423">
        <f>MIN(AX422*(1+AX$6/Setup!$C$13)-CV423,MAX(0,$H423-SUM($DP423:ES423)))</f>
        <v/>
      </c>
      <c r="EU423">
        <f>MIN(AY422*(1+AY$6/Setup!$C$13)-CW423,MAX(0,$H423-SUM($DP423:ET423)))</f>
        <v/>
      </c>
      <c r="EV423">
        <f>MIN(AZ422*(1+AZ$6/Setup!$C$13)-CX423,MAX(0,$H423-SUM($DP423:EU423)))</f>
        <v/>
      </c>
      <c r="EW423">
        <f>MIN(BA422*(1+BA$6/Setup!$C$13)-CY423,MAX(0,$H423-SUM($DP423:EV423)))</f>
        <v/>
      </c>
      <c r="EX423">
        <f>MIN(BB422*(1+BB$6/Setup!$C$13)-CZ423,MAX(0,$H423-SUM($DP423:EW423)))</f>
        <v/>
      </c>
      <c r="EY423">
        <f>MIN(BC422*(1+BC$6/Setup!$C$13)-DA423,MAX(0,$H423-SUM($DP423:EX423)))</f>
        <v/>
      </c>
      <c r="EZ423">
        <f>MIN(BD422*(1+BD$6/Setup!$C$13)-DB423,MAX(0,$H423-SUM($DP423:EY423)))</f>
        <v/>
      </c>
      <c r="FA423">
        <f>MIN(BE422*(1+BE$6/Setup!$C$13)-DC423,MAX(0,$H423-SUM($DP423:EZ423)))</f>
        <v/>
      </c>
      <c r="FB423">
        <f>MIN(BF422*(1+BF$6/Setup!$C$13)-DD423,MAX(0,$H423-SUM($DP423:FA423)))</f>
        <v/>
      </c>
      <c r="FC423">
        <f>MIN(BG422*(1+BG$6/Setup!$C$13)-DE423,MAX(0,$H423-SUM($DP423:FB423)))</f>
        <v/>
      </c>
      <c r="FD423">
        <f>MIN(BH422*(1+BH$6/Setup!$C$13)-DF423,MAX(0,$H423-SUM($DP423:FC423)))</f>
        <v/>
      </c>
      <c r="FE423">
        <f>MIN(BI422*(1+BI$6/Setup!$C$13)-DG423,MAX(0,$H423-SUM($DP423:FD423)))</f>
        <v/>
      </c>
      <c r="FF423">
        <f>MIN(BJ422*(1+BJ$6/Setup!$C$13)-DH423,MAX(0,$H423-SUM($DP423:FE423)))</f>
        <v/>
      </c>
      <c r="FG423">
        <f>MIN(BK422*(1+BK$6/Setup!$C$13)-DI423,MAX(0,$H423-SUM($DP423:FF423)))</f>
        <v/>
      </c>
      <c r="FH423">
        <f>MIN(BL422*(1+BL$6/Setup!$C$13)-DJ423,MAX(0,$H423-SUM($DP423:FG423)))</f>
        <v/>
      </c>
      <c r="FI423">
        <f>MIN(BM422*(1+BM$6/Setup!$C$13)-DK423,MAX(0,$H423-SUM($DP423:FH423)))</f>
        <v/>
      </c>
      <c r="FJ423">
        <f>MIN(BN422*(1+BN$6/Setup!$C$13)-DL423,MAX(0,$H423-SUM($DP423:FI423)))</f>
        <v/>
      </c>
      <c r="FK423">
        <f>MIN(BO422*(1+BO$6/Setup!$C$13)-DM423,MAX(0,$H423-SUM($DP423:FJ423)))</f>
        <v/>
      </c>
      <c r="FL423">
        <f>MIN(BP422*(1+BP$6/Setup!$C$13)-DN423,MAX(0,$H423-SUM($DP423:FK423)))</f>
        <v/>
      </c>
      <c r="FM423">
        <f>MIN(BQ422*(1+BQ$6/Setup!$C$13)-DO423,MAX(0,$H423-SUM($DP423:FL423)))</f>
        <v/>
      </c>
    </row>
    <row r="424">
      <c r="A424">
        <f>A423+1</f>
        <v/>
      </c>
      <c r="B424">
        <f>IF(Setup!$C$6="Every week",Setup!$C$7+7*(A424-1),IF(Setup!$C$6="Every 2 weeks",Setup!$C$7+14*(A424-1),IF(Setup!$C$6="Every month",EDATE(Setup!$C$7,A424-1),EOMONTH(Setup!$C$7,INT((A424-1+Setup!$C$20)/2)-1)+MIN(IF(MOD(A424-1+Setup!$C$20,2)=0,Setup!$C$18,Setup!$C$19),DAY(EOMONTH(Setup!$C$7,INT((A424-1+Setup!$C$20)/2)))))))</f>
        <v/>
      </c>
      <c r="C424">
        <f>N('Paycheck Plan'!J420)</f>
        <v/>
      </c>
      <c r="D424">
        <f>N('Paycheck Plan'!K420)</f>
        <v/>
      </c>
      <c r="E424">
        <f>MIN(MAX(0,Setup!$C$10-F423),MAX(0,Setup!$C$8+C424-G424))</f>
        <v/>
      </c>
      <c r="F424">
        <f>F423+E424</f>
        <v/>
      </c>
      <c r="G424">
        <f>MIN(Setup!$C$14,MAX(0,Setup!$C$8+C424))</f>
        <v/>
      </c>
      <c r="H424">
        <f>MAX(0,Setup!$C$8+C424-G424-E424)+SUM($T$7:$BQ$7)-SUM(BR424:DO424)</f>
        <v/>
      </c>
      <c r="I424">
        <f>SUMPRODUCT(T423:BQ423,$T$6:$BQ$6)/Setup!$C$13</f>
        <v/>
      </c>
      <c r="J424">
        <f>SUM(T424:BQ424)</f>
        <v/>
      </c>
      <c r="K424">
        <f>IF(MAX(DP424:FM424)&gt;0,MATCH(MAX(DP424:FM424),DP424:FM424,0),1)</f>
        <v/>
      </c>
      <c r="T424">
        <f>MAX(0,T423*(1+T$6/Setup!$C$13)-BR424-DP424)+IF($K424=1,$D424,0)</f>
        <v/>
      </c>
      <c r="U424">
        <f>MAX(0,U423*(1+U$6/Setup!$C$13)-BS424-DQ424)+IF($K424=2,$D424,0)</f>
        <v/>
      </c>
      <c r="V424">
        <f>MAX(0,V423*(1+V$6/Setup!$C$13)-BT424-DR424)+IF($K424=3,$D424,0)</f>
        <v/>
      </c>
      <c r="W424">
        <f>MAX(0,W423*(1+W$6/Setup!$C$13)-BU424-DS424)+IF($K424=4,$D424,0)</f>
        <v/>
      </c>
      <c r="X424">
        <f>MAX(0,X423*(1+X$6/Setup!$C$13)-BV424-DT424)+IF($K424=5,$D424,0)</f>
        <v/>
      </c>
      <c r="Y424">
        <f>MAX(0,Y423*(1+Y$6/Setup!$C$13)-BW424-DU424)+IF($K424=6,$D424,0)</f>
        <v/>
      </c>
      <c r="Z424">
        <f>MAX(0,Z423*(1+Z$6/Setup!$C$13)-BX424-DV424)+IF($K424=7,$D424,0)</f>
        <v/>
      </c>
      <c r="AA424">
        <f>MAX(0,AA423*(1+AA$6/Setup!$C$13)-BY424-DW424)+IF($K424=8,$D424,0)</f>
        <v/>
      </c>
      <c r="AB424">
        <f>MAX(0,AB423*(1+AB$6/Setup!$C$13)-BZ424-DX424)+IF($K424=9,$D424,0)</f>
        <v/>
      </c>
      <c r="AC424">
        <f>MAX(0,AC423*(1+AC$6/Setup!$C$13)-CA424-DY424)+IF($K424=10,$D424,0)</f>
        <v/>
      </c>
      <c r="AD424">
        <f>MAX(0,AD423*(1+AD$6/Setup!$C$13)-CB424-DZ424)+IF($K424=11,$D424,0)</f>
        <v/>
      </c>
      <c r="AE424">
        <f>MAX(0,AE423*(1+AE$6/Setup!$C$13)-CC424-EA424)+IF($K424=12,$D424,0)</f>
        <v/>
      </c>
      <c r="AF424">
        <f>MAX(0,AF423*(1+AF$6/Setup!$C$13)-CD424-EB424)+IF($K424=13,$D424,0)</f>
        <v/>
      </c>
      <c r="AG424">
        <f>MAX(0,AG423*(1+AG$6/Setup!$C$13)-CE424-EC424)+IF($K424=14,$D424,0)</f>
        <v/>
      </c>
      <c r="AH424">
        <f>MAX(0,AH423*(1+AH$6/Setup!$C$13)-CF424-ED424)+IF($K424=15,$D424,0)</f>
        <v/>
      </c>
      <c r="AI424">
        <f>MAX(0,AI423*(1+AI$6/Setup!$C$13)-CG424-EE424)+IF($K424=16,$D424,0)</f>
        <v/>
      </c>
      <c r="AJ424">
        <f>MAX(0,AJ423*(1+AJ$6/Setup!$C$13)-CH424-EF424)+IF($K424=17,$D424,0)</f>
        <v/>
      </c>
      <c r="AK424">
        <f>MAX(0,AK423*(1+AK$6/Setup!$C$13)-CI424-EG424)+IF($K424=18,$D424,0)</f>
        <v/>
      </c>
      <c r="AL424">
        <f>MAX(0,AL423*(1+AL$6/Setup!$C$13)-CJ424-EH424)+IF($K424=19,$D424,0)</f>
        <v/>
      </c>
      <c r="AM424">
        <f>MAX(0,AM423*(1+AM$6/Setup!$C$13)-CK424-EI424)+IF($K424=20,$D424,0)</f>
        <v/>
      </c>
      <c r="AN424">
        <f>MAX(0,AN423*(1+AN$6/Setup!$C$13)-CL424-EJ424)+IF($K424=21,$D424,0)</f>
        <v/>
      </c>
      <c r="AO424">
        <f>MAX(0,AO423*(1+AO$6/Setup!$C$13)-CM424-EK424)+IF($K424=22,$D424,0)</f>
        <v/>
      </c>
      <c r="AP424">
        <f>MAX(0,AP423*(1+AP$6/Setup!$C$13)-CN424-EL424)+IF($K424=23,$D424,0)</f>
        <v/>
      </c>
      <c r="AQ424">
        <f>MAX(0,AQ423*(1+AQ$6/Setup!$C$13)-CO424-EM424)+IF($K424=24,$D424,0)</f>
        <v/>
      </c>
      <c r="AR424">
        <f>MAX(0,AR423*(1+AR$6/Setup!$C$13)-CP424-EN424)+IF($K424=25,$D424,0)</f>
        <v/>
      </c>
      <c r="AS424">
        <f>MAX(0,AS423*(1+AS$6/Setup!$C$13)-CQ424-EO424)+IF($K424=26,$D424,0)</f>
        <v/>
      </c>
      <c r="AT424">
        <f>MAX(0,AT423*(1+AT$6/Setup!$C$13)-CR424-EP424)+IF($K424=27,$D424,0)</f>
        <v/>
      </c>
      <c r="AU424">
        <f>MAX(0,AU423*(1+AU$6/Setup!$C$13)-CS424-EQ424)+IF($K424=28,$D424,0)</f>
        <v/>
      </c>
      <c r="AV424">
        <f>MAX(0,AV423*(1+AV$6/Setup!$C$13)-CT424-ER424)+IF($K424=29,$D424,0)</f>
        <v/>
      </c>
      <c r="AW424">
        <f>MAX(0,AW423*(1+AW$6/Setup!$C$13)-CU424-ES424)+IF($K424=30,$D424,0)</f>
        <v/>
      </c>
      <c r="AX424">
        <f>MAX(0,AX423*(1+AX$6/Setup!$C$13)-CV424-ET424)+IF($K424=31,$D424,0)</f>
        <v/>
      </c>
      <c r="AY424">
        <f>MAX(0,AY423*(1+AY$6/Setup!$C$13)-CW424-EU424)+IF($K424=32,$D424,0)</f>
        <v/>
      </c>
      <c r="AZ424">
        <f>MAX(0,AZ423*(1+AZ$6/Setup!$C$13)-CX424-EV424)+IF($K424=33,$D424,0)</f>
        <v/>
      </c>
      <c r="BA424">
        <f>MAX(0,BA423*(1+BA$6/Setup!$C$13)-CY424-EW424)+IF($K424=34,$D424,0)</f>
        <v/>
      </c>
      <c r="BB424">
        <f>MAX(0,BB423*(1+BB$6/Setup!$C$13)-CZ424-EX424)+IF($K424=35,$D424,0)</f>
        <v/>
      </c>
      <c r="BC424">
        <f>MAX(0,BC423*(1+BC$6/Setup!$C$13)-DA424-EY424)+IF($K424=36,$D424,0)</f>
        <v/>
      </c>
      <c r="BD424">
        <f>MAX(0,BD423*(1+BD$6/Setup!$C$13)-DB424-EZ424)+IF($K424=37,$D424,0)</f>
        <v/>
      </c>
      <c r="BE424">
        <f>MAX(0,BE423*(1+BE$6/Setup!$C$13)-DC424-FA424)+IF($K424=38,$D424,0)</f>
        <v/>
      </c>
      <c r="BF424">
        <f>MAX(0,BF423*(1+BF$6/Setup!$C$13)-DD424-FB424)+IF($K424=39,$D424,0)</f>
        <v/>
      </c>
      <c r="BG424">
        <f>MAX(0,BG423*(1+BG$6/Setup!$C$13)-DE424-FC424)+IF($K424=40,$D424,0)</f>
        <v/>
      </c>
      <c r="BH424">
        <f>MAX(0,BH423*(1+BH$6/Setup!$C$13)-DF424-FD424)+IF($K424=41,$D424,0)</f>
        <v/>
      </c>
      <c r="BI424">
        <f>MAX(0,BI423*(1+BI$6/Setup!$C$13)-DG424-FE424)+IF($K424=42,$D424,0)</f>
        <v/>
      </c>
      <c r="BJ424">
        <f>MAX(0,BJ423*(1+BJ$6/Setup!$C$13)-DH424-FF424)+IF($K424=43,$D424,0)</f>
        <v/>
      </c>
      <c r="BK424">
        <f>MAX(0,BK423*(1+BK$6/Setup!$C$13)-DI424-FG424)+IF($K424=44,$D424,0)</f>
        <v/>
      </c>
      <c r="BL424">
        <f>MAX(0,BL423*(1+BL$6/Setup!$C$13)-DJ424-FH424)+IF($K424=45,$D424,0)</f>
        <v/>
      </c>
      <c r="BM424">
        <f>MAX(0,BM423*(1+BM$6/Setup!$C$13)-DK424-FI424)+IF($K424=46,$D424,0)</f>
        <v/>
      </c>
      <c r="BN424">
        <f>MAX(0,BN423*(1+BN$6/Setup!$C$13)-DL424-FJ424)+IF($K424=47,$D424,0)</f>
        <v/>
      </c>
      <c r="BO424">
        <f>MAX(0,BO423*(1+BO$6/Setup!$C$13)-DM424-FK424)+IF($K424=48,$D424,0)</f>
        <v/>
      </c>
      <c r="BP424">
        <f>MAX(0,BP423*(1+BP$6/Setup!$C$13)-DN424-FL424)+IF($K424=49,$D424,0)</f>
        <v/>
      </c>
      <c r="BQ424">
        <f>MAX(0,BQ423*(1+BQ$6/Setup!$C$13)-DO424-FM424)+IF($K424=50,$D424,0)</f>
        <v/>
      </c>
      <c r="BR424">
        <f>MIN(T423*(1+T$6/Setup!$C$13),T$7)</f>
        <v/>
      </c>
      <c r="BS424">
        <f>MIN(U423*(1+U$6/Setup!$C$13),U$7)</f>
        <v/>
      </c>
      <c r="BT424">
        <f>MIN(V423*(1+V$6/Setup!$C$13),V$7)</f>
        <v/>
      </c>
      <c r="BU424">
        <f>MIN(W423*(1+W$6/Setup!$C$13),W$7)</f>
        <v/>
      </c>
      <c r="BV424">
        <f>MIN(X423*(1+X$6/Setup!$C$13),X$7)</f>
        <v/>
      </c>
      <c r="BW424">
        <f>MIN(Y423*(1+Y$6/Setup!$C$13),Y$7)</f>
        <v/>
      </c>
      <c r="BX424">
        <f>MIN(Z423*(1+Z$6/Setup!$C$13),Z$7)</f>
        <v/>
      </c>
      <c r="BY424">
        <f>MIN(AA423*(1+AA$6/Setup!$C$13),AA$7)</f>
        <v/>
      </c>
      <c r="BZ424">
        <f>MIN(AB423*(1+AB$6/Setup!$C$13),AB$7)</f>
        <v/>
      </c>
      <c r="CA424">
        <f>MIN(AC423*(1+AC$6/Setup!$C$13),AC$7)</f>
        <v/>
      </c>
      <c r="CB424">
        <f>MIN(AD423*(1+AD$6/Setup!$C$13),AD$7)</f>
        <v/>
      </c>
      <c r="CC424">
        <f>MIN(AE423*(1+AE$6/Setup!$C$13),AE$7)</f>
        <v/>
      </c>
      <c r="CD424">
        <f>MIN(AF423*(1+AF$6/Setup!$C$13),AF$7)</f>
        <v/>
      </c>
      <c r="CE424">
        <f>MIN(AG423*(1+AG$6/Setup!$C$13),AG$7)</f>
        <v/>
      </c>
      <c r="CF424">
        <f>MIN(AH423*(1+AH$6/Setup!$C$13),AH$7)</f>
        <v/>
      </c>
      <c r="CG424">
        <f>MIN(AI423*(1+AI$6/Setup!$C$13),AI$7)</f>
        <v/>
      </c>
      <c r="CH424">
        <f>MIN(AJ423*(1+AJ$6/Setup!$C$13),AJ$7)</f>
        <v/>
      </c>
      <c r="CI424">
        <f>MIN(AK423*(1+AK$6/Setup!$C$13),AK$7)</f>
        <v/>
      </c>
      <c r="CJ424">
        <f>MIN(AL423*(1+AL$6/Setup!$C$13),AL$7)</f>
        <v/>
      </c>
      <c r="CK424">
        <f>MIN(AM423*(1+AM$6/Setup!$C$13),AM$7)</f>
        <v/>
      </c>
      <c r="CL424">
        <f>MIN(AN423*(1+AN$6/Setup!$C$13),AN$7)</f>
        <v/>
      </c>
      <c r="CM424">
        <f>MIN(AO423*(1+AO$6/Setup!$C$13),AO$7)</f>
        <v/>
      </c>
      <c r="CN424">
        <f>MIN(AP423*(1+AP$6/Setup!$C$13),AP$7)</f>
        <v/>
      </c>
      <c r="CO424">
        <f>MIN(AQ423*(1+AQ$6/Setup!$C$13),AQ$7)</f>
        <v/>
      </c>
      <c r="CP424">
        <f>MIN(AR423*(1+AR$6/Setup!$C$13),AR$7)</f>
        <v/>
      </c>
      <c r="CQ424">
        <f>MIN(AS423*(1+AS$6/Setup!$C$13),AS$7)</f>
        <v/>
      </c>
      <c r="CR424">
        <f>MIN(AT423*(1+AT$6/Setup!$C$13),AT$7)</f>
        <v/>
      </c>
      <c r="CS424">
        <f>MIN(AU423*(1+AU$6/Setup!$C$13),AU$7)</f>
        <v/>
      </c>
      <c r="CT424">
        <f>MIN(AV423*(1+AV$6/Setup!$C$13),AV$7)</f>
        <v/>
      </c>
      <c r="CU424">
        <f>MIN(AW423*(1+AW$6/Setup!$C$13),AW$7)</f>
        <v/>
      </c>
      <c r="CV424">
        <f>MIN(AX423*(1+AX$6/Setup!$C$13),AX$7)</f>
        <v/>
      </c>
      <c r="CW424">
        <f>MIN(AY423*(1+AY$6/Setup!$C$13),AY$7)</f>
        <v/>
      </c>
      <c r="CX424">
        <f>MIN(AZ423*(1+AZ$6/Setup!$C$13),AZ$7)</f>
        <v/>
      </c>
      <c r="CY424">
        <f>MIN(BA423*(1+BA$6/Setup!$C$13),BA$7)</f>
        <v/>
      </c>
      <c r="CZ424">
        <f>MIN(BB423*(1+BB$6/Setup!$C$13),BB$7)</f>
        <v/>
      </c>
      <c r="DA424">
        <f>MIN(BC423*(1+BC$6/Setup!$C$13),BC$7)</f>
        <v/>
      </c>
      <c r="DB424">
        <f>MIN(BD423*(1+BD$6/Setup!$C$13),BD$7)</f>
        <v/>
      </c>
      <c r="DC424">
        <f>MIN(BE423*(1+BE$6/Setup!$C$13),BE$7)</f>
        <v/>
      </c>
      <c r="DD424">
        <f>MIN(BF423*(1+BF$6/Setup!$C$13),BF$7)</f>
        <v/>
      </c>
      <c r="DE424">
        <f>MIN(BG423*(1+BG$6/Setup!$C$13),BG$7)</f>
        <v/>
      </c>
      <c r="DF424">
        <f>MIN(BH423*(1+BH$6/Setup!$C$13),BH$7)</f>
        <v/>
      </c>
      <c r="DG424">
        <f>MIN(BI423*(1+BI$6/Setup!$C$13),BI$7)</f>
        <v/>
      </c>
      <c r="DH424">
        <f>MIN(BJ423*(1+BJ$6/Setup!$C$13),BJ$7)</f>
        <v/>
      </c>
      <c r="DI424">
        <f>MIN(BK423*(1+BK$6/Setup!$C$13),BK$7)</f>
        <v/>
      </c>
      <c r="DJ424">
        <f>MIN(BL423*(1+BL$6/Setup!$C$13),BL$7)</f>
        <v/>
      </c>
      <c r="DK424">
        <f>MIN(BM423*(1+BM$6/Setup!$C$13),BM$7)</f>
        <v/>
      </c>
      <c r="DL424">
        <f>MIN(BN423*(1+BN$6/Setup!$C$13),BN$7)</f>
        <v/>
      </c>
      <c r="DM424">
        <f>MIN(BO423*(1+BO$6/Setup!$C$13),BO$7)</f>
        <v/>
      </c>
      <c r="DN424">
        <f>MIN(BP423*(1+BP$6/Setup!$C$13),BP$7)</f>
        <v/>
      </c>
      <c r="DO424">
        <f>MIN(BQ423*(1+BQ$6/Setup!$C$13),BQ$7)</f>
        <v/>
      </c>
      <c r="DP424">
        <f>MIN(T423*(1+T$6/Setup!$C$13)-BR424,$H424)</f>
        <v/>
      </c>
      <c r="DQ424">
        <f>MIN(U423*(1+U$6/Setup!$C$13)-BS424,MAX(0,$H424-SUM($DP424:DP424)))</f>
        <v/>
      </c>
      <c r="DR424">
        <f>MIN(V423*(1+V$6/Setup!$C$13)-BT424,MAX(0,$H424-SUM($DP424:DQ424)))</f>
        <v/>
      </c>
      <c r="DS424">
        <f>MIN(W423*(1+W$6/Setup!$C$13)-BU424,MAX(0,$H424-SUM($DP424:DR424)))</f>
        <v/>
      </c>
      <c r="DT424">
        <f>MIN(X423*(1+X$6/Setup!$C$13)-BV424,MAX(0,$H424-SUM($DP424:DS424)))</f>
        <v/>
      </c>
      <c r="DU424">
        <f>MIN(Y423*(1+Y$6/Setup!$C$13)-BW424,MAX(0,$H424-SUM($DP424:DT424)))</f>
        <v/>
      </c>
      <c r="DV424">
        <f>MIN(Z423*(1+Z$6/Setup!$C$13)-BX424,MAX(0,$H424-SUM($DP424:DU424)))</f>
        <v/>
      </c>
      <c r="DW424">
        <f>MIN(AA423*(1+AA$6/Setup!$C$13)-BY424,MAX(0,$H424-SUM($DP424:DV424)))</f>
        <v/>
      </c>
      <c r="DX424">
        <f>MIN(AB423*(1+AB$6/Setup!$C$13)-BZ424,MAX(0,$H424-SUM($DP424:DW424)))</f>
        <v/>
      </c>
      <c r="DY424">
        <f>MIN(AC423*(1+AC$6/Setup!$C$13)-CA424,MAX(0,$H424-SUM($DP424:DX424)))</f>
        <v/>
      </c>
      <c r="DZ424">
        <f>MIN(AD423*(1+AD$6/Setup!$C$13)-CB424,MAX(0,$H424-SUM($DP424:DY424)))</f>
        <v/>
      </c>
      <c r="EA424">
        <f>MIN(AE423*(1+AE$6/Setup!$C$13)-CC424,MAX(0,$H424-SUM($DP424:DZ424)))</f>
        <v/>
      </c>
      <c r="EB424">
        <f>MIN(AF423*(1+AF$6/Setup!$C$13)-CD424,MAX(0,$H424-SUM($DP424:EA424)))</f>
        <v/>
      </c>
      <c r="EC424">
        <f>MIN(AG423*(1+AG$6/Setup!$C$13)-CE424,MAX(0,$H424-SUM($DP424:EB424)))</f>
        <v/>
      </c>
      <c r="ED424">
        <f>MIN(AH423*(1+AH$6/Setup!$C$13)-CF424,MAX(0,$H424-SUM($DP424:EC424)))</f>
        <v/>
      </c>
      <c r="EE424">
        <f>MIN(AI423*(1+AI$6/Setup!$C$13)-CG424,MAX(0,$H424-SUM($DP424:ED424)))</f>
        <v/>
      </c>
      <c r="EF424">
        <f>MIN(AJ423*(1+AJ$6/Setup!$C$13)-CH424,MAX(0,$H424-SUM($DP424:EE424)))</f>
        <v/>
      </c>
      <c r="EG424">
        <f>MIN(AK423*(1+AK$6/Setup!$C$13)-CI424,MAX(0,$H424-SUM($DP424:EF424)))</f>
        <v/>
      </c>
      <c r="EH424">
        <f>MIN(AL423*(1+AL$6/Setup!$C$13)-CJ424,MAX(0,$H424-SUM($DP424:EG424)))</f>
        <v/>
      </c>
      <c r="EI424">
        <f>MIN(AM423*(1+AM$6/Setup!$C$13)-CK424,MAX(0,$H424-SUM($DP424:EH424)))</f>
        <v/>
      </c>
      <c r="EJ424">
        <f>MIN(AN423*(1+AN$6/Setup!$C$13)-CL424,MAX(0,$H424-SUM($DP424:EI424)))</f>
        <v/>
      </c>
      <c r="EK424">
        <f>MIN(AO423*(1+AO$6/Setup!$C$13)-CM424,MAX(0,$H424-SUM($DP424:EJ424)))</f>
        <v/>
      </c>
      <c r="EL424">
        <f>MIN(AP423*(1+AP$6/Setup!$C$13)-CN424,MAX(0,$H424-SUM($DP424:EK424)))</f>
        <v/>
      </c>
      <c r="EM424">
        <f>MIN(AQ423*(1+AQ$6/Setup!$C$13)-CO424,MAX(0,$H424-SUM($DP424:EL424)))</f>
        <v/>
      </c>
      <c r="EN424">
        <f>MIN(AR423*(1+AR$6/Setup!$C$13)-CP424,MAX(0,$H424-SUM($DP424:EM424)))</f>
        <v/>
      </c>
      <c r="EO424">
        <f>MIN(AS423*(1+AS$6/Setup!$C$13)-CQ424,MAX(0,$H424-SUM($DP424:EN424)))</f>
        <v/>
      </c>
      <c r="EP424">
        <f>MIN(AT423*(1+AT$6/Setup!$C$13)-CR424,MAX(0,$H424-SUM($DP424:EO424)))</f>
        <v/>
      </c>
      <c r="EQ424">
        <f>MIN(AU423*(1+AU$6/Setup!$C$13)-CS424,MAX(0,$H424-SUM($DP424:EP424)))</f>
        <v/>
      </c>
      <c r="ER424">
        <f>MIN(AV423*(1+AV$6/Setup!$C$13)-CT424,MAX(0,$H424-SUM($DP424:EQ424)))</f>
        <v/>
      </c>
      <c r="ES424">
        <f>MIN(AW423*(1+AW$6/Setup!$C$13)-CU424,MAX(0,$H424-SUM($DP424:ER424)))</f>
        <v/>
      </c>
      <c r="ET424">
        <f>MIN(AX423*(1+AX$6/Setup!$C$13)-CV424,MAX(0,$H424-SUM($DP424:ES424)))</f>
        <v/>
      </c>
      <c r="EU424">
        <f>MIN(AY423*(1+AY$6/Setup!$C$13)-CW424,MAX(0,$H424-SUM($DP424:ET424)))</f>
        <v/>
      </c>
      <c r="EV424">
        <f>MIN(AZ423*(1+AZ$6/Setup!$C$13)-CX424,MAX(0,$H424-SUM($DP424:EU424)))</f>
        <v/>
      </c>
      <c r="EW424">
        <f>MIN(BA423*(1+BA$6/Setup!$C$13)-CY424,MAX(0,$H424-SUM($DP424:EV424)))</f>
        <v/>
      </c>
      <c r="EX424">
        <f>MIN(BB423*(1+BB$6/Setup!$C$13)-CZ424,MAX(0,$H424-SUM($DP424:EW424)))</f>
        <v/>
      </c>
      <c r="EY424">
        <f>MIN(BC423*(1+BC$6/Setup!$C$13)-DA424,MAX(0,$H424-SUM($DP424:EX424)))</f>
        <v/>
      </c>
      <c r="EZ424">
        <f>MIN(BD423*(1+BD$6/Setup!$C$13)-DB424,MAX(0,$H424-SUM($DP424:EY424)))</f>
        <v/>
      </c>
      <c r="FA424">
        <f>MIN(BE423*(1+BE$6/Setup!$C$13)-DC424,MAX(0,$H424-SUM($DP424:EZ424)))</f>
        <v/>
      </c>
      <c r="FB424">
        <f>MIN(BF423*(1+BF$6/Setup!$C$13)-DD424,MAX(0,$H424-SUM($DP424:FA424)))</f>
        <v/>
      </c>
      <c r="FC424">
        <f>MIN(BG423*(1+BG$6/Setup!$C$13)-DE424,MAX(0,$H424-SUM($DP424:FB424)))</f>
        <v/>
      </c>
      <c r="FD424">
        <f>MIN(BH423*(1+BH$6/Setup!$C$13)-DF424,MAX(0,$H424-SUM($DP424:FC424)))</f>
        <v/>
      </c>
      <c r="FE424">
        <f>MIN(BI423*(1+BI$6/Setup!$C$13)-DG424,MAX(0,$H424-SUM($DP424:FD424)))</f>
        <v/>
      </c>
      <c r="FF424">
        <f>MIN(BJ423*(1+BJ$6/Setup!$C$13)-DH424,MAX(0,$H424-SUM($DP424:FE424)))</f>
        <v/>
      </c>
      <c r="FG424">
        <f>MIN(BK423*(1+BK$6/Setup!$C$13)-DI424,MAX(0,$H424-SUM($DP424:FF424)))</f>
        <v/>
      </c>
      <c r="FH424">
        <f>MIN(BL423*(1+BL$6/Setup!$C$13)-DJ424,MAX(0,$H424-SUM($DP424:FG424)))</f>
        <v/>
      </c>
      <c r="FI424">
        <f>MIN(BM423*(1+BM$6/Setup!$C$13)-DK424,MAX(0,$H424-SUM($DP424:FH424)))</f>
        <v/>
      </c>
      <c r="FJ424">
        <f>MIN(BN423*(1+BN$6/Setup!$C$13)-DL424,MAX(0,$H424-SUM($DP424:FI424)))</f>
        <v/>
      </c>
      <c r="FK424">
        <f>MIN(BO423*(1+BO$6/Setup!$C$13)-DM424,MAX(0,$H424-SUM($DP424:FJ424)))</f>
        <v/>
      </c>
      <c r="FL424">
        <f>MIN(BP423*(1+BP$6/Setup!$C$13)-DN424,MAX(0,$H424-SUM($DP424:FK424)))</f>
        <v/>
      </c>
      <c r="FM424">
        <f>MIN(BQ423*(1+BQ$6/Setup!$C$13)-DO424,MAX(0,$H424-SUM($DP424:FL424)))</f>
        <v/>
      </c>
    </row>
    <row r="425">
      <c r="A425">
        <f>A424+1</f>
        <v/>
      </c>
      <c r="B425">
        <f>IF(Setup!$C$6="Every week",Setup!$C$7+7*(A425-1),IF(Setup!$C$6="Every 2 weeks",Setup!$C$7+14*(A425-1),IF(Setup!$C$6="Every month",EDATE(Setup!$C$7,A425-1),EOMONTH(Setup!$C$7,INT((A425-1+Setup!$C$20)/2)-1)+MIN(IF(MOD(A425-1+Setup!$C$20,2)=0,Setup!$C$18,Setup!$C$19),DAY(EOMONTH(Setup!$C$7,INT((A425-1+Setup!$C$20)/2)))))))</f>
        <v/>
      </c>
      <c r="C425">
        <f>N('Paycheck Plan'!J421)</f>
        <v/>
      </c>
      <c r="D425">
        <f>N('Paycheck Plan'!K421)</f>
        <v/>
      </c>
      <c r="E425">
        <f>MIN(MAX(0,Setup!$C$10-F424),MAX(0,Setup!$C$8+C425-G425))</f>
        <v/>
      </c>
      <c r="F425">
        <f>F424+E425</f>
        <v/>
      </c>
      <c r="G425">
        <f>MIN(Setup!$C$14,MAX(0,Setup!$C$8+C425))</f>
        <v/>
      </c>
      <c r="H425">
        <f>MAX(0,Setup!$C$8+C425-G425-E425)+SUM($T$7:$BQ$7)-SUM(BR425:DO425)</f>
        <v/>
      </c>
      <c r="I425">
        <f>SUMPRODUCT(T424:BQ424,$T$6:$BQ$6)/Setup!$C$13</f>
        <v/>
      </c>
      <c r="J425">
        <f>SUM(T425:BQ425)</f>
        <v/>
      </c>
      <c r="K425">
        <f>IF(MAX(DP425:FM425)&gt;0,MATCH(MAX(DP425:FM425),DP425:FM425,0),1)</f>
        <v/>
      </c>
      <c r="T425">
        <f>MAX(0,T424*(1+T$6/Setup!$C$13)-BR425-DP425)+IF($K425=1,$D425,0)</f>
        <v/>
      </c>
      <c r="U425">
        <f>MAX(0,U424*(1+U$6/Setup!$C$13)-BS425-DQ425)+IF($K425=2,$D425,0)</f>
        <v/>
      </c>
      <c r="V425">
        <f>MAX(0,V424*(1+V$6/Setup!$C$13)-BT425-DR425)+IF($K425=3,$D425,0)</f>
        <v/>
      </c>
      <c r="W425">
        <f>MAX(0,W424*(1+W$6/Setup!$C$13)-BU425-DS425)+IF($K425=4,$D425,0)</f>
        <v/>
      </c>
      <c r="X425">
        <f>MAX(0,X424*(1+X$6/Setup!$C$13)-BV425-DT425)+IF($K425=5,$D425,0)</f>
        <v/>
      </c>
      <c r="Y425">
        <f>MAX(0,Y424*(1+Y$6/Setup!$C$13)-BW425-DU425)+IF($K425=6,$D425,0)</f>
        <v/>
      </c>
      <c r="Z425">
        <f>MAX(0,Z424*(1+Z$6/Setup!$C$13)-BX425-DV425)+IF($K425=7,$D425,0)</f>
        <v/>
      </c>
      <c r="AA425">
        <f>MAX(0,AA424*(1+AA$6/Setup!$C$13)-BY425-DW425)+IF($K425=8,$D425,0)</f>
        <v/>
      </c>
      <c r="AB425">
        <f>MAX(0,AB424*(1+AB$6/Setup!$C$13)-BZ425-DX425)+IF($K425=9,$D425,0)</f>
        <v/>
      </c>
      <c r="AC425">
        <f>MAX(0,AC424*(1+AC$6/Setup!$C$13)-CA425-DY425)+IF($K425=10,$D425,0)</f>
        <v/>
      </c>
      <c r="AD425">
        <f>MAX(0,AD424*(1+AD$6/Setup!$C$13)-CB425-DZ425)+IF($K425=11,$D425,0)</f>
        <v/>
      </c>
      <c r="AE425">
        <f>MAX(0,AE424*(1+AE$6/Setup!$C$13)-CC425-EA425)+IF($K425=12,$D425,0)</f>
        <v/>
      </c>
      <c r="AF425">
        <f>MAX(0,AF424*(1+AF$6/Setup!$C$13)-CD425-EB425)+IF($K425=13,$D425,0)</f>
        <v/>
      </c>
      <c r="AG425">
        <f>MAX(0,AG424*(1+AG$6/Setup!$C$13)-CE425-EC425)+IF($K425=14,$D425,0)</f>
        <v/>
      </c>
      <c r="AH425">
        <f>MAX(0,AH424*(1+AH$6/Setup!$C$13)-CF425-ED425)+IF($K425=15,$D425,0)</f>
        <v/>
      </c>
      <c r="AI425">
        <f>MAX(0,AI424*(1+AI$6/Setup!$C$13)-CG425-EE425)+IF($K425=16,$D425,0)</f>
        <v/>
      </c>
      <c r="AJ425">
        <f>MAX(0,AJ424*(1+AJ$6/Setup!$C$13)-CH425-EF425)+IF($K425=17,$D425,0)</f>
        <v/>
      </c>
      <c r="AK425">
        <f>MAX(0,AK424*(1+AK$6/Setup!$C$13)-CI425-EG425)+IF($K425=18,$D425,0)</f>
        <v/>
      </c>
      <c r="AL425">
        <f>MAX(0,AL424*(1+AL$6/Setup!$C$13)-CJ425-EH425)+IF($K425=19,$D425,0)</f>
        <v/>
      </c>
      <c r="AM425">
        <f>MAX(0,AM424*(1+AM$6/Setup!$C$13)-CK425-EI425)+IF($K425=20,$D425,0)</f>
        <v/>
      </c>
      <c r="AN425">
        <f>MAX(0,AN424*(1+AN$6/Setup!$C$13)-CL425-EJ425)+IF($K425=21,$D425,0)</f>
        <v/>
      </c>
      <c r="AO425">
        <f>MAX(0,AO424*(1+AO$6/Setup!$C$13)-CM425-EK425)+IF($K425=22,$D425,0)</f>
        <v/>
      </c>
      <c r="AP425">
        <f>MAX(0,AP424*(1+AP$6/Setup!$C$13)-CN425-EL425)+IF($K425=23,$D425,0)</f>
        <v/>
      </c>
      <c r="AQ425">
        <f>MAX(0,AQ424*(1+AQ$6/Setup!$C$13)-CO425-EM425)+IF($K425=24,$D425,0)</f>
        <v/>
      </c>
      <c r="AR425">
        <f>MAX(0,AR424*(1+AR$6/Setup!$C$13)-CP425-EN425)+IF($K425=25,$D425,0)</f>
        <v/>
      </c>
      <c r="AS425">
        <f>MAX(0,AS424*(1+AS$6/Setup!$C$13)-CQ425-EO425)+IF($K425=26,$D425,0)</f>
        <v/>
      </c>
      <c r="AT425">
        <f>MAX(0,AT424*(1+AT$6/Setup!$C$13)-CR425-EP425)+IF($K425=27,$D425,0)</f>
        <v/>
      </c>
      <c r="AU425">
        <f>MAX(0,AU424*(1+AU$6/Setup!$C$13)-CS425-EQ425)+IF($K425=28,$D425,0)</f>
        <v/>
      </c>
      <c r="AV425">
        <f>MAX(0,AV424*(1+AV$6/Setup!$C$13)-CT425-ER425)+IF($K425=29,$D425,0)</f>
        <v/>
      </c>
      <c r="AW425">
        <f>MAX(0,AW424*(1+AW$6/Setup!$C$13)-CU425-ES425)+IF($K425=30,$D425,0)</f>
        <v/>
      </c>
      <c r="AX425">
        <f>MAX(0,AX424*(1+AX$6/Setup!$C$13)-CV425-ET425)+IF($K425=31,$D425,0)</f>
        <v/>
      </c>
      <c r="AY425">
        <f>MAX(0,AY424*(1+AY$6/Setup!$C$13)-CW425-EU425)+IF($K425=32,$D425,0)</f>
        <v/>
      </c>
      <c r="AZ425">
        <f>MAX(0,AZ424*(1+AZ$6/Setup!$C$13)-CX425-EV425)+IF($K425=33,$D425,0)</f>
        <v/>
      </c>
      <c r="BA425">
        <f>MAX(0,BA424*(1+BA$6/Setup!$C$13)-CY425-EW425)+IF($K425=34,$D425,0)</f>
        <v/>
      </c>
      <c r="BB425">
        <f>MAX(0,BB424*(1+BB$6/Setup!$C$13)-CZ425-EX425)+IF($K425=35,$D425,0)</f>
        <v/>
      </c>
      <c r="BC425">
        <f>MAX(0,BC424*(1+BC$6/Setup!$C$13)-DA425-EY425)+IF($K425=36,$D425,0)</f>
        <v/>
      </c>
      <c r="BD425">
        <f>MAX(0,BD424*(1+BD$6/Setup!$C$13)-DB425-EZ425)+IF($K425=37,$D425,0)</f>
        <v/>
      </c>
      <c r="BE425">
        <f>MAX(0,BE424*(1+BE$6/Setup!$C$13)-DC425-FA425)+IF($K425=38,$D425,0)</f>
        <v/>
      </c>
      <c r="BF425">
        <f>MAX(0,BF424*(1+BF$6/Setup!$C$13)-DD425-FB425)+IF($K425=39,$D425,0)</f>
        <v/>
      </c>
      <c r="BG425">
        <f>MAX(0,BG424*(1+BG$6/Setup!$C$13)-DE425-FC425)+IF($K425=40,$D425,0)</f>
        <v/>
      </c>
      <c r="BH425">
        <f>MAX(0,BH424*(1+BH$6/Setup!$C$13)-DF425-FD425)+IF($K425=41,$D425,0)</f>
        <v/>
      </c>
      <c r="BI425">
        <f>MAX(0,BI424*(1+BI$6/Setup!$C$13)-DG425-FE425)+IF($K425=42,$D425,0)</f>
        <v/>
      </c>
      <c r="BJ425">
        <f>MAX(0,BJ424*(1+BJ$6/Setup!$C$13)-DH425-FF425)+IF($K425=43,$D425,0)</f>
        <v/>
      </c>
      <c r="BK425">
        <f>MAX(0,BK424*(1+BK$6/Setup!$C$13)-DI425-FG425)+IF($K425=44,$D425,0)</f>
        <v/>
      </c>
      <c r="BL425">
        <f>MAX(0,BL424*(1+BL$6/Setup!$C$13)-DJ425-FH425)+IF($K425=45,$D425,0)</f>
        <v/>
      </c>
      <c r="BM425">
        <f>MAX(0,BM424*(1+BM$6/Setup!$C$13)-DK425-FI425)+IF($K425=46,$D425,0)</f>
        <v/>
      </c>
      <c r="BN425">
        <f>MAX(0,BN424*(1+BN$6/Setup!$C$13)-DL425-FJ425)+IF($K425=47,$D425,0)</f>
        <v/>
      </c>
      <c r="BO425">
        <f>MAX(0,BO424*(1+BO$6/Setup!$C$13)-DM425-FK425)+IF($K425=48,$D425,0)</f>
        <v/>
      </c>
      <c r="BP425">
        <f>MAX(0,BP424*(1+BP$6/Setup!$C$13)-DN425-FL425)+IF($K425=49,$D425,0)</f>
        <v/>
      </c>
      <c r="BQ425">
        <f>MAX(0,BQ424*(1+BQ$6/Setup!$C$13)-DO425-FM425)+IF($K425=50,$D425,0)</f>
        <v/>
      </c>
      <c r="BR425">
        <f>MIN(T424*(1+T$6/Setup!$C$13),T$7)</f>
        <v/>
      </c>
      <c r="BS425">
        <f>MIN(U424*(1+U$6/Setup!$C$13),U$7)</f>
        <v/>
      </c>
      <c r="BT425">
        <f>MIN(V424*(1+V$6/Setup!$C$13),V$7)</f>
        <v/>
      </c>
      <c r="BU425">
        <f>MIN(W424*(1+W$6/Setup!$C$13),W$7)</f>
        <v/>
      </c>
      <c r="BV425">
        <f>MIN(X424*(1+X$6/Setup!$C$13),X$7)</f>
        <v/>
      </c>
      <c r="BW425">
        <f>MIN(Y424*(1+Y$6/Setup!$C$13),Y$7)</f>
        <v/>
      </c>
      <c r="BX425">
        <f>MIN(Z424*(1+Z$6/Setup!$C$13),Z$7)</f>
        <v/>
      </c>
      <c r="BY425">
        <f>MIN(AA424*(1+AA$6/Setup!$C$13),AA$7)</f>
        <v/>
      </c>
      <c r="BZ425">
        <f>MIN(AB424*(1+AB$6/Setup!$C$13),AB$7)</f>
        <v/>
      </c>
      <c r="CA425">
        <f>MIN(AC424*(1+AC$6/Setup!$C$13),AC$7)</f>
        <v/>
      </c>
      <c r="CB425">
        <f>MIN(AD424*(1+AD$6/Setup!$C$13),AD$7)</f>
        <v/>
      </c>
      <c r="CC425">
        <f>MIN(AE424*(1+AE$6/Setup!$C$13),AE$7)</f>
        <v/>
      </c>
      <c r="CD425">
        <f>MIN(AF424*(1+AF$6/Setup!$C$13),AF$7)</f>
        <v/>
      </c>
      <c r="CE425">
        <f>MIN(AG424*(1+AG$6/Setup!$C$13),AG$7)</f>
        <v/>
      </c>
      <c r="CF425">
        <f>MIN(AH424*(1+AH$6/Setup!$C$13),AH$7)</f>
        <v/>
      </c>
      <c r="CG425">
        <f>MIN(AI424*(1+AI$6/Setup!$C$13),AI$7)</f>
        <v/>
      </c>
      <c r="CH425">
        <f>MIN(AJ424*(1+AJ$6/Setup!$C$13),AJ$7)</f>
        <v/>
      </c>
      <c r="CI425">
        <f>MIN(AK424*(1+AK$6/Setup!$C$13),AK$7)</f>
        <v/>
      </c>
      <c r="CJ425">
        <f>MIN(AL424*(1+AL$6/Setup!$C$13),AL$7)</f>
        <v/>
      </c>
      <c r="CK425">
        <f>MIN(AM424*(1+AM$6/Setup!$C$13),AM$7)</f>
        <v/>
      </c>
      <c r="CL425">
        <f>MIN(AN424*(1+AN$6/Setup!$C$13),AN$7)</f>
        <v/>
      </c>
      <c r="CM425">
        <f>MIN(AO424*(1+AO$6/Setup!$C$13),AO$7)</f>
        <v/>
      </c>
      <c r="CN425">
        <f>MIN(AP424*(1+AP$6/Setup!$C$13),AP$7)</f>
        <v/>
      </c>
      <c r="CO425">
        <f>MIN(AQ424*(1+AQ$6/Setup!$C$13),AQ$7)</f>
        <v/>
      </c>
      <c r="CP425">
        <f>MIN(AR424*(1+AR$6/Setup!$C$13),AR$7)</f>
        <v/>
      </c>
      <c r="CQ425">
        <f>MIN(AS424*(1+AS$6/Setup!$C$13),AS$7)</f>
        <v/>
      </c>
      <c r="CR425">
        <f>MIN(AT424*(1+AT$6/Setup!$C$13),AT$7)</f>
        <v/>
      </c>
      <c r="CS425">
        <f>MIN(AU424*(1+AU$6/Setup!$C$13),AU$7)</f>
        <v/>
      </c>
      <c r="CT425">
        <f>MIN(AV424*(1+AV$6/Setup!$C$13),AV$7)</f>
        <v/>
      </c>
      <c r="CU425">
        <f>MIN(AW424*(1+AW$6/Setup!$C$13),AW$7)</f>
        <v/>
      </c>
      <c r="CV425">
        <f>MIN(AX424*(1+AX$6/Setup!$C$13),AX$7)</f>
        <v/>
      </c>
      <c r="CW425">
        <f>MIN(AY424*(1+AY$6/Setup!$C$13),AY$7)</f>
        <v/>
      </c>
      <c r="CX425">
        <f>MIN(AZ424*(1+AZ$6/Setup!$C$13),AZ$7)</f>
        <v/>
      </c>
      <c r="CY425">
        <f>MIN(BA424*(1+BA$6/Setup!$C$13),BA$7)</f>
        <v/>
      </c>
      <c r="CZ425">
        <f>MIN(BB424*(1+BB$6/Setup!$C$13),BB$7)</f>
        <v/>
      </c>
      <c r="DA425">
        <f>MIN(BC424*(1+BC$6/Setup!$C$13),BC$7)</f>
        <v/>
      </c>
      <c r="DB425">
        <f>MIN(BD424*(1+BD$6/Setup!$C$13),BD$7)</f>
        <v/>
      </c>
      <c r="DC425">
        <f>MIN(BE424*(1+BE$6/Setup!$C$13),BE$7)</f>
        <v/>
      </c>
      <c r="DD425">
        <f>MIN(BF424*(1+BF$6/Setup!$C$13),BF$7)</f>
        <v/>
      </c>
      <c r="DE425">
        <f>MIN(BG424*(1+BG$6/Setup!$C$13),BG$7)</f>
        <v/>
      </c>
      <c r="DF425">
        <f>MIN(BH424*(1+BH$6/Setup!$C$13),BH$7)</f>
        <v/>
      </c>
      <c r="DG425">
        <f>MIN(BI424*(1+BI$6/Setup!$C$13),BI$7)</f>
        <v/>
      </c>
      <c r="DH425">
        <f>MIN(BJ424*(1+BJ$6/Setup!$C$13),BJ$7)</f>
        <v/>
      </c>
      <c r="DI425">
        <f>MIN(BK424*(1+BK$6/Setup!$C$13),BK$7)</f>
        <v/>
      </c>
      <c r="DJ425">
        <f>MIN(BL424*(1+BL$6/Setup!$C$13),BL$7)</f>
        <v/>
      </c>
      <c r="DK425">
        <f>MIN(BM424*(1+BM$6/Setup!$C$13),BM$7)</f>
        <v/>
      </c>
      <c r="DL425">
        <f>MIN(BN424*(1+BN$6/Setup!$C$13),BN$7)</f>
        <v/>
      </c>
      <c r="DM425">
        <f>MIN(BO424*(1+BO$6/Setup!$C$13),BO$7)</f>
        <v/>
      </c>
      <c r="DN425">
        <f>MIN(BP424*(1+BP$6/Setup!$C$13),BP$7)</f>
        <v/>
      </c>
      <c r="DO425">
        <f>MIN(BQ424*(1+BQ$6/Setup!$C$13),BQ$7)</f>
        <v/>
      </c>
      <c r="DP425">
        <f>MIN(T424*(1+T$6/Setup!$C$13)-BR425,$H425)</f>
        <v/>
      </c>
      <c r="DQ425">
        <f>MIN(U424*(1+U$6/Setup!$C$13)-BS425,MAX(0,$H425-SUM($DP425:DP425)))</f>
        <v/>
      </c>
      <c r="DR425">
        <f>MIN(V424*(1+V$6/Setup!$C$13)-BT425,MAX(0,$H425-SUM($DP425:DQ425)))</f>
        <v/>
      </c>
      <c r="DS425">
        <f>MIN(W424*(1+W$6/Setup!$C$13)-BU425,MAX(0,$H425-SUM($DP425:DR425)))</f>
        <v/>
      </c>
      <c r="DT425">
        <f>MIN(X424*(1+X$6/Setup!$C$13)-BV425,MAX(0,$H425-SUM($DP425:DS425)))</f>
        <v/>
      </c>
      <c r="DU425">
        <f>MIN(Y424*(1+Y$6/Setup!$C$13)-BW425,MAX(0,$H425-SUM($DP425:DT425)))</f>
        <v/>
      </c>
      <c r="DV425">
        <f>MIN(Z424*(1+Z$6/Setup!$C$13)-BX425,MAX(0,$H425-SUM($DP425:DU425)))</f>
        <v/>
      </c>
      <c r="DW425">
        <f>MIN(AA424*(1+AA$6/Setup!$C$13)-BY425,MAX(0,$H425-SUM($DP425:DV425)))</f>
        <v/>
      </c>
      <c r="DX425">
        <f>MIN(AB424*(1+AB$6/Setup!$C$13)-BZ425,MAX(0,$H425-SUM($DP425:DW425)))</f>
        <v/>
      </c>
      <c r="DY425">
        <f>MIN(AC424*(1+AC$6/Setup!$C$13)-CA425,MAX(0,$H425-SUM($DP425:DX425)))</f>
        <v/>
      </c>
      <c r="DZ425">
        <f>MIN(AD424*(1+AD$6/Setup!$C$13)-CB425,MAX(0,$H425-SUM($DP425:DY425)))</f>
        <v/>
      </c>
      <c r="EA425">
        <f>MIN(AE424*(1+AE$6/Setup!$C$13)-CC425,MAX(0,$H425-SUM($DP425:DZ425)))</f>
        <v/>
      </c>
      <c r="EB425">
        <f>MIN(AF424*(1+AF$6/Setup!$C$13)-CD425,MAX(0,$H425-SUM($DP425:EA425)))</f>
        <v/>
      </c>
      <c r="EC425">
        <f>MIN(AG424*(1+AG$6/Setup!$C$13)-CE425,MAX(0,$H425-SUM($DP425:EB425)))</f>
        <v/>
      </c>
      <c r="ED425">
        <f>MIN(AH424*(1+AH$6/Setup!$C$13)-CF425,MAX(0,$H425-SUM($DP425:EC425)))</f>
        <v/>
      </c>
      <c r="EE425">
        <f>MIN(AI424*(1+AI$6/Setup!$C$13)-CG425,MAX(0,$H425-SUM($DP425:ED425)))</f>
        <v/>
      </c>
      <c r="EF425">
        <f>MIN(AJ424*(1+AJ$6/Setup!$C$13)-CH425,MAX(0,$H425-SUM($DP425:EE425)))</f>
        <v/>
      </c>
      <c r="EG425">
        <f>MIN(AK424*(1+AK$6/Setup!$C$13)-CI425,MAX(0,$H425-SUM($DP425:EF425)))</f>
        <v/>
      </c>
      <c r="EH425">
        <f>MIN(AL424*(1+AL$6/Setup!$C$13)-CJ425,MAX(0,$H425-SUM($DP425:EG425)))</f>
        <v/>
      </c>
      <c r="EI425">
        <f>MIN(AM424*(1+AM$6/Setup!$C$13)-CK425,MAX(0,$H425-SUM($DP425:EH425)))</f>
        <v/>
      </c>
      <c r="EJ425">
        <f>MIN(AN424*(1+AN$6/Setup!$C$13)-CL425,MAX(0,$H425-SUM($DP425:EI425)))</f>
        <v/>
      </c>
      <c r="EK425">
        <f>MIN(AO424*(1+AO$6/Setup!$C$13)-CM425,MAX(0,$H425-SUM($DP425:EJ425)))</f>
        <v/>
      </c>
      <c r="EL425">
        <f>MIN(AP424*(1+AP$6/Setup!$C$13)-CN425,MAX(0,$H425-SUM($DP425:EK425)))</f>
        <v/>
      </c>
      <c r="EM425">
        <f>MIN(AQ424*(1+AQ$6/Setup!$C$13)-CO425,MAX(0,$H425-SUM($DP425:EL425)))</f>
        <v/>
      </c>
      <c r="EN425">
        <f>MIN(AR424*(1+AR$6/Setup!$C$13)-CP425,MAX(0,$H425-SUM($DP425:EM425)))</f>
        <v/>
      </c>
      <c r="EO425">
        <f>MIN(AS424*(1+AS$6/Setup!$C$13)-CQ425,MAX(0,$H425-SUM($DP425:EN425)))</f>
        <v/>
      </c>
      <c r="EP425">
        <f>MIN(AT424*(1+AT$6/Setup!$C$13)-CR425,MAX(0,$H425-SUM($DP425:EO425)))</f>
        <v/>
      </c>
      <c r="EQ425">
        <f>MIN(AU424*(1+AU$6/Setup!$C$13)-CS425,MAX(0,$H425-SUM($DP425:EP425)))</f>
        <v/>
      </c>
      <c r="ER425">
        <f>MIN(AV424*(1+AV$6/Setup!$C$13)-CT425,MAX(0,$H425-SUM($DP425:EQ425)))</f>
        <v/>
      </c>
      <c r="ES425">
        <f>MIN(AW424*(1+AW$6/Setup!$C$13)-CU425,MAX(0,$H425-SUM($DP425:ER425)))</f>
        <v/>
      </c>
      <c r="ET425">
        <f>MIN(AX424*(1+AX$6/Setup!$C$13)-CV425,MAX(0,$H425-SUM($DP425:ES425)))</f>
        <v/>
      </c>
      <c r="EU425">
        <f>MIN(AY424*(1+AY$6/Setup!$C$13)-CW425,MAX(0,$H425-SUM($DP425:ET425)))</f>
        <v/>
      </c>
      <c r="EV425">
        <f>MIN(AZ424*(1+AZ$6/Setup!$C$13)-CX425,MAX(0,$H425-SUM($DP425:EU425)))</f>
        <v/>
      </c>
      <c r="EW425">
        <f>MIN(BA424*(1+BA$6/Setup!$C$13)-CY425,MAX(0,$H425-SUM($DP425:EV425)))</f>
        <v/>
      </c>
      <c r="EX425">
        <f>MIN(BB424*(1+BB$6/Setup!$C$13)-CZ425,MAX(0,$H425-SUM($DP425:EW425)))</f>
        <v/>
      </c>
      <c r="EY425">
        <f>MIN(BC424*(1+BC$6/Setup!$C$13)-DA425,MAX(0,$H425-SUM($DP425:EX425)))</f>
        <v/>
      </c>
      <c r="EZ425">
        <f>MIN(BD424*(1+BD$6/Setup!$C$13)-DB425,MAX(0,$H425-SUM($DP425:EY425)))</f>
        <v/>
      </c>
      <c r="FA425">
        <f>MIN(BE424*(1+BE$6/Setup!$C$13)-DC425,MAX(0,$H425-SUM($DP425:EZ425)))</f>
        <v/>
      </c>
      <c r="FB425">
        <f>MIN(BF424*(1+BF$6/Setup!$C$13)-DD425,MAX(0,$H425-SUM($DP425:FA425)))</f>
        <v/>
      </c>
      <c r="FC425">
        <f>MIN(BG424*(1+BG$6/Setup!$C$13)-DE425,MAX(0,$H425-SUM($DP425:FB425)))</f>
        <v/>
      </c>
      <c r="FD425">
        <f>MIN(BH424*(1+BH$6/Setup!$C$13)-DF425,MAX(0,$H425-SUM($DP425:FC425)))</f>
        <v/>
      </c>
      <c r="FE425">
        <f>MIN(BI424*(1+BI$6/Setup!$C$13)-DG425,MAX(0,$H425-SUM($DP425:FD425)))</f>
        <v/>
      </c>
      <c r="FF425">
        <f>MIN(BJ424*(1+BJ$6/Setup!$C$13)-DH425,MAX(0,$H425-SUM($DP425:FE425)))</f>
        <v/>
      </c>
      <c r="FG425">
        <f>MIN(BK424*(1+BK$6/Setup!$C$13)-DI425,MAX(0,$H425-SUM($DP425:FF425)))</f>
        <v/>
      </c>
      <c r="FH425">
        <f>MIN(BL424*(1+BL$6/Setup!$C$13)-DJ425,MAX(0,$H425-SUM($DP425:FG425)))</f>
        <v/>
      </c>
      <c r="FI425">
        <f>MIN(BM424*(1+BM$6/Setup!$C$13)-DK425,MAX(0,$H425-SUM($DP425:FH425)))</f>
        <v/>
      </c>
      <c r="FJ425">
        <f>MIN(BN424*(1+BN$6/Setup!$C$13)-DL425,MAX(0,$H425-SUM($DP425:FI425)))</f>
        <v/>
      </c>
      <c r="FK425">
        <f>MIN(BO424*(1+BO$6/Setup!$C$13)-DM425,MAX(0,$H425-SUM($DP425:FJ425)))</f>
        <v/>
      </c>
      <c r="FL425">
        <f>MIN(BP424*(1+BP$6/Setup!$C$13)-DN425,MAX(0,$H425-SUM($DP425:FK425)))</f>
        <v/>
      </c>
      <c r="FM425">
        <f>MIN(BQ424*(1+BQ$6/Setup!$C$13)-DO425,MAX(0,$H425-SUM($DP425:FL425)))</f>
        <v/>
      </c>
    </row>
    <row r="426">
      <c r="A426">
        <f>A425+1</f>
        <v/>
      </c>
      <c r="B426">
        <f>IF(Setup!$C$6="Every week",Setup!$C$7+7*(A426-1),IF(Setup!$C$6="Every 2 weeks",Setup!$C$7+14*(A426-1),IF(Setup!$C$6="Every month",EDATE(Setup!$C$7,A426-1),EOMONTH(Setup!$C$7,INT((A426-1+Setup!$C$20)/2)-1)+MIN(IF(MOD(A426-1+Setup!$C$20,2)=0,Setup!$C$18,Setup!$C$19),DAY(EOMONTH(Setup!$C$7,INT((A426-1+Setup!$C$20)/2)))))))</f>
        <v/>
      </c>
      <c r="C426">
        <f>N('Paycheck Plan'!J422)</f>
        <v/>
      </c>
      <c r="D426">
        <f>N('Paycheck Plan'!K422)</f>
        <v/>
      </c>
      <c r="E426">
        <f>MIN(MAX(0,Setup!$C$10-F425),MAX(0,Setup!$C$8+C426-G426))</f>
        <v/>
      </c>
      <c r="F426">
        <f>F425+E426</f>
        <v/>
      </c>
      <c r="G426">
        <f>MIN(Setup!$C$14,MAX(0,Setup!$C$8+C426))</f>
        <v/>
      </c>
      <c r="H426">
        <f>MAX(0,Setup!$C$8+C426-G426-E426)+SUM($T$7:$BQ$7)-SUM(BR426:DO426)</f>
        <v/>
      </c>
      <c r="I426">
        <f>SUMPRODUCT(T425:BQ425,$T$6:$BQ$6)/Setup!$C$13</f>
        <v/>
      </c>
      <c r="J426">
        <f>SUM(T426:BQ426)</f>
        <v/>
      </c>
      <c r="K426">
        <f>IF(MAX(DP426:FM426)&gt;0,MATCH(MAX(DP426:FM426),DP426:FM426,0),1)</f>
        <v/>
      </c>
      <c r="T426">
        <f>MAX(0,T425*(1+T$6/Setup!$C$13)-BR426-DP426)+IF($K426=1,$D426,0)</f>
        <v/>
      </c>
      <c r="U426">
        <f>MAX(0,U425*(1+U$6/Setup!$C$13)-BS426-DQ426)+IF($K426=2,$D426,0)</f>
        <v/>
      </c>
      <c r="V426">
        <f>MAX(0,V425*(1+V$6/Setup!$C$13)-BT426-DR426)+IF($K426=3,$D426,0)</f>
        <v/>
      </c>
      <c r="W426">
        <f>MAX(0,W425*(1+W$6/Setup!$C$13)-BU426-DS426)+IF($K426=4,$D426,0)</f>
        <v/>
      </c>
      <c r="X426">
        <f>MAX(0,X425*(1+X$6/Setup!$C$13)-BV426-DT426)+IF($K426=5,$D426,0)</f>
        <v/>
      </c>
      <c r="Y426">
        <f>MAX(0,Y425*(1+Y$6/Setup!$C$13)-BW426-DU426)+IF($K426=6,$D426,0)</f>
        <v/>
      </c>
      <c r="Z426">
        <f>MAX(0,Z425*(1+Z$6/Setup!$C$13)-BX426-DV426)+IF($K426=7,$D426,0)</f>
        <v/>
      </c>
      <c r="AA426">
        <f>MAX(0,AA425*(1+AA$6/Setup!$C$13)-BY426-DW426)+IF($K426=8,$D426,0)</f>
        <v/>
      </c>
      <c r="AB426">
        <f>MAX(0,AB425*(1+AB$6/Setup!$C$13)-BZ426-DX426)+IF($K426=9,$D426,0)</f>
        <v/>
      </c>
      <c r="AC426">
        <f>MAX(0,AC425*(1+AC$6/Setup!$C$13)-CA426-DY426)+IF($K426=10,$D426,0)</f>
        <v/>
      </c>
      <c r="AD426">
        <f>MAX(0,AD425*(1+AD$6/Setup!$C$13)-CB426-DZ426)+IF($K426=11,$D426,0)</f>
        <v/>
      </c>
      <c r="AE426">
        <f>MAX(0,AE425*(1+AE$6/Setup!$C$13)-CC426-EA426)+IF($K426=12,$D426,0)</f>
        <v/>
      </c>
      <c r="AF426">
        <f>MAX(0,AF425*(1+AF$6/Setup!$C$13)-CD426-EB426)+IF($K426=13,$D426,0)</f>
        <v/>
      </c>
      <c r="AG426">
        <f>MAX(0,AG425*(1+AG$6/Setup!$C$13)-CE426-EC426)+IF($K426=14,$D426,0)</f>
        <v/>
      </c>
      <c r="AH426">
        <f>MAX(0,AH425*(1+AH$6/Setup!$C$13)-CF426-ED426)+IF($K426=15,$D426,0)</f>
        <v/>
      </c>
      <c r="AI426">
        <f>MAX(0,AI425*(1+AI$6/Setup!$C$13)-CG426-EE426)+IF($K426=16,$D426,0)</f>
        <v/>
      </c>
      <c r="AJ426">
        <f>MAX(0,AJ425*(1+AJ$6/Setup!$C$13)-CH426-EF426)+IF($K426=17,$D426,0)</f>
        <v/>
      </c>
      <c r="AK426">
        <f>MAX(0,AK425*(1+AK$6/Setup!$C$13)-CI426-EG426)+IF($K426=18,$D426,0)</f>
        <v/>
      </c>
      <c r="AL426">
        <f>MAX(0,AL425*(1+AL$6/Setup!$C$13)-CJ426-EH426)+IF($K426=19,$D426,0)</f>
        <v/>
      </c>
      <c r="AM426">
        <f>MAX(0,AM425*(1+AM$6/Setup!$C$13)-CK426-EI426)+IF($K426=20,$D426,0)</f>
        <v/>
      </c>
      <c r="AN426">
        <f>MAX(0,AN425*(1+AN$6/Setup!$C$13)-CL426-EJ426)+IF($K426=21,$D426,0)</f>
        <v/>
      </c>
      <c r="AO426">
        <f>MAX(0,AO425*(1+AO$6/Setup!$C$13)-CM426-EK426)+IF($K426=22,$D426,0)</f>
        <v/>
      </c>
      <c r="AP426">
        <f>MAX(0,AP425*(1+AP$6/Setup!$C$13)-CN426-EL426)+IF($K426=23,$D426,0)</f>
        <v/>
      </c>
      <c r="AQ426">
        <f>MAX(0,AQ425*(1+AQ$6/Setup!$C$13)-CO426-EM426)+IF($K426=24,$D426,0)</f>
        <v/>
      </c>
      <c r="AR426">
        <f>MAX(0,AR425*(1+AR$6/Setup!$C$13)-CP426-EN426)+IF($K426=25,$D426,0)</f>
        <v/>
      </c>
      <c r="AS426">
        <f>MAX(0,AS425*(1+AS$6/Setup!$C$13)-CQ426-EO426)+IF($K426=26,$D426,0)</f>
        <v/>
      </c>
      <c r="AT426">
        <f>MAX(0,AT425*(1+AT$6/Setup!$C$13)-CR426-EP426)+IF($K426=27,$D426,0)</f>
        <v/>
      </c>
      <c r="AU426">
        <f>MAX(0,AU425*(1+AU$6/Setup!$C$13)-CS426-EQ426)+IF($K426=28,$D426,0)</f>
        <v/>
      </c>
      <c r="AV426">
        <f>MAX(0,AV425*(1+AV$6/Setup!$C$13)-CT426-ER426)+IF($K426=29,$D426,0)</f>
        <v/>
      </c>
      <c r="AW426">
        <f>MAX(0,AW425*(1+AW$6/Setup!$C$13)-CU426-ES426)+IF($K426=30,$D426,0)</f>
        <v/>
      </c>
      <c r="AX426">
        <f>MAX(0,AX425*(1+AX$6/Setup!$C$13)-CV426-ET426)+IF($K426=31,$D426,0)</f>
        <v/>
      </c>
      <c r="AY426">
        <f>MAX(0,AY425*(1+AY$6/Setup!$C$13)-CW426-EU426)+IF($K426=32,$D426,0)</f>
        <v/>
      </c>
      <c r="AZ426">
        <f>MAX(0,AZ425*(1+AZ$6/Setup!$C$13)-CX426-EV426)+IF($K426=33,$D426,0)</f>
        <v/>
      </c>
      <c r="BA426">
        <f>MAX(0,BA425*(1+BA$6/Setup!$C$13)-CY426-EW426)+IF($K426=34,$D426,0)</f>
        <v/>
      </c>
      <c r="BB426">
        <f>MAX(0,BB425*(1+BB$6/Setup!$C$13)-CZ426-EX426)+IF($K426=35,$D426,0)</f>
        <v/>
      </c>
      <c r="BC426">
        <f>MAX(0,BC425*(1+BC$6/Setup!$C$13)-DA426-EY426)+IF($K426=36,$D426,0)</f>
        <v/>
      </c>
      <c r="BD426">
        <f>MAX(0,BD425*(1+BD$6/Setup!$C$13)-DB426-EZ426)+IF($K426=37,$D426,0)</f>
        <v/>
      </c>
      <c r="BE426">
        <f>MAX(0,BE425*(1+BE$6/Setup!$C$13)-DC426-FA426)+IF($K426=38,$D426,0)</f>
        <v/>
      </c>
      <c r="BF426">
        <f>MAX(0,BF425*(1+BF$6/Setup!$C$13)-DD426-FB426)+IF($K426=39,$D426,0)</f>
        <v/>
      </c>
      <c r="BG426">
        <f>MAX(0,BG425*(1+BG$6/Setup!$C$13)-DE426-FC426)+IF($K426=40,$D426,0)</f>
        <v/>
      </c>
      <c r="BH426">
        <f>MAX(0,BH425*(1+BH$6/Setup!$C$13)-DF426-FD426)+IF($K426=41,$D426,0)</f>
        <v/>
      </c>
      <c r="BI426">
        <f>MAX(0,BI425*(1+BI$6/Setup!$C$13)-DG426-FE426)+IF($K426=42,$D426,0)</f>
        <v/>
      </c>
      <c r="BJ426">
        <f>MAX(0,BJ425*(1+BJ$6/Setup!$C$13)-DH426-FF426)+IF($K426=43,$D426,0)</f>
        <v/>
      </c>
      <c r="BK426">
        <f>MAX(0,BK425*(1+BK$6/Setup!$C$13)-DI426-FG426)+IF($K426=44,$D426,0)</f>
        <v/>
      </c>
      <c r="BL426">
        <f>MAX(0,BL425*(1+BL$6/Setup!$C$13)-DJ426-FH426)+IF($K426=45,$D426,0)</f>
        <v/>
      </c>
      <c r="BM426">
        <f>MAX(0,BM425*(1+BM$6/Setup!$C$13)-DK426-FI426)+IF($K426=46,$D426,0)</f>
        <v/>
      </c>
      <c r="BN426">
        <f>MAX(0,BN425*(1+BN$6/Setup!$C$13)-DL426-FJ426)+IF($K426=47,$D426,0)</f>
        <v/>
      </c>
      <c r="BO426">
        <f>MAX(0,BO425*(1+BO$6/Setup!$C$13)-DM426-FK426)+IF($K426=48,$D426,0)</f>
        <v/>
      </c>
      <c r="BP426">
        <f>MAX(0,BP425*(1+BP$6/Setup!$C$13)-DN426-FL426)+IF($K426=49,$D426,0)</f>
        <v/>
      </c>
      <c r="BQ426">
        <f>MAX(0,BQ425*(1+BQ$6/Setup!$C$13)-DO426-FM426)+IF($K426=50,$D426,0)</f>
        <v/>
      </c>
      <c r="BR426">
        <f>MIN(T425*(1+T$6/Setup!$C$13),T$7)</f>
        <v/>
      </c>
      <c r="BS426">
        <f>MIN(U425*(1+U$6/Setup!$C$13),U$7)</f>
        <v/>
      </c>
      <c r="BT426">
        <f>MIN(V425*(1+V$6/Setup!$C$13),V$7)</f>
        <v/>
      </c>
      <c r="BU426">
        <f>MIN(W425*(1+W$6/Setup!$C$13),W$7)</f>
        <v/>
      </c>
      <c r="BV426">
        <f>MIN(X425*(1+X$6/Setup!$C$13),X$7)</f>
        <v/>
      </c>
      <c r="BW426">
        <f>MIN(Y425*(1+Y$6/Setup!$C$13),Y$7)</f>
        <v/>
      </c>
      <c r="BX426">
        <f>MIN(Z425*(1+Z$6/Setup!$C$13),Z$7)</f>
        <v/>
      </c>
      <c r="BY426">
        <f>MIN(AA425*(1+AA$6/Setup!$C$13),AA$7)</f>
        <v/>
      </c>
      <c r="BZ426">
        <f>MIN(AB425*(1+AB$6/Setup!$C$13),AB$7)</f>
        <v/>
      </c>
      <c r="CA426">
        <f>MIN(AC425*(1+AC$6/Setup!$C$13),AC$7)</f>
        <v/>
      </c>
      <c r="CB426">
        <f>MIN(AD425*(1+AD$6/Setup!$C$13),AD$7)</f>
        <v/>
      </c>
      <c r="CC426">
        <f>MIN(AE425*(1+AE$6/Setup!$C$13),AE$7)</f>
        <v/>
      </c>
      <c r="CD426">
        <f>MIN(AF425*(1+AF$6/Setup!$C$13),AF$7)</f>
        <v/>
      </c>
      <c r="CE426">
        <f>MIN(AG425*(1+AG$6/Setup!$C$13),AG$7)</f>
        <v/>
      </c>
      <c r="CF426">
        <f>MIN(AH425*(1+AH$6/Setup!$C$13),AH$7)</f>
        <v/>
      </c>
      <c r="CG426">
        <f>MIN(AI425*(1+AI$6/Setup!$C$13),AI$7)</f>
        <v/>
      </c>
      <c r="CH426">
        <f>MIN(AJ425*(1+AJ$6/Setup!$C$13),AJ$7)</f>
        <v/>
      </c>
      <c r="CI426">
        <f>MIN(AK425*(1+AK$6/Setup!$C$13),AK$7)</f>
        <v/>
      </c>
      <c r="CJ426">
        <f>MIN(AL425*(1+AL$6/Setup!$C$13),AL$7)</f>
        <v/>
      </c>
      <c r="CK426">
        <f>MIN(AM425*(1+AM$6/Setup!$C$13),AM$7)</f>
        <v/>
      </c>
      <c r="CL426">
        <f>MIN(AN425*(1+AN$6/Setup!$C$13),AN$7)</f>
        <v/>
      </c>
      <c r="CM426">
        <f>MIN(AO425*(1+AO$6/Setup!$C$13),AO$7)</f>
        <v/>
      </c>
      <c r="CN426">
        <f>MIN(AP425*(1+AP$6/Setup!$C$13),AP$7)</f>
        <v/>
      </c>
      <c r="CO426">
        <f>MIN(AQ425*(1+AQ$6/Setup!$C$13),AQ$7)</f>
        <v/>
      </c>
      <c r="CP426">
        <f>MIN(AR425*(1+AR$6/Setup!$C$13),AR$7)</f>
        <v/>
      </c>
      <c r="CQ426">
        <f>MIN(AS425*(1+AS$6/Setup!$C$13),AS$7)</f>
        <v/>
      </c>
      <c r="CR426">
        <f>MIN(AT425*(1+AT$6/Setup!$C$13),AT$7)</f>
        <v/>
      </c>
      <c r="CS426">
        <f>MIN(AU425*(1+AU$6/Setup!$C$13),AU$7)</f>
        <v/>
      </c>
      <c r="CT426">
        <f>MIN(AV425*(1+AV$6/Setup!$C$13),AV$7)</f>
        <v/>
      </c>
      <c r="CU426">
        <f>MIN(AW425*(1+AW$6/Setup!$C$13),AW$7)</f>
        <v/>
      </c>
      <c r="CV426">
        <f>MIN(AX425*(1+AX$6/Setup!$C$13),AX$7)</f>
        <v/>
      </c>
      <c r="CW426">
        <f>MIN(AY425*(1+AY$6/Setup!$C$13),AY$7)</f>
        <v/>
      </c>
      <c r="CX426">
        <f>MIN(AZ425*(1+AZ$6/Setup!$C$13),AZ$7)</f>
        <v/>
      </c>
      <c r="CY426">
        <f>MIN(BA425*(1+BA$6/Setup!$C$13),BA$7)</f>
        <v/>
      </c>
      <c r="CZ426">
        <f>MIN(BB425*(1+BB$6/Setup!$C$13),BB$7)</f>
        <v/>
      </c>
      <c r="DA426">
        <f>MIN(BC425*(1+BC$6/Setup!$C$13),BC$7)</f>
        <v/>
      </c>
      <c r="DB426">
        <f>MIN(BD425*(1+BD$6/Setup!$C$13),BD$7)</f>
        <v/>
      </c>
      <c r="DC426">
        <f>MIN(BE425*(1+BE$6/Setup!$C$13),BE$7)</f>
        <v/>
      </c>
      <c r="DD426">
        <f>MIN(BF425*(1+BF$6/Setup!$C$13),BF$7)</f>
        <v/>
      </c>
      <c r="DE426">
        <f>MIN(BG425*(1+BG$6/Setup!$C$13),BG$7)</f>
        <v/>
      </c>
      <c r="DF426">
        <f>MIN(BH425*(1+BH$6/Setup!$C$13),BH$7)</f>
        <v/>
      </c>
      <c r="DG426">
        <f>MIN(BI425*(1+BI$6/Setup!$C$13),BI$7)</f>
        <v/>
      </c>
      <c r="DH426">
        <f>MIN(BJ425*(1+BJ$6/Setup!$C$13),BJ$7)</f>
        <v/>
      </c>
      <c r="DI426">
        <f>MIN(BK425*(1+BK$6/Setup!$C$13),BK$7)</f>
        <v/>
      </c>
      <c r="DJ426">
        <f>MIN(BL425*(1+BL$6/Setup!$C$13),BL$7)</f>
        <v/>
      </c>
      <c r="DK426">
        <f>MIN(BM425*(1+BM$6/Setup!$C$13),BM$7)</f>
        <v/>
      </c>
      <c r="DL426">
        <f>MIN(BN425*(1+BN$6/Setup!$C$13),BN$7)</f>
        <v/>
      </c>
      <c r="DM426">
        <f>MIN(BO425*(1+BO$6/Setup!$C$13),BO$7)</f>
        <v/>
      </c>
      <c r="DN426">
        <f>MIN(BP425*(1+BP$6/Setup!$C$13),BP$7)</f>
        <v/>
      </c>
      <c r="DO426">
        <f>MIN(BQ425*(1+BQ$6/Setup!$C$13),BQ$7)</f>
        <v/>
      </c>
      <c r="DP426">
        <f>MIN(T425*(1+T$6/Setup!$C$13)-BR426,$H426)</f>
        <v/>
      </c>
      <c r="DQ426">
        <f>MIN(U425*(1+U$6/Setup!$C$13)-BS426,MAX(0,$H426-SUM($DP426:DP426)))</f>
        <v/>
      </c>
      <c r="DR426">
        <f>MIN(V425*(1+V$6/Setup!$C$13)-BT426,MAX(0,$H426-SUM($DP426:DQ426)))</f>
        <v/>
      </c>
      <c r="DS426">
        <f>MIN(W425*(1+W$6/Setup!$C$13)-BU426,MAX(0,$H426-SUM($DP426:DR426)))</f>
        <v/>
      </c>
      <c r="DT426">
        <f>MIN(X425*(1+X$6/Setup!$C$13)-BV426,MAX(0,$H426-SUM($DP426:DS426)))</f>
        <v/>
      </c>
      <c r="DU426">
        <f>MIN(Y425*(1+Y$6/Setup!$C$13)-BW426,MAX(0,$H426-SUM($DP426:DT426)))</f>
        <v/>
      </c>
      <c r="DV426">
        <f>MIN(Z425*(1+Z$6/Setup!$C$13)-BX426,MAX(0,$H426-SUM($DP426:DU426)))</f>
        <v/>
      </c>
      <c r="DW426">
        <f>MIN(AA425*(1+AA$6/Setup!$C$13)-BY426,MAX(0,$H426-SUM($DP426:DV426)))</f>
        <v/>
      </c>
      <c r="DX426">
        <f>MIN(AB425*(1+AB$6/Setup!$C$13)-BZ426,MAX(0,$H426-SUM($DP426:DW426)))</f>
        <v/>
      </c>
      <c r="DY426">
        <f>MIN(AC425*(1+AC$6/Setup!$C$13)-CA426,MAX(0,$H426-SUM($DP426:DX426)))</f>
        <v/>
      </c>
      <c r="DZ426">
        <f>MIN(AD425*(1+AD$6/Setup!$C$13)-CB426,MAX(0,$H426-SUM($DP426:DY426)))</f>
        <v/>
      </c>
      <c r="EA426">
        <f>MIN(AE425*(1+AE$6/Setup!$C$13)-CC426,MAX(0,$H426-SUM($DP426:DZ426)))</f>
        <v/>
      </c>
      <c r="EB426">
        <f>MIN(AF425*(1+AF$6/Setup!$C$13)-CD426,MAX(0,$H426-SUM($DP426:EA426)))</f>
        <v/>
      </c>
      <c r="EC426">
        <f>MIN(AG425*(1+AG$6/Setup!$C$13)-CE426,MAX(0,$H426-SUM($DP426:EB426)))</f>
        <v/>
      </c>
      <c r="ED426">
        <f>MIN(AH425*(1+AH$6/Setup!$C$13)-CF426,MAX(0,$H426-SUM($DP426:EC426)))</f>
        <v/>
      </c>
      <c r="EE426">
        <f>MIN(AI425*(1+AI$6/Setup!$C$13)-CG426,MAX(0,$H426-SUM($DP426:ED426)))</f>
        <v/>
      </c>
      <c r="EF426">
        <f>MIN(AJ425*(1+AJ$6/Setup!$C$13)-CH426,MAX(0,$H426-SUM($DP426:EE426)))</f>
        <v/>
      </c>
      <c r="EG426">
        <f>MIN(AK425*(1+AK$6/Setup!$C$13)-CI426,MAX(0,$H426-SUM($DP426:EF426)))</f>
        <v/>
      </c>
      <c r="EH426">
        <f>MIN(AL425*(1+AL$6/Setup!$C$13)-CJ426,MAX(0,$H426-SUM($DP426:EG426)))</f>
        <v/>
      </c>
      <c r="EI426">
        <f>MIN(AM425*(1+AM$6/Setup!$C$13)-CK426,MAX(0,$H426-SUM($DP426:EH426)))</f>
        <v/>
      </c>
      <c r="EJ426">
        <f>MIN(AN425*(1+AN$6/Setup!$C$13)-CL426,MAX(0,$H426-SUM($DP426:EI426)))</f>
        <v/>
      </c>
      <c r="EK426">
        <f>MIN(AO425*(1+AO$6/Setup!$C$13)-CM426,MAX(0,$H426-SUM($DP426:EJ426)))</f>
        <v/>
      </c>
      <c r="EL426">
        <f>MIN(AP425*(1+AP$6/Setup!$C$13)-CN426,MAX(0,$H426-SUM($DP426:EK426)))</f>
        <v/>
      </c>
      <c r="EM426">
        <f>MIN(AQ425*(1+AQ$6/Setup!$C$13)-CO426,MAX(0,$H426-SUM($DP426:EL426)))</f>
        <v/>
      </c>
      <c r="EN426">
        <f>MIN(AR425*(1+AR$6/Setup!$C$13)-CP426,MAX(0,$H426-SUM($DP426:EM426)))</f>
        <v/>
      </c>
      <c r="EO426">
        <f>MIN(AS425*(1+AS$6/Setup!$C$13)-CQ426,MAX(0,$H426-SUM($DP426:EN426)))</f>
        <v/>
      </c>
      <c r="EP426">
        <f>MIN(AT425*(1+AT$6/Setup!$C$13)-CR426,MAX(0,$H426-SUM($DP426:EO426)))</f>
        <v/>
      </c>
      <c r="EQ426">
        <f>MIN(AU425*(1+AU$6/Setup!$C$13)-CS426,MAX(0,$H426-SUM($DP426:EP426)))</f>
        <v/>
      </c>
      <c r="ER426">
        <f>MIN(AV425*(1+AV$6/Setup!$C$13)-CT426,MAX(0,$H426-SUM($DP426:EQ426)))</f>
        <v/>
      </c>
      <c r="ES426">
        <f>MIN(AW425*(1+AW$6/Setup!$C$13)-CU426,MAX(0,$H426-SUM($DP426:ER426)))</f>
        <v/>
      </c>
      <c r="ET426">
        <f>MIN(AX425*(1+AX$6/Setup!$C$13)-CV426,MAX(0,$H426-SUM($DP426:ES426)))</f>
        <v/>
      </c>
      <c r="EU426">
        <f>MIN(AY425*(1+AY$6/Setup!$C$13)-CW426,MAX(0,$H426-SUM($DP426:ET426)))</f>
        <v/>
      </c>
      <c r="EV426">
        <f>MIN(AZ425*(1+AZ$6/Setup!$C$13)-CX426,MAX(0,$H426-SUM($DP426:EU426)))</f>
        <v/>
      </c>
      <c r="EW426">
        <f>MIN(BA425*(1+BA$6/Setup!$C$13)-CY426,MAX(0,$H426-SUM($DP426:EV426)))</f>
        <v/>
      </c>
      <c r="EX426">
        <f>MIN(BB425*(1+BB$6/Setup!$C$13)-CZ426,MAX(0,$H426-SUM($DP426:EW426)))</f>
        <v/>
      </c>
      <c r="EY426">
        <f>MIN(BC425*(1+BC$6/Setup!$C$13)-DA426,MAX(0,$H426-SUM($DP426:EX426)))</f>
        <v/>
      </c>
      <c r="EZ426">
        <f>MIN(BD425*(1+BD$6/Setup!$C$13)-DB426,MAX(0,$H426-SUM($DP426:EY426)))</f>
        <v/>
      </c>
      <c r="FA426">
        <f>MIN(BE425*(1+BE$6/Setup!$C$13)-DC426,MAX(0,$H426-SUM($DP426:EZ426)))</f>
        <v/>
      </c>
      <c r="FB426">
        <f>MIN(BF425*(1+BF$6/Setup!$C$13)-DD426,MAX(0,$H426-SUM($DP426:FA426)))</f>
        <v/>
      </c>
      <c r="FC426">
        <f>MIN(BG425*(1+BG$6/Setup!$C$13)-DE426,MAX(0,$H426-SUM($DP426:FB426)))</f>
        <v/>
      </c>
      <c r="FD426">
        <f>MIN(BH425*(1+BH$6/Setup!$C$13)-DF426,MAX(0,$H426-SUM($DP426:FC426)))</f>
        <v/>
      </c>
      <c r="FE426">
        <f>MIN(BI425*(1+BI$6/Setup!$C$13)-DG426,MAX(0,$H426-SUM($DP426:FD426)))</f>
        <v/>
      </c>
      <c r="FF426">
        <f>MIN(BJ425*(1+BJ$6/Setup!$C$13)-DH426,MAX(0,$H426-SUM($DP426:FE426)))</f>
        <v/>
      </c>
      <c r="FG426">
        <f>MIN(BK425*(1+BK$6/Setup!$C$13)-DI426,MAX(0,$H426-SUM($DP426:FF426)))</f>
        <v/>
      </c>
      <c r="FH426">
        <f>MIN(BL425*(1+BL$6/Setup!$C$13)-DJ426,MAX(0,$H426-SUM($DP426:FG426)))</f>
        <v/>
      </c>
      <c r="FI426">
        <f>MIN(BM425*(1+BM$6/Setup!$C$13)-DK426,MAX(0,$H426-SUM($DP426:FH426)))</f>
        <v/>
      </c>
      <c r="FJ426">
        <f>MIN(BN425*(1+BN$6/Setup!$C$13)-DL426,MAX(0,$H426-SUM($DP426:FI426)))</f>
        <v/>
      </c>
      <c r="FK426">
        <f>MIN(BO425*(1+BO$6/Setup!$C$13)-DM426,MAX(0,$H426-SUM($DP426:FJ426)))</f>
        <v/>
      </c>
      <c r="FL426">
        <f>MIN(BP425*(1+BP$6/Setup!$C$13)-DN426,MAX(0,$H426-SUM($DP426:FK426)))</f>
        <v/>
      </c>
      <c r="FM426">
        <f>MIN(BQ425*(1+BQ$6/Setup!$C$13)-DO426,MAX(0,$H426-SUM($DP426:FL426)))</f>
        <v/>
      </c>
    </row>
    <row r="427">
      <c r="A427">
        <f>A426+1</f>
        <v/>
      </c>
      <c r="B427">
        <f>IF(Setup!$C$6="Every week",Setup!$C$7+7*(A427-1),IF(Setup!$C$6="Every 2 weeks",Setup!$C$7+14*(A427-1),IF(Setup!$C$6="Every month",EDATE(Setup!$C$7,A427-1),EOMONTH(Setup!$C$7,INT((A427-1+Setup!$C$20)/2)-1)+MIN(IF(MOD(A427-1+Setup!$C$20,2)=0,Setup!$C$18,Setup!$C$19),DAY(EOMONTH(Setup!$C$7,INT((A427-1+Setup!$C$20)/2)))))))</f>
        <v/>
      </c>
      <c r="C427">
        <f>N('Paycheck Plan'!J423)</f>
        <v/>
      </c>
      <c r="D427">
        <f>N('Paycheck Plan'!K423)</f>
        <v/>
      </c>
      <c r="E427">
        <f>MIN(MAX(0,Setup!$C$10-F426),MAX(0,Setup!$C$8+C427-G427))</f>
        <v/>
      </c>
      <c r="F427">
        <f>F426+E427</f>
        <v/>
      </c>
      <c r="G427">
        <f>MIN(Setup!$C$14,MAX(0,Setup!$C$8+C427))</f>
        <v/>
      </c>
      <c r="H427">
        <f>MAX(0,Setup!$C$8+C427-G427-E427)+SUM($T$7:$BQ$7)-SUM(BR427:DO427)</f>
        <v/>
      </c>
      <c r="I427">
        <f>SUMPRODUCT(T426:BQ426,$T$6:$BQ$6)/Setup!$C$13</f>
        <v/>
      </c>
      <c r="J427">
        <f>SUM(T427:BQ427)</f>
        <v/>
      </c>
      <c r="K427">
        <f>IF(MAX(DP427:FM427)&gt;0,MATCH(MAX(DP427:FM427),DP427:FM427,0),1)</f>
        <v/>
      </c>
      <c r="T427">
        <f>MAX(0,T426*(1+T$6/Setup!$C$13)-BR427-DP427)+IF($K427=1,$D427,0)</f>
        <v/>
      </c>
      <c r="U427">
        <f>MAX(0,U426*(1+U$6/Setup!$C$13)-BS427-DQ427)+IF($K427=2,$D427,0)</f>
        <v/>
      </c>
      <c r="V427">
        <f>MAX(0,V426*(1+V$6/Setup!$C$13)-BT427-DR427)+IF($K427=3,$D427,0)</f>
        <v/>
      </c>
      <c r="W427">
        <f>MAX(0,W426*(1+W$6/Setup!$C$13)-BU427-DS427)+IF($K427=4,$D427,0)</f>
        <v/>
      </c>
      <c r="X427">
        <f>MAX(0,X426*(1+X$6/Setup!$C$13)-BV427-DT427)+IF($K427=5,$D427,0)</f>
        <v/>
      </c>
      <c r="Y427">
        <f>MAX(0,Y426*(1+Y$6/Setup!$C$13)-BW427-DU427)+IF($K427=6,$D427,0)</f>
        <v/>
      </c>
      <c r="Z427">
        <f>MAX(0,Z426*(1+Z$6/Setup!$C$13)-BX427-DV427)+IF($K427=7,$D427,0)</f>
        <v/>
      </c>
      <c r="AA427">
        <f>MAX(0,AA426*(1+AA$6/Setup!$C$13)-BY427-DW427)+IF($K427=8,$D427,0)</f>
        <v/>
      </c>
      <c r="AB427">
        <f>MAX(0,AB426*(1+AB$6/Setup!$C$13)-BZ427-DX427)+IF($K427=9,$D427,0)</f>
        <v/>
      </c>
      <c r="AC427">
        <f>MAX(0,AC426*(1+AC$6/Setup!$C$13)-CA427-DY427)+IF($K427=10,$D427,0)</f>
        <v/>
      </c>
      <c r="AD427">
        <f>MAX(0,AD426*(1+AD$6/Setup!$C$13)-CB427-DZ427)+IF($K427=11,$D427,0)</f>
        <v/>
      </c>
      <c r="AE427">
        <f>MAX(0,AE426*(1+AE$6/Setup!$C$13)-CC427-EA427)+IF($K427=12,$D427,0)</f>
        <v/>
      </c>
      <c r="AF427">
        <f>MAX(0,AF426*(1+AF$6/Setup!$C$13)-CD427-EB427)+IF($K427=13,$D427,0)</f>
        <v/>
      </c>
      <c r="AG427">
        <f>MAX(0,AG426*(1+AG$6/Setup!$C$13)-CE427-EC427)+IF($K427=14,$D427,0)</f>
        <v/>
      </c>
      <c r="AH427">
        <f>MAX(0,AH426*(1+AH$6/Setup!$C$13)-CF427-ED427)+IF($K427=15,$D427,0)</f>
        <v/>
      </c>
      <c r="AI427">
        <f>MAX(0,AI426*(1+AI$6/Setup!$C$13)-CG427-EE427)+IF($K427=16,$D427,0)</f>
        <v/>
      </c>
      <c r="AJ427">
        <f>MAX(0,AJ426*(1+AJ$6/Setup!$C$13)-CH427-EF427)+IF($K427=17,$D427,0)</f>
        <v/>
      </c>
      <c r="AK427">
        <f>MAX(0,AK426*(1+AK$6/Setup!$C$13)-CI427-EG427)+IF($K427=18,$D427,0)</f>
        <v/>
      </c>
      <c r="AL427">
        <f>MAX(0,AL426*(1+AL$6/Setup!$C$13)-CJ427-EH427)+IF($K427=19,$D427,0)</f>
        <v/>
      </c>
      <c r="AM427">
        <f>MAX(0,AM426*(1+AM$6/Setup!$C$13)-CK427-EI427)+IF($K427=20,$D427,0)</f>
        <v/>
      </c>
      <c r="AN427">
        <f>MAX(0,AN426*(1+AN$6/Setup!$C$13)-CL427-EJ427)+IF($K427=21,$D427,0)</f>
        <v/>
      </c>
      <c r="AO427">
        <f>MAX(0,AO426*(1+AO$6/Setup!$C$13)-CM427-EK427)+IF($K427=22,$D427,0)</f>
        <v/>
      </c>
      <c r="AP427">
        <f>MAX(0,AP426*(1+AP$6/Setup!$C$13)-CN427-EL427)+IF($K427=23,$D427,0)</f>
        <v/>
      </c>
      <c r="AQ427">
        <f>MAX(0,AQ426*(1+AQ$6/Setup!$C$13)-CO427-EM427)+IF($K427=24,$D427,0)</f>
        <v/>
      </c>
      <c r="AR427">
        <f>MAX(0,AR426*(1+AR$6/Setup!$C$13)-CP427-EN427)+IF($K427=25,$D427,0)</f>
        <v/>
      </c>
      <c r="AS427">
        <f>MAX(0,AS426*(1+AS$6/Setup!$C$13)-CQ427-EO427)+IF($K427=26,$D427,0)</f>
        <v/>
      </c>
      <c r="AT427">
        <f>MAX(0,AT426*(1+AT$6/Setup!$C$13)-CR427-EP427)+IF($K427=27,$D427,0)</f>
        <v/>
      </c>
      <c r="AU427">
        <f>MAX(0,AU426*(1+AU$6/Setup!$C$13)-CS427-EQ427)+IF($K427=28,$D427,0)</f>
        <v/>
      </c>
      <c r="AV427">
        <f>MAX(0,AV426*(1+AV$6/Setup!$C$13)-CT427-ER427)+IF($K427=29,$D427,0)</f>
        <v/>
      </c>
      <c r="AW427">
        <f>MAX(0,AW426*(1+AW$6/Setup!$C$13)-CU427-ES427)+IF($K427=30,$D427,0)</f>
        <v/>
      </c>
      <c r="AX427">
        <f>MAX(0,AX426*(1+AX$6/Setup!$C$13)-CV427-ET427)+IF($K427=31,$D427,0)</f>
        <v/>
      </c>
      <c r="AY427">
        <f>MAX(0,AY426*(1+AY$6/Setup!$C$13)-CW427-EU427)+IF($K427=32,$D427,0)</f>
        <v/>
      </c>
      <c r="AZ427">
        <f>MAX(0,AZ426*(1+AZ$6/Setup!$C$13)-CX427-EV427)+IF($K427=33,$D427,0)</f>
        <v/>
      </c>
      <c r="BA427">
        <f>MAX(0,BA426*(1+BA$6/Setup!$C$13)-CY427-EW427)+IF($K427=34,$D427,0)</f>
        <v/>
      </c>
      <c r="BB427">
        <f>MAX(0,BB426*(1+BB$6/Setup!$C$13)-CZ427-EX427)+IF($K427=35,$D427,0)</f>
        <v/>
      </c>
      <c r="BC427">
        <f>MAX(0,BC426*(1+BC$6/Setup!$C$13)-DA427-EY427)+IF($K427=36,$D427,0)</f>
        <v/>
      </c>
      <c r="BD427">
        <f>MAX(0,BD426*(1+BD$6/Setup!$C$13)-DB427-EZ427)+IF($K427=37,$D427,0)</f>
        <v/>
      </c>
      <c r="BE427">
        <f>MAX(0,BE426*(1+BE$6/Setup!$C$13)-DC427-FA427)+IF($K427=38,$D427,0)</f>
        <v/>
      </c>
      <c r="BF427">
        <f>MAX(0,BF426*(1+BF$6/Setup!$C$13)-DD427-FB427)+IF($K427=39,$D427,0)</f>
        <v/>
      </c>
      <c r="BG427">
        <f>MAX(0,BG426*(1+BG$6/Setup!$C$13)-DE427-FC427)+IF($K427=40,$D427,0)</f>
        <v/>
      </c>
      <c r="BH427">
        <f>MAX(0,BH426*(1+BH$6/Setup!$C$13)-DF427-FD427)+IF($K427=41,$D427,0)</f>
        <v/>
      </c>
      <c r="BI427">
        <f>MAX(0,BI426*(1+BI$6/Setup!$C$13)-DG427-FE427)+IF($K427=42,$D427,0)</f>
        <v/>
      </c>
      <c r="BJ427">
        <f>MAX(0,BJ426*(1+BJ$6/Setup!$C$13)-DH427-FF427)+IF($K427=43,$D427,0)</f>
        <v/>
      </c>
      <c r="BK427">
        <f>MAX(0,BK426*(1+BK$6/Setup!$C$13)-DI427-FG427)+IF($K427=44,$D427,0)</f>
        <v/>
      </c>
      <c r="BL427">
        <f>MAX(0,BL426*(1+BL$6/Setup!$C$13)-DJ427-FH427)+IF($K427=45,$D427,0)</f>
        <v/>
      </c>
      <c r="BM427">
        <f>MAX(0,BM426*(1+BM$6/Setup!$C$13)-DK427-FI427)+IF($K427=46,$D427,0)</f>
        <v/>
      </c>
      <c r="BN427">
        <f>MAX(0,BN426*(1+BN$6/Setup!$C$13)-DL427-FJ427)+IF($K427=47,$D427,0)</f>
        <v/>
      </c>
      <c r="BO427">
        <f>MAX(0,BO426*(1+BO$6/Setup!$C$13)-DM427-FK427)+IF($K427=48,$D427,0)</f>
        <v/>
      </c>
      <c r="BP427">
        <f>MAX(0,BP426*(1+BP$6/Setup!$C$13)-DN427-FL427)+IF($K427=49,$D427,0)</f>
        <v/>
      </c>
      <c r="BQ427">
        <f>MAX(0,BQ426*(1+BQ$6/Setup!$C$13)-DO427-FM427)+IF($K427=50,$D427,0)</f>
        <v/>
      </c>
      <c r="BR427">
        <f>MIN(T426*(1+T$6/Setup!$C$13),T$7)</f>
        <v/>
      </c>
      <c r="BS427">
        <f>MIN(U426*(1+U$6/Setup!$C$13),U$7)</f>
        <v/>
      </c>
      <c r="BT427">
        <f>MIN(V426*(1+V$6/Setup!$C$13),V$7)</f>
        <v/>
      </c>
      <c r="BU427">
        <f>MIN(W426*(1+W$6/Setup!$C$13),W$7)</f>
        <v/>
      </c>
      <c r="BV427">
        <f>MIN(X426*(1+X$6/Setup!$C$13),X$7)</f>
        <v/>
      </c>
      <c r="BW427">
        <f>MIN(Y426*(1+Y$6/Setup!$C$13),Y$7)</f>
        <v/>
      </c>
      <c r="BX427">
        <f>MIN(Z426*(1+Z$6/Setup!$C$13),Z$7)</f>
        <v/>
      </c>
      <c r="BY427">
        <f>MIN(AA426*(1+AA$6/Setup!$C$13),AA$7)</f>
        <v/>
      </c>
      <c r="BZ427">
        <f>MIN(AB426*(1+AB$6/Setup!$C$13),AB$7)</f>
        <v/>
      </c>
      <c r="CA427">
        <f>MIN(AC426*(1+AC$6/Setup!$C$13),AC$7)</f>
        <v/>
      </c>
      <c r="CB427">
        <f>MIN(AD426*(1+AD$6/Setup!$C$13),AD$7)</f>
        <v/>
      </c>
      <c r="CC427">
        <f>MIN(AE426*(1+AE$6/Setup!$C$13),AE$7)</f>
        <v/>
      </c>
      <c r="CD427">
        <f>MIN(AF426*(1+AF$6/Setup!$C$13),AF$7)</f>
        <v/>
      </c>
      <c r="CE427">
        <f>MIN(AG426*(1+AG$6/Setup!$C$13),AG$7)</f>
        <v/>
      </c>
      <c r="CF427">
        <f>MIN(AH426*(1+AH$6/Setup!$C$13),AH$7)</f>
        <v/>
      </c>
      <c r="CG427">
        <f>MIN(AI426*(1+AI$6/Setup!$C$13),AI$7)</f>
        <v/>
      </c>
      <c r="CH427">
        <f>MIN(AJ426*(1+AJ$6/Setup!$C$13),AJ$7)</f>
        <v/>
      </c>
      <c r="CI427">
        <f>MIN(AK426*(1+AK$6/Setup!$C$13),AK$7)</f>
        <v/>
      </c>
      <c r="CJ427">
        <f>MIN(AL426*(1+AL$6/Setup!$C$13),AL$7)</f>
        <v/>
      </c>
      <c r="CK427">
        <f>MIN(AM426*(1+AM$6/Setup!$C$13),AM$7)</f>
        <v/>
      </c>
      <c r="CL427">
        <f>MIN(AN426*(1+AN$6/Setup!$C$13),AN$7)</f>
        <v/>
      </c>
      <c r="CM427">
        <f>MIN(AO426*(1+AO$6/Setup!$C$13),AO$7)</f>
        <v/>
      </c>
      <c r="CN427">
        <f>MIN(AP426*(1+AP$6/Setup!$C$13),AP$7)</f>
        <v/>
      </c>
      <c r="CO427">
        <f>MIN(AQ426*(1+AQ$6/Setup!$C$13),AQ$7)</f>
        <v/>
      </c>
      <c r="CP427">
        <f>MIN(AR426*(1+AR$6/Setup!$C$13),AR$7)</f>
        <v/>
      </c>
      <c r="CQ427">
        <f>MIN(AS426*(1+AS$6/Setup!$C$13),AS$7)</f>
        <v/>
      </c>
      <c r="CR427">
        <f>MIN(AT426*(1+AT$6/Setup!$C$13),AT$7)</f>
        <v/>
      </c>
      <c r="CS427">
        <f>MIN(AU426*(1+AU$6/Setup!$C$13),AU$7)</f>
        <v/>
      </c>
      <c r="CT427">
        <f>MIN(AV426*(1+AV$6/Setup!$C$13),AV$7)</f>
        <v/>
      </c>
      <c r="CU427">
        <f>MIN(AW426*(1+AW$6/Setup!$C$13),AW$7)</f>
        <v/>
      </c>
      <c r="CV427">
        <f>MIN(AX426*(1+AX$6/Setup!$C$13),AX$7)</f>
        <v/>
      </c>
      <c r="CW427">
        <f>MIN(AY426*(1+AY$6/Setup!$C$13),AY$7)</f>
        <v/>
      </c>
      <c r="CX427">
        <f>MIN(AZ426*(1+AZ$6/Setup!$C$13),AZ$7)</f>
        <v/>
      </c>
      <c r="CY427">
        <f>MIN(BA426*(1+BA$6/Setup!$C$13),BA$7)</f>
        <v/>
      </c>
      <c r="CZ427">
        <f>MIN(BB426*(1+BB$6/Setup!$C$13),BB$7)</f>
        <v/>
      </c>
      <c r="DA427">
        <f>MIN(BC426*(1+BC$6/Setup!$C$13),BC$7)</f>
        <v/>
      </c>
      <c r="DB427">
        <f>MIN(BD426*(1+BD$6/Setup!$C$13),BD$7)</f>
        <v/>
      </c>
      <c r="DC427">
        <f>MIN(BE426*(1+BE$6/Setup!$C$13),BE$7)</f>
        <v/>
      </c>
      <c r="DD427">
        <f>MIN(BF426*(1+BF$6/Setup!$C$13),BF$7)</f>
        <v/>
      </c>
      <c r="DE427">
        <f>MIN(BG426*(1+BG$6/Setup!$C$13),BG$7)</f>
        <v/>
      </c>
      <c r="DF427">
        <f>MIN(BH426*(1+BH$6/Setup!$C$13),BH$7)</f>
        <v/>
      </c>
      <c r="DG427">
        <f>MIN(BI426*(1+BI$6/Setup!$C$13),BI$7)</f>
        <v/>
      </c>
      <c r="DH427">
        <f>MIN(BJ426*(1+BJ$6/Setup!$C$13),BJ$7)</f>
        <v/>
      </c>
      <c r="DI427">
        <f>MIN(BK426*(1+BK$6/Setup!$C$13),BK$7)</f>
        <v/>
      </c>
      <c r="DJ427">
        <f>MIN(BL426*(1+BL$6/Setup!$C$13),BL$7)</f>
        <v/>
      </c>
      <c r="DK427">
        <f>MIN(BM426*(1+BM$6/Setup!$C$13),BM$7)</f>
        <v/>
      </c>
      <c r="DL427">
        <f>MIN(BN426*(1+BN$6/Setup!$C$13),BN$7)</f>
        <v/>
      </c>
      <c r="DM427">
        <f>MIN(BO426*(1+BO$6/Setup!$C$13),BO$7)</f>
        <v/>
      </c>
      <c r="DN427">
        <f>MIN(BP426*(1+BP$6/Setup!$C$13),BP$7)</f>
        <v/>
      </c>
      <c r="DO427">
        <f>MIN(BQ426*(1+BQ$6/Setup!$C$13),BQ$7)</f>
        <v/>
      </c>
      <c r="DP427">
        <f>MIN(T426*(1+T$6/Setup!$C$13)-BR427,$H427)</f>
        <v/>
      </c>
      <c r="DQ427">
        <f>MIN(U426*(1+U$6/Setup!$C$13)-BS427,MAX(0,$H427-SUM($DP427:DP427)))</f>
        <v/>
      </c>
      <c r="DR427">
        <f>MIN(V426*(1+V$6/Setup!$C$13)-BT427,MAX(0,$H427-SUM($DP427:DQ427)))</f>
        <v/>
      </c>
      <c r="DS427">
        <f>MIN(W426*(1+W$6/Setup!$C$13)-BU427,MAX(0,$H427-SUM($DP427:DR427)))</f>
        <v/>
      </c>
      <c r="DT427">
        <f>MIN(X426*(1+X$6/Setup!$C$13)-BV427,MAX(0,$H427-SUM($DP427:DS427)))</f>
        <v/>
      </c>
      <c r="DU427">
        <f>MIN(Y426*(1+Y$6/Setup!$C$13)-BW427,MAX(0,$H427-SUM($DP427:DT427)))</f>
        <v/>
      </c>
      <c r="DV427">
        <f>MIN(Z426*(1+Z$6/Setup!$C$13)-BX427,MAX(0,$H427-SUM($DP427:DU427)))</f>
        <v/>
      </c>
      <c r="DW427">
        <f>MIN(AA426*(1+AA$6/Setup!$C$13)-BY427,MAX(0,$H427-SUM($DP427:DV427)))</f>
        <v/>
      </c>
      <c r="DX427">
        <f>MIN(AB426*(1+AB$6/Setup!$C$13)-BZ427,MAX(0,$H427-SUM($DP427:DW427)))</f>
        <v/>
      </c>
      <c r="DY427">
        <f>MIN(AC426*(1+AC$6/Setup!$C$13)-CA427,MAX(0,$H427-SUM($DP427:DX427)))</f>
        <v/>
      </c>
      <c r="DZ427">
        <f>MIN(AD426*(1+AD$6/Setup!$C$13)-CB427,MAX(0,$H427-SUM($DP427:DY427)))</f>
        <v/>
      </c>
      <c r="EA427">
        <f>MIN(AE426*(1+AE$6/Setup!$C$13)-CC427,MAX(0,$H427-SUM($DP427:DZ427)))</f>
        <v/>
      </c>
      <c r="EB427">
        <f>MIN(AF426*(1+AF$6/Setup!$C$13)-CD427,MAX(0,$H427-SUM($DP427:EA427)))</f>
        <v/>
      </c>
      <c r="EC427">
        <f>MIN(AG426*(1+AG$6/Setup!$C$13)-CE427,MAX(0,$H427-SUM($DP427:EB427)))</f>
        <v/>
      </c>
      <c r="ED427">
        <f>MIN(AH426*(1+AH$6/Setup!$C$13)-CF427,MAX(0,$H427-SUM($DP427:EC427)))</f>
        <v/>
      </c>
      <c r="EE427">
        <f>MIN(AI426*(1+AI$6/Setup!$C$13)-CG427,MAX(0,$H427-SUM($DP427:ED427)))</f>
        <v/>
      </c>
      <c r="EF427">
        <f>MIN(AJ426*(1+AJ$6/Setup!$C$13)-CH427,MAX(0,$H427-SUM($DP427:EE427)))</f>
        <v/>
      </c>
      <c r="EG427">
        <f>MIN(AK426*(1+AK$6/Setup!$C$13)-CI427,MAX(0,$H427-SUM($DP427:EF427)))</f>
        <v/>
      </c>
      <c r="EH427">
        <f>MIN(AL426*(1+AL$6/Setup!$C$13)-CJ427,MAX(0,$H427-SUM($DP427:EG427)))</f>
        <v/>
      </c>
      <c r="EI427">
        <f>MIN(AM426*(1+AM$6/Setup!$C$13)-CK427,MAX(0,$H427-SUM($DP427:EH427)))</f>
        <v/>
      </c>
      <c r="EJ427">
        <f>MIN(AN426*(1+AN$6/Setup!$C$13)-CL427,MAX(0,$H427-SUM($DP427:EI427)))</f>
        <v/>
      </c>
      <c r="EK427">
        <f>MIN(AO426*(1+AO$6/Setup!$C$13)-CM427,MAX(0,$H427-SUM($DP427:EJ427)))</f>
        <v/>
      </c>
      <c r="EL427">
        <f>MIN(AP426*(1+AP$6/Setup!$C$13)-CN427,MAX(0,$H427-SUM($DP427:EK427)))</f>
        <v/>
      </c>
      <c r="EM427">
        <f>MIN(AQ426*(1+AQ$6/Setup!$C$13)-CO427,MAX(0,$H427-SUM($DP427:EL427)))</f>
        <v/>
      </c>
      <c r="EN427">
        <f>MIN(AR426*(1+AR$6/Setup!$C$13)-CP427,MAX(0,$H427-SUM($DP427:EM427)))</f>
        <v/>
      </c>
      <c r="EO427">
        <f>MIN(AS426*(1+AS$6/Setup!$C$13)-CQ427,MAX(0,$H427-SUM($DP427:EN427)))</f>
        <v/>
      </c>
      <c r="EP427">
        <f>MIN(AT426*(1+AT$6/Setup!$C$13)-CR427,MAX(0,$H427-SUM($DP427:EO427)))</f>
        <v/>
      </c>
      <c r="EQ427">
        <f>MIN(AU426*(1+AU$6/Setup!$C$13)-CS427,MAX(0,$H427-SUM($DP427:EP427)))</f>
        <v/>
      </c>
      <c r="ER427">
        <f>MIN(AV426*(1+AV$6/Setup!$C$13)-CT427,MAX(0,$H427-SUM($DP427:EQ427)))</f>
        <v/>
      </c>
      <c r="ES427">
        <f>MIN(AW426*(1+AW$6/Setup!$C$13)-CU427,MAX(0,$H427-SUM($DP427:ER427)))</f>
        <v/>
      </c>
      <c r="ET427">
        <f>MIN(AX426*(1+AX$6/Setup!$C$13)-CV427,MAX(0,$H427-SUM($DP427:ES427)))</f>
        <v/>
      </c>
      <c r="EU427">
        <f>MIN(AY426*(1+AY$6/Setup!$C$13)-CW427,MAX(0,$H427-SUM($DP427:ET427)))</f>
        <v/>
      </c>
      <c r="EV427">
        <f>MIN(AZ426*(1+AZ$6/Setup!$C$13)-CX427,MAX(0,$H427-SUM($DP427:EU427)))</f>
        <v/>
      </c>
      <c r="EW427">
        <f>MIN(BA426*(1+BA$6/Setup!$C$13)-CY427,MAX(0,$H427-SUM($DP427:EV427)))</f>
        <v/>
      </c>
      <c r="EX427">
        <f>MIN(BB426*(1+BB$6/Setup!$C$13)-CZ427,MAX(0,$H427-SUM($DP427:EW427)))</f>
        <v/>
      </c>
      <c r="EY427">
        <f>MIN(BC426*(1+BC$6/Setup!$C$13)-DA427,MAX(0,$H427-SUM($DP427:EX427)))</f>
        <v/>
      </c>
      <c r="EZ427">
        <f>MIN(BD426*(1+BD$6/Setup!$C$13)-DB427,MAX(0,$H427-SUM($DP427:EY427)))</f>
        <v/>
      </c>
      <c r="FA427">
        <f>MIN(BE426*(1+BE$6/Setup!$C$13)-DC427,MAX(0,$H427-SUM($DP427:EZ427)))</f>
        <v/>
      </c>
      <c r="FB427">
        <f>MIN(BF426*(1+BF$6/Setup!$C$13)-DD427,MAX(0,$H427-SUM($DP427:FA427)))</f>
        <v/>
      </c>
      <c r="FC427">
        <f>MIN(BG426*(1+BG$6/Setup!$C$13)-DE427,MAX(0,$H427-SUM($DP427:FB427)))</f>
        <v/>
      </c>
      <c r="FD427">
        <f>MIN(BH426*(1+BH$6/Setup!$C$13)-DF427,MAX(0,$H427-SUM($DP427:FC427)))</f>
        <v/>
      </c>
      <c r="FE427">
        <f>MIN(BI426*(1+BI$6/Setup!$C$13)-DG427,MAX(0,$H427-SUM($DP427:FD427)))</f>
        <v/>
      </c>
      <c r="FF427">
        <f>MIN(BJ426*(1+BJ$6/Setup!$C$13)-DH427,MAX(0,$H427-SUM($DP427:FE427)))</f>
        <v/>
      </c>
      <c r="FG427">
        <f>MIN(BK426*(1+BK$6/Setup!$C$13)-DI427,MAX(0,$H427-SUM($DP427:FF427)))</f>
        <v/>
      </c>
      <c r="FH427">
        <f>MIN(BL426*(1+BL$6/Setup!$C$13)-DJ427,MAX(0,$H427-SUM($DP427:FG427)))</f>
        <v/>
      </c>
      <c r="FI427">
        <f>MIN(BM426*(1+BM$6/Setup!$C$13)-DK427,MAX(0,$H427-SUM($DP427:FH427)))</f>
        <v/>
      </c>
      <c r="FJ427">
        <f>MIN(BN426*(1+BN$6/Setup!$C$13)-DL427,MAX(0,$H427-SUM($DP427:FI427)))</f>
        <v/>
      </c>
      <c r="FK427">
        <f>MIN(BO426*(1+BO$6/Setup!$C$13)-DM427,MAX(0,$H427-SUM($DP427:FJ427)))</f>
        <v/>
      </c>
      <c r="FL427">
        <f>MIN(BP426*(1+BP$6/Setup!$C$13)-DN427,MAX(0,$H427-SUM($DP427:FK427)))</f>
        <v/>
      </c>
      <c r="FM427">
        <f>MIN(BQ426*(1+BQ$6/Setup!$C$13)-DO427,MAX(0,$H427-SUM($DP427:FL427)))</f>
        <v/>
      </c>
    </row>
    <row r="428">
      <c r="A428">
        <f>A427+1</f>
        <v/>
      </c>
      <c r="B428">
        <f>IF(Setup!$C$6="Every week",Setup!$C$7+7*(A428-1),IF(Setup!$C$6="Every 2 weeks",Setup!$C$7+14*(A428-1),IF(Setup!$C$6="Every month",EDATE(Setup!$C$7,A428-1),EOMONTH(Setup!$C$7,INT((A428-1+Setup!$C$20)/2)-1)+MIN(IF(MOD(A428-1+Setup!$C$20,2)=0,Setup!$C$18,Setup!$C$19),DAY(EOMONTH(Setup!$C$7,INT((A428-1+Setup!$C$20)/2)))))))</f>
        <v/>
      </c>
      <c r="C428">
        <f>N('Paycheck Plan'!J424)</f>
        <v/>
      </c>
      <c r="D428">
        <f>N('Paycheck Plan'!K424)</f>
        <v/>
      </c>
      <c r="E428">
        <f>MIN(MAX(0,Setup!$C$10-F427),MAX(0,Setup!$C$8+C428-G428))</f>
        <v/>
      </c>
      <c r="F428">
        <f>F427+E428</f>
        <v/>
      </c>
      <c r="G428">
        <f>MIN(Setup!$C$14,MAX(0,Setup!$C$8+C428))</f>
        <v/>
      </c>
      <c r="H428">
        <f>MAX(0,Setup!$C$8+C428-G428-E428)+SUM($T$7:$BQ$7)-SUM(BR428:DO428)</f>
        <v/>
      </c>
      <c r="I428">
        <f>SUMPRODUCT(T427:BQ427,$T$6:$BQ$6)/Setup!$C$13</f>
        <v/>
      </c>
      <c r="J428">
        <f>SUM(T428:BQ428)</f>
        <v/>
      </c>
      <c r="K428">
        <f>IF(MAX(DP428:FM428)&gt;0,MATCH(MAX(DP428:FM428),DP428:FM428,0),1)</f>
        <v/>
      </c>
      <c r="T428">
        <f>MAX(0,T427*(1+T$6/Setup!$C$13)-BR428-DP428)+IF($K428=1,$D428,0)</f>
        <v/>
      </c>
      <c r="U428">
        <f>MAX(0,U427*(1+U$6/Setup!$C$13)-BS428-DQ428)+IF($K428=2,$D428,0)</f>
        <v/>
      </c>
      <c r="V428">
        <f>MAX(0,V427*(1+V$6/Setup!$C$13)-BT428-DR428)+IF($K428=3,$D428,0)</f>
        <v/>
      </c>
      <c r="W428">
        <f>MAX(0,W427*(1+W$6/Setup!$C$13)-BU428-DS428)+IF($K428=4,$D428,0)</f>
        <v/>
      </c>
      <c r="X428">
        <f>MAX(0,X427*(1+X$6/Setup!$C$13)-BV428-DT428)+IF($K428=5,$D428,0)</f>
        <v/>
      </c>
      <c r="Y428">
        <f>MAX(0,Y427*(1+Y$6/Setup!$C$13)-BW428-DU428)+IF($K428=6,$D428,0)</f>
        <v/>
      </c>
      <c r="Z428">
        <f>MAX(0,Z427*(1+Z$6/Setup!$C$13)-BX428-DV428)+IF($K428=7,$D428,0)</f>
        <v/>
      </c>
      <c r="AA428">
        <f>MAX(0,AA427*(1+AA$6/Setup!$C$13)-BY428-DW428)+IF($K428=8,$D428,0)</f>
        <v/>
      </c>
      <c r="AB428">
        <f>MAX(0,AB427*(1+AB$6/Setup!$C$13)-BZ428-DX428)+IF($K428=9,$D428,0)</f>
        <v/>
      </c>
      <c r="AC428">
        <f>MAX(0,AC427*(1+AC$6/Setup!$C$13)-CA428-DY428)+IF($K428=10,$D428,0)</f>
        <v/>
      </c>
      <c r="AD428">
        <f>MAX(0,AD427*(1+AD$6/Setup!$C$13)-CB428-DZ428)+IF($K428=11,$D428,0)</f>
        <v/>
      </c>
      <c r="AE428">
        <f>MAX(0,AE427*(1+AE$6/Setup!$C$13)-CC428-EA428)+IF($K428=12,$D428,0)</f>
        <v/>
      </c>
      <c r="AF428">
        <f>MAX(0,AF427*(1+AF$6/Setup!$C$13)-CD428-EB428)+IF($K428=13,$D428,0)</f>
        <v/>
      </c>
      <c r="AG428">
        <f>MAX(0,AG427*(1+AG$6/Setup!$C$13)-CE428-EC428)+IF($K428=14,$D428,0)</f>
        <v/>
      </c>
      <c r="AH428">
        <f>MAX(0,AH427*(1+AH$6/Setup!$C$13)-CF428-ED428)+IF($K428=15,$D428,0)</f>
        <v/>
      </c>
      <c r="AI428">
        <f>MAX(0,AI427*(1+AI$6/Setup!$C$13)-CG428-EE428)+IF($K428=16,$D428,0)</f>
        <v/>
      </c>
      <c r="AJ428">
        <f>MAX(0,AJ427*(1+AJ$6/Setup!$C$13)-CH428-EF428)+IF($K428=17,$D428,0)</f>
        <v/>
      </c>
      <c r="AK428">
        <f>MAX(0,AK427*(1+AK$6/Setup!$C$13)-CI428-EG428)+IF($K428=18,$D428,0)</f>
        <v/>
      </c>
      <c r="AL428">
        <f>MAX(0,AL427*(1+AL$6/Setup!$C$13)-CJ428-EH428)+IF($K428=19,$D428,0)</f>
        <v/>
      </c>
      <c r="AM428">
        <f>MAX(0,AM427*(1+AM$6/Setup!$C$13)-CK428-EI428)+IF($K428=20,$D428,0)</f>
        <v/>
      </c>
      <c r="AN428">
        <f>MAX(0,AN427*(1+AN$6/Setup!$C$13)-CL428-EJ428)+IF($K428=21,$D428,0)</f>
        <v/>
      </c>
      <c r="AO428">
        <f>MAX(0,AO427*(1+AO$6/Setup!$C$13)-CM428-EK428)+IF($K428=22,$D428,0)</f>
        <v/>
      </c>
      <c r="AP428">
        <f>MAX(0,AP427*(1+AP$6/Setup!$C$13)-CN428-EL428)+IF($K428=23,$D428,0)</f>
        <v/>
      </c>
      <c r="AQ428">
        <f>MAX(0,AQ427*(1+AQ$6/Setup!$C$13)-CO428-EM428)+IF($K428=24,$D428,0)</f>
        <v/>
      </c>
      <c r="AR428">
        <f>MAX(0,AR427*(1+AR$6/Setup!$C$13)-CP428-EN428)+IF($K428=25,$D428,0)</f>
        <v/>
      </c>
      <c r="AS428">
        <f>MAX(0,AS427*(1+AS$6/Setup!$C$13)-CQ428-EO428)+IF($K428=26,$D428,0)</f>
        <v/>
      </c>
      <c r="AT428">
        <f>MAX(0,AT427*(1+AT$6/Setup!$C$13)-CR428-EP428)+IF($K428=27,$D428,0)</f>
        <v/>
      </c>
      <c r="AU428">
        <f>MAX(0,AU427*(1+AU$6/Setup!$C$13)-CS428-EQ428)+IF($K428=28,$D428,0)</f>
        <v/>
      </c>
      <c r="AV428">
        <f>MAX(0,AV427*(1+AV$6/Setup!$C$13)-CT428-ER428)+IF($K428=29,$D428,0)</f>
        <v/>
      </c>
      <c r="AW428">
        <f>MAX(0,AW427*(1+AW$6/Setup!$C$13)-CU428-ES428)+IF($K428=30,$D428,0)</f>
        <v/>
      </c>
      <c r="AX428">
        <f>MAX(0,AX427*(1+AX$6/Setup!$C$13)-CV428-ET428)+IF($K428=31,$D428,0)</f>
        <v/>
      </c>
      <c r="AY428">
        <f>MAX(0,AY427*(1+AY$6/Setup!$C$13)-CW428-EU428)+IF($K428=32,$D428,0)</f>
        <v/>
      </c>
      <c r="AZ428">
        <f>MAX(0,AZ427*(1+AZ$6/Setup!$C$13)-CX428-EV428)+IF($K428=33,$D428,0)</f>
        <v/>
      </c>
      <c r="BA428">
        <f>MAX(0,BA427*(1+BA$6/Setup!$C$13)-CY428-EW428)+IF($K428=34,$D428,0)</f>
        <v/>
      </c>
      <c r="BB428">
        <f>MAX(0,BB427*(1+BB$6/Setup!$C$13)-CZ428-EX428)+IF($K428=35,$D428,0)</f>
        <v/>
      </c>
      <c r="BC428">
        <f>MAX(0,BC427*(1+BC$6/Setup!$C$13)-DA428-EY428)+IF($K428=36,$D428,0)</f>
        <v/>
      </c>
      <c r="BD428">
        <f>MAX(0,BD427*(1+BD$6/Setup!$C$13)-DB428-EZ428)+IF($K428=37,$D428,0)</f>
        <v/>
      </c>
      <c r="BE428">
        <f>MAX(0,BE427*(1+BE$6/Setup!$C$13)-DC428-FA428)+IF($K428=38,$D428,0)</f>
        <v/>
      </c>
      <c r="BF428">
        <f>MAX(0,BF427*(1+BF$6/Setup!$C$13)-DD428-FB428)+IF($K428=39,$D428,0)</f>
        <v/>
      </c>
      <c r="BG428">
        <f>MAX(0,BG427*(1+BG$6/Setup!$C$13)-DE428-FC428)+IF($K428=40,$D428,0)</f>
        <v/>
      </c>
      <c r="BH428">
        <f>MAX(0,BH427*(1+BH$6/Setup!$C$13)-DF428-FD428)+IF($K428=41,$D428,0)</f>
        <v/>
      </c>
      <c r="BI428">
        <f>MAX(0,BI427*(1+BI$6/Setup!$C$13)-DG428-FE428)+IF($K428=42,$D428,0)</f>
        <v/>
      </c>
      <c r="BJ428">
        <f>MAX(0,BJ427*(1+BJ$6/Setup!$C$13)-DH428-FF428)+IF($K428=43,$D428,0)</f>
        <v/>
      </c>
      <c r="BK428">
        <f>MAX(0,BK427*(1+BK$6/Setup!$C$13)-DI428-FG428)+IF($K428=44,$D428,0)</f>
        <v/>
      </c>
      <c r="BL428">
        <f>MAX(0,BL427*(1+BL$6/Setup!$C$13)-DJ428-FH428)+IF($K428=45,$D428,0)</f>
        <v/>
      </c>
      <c r="BM428">
        <f>MAX(0,BM427*(1+BM$6/Setup!$C$13)-DK428-FI428)+IF($K428=46,$D428,0)</f>
        <v/>
      </c>
      <c r="BN428">
        <f>MAX(0,BN427*(1+BN$6/Setup!$C$13)-DL428-FJ428)+IF($K428=47,$D428,0)</f>
        <v/>
      </c>
      <c r="BO428">
        <f>MAX(0,BO427*(1+BO$6/Setup!$C$13)-DM428-FK428)+IF($K428=48,$D428,0)</f>
        <v/>
      </c>
      <c r="BP428">
        <f>MAX(0,BP427*(1+BP$6/Setup!$C$13)-DN428-FL428)+IF($K428=49,$D428,0)</f>
        <v/>
      </c>
      <c r="BQ428">
        <f>MAX(0,BQ427*(1+BQ$6/Setup!$C$13)-DO428-FM428)+IF($K428=50,$D428,0)</f>
        <v/>
      </c>
      <c r="BR428">
        <f>MIN(T427*(1+T$6/Setup!$C$13),T$7)</f>
        <v/>
      </c>
      <c r="BS428">
        <f>MIN(U427*(1+U$6/Setup!$C$13),U$7)</f>
        <v/>
      </c>
      <c r="BT428">
        <f>MIN(V427*(1+V$6/Setup!$C$13),V$7)</f>
        <v/>
      </c>
      <c r="BU428">
        <f>MIN(W427*(1+W$6/Setup!$C$13),W$7)</f>
        <v/>
      </c>
      <c r="BV428">
        <f>MIN(X427*(1+X$6/Setup!$C$13),X$7)</f>
        <v/>
      </c>
      <c r="BW428">
        <f>MIN(Y427*(1+Y$6/Setup!$C$13),Y$7)</f>
        <v/>
      </c>
      <c r="BX428">
        <f>MIN(Z427*(1+Z$6/Setup!$C$13),Z$7)</f>
        <v/>
      </c>
      <c r="BY428">
        <f>MIN(AA427*(1+AA$6/Setup!$C$13),AA$7)</f>
        <v/>
      </c>
      <c r="BZ428">
        <f>MIN(AB427*(1+AB$6/Setup!$C$13),AB$7)</f>
        <v/>
      </c>
      <c r="CA428">
        <f>MIN(AC427*(1+AC$6/Setup!$C$13),AC$7)</f>
        <v/>
      </c>
      <c r="CB428">
        <f>MIN(AD427*(1+AD$6/Setup!$C$13),AD$7)</f>
        <v/>
      </c>
      <c r="CC428">
        <f>MIN(AE427*(1+AE$6/Setup!$C$13),AE$7)</f>
        <v/>
      </c>
      <c r="CD428">
        <f>MIN(AF427*(1+AF$6/Setup!$C$13),AF$7)</f>
        <v/>
      </c>
      <c r="CE428">
        <f>MIN(AG427*(1+AG$6/Setup!$C$13),AG$7)</f>
        <v/>
      </c>
      <c r="CF428">
        <f>MIN(AH427*(1+AH$6/Setup!$C$13),AH$7)</f>
        <v/>
      </c>
      <c r="CG428">
        <f>MIN(AI427*(1+AI$6/Setup!$C$13),AI$7)</f>
        <v/>
      </c>
      <c r="CH428">
        <f>MIN(AJ427*(1+AJ$6/Setup!$C$13),AJ$7)</f>
        <v/>
      </c>
      <c r="CI428">
        <f>MIN(AK427*(1+AK$6/Setup!$C$13),AK$7)</f>
        <v/>
      </c>
      <c r="CJ428">
        <f>MIN(AL427*(1+AL$6/Setup!$C$13),AL$7)</f>
        <v/>
      </c>
      <c r="CK428">
        <f>MIN(AM427*(1+AM$6/Setup!$C$13),AM$7)</f>
        <v/>
      </c>
      <c r="CL428">
        <f>MIN(AN427*(1+AN$6/Setup!$C$13),AN$7)</f>
        <v/>
      </c>
      <c r="CM428">
        <f>MIN(AO427*(1+AO$6/Setup!$C$13),AO$7)</f>
        <v/>
      </c>
      <c r="CN428">
        <f>MIN(AP427*(1+AP$6/Setup!$C$13),AP$7)</f>
        <v/>
      </c>
      <c r="CO428">
        <f>MIN(AQ427*(1+AQ$6/Setup!$C$13),AQ$7)</f>
        <v/>
      </c>
      <c r="CP428">
        <f>MIN(AR427*(1+AR$6/Setup!$C$13),AR$7)</f>
        <v/>
      </c>
      <c r="CQ428">
        <f>MIN(AS427*(1+AS$6/Setup!$C$13),AS$7)</f>
        <v/>
      </c>
      <c r="CR428">
        <f>MIN(AT427*(1+AT$6/Setup!$C$13),AT$7)</f>
        <v/>
      </c>
      <c r="CS428">
        <f>MIN(AU427*(1+AU$6/Setup!$C$13),AU$7)</f>
        <v/>
      </c>
      <c r="CT428">
        <f>MIN(AV427*(1+AV$6/Setup!$C$13),AV$7)</f>
        <v/>
      </c>
      <c r="CU428">
        <f>MIN(AW427*(1+AW$6/Setup!$C$13),AW$7)</f>
        <v/>
      </c>
      <c r="CV428">
        <f>MIN(AX427*(1+AX$6/Setup!$C$13),AX$7)</f>
        <v/>
      </c>
      <c r="CW428">
        <f>MIN(AY427*(1+AY$6/Setup!$C$13),AY$7)</f>
        <v/>
      </c>
      <c r="CX428">
        <f>MIN(AZ427*(1+AZ$6/Setup!$C$13),AZ$7)</f>
        <v/>
      </c>
      <c r="CY428">
        <f>MIN(BA427*(1+BA$6/Setup!$C$13),BA$7)</f>
        <v/>
      </c>
      <c r="CZ428">
        <f>MIN(BB427*(1+BB$6/Setup!$C$13),BB$7)</f>
        <v/>
      </c>
      <c r="DA428">
        <f>MIN(BC427*(1+BC$6/Setup!$C$13),BC$7)</f>
        <v/>
      </c>
      <c r="DB428">
        <f>MIN(BD427*(1+BD$6/Setup!$C$13),BD$7)</f>
        <v/>
      </c>
      <c r="DC428">
        <f>MIN(BE427*(1+BE$6/Setup!$C$13),BE$7)</f>
        <v/>
      </c>
      <c r="DD428">
        <f>MIN(BF427*(1+BF$6/Setup!$C$13),BF$7)</f>
        <v/>
      </c>
      <c r="DE428">
        <f>MIN(BG427*(1+BG$6/Setup!$C$13),BG$7)</f>
        <v/>
      </c>
      <c r="DF428">
        <f>MIN(BH427*(1+BH$6/Setup!$C$13),BH$7)</f>
        <v/>
      </c>
      <c r="DG428">
        <f>MIN(BI427*(1+BI$6/Setup!$C$13),BI$7)</f>
        <v/>
      </c>
      <c r="DH428">
        <f>MIN(BJ427*(1+BJ$6/Setup!$C$13),BJ$7)</f>
        <v/>
      </c>
      <c r="DI428">
        <f>MIN(BK427*(1+BK$6/Setup!$C$13),BK$7)</f>
        <v/>
      </c>
      <c r="DJ428">
        <f>MIN(BL427*(1+BL$6/Setup!$C$13),BL$7)</f>
        <v/>
      </c>
      <c r="DK428">
        <f>MIN(BM427*(1+BM$6/Setup!$C$13),BM$7)</f>
        <v/>
      </c>
      <c r="DL428">
        <f>MIN(BN427*(1+BN$6/Setup!$C$13),BN$7)</f>
        <v/>
      </c>
      <c r="DM428">
        <f>MIN(BO427*(1+BO$6/Setup!$C$13),BO$7)</f>
        <v/>
      </c>
      <c r="DN428">
        <f>MIN(BP427*(1+BP$6/Setup!$C$13),BP$7)</f>
        <v/>
      </c>
      <c r="DO428">
        <f>MIN(BQ427*(1+BQ$6/Setup!$C$13),BQ$7)</f>
        <v/>
      </c>
      <c r="DP428">
        <f>MIN(T427*(1+T$6/Setup!$C$13)-BR428,$H428)</f>
        <v/>
      </c>
      <c r="DQ428">
        <f>MIN(U427*(1+U$6/Setup!$C$13)-BS428,MAX(0,$H428-SUM($DP428:DP428)))</f>
        <v/>
      </c>
      <c r="DR428">
        <f>MIN(V427*(1+V$6/Setup!$C$13)-BT428,MAX(0,$H428-SUM($DP428:DQ428)))</f>
        <v/>
      </c>
      <c r="DS428">
        <f>MIN(W427*(1+W$6/Setup!$C$13)-BU428,MAX(0,$H428-SUM($DP428:DR428)))</f>
        <v/>
      </c>
      <c r="DT428">
        <f>MIN(X427*(1+X$6/Setup!$C$13)-BV428,MAX(0,$H428-SUM($DP428:DS428)))</f>
        <v/>
      </c>
      <c r="DU428">
        <f>MIN(Y427*(1+Y$6/Setup!$C$13)-BW428,MAX(0,$H428-SUM($DP428:DT428)))</f>
        <v/>
      </c>
      <c r="DV428">
        <f>MIN(Z427*(1+Z$6/Setup!$C$13)-BX428,MAX(0,$H428-SUM($DP428:DU428)))</f>
        <v/>
      </c>
      <c r="DW428">
        <f>MIN(AA427*(1+AA$6/Setup!$C$13)-BY428,MAX(0,$H428-SUM($DP428:DV428)))</f>
        <v/>
      </c>
      <c r="DX428">
        <f>MIN(AB427*(1+AB$6/Setup!$C$13)-BZ428,MAX(0,$H428-SUM($DP428:DW428)))</f>
        <v/>
      </c>
      <c r="DY428">
        <f>MIN(AC427*(1+AC$6/Setup!$C$13)-CA428,MAX(0,$H428-SUM($DP428:DX428)))</f>
        <v/>
      </c>
      <c r="DZ428">
        <f>MIN(AD427*(1+AD$6/Setup!$C$13)-CB428,MAX(0,$H428-SUM($DP428:DY428)))</f>
        <v/>
      </c>
      <c r="EA428">
        <f>MIN(AE427*(1+AE$6/Setup!$C$13)-CC428,MAX(0,$H428-SUM($DP428:DZ428)))</f>
        <v/>
      </c>
      <c r="EB428">
        <f>MIN(AF427*(1+AF$6/Setup!$C$13)-CD428,MAX(0,$H428-SUM($DP428:EA428)))</f>
        <v/>
      </c>
      <c r="EC428">
        <f>MIN(AG427*(1+AG$6/Setup!$C$13)-CE428,MAX(0,$H428-SUM($DP428:EB428)))</f>
        <v/>
      </c>
      <c r="ED428">
        <f>MIN(AH427*(1+AH$6/Setup!$C$13)-CF428,MAX(0,$H428-SUM($DP428:EC428)))</f>
        <v/>
      </c>
      <c r="EE428">
        <f>MIN(AI427*(1+AI$6/Setup!$C$13)-CG428,MAX(0,$H428-SUM($DP428:ED428)))</f>
        <v/>
      </c>
      <c r="EF428">
        <f>MIN(AJ427*(1+AJ$6/Setup!$C$13)-CH428,MAX(0,$H428-SUM($DP428:EE428)))</f>
        <v/>
      </c>
      <c r="EG428">
        <f>MIN(AK427*(1+AK$6/Setup!$C$13)-CI428,MAX(0,$H428-SUM($DP428:EF428)))</f>
        <v/>
      </c>
      <c r="EH428">
        <f>MIN(AL427*(1+AL$6/Setup!$C$13)-CJ428,MAX(0,$H428-SUM($DP428:EG428)))</f>
        <v/>
      </c>
      <c r="EI428">
        <f>MIN(AM427*(1+AM$6/Setup!$C$13)-CK428,MAX(0,$H428-SUM($DP428:EH428)))</f>
        <v/>
      </c>
      <c r="EJ428">
        <f>MIN(AN427*(1+AN$6/Setup!$C$13)-CL428,MAX(0,$H428-SUM($DP428:EI428)))</f>
        <v/>
      </c>
      <c r="EK428">
        <f>MIN(AO427*(1+AO$6/Setup!$C$13)-CM428,MAX(0,$H428-SUM($DP428:EJ428)))</f>
        <v/>
      </c>
      <c r="EL428">
        <f>MIN(AP427*(1+AP$6/Setup!$C$13)-CN428,MAX(0,$H428-SUM($DP428:EK428)))</f>
        <v/>
      </c>
      <c r="EM428">
        <f>MIN(AQ427*(1+AQ$6/Setup!$C$13)-CO428,MAX(0,$H428-SUM($DP428:EL428)))</f>
        <v/>
      </c>
      <c r="EN428">
        <f>MIN(AR427*(1+AR$6/Setup!$C$13)-CP428,MAX(0,$H428-SUM($DP428:EM428)))</f>
        <v/>
      </c>
      <c r="EO428">
        <f>MIN(AS427*(1+AS$6/Setup!$C$13)-CQ428,MAX(0,$H428-SUM($DP428:EN428)))</f>
        <v/>
      </c>
      <c r="EP428">
        <f>MIN(AT427*(1+AT$6/Setup!$C$13)-CR428,MAX(0,$H428-SUM($DP428:EO428)))</f>
        <v/>
      </c>
      <c r="EQ428">
        <f>MIN(AU427*(1+AU$6/Setup!$C$13)-CS428,MAX(0,$H428-SUM($DP428:EP428)))</f>
        <v/>
      </c>
      <c r="ER428">
        <f>MIN(AV427*(1+AV$6/Setup!$C$13)-CT428,MAX(0,$H428-SUM($DP428:EQ428)))</f>
        <v/>
      </c>
      <c r="ES428">
        <f>MIN(AW427*(1+AW$6/Setup!$C$13)-CU428,MAX(0,$H428-SUM($DP428:ER428)))</f>
        <v/>
      </c>
      <c r="ET428">
        <f>MIN(AX427*(1+AX$6/Setup!$C$13)-CV428,MAX(0,$H428-SUM($DP428:ES428)))</f>
        <v/>
      </c>
      <c r="EU428">
        <f>MIN(AY427*(1+AY$6/Setup!$C$13)-CW428,MAX(0,$H428-SUM($DP428:ET428)))</f>
        <v/>
      </c>
      <c r="EV428">
        <f>MIN(AZ427*(1+AZ$6/Setup!$C$13)-CX428,MAX(0,$H428-SUM($DP428:EU428)))</f>
        <v/>
      </c>
      <c r="EW428">
        <f>MIN(BA427*(1+BA$6/Setup!$C$13)-CY428,MAX(0,$H428-SUM($DP428:EV428)))</f>
        <v/>
      </c>
      <c r="EX428">
        <f>MIN(BB427*(1+BB$6/Setup!$C$13)-CZ428,MAX(0,$H428-SUM($DP428:EW428)))</f>
        <v/>
      </c>
      <c r="EY428">
        <f>MIN(BC427*(1+BC$6/Setup!$C$13)-DA428,MAX(0,$H428-SUM($DP428:EX428)))</f>
        <v/>
      </c>
      <c r="EZ428">
        <f>MIN(BD427*(1+BD$6/Setup!$C$13)-DB428,MAX(0,$H428-SUM($DP428:EY428)))</f>
        <v/>
      </c>
      <c r="FA428">
        <f>MIN(BE427*(1+BE$6/Setup!$C$13)-DC428,MAX(0,$H428-SUM($DP428:EZ428)))</f>
        <v/>
      </c>
      <c r="FB428">
        <f>MIN(BF427*(1+BF$6/Setup!$C$13)-DD428,MAX(0,$H428-SUM($DP428:FA428)))</f>
        <v/>
      </c>
      <c r="FC428">
        <f>MIN(BG427*(1+BG$6/Setup!$C$13)-DE428,MAX(0,$H428-SUM($DP428:FB428)))</f>
        <v/>
      </c>
      <c r="FD428">
        <f>MIN(BH427*(1+BH$6/Setup!$C$13)-DF428,MAX(0,$H428-SUM($DP428:FC428)))</f>
        <v/>
      </c>
      <c r="FE428">
        <f>MIN(BI427*(1+BI$6/Setup!$C$13)-DG428,MAX(0,$H428-SUM($DP428:FD428)))</f>
        <v/>
      </c>
      <c r="FF428">
        <f>MIN(BJ427*(1+BJ$6/Setup!$C$13)-DH428,MAX(0,$H428-SUM($DP428:FE428)))</f>
        <v/>
      </c>
      <c r="FG428">
        <f>MIN(BK427*(1+BK$6/Setup!$C$13)-DI428,MAX(0,$H428-SUM($DP428:FF428)))</f>
        <v/>
      </c>
      <c r="FH428">
        <f>MIN(BL427*(1+BL$6/Setup!$C$13)-DJ428,MAX(0,$H428-SUM($DP428:FG428)))</f>
        <v/>
      </c>
      <c r="FI428">
        <f>MIN(BM427*(1+BM$6/Setup!$C$13)-DK428,MAX(0,$H428-SUM($DP428:FH428)))</f>
        <v/>
      </c>
      <c r="FJ428">
        <f>MIN(BN427*(1+BN$6/Setup!$C$13)-DL428,MAX(0,$H428-SUM($DP428:FI428)))</f>
        <v/>
      </c>
      <c r="FK428">
        <f>MIN(BO427*(1+BO$6/Setup!$C$13)-DM428,MAX(0,$H428-SUM($DP428:FJ428)))</f>
        <v/>
      </c>
      <c r="FL428">
        <f>MIN(BP427*(1+BP$6/Setup!$C$13)-DN428,MAX(0,$H428-SUM($DP428:FK428)))</f>
        <v/>
      </c>
      <c r="FM428">
        <f>MIN(BQ427*(1+BQ$6/Setup!$C$13)-DO428,MAX(0,$H428-SUM($DP428:FL428)))</f>
        <v/>
      </c>
    </row>
    <row r="429">
      <c r="A429">
        <f>A428+1</f>
        <v/>
      </c>
      <c r="B429">
        <f>IF(Setup!$C$6="Every week",Setup!$C$7+7*(A429-1),IF(Setup!$C$6="Every 2 weeks",Setup!$C$7+14*(A429-1),IF(Setup!$C$6="Every month",EDATE(Setup!$C$7,A429-1),EOMONTH(Setup!$C$7,INT((A429-1+Setup!$C$20)/2)-1)+MIN(IF(MOD(A429-1+Setup!$C$20,2)=0,Setup!$C$18,Setup!$C$19),DAY(EOMONTH(Setup!$C$7,INT((A429-1+Setup!$C$20)/2)))))))</f>
        <v/>
      </c>
      <c r="C429">
        <f>N('Paycheck Plan'!J425)</f>
        <v/>
      </c>
      <c r="D429">
        <f>N('Paycheck Plan'!K425)</f>
        <v/>
      </c>
      <c r="E429">
        <f>MIN(MAX(0,Setup!$C$10-F428),MAX(0,Setup!$C$8+C429-G429))</f>
        <v/>
      </c>
      <c r="F429">
        <f>F428+E429</f>
        <v/>
      </c>
      <c r="G429">
        <f>MIN(Setup!$C$14,MAX(0,Setup!$C$8+C429))</f>
        <v/>
      </c>
      <c r="H429">
        <f>MAX(0,Setup!$C$8+C429-G429-E429)+SUM($T$7:$BQ$7)-SUM(BR429:DO429)</f>
        <v/>
      </c>
      <c r="I429">
        <f>SUMPRODUCT(T428:BQ428,$T$6:$BQ$6)/Setup!$C$13</f>
        <v/>
      </c>
      <c r="J429">
        <f>SUM(T429:BQ429)</f>
        <v/>
      </c>
      <c r="K429">
        <f>IF(MAX(DP429:FM429)&gt;0,MATCH(MAX(DP429:FM429),DP429:FM429,0),1)</f>
        <v/>
      </c>
      <c r="T429">
        <f>MAX(0,T428*(1+T$6/Setup!$C$13)-BR429-DP429)+IF($K429=1,$D429,0)</f>
        <v/>
      </c>
      <c r="U429">
        <f>MAX(0,U428*(1+U$6/Setup!$C$13)-BS429-DQ429)+IF($K429=2,$D429,0)</f>
        <v/>
      </c>
      <c r="V429">
        <f>MAX(0,V428*(1+V$6/Setup!$C$13)-BT429-DR429)+IF($K429=3,$D429,0)</f>
        <v/>
      </c>
      <c r="W429">
        <f>MAX(0,W428*(1+W$6/Setup!$C$13)-BU429-DS429)+IF($K429=4,$D429,0)</f>
        <v/>
      </c>
      <c r="X429">
        <f>MAX(0,X428*(1+X$6/Setup!$C$13)-BV429-DT429)+IF($K429=5,$D429,0)</f>
        <v/>
      </c>
      <c r="Y429">
        <f>MAX(0,Y428*(1+Y$6/Setup!$C$13)-BW429-DU429)+IF($K429=6,$D429,0)</f>
        <v/>
      </c>
      <c r="Z429">
        <f>MAX(0,Z428*(1+Z$6/Setup!$C$13)-BX429-DV429)+IF($K429=7,$D429,0)</f>
        <v/>
      </c>
      <c r="AA429">
        <f>MAX(0,AA428*(1+AA$6/Setup!$C$13)-BY429-DW429)+IF($K429=8,$D429,0)</f>
        <v/>
      </c>
      <c r="AB429">
        <f>MAX(0,AB428*(1+AB$6/Setup!$C$13)-BZ429-DX429)+IF($K429=9,$D429,0)</f>
        <v/>
      </c>
      <c r="AC429">
        <f>MAX(0,AC428*(1+AC$6/Setup!$C$13)-CA429-DY429)+IF($K429=10,$D429,0)</f>
        <v/>
      </c>
      <c r="AD429">
        <f>MAX(0,AD428*(1+AD$6/Setup!$C$13)-CB429-DZ429)+IF($K429=11,$D429,0)</f>
        <v/>
      </c>
      <c r="AE429">
        <f>MAX(0,AE428*(1+AE$6/Setup!$C$13)-CC429-EA429)+IF($K429=12,$D429,0)</f>
        <v/>
      </c>
      <c r="AF429">
        <f>MAX(0,AF428*(1+AF$6/Setup!$C$13)-CD429-EB429)+IF($K429=13,$D429,0)</f>
        <v/>
      </c>
      <c r="AG429">
        <f>MAX(0,AG428*(1+AG$6/Setup!$C$13)-CE429-EC429)+IF($K429=14,$D429,0)</f>
        <v/>
      </c>
      <c r="AH429">
        <f>MAX(0,AH428*(1+AH$6/Setup!$C$13)-CF429-ED429)+IF($K429=15,$D429,0)</f>
        <v/>
      </c>
      <c r="AI429">
        <f>MAX(0,AI428*(1+AI$6/Setup!$C$13)-CG429-EE429)+IF($K429=16,$D429,0)</f>
        <v/>
      </c>
      <c r="AJ429">
        <f>MAX(0,AJ428*(1+AJ$6/Setup!$C$13)-CH429-EF429)+IF($K429=17,$D429,0)</f>
        <v/>
      </c>
      <c r="AK429">
        <f>MAX(0,AK428*(1+AK$6/Setup!$C$13)-CI429-EG429)+IF($K429=18,$D429,0)</f>
        <v/>
      </c>
      <c r="AL429">
        <f>MAX(0,AL428*(1+AL$6/Setup!$C$13)-CJ429-EH429)+IF($K429=19,$D429,0)</f>
        <v/>
      </c>
      <c r="AM429">
        <f>MAX(0,AM428*(1+AM$6/Setup!$C$13)-CK429-EI429)+IF($K429=20,$D429,0)</f>
        <v/>
      </c>
      <c r="AN429">
        <f>MAX(0,AN428*(1+AN$6/Setup!$C$13)-CL429-EJ429)+IF($K429=21,$D429,0)</f>
        <v/>
      </c>
      <c r="AO429">
        <f>MAX(0,AO428*(1+AO$6/Setup!$C$13)-CM429-EK429)+IF($K429=22,$D429,0)</f>
        <v/>
      </c>
      <c r="AP429">
        <f>MAX(0,AP428*(1+AP$6/Setup!$C$13)-CN429-EL429)+IF($K429=23,$D429,0)</f>
        <v/>
      </c>
      <c r="AQ429">
        <f>MAX(0,AQ428*(1+AQ$6/Setup!$C$13)-CO429-EM429)+IF($K429=24,$D429,0)</f>
        <v/>
      </c>
      <c r="AR429">
        <f>MAX(0,AR428*(1+AR$6/Setup!$C$13)-CP429-EN429)+IF($K429=25,$D429,0)</f>
        <v/>
      </c>
      <c r="AS429">
        <f>MAX(0,AS428*(1+AS$6/Setup!$C$13)-CQ429-EO429)+IF($K429=26,$D429,0)</f>
        <v/>
      </c>
      <c r="AT429">
        <f>MAX(0,AT428*(1+AT$6/Setup!$C$13)-CR429-EP429)+IF($K429=27,$D429,0)</f>
        <v/>
      </c>
      <c r="AU429">
        <f>MAX(0,AU428*(1+AU$6/Setup!$C$13)-CS429-EQ429)+IF($K429=28,$D429,0)</f>
        <v/>
      </c>
      <c r="AV429">
        <f>MAX(0,AV428*(1+AV$6/Setup!$C$13)-CT429-ER429)+IF($K429=29,$D429,0)</f>
        <v/>
      </c>
      <c r="AW429">
        <f>MAX(0,AW428*(1+AW$6/Setup!$C$13)-CU429-ES429)+IF($K429=30,$D429,0)</f>
        <v/>
      </c>
      <c r="AX429">
        <f>MAX(0,AX428*(1+AX$6/Setup!$C$13)-CV429-ET429)+IF($K429=31,$D429,0)</f>
        <v/>
      </c>
      <c r="AY429">
        <f>MAX(0,AY428*(1+AY$6/Setup!$C$13)-CW429-EU429)+IF($K429=32,$D429,0)</f>
        <v/>
      </c>
      <c r="AZ429">
        <f>MAX(0,AZ428*(1+AZ$6/Setup!$C$13)-CX429-EV429)+IF($K429=33,$D429,0)</f>
        <v/>
      </c>
      <c r="BA429">
        <f>MAX(0,BA428*(1+BA$6/Setup!$C$13)-CY429-EW429)+IF($K429=34,$D429,0)</f>
        <v/>
      </c>
      <c r="BB429">
        <f>MAX(0,BB428*(1+BB$6/Setup!$C$13)-CZ429-EX429)+IF($K429=35,$D429,0)</f>
        <v/>
      </c>
      <c r="BC429">
        <f>MAX(0,BC428*(1+BC$6/Setup!$C$13)-DA429-EY429)+IF($K429=36,$D429,0)</f>
        <v/>
      </c>
      <c r="BD429">
        <f>MAX(0,BD428*(1+BD$6/Setup!$C$13)-DB429-EZ429)+IF($K429=37,$D429,0)</f>
        <v/>
      </c>
      <c r="BE429">
        <f>MAX(0,BE428*(1+BE$6/Setup!$C$13)-DC429-FA429)+IF($K429=38,$D429,0)</f>
        <v/>
      </c>
      <c r="BF429">
        <f>MAX(0,BF428*(1+BF$6/Setup!$C$13)-DD429-FB429)+IF($K429=39,$D429,0)</f>
        <v/>
      </c>
      <c r="BG429">
        <f>MAX(0,BG428*(1+BG$6/Setup!$C$13)-DE429-FC429)+IF($K429=40,$D429,0)</f>
        <v/>
      </c>
      <c r="BH429">
        <f>MAX(0,BH428*(1+BH$6/Setup!$C$13)-DF429-FD429)+IF($K429=41,$D429,0)</f>
        <v/>
      </c>
      <c r="BI429">
        <f>MAX(0,BI428*(1+BI$6/Setup!$C$13)-DG429-FE429)+IF($K429=42,$D429,0)</f>
        <v/>
      </c>
      <c r="BJ429">
        <f>MAX(0,BJ428*(1+BJ$6/Setup!$C$13)-DH429-FF429)+IF($K429=43,$D429,0)</f>
        <v/>
      </c>
      <c r="BK429">
        <f>MAX(0,BK428*(1+BK$6/Setup!$C$13)-DI429-FG429)+IF($K429=44,$D429,0)</f>
        <v/>
      </c>
      <c r="BL429">
        <f>MAX(0,BL428*(1+BL$6/Setup!$C$13)-DJ429-FH429)+IF($K429=45,$D429,0)</f>
        <v/>
      </c>
      <c r="BM429">
        <f>MAX(0,BM428*(1+BM$6/Setup!$C$13)-DK429-FI429)+IF($K429=46,$D429,0)</f>
        <v/>
      </c>
      <c r="BN429">
        <f>MAX(0,BN428*(1+BN$6/Setup!$C$13)-DL429-FJ429)+IF($K429=47,$D429,0)</f>
        <v/>
      </c>
      <c r="BO429">
        <f>MAX(0,BO428*(1+BO$6/Setup!$C$13)-DM429-FK429)+IF($K429=48,$D429,0)</f>
        <v/>
      </c>
      <c r="BP429">
        <f>MAX(0,BP428*(1+BP$6/Setup!$C$13)-DN429-FL429)+IF($K429=49,$D429,0)</f>
        <v/>
      </c>
      <c r="BQ429">
        <f>MAX(0,BQ428*(1+BQ$6/Setup!$C$13)-DO429-FM429)+IF($K429=50,$D429,0)</f>
        <v/>
      </c>
      <c r="BR429">
        <f>MIN(T428*(1+T$6/Setup!$C$13),T$7)</f>
        <v/>
      </c>
      <c r="BS429">
        <f>MIN(U428*(1+U$6/Setup!$C$13),U$7)</f>
        <v/>
      </c>
      <c r="BT429">
        <f>MIN(V428*(1+V$6/Setup!$C$13),V$7)</f>
        <v/>
      </c>
      <c r="BU429">
        <f>MIN(W428*(1+W$6/Setup!$C$13),W$7)</f>
        <v/>
      </c>
      <c r="BV429">
        <f>MIN(X428*(1+X$6/Setup!$C$13),X$7)</f>
        <v/>
      </c>
      <c r="BW429">
        <f>MIN(Y428*(1+Y$6/Setup!$C$13),Y$7)</f>
        <v/>
      </c>
      <c r="BX429">
        <f>MIN(Z428*(1+Z$6/Setup!$C$13),Z$7)</f>
        <v/>
      </c>
      <c r="BY429">
        <f>MIN(AA428*(1+AA$6/Setup!$C$13),AA$7)</f>
        <v/>
      </c>
      <c r="BZ429">
        <f>MIN(AB428*(1+AB$6/Setup!$C$13),AB$7)</f>
        <v/>
      </c>
      <c r="CA429">
        <f>MIN(AC428*(1+AC$6/Setup!$C$13),AC$7)</f>
        <v/>
      </c>
      <c r="CB429">
        <f>MIN(AD428*(1+AD$6/Setup!$C$13),AD$7)</f>
        <v/>
      </c>
      <c r="CC429">
        <f>MIN(AE428*(1+AE$6/Setup!$C$13),AE$7)</f>
        <v/>
      </c>
      <c r="CD429">
        <f>MIN(AF428*(1+AF$6/Setup!$C$13),AF$7)</f>
        <v/>
      </c>
      <c r="CE429">
        <f>MIN(AG428*(1+AG$6/Setup!$C$13),AG$7)</f>
        <v/>
      </c>
      <c r="CF429">
        <f>MIN(AH428*(1+AH$6/Setup!$C$13),AH$7)</f>
        <v/>
      </c>
      <c r="CG429">
        <f>MIN(AI428*(1+AI$6/Setup!$C$13),AI$7)</f>
        <v/>
      </c>
      <c r="CH429">
        <f>MIN(AJ428*(1+AJ$6/Setup!$C$13),AJ$7)</f>
        <v/>
      </c>
      <c r="CI429">
        <f>MIN(AK428*(1+AK$6/Setup!$C$13),AK$7)</f>
        <v/>
      </c>
      <c r="CJ429">
        <f>MIN(AL428*(1+AL$6/Setup!$C$13),AL$7)</f>
        <v/>
      </c>
      <c r="CK429">
        <f>MIN(AM428*(1+AM$6/Setup!$C$13),AM$7)</f>
        <v/>
      </c>
      <c r="CL429">
        <f>MIN(AN428*(1+AN$6/Setup!$C$13),AN$7)</f>
        <v/>
      </c>
      <c r="CM429">
        <f>MIN(AO428*(1+AO$6/Setup!$C$13),AO$7)</f>
        <v/>
      </c>
      <c r="CN429">
        <f>MIN(AP428*(1+AP$6/Setup!$C$13),AP$7)</f>
        <v/>
      </c>
      <c r="CO429">
        <f>MIN(AQ428*(1+AQ$6/Setup!$C$13),AQ$7)</f>
        <v/>
      </c>
      <c r="CP429">
        <f>MIN(AR428*(1+AR$6/Setup!$C$13),AR$7)</f>
        <v/>
      </c>
      <c r="CQ429">
        <f>MIN(AS428*(1+AS$6/Setup!$C$13),AS$7)</f>
        <v/>
      </c>
      <c r="CR429">
        <f>MIN(AT428*(1+AT$6/Setup!$C$13),AT$7)</f>
        <v/>
      </c>
      <c r="CS429">
        <f>MIN(AU428*(1+AU$6/Setup!$C$13),AU$7)</f>
        <v/>
      </c>
      <c r="CT429">
        <f>MIN(AV428*(1+AV$6/Setup!$C$13),AV$7)</f>
        <v/>
      </c>
      <c r="CU429">
        <f>MIN(AW428*(1+AW$6/Setup!$C$13),AW$7)</f>
        <v/>
      </c>
      <c r="CV429">
        <f>MIN(AX428*(1+AX$6/Setup!$C$13),AX$7)</f>
        <v/>
      </c>
      <c r="CW429">
        <f>MIN(AY428*(1+AY$6/Setup!$C$13),AY$7)</f>
        <v/>
      </c>
      <c r="CX429">
        <f>MIN(AZ428*(1+AZ$6/Setup!$C$13),AZ$7)</f>
        <v/>
      </c>
      <c r="CY429">
        <f>MIN(BA428*(1+BA$6/Setup!$C$13),BA$7)</f>
        <v/>
      </c>
      <c r="CZ429">
        <f>MIN(BB428*(1+BB$6/Setup!$C$13),BB$7)</f>
        <v/>
      </c>
      <c r="DA429">
        <f>MIN(BC428*(1+BC$6/Setup!$C$13),BC$7)</f>
        <v/>
      </c>
      <c r="DB429">
        <f>MIN(BD428*(1+BD$6/Setup!$C$13),BD$7)</f>
        <v/>
      </c>
      <c r="DC429">
        <f>MIN(BE428*(1+BE$6/Setup!$C$13),BE$7)</f>
        <v/>
      </c>
      <c r="DD429">
        <f>MIN(BF428*(1+BF$6/Setup!$C$13),BF$7)</f>
        <v/>
      </c>
      <c r="DE429">
        <f>MIN(BG428*(1+BG$6/Setup!$C$13),BG$7)</f>
        <v/>
      </c>
      <c r="DF429">
        <f>MIN(BH428*(1+BH$6/Setup!$C$13),BH$7)</f>
        <v/>
      </c>
      <c r="DG429">
        <f>MIN(BI428*(1+BI$6/Setup!$C$13),BI$7)</f>
        <v/>
      </c>
      <c r="DH429">
        <f>MIN(BJ428*(1+BJ$6/Setup!$C$13),BJ$7)</f>
        <v/>
      </c>
      <c r="DI429">
        <f>MIN(BK428*(1+BK$6/Setup!$C$13),BK$7)</f>
        <v/>
      </c>
      <c r="DJ429">
        <f>MIN(BL428*(1+BL$6/Setup!$C$13),BL$7)</f>
        <v/>
      </c>
      <c r="DK429">
        <f>MIN(BM428*(1+BM$6/Setup!$C$13),BM$7)</f>
        <v/>
      </c>
      <c r="DL429">
        <f>MIN(BN428*(1+BN$6/Setup!$C$13),BN$7)</f>
        <v/>
      </c>
      <c r="DM429">
        <f>MIN(BO428*(1+BO$6/Setup!$C$13),BO$7)</f>
        <v/>
      </c>
      <c r="DN429">
        <f>MIN(BP428*(1+BP$6/Setup!$C$13),BP$7)</f>
        <v/>
      </c>
      <c r="DO429">
        <f>MIN(BQ428*(1+BQ$6/Setup!$C$13),BQ$7)</f>
        <v/>
      </c>
      <c r="DP429">
        <f>MIN(T428*(1+T$6/Setup!$C$13)-BR429,$H429)</f>
        <v/>
      </c>
      <c r="DQ429">
        <f>MIN(U428*(1+U$6/Setup!$C$13)-BS429,MAX(0,$H429-SUM($DP429:DP429)))</f>
        <v/>
      </c>
      <c r="DR429">
        <f>MIN(V428*(1+V$6/Setup!$C$13)-BT429,MAX(0,$H429-SUM($DP429:DQ429)))</f>
        <v/>
      </c>
      <c r="DS429">
        <f>MIN(W428*(1+W$6/Setup!$C$13)-BU429,MAX(0,$H429-SUM($DP429:DR429)))</f>
        <v/>
      </c>
      <c r="DT429">
        <f>MIN(X428*(1+X$6/Setup!$C$13)-BV429,MAX(0,$H429-SUM($DP429:DS429)))</f>
        <v/>
      </c>
      <c r="DU429">
        <f>MIN(Y428*(1+Y$6/Setup!$C$13)-BW429,MAX(0,$H429-SUM($DP429:DT429)))</f>
        <v/>
      </c>
      <c r="DV429">
        <f>MIN(Z428*(1+Z$6/Setup!$C$13)-BX429,MAX(0,$H429-SUM($DP429:DU429)))</f>
        <v/>
      </c>
      <c r="DW429">
        <f>MIN(AA428*(1+AA$6/Setup!$C$13)-BY429,MAX(0,$H429-SUM($DP429:DV429)))</f>
        <v/>
      </c>
      <c r="DX429">
        <f>MIN(AB428*(1+AB$6/Setup!$C$13)-BZ429,MAX(0,$H429-SUM($DP429:DW429)))</f>
        <v/>
      </c>
      <c r="DY429">
        <f>MIN(AC428*(1+AC$6/Setup!$C$13)-CA429,MAX(0,$H429-SUM($DP429:DX429)))</f>
        <v/>
      </c>
      <c r="DZ429">
        <f>MIN(AD428*(1+AD$6/Setup!$C$13)-CB429,MAX(0,$H429-SUM($DP429:DY429)))</f>
        <v/>
      </c>
      <c r="EA429">
        <f>MIN(AE428*(1+AE$6/Setup!$C$13)-CC429,MAX(0,$H429-SUM($DP429:DZ429)))</f>
        <v/>
      </c>
      <c r="EB429">
        <f>MIN(AF428*(1+AF$6/Setup!$C$13)-CD429,MAX(0,$H429-SUM($DP429:EA429)))</f>
        <v/>
      </c>
      <c r="EC429">
        <f>MIN(AG428*(1+AG$6/Setup!$C$13)-CE429,MAX(0,$H429-SUM($DP429:EB429)))</f>
        <v/>
      </c>
      <c r="ED429">
        <f>MIN(AH428*(1+AH$6/Setup!$C$13)-CF429,MAX(0,$H429-SUM($DP429:EC429)))</f>
        <v/>
      </c>
      <c r="EE429">
        <f>MIN(AI428*(1+AI$6/Setup!$C$13)-CG429,MAX(0,$H429-SUM($DP429:ED429)))</f>
        <v/>
      </c>
      <c r="EF429">
        <f>MIN(AJ428*(1+AJ$6/Setup!$C$13)-CH429,MAX(0,$H429-SUM($DP429:EE429)))</f>
        <v/>
      </c>
      <c r="EG429">
        <f>MIN(AK428*(1+AK$6/Setup!$C$13)-CI429,MAX(0,$H429-SUM($DP429:EF429)))</f>
        <v/>
      </c>
      <c r="EH429">
        <f>MIN(AL428*(1+AL$6/Setup!$C$13)-CJ429,MAX(0,$H429-SUM($DP429:EG429)))</f>
        <v/>
      </c>
      <c r="EI429">
        <f>MIN(AM428*(1+AM$6/Setup!$C$13)-CK429,MAX(0,$H429-SUM($DP429:EH429)))</f>
        <v/>
      </c>
      <c r="EJ429">
        <f>MIN(AN428*(1+AN$6/Setup!$C$13)-CL429,MAX(0,$H429-SUM($DP429:EI429)))</f>
        <v/>
      </c>
      <c r="EK429">
        <f>MIN(AO428*(1+AO$6/Setup!$C$13)-CM429,MAX(0,$H429-SUM($DP429:EJ429)))</f>
        <v/>
      </c>
      <c r="EL429">
        <f>MIN(AP428*(1+AP$6/Setup!$C$13)-CN429,MAX(0,$H429-SUM($DP429:EK429)))</f>
        <v/>
      </c>
      <c r="EM429">
        <f>MIN(AQ428*(1+AQ$6/Setup!$C$13)-CO429,MAX(0,$H429-SUM($DP429:EL429)))</f>
        <v/>
      </c>
      <c r="EN429">
        <f>MIN(AR428*(1+AR$6/Setup!$C$13)-CP429,MAX(0,$H429-SUM($DP429:EM429)))</f>
        <v/>
      </c>
      <c r="EO429">
        <f>MIN(AS428*(1+AS$6/Setup!$C$13)-CQ429,MAX(0,$H429-SUM($DP429:EN429)))</f>
        <v/>
      </c>
      <c r="EP429">
        <f>MIN(AT428*(1+AT$6/Setup!$C$13)-CR429,MAX(0,$H429-SUM($DP429:EO429)))</f>
        <v/>
      </c>
      <c r="EQ429">
        <f>MIN(AU428*(1+AU$6/Setup!$C$13)-CS429,MAX(0,$H429-SUM($DP429:EP429)))</f>
        <v/>
      </c>
      <c r="ER429">
        <f>MIN(AV428*(1+AV$6/Setup!$C$13)-CT429,MAX(0,$H429-SUM($DP429:EQ429)))</f>
        <v/>
      </c>
      <c r="ES429">
        <f>MIN(AW428*(1+AW$6/Setup!$C$13)-CU429,MAX(0,$H429-SUM($DP429:ER429)))</f>
        <v/>
      </c>
      <c r="ET429">
        <f>MIN(AX428*(1+AX$6/Setup!$C$13)-CV429,MAX(0,$H429-SUM($DP429:ES429)))</f>
        <v/>
      </c>
      <c r="EU429">
        <f>MIN(AY428*(1+AY$6/Setup!$C$13)-CW429,MAX(0,$H429-SUM($DP429:ET429)))</f>
        <v/>
      </c>
      <c r="EV429">
        <f>MIN(AZ428*(1+AZ$6/Setup!$C$13)-CX429,MAX(0,$H429-SUM($DP429:EU429)))</f>
        <v/>
      </c>
      <c r="EW429">
        <f>MIN(BA428*(1+BA$6/Setup!$C$13)-CY429,MAX(0,$H429-SUM($DP429:EV429)))</f>
        <v/>
      </c>
      <c r="EX429">
        <f>MIN(BB428*(1+BB$6/Setup!$C$13)-CZ429,MAX(0,$H429-SUM($DP429:EW429)))</f>
        <v/>
      </c>
      <c r="EY429">
        <f>MIN(BC428*(1+BC$6/Setup!$C$13)-DA429,MAX(0,$H429-SUM($DP429:EX429)))</f>
        <v/>
      </c>
      <c r="EZ429">
        <f>MIN(BD428*(1+BD$6/Setup!$C$13)-DB429,MAX(0,$H429-SUM($DP429:EY429)))</f>
        <v/>
      </c>
      <c r="FA429">
        <f>MIN(BE428*(1+BE$6/Setup!$C$13)-DC429,MAX(0,$H429-SUM($DP429:EZ429)))</f>
        <v/>
      </c>
      <c r="FB429">
        <f>MIN(BF428*(1+BF$6/Setup!$C$13)-DD429,MAX(0,$H429-SUM($DP429:FA429)))</f>
        <v/>
      </c>
      <c r="FC429">
        <f>MIN(BG428*(1+BG$6/Setup!$C$13)-DE429,MAX(0,$H429-SUM($DP429:FB429)))</f>
        <v/>
      </c>
      <c r="FD429">
        <f>MIN(BH428*(1+BH$6/Setup!$C$13)-DF429,MAX(0,$H429-SUM($DP429:FC429)))</f>
        <v/>
      </c>
      <c r="FE429">
        <f>MIN(BI428*(1+BI$6/Setup!$C$13)-DG429,MAX(0,$H429-SUM($DP429:FD429)))</f>
        <v/>
      </c>
      <c r="FF429">
        <f>MIN(BJ428*(1+BJ$6/Setup!$C$13)-DH429,MAX(0,$H429-SUM($DP429:FE429)))</f>
        <v/>
      </c>
      <c r="FG429">
        <f>MIN(BK428*(1+BK$6/Setup!$C$13)-DI429,MAX(0,$H429-SUM($DP429:FF429)))</f>
        <v/>
      </c>
      <c r="FH429">
        <f>MIN(BL428*(1+BL$6/Setup!$C$13)-DJ429,MAX(0,$H429-SUM($DP429:FG429)))</f>
        <v/>
      </c>
      <c r="FI429">
        <f>MIN(BM428*(1+BM$6/Setup!$C$13)-DK429,MAX(0,$H429-SUM($DP429:FH429)))</f>
        <v/>
      </c>
      <c r="FJ429">
        <f>MIN(BN428*(1+BN$6/Setup!$C$13)-DL429,MAX(0,$H429-SUM($DP429:FI429)))</f>
        <v/>
      </c>
      <c r="FK429">
        <f>MIN(BO428*(1+BO$6/Setup!$C$13)-DM429,MAX(0,$H429-SUM($DP429:FJ429)))</f>
        <v/>
      </c>
      <c r="FL429">
        <f>MIN(BP428*(1+BP$6/Setup!$C$13)-DN429,MAX(0,$H429-SUM($DP429:FK429)))</f>
        <v/>
      </c>
      <c r="FM429">
        <f>MIN(BQ428*(1+BQ$6/Setup!$C$13)-DO429,MAX(0,$H429-SUM($DP429:FL429)))</f>
        <v/>
      </c>
    </row>
    <row r="430">
      <c r="A430">
        <f>A429+1</f>
        <v/>
      </c>
      <c r="B430">
        <f>IF(Setup!$C$6="Every week",Setup!$C$7+7*(A430-1),IF(Setup!$C$6="Every 2 weeks",Setup!$C$7+14*(A430-1),IF(Setup!$C$6="Every month",EDATE(Setup!$C$7,A430-1),EOMONTH(Setup!$C$7,INT((A430-1+Setup!$C$20)/2)-1)+MIN(IF(MOD(A430-1+Setup!$C$20,2)=0,Setup!$C$18,Setup!$C$19),DAY(EOMONTH(Setup!$C$7,INT((A430-1+Setup!$C$20)/2)))))))</f>
        <v/>
      </c>
      <c r="C430">
        <f>N('Paycheck Plan'!J426)</f>
        <v/>
      </c>
      <c r="D430">
        <f>N('Paycheck Plan'!K426)</f>
        <v/>
      </c>
      <c r="E430">
        <f>MIN(MAX(0,Setup!$C$10-F429),MAX(0,Setup!$C$8+C430-G430))</f>
        <v/>
      </c>
      <c r="F430">
        <f>F429+E430</f>
        <v/>
      </c>
      <c r="G430">
        <f>MIN(Setup!$C$14,MAX(0,Setup!$C$8+C430))</f>
        <v/>
      </c>
      <c r="H430">
        <f>MAX(0,Setup!$C$8+C430-G430-E430)+SUM($T$7:$BQ$7)-SUM(BR430:DO430)</f>
        <v/>
      </c>
      <c r="I430">
        <f>SUMPRODUCT(T429:BQ429,$T$6:$BQ$6)/Setup!$C$13</f>
        <v/>
      </c>
      <c r="J430">
        <f>SUM(T430:BQ430)</f>
        <v/>
      </c>
      <c r="K430">
        <f>IF(MAX(DP430:FM430)&gt;0,MATCH(MAX(DP430:FM430),DP430:FM430,0),1)</f>
        <v/>
      </c>
      <c r="T430">
        <f>MAX(0,T429*(1+T$6/Setup!$C$13)-BR430-DP430)+IF($K430=1,$D430,0)</f>
        <v/>
      </c>
      <c r="U430">
        <f>MAX(0,U429*(1+U$6/Setup!$C$13)-BS430-DQ430)+IF($K430=2,$D430,0)</f>
        <v/>
      </c>
      <c r="V430">
        <f>MAX(0,V429*(1+V$6/Setup!$C$13)-BT430-DR430)+IF($K430=3,$D430,0)</f>
        <v/>
      </c>
      <c r="W430">
        <f>MAX(0,W429*(1+W$6/Setup!$C$13)-BU430-DS430)+IF($K430=4,$D430,0)</f>
        <v/>
      </c>
      <c r="X430">
        <f>MAX(0,X429*(1+X$6/Setup!$C$13)-BV430-DT430)+IF($K430=5,$D430,0)</f>
        <v/>
      </c>
      <c r="Y430">
        <f>MAX(0,Y429*(1+Y$6/Setup!$C$13)-BW430-DU430)+IF($K430=6,$D430,0)</f>
        <v/>
      </c>
      <c r="Z430">
        <f>MAX(0,Z429*(1+Z$6/Setup!$C$13)-BX430-DV430)+IF($K430=7,$D430,0)</f>
        <v/>
      </c>
      <c r="AA430">
        <f>MAX(0,AA429*(1+AA$6/Setup!$C$13)-BY430-DW430)+IF($K430=8,$D430,0)</f>
        <v/>
      </c>
      <c r="AB430">
        <f>MAX(0,AB429*(1+AB$6/Setup!$C$13)-BZ430-DX430)+IF($K430=9,$D430,0)</f>
        <v/>
      </c>
      <c r="AC430">
        <f>MAX(0,AC429*(1+AC$6/Setup!$C$13)-CA430-DY430)+IF($K430=10,$D430,0)</f>
        <v/>
      </c>
      <c r="AD430">
        <f>MAX(0,AD429*(1+AD$6/Setup!$C$13)-CB430-DZ430)+IF($K430=11,$D430,0)</f>
        <v/>
      </c>
      <c r="AE430">
        <f>MAX(0,AE429*(1+AE$6/Setup!$C$13)-CC430-EA430)+IF($K430=12,$D430,0)</f>
        <v/>
      </c>
      <c r="AF430">
        <f>MAX(0,AF429*(1+AF$6/Setup!$C$13)-CD430-EB430)+IF($K430=13,$D430,0)</f>
        <v/>
      </c>
      <c r="AG430">
        <f>MAX(0,AG429*(1+AG$6/Setup!$C$13)-CE430-EC430)+IF($K430=14,$D430,0)</f>
        <v/>
      </c>
      <c r="AH430">
        <f>MAX(0,AH429*(1+AH$6/Setup!$C$13)-CF430-ED430)+IF($K430=15,$D430,0)</f>
        <v/>
      </c>
      <c r="AI430">
        <f>MAX(0,AI429*(1+AI$6/Setup!$C$13)-CG430-EE430)+IF($K430=16,$D430,0)</f>
        <v/>
      </c>
      <c r="AJ430">
        <f>MAX(0,AJ429*(1+AJ$6/Setup!$C$13)-CH430-EF430)+IF($K430=17,$D430,0)</f>
        <v/>
      </c>
      <c r="AK430">
        <f>MAX(0,AK429*(1+AK$6/Setup!$C$13)-CI430-EG430)+IF($K430=18,$D430,0)</f>
        <v/>
      </c>
      <c r="AL430">
        <f>MAX(0,AL429*(1+AL$6/Setup!$C$13)-CJ430-EH430)+IF($K430=19,$D430,0)</f>
        <v/>
      </c>
      <c r="AM430">
        <f>MAX(0,AM429*(1+AM$6/Setup!$C$13)-CK430-EI430)+IF($K430=20,$D430,0)</f>
        <v/>
      </c>
      <c r="AN430">
        <f>MAX(0,AN429*(1+AN$6/Setup!$C$13)-CL430-EJ430)+IF($K430=21,$D430,0)</f>
        <v/>
      </c>
      <c r="AO430">
        <f>MAX(0,AO429*(1+AO$6/Setup!$C$13)-CM430-EK430)+IF($K430=22,$D430,0)</f>
        <v/>
      </c>
      <c r="AP430">
        <f>MAX(0,AP429*(1+AP$6/Setup!$C$13)-CN430-EL430)+IF($K430=23,$D430,0)</f>
        <v/>
      </c>
      <c r="AQ430">
        <f>MAX(0,AQ429*(1+AQ$6/Setup!$C$13)-CO430-EM430)+IF($K430=24,$D430,0)</f>
        <v/>
      </c>
      <c r="AR430">
        <f>MAX(0,AR429*(1+AR$6/Setup!$C$13)-CP430-EN430)+IF($K430=25,$D430,0)</f>
        <v/>
      </c>
      <c r="AS430">
        <f>MAX(0,AS429*(1+AS$6/Setup!$C$13)-CQ430-EO430)+IF($K430=26,$D430,0)</f>
        <v/>
      </c>
      <c r="AT430">
        <f>MAX(0,AT429*(1+AT$6/Setup!$C$13)-CR430-EP430)+IF($K430=27,$D430,0)</f>
        <v/>
      </c>
      <c r="AU430">
        <f>MAX(0,AU429*(1+AU$6/Setup!$C$13)-CS430-EQ430)+IF($K430=28,$D430,0)</f>
        <v/>
      </c>
      <c r="AV430">
        <f>MAX(0,AV429*(1+AV$6/Setup!$C$13)-CT430-ER430)+IF($K430=29,$D430,0)</f>
        <v/>
      </c>
      <c r="AW430">
        <f>MAX(0,AW429*(1+AW$6/Setup!$C$13)-CU430-ES430)+IF($K430=30,$D430,0)</f>
        <v/>
      </c>
      <c r="AX430">
        <f>MAX(0,AX429*(1+AX$6/Setup!$C$13)-CV430-ET430)+IF($K430=31,$D430,0)</f>
        <v/>
      </c>
      <c r="AY430">
        <f>MAX(0,AY429*(1+AY$6/Setup!$C$13)-CW430-EU430)+IF($K430=32,$D430,0)</f>
        <v/>
      </c>
      <c r="AZ430">
        <f>MAX(0,AZ429*(1+AZ$6/Setup!$C$13)-CX430-EV430)+IF($K430=33,$D430,0)</f>
        <v/>
      </c>
      <c r="BA430">
        <f>MAX(0,BA429*(1+BA$6/Setup!$C$13)-CY430-EW430)+IF($K430=34,$D430,0)</f>
        <v/>
      </c>
      <c r="BB430">
        <f>MAX(0,BB429*(1+BB$6/Setup!$C$13)-CZ430-EX430)+IF($K430=35,$D430,0)</f>
        <v/>
      </c>
      <c r="BC430">
        <f>MAX(0,BC429*(1+BC$6/Setup!$C$13)-DA430-EY430)+IF($K430=36,$D430,0)</f>
        <v/>
      </c>
      <c r="BD430">
        <f>MAX(0,BD429*(1+BD$6/Setup!$C$13)-DB430-EZ430)+IF($K430=37,$D430,0)</f>
        <v/>
      </c>
      <c r="BE430">
        <f>MAX(0,BE429*(1+BE$6/Setup!$C$13)-DC430-FA430)+IF($K430=38,$D430,0)</f>
        <v/>
      </c>
      <c r="BF430">
        <f>MAX(0,BF429*(1+BF$6/Setup!$C$13)-DD430-FB430)+IF($K430=39,$D430,0)</f>
        <v/>
      </c>
      <c r="BG430">
        <f>MAX(0,BG429*(1+BG$6/Setup!$C$13)-DE430-FC430)+IF($K430=40,$D430,0)</f>
        <v/>
      </c>
      <c r="BH430">
        <f>MAX(0,BH429*(1+BH$6/Setup!$C$13)-DF430-FD430)+IF($K430=41,$D430,0)</f>
        <v/>
      </c>
      <c r="BI430">
        <f>MAX(0,BI429*(1+BI$6/Setup!$C$13)-DG430-FE430)+IF($K430=42,$D430,0)</f>
        <v/>
      </c>
      <c r="BJ430">
        <f>MAX(0,BJ429*(1+BJ$6/Setup!$C$13)-DH430-FF430)+IF($K430=43,$D430,0)</f>
        <v/>
      </c>
      <c r="BK430">
        <f>MAX(0,BK429*(1+BK$6/Setup!$C$13)-DI430-FG430)+IF($K430=44,$D430,0)</f>
        <v/>
      </c>
      <c r="BL430">
        <f>MAX(0,BL429*(1+BL$6/Setup!$C$13)-DJ430-FH430)+IF($K430=45,$D430,0)</f>
        <v/>
      </c>
      <c r="BM430">
        <f>MAX(0,BM429*(1+BM$6/Setup!$C$13)-DK430-FI430)+IF($K430=46,$D430,0)</f>
        <v/>
      </c>
      <c r="BN430">
        <f>MAX(0,BN429*(1+BN$6/Setup!$C$13)-DL430-FJ430)+IF($K430=47,$D430,0)</f>
        <v/>
      </c>
      <c r="BO430">
        <f>MAX(0,BO429*(1+BO$6/Setup!$C$13)-DM430-FK430)+IF($K430=48,$D430,0)</f>
        <v/>
      </c>
      <c r="BP430">
        <f>MAX(0,BP429*(1+BP$6/Setup!$C$13)-DN430-FL430)+IF($K430=49,$D430,0)</f>
        <v/>
      </c>
      <c r="BQ430">
        <f>MAX(0,BQ429*(1+BQ$6/Setup!$C$13)-DO430-FM430)+IF($K430=50,$D430,0)</f>
        <v/>
      </c>
      <c r="BR430">
        <f>MIN(T429*(1+T$6/Setup!$C$13),T$7)</f>
        <v/>
      </c>
      <c r="BS430">
        <f>MIN(U429*(1+U$6/Setup!$C$13),U$7)</f>
        <v/>
      </c>
      <c r="BT430">
        <f>MIN(V429*(1+V$6/Setup!$C$13),V$7)</f>
        <v/>
      </c>
      <c r="BU430">
        <f>MIN(W429*(1+W$6/Setup!$C$13),W$7)</f>
        <v/>
      </c>
      <c r="BV430">
        <f>MIN(X429*(1+X$6/Setup!$C$13),X$7)</f>
        <v/>
      </c>
      <c r="BW430">
        <f>MIN(Y429*(1+Y$6/Setup!$C$13),Y$7)</f>
        <v/>
      </c>
      <c r="BX430">
        <f>MIN(Z429*(1+Z$6/Setup!$C$13),Z$7)</f>
        <v/>
      </c>
      <c r="BY430">
        <f>MIN(AA429*(1+AA$6/Setup!$C$13),AA$7)</f>
        <v/>
      </c>
      <c r="BZ430">
        <f>MIN(AB429*(1+AB$6/Setup!$C$13),AB$7)</f>
        <v/>
      </c>
      <c r="CA430">
        <f>MIN(AC429*(1+AC$6/Setup!$C$13),AC$7)</f>
        <v/>
      </c>
      <c r="CB430">
        <f>MIN(AD429*(1+AD$6/Setup!$C$13),AD$7)</f>
        <v/>
      </c>
      <c r="CC430">
        <f>MIN(AE429*(1+AE$6/Setup!$C$13),AE$7)</f>
        <v/>
      </c>
      <c r="CD430">
        <f>MIN(AF429*(1+AF$6/Setup!$C$13),AF$7)</f>
        <v/>
      </c>
      <c r="CE430">
        <f>MIN(AG429*(1+AG$6/Setup!$C$13),AG$7)</f>
        <v/>
      </c>
      <c r="CF430">
        <f>MIN(AH429*(1+AH$6/Setup!$C$13),AH$7)</f>
        <v/>
      </c>
      <c r="CG430">
        <f>MIN(AI429*(1+AI$6/Setup!$C$13),AI$7)</f>
        <v/>
      </c>
      <c r="CH430">
        <f>MIN(AJ429*(1+AJ$6/Setup!$C$13),AJ$7)</f>
        <v/>
      </c>
      <c r="CI430">
        <f>MIN(AK429*(1+AK$6/Setup!$C$13),AK$7)</f>
        <v/>
      </c>
      <c r="CJ430">
        <f>MIN(AL429*(1+AL$6/Setup!$C$13),AL$7)</f>
        <v/>
      </c>
      <c r="CK430">
        <f>MIN(AM429*(1+AM$6/Setup!$C$13),AM$7)</f>
        <v/>
      </c>
      <c r="CL430">
        <f>MIN(AN429*(1+AN$6/Setup!$C$13),AN$7)</f>
        <v/>
      </c>
      <c r="CM430">
        <f>MIN(AO429*(1+AO$6/Setup!$C$13),AO$7)</f>
        <v/>
      </c>
      <c r="CN430">
        <f>MIN(AP429*(1+AP$6/Setup!$C$13),AP$7)</f>
        <v/>
      </c>
      <c r="CO430">
        <f>MIN(AQ429*(1+AQ$6/Setup!$C$13),AQ$7)</f>
        <v/>
      </c>
      <c r="CP430">
        <f>MIN(AR429*(1+AR$6/Setup!$C$13),AR$7)</f>
        <v/>
      </c>
      <c r="CQ430">
        <f>MIN(AS429*(1+AS$6/Setup!$C$13),AS$7)</f>
        <v/>
      </c>
      <c r="CR430">
        <f>MIN(AT429*(1+AT$6/Setup!$C$13),AT$7)</f>
        <v/>
      </c>
      <c r="CS430">
        <f>MIN(AU429*(1+AU$6/Setup!$C$13),AU$7)</f>
        <v/>
      </c>
      <c r="CT430">
        <f>MIN(AV429*(1+AV$6/Setup!$C$13),AV$7)</f>
        <v/>
      </c>
      <c r="CU430">
        <f>MIN(AW429*(1+AW$6/Setup!$C$13),AW$7)</f>
        <v/>
      </c>
      <c r="CV430">
        <f>MIN(AX429*(1+AX$6/Setup!$C$13),AX$7)</f>
        <v/>
      </c>
      <c r="CW430">
        <f>MIN(AY429*(1+AY$6/Setup!$C$13),AY$7)</f>
        <v/>
      </c>
      <c r="CX430">
        <f>MIN(AZ429*(1+AZ$6/Setup!$C$13),AZ$7)</f>
        <v/>
      </c>
      <c r="CY430">
        <f>MIN(BA429*(1+BA$6/Setup!$C$13),BA$7)</f>
        <v/>
      </c>
      <c r="CZ430">
        <f>MIN(BB429*(1+BB$6/Setup!$C$13),BB$7)</f>
        <v/>
      </c>
      <c r="DA430">
        <f>MIN(BC429*(1+BC$6/Setup!$C$13),BC$7)</f>
        <v/>
      </c>
      <c r="DB430">
        <f>MIN(BD429*(1+BD$6/Setup!$C$13),BD$7)</f>
        <v/>
      </c>
      <c r="DC430">
        <f>MIN(BE429*(1+BE$6/Setup!$C$13),BE$7)</f>
        <v/>
      </c>
      <c r="DD430">
        <f>MIN(BF429*(1+BF$6/Setup!$C$13),BF$7)</f>
        <v/>
      </c>
      <c r="DE430">
        <f>MIN(BG429*(1+BG$6/Setup!$C$13),BG$7)</f>
        <v/>
      </c>
      <c r="DF430">
        <f>MIN(BH429*(1+BH$6/Setup!$C$13),BH$7)</f>
        <v/>
      </c>
      <c r="DG430">
        <f>MIN(BI429*(1+BI$6/Setup!$C$13),BI$7)</f>
        <v/>
      </c>
      <c r="DH430">
        <f>MIN(BJ429*(1+BJ$6/Setup!$C$13),BJ$7)</f>
        <v/>
      </c>
      <c r="DI430">
        <f>MIN(BK429*(1+BK$6/Setup!$C$13),BK$7)</f>
        <v/>
      </c>
      <c r="DJ430">
        <f>MIN(BL429*(1+BL$6/Setup!$C$13),BL$7)</f>
        <v/>
      </c>
      <c r="DK430">
        <f>MIN(BM429*(1+BM$6/Setup!$C$13),BM$7)</f>
        <v/>
      </c>
      <c r="DL430">
        <f>MIN(BN429*(1+BN$6/Setup!$C$13),BN$7)</f>
        <v/>
      </c>
      <c r="DM430">
        <f>MIN(BO429*(1+BO$6/Setup!$C$13),BO$7)</f>
        <v/>
      </c>
      <c r="DN430">
        <f>MIN(BP429*(1+BP$6/Setup!$C$13),BP$7)</f>
        <v/>
      </c>
      <c r="DO430">
        <f>MIN(BQ429*(1+BQ$6/Setup!$C$13),BQ$7)</f>
        <v/>
      </c>
      <c r="DP430">
        <f>MIN(T429*(1+T$6/Setup!$C$13)-BR430,$H430)</f>
        <v/>
      </c>
      <c r="DQ430">
        <f>MIN(U429*(1+U$6/Setup!$C$13)-BS430,MAX(0,$H430-SUM($DP430:DP430)))</f>
        <v/>
      </c>
      <c r="DR430">
        <f>MIN(V429*(1+V$6/Setup!$C$13)-BT430,MAX(0,$H430-SUM($DP430:DQ430)))</f>
        <v/>
      </c>
      <c r="DS430">
        <f>MIN(W429*(1+W$6/Setup!$C$13)-BU430,MAX(0,$H430-SUM($DP430:DR430)))</f>
        <v/>
      </c>
      <c r="DT430">
        <f>MIN(X429*(1+X$6/Setup!$C$13)-BV430,MAX(0,$H430-SUM($DP430:DS430)))</f>
        <v/>
      </c>
      <c r="DU430">
        <f>MIN(Y429*(1+Y$6/Setup!$C$13)-BW430,MAX(0,$H430-SUM($DP430:DT430)))</f>
        <v/>
      </c>
      <c r="DV430">
        <f>MIN(Z429*(1+Z$6/Setup!$C$13)-BX430,MAX(0,$H430-SUM($DP430:DU430)))</f>
        <v/>
      </c>
      <c r="DW430">
        <f>MIN(AA429*(1+AA$6/Setup!$C$13)-BY430,MAX(0,$H430-SUM($DP430:DV430)))</f>
        <v/>
      </c>
      <c r="DX430">
        <f>MIN(AB429*(1+AB$6/Setup!$C$13)-BZ430,MAX(0,$H430-SUM($DP430:DW430)))</f>
        <v/>
      </c>
      <c r="DY430">
        <f>MIN(AC429*(1+AC$6/Setup!$C$13)-CA430,MAX(0,$H430-SUM($DP430:DX430)))</f>
        <v/>
      </c>
      <c r="DZ430">
        <f>MIN(AD429*(1+AD$6/Setup!$C$13)-CB430,MAX(0,$H430-SUM($DP430:DY430)))</f>
        <v/>
      </c>
      <c r="EA430">
        <f>MIN(AE429*(1+AE$6/Setup!$C$13)-CC430,MAX(0,$H430-SUM($DP430:DZ430)))</f>
        <v/>
      </c>
      <c r="EB430">
        <f>MIN(AF429*(1+AF$6/Setup!$C$13)-CD430,MAX(0,$H430-SUM($DP430:EA430)))</f>
        <v/>
      </c>
      <c r="EC430">
        <f>MIN(AG429*(1+AG$6/Setup!$C$13)-CE430,MAX(0,$H430-SUM($DP430:EB430)))</f>
        <v/>
      </c>
      <c r="ED430">
        <f>MIN(AH429*(1+AH$6/Setup!$C$13)-CF430,MAX(0,$H430-SUM($DP430:EC430)))</f>
        <v/>
      </c>
      <c r="EE430">
        <f>MIN(AI429*(1+AI$6/Setup!$C$13)-CG430,MAX(0,$H430-SUM($DP430:ED430)))</f>
        <v/>
      </c>
      <c r="EF430">
        <f>MIN(AJ429*(1+AJ$6/Setup!$C$13)-CH430,MAX(0,$H430-SUM($DP430:EE430)))</f>
        <v/>
      </c>
      <c r="EG430">
        <f>MIN(AK429*(1+AK$6/Setup!$C$13)-CI430,MAX(0,$H430-SUM($DP430:EF430)))</f>
        <v/>
      </c>
      <c r="EH430">
        <f>MIN(AL429*(1+AL$6/Setup!$C$13)-CJ430,MAX(0,$H430-SUM($DP430:EG430)))</f>
        <v/>
      </c>
      <c r="EI430">
        <f>MIN(AM429*(1+AM$6/Setup!$C$13)-CK430,MAX(0,$H430-SUM($DP430:EH430)))</f>
        <v/>
      </c>
      <c r="EJ430">
        <f>MIN(AN429*(1+AN$6/Setup!$C$13)-CL430,MAX(0,$H430-SUM($DP430:EI430)))</f>
        <v/>
      </c>
      <c r="EK430">
        <f>MIN(AO429*(1+AO$6/Setup!$C$13)-CM430,MAX(0,$H430-SUM($DP430:EJ430)))</f>
        <v/>
      </c>
      <c r="EL430">
        <f>MIN(AP429*(1+AP$6/Setup!$C$13)-CN430,MAX(0,$H430-SUM($DP430:EK430)))</f>
        <v/>
      </c>
      <c r="EM430">
        <f>MIN(AQ429*(1+AQ$6/Setup!$C$13)-CO430,MAX(0,$H430-SUM($DP430:EL430)))</f>
        <v/>
      </c>
      <c r="EN430">
        <f>MIN(AR429*(1+AR$6/Setup!$C$13)-CP430,MAX(0,$H430-SUM($DP430:EM430)))</f>
        <v/>
      </c>
      <c r="EO430">
        <f>MIN(AS429*(1+AS$6/Setup!$C$13)-CQ430,MAX(0,$H430-SUM($DP430:EN430)))</f>
        <v/>
      </c>
      <c r="EP430">
        <f>MIN(AT429*(1+AT$6/Setup!$C$13)-CR430,MAX(0,$H430-SUM($DP430:EO430)))</f>
        <v/>
      </c>
      <c r="EQ430">
        <f>MIN(AU429*(1+AU$6/Setup!$C$13)-CS430,MAX(0,$H430-SUM($DP430:EP430)))</f>
        <v/>
      </c>
      <c r="ER430">
        <f>MIN(AV429*(1+AV$6/Setup!$C$13)-CT430,MAX(0,$H430-SUM($DP430:EQ430)))</f>
        <v/>
      </c>
      <c r="ES430">
        <f>MIN(AW429*(1+AW$6/Setup!$C$13)-CU430,MAX(0,$H430-SUM($DP430:ER430)))</f>
        <v/>
      </c>
      <c r="ET430">
        <f>MIN(AX429*(1+AX$6/Setup!$C$13)-CV430,MAX(0,$H430-SUM($DP430:ES430)))</f>
        <v/>
      </c>
      <c r="EU430">
        <f>MIN(AY429*(1+AY$6/Setup!$C$13)-CW430,MAX(0,$H430-SUM($DP430:ET430)))</f>
        <v/>
      </c>
      <c r="EV430">
        <f>MIN(AZ429*(1+AZ$6/Setup!$C$13)-CX430,MAX(0,$H430-SUM($DP430:EU430)))</f>
        <v/>
      </c>
      <c r="EW430">
        <f>MIN(BA429*(1+BA$6/Setup!$C$13)-CY430,MAX(0,$H430-SUM($DP430:EV430)))</f>
        <v/>
      </c>
      <c r="EX430">
        <f>MIN(BB429*(1+BB$6/Setup!$C$13)-CZ430,MAX(0,$H430-SUM($DP430:EW430)))</f>
        <v/>
      </c>
      <c r="EY430">
        <f>MIN(BC429*(1+BC$6/Setup!$C$13)-DA430,MAX(0,$H430-SUM($DP430:EX430)))</f>
        <v/>
      </c>
      <c r="EZ430">
        <f>MIN(BD429*(1+BD$6/Setup!$C$13)-DB430,MAX(0,$H430-SUM($DP430:EY430)))</f>
        <v/>
      </c>
      <c r="FA430">
        <f>MIN(BE429*(1+BE$6/Setup!$C$13)-DC430,MAX(0,$H430-SUM($DP430:EZ430)))</f>
        <v/>
      </c>
      <c r="FB430">
        <f>MIN(BF429*(1+BF$6/Setup!$C$13)-DD430,MAX(0,$H430-SUM($DP430:FA430)))</f>
        <v/>
      </c>
      <c r="FC430">
        <f>MIN(BG429*(1+BG$6/Setup!$C$13)-DE430,MAX(0,$H430-SUM($DP430:FB430)))</f>
        <v/>
      </c>
      <c r="FD430">
        <f>MIN(BH429*(1+BH$6/Setup!$C$13)-DF430,MAX(0,$H430-SUM($DP430:FC430)))</f>
        <v/>
      </c>
      <c r="FE430">
        <f>MIN(BI429*(1+BI$6/Setup!$C$13)-DG430,MAX(0,$H430-SUM($DP430:FD430)))</f>
        <v/>
      </c>
      <c r="FF430">
        <f>MIN(BJ429*(1+BJ$6/Setup!$C$13)-DH430,MAX(0,$H430-SUM($DP430:FE430)))</f>
        <v/>
      </c>
      <c r="FG430">
        <f>MIN(BK429*(1+BK$6/Setup!$C$13)-DI430,MAX(0,$H430-SUM($DP430:FF430)))</f>
        <v/>
      </c>
      <c r="FH430">
        <f>MIN(BL429*(1+BL$6/Setup!$C$13)-DJ430,MAX(0,$H430-SUM($DP430:FG430)))</f>
        <v/>
      </c>
      <c r="FI430">
        <f>MIN(BM429*(1+BM$6/Setup!$C$13)-DK430,MAX(0,$H430-SUM($DP430:FH430)))</f>
        <v/>
      </c>
      <c r="FJ430">
        <f>MIN(BN429*(1+BN$6/Setup!$C$13)-DL430,MAX(0,$H430-SUM($DP430:FI430)))</f>
        <v/>
      </c>
      <c r="FK430">
        <f>MIN(BO429*(1+BO$6/Setup!$C$13)-DM430,MAX(0,$H430-SUM($DP430:FJ430)))</f>
        <v/>
      </c>
      <c r="FL430">
        <f>MIN(BP429*(1+BP$6/Setup!$C$13)-DN430,MAX(0,$H430-SUM($DP430:FK430)))</f>
        <v/>
      </c>
      <c r="FM430">
        <f>MIN(BQ429*(1+BQ$6/Setup!$C$13)-DO430,MAX(0,$H430-SUM($DP430:FL430)))</f>
        <v/>
      </c>
    </row>
    <row r="431">
      <c r="A431">
        <f>A430+1</f>
        <v/>
      </c>
      <c r="B431">
        <f>IF(Setup!$C$6="Every week",Setup!$C$7+7*(A431-1),IF(Setup!$C$6="Every 2 weeks",Setup!$C$7+14*(A431-1),IF(Setup!$C$6="Every month",EDATE(Setup!$C$7,A431-1),EOMONTH(Setup!$C$7,INT((A431-1+Setup!$C$20)/2)-1)+MIN(IF(MOD(A431-1+Setup!$C$20,2)=0,Setup!$C$18,Setup!$C$19),DAY(EOMONTH(Setup!$C$7,INT((A431-1+Setup!$C$20)/2)))))))</f>
        <v/>
      </c>
      <c r="C431">
        <f>N('Paycheck Plan'!J427)</f>
        <v/>
      </c>
      <c r="D431">
        <f>N('Paycheck Plan'!K427)</f>
        <v/>
      </c>
      <c r="E431">
        <f>MIN(MAX(0,Setup!$C$10-F430),MAX(0,Setup!$C$8+C431-G431))</f>
        <v/>
      </c>
      <c r="F431">
        <f>F430+E431</f>
        <v/>
      </c>
      <c r="G431">
        <f>MIN(Setup!$C$14,MAX(0,Setup!$C$8+C431))</f>
        <v/>
      </c>
      <c r="H431">
        <f>MAX(0,Setup!$C$8+C431-G431-E431)+SUM($T$7:$BQ$7)-SUM(BR431:DO431)</f>
        <v/>
      </c>
      <c r="I431">
        <f>SUMPRODUCT(T430:BQ430,$T$6:$BQ$6)/Setup!$C$13</f>
        <v/>
      </c>
      <c r="J431">
        <f>SUM(T431:BQ431)</f>
        <v/>
      </c>
      <c r="K431">
        <f>IF(MAX(DP431:FM431)&gt;0,MATCH(MAX(DP431:FM431),DP431:FM431,0),1)</f>
        <v/>
      </c>
      <c r="T431">
        <f>MAX(0,T430*(1+T$6/Setup!$C$13)-BR431-DP431)+IF($K431=1,$D431,0)</f>
        <v/>
      </c>
      <c r="U431">
        <f>MAX(0,U430*(1+U$6/Setup!$C$13)-BS431-DQ431)+IF($K431=2,$D431,0)</f>
        <v/>
      </c>
      <c r="V431">
        <f>MAX(0,V430*(1+V$6/Setup!$C$13)-BT431-DR431)+IF($K431=3,$D431,0)</f>
        <v/>
      </c>
      <c r="W431">
        <f>MAX(0,W430*(1+W$6/Setup!$C$13)-BU431-DS431)+IF($K431=4,$D431,0)</f>
        <v/>
      </c>
      <c r="X431">
        <f>MAX(0,X430*(1+X$6/Setup!$C$13)-BV431-DT431)+IF($K431=5,$D431,0)</f>
        <v/>
      </c>
      <c r="Y431">
        <f>MAX(0,Y430*(1+Y$6/Setup!$C$13)-BW431-DU431)+IF($K431=6,$D431,0)</f>
        <v/>
      </c>
      <c r="Z431">
        <f>MAX(0,Z430*(1+Z$6/Setup!$C$13)-BX431-DV431)+IF($K431=7,$D431,0)</f>
        <v/>
      </c>
      <c r="AA431">
        <f>MAX(0,AA430*(1+AA$6/Setup!$C$13)-BY431-DW431)+IF($K431=8,$D431,0)</f>
        <v/>
      </c>
      <c r="AB431">
        <f>MAX(0,AB430*(1+AB$6/Setup!$C$13)-BZ431-DX431)+IF($K431=9,$D431,0)</f>
        <v/>
      </c>
      <c r="AC431">
        <f>MAX(0,AC430*(1+AC$6/Setup!$C$13)-CA431-DY431)+IF($K431=10,$D431,0)</f>
        <v/>
      </c>
      <c r="AD431">
        <f>MAX(0,AD430*(1+AD$6/Setup!$C$13)-CB431-DZ431)+IF($K431=11,$D431,0)</f>
        <v/>
      </c>
      <c r="AE431">
        <f>MAX(0,AE430*(1+AE$6/Setup!$C$13)-CC431-EA431)+IF($K431=12,$D431,0)</f>
        <v/>
      </c>
      <c r="AF431">
        <f>MAX(0,AF430*(1+AF$6/Setup!$C$13)-CD431-EB431)+IF($K431=13,$D431,0)</f>
        <v/>
      </c>
      <c r="AG431">
        <f>MAX(0,AG430*(1+AG$6/Setup!$C$13)-CE431-EC431)+IF($K431=14,$D431,0)</f>
        <v/>
      </c>
      <c r="AH431">
        <f>MAX(0,AH430*(1+AH$6/Setup!$C$13)-CF431-ED431)+IF($K431=15,$D431,0)</f>
        <v/>
      </c>
      <c r="AI431">
        <f>MAX(0,AI430*(1+AI$6/Setup!$C$13)-CG431-EE431)+IF($K431=16,$D431,0)</f>
        <v/>
      </c>
      <c r="AJ431">
        <f>MAX(0,AJ430*(1+AJ$6/Setup!$C$13)-CH431-EF431)+IF($K431=17,$D431,0)</f>
        <v/>
      </c>
      <c r="AK431">
        <f>MAX(0,AK430*(1+AK$6/Setup!$C$13)-CI431-EG431)+IF($K431=18,$D431,0)</f>
        <v/>
      </c>
      <c r="AL431">
        <f>MAX(0,AL430*(1+AL$6/Setup!$C$13)-CJ431-EH431)+IF($K431=19,$D431,0)</f>
        <v/>
      </c>
      <c r="AM431">
        <f>MAX(0,AM430*(1+AM$6/Setup!$C$13)-CK431-EI431)+IF($K431=20,$D431,0)</f>
        <v/>
      </c>
      <c r="AN431">
        <f>MAX(0,AN430*(1+AN$6/Setup!$C$13)-CL431-EJ431)+IF($K431=21,$D431,0)</f>
        <v/>
      </c>
      <c r="AO431">
        <f>MAX(0,AO430*(1+AO$6/Setup!$C$13)-CM431-EK431)+IF($K431=22,$D431,0)</f>
        <v/>
      </c>
      <c r="AP431">
        <f>MAX(0,AP430*(1+AP$6/Setup!$C$13)-CN431-EL431)+IF($K431=23,$D431,0)</f>
        <v/>
      </c>
      <c r="AQ431">
        <f>MAX(0,AQ430*(1+AQ$6/Setup!$C$13)-CO431-EM431)+IF($K431=24,$D431,0)</f>
        <v/>
      </c>
      <c r="AR431">
        <f>MAX(0,AR430*(1+AR$6/Setup!$C$13)-CP431-EN431)+IF($K431=25,$D431,0)</f>
        <v/>
      </c>
      <c r="AS431">
        <f>MAX(0,AS430*(1+AS$6/Setup!$C$13)-CQ431-EO431)+IF($K431=26,$D431,0)</f>
        <v/>
      </c>
      <c r="AT431">
        <f>MAX(0,AT430*(1+AT$6/Setup!$C$13)-CR431-EP431)+IF($K431=27,$D431,0)</f>
        <v/>
      </c>
      <c r="AU431">
        <f>MAX(0,AU430*(1+AU$6/Setup!$C$13)-CS431-EQ431)+IF($K431=28,$D431,0)</f>
        <v/>
      </c>
      <c r="AV431">
        <f>MAX(0,AV430*(1+AV$6/Setup!$C$13)-CT431-ER431)+IF($K431=29,$D431,0)</f>
        <v/>
      </c>
      <c r="AW431">
        <f>MAX(0,AW430*(1+AW$6/Setup!$C$13)-CU431-ES431)+IF($K431=30,$D431,0)</f>
        <v/>
      </c>
      <c r="AX431">
        <f>MAX(0,AX430*(1+AX$6/Setup!$C$13)-CV431-ET431)+IF($K431=31,$D431,0)</f>
        <v/>
      </c>
      <c r="AY431">
        <f>MAX(0,AY430*(1+AY$6/Setup!$C$13)-CW431-EU431)+IF($K431=32,$D431,0)</f>
        <v/>
      </c>
      <c r="AZ431">
        <f>MAX(0,AZ430*(1+AZ$6/Setup!$C$13)-CX431-EV431)+IF($K431=33,$D431,0)</f>
        <v/>
      </c>
      <c r="BA431">
        <f>MAX(0,BA430*(1+BA$6/Setup!$C$13)-CY431-EW431)+IF($K431=34,$D431,0)</f>
        <v/>
      </c>
      <c r="BB431">
        <f>MAX(0,BB430*(1+BB$6/Setup!$C$13)-CZ431-EX431)+IF($K431=35,$D431,0)</f>
        <v/>
      </c>
      <c r="BC431">
        <f>MAX(0,BC430*(1+BC$6/Setup!$C$13)-DA431-EY431)+IF($K431=36,$D431,0)</f>
        <v/>
      </c>
      <c r="BD431">
        <f>MAX(0,BD430*(1+BD$6/Setup!$C$13)-DB431-EZ431)+IF($K431=37,$D431,0)</f>
        <v/>
      </c>
      <c r="BE431">
        <f>MAX(0,BE430*(1+BE$6/Setup!$C$13)-DC431-FA431)+IF($K431=38,$D431,0)</f>
        <v/>
      </c>
      <c r="BF431">
        <f>MAX(0,BF430*(1+BF$6/Setup!$C$13)-DD431-FB431)+IF($K431=39,$D431,0)</f>
        <v/>
      </c>
      <c r="BG431">
        <f>MAX(0,BG430*(1+BG$6/Setup!$C$13)-DE431-FC431)+IF($K431=40,$D431,0)</f>
        <v/>
      </c>
      <c r="BH431">
        <f>MAX(0,BH430*(1+BH$6/Setup!$C$13)-DF431-FD431)+IF($K431=41,$D431,0)</f>
        <v/>
      </c>
      <c r="BI431">
        <f>MAX(0,BI430*(1+BI$6/Setup!$C$13)-DG431-FE431)+IF($K431=42,$D431,0)</f>
        <v/>
      </c>
      <c r="BJ431">
        <f>MAX(0,BJ430*(1+BJ$6/Setup!$C$13)-DH431-FF431)+IF($K431=43,$D431,0)</f>
        <v/>
      </c>
      <c r="BK431">
        <f>MAX(0,BK430*(1+BK$6/Setup!$C$13)-DI431-FG431)+IF($K431=44,$D431,0)</f>
        <v/>
      </c>
      <c r="BL431">
        <f>MAX(0,BL430*(1+BL$6/Setup!$C$13)-DJ431-FH431)+IF($K431=45,$D431,0)</f>
        <v/>
      </c>
      <c r="BM431">
        <f>MAX(0,BM430*(1+BM$6/Setup!$C$13)-DK431-FI431)+IF($K431=46,$D431,0)</f>
        <v/>
      </c>
      <c r="BN431">
        <f>MAX(0,BN430*(1+BN$6/Setup!$C$13)-DL431-FJ431)+IF($K431=47,$D431,0)</f>
        <v/>
      </c>
      <c r="BO431">
        <f>MAX(0,BO430*(1+BO$6/Setup!$C$13)-DM431-FK431)+IF($K431=48,$D431,0)</f>
        <v/>
      </c>
      <c r="BP431">
        <f>MAX(0,BP430*(1+BP$6/Setup!$C$13)-DN431-FL431)+IF($K431=49,$D431,0)</f>
        <v/>
      </c>
      <c r="BQ431">
        <f>MAX(0,BQ430*(1+BQ$6/Setup!$C$13)-DO431-FM431)+IF($K431=50,$D431,0)</f>
        <v/>
      </c>
      <c r="BR431">
        <f>MIN(T430*(1+T$6/Setup!$C$13),T$7)</f>
        <v/>
      </c>
      <c r="BS431">
        <f>MIN(U430*(1+U$6/Setup!$C$13),U$7)</f>
        <v/>
      </c>
      <c r="BT431">
        <f>MIN(V430*(1+V$6/Setup!$C$13),V$7)</f>
        <v/>
      </c>
      <c r="BU431">
        <f>MIN(W430*(1+W$6/Setup!$C$13),W$7)</f>
        <v/>
      </c>
      <c r="BV431">
        <f>MIN(X430*(1+X$6/Setup!$C$13),X$7)</f>
        <v/>
      </c>
      <c r="BW431">
        <f>MIN(Y430*(1+Y$6/Setup!$C$13),Y$7)</f>
        <v/>
      </c>
      <c r="BX431">
        <f>MIN(Z430*(1+Z$6/Setup!$C$13),Z$7)</f>
        <v/>
      </c>
      <c r="BY431">
        <f>MIN(AA430*(1+AA$6/Setup!$C$13),AA$7)</f>
        <v/>
      </c>
      <c r="BZ431">
        <f>MIN(AB430*(1+AB$6/Setup!$C$13),AB$7)</f>
        <v/>
      </c>
      <c r="CA431">
        <f>MIN(AC430*(1+AC$6/Setup!$C$13),AC$7)</f>
        <v/>
      </c>
      <c r="CB431">
        <f>MIN(AD430*(1+AD$6/Setup!$C$13),AD$7)</f>
        <v/>
      </c>
      <c r="CC431">
        <f>MIN(AE430*(1+AE$6/Setup!$C$13),AE$7)</f>
        <v/>
      </c>
      <c r="CD431">
        <f>MIN(AF430*(1+AF$6/Setup!$C$13),AF$7)</f>
        <v/>
      </c>
      <c r="CE431">
        <f>MIN(AG430*(1+AG$6/Setup!$C$13),AG$7)</f>
        <v/>
      </c>
      <c r="CF431">
        <f>MIN(AH430*(1+AH$6/Setup!$C$13),AH$7)</f>
        <v/>
      </c>
      <c r="CG431">
        <f>MIN(AI430*(1+AI$6/Setup!$C$13),AI$7)</f>
        <v/>
      </c>
      <c r="CH431">
        <f>MIN(AJ430*(1+AJ$6/Setup!$C$13),AJ$7)</f>
        <v/>
      </c>
      <c r="CI431">
        <f>MIN(AK430*(1+AK$6/Setup!$C$13),AK$7)</f>
        <v/>
      </c>
      <c r="CJ431">
        <f>MIN(AL430*(1+AL$6/Setup!$C$13),AL$7)</f>
        <v/>
      </c>
      <c r="CK431">
        <f>MIN(AM430*(1+AM$6/Setup!$C$13),AM$7)</f>
        <v/>
      </c>
      <c r="CL431">
        <f>MIN(AN430*(1+AN$6/Setup!$C$13),AN$7)</f>
        <v/>
      </c>
      <c r="CM431">
        <f>MIN(AO430*(1+AO$6/Setup!$C$13),AO$7)</f>
        <v/>
      </c>
      <c r="CN431">
        <f>MIN(AP430*(1+AP$6/Setup!$C$13),AP$7)</f>
        <v/>
      </c>
      <c r="CO431">
        <f>MIN(AQ430*(1+AQ$6/Setup!$C$13),AQ$7)</f>
        <v/>
      </c>
      <c r="CP431">
        <f>MIN(AR430*(1+AR$6/Setup!$C$13),AR$7)</f>
        <v/>
      </c>
      <c r="CQ431">
        <f>MIN(AS430*(1+AS$6/Setup!$C$13),AS$7)</f>
        <v/>
      </c>
      <c r="CR431">
        <f>MIN(AT430*(1+AT$6/Setup!$C$13),AT$7)</f>
        <v/>
      </c>
      <c r="CS431">
        <f>MIN(AU430*(1+AU$6/Setup!$C$13),AU$7)</f>
        <v/>
      </c>
      <c r="CT431">
        <f>MIN(AV430*(1+AV$6/Setup!$C$13),AV$7)</f>
        <v/>
      </c>
      <c r="CU431">
        <f>MIN(AW430*(1+AW$6/Setup!$C$13),AW$7)</f>
        <v/>
      </c>
      <c r="CV431">
        <f>MIN(AX430*(1+AX$6/Setup!$C$13),AX$7)</f>
        <v/>
      </c>
      <c r="CW431">
        <f>MIN(AY430*(1+AY$6/Setup!$C$13),AY$7)</f>
        <v/>
      </c>
      <c r="CX431">
        <f>MIN(AZ430*(1+AZ$6/Setup!$C$13),AZ$7)</f>
        <v/>
      </c>
      <c r="CY431">
        <f>MIN(BA430*(1+BA$6/Setup!$C$13),BA$7)</f>
        <v/>
      </c>
      <c r="CZ431">
        <f>MIN(BB430*(1+BB$6/Setup!$C$13),BB$7)</f>
        <v/>
      </c>
      <c r="DA431">
        <f>MIN(BC430*(1+BC$6/Setup!$C$13),BC$7)</f>
        <v/>
      </c>
      <c r="DB431">
        <f>MIN(BD430*(1+BD$6/Setup!$C$13),BD$7)</f>
        <v/>
      </c>
      <c r="DC431">
        <f>MIN(BE430*(1+BE$6/Setup!$C$13),BE$7)</f>
        <v/>
      </c>
      <c r="DD431">
        <f>MIN(BF430*(1+BF$6/Setup!$C$13),BF$7)</f>
        <v/>
      </c>
      <c r="DE431">
        <f>MIN(BG430*(1+BG$6/Setup!$C$13),BG$7)</f>
        <v/>
      </c>
      <c r="DF431">
        <f>MIN(BH430*(1+BH$6/Setup!$C$13),BH$7)</f>
        <v/>
      </c>
      <c r="DG431">
        <f>MIN(BI430*(1+BI$6/Setup!$C$13),BI$7)</f>
        <v/>
      </c>
      <c r="DH431">
        <f>MIN(BJ430*(1+BJ$6/Setup!$C$13),BJ$7)</f>
        <v/>
      </c>
      <c r="DI431">
        <f>MIN(BK430*(1+BK$6/Setup!$C$13),BK$7)</f>
        <v/>
      </c>
      <c r="DJ431">
        <f>MIN(BL430*(1+BL$6/Setup!$C$13),BL$7)</f>
        <v/>
      </c>
      <c r="DK431">
        <f>MIN(BM430*(1+BM$6/Setup!$C$13),BM$7)</f>
        <v/>
      </c>
      <c r="DL431">
        <f>MIN(BN430*(1+BN$6/Setup!$C$13),BN$7)</f>
        <v/>
      </c>
      <c r="DM431">
        <f>MIN(BO430*(1+BO$6/Setup!$C$13),BO$7)</f>
        <v/>
      </c>
      <c r="DN431">
        <f>MIN(BP430*(1+BP$6/Setup!$C$13),BP$7)</f>
        <v/>
      </c>
      <c r="DO431">
        <f>MIN(BQ430*(1+BQ$6/Setup!$C$13),BQ$7)</f>
        <v/>
      </c>
      <c r="DP431">
        <f>MIN(T430*(1+T$6/Setup!$C$13)-BR431,$H431)</f>
        <v/>
      </c>
      <c r="DQ431">
        <f>MIN(U430*(1+U$6/Setup!$C$13)-BS431,MAX(0,$H431-SUM($DP431:DP431)))</f>
        <v/>
      </c>
      <c r="DR431">
        <f>MIN(V430*(1+V$6/Setup!$C$13)-BT431,MAX(0,$H431-SUM($DP431:DQ431)))</f>
        <v/>
      </c>
      <c r="DS431">
        <f>MIN(W430*(1+W$6/Setup!$C$13)-BU431,MAX(0,$H431-SUM($DP431:DR431)))</f>
        <v/>
      </c>
      <c r="DT431">
        <f>MIN(X430*(1+X$6/Setup!$C$13)-BV431,MAX(0,$H431-SUM($DP431:DS431)))</f>
        <v/>
      </c>
      <c r="DU431">
        <f>MIN(Y430*(1+Y$6/Setup!$C$13)-BW431,MAX(0,$H431-SUM($DP431:DT431)))</f>
        <v/>
      </c>
      <c r="DV431">
        <f>MIN(Z430*(1+Z$6/Setup!$C$13)-BX431,MAX(0,$H431-SUM($DP431:DU431)))</f>
        <v/>
      </c>
      <c r="DW431">
        <f>MIN(AA430*(1+AA$6/Setup!$C$13)-BY431,MAX(0,$H431-SUM($DP431:DV431)))</f>
        <v/>
      </c>
      <c r="DX431">
        <f>MIN(AB430*(1+AB$6/Setup!$C$13)-BZ431,MAX(0,$H431-SUM($DP431:DW431)))</f>
        <v/>
      </c>
      <c r="DY431">
        <f>MIN(AC430*(1+AC$6/Setup!$C$13)-CA431,MAX(0,$H431-SUM($DP431:DX431)))</f>
        <v/>
      </c>
      <c r="DZ431">
        <f>MIN(AD430*(1+AD$6/Setup!$C$13)-CB431,MAX(0,$H431-SUM($DP431:DY431)))</f>
        <v/>
      </c>
      <c r="EA431">
        <f>MIN(AE430*(1+AE$6/Setup!$C$13)-CC431,MAX(0,$H431-SUM($DP431:DZ431)))</f>
        <v/>
      </c>
      <c r="EB431">
        <f>MIN(AF430*(1+AF$6/Setup!$C$13)-CD431,MAX(0,$H431-SUM($DP431:EA431)))</f>
        <v/>
      </c>
      <c r="EC431">
        <f>MIN(AG430*(1+AG$6/Setup!$C$13)-CE431,MAX(0,$H431-SUM($DP431:EB431)))</f>
        <v/>
      </c>
      <c r="ED431">
        <f>MIN(AH430*(1+AH$6/Setup!$C$13)-CF431,MAX(0,$H431-SUM($DP431:EC431)))</f>
        <v/>
      </c>
      <c r="EE431">
        <f>MIN(AI430*(1+AI$6/Setup!$C$13)-CG431,MAX(0,$H431-SUM($DP431:ED431)))</f>
        <v/>
      </c>
      <c r="EF431">
        <f>MIN(AJ430*(1+AJ$6/Setup!$C$13)-CH431,MAX(0,$H431-SUM($DP431:EE431)))</f>
        <v/>
      </c>
      <c r="EG431">
        <f>MIN(AK430*(1+AK$6/Setup!$C$13)-CI431,MAX(0,$H431-SUM($DP431:EF431)))</f>
        <v/>
      </c>
      <c r="EH431">
        <f>MIN(AL430*(1+AL$6/Setup!$C$13)-CJ431,MAX(0,$H431-SUM($DP431:EG431)))</f>
        <v/>
      </c>
      <c r="EI431">
        <f>MIN(AM430*(1+AM$6/Setup!$C$13)-CK431,MAX(0,$H431-SUM($DP431:EH431)))</f>
        <v/>
      </c>
      <c r="EJ431">
        <f>MIN(AN430*(1+AN$6/Setup!$C$13)-CL431,MAX(0,$H431-SUM($DP431:EI431)))</f>
        <v/>
      </c>
      <c r="EK431">
        <f>MIN(AO430*(1+AO$6/Setup!$C$13)-CM431,MAX(0,$H431-SUM($DP431:EJ431)))</f>
        <v/>
      </c>
      <c r="EL431">
        <f>MIN(AP430*(1+AP$6/Setup!$C$13)-CN431,MAX(0,$H431-SUM($DP431:EK431)))</f>
        <v/>
      </c>
      <c r="EM431">
        <f>MIN(AQ430*(1+AQ$6/Setup!$C$13)-CO431,MAX(0,$H431-SUM($DP431:EL431)))</f>
        <v/>
      </c>
      <c r="EN431">
        <f>MIN(AR430*(1+AR$6/Setup!$C$13)-CP431,MAX(0,$H431-SUM($DP431:EM431)))</f>
        <v/>
      </c>
      <c r="EO431">
        <f>MIN(AS430*(1+AS$6/Setup!$C$13)-CQ431,MAX(0,$H431-SUM($DP431:EN431)))</f>
        <v/>
      </c>
      <c r="EP431">
        <f>MIN(AT430*(1+AT$6/Setup!$C$13)-CR431,MAX(0,$H431-SUM($DP431:EO431)))</f>
        <v/>
      </c>
      <c r="EQ431">
        <f>MIN(AU430*(1+AU$6/Setup!$C$13)-CS431,MAX(0,$H431-SUM($DP431:EP431)))</f>
        <v/>
      </c>
      <c r="ER431">
        <f>MIN(AV430*(1+AV$6/Setup!$C$13)-CT431,MAX(0,$H431-SUM($DP431:EQ431)))</f>
        <v/>
      </c>
      <c r="ES431">
        <f>MIN(AW430*(1+AW$6/Setup!$C$13)-CU431,MAX(0,$H431-SUM($DP431:ER431)))</f>
        <v/>
      </c>
      <c r="ET431">
        <f>MIN(AX430*(1+AX$6/Setup!$C$13)-CV431,MAX(0,$H431-SUM($DP431:ES431)))</f>
        <v/>
      </c>
      <c r="EU431">
        <f>MIN(AY430*(1+AY$6/Setup!$C$13)-CW431,MAX(0,$H431-SUM($DP431:ET431)))</f>
        <v/>
      </c>
      <c r="EV431">
        <f>MIN(AZ430*(1+AZ$6/Setup!$C$13)-CX431,MAX(0,$H431-SUM($DP431:EU431)))</f>
        <v/>
      </c>
      <c r="EW431">
        <f>MIN(BA430*(1+BA$6/Setup!$C$13)-CY431,MAX(0,$H431-SUM($DP431:EV431)))</f>
        <v/>
      </c>
      <c r="EX431">
        <f>MIN(BB430*(1+BB$6/Setup!$C$13)-CZ431,MAX(0,$H431-SUM($DP431:EW431)))</f>
        <v/>
      </c>
      <c r="EY431">
        <f>MIN(BC430*(1+BC$6/Setup!$C$13)-DA431,MAX(0,$H431-SUM($DP431:EX431)))</f>
        <v/>
      </c>
      <c r="EZ431">
        <f>MIN(BD430*(1+BD$6/Setup!$C$13)-DB431,MAX(0,$H431-SUM($DP431:EY431)))</f>
        <v/>
      </c>
      <c r="FA431">
        <f>MIN(BE430*(1+BE$6/Setup!$C$13)-DC431,MAX(0,$H431-SUM($DP431:EZ431)))</f>
        <v/>
      </c>
      <c r="FB431">
        <f>MIN(BF430*(1+BF$6/Setup!$C$13)-DD431,MAX(0,$H431-SUM($DP431:FA431)))</f>
        <v/>
      </c>
      <c r="FC431">
        <f>MIN(BG430*(1+BG$6/Setup!$C$13)-DE431,MAX(0,$H431-SUM($DP431:FB431)))</f>
        <v/>
      </c>
      <c r="FD431">
        <f>MIN(BH430*(1+BH$6/Setup!$C$13)-DF431,MAX(0,$H431-SUM($DP431:FC431)))</f>
        <v/>
      </c>
      <c r="FE431">
        <f>MIN(BI430*(1+BI$6/Setup!$C$13)-DG431,MAX(0,$H431-SUM($DP431:FD431)))</f>
        <v/>
      </c>
      <c r="FF431">
        <f>MIN(BJ430*(1+BJ$6/Setup!$C$13)-DH431,MAX(0,$H431-SUM($DP431:FE431)))</f>
        <v/>
      </c>
      <c r="FG431">
        <f>MIN(BK430*(1+BK$6/Setup!$C$13)-DI431,MAX(0,$H431-SUM($DP431:FF431)))</f>
        <v/>
      </c>
      <c r="FH431">
        <f>MIN(BL430*(1+BL$6/Setup!$C$13)-DJ431,MAX(0,$H431-SUM($DP431:FG431)))</f>
        <v/>
      </c>
      <c r="FI431">
        <f>MIN(BM430*(1+BM$6/Setup!$C$13)-DK431,MAX(0,$H431-SUM($DP431:FH431)))</f>
        <v/>
      </c>
      <c r="FJ431">
        <f>MIN(BN430*(1+BN$6/Setup!$C$13)-DL431,MAX(0,$H431-SUM($DP431:FI431)))</f>
        <v/>
      </c>
      <c r="FK431">
        <f>MIN(BO430*(1+BO$6/Setup!$C$13)-DM431,MAX(0,$H431-SUM($DP431:FJ431)))</f>
        <v/>
      </c>
      <c r="FL431">
        <f>MIN(BP430*(1+BP$6/Setup!$C$13)-DN431,MAX(0,$H431-SUM($DP431:FK431)))</f>
        <v/>
      </c>
      <c r="FM431">
        <f>MIN(BQ430*(1+BQ$6/Setup!$C$13)-DO431,MAX(0,$H431-SUM($DP431:FL431)))</f>
        <v/>
      </c>
    </row>
    <row r="432">
      <c r="A432">
        <f>A431+1</f>
        <v/>
      </c>
      <c r="B432">
        <f>IF(Setup!$C$6="Every week",Setup!$C$7+7*(A432-1),IF(Setup!$C$6="Every 2 weeks",Setup!$C$7+14*(A432-1),IF(Setup!$C$6="Every month",EDATE(Setup!$C$7,A432-1),EOMONTH(Setup!$C$7,INT((A432-1+Setup!$C$20)/2)-1)+MIN(IF(MOD(A432-1+Setup!$C$20,2)=0,Setup!$C$18,Setup!$C$19),DAY(EOMONTH(Setup!$C$7,INT((A432-1+Setup!$C$20)/2)))))))</f>
        <v/>
      </c>
      <c r="C432">
        <f>N('Paycheck Plan'!J428)</f>
        <v/>
      </c>
      <c r="D432">
        <f>N('Paycheck Plan'!K428)</f>
        <v/>
      </c>
      <c r="E432">
        <f>MIN(MAX(0,Setup!$C$10-F431),MAX(0,Setup!$C$8+C432-G432))</f>
        <v/>
      </c>
      <c r="F432">
        <f>F431+E432</f>
        <v/>
      </c>
      <c r="G432">
        <f>MIN(Setup!$C$14,MAX(0,Setup!$C$8+C432))</f>
        <v/>
      </c>
      <c r="H432">
        <f>MAX(0,Setup!$C$8+C432-G432-E432)+SUM($T$7:$BQ$7)-SUM(BR432:DO432)</f>
        <v/>
      </c>
      <c r="I432">
        <f>SUMPRODUCT(T431:BQ431,$T$6:$BQ$6)/Setup!$C$13</f>
        <v/>
      </c>
      <c r="J432">
        <f>SUM(T432:BQ432)</f>
        <v/>
      </c>
      <c r="K432">
        <f>IF(MAX(DP432:FM432)&gt;0,MATCH(MAX(DP432:FM432),DP432:FM432,0),1)</f>
        <v/>
      </c>
      <c r="T432">
        <f>MAX(0,T431*(1+T$6/Setup!$C$13)-BR432-DP432)+IF($K432=1,$D432,0)</f>
        <v/>
      </c>
      <c r="U432">
        <f>MAX(0,U431*(1+U$6/Setup!$C$13)-BS432-DQ432)+IF($K432=2,$D432,0)</f>
        <v/>
      </c>
      <c r="V432">
        <f>MAX(0,V431*(1+V$6/Setup!$C$13)-BT432-DR432)+IF($K432=3,$D432,0)</f>
        <v/>
      </c>
      <c r="W432">
        <f>MAX(0,W431*(1+W$6/Setup!$C$13)-BU432-DS432)+IF($K432=4,$D432,0)</f>
        <v/>
      </c>
      <c r="X432">
        <f>MAX(0,X431*(1+X$6/Setup!$C$13)-BV432-DT432)+IF($K432=5,$D432,0)</f>
        <v/>
      </c>
      <c r="Y432">
        <f>MAX(0,Y431*(1+Y$6/Setup!$C$13)-BW432-DU432)+IF($K432=6,$D432,0)</f>
        <v/>
      </c>
      <c r="Z432">
        <f>MAX(0,Z431*(1+Z$6/Setup!$C$13)-BX432-DV432)+IF($K432=7,$D432,0)</f>
        <v/>
      </c>
      <c r="AA432">
        <f>MAX(0,AA431*(1+AA$6/Setup!$C$13)-BY432-DW432)+IF($K432=8,$D432,0)</f>
        <v/>
      </c>
      <c r="AB432">
        <f>MAX(0,AB431*(1+AB$6/Setup!$C$13)-BZ432-DX432)+IF($K432=9,$D432,0)</f>
        <v/>
      </c>
      <c r="AC432">
        <f>MAX(0,AC431*(1+AC$6/Setup!$C$13)-CA432-DY432)+IF($K432=10,$D432,0)</f>
        <v/>
      </c>
      <c r="AD432">
        <f>MAX(0,AD431*(1+AD$6/Setup!$C$13)-CB432-DZ432)+IF($K432=11,$D432,0)</f>
        <v/>
      </c>
      <c r="AE432">
        <f>MAX(0,AE431*(1+AE$6/Setup!$C$13)-CC432-EA432)+IF($K432=12,$D432,0)</f>
        <v/>
      </c>
      <c r="AF432">
        <f>MAX(0,AF431*(1+AF$6/Setup!$C$13)-CD432-EB432)+IF($K432=13,$D432,0)</f>
        <v/>
      </c>
      <c r="AG432">
        <f>MAX(0,AG431*(1+AG$6/Setup!$C$13)-CE432-EC432)+IF($K432=14,$D432,0)</f>
        <v/>
      </c>
      <c r="AH432">
        <f>MAX(0,AH431*(1+AH$6/Setup!$C$13)-CF432-ED432)+IF($K432=15,$D432,0)</f>
        <v/>
      </c>
      <c r="AI432">
        <f>MAX(0,AI431*(1+AI$6/Setup!$C$13)-CG432-EE432)+IF($K432=16,$D432,0)</f>
        <v/>
      </c>
      <c r="AJ432">
        <f>MAX(0,AJ431*(1+AJ$6/Setup!$C$13)-CH432-EF432)+IF($K432=17,$D432,0)</f>
        <v/>
      </c>
      <c r="AK432">
        <f>MAX(0,AK431*(1+AK$6/Setup!$C$13)-CI432-EG432)+IF($K432=18,$D432,0)</f>
        <v/>
      </c>
      <c r="AL432">
        <f>MAX(0,AL431*(1+AL$6/Setup!$C$13)-CJ432-EH432)+IF($K432=19,$D432,0)</f>
        <v/>
      </c>
      <c r="AM432">
        <f>MAX(0,AM431*(1+AM$6/Setup!$C$13)-CK432-EI432)+IF($K432=20,$D432,0)</f>
        <v/>
      </c>
      <c r="AN432">
        <f>MAX(0,AN431*(1+AN$6/Setup!$C$13)-CL432-EJ432)+IF($K432=21,$D432,0)</f>
        <v/>
      </c>
      <c r="AO432">
        <f>MAX(0,AO431*(1+AO$6/Setup!$C$13)-CM432-EK432)+IF($K432=22,$D432,0)</f>
        <v/>
      </c>
      <c r="AP432">
        <f>MAX(0,AP431*(1+AP$6/Setup!$C$13)-CN432-EL432)+IF($K432=23,$D432,0)</f>
        <v/>
      </c>
      <c r="AQ432">
        <f>MAX(0,AQ431*(1+AQ$6/Setup!$C$13)-CO432-EM432)+IF($K432=24,$D432,0)</f>
        <v/>
      </c>
      <c r="AR432">
        <f>MAX(0,AR431*(1+AR$6/Setup!$C$13)-CP432-EN432)+IF($K432=25,$D432,0)</f>
        <v/>
      </c>
      <c r="AS432">
        <f>MAX(0,AS431*(1+AS$6/Setup!$C$13)-CQ432-EO432)+IF($K432=26,$D432,0)</f>
        <v/>
      </c>
      <c r="AT432">
        <f>MAX(0,AT431*(1+AT$6/Setup!$C$13)-CR432-EP432)+IF($K432=27,$D432,0)</f>
        <v/>
      </c>
      <c r="AU432">
        <f>MAX(0,AU431*(1+AU$6/Setup!$C$13)-CS432-EQ432)+IF($K432=28,$D432,0)</f>
        <v/>
      </c>
      <c r="AV432">
        <f>MAX(0,AV431*(1+AV$6/Setup!$C$13)-CT432-ER432)+IF($K432=29,$D432,0)</f>
        <v/>
      </c>
      <c r="AW432">
        <f>MAX(0,AW431*(1+AW$6/Setup!$C$13)-CU432-ES432)+IF($K432=30,$D432,0)</f>
        <v/>
      </c>
      <c r="AX432">
        <f>MAX(0,AX431*(1+AX$6/Setup!$C$13)-CV432-ET432)+IF($K432=31,$D432,0)</f>
        <v/>
      </c>
      <c r="AY432">
        <f>MAX(0,AY431*(1+AY$6/Setup!$C$13)-CW432-EU432)+IF($K432=32,$D432,0)</f>
        <v/>
      </c>
      <c r="AZ432">
        <f>MAX(0,AZ431*(1+AZ$6/Setup!$C$13)-CX432-EV432)+IF($K432=33,$D432,0)</f>
        <v/>
      </c>
      <c r="BA432">
        <f>MAX(0,BA431*(1+BA$6/Setup!$C$13)-CY432-EW432)+IF($K432=34,$D432,0)</f>
        <v/>
      </c>
      <c r="BB432">
        <f>MAX(0,BB431*(1+BB$6/Setup!$C$13)-CZ432-EX432)+IF($K432=35,$D432,0)</f>
        <v/>
      </c>
      <c r="BC432">
        <f>MAX(0,BC431*(1+BC$6/Setup!$C$13)-DA432-EY432)+IF($K432=36,$D432,0)</f>
        <v/>
      </c>
      <c r="BD432">
        <f>MAX(0,BD431*(1+BD$6/Setup!$C$13)-DB432-EZ432)+IF($K432=37,$D432,0)</f>
        <v/>
      </c>
      <c r="BE432">
        <f>MAX(0,BE431*(1+BE$6/Setup!$C$13)-DC432-FA432)+IF($K432=38,$D432,0)</f>
        <v/>
      </c>
      <c r="BF432">
        <f>MAX(0,BF431*(1+BF$6/Setup!$C$13)-DD432-FB432)+IF($K432=39,$D432,0)</f>
        <v/>
      </c>
      <c r="BG432">
        <f>MAX(0,BG431*(1+BG$6/Setup!$C$13)-DE432-FC432)+IF($K432=40,$D432,0)</f>
        <v/>
      </c>
      <c r="BH432">
        <f>MAX(0,BH431*(1+BH$6/Setup!$C$13)-DF432-FD432)+IF($K432=41,$D432,0)</f>
        <v/>
      </c>
      <c r="BI432">
        <f>MAX(0,BI431*(1+BI$6/Setup!$C$13)-DG432-FE432)+IF($K432=42,$D432,0)</f>
        <v/>
      </c>
      <c r="BJ432">
        <f>MAX(0,BJ431*(1+BJ$6/Setup!$C$13)-DH432-FF432)+IF($K432=43,$D432,0)</f>
        <v/>
      </c>
      <c r="BK432">
        <f>MAX(0,BK431*(1+BK$6/Setup!$C$13)-DI432-FG432)+IF($K432=44,$D432,0)</f>
        <v/>
      </c>
      <c r="BL432">
        <f>MAX(0,BL431*(1+BL$6/Setup!$C$13)-DJ432-FH432)+IF($K432=45,$D432,0)</f>
        <v/>
      </c>
      <c r="BM432">
        <f>MAX(0,BM431*(1+BM$6/Setup!$C$13)-DK432-FI432)+IF($K432=46,$D432,0)</f>
        <v/>
      </c>
      <c r="BN432">
        <f>MAX(0,BN431*(1+BN$6/Setup!$C$13)-DL432-FJ432)+IF($K432=47,$D432,0)</f>
        <v/>
      </c>
      <c r="BO432">
        <f>MAX(0,BO431*(1+BO$6/Setup!$C$13)-DM432-FK432)+IF($K432=48,$D432,0)</f>
        <v/>
      </c>
      <c r="BP432">
        <f>MAX(0,BP431*(1+BP$6/Setup!$C$13)-DN432-FL432)+IF($K432=49,$D432,0)</f>
        <v/>
      </c>
      <c r="BQ432">
        <f>MAX(0,BQ431*(1+BQ$6/Setup!$C$13)-DO432-FM432)+IF($K432=50,$D432,0)</f>
        <v/>
      </c>
      <c r="BR432">
        <f>MIN(T431*(1+T$6/Setup!$C$13),T$7)</f>
        <v/>
      </c>
      <c r="BS432">
        <f>MIN(U431*(1+U$6/Setup!$C$13),U$7)</f>
        <v/>
      </c>
      <c r="BT432">
        <f>MIN(V431*(1+V$6/Setup!$C$13),V$7)</f>
        <v/>
      </c>
      <c r="BU432">
        <f>MIN(W431*(1+W$6/Setup!$C$13),W$7)</f>
        <v/>
      </c>
      <c r="BV432">
        <f>MIN(X431*(1+X$6/Setup!$C$13),X$7)</f>
        <v/>
      </c>
      <c r="BW432">
        <f>MIN(Y431*(1+Y$6/Setup!$C$13),Y$7)</f>
        <v/>
      </c>
      <c r="BX432">
        <f>MIN(Z431*(1+Z$6/Setup!$C$13),Z$7)</f>
        <v/>
      </c>
      <c r="BY432">
        <f>MIN(AA431*(1+AA$6/Setup!$C$13),AA$7)</f>
        <v/>
      </c>
      <c r="BZ432">
        <f>MIN(AB431*(1+AB$6/Setup!$C$13),AB$7)</f>
        <v/>
      </c>
      <c r="CA432">
        <f>MIN(AC431*(1+AC$6/Setup!$C$13),AC$7)</f>
        <v/>
      </c>
      <c r="CB432">
        <f>MIN(AD431*(1+AD$6/Setup!$C$13),AD$7)</f>
        <v/>
      </c>
      <c r="CC432">
        <f>MIN(AE431*(1+AE$6/Setup!$C$13),AE$7)</f>
        <v/>
      </c>
      <c r="CD432">
        <f>MIN(AF431*(1+AF$6/Setup!$C$13),AF$7)</f>
        <v/>
      </c>
      <c r="CE432">
        <f>MIN(AG431*(1+AG$6/Setup!$C$13),AG$7)</f>
        <v/>
      </c>
      <c r="CF432">
        <f>MIN(AH431*(1+AH$6/Setup!$C$13),AH$7)</f>
        <v/>
      </c>
      <c r="CG432">
        <f>MIN(AI431*(1+AI$6/Setup!$C$13),AI$7)</f>
        <v/>
      </c>
      <c r="CH432">
        <f>MIN(AJ431*(1+AJ$6/Setup!$C$13),AJ$7)</f>
        <v/>
      </c>
      <c r="CI432">
        <f>MIN(AK431*(1+AK$6/Setup!$C$13),AK$7)</f>
        <v/>
      </c>
      <c r="CJ432">
        <f>MIN(AL431*(1+AL$6/Setup!$C$13),AL$7)</f>
        <v/>
      </c>
      <c r="CK432">
        <f>MIN(AM431*(1+AM$6/Setup!$C$13),AM$7)</f>
        <v/>
      </c>
      <c r="CL432">
        <f>MIN(AN431*(1+AN$6/Setup!$C$13),AN$7)</f>
        <v/>
      </c>
      <c r="CM432">
        <f>MIN(AO431*(1+AO$6/Setup!$C$13),AO$7)</f>
        <v/>
      </c>
      <c r="CN432">
        <f>MIN(AP431*(1+AP$6/Setup!$C$13),AP$7)</f>
        <v/>
      </c>
      <c r="CO432">
        <f>MIN(AQ431*(1+AQ$6/Setup!$C$13),AQ$7)</f>
        <v/>
      </c>
      <c r="CP432">
        <f>MIN(AR431*(1+AR$6/Setup!$C$13),AR$7)</f>
        <v/>
      </c>
      <c r="CQ432">
        <f>MIN(AS431*(1+AS$6/Setup!$C$13),AS$7)</f>
        <v/>
      </c>
      <c r="CR432">
        <f>MIN(AT431*(1+AT$6/Setup!$C$13),AT$7)</f>
        <v/>
      </c>
      <c r="CS432">
        <f>MIN(AU431*(1+AU$6/Setup!$C$13),AU$7)</f>
        <v/>
      </c>
      <c r="CT432">
        <f>MIN(AV431*(1+AV$6/Setup!$C$13),AV$7)</f>
        <v/>
      </c>
      <c r="CU432">
        <f>MIN(AW431*(1+AW$6/Setup!$C$13),AW$7)</f>
        <v/>
      </c>
      <c r="CV432">
        <f>MIN(AX431*(1+AX$6/Setup!$C$13),AX$7)</f>
        <v/>
      </c>
      <c r="CW432">
        <f>MIN(AY431*(1+AY$6/Setup!$C$13),AY$7)</f>
        <v/>
      </c>
      <c r="CX432">
        <f>MIN(AZ431*(1+AZ$6/Setup!$C$13),AZ$7)</f>
        <v/>
      </c>
      <c r="CY432">
        <f>MIN(BA431*(1+BA$6/Setup!$C$13),BA$7)</f>
        <v/>
      </c>
      <c r="CZ432">
        <f>MIN(BB431*(1+BB$6/Setup!$C$13),BB$7)</f>
        <v/>
      </c>
      <c r="DA432">
        <f>MIN(BC431*(1+BC$6/Setup!$C$13),BC$7)</f>
        <v/>
      </c>
      <c r="DB432">
        <f>MIN(BD431*(1+BD$6/Setup!$C$13),BD$7)</f>
        <v/>
      </c>
      <c r="DC432">
        <f>MIN(BE431*(1+BE$6/Setup!$C$13),BE$7)</f>
        <v/>
      </c>
      <c r="DD432">
        <f>MIN(BF431*(1+BF$6/Setup!$C$13),BF$7)</f>
        <v/>
      </c>
      <c r="DE432">
        <f>MIN(BG431*(1+BG$6/Setup!$C$13),BG$7)</f>
        <v/>
      </c>
      <c r="DF432">
        <f>MIN(BH431*(1+BH$6/Setup!$C$13),BH$7)</f>
        <v/>
      </c>
      <c r="DG432">
        <f>MIN(BI431*(1+BI$6/Setup!$C$13),BI$7)</f>
        <v/>
      </c>
      <c r="DH432">
        <f>MIN(BJ431*(1+BJ$6/Setup!$C$13),BJ$7)</f>
        <v/>
      </c>
      <c r="DI432">
        <f>MIN(BK431*(1+BK$6/Setup!$C$13),BK$7)</f>
        <v/>
      </c>
      <c r="DJ432">
        <f>MIN(BL431*(1+BL$6/Setup!$C$13),BL$7)</f>
        <v/>
      </c>
      <c r="DK432">
        <f>MIN(BM431*(1+BM$6/Setup!$C$13),BM$7)</f>
        <v/>
      </c>
      <c r="DL432">
        <f>MIN(BN431*(1+BN$6/Setup!$C$13),BN$7)</f>
        <v/>
      </c>
      <c r="DM432">
        <f>MIN(BO431*(1+BO$6/Setup!$C$13),BO$7)</f>
        <v/>
      </c>
      <c r="DN432">
        <f>MIN(BP431*(1+BP$6/Setup!$C$13),BP$7)</f>
        <v/>
      </c>
      <c r="DO432">
        <f>MIN(BQ431*(1+BQ$6/Setup!$C$13),BQ$7)</f>
        <v/>
      </c>
      <c r="DP432">
        <f>MIN(T431*(1+T$6/Setup!$C$13)-BR432,$H432)</f>
        <v/>
      </c>
      <c r="DQ432">
        <f>MIN(U431*(1+U$6/Setup!$C$13)-BS432,MAX(0,$H432-SUM($DP432:DP432)))</f>
        <v/>
      </c>
      <c r="DR432">
        <f>MIN(V431*(1+V$6/Setup!$C$13)-BT432,MAX(0,$H432-SUM($DP432:DQ432)))</f>
        <v/>
      </c>
      <c r="DS432">
        <f>MIN(W431*(1+W$6/Setup!$C$13)-BU432,MAX(0,$H432-SUM($DP432:DR432)))</f>
        <v/>
      </c>
      <c r="DT432">
        <f>MIN(X431*(1+X$6/Setup!$C$13)-BV432,MAX(0,$H432-SUM($DP432:DS432)))</f>
        <v/>
      </c>
      <c r="DU432">
        <f>MIN(Y431*(1+Y$6/Setup!$C$13)-BW432,MAX(0,$H432-SUM($DP432:DT432)))</f>
        <v/>
      </c>
      <c r="DV432">
        <f>MIN(Z431*(1+Z$6/Setup!$C$13)-BX432,MAX(0,$H432-SUM($DP432:DU432)))</f>
        <v/>
      </c>
      <c r="DW432">
        <f>MIN(AA431*(1+AA$6/Setup!$C$13)-BY432,MAX(0,$H432-SUM($DP432:DV432)))</f>
        <v/>
      </c>
      <c r="DX432">
        <f>MIN(AB431*(1+AB$6/Setup!$C$13)-BZ432,MAX(0,$H432-SUM($DP432:DW432)))</f>
        <v/>
      </c>
      <c r="DY432">
        <f>MIN(AC431*(1+AC$6/Setup!$C$13)-CA432,MAX(0,$H432-SUM($DP432:DX432)))</f>
        <v/>
      </c>
      <c r="DZ432">
        <f>MIN(AD431*(1+AD$6/Setup!$C$13)-CB432,MAX(0,$H432-SUM($DP432:DY432)))</f>
        <v/>
      </c>
      <c r="EA432">
        <f>MIN(AE431*(1+AE$6/Setup!$C$13)-CC432,MAX(0,$H432-SUM($DP432:DZ432)))</f>
        <v/>
      </c>
      <c r="EB432">
        <f>MIN(AF431*(1+AF$6/Setup!$C$13)-CD432,MAX(0,$H432-SUM($DP432:EA432)))</f>
        <v/>
      </c>
      <c r="EC432">
        <f>MIN(AG431*(1+AG$6/Setup!$C$13)-CE432,MAX(0,$H432-SUM($DP432:EB432)))</f>
        <v/>
      </c>
      <c r="ED432">
        <f>MIN(AH431*(1+AH$6/Setup!$C$13)-CF432,MAX(0,$H432-SUM($DP432:EC432)))</f>
        <v/>
      </c>
      <c r="EE432">
        <f>MIN(AI431*(1+AI$6/Setup!$C$13)-CG432,MAX(0,$H432-SUM($DP432:ED432)))</f>
        <v/>
      </c>
      <c r="EF432">
        <f>MIN(AJ431*(1+AJ$6/Setup!$C$13)-CH432,MAX(0,$H432-SUM($DP432:EE432)))</f>
        <v/>
      </c>
      <c r="EG432">
        <f>MIN(AK431*(1+AK$6/Setup!$C$13)-CI432,MAX(0,$H432-SUM($DP432:EF432)))</f>
        <v/>
      </c>
      <c r="EH432">
        <f>MIN(AL431*(1+AL$6/Setup!$C$13)-CJ432,MAX(0,$H432-SUM($DP432:EG432)))</f>
        <v/>
      </c>
      <c r="EI432">
        <f>MIN(AM431*(1+AM$6/Setup!$C$13)-CK432,MAX(0,$H432-SUM($DP432:EH432)))</f>
        <v/>
      </c>
      <c r="EJ432">
        <f>MIN(AN431*(1+AN$6/Setup!$C$13)-CL432,MAX(0,$H432-SUM($DP432:EI432)))</f>
        <v/>
      </c>
      <c r="EK432">
        <f>MIN(AO431*(1+AO$6/Setup!$C$13)-CM432,MAX(0,$H432-SUM($DP432:EJ432)))</f>
        <v/>
      </c>
      <c r="EL432">
        <f>MIN(AP431*(1+AP$6/Setup!$C$13)-CN432,MAX(0,$H432-SUM($DP432:EK432)))</f>
        <v/>
      </c>
      <c r="EM432">
        <f>MIN(AQ431*(1+AQ$6/Setup!$C$13)-CO432,MAX(0,$H432-SUM($DP432:EL432)))</f>
        <v/>
      </c>
      <c r="EN432">
        <f>MIN(AR431*(1+AR$6/Setup!$C$13)-CP432,MAX(0,$H432-SUM($DP432:EM432)))</f>
        <v/>
      </c>
      <c r="EO432">
        <f>MIN(AS431*(1+AS$6/Setup!$C$13)-CQ432,MAX(0,$H432-SUM($DP432:EN432)))</f>
        <v/>
      </c>
      <c r="EP432">
        <f>MIN(AT431*(1+AT$6/Setup!$C$13)-CR432,MAX(0,$H432-SUM($DP432:EO432)))</f>
        <v/>
      </c>
      <c r="EQ432">
        <f>MIN(AU431*(1+AU$6/Setup!$C$13)-CS432,MAX(0,$H432-SUM($DP432:EP432)))</f>
        <v/>
      </c>
      <c r="ER432">
        <f>MIN(AV431*(1+AV$6/Setup!$C$13)-CT432,MAX(0,$H432-SUM($DP432:EQ432)))</f>
        <v/>
      </c>
      <c r="ES432">
        <f>MIN(AW431*(1+AW$6/Setup!$C$13)-CU432,MAX(0,$H432-SUM($DP432:ER432)))</f>
        <v/>
      </c>
      <c r="ET432">
        <f>MIN(AX431*(1+AX$6/Setup!$C$13)-CV432,MAX(0,$H432-SUM($DP432:ES432)))</f>
        <v/>
      </c>
      <c r="EU432">
        <f>MIN(AY431*(1+AY$6/Setup!$C$13)-CW432,MAX(0,$H432-SUM($DP432:ET432)))</f>
        <v/>
      </c>
      <c r="EV432">
        <f>MIN(AZ431*(1+AZ$6/Setup!$C$13)-CX432,MAX(0,$H432-SUM($DP432:EU432)))</f>
        <v/>
      </c>
      <c r="EW432">
        <f>MIN(BA431*(1+BA$6/Setup!$C$13)-CY432,MAX(0,$H432-SUM($DP432:EV432)))</f>
        <v/>
      </c>
      <c r="EX432">
        <f>MIN(BB431*(1+BB$6/Setup!$C$13)-CZ432,MAX(0,$H432-SUM($DP432:EW432)))</f>
        <v/>
      </c>
      <c r="EY432">
        <f>MIN(BC431*(1+BC$6/Setup!$C$13)-DA432,MAX(0,$H432-SUM($DP432:EX432)))</f>
        <v/>
      </c>
      <c r="EZ432">
        <f>MIN(BD431*(1+BD$6/Setup!$C$13)-DB432,MAX(0,$H432-SUM($DP432:EY432)))</f>
        <v/>
      </c>
      <c r="FA432">
        <f>MIN(BE431*(1+BE$6/Setup!$C$13)-DC432,MAX(0,$H432-SUM($DP432:EZ432)))</f>
        <v/>
      </c>
      <c r="FB432">
        <f>MIN(BF431*(1+BF$6/Setup!$C$13)-DD432,MAX(0,$H432-SUM($DP432:FA432)))</f>
        <v/>
      </c>
      <c r="FC432">
        <f>MIN(BG431*(1+BG$6/Setup!$C$13)-DE432,MAX(0,$H432-SUM($DP432:FB432)))</f>
        <v/>
      </c>
      <c r="FD432">
        <f>MIN(BH431*(1+BH$6/Setup!$C$13)-DF432,MAX(0,$H432-SUM($DP432:FC432)))</f>
        <v/>
      </c>
      <c r="FE432">
        <f>MIN(BI431*(1+BI$6/Setup!$C$13)-DG432,MAX(0,$H432-SUM($DP432:FD432)))</f>
        <v/>
      </c>
      <c r="FF432">
        <f>MIN(BJ431*(1+BJ$6/Setup!$C$13)-DH432,MAX(0,$H432-SUM($DP432:FE432)))</f>
        <v/>
      </c>
      <c r="FG432">
        <f>MIN(BK431*(1+BK$6/Setup!$C$13)-DI432,MAX(0,$H432-SUM($DP432:FF432)))</f>
        <v/>
      </c>
      <c r="FH432">
        <f>MIN(BL431*(1+BL$6/Setup!$C$13)-DJ432,MAX(0,$H432-SUM($DP432:FG432)))</f>
        <v/>
      </c>
      <c r="FI432">
        <f>MIN(BM431*(1+BM$6/Setup!$C$13)-DK432,MAX(0,$H432-SUM($DP432:FH432)))</f>
        <v/>
      </c>
      <c r="FJ432">
        <f>MIN(BN431*(1+BN$6/Setup!$C$13)-DL432,MAX(0,$H432-SUM($DP432:FI432)))</f>
        <v/>
      </c>
      <c r="FK432">
        <f>MIN(BO431*(1+BO$6/Setup!$C$13)-DM432,MAX(0,$H432-SUM($DP432:FJ432)))</f>
        <v/>
      </c>
      <c r="FL432">
        <f>MIN(BP431*(1+BP$6/Setup!$C$13)-DN432,MAX(0,$H432-SUM($DP432:FK432)))</f>
        <v/>
      </c>
      <c r="FM432">
        <f>MIN(BQ431*(1+BQ$6/Setup!$C$13)-DO432,MAX(0,$H432-SUM($DP432:FL432)))</f>
        <v/>
      </c>
    </row>
    <row r="433">
      <c r="A433">
        <f>A432+1</f>
        <v/>
      </c>
      <c r="B433">
        <f>IF(Setup!$C$6="Every week",Setup!$C$7+7*(A433-1),IF(Setup!$C$6="Every 2 weeks",Setup!$C$7+14*(A433-1),IF(Setup!$C$6="Every month",EDATE(Setup!$C$7,A433-1),EOMONTH(Setup!$C$7,INT((A433-1+Setup!$C$20)/2)-1)+MIN(IF(MOD(A433-1+Setup!$C$20,2)=0,Setup!$C$18,Setup!$C$19),DAY(EOMONTH(Setup!$C$7,INT((A433-1+Setup!$C$20)/2)))))))</f>
        <v/>
      </c>
      <c r="C433">
        <f>N('Paycheck Plan'!J429)</f>
        <v/>
      </c>
      <c r="D433">
        <f>N('Paycheck Plan'!K429)</f>
        <v/>
      </c>
      <c r="E433">
        <f>MIN(MAX(0,Setup!$C$10-F432),MAX(0,Setup!$C$8+C433-G433))</f>
        <v/>
      </c>
      <c r="F433">
        <f>F432+E433</f>
        <v/>
      </c>
      <c r="G433">
        <f>MIN(Setup!$C$14,MAX(0,Setup!$C$8+C433))</f>
        <v/>
      </c>
      <c r="H433">
        <f>MAX(0,Setup!$C$8+C433-G433-E433)+SUM($T$7:$BQ$7)-SUM(BR433:DO433)</f>
        <v/>
      </c>
      <c r="I433">
        <f>SUMPRODUCT(T432:BQ432,$T$6:$BQ$6)/Setup!$C$13</f>
        <v/>
      </c>
      <c r="J433">
        <f>SUM(T433:BQ433)</f>
        <v/>
      </c>
      <c r="K433">
        <f>IF(MAX(DP433:FM433)&gt;0,MATCH(MAX(DP433:FM433),DP433:FM433,0),1)</f>
        <v/>
      </c>
      <c r="T433">
        <f>MAX(0,T432*(1+T$6/Setup!$C$13)-BR433-DP433)+IF($K433=1,$D433,0)</f>
        <v/>
      </c>
      <c r="U433">
        <f>MAX(0,U432*(1+U$6/Setup!$C$13)-BS433-DQ433)+IF($K433=2,$D433,0)</f>
        <v/>
      </c>
      <c r="V433">
        <f>MAX(0,V432*(1+V$6/Setup!$C$13)-BT433-DR433)+IF($K433=3,$D433,0)</f>
        <v/>
      </c>
      <c r="W433">
        <f>MAX(0,W432*(1+W$6/Setup!$C$13)-BU433-DS433)+IF($K433=4,$D433,0)</f>
        <v/>
      </c>
      <c r="X433">
        <f>MAX(0,X432*(1+X$6/Setup!$C$13)-BV433-DT433)+IF($K433=5,$D433,0)</f>
        <v/>
      </c>
      <c r="Y433">
        <f>MAX(0,Y432*(1+Y$6/Setup!$C$13)-BW433-DU433)+IF($K433=6,$D433,0)</f>
        <v/>
      </c>
      <c r="Z433">
        <f>MAX(0,Z432*(1+Z$6/Setup!$C$13)-BX433-DV433)+IF($K433=7,$D433,0)</f>
        <v/>
      </c>
      <c r="AA433">
        <f>MAX(0,AA432*(1+AA$6/Setup!$C$13)-BY433-DW433)+IF($K433=8,$D433,0)</f>
        <v/>
      </c>
      <c r="AB433">
        <f>MAX(0,AB432*(1+AB$6/Setup!$C$13)-BZ433-DX433)+IF($K433=9,$D433,0)</f>
        <v/>
      </c>
      <c r="AC433">
        <f>MAX(0,AC432*(1+AC$6/Setup!$C$13)-CA433-DY433)+IF($K433=10,$D433,0)</f>
        <v/>
      </c>
      <c r="AD433">
        <f>MAX(0,AD432*(1+AD$6/Setup!$C$13)-CB433-DZ433)+IF($K433=11,$D433,0)</f>
        <v/>
      </c>
      <c r="AE433">
        <f>MAX(0,AE432*(1+AE$6/Setup!$C$13)-CC433-EA433)+IF($K433=12,$D433,0)</f>
        <v/>
      </c>
      <c r="AF433">
        <f>MAX(0,AF432*(1+AF$6/Setup!$C$13)-CD433-EB433)+IF($K433=13,$D433,0)</f>
        <v/>
      </c>
      <c r="AG433">
        <f>MAX(0,AG432*(1+AG$6/Setup!$C$13)-CE433-EC433)+IF($K433=14,$D433,0)</f>
        <v/>
      </c>
      <c r="AH433">
        <f>MAX(0,AH432*(1+AH$6/Setup!$C$13)-CF433-ED433)+IF($K433=15,$D433,0)</f>
        <v/>
      </c>
      <c r="AI433">
        <f>MAX(0,AI432*(1+AI$6/Setup!$C$13)-CG433-EE433)+IF($K433=16,$D433,0)</f>
        <v/>
      </c>
      <c r="AJ433">
        <f>MAX(0,AJ432*(1+AJ$6/Setup!$C$13)-CH433-EF433)+IF($K433=17,$D433,0)</f>
        <v/>
      </c>
      <c r="AK433">
        <f>MAX(0,AK432*(1+AK$6/Setup!$C$13)-CI433-EG433)+IF($K433=18,$D433,0)</f>
        <v/>
      </c>
      <c r="AL433">
        <f>MAX(0,AL432*(1+AL$6/Setup!$C$13)-CJ433-EH433)+IF($K433=19,$D433,0)</f>
        <v/>
      </c>
      <c r="AM433">
        <f>MAX(0,AM432*(1+AM$6/Setup!$C$13)-CK433-EI433)+IF($K433=20,$D433,0)</f>
        <v/>
      </c>
      <c r="AN433">
        <f>MAX(0,AN432*(1+AN$6/Setup!$C$13)-CL433-EJ433)+IF($K433=21,$D433,0)</f>
        <v/>
      </c>
      <c r="AO433">
        <f>MAX(0,AO432*(1+AO$6/Setup!$C$13)-CM433-EK433)+IF($K433=22,$D433,0)</f>
        <v/>
      </c>
      <c r="AP433">
        <f>MAX(0,AP432*(1+AP$6/Setup!$C$13)-CN433-EL433)+IF($K433=23,$D433,0)</f>
        <v/>
      </c>
      <c r="AQ433">
        <f>MAX(0,AQ432*(1+AQ$6/Setup!$C$13)-CO433-EM433)+IF($K433=24,$D433,0)</f>
        <v/>
      </c>
      <c r="AR433">
        <f>MAX(0,AR432*(1+AR$6/Setup!$C$13)-CP433-EN433)+IF($K433=25,$D433,0)</f>
        <v/>
      </c>
      <c r="AS433">
        <f>MAX(0,AS432*(1+AS$6/Setup!$C$13)-CQ433-EO433)+IF($K433=26,$D433,0)</f>
        <v/>
      </c>
      <c r="AT433">
        <f>MAX(0,AT432*(1+AT$6/Setup!$C$13)-CR433-EP433)+IF($K433=27,$D433,0)</f>
        <v/>
      </c>
      <c r="AU433">
        <f>MAX(0,AU432*(1+AU$6/Setup!$C$13)-CS433-EQ433)+IF($K433=28,$D433,0)</f>
        <v/>
      </c>
      <c r="AV433">
        <f>MAX(0,AV432*(1+AV$6/Setup!$C$13)-CT433-ER433)+IF($K433=29,$D433,0)</f>
        <v/>
      </c>
      <c r="AW433">
        <f>MAX(0,AW432*(1+AW$6/Setup!$C$13)-CU433-ES433)+IF($K433=30,$D433,0)</f>
        <v/>
      </c>
      <c r="AX433">
        <f>MAX(0,AX432*(1+AX$6/Setup!$C$13)-CV433-ET433)+IF($K433=31,$D433,0)</f>
        <v/>
      </c>
      <c r="AY433">
        <f>MAX(0,AY432*(1+AY$6/Setup!$C$13)-CW433-EU433)+IF($K433=32,$D433,0)</f>
        <v/>
      </c>
      <c r="AZ433">
        <f>MAX(0,AZ432*(1+AZ$6/Setup!$C$13)-CX433-EV433)+IF($K433=33,$D433,0)</f>
        <v/>
      </c>
      <c r="BA433">
        <f>MAX(0,BA432*(1+BA$6/Setup!$C$13)-CY433-EW433)+IF($K433=34,$D433,0)</f>
        <v/>
      </c>
      <c r="BB433">
        <f>MAX(0,BB432*(1+BB$6/Setup!$C$13)-CZ433-EX433)+IF($K433=35,$D433,0)</f>
        <v/>
      </c>
      <c r="BC433">
        <f>MAX(0,BC432*(1+BC$6/Setup!$C$13)-DA433-EY433)+IF($K433=36,$D433,0)</f>
        <v/>
      </c>
      <c r="BD433">
        <f>MAX(0,BD432*(1+BD$6/Setup!$C$13)-DB433-EZ433)+IF($K433=37,$D433,0)</f>
        <v/>
      </c>
      <c r="BE433">
        <f>MAX(0,BE432*(1+BE$6/Setup!$C$13)-DC433-FA433)+IF($K433=38,$D433,0)</f>
        <v/>
      </c>
      <c r="BF433">
        <f>MAX(0,BF432*(1+BF$6/Setup!$C$13)-DD433-FB433)+IF($K433=39,$D433,0)</f>
        <v/>
      </c>
      <c r="BG433">
        <f>MAX(0,BG432*(1+BG$6/Setup!$C$13)-DE433-FC433)+IF($K433=40,$D433,0)</f>
        <v/>
      </c>
      <c r="BH433">
        <f>MAX(0,BH432*(1+BH$6/Setup!$C$13)-DF433-FD433)+IF($K433=41,$D433,0)</f>
        <v/>
      </c>
      <c r="BI433">
        <f>MAX(0,BI432*(1+BI$6/Setup!$C$13)-DG433-FE433)+IF($K433=42,$D433,0)</f>
        <v/>
      </c>
      <c r="BJ433">
        <f>MAX(0,BJ432*(1+BJ$6/Setup!$C$13)-DH433-FF433)+IF($K433=43,$D433,0)</f>
        <v/>
      </c>
      <c r="BK433">
        <f>MAX(0,BK432*(1+BK$6/Setup!$C$13)-DI433-FG433)+IF($K433=44,$D433,0)</f>
        <v/>
      </c>
      <c r="BL433">
        <f>MAX(0,BL432*(1+BL$6/Setup!$C$13)-DJ433-FH433)+IF($K433=45,$D433,0)</f>
        <v/>
      </c>
      <c r="BM433">
        <f>MAX(0,BM432*(1+BM$6/Setup!$C$13)-DK433-FI433)+IF($K433=46,$D433,0)</f>
        <v/>
      </c>
      <c r="BN433">
        <f>MAX(0,BN432*(1+BN$6/Setup!$C$13)-DL433-FJ433)+IF($K433=47,$D433,0)</f>
        <v/>
      </c>
      <c r="BO433">
        <f>MAX(0,BO432*(1+BO$6/Setup!$C$13)-DM433-FK433)+IF($K433=48,$D433,0)</f>
        <v/>
      </c>
      <c r="BP433">
        <f>MAX(0,BP432*(1+BP$6/Setup!$C$13)-DN433-FL433)+IF($K433=49,$D433,0)</f>
        <v/>
      </c>
      <c r="BQ433">
        <f>MAX(0,BQ432*(1+BQ$6/Setup!$C$13)-DO433-FM433)+IF($K433=50,$D433,0)</f>
        <v/>
      </c>
      <c r="BR433">
        <f>MIN(T432*(1+T$6/Setup!$C$13),T$7)</f>
        <v/>
      </c>
      <c r="BS433">
        <f>MIN(U432*(1+U$6/Setup!$C$13),U$7)</f>
        <v/>
      </c>
      <c r="BT433">
        <f>MIN(V432*(1+V$6/Setup!$C$13),V$7)</f>
        <v/>
      </c>
      <c r="BU433">
        <f>MIN(W432*(1+W$6/Setup!$C$13),W$7)</f>
        <v/>
      </c>
      <c r="BV433">
        <f>MIN(X432*(1+X$6/Setup!$C$13),X$7)</f>
        <v/>
      </c>
      <c r="BW433">
        <f>MIN(Y432*(1+Y$6/Setup!$C$13),Y$7)</f>
        <v/>
      </c>
      <c r="BX433">
        <f>MIN(Z432*(1+Z$6/Setup!$C$13),Z$7)</f>
        <v/>
      </c>
      <c r="BY433">
        <f>MIN(AA432*(1+AA$6/Setup!$C$13),AA$7)</f>
        <v/>
      </c>
      <c r="BZ433">
        <f>MIN(AB432*(1+AB$6/Setup!$C$13),AB$7)</f>
        <v/>
      </c>
      <c r="CA433">
        <f>MIN(AC432*(1+AC$6/Setup!$C$13),AC$7)</f>
        <v/>
      </c>
      <c r="CB433">
        <f>MIN(AD432*(1+AD$6/Setup!$C$13),AD$7)</f>
        <v/>
      </c>
      <c r="CC433">
        <f>MIN(AE432*(1+AE$6/Setup!$C$13),AE$7)</f>
        <v/>
      </c>
      <c r="CD433">
        <f>MIN(AF432*(1+AF$6/Setup!$C$13),AF$7)</f>
        <v/>
      </c>
      <c r="CE433">
        <f>MIN(AG432*(1+AG$6/Setup!$C$13),AG$7)</f>
        <v/>
      </c>
      <c r="CF433">
        <f>MIN(AH432*(1+AH$6/Setup!$C$13),AH$7)</f>
        <v/>
      </c>
      <c r="CG433">
        <f>MIN(AI432*(1+AI$6/Setup!$C$13),AI$7)</f>
        <v/>
      </c>
      <c r="CH433">
        <f>MIN(AJ432*(1+AJ$6/Setup!$C$13),AJ$7)</f>
        <v/>
      </c>
      <c r="CI433">
        <f>MIN(AK432*(1+AK$6/Setup!$C$13),AK$7)</f>
        <v/>
      </c>
      <c r="CJ433">
        <f>MIN(AL432*(1+AL$6/Setup!$C$13),AL$7)</f>
        <v/>
      </c>
      <c r="CK433">
        <f>MIN(AM432*(1+AM$6/Setup!$C$13),AM$7)</f>
        <v/>
      </c>
      <c r="CL433">
        <f>MIN(AN432*(1+AN$6/Setup!$C$13),AN$7)</f>
        <v/>
      </c>
      <c r="CM433">
        <f>MIN(AO432*(1+AO$6/Setup!$C$13),AO$7)</f>
        <v/>
      </c>
      <c r="CN433">
        <f>MIN(AP432*(1+AP$6/Setup!$C$13),AP$7)</f>
        <v/>
      </c>
      <c r="CO433">
        <f>MIN(AQ432*(1+AQ$6/Setup!$C$13),AQ$7)</f>
        <v/>
      </c>
      <c r="CP433">
        <f>MIN(AR432*(1+AR$6/Setup!$C$13),AR$7)</f>
        <v/>
      </c>
      <c r="CQ433">
        <f>MIN(AS432*(1+AS$6/Setup!$C$13),AS$7)</f>
        <v/>
      </c>
      <c r="CR433">
        <f>MIN(AT432*(1+AT$6/Setup!$C$13),AT$7)</f>
        <v/>
      </c>
      <c r="CS433">
        <f>MIN(AU432*(1+AU$6/Setup!$C$13),AU$7)</f>
        <v/>
      </c>
      <c r="CT433">
        <f>MIN(AV432*(1+AV$6/Setup!$C$13),AV$7)</f>
        <v/>
      </c>
      <c r="CU433">
        <f>MIN(AW432*(1+AW$6/Setup!$C$13),AW$7)</f>
        <v/>
      </c>
      <c r="CV433">
        <f>MIN(AX432*(1+AX$6/Setup!$C$13),AX$7)</f>
        <v/>
      </c>
      <c r="CW433">
        <f>MIN(AY432*(1+AY$6/Setup!$C$13),AY$7)</f>
        <v/>
      </c>
      <c r="CX433">
        <f>MIN(AZ432*(1+AZ$6/Setup!$C$13),AZ$7)</f>
        <v/>
      </c>
      <c r="CY433">
        <f>MIN(BA432*(1+BA$6/Setup!$C$13),BA$7)</f>
        <v/>
      </c>
      <c r="CZ433">
        <f>MIN(BB432*(1+BB$6/Setup!$C$13),BB$7)</f>
        <v/>
      </c>
      <c r="DA433">
        <f>MIN(BC432*(1+BC$6/Setup!$C$13),BC$7)</f>
        <v/>
      </c>
      <c r="DB433">
        <f>MIN(BD432*(1+BD$6/Setup!$C$13),BD$7)</f>
        <v/>
      </c>
      <c r="DC433">
        <f>MIN(BE432*(1+BE$6/Setup!$C$13),BE$7)</f>
        <v/>
      </c>
      <c r="DD433">
        <f>MIN(BF432*(1+BF$6/Setup!$C$13),BF$7)</f>
        <v/>
      </c>
      <c r="DE433">
        <f>MIN(BG432*(1+BG$6/Setup!$C$13),BG$7)</f>
        <v/>
      </c>
      <c r="DF433">
        <f>MIN(BH432*(1+BH$6/Setup!$C$13),BH$7)</f>
        <v/>
      </c>
      <c r="DG433">
        <f>MIN(BI432*(1+BI$6/Setup!$C$13),BI$7)</f>
        <v/>
      </c>
      <c r="DH433">
        <f>MIN(BJ432*(1+BJ$6/Setup!$C$13),BJ$7)</f>
        <v/>
      </c>
      <c r="DI433">
        <f>MIN(BK432*(1+BK$6/Setup!$C$13),BK$7)</f>
        <v/>
      </c>
      <c r="DJ433">
        <f>MIN(BL432*(1+BL$6/Setup!$C$13),BL$7)</f>
        <v/>
      </c>
      <c r="DK433">
        <f>MIN(BM432*(1+BM$6/Setup!$C$13),BM$7)</f>
        <v/>
      </c>
      <c r="DL433">
        <f>MIN(BN432*(1+BN$6/Setup!$C$13),BN$7)</f>
        <v/>
      </c>
      <c r="DM433">
        <f>MIN(BO432*(1+BO$6/Setup!$C$13),BO$7)</f>
        <v/>
      </c>
      <c r="DN433">
        <f>MIN(BP432*(1+BP$6/Setup!$C$13),BP$7)</f>
        <v/>
      </c>
      <c r="DO433">
        <f>MIN(BQ432*(1+BQ$6/Setup!$C$13),BQ$7)</f>
        <v/>
      </c>
      <c r="DP433">
        <f>MIN(T432*(1+T$6/Setup!$C$13)-BR433,$H433)</f>
        <v/>
      </c>
      <c r="DQ433">
        <f>MIN(U432*(1+U$6/Setup!$C$13)-BS433,MAX(0,$H433-SUM($DP433:DP433)))</f>
        <v/>
      </c>
      <c r="DR433">
        <f>MIN(V432*(1+V$6/Setup!$C$13)-BT433,MAX(0,$H433-SUM($DP433:DQ433)))</f>
        <v/>
      </c>
      <c r="DS433">
        <f>MIN(W432*(1+W$6/Setup!$C$13)-BU433,MAX(0,$H433-SUM($DP433:DR433)))</f>
        <v/>
      </c>
      <c r="DT433">
        <f>MIN(X432*(1+X$6/Setup!$C$13)-BV433,MAX(0,$H433-SUM($DP433:DS433)))</f>
        <v/>
      </c>
      <c r="DU433">
        <f>MIN(Y432*(1+Y$6/Setup!$C$13)-BW433,MAX(0,$H433-SUM($DP433:DT433)))</f>
        <v/>
      </c>
      <c r="DV433">
        <f>MIN(Z432*(1+Z$6/Setup!$C$13)-BX433,MAX(0,$H433-SUM($DP433:DU433)))</f>
        <v/>
      </c>
      <c r="DW433">
        <f>MIN(AA432*(1+AA$6/Setup!$C$13)-BY433,MAX(0,$H433-SUM($DP433:DV433)))</f>
        <v/>
      </c>
      <c r="DX433">
        <f>MIN(AB432*(1+AB$6/Setup!$C$13)-BZ433,MAX(0,$H433-SUM($DP433:DW433)))</f>
        <v/>
      </c>
      <c r="DY433">
        <f>MIN(AC432*(1+AC$6/Setup!$C$13)-CA433,MAX(0,$H433-SUM($DP433:DX433)))</f>
        <v/>
      </c>
      <c r="DZ433">
        <f>MIN(AD432*(1+AD$6/Setup!$C$13)-CB433,MAX(0,$H433-SUM($DP433:DY433)))</f>
        <v/>
      </c>
      <c r="EA433">
        <f>MIN(AE432*(1+AE$6/Setup!$C$13)-CC433,MAX(0,$H433-SUM($DP433:DZ433)))</f>
        <v/>
      </c>
      <c r="EB433">
        <f>MIN(AF432*(1+AF$6/Setup!$C$13)-CD433,MAX(0,$H433-SUM($DP433:EA433)))</f>
        <v/>
      </c>
      <c r="EC433">
        <f>MIN(AG432*(1+AG$6/Setup!$C$13)-CE433,MAX(0,$H433-SUM($DP433:EB433)))</f>
        <v/>
      </c>
      <c r="ED433">
        <f>MIN(AH432*(1+AH$6/Setup!$C$13)-CF433,MAX(0,$H433-SUM($DP433:EC433)))</f>
        <v/>
      </c>
      <c r="EE433">
        <f>MIN(AI432*(1+AI$6/Setup!$C$13)-CG433,MAX(0,$H433-SUM($DP433:ED433)))</f>
        <v/>
      </c>
      <c r="EF433">
        <f>MIN(AJ432*(1+AJ$6/Setup!$C$13)-CH433,MAX(0,$H433-SUM($DP433:EE433)))</f>
        <v/>
      </c>
      <c r="EG433">
        <f>MIN(AK432*(1+AK$6/Setup!$C$13)-CI433,MAX(0,$H433-SUM($DP433:EF433)))</f>
        <v/>
      </c>
      <c r="EH433">
        <f>MIN(AL432*(1+AL$6/Setup!$C$13)-CJ433,MAX(0,$H433-SUM($DP433:EG433)))</f>
        <v/>
      </c>
      <c r="EI433">
        <f>MIN(AM432*(1+AM$6/Setup!$C$13)-CK433,MAX(0,$H433-SUM($DP433:EH433)))</f>
        <v/>
      </c>
      <c r="EJ433">
        <f>MIN(AN432*(1+AN$6/Setup!$C$13)-CL433,MAX(0,$H433-SUM($DP433:EI433)))</f>
        <v/>
      </c>
      <c r="EK433">
        <f>MIN(AO432*(1+AO$6/Setup!$C$13)-CM433,MAX(0,$H433-SUM($DP433:EJ433)))</f>
        <v/>
      </c>
      <c r="EL433">
        <f>MIN(AP432*(1+AP$6/Setup!$C$13)-CN433,MAX(0,$H433-SUM($DP433:EK433)))</f>
        <v/>
      </c>
      <c r="EM433">
        <f>MIN(AQ432*(1+AQ$6/Setup!$C$13)-CO433,MAX(0,$H433-SUM($DP433:EL433)))</f>
        <v/>
      </c>
      <c r="EN433">
        <f>MIN(AR432*(1+AR$6/Setup!$C$13)-CP433,MAX(0,$H433-SUM($DP433:EM433)))</f>
        <v/>
      </c>
      <c r="EO433">
        <f>MIN(AS432*(1+AS$6/Setup!$C$13)-CQ433,MAX(0,$H433-SUM($DP433:EN433)))</f>
        <v/>
      </c>
      <c r="EP433">
        <f>MIN(AT432*(1+AT$6/Setup!$C$13)-CR433,MAX(0,$H433-SUM($DP433:EO433)))</f>
        <v/>
      </c>
      <c r="EQ433">
        <f>MIN(AU432*(1+AU$6/Setup!$C$13)-CS433,MAX(0,$H433-SUM($DP433:EP433)))</f>
        <v/>
      </c>
      <c r="ER433">
        <f>MIN(AV432*(1+AV$6/Setup!$C$13)-CT433,MAX(0,$H433-SUM($DP433:EQ433)))</f>
        <v/>
      </c>
      <c r="ES433">
        <f>MIN(AW432*(1+AW$6/Setup!$C$13)-CU433,MAX(0,$H433-SUM($DP433:ER433)))</f>
        <v/>
      </c>
      <c r="ET433">
        <f>MIN(AX432*(1+AX$6/Setup!$C$13)-CV433,MAX(0,$H433-SUM($DP433:ES433)))</f>
        <v/>
      </c>
      <c r="EU433">
        <f>MIN(AY432*(1+AY$6/Setup!$C$13)-CW433,MAX(0,$H433-SUM($DP433:ET433)))</f>
        <v/>
      </c>
      <c r="EV433">
        <f>MIN(AZ432*(1+AZ$6/Setup!$C$13)-CX433,MAX(0,$H433-SUM($DP433:EU433)))</f>
        <v/>
      </c>
      <c r="EW433">
        <f>MIN(BA432*(1+BA$6/Setup!$C$13)-CY433,MAX(0,$H433-SUM($DP433:EV433)))</f>
        <v/>
      </c>
      <c r="EX433">
        <f>MIN(BB432*(1+BB$6/Setup!$C$13)-CZ433,MAX(0,$H433-SUM($DP433:EW433)))</f>
        <v/>
      </c>
      <c r="EY433">
        <f>MIN(BC432*(1+BC$6/Setup!$C$13)-DA433,MAX(0,$H433-SUM($DP433:EX433)))</f>
        <v/>
      </c>
      <c r="EZ433">
        <f>MIN(BD432*(1+BD$6/Setup!$C$13)-DB433,MAX(0,$H433-SUM($DP433:EY433)))</f>
        <v/>
      </c>
      <c r="FA433">
        <f>MIN(BE432*(1+BE$6/Setup!$C$13)-DC433,MAX(0,$H433-SUM($DP433:EZ433)))</f>
        <v/>
      </c>
      <c r="FB433">
        <f>MIN(BF432*(1+BF$6/Setup!$C$13)-DD433,MAX(0,$H433-SUM($DP433:FA433)))</f>
        <v/>
      </c>
      <c r="FC433">
        <f>MIN(BG432*(1+BG$6/Setup!$C$13)-DE433,MAX(0,$H433-SUM($DP433:FB433)))</f>
        <v/>
      </c>
      <c r="FD433">
        <f>MIN(BH432*(1+BH$6/Setup!$C$13)-DF433,MAX(0,$H433-SUM($DP433:FC433)))</f>
        <v/>
      </c>
      <c r="FE433">
        <f>MIN(BI432*(1+BI$6/Setup!$C$13)-DG433,MAX(0,$H433-SUM($DP433:FD433)))</f>
        <v/>
      </c>
      <c r="FF433">
        <f>MIN(BJ432*(1+BJ$6/Setup!$C$13)-DH433,MAX(0,$H433-SUM($DP433:FE433)))</f>
        <v/>
      </c>
      <c r="FG433">
        <f>MIN(BK432*(1+BK$6/Setup!$C$13)-DI433,MAX(0,$H433-SUM($DP433:FF433)))</f>
        <v/>
      </c>
      <c r="FH433">
        <f>MIN(BL432*(1+BL$6/Setup!$C$13)-DJ433,MAX(0,$H433-SUM($DP433:FG433)))</f>
        <v/>
      </c>
      <c r="FI433">
        <f>MIN(BM432*(1+BM$6/Setup!$C$13)-DK433,MAX(0,$H433-SUM($DP433:FH433)))</f>
        <v/>
      </c>
      <c r="FJ433">
        <f>MIN(BN432*(1+BN$6/Setup!$C$13)-DL433,MAX(0,$H433-SUM($DP433:FI433)))</f>
        <v/>
      </c>
      <c r="FK433">
        <f>MIN(BO432*(1+BO$6/Setup!$C$13)-DM433,MAX(0,$H433-SUM($DP433:FJ433)))</f>
        <v/>
      </c>
      <c r="FL433">
        <f>MIN(BP432*(1+BP$6/Setup!$C$13)-DN433,MAX(0,$H433-SUM($DP433:FK433)))</f>
        <v/>
      </c>
      <c r="FM433">
        <f>MIN(BQ432*(1+BQ$6/Setup!$C$13)-DO433,MAX(0,$H433-SUM($DP433:FL433)))</f>
        <v/>
      </c>
    </row>
    <row r="434">
      <c r="A434">
        <f>A433+1</f>
        <v/>
      </c>
      <c r="B434">
        <f>IF(Setup!$C$6="Every week",Setup!$C$7+7*(A434-1),IF(Setup!$C$6="Every 2 weeks",Setup!$C$7+14*(A434-1),IF(Setup!$C$6="Every month",EDATE(Setup!$C$7,A434-1),EOMONTH(Setup!$C$7,INT((A434-1+Setup!$C$20)/2)-1)+MIN(IF(MOD(A434-1+Setup!$C$20,2)=0,Setup!$C$18,Setup!$C$19),DAY(EOMONTH(Setup!$C$7,INT((A434-1+Setup!$C$20)/2)))))))</f>
        <v/>
      </c>
      <c r="C434">
        <f>N('Paycheck Plan'!J430)</f>
        <v/>
      </c>
      <c r="D434">
        <f>N('Paycheck Plan'!K430)</f>
        <v/>
      </c>
      <c r="E434">
        <f>MIN(MAX(0,Setup!$C$10-F433),MAX(0,Setup!$C$8+C434-G434))</f>
        <v/>
      </c>
      <c r="F434">
        <f>F433+E434</f>
        <v/>
      </c>
      <c r="G434">
        <f>MIN(Setup!$C$14,MAX(0,Setup!$C$8+C434))</f>
        <v/>
      </c>
      <c r="H434">
        <f>MAX(0,Setup!$C$8+C434-G434-E434)+SUM($T$7:$BQ$7)-SUM(BR434:DO434)</f>
        <v/>
      </c>
      <c r="I434">
        <f>SUMPRODUCT(T433:BQ433,$T$6:$BQ$6)/Setup!$C$13</f>
        <v/>
      </c>
      <c r="J434">
        <f>SUM(T434:BQ434)</f>
        <v/>
      </c>
      <c r="K434">
        <f>IF(MAX(DP434:FM434)&gt;0,MATCH(MAX(DP434:FM434),DP434:FM434,0),1)</f>
        <v/>
      </c>
      <c r="T434">
        <f>MAX(0,T433*(1+T$6/Setup!$C$13)-BR434-DP434)+IF($K434=1,$D434,0)</f>
        <v/>
      </c>
      <c r="U434">
        <f>MAX(0,U433*(1+U$6/Setup!$C$13)-BS434-DQ434)+IF($K434=2,$D434,0)</f>
        <v/>
      </c>
      <c r="V434">
        <f>MAX(0,V433*(1+V$6/Setup!$C$13)-BT434-DR434)+IF($K434=3,$D434,0)</f>
        <v/>
      </c>
      <c r="W434">
        <f>MAX(0,W433*(1+W$6/Setup!$C$13)-BU434-DS434)+IF($K434=4,$D434,0)</f>
        <v/>
      </c>
      <c r="X434">
        <f>MAX(0,X433*(1+X$6/Setup!$C$13)-BV434-DT434)+IF($K434=5,$D434,0)</f>
        <v/>
      </c>
      <c r="Y434">
        <f>MAX(0,Y433*(1+Y$6/Setup!$C$13)-BW434-DU434)+IF($K434=6,$D434,0)</f>
        <v/>
      </c>
      <c r="Z434">
        <f>MAX(0,Z433*(1+Z$6/Setup!$C$13)-BX434-DV434)+IF($K434=7,$D434,0)</f>
        <v/>
      </c>
      <c r="AA434">
        <f>MAX(0,AA433*(1+AA$6/Setup!$C$13)-BY434-DW434)+IF($K434=8,$D434,0)</f>
        <v/>
      </c>
      <c r="AB434">
        <f>MAX(0,AB433*(1+AB$6/Setup!$C$13)-BZ434-DX434)+IF($K434=9,$D434,0)</f>
        <v/>
      </c>
      <c r="AC434">
        <f>MAX(0,AC433*(1+AC$6/Setup!$C$13)-CA434-DY434)+IF($K434=10,$D434,0)</f>
        <v/>
      </c>
      <c r="AD434">
        <f>MAX(0,AD433*(1+AD$6/Setup!$C$13)-CB434-DZ434)+IF($K434=11,$D434,0)</f>
        <v/>
      </c>
      <c r="AE434">
        <f>MAX(0,AE433*(1+AE$6/Setup!$C$13)-CC434-EA434)+IF($K434=12,$D434,0)</f>
        <v/>
      </c>
      <c r="AF434">
        <f>MAX(0,AF433*(1+AF$6/Setup!$C$13)-CD434-EB434)+IF($K434=13,$D434,0)</f>
        <v/>
      </c>
      <c r="AG434">
        <f>MAX(0,AG433*(1+AG$6/Setup!$C$13)-CE434-EC434)+IF($K434=14,$D434,0)</f>
        <v/>
      </c>
      <c r="AH434">
        <f>MAX(0,AH433*(1+AH$6/Setup!$C$13)-CF434-ED434)+IF($K434=15,$D434,0)</f>
        <v/>
      </c>
      <c r="AI434">
        <f>MAX(0,AI433*(1+AI$6/Setup!$C$13)-CG434-EE434)+IF($K434=16,$D434,0)</f>
        <v/>
      </c>
      <c r="AJ434">
        <f>MAX(0,AJ433*(1+AJ$6/Setup!$C$13)-CH434-EF434)+IF($K434=17,$D434,0)</f>
        <v/>
      </c>
      <c r="AK434">
        <f>MAX(0,AK433*(1+AK$6/Setup!$C$13)-CI434-EG434)+IF($K434=18,$D434,0)</f>
        <v/>
      </c>
      <c r="AL434">
        <f>MAX(0,AL433*(1+AL$6/Setup!$C$13)-CJ434-EH434)+IF($K434=19,$D434,0)</f>
        <v/>
      </c>
      <c r="AM434">
        <f>MAX(0,AM433*(1+AM$6/Setup!$C$13)-CK434-EI434)+IF($K434=20,$D434,0)</f>
        <v/>
      </c>
      <c r="AN434">
        <f>MAX(0,AN433*(1+AN$6/Setup!$C$13)-CL434-EJ434)+IF($K434=21,$D434,0)</f>
        <v/>
      </c>
      <c r="AO434">
        <f>MAX(0,AO433*(1+AO$6/Setup!$C$13)-CM434-EK434)+IF($K434=22,$D434,0)</f>
        <v/>
      </c>
      <c r="AP434">
        <f>MAX(0,AP433*(1+AP$6/Setup!$C$13)-CN434-EL434)+IF($K434=23,$D434,0)</f>
        <v/>
      </c>
      <c r="AQ434">
        <f>MAX(0,AQ433*(1+AQ$6/Setup!$C$13)-CO434-EM434)+IF($K434=24,$D434,0)</f>
        <v/>
      </c>
      <c r="AR434">
        <f>MAX(0,AR433*(1+AR$6/Setup!$C$13)-CP434-EN434)+IF($K434=25,$D434,0)</f>
        <v/>
      </c>
      <c r="AS434">
        <f>MAX(0,AS433*(1+AS$6/Setup!$C$13)-CQ434-EO434)+IF($K434=26,$D434,0)</f>
        <v/>
      </c>
      <c r="AT434">
        <f>MAX(0,AT433*(1+AT$6/Setup!$C$13)-CR434-EP434)+IF($K434=27,$D434,0)</f>
        <v/>
      </c>
      <c r="AU434">
        <f>MAX(0,AU433*(1+AU$6/Setup!$C$13)-CS434-EQ434)+IF($K434=28,$D434,0)</f>
        <v/>
      </c>
      <c r="AV434">
        <f>MAX(0,AV433*(1+AV$6/Setup!$C$13)-CT434-ER434)+IF($K434=29,$D434,0)</f>
        <v/>
      </c>
      <c r="AW434">
        <f>MAX(0,AW433*(1+AW$6/Setup!$C$13)-CU434-ES434)+IF($K434=30,$D434,0)</f>
        <v/>
      </c>
      <c r="AX434">
        <f>MAX(0,AX433*(1+AX$6/Setup!$C$13)-CV434-ET434)+IF($K434=31,$D434,0)</f>
        <v/>
      </c>
      <c r="AY434">
        <f>MAX(0,AY433*(1+AY$6/Setup!$C$13)-CW434-EU434)+IF($K434=32,$D434,0)</f>
        <v/>
      </c>
      <c r="AZ434">
        <f>MAX(0,AZ433*(1+AZ$6/Setup!$C$13)-CX434-EV434)+IF($K434=33,$D434,0)</f>
        <v/>
      </c>
      <c r="BA434">
        <f>MAX(0,BA433*(1+BA$6/Setup!$C$13)-CY434-EW434)+IF($K434=34,$D434,0)</f>
        <v/>
      </c>
      <c r="BB434">
        <f>MAX(0,BB433*(1+BB$6/Setup!$C$13)-CZ434-EX434)+IF($K434=35,$D434,0)</f>
        <v/>
      </c>
      <c r="BC434">
        <f>MAX(0,BC433*(1+BC$6/Setup!$C$13)-DA434-EY434)+IF($K434=36,$D434,0)</f>
        <v/>
      </c>
      <c r="BD434">
        <f>MAX(0,BD433*(1+BD$6/Setup!$C$13)-DB434-EZ434)+IF($K434=37,$D434,0)</f>
        <v/>
      </c>
      <c r="BE434">
        <f>MAX(0,BE433*(1+BE$6/Setup!$C$13)-DC434-FA434)+IF($K434=38,$D434,0)</f>
        <v/>
      </c>
      <c r="BF434">
        <f>MAX(0,BF433*(1+BF$6/Setup!$C$13)-DD434-FB434)+IF($K434=39,$D434,0)</f>
        <v/>
      </c>
      <c r="BG434">
        <f>MAX(0,BG433*(1+BG$6/Setup!$C$13)-DE434-FC434)+IF($K434=40,$D434,0)</f>
        <v/>
      </c>
      <c r="BH434">
        <f>MAX(0,BH433*(1+BH$6/Setup!$C$13)-DF434-FD434)+IF($K434=41,$D434,0)</f>
        <v/>
      </c>
      <c r="BI434">
        <f>MAX(0,BI433*(1+BI$6/Setup!$C$13)-DG434-FE434)+IF($K434=42,$D434,0)</f>
        <v/>
      </c>
      <c r="BJ434">
        <f>MAX(0,BJ433*(1+BJ$6/Setup!$C$13)-DH434-FF434)+IF($K434=43,$D434,0)</f>
        <v/>
      </c>
      <c r="BK434">
        <f>MAX(0,BK433*(1+BK$6/Setup!$C$13)-DI434-FG434)+IF($K434=44,$D434,0)</f>
        <v/>
      </c>
      <c r="BL434">
        <f>MAX(0,BL433*(1+BL$6/Setup!$C$13)-DJ434-FH434)+IF($K434=45,$D434,0)</f>
        <v/>
      </c>
      <c r="BM434">
        <f>MAX(0,BM433*(1+BM$6/Setup!$C$13)-DK434-FI434)+IF($K434=46,$D434,0)</f>
        <v/>
      </c>
      <c r="BN434">
        <f>MAX(0,BN433*(1+BN$6/Setup!$C$13)-DL434-FJ434)+IF($K434=47,$D434,0)</f>
        <v/>
      </c>
      <c r="BO434">
        <f>MAX(0,BO433*(1+BO$6/Setup!$C$13)-DM434-FK434)+IF($K434=48,$D434,0)</f>
        <v/>
      </c>
      <c r="BP434">
        <f>MAX(0,BP433*(1+BP$6/Setup!$C$13)-DN434-FL434)+IF($K434=49,$D434,0)</f>
        <v/>
      </c>
      <c r="BQ434">
        <f>MAX(0,BQ433*(1+BQ$6/Setup!$C$13)-DO434-FM434)+IF($K434=50,$D434,0)</f>
        <v/>
      </c>
      <c r="BR434">
        <f>MIN(T433*(1+T$6/Setup!$C$13),T$7)</f>
        <v/>
      </c>
      <c r="BS434">
        <f>MIN(U433*(1+U$6/Setup!$C$13),U$7)</f>
        <v/>
      </c>
      <c r="BT434">
        <f>MIN(V433*(1+V$6/Setup!$C$13),V$7)</f>
        <v/>
      </c>
      <c r="BU434">
        <f>MIN(W433*(1+W$6/Setup!$C$13),W$7)</f>
        <v/>
      </c>
      <c r="BV434">
        <f>MIN(X433*(1+X$6/Setup!$C$13),X$7)</f>
        <v/>
      </c>
      <c r="BW434">
        <f>MIN(Y433*(1+Y$6/Setup!$C$13),Y$7)</f>
        <v/>
      </c>
      <c r="BX434">
        <f>MIN(Z433*(1+Z$6/Setup!$C$13),Z$7)</f>
        <v/>
      </c>
      <c r="BY434">
        <f>MIN(AA433*(1+AA$6/Setup!$C$13),AA$7)</f>
        <v/>
      </c>
      <c r="BZ434">
        <f>MIN(AB433*(1+AB$6/Setup!$C$13),AB$7)</f>
        <v/>
      </c>
      <c r="CA434">
        <f>MIN(AC433*(1+AC$6/Setup!$C$13),AC$7)</f>
        <v/>
      </c>
      <c r="CB434">
        <f>MIN(AD433*(1+AD$6/Setup!$C$13),AD$7)</f>
        <v/>
      </c>
      <c r="CC434">
        <f>MIN(AE433*(1+AE$6/Setup!$C$13),AE$7)</f>
        <v/>
      </c>
      <c r="CD434">
        <f>MIN(AF433*(1+AF$6/Setup!$C$13),AF$7)</f>
        <v/>
      </c>
      <c r="CE434">
        <f>MIN(AG433*(1+AG$6/Setup!$C$13),AG$7)</f>
        <v/>
      </c>
      <c r="CF434">
        <f>MIN(AH433*(1+AH$6/Setup!$C$13),AH$7)</f>
        <v/>
      </c>
      <c r="CG434">
        <f>MIN(AI433*(1+AI$6/Setup!$C$13),AI$7)</f>
        <v/>
      </c>
      <c r="CH434">
        <f>MIN(AJ433*(1+AJ$6/Setup!$C$13),AJ$7)</f>
        <v/>
      </c>
      <c r="CI434">
        <f>MIN(AK433*(1+AK$6/Setup!$C$13),AK$7)</f>
        <v/>
      </c>
      <c r="CJ434">
        <f>MIN(AL433*(1+AL$6/Setup!$C$13),AL$7)</f>
        <v/>
      </c>
      <c r="CK434">
        <f>MIN(AM433*(1+AM$6/Setup!$C$13),AM$7)</f>
        <v/>
      </c>
      <c r="CL434">
        <f>MIN(AN433*(1+AN$6/Setup!$C$13),AN$7)</f>
        <v/>
      </c>
      <c r="CM434">
        <f>MIN(AO433*(1+AO$6/Setup!$C$13),AO$7)</f>
        <v/>
      </c>
      <c r="CN434">
        <f>MIN(AP433*(1+AP$6/Setup!$C$13),AP$7)</f>
        <v/>
      </c>
      <c r="CO434">
        <f>MIN(AQ433*(1+AQ$6/Setup!$C$13),AQ$7)</f>
        <v/>
      </c>
      <c r="CP434">
        <f>MIN(AR433*(1+AR$6/Setup!$C$13),AR$7)</f>
        <v/>
      </c>
      <c r="CQ434">
        <f>MIN(AS433*(1+AS$6/Setup!$C$13),AS$7)</f>
        <v/>
      </c>
      <c r="CR434">
        <f>MIN(AT433*(1+AT$6/Setup!$C$13),AT$7)</f>
        <v/>
      </c>
      <c r="CS434">
        <f>MIN(AU433*(1+AU$6/Setup!$C$13),AU$7)</f>
        <v/>
      </c>
      <c r="CT434">
        <f>MIN(AV433*(1+AV$6/Setup!$C$13),AV$7)</f>
        <v/>
      </c>
      <c r="CU434">
        <f>MIN(AW433*(1+AW$6/Setup!$C$13),AW$7)</f>
        <v/>
      </c>
      <c r="CV434">
        <f>MIN(AX433*(1+AX$6/Setup!$C$13),AX$7)</f>
        <v/>
      </c>
      <c r="CW434">
        <f>MIN(AY433*(1+AY$6/Setup!$C$13),AY$7)</f>
        <v/>
      </c>
      <c r="CX434">
        <f>MIN(AZ433*(1+AZ$6/Setup!$C$13),AZ$7)</f>
        <v/>
      </c>
      <c r="CY434">
        <f>MIN(BA433*(1+BA$6/Setup!$C$13),BA$7)</f>
        <v/>
      </c>
      <c r="CZ434">
        <f>MIN(BB433*(1+BB$6/Setup!$C$13),BB$7)</f>
        <v/>
      </c>
      <c r="DA434">
        <f>MIN(BC433*(1+BC$6/Setup!$C$13),BC$7)</f>
        <v/>
      </c>
      <c r="DB434">
        <f>MIN(BD433*(1+BD$6/Setup!$C$13),BD$7)</f>
        <v/>
      </c>
      <c r="DC434">
        <f>MIN(BE433*(1+BE$6/Setup!$C$13),BE$7)</f>
        <v/>
      </c>
      <c r="DD434">
        <f>MIN(BF433*(1+BF$6/Setup!$C$13),BF$7)</f>
        <v/>
      </c>
      <c r="DE434">
        <f>MIN(BG433*(1+BG$6/Setup!$C$13),BG$7)</f>
        <v/>
      </c>
      <c r="DF434">
        <f>MIN(BH433*(1+BH$6/Setup!$C$13),BH$7)</f>
        <v/>
      </c>
      <c r="DG434">
        <f>MIN(BI433*(1+BI$6/Setup!$C$13),BI$7)</f>
        <v/>
      </c>
      <c r="DH434">
        <f>MIN(BJ433*(1+BJ$6/Setup!$C$13),BJ$7)</f>
        <v/>
      </c>
      <c r="DI434">
        <f>MIN(BK433*(1+BK$6/Setup!$C$13),BK$7)</f>
        <v/>
      </c>
      <c r="DJ434">
        <f>MIN(BL433*(1+BL$6/Setup!$C$13),BL$7)</f>
        <v/>
      </c>
      <c r="DK434">
        <f>MIN(BM433*(1+BM$6/Setup!$C$13),BM$7)</f>
        <v/>
      </c>
      <c r="DL434">
        <f>MIN(BN433*(1+BN$6/Setup!$C$13),BN$7)</f>
        <v/>
      </c>
      <c r="DM434">
        <f>MIN(BO433*(1+BO$6/Setup!$C$13),BO$7)</f>
        <v/>
      </c>
      <c r="DN434">
        <f>MIN(BP433*(1+BP$6/Setup!$C$13),BP$7)</f>
        <v/>
      </c>
      <c r="DO434">
        <f>MIN(BQ433*(1+BQ$6/Setup!$C$13),BQ$7)</f>
        <v/>
      </c>
      <c r="DP434">
        <f>MIN(T433*(1+T$6/Setup!$C$13)-BR434,$H434)</f>
        <v/>
      </c>
      <c r="DQ434">
        <f>MIN(U433*(1+U$6/Setup!$C$13)-BS434,MAX(0,$H434-SUM($DP434:DP434)))</f>
        <v/>
      </c>
      <c r="DR434">
        <f>MIN(V433*(1+V$6/Setup!$C$13)-BT434,MAX(0,$H434-SUM($DP434:DQ434)))</f>
        <v/>
      </c>
      <c r="DS434">
        <f>MIN(W433*(1+W$6/Setup!$C$13)-BU434,MAX(0,$H434-SUM($DP434:DR434)))</f>
        <v/>
      </c>
      <c r="DT434">
        <f>MIN(X433*(1+X$6/Setup!$C$13)-BV434,MAX(0,$H434-SUM($DP434:DS434)))</f>
        <v/>
      </c>
      <c r="DU434">
        <f>MIN(Y433*(1+Y$6/Setup!$C$13)-BW434,MAX(0,$H434-SUM($DP434:DT434)))</f>
        <v/>
      </c>
      <c r="DV434">
        <f>MIN(Z433*(1+Z$6/Setup!$C$13)-BX434,MAX(0,$H434-SUM($DP434:DU434)))</f>
        <v/>
      </c>
      <c r="DW434">
        <f>MIN(AA433*(1+AA$6/Setup!$C$13)-BY434,MAX(0,$H434-SUM($DP434:DV434)))</f>
        <v/>
      </c>
      <c r="DX434">
        <f>MIN(AB433*(1+AB$6/Setup!$C$13)-BZ434,MAX(0,$H434-SUM($DP434:DW434)))</f>
        <v/>
      </c>
      <c r="DY434">
        <f>MIN(AC433*(1+AC$6/Setup!$C$13)-CA434,MAX(0,$H434-SUM($DP434:DX434)))</f>
        <v/>
      </c>
      <c r="DZ434">
        <f>MIN(AD433*(1+AD$6/Setup!$C$13)-CB434,MAX(0,$H434-SUM($DP434:DY434)))</f>
        <v/>
      </c>
      <c r="EA434">
        <f>MIN(AE433*(1+AE$6/Setup!$C$13)-CC434,MAX(0,$H434-SUM($DP434:DZ434)))</f>
        <v/>
      </c>
      <c r="EB434">
        <f>MIN(AF433*(1+AF$6/Setup!$C$13)-CD434,MAX(0,$H434-SUM($DP434:EA434)))</f>
        <v/>
      </c>
      <c r="EC434">
        <f>MIN(AG433*(1+AG$6/Setup!$C$13)-CE434,MAX(0,$H434-SUM($DP434:EB434)))</f>
        <v/>
      </c>
      <c r="ED434">
        <f>MIN(AH433*(1+AH$6/Setup!$C$13)-CF434,MAX(0,$H434-SUM($DP434:EC434)))</f>
        <v/>
      </c>
      <c r="EE434">
        <f>MIN(AI433*(1+AI$6/Setup!$C$13)-CG434,MAX(0,$H434-SUM($DP434:ED434)))</f>
        <v/>
      </c>
      <c r="EF434">
        <f>MIN(AJ433*(1+AJ$6/Setup!$C$13)-CH434,MAX(0,$H434-SUM($DP434:EE434)))</f>
        <v/>
      </c>
      <c r="EG434">
        <f>MIN(AK433*(1+AK$6/Setup!$C$13)-CI434,MAX(0,$H434-SUM($DP434:EF434)))</f>
        <v/>
      </c>
      <c r="EH434">
        <f>MIN(AL433*(1+AL$6/Setup!$C$13)-CJ434,MAX(0,$H434-SUM($DP434:EG434)))</f>
        <v/>
      </c>
      <c r="EI434">
        <f>MIN(AM433*(1+AM$6/Setup!$C$13)-CK434,MAX(0,$H434-SUM($DP434:EH434)))</f>
        <v/>
      </c>
      <c r="EJ434">
        <f>MIN(AN433*(1+AN$6/Setup!$C$13)-CL434,MAX(0,$H434-SUM($DP434:EI434)))</f>
        <v/>
      </c>
      <c r="EK434">
        <f>MIN(AO433*(1+AO$6/Setup!$C$13)-CM434,MAX(0,$H434-SUM($DP434:EJ434)))</f>
        <v/>
      </c>
      <c r="EL434">
        <f>MIN(AP433*(1+AP$6/Setup!$C$13)-CN434,MAX(0,$H434-SUM($DP434:EK434)))</f>
        <v/>
      </c>
      <c r="EM434">
        <f>MIN(AQ433*(1+AQ$6/Setup!$C$13)-CO434,MAX(0,$H434-SUM($DP434:EL434)))</f>
        <v/>
      </c>
      <c r="EN434">
        <f>MIN(AR433*(1+AR$6/Setup!$C$13)-CP434,MAX(0,$H434-SUM($DP434:EM434)))</f>
        <v/>
      </c>
      <c r="EO434">
        <f>MIN(AS433*(1+AS$6/Setup!$C$13)-CQ434,MAX(0,$H434-SUM($DP434:EN434)))</f>
        <v/>
      </c>
      <c r="EP434">
        <f>MIN(AT433*(1+AT$6/Setup!$C$13)-CR434,MAX(0,$H434-SUM($DP434:EO434)))</f>
        <v/>
      </c>
      <c r="EQ434">
        <f>MIN(AU433*(1+AU$6/Setup!$C$13)-CS434,MAX(0,$H434-SUM($DP434:EP434)))</f>
        <v/>
      </c>
      <c r="ER434">
        <f>MIN(AV433*(1+AV$6/Setup!$C$13)-CT434,MAX(0,$H434-SUM($DP434:EQ434)))</f>
        <v/>
      </c>
      <c r="ES434">
        <f>MIN(AW433*(1+AW$6/Setup!$C$13)-CU434,MAX(0,$H434-SUM($DP434:ER434)))</f>
        <v/>
      </c>
      <c r="ET434">
        <f>MIN(AX433*(1+AX$6/Setup!$C$13)-CV434,MAX(0,$H434-SUM($DP434:ES434)))</f>
        <v/>
      </c>
      <c r="EU434">
        <f>MIN(AY433*(1+AY$6/Setup!$C$13)-CW434,MAX(0,$H434-SUM($DP434:ET434)))</f>
        <v/>
      </c>
      <c r="EV434">
        <f>MIN(AZ433*(1+AZ$6/Setup!$C$13)-CX434,MAX(0,$H434-SUM($DP434:EU434)))</f>
        <v/>
      </c>
      <c r="EW434">
        <f>MIN(BA433*(1+BA$6/Setup!$C$13)-CY434,MAX(0,$H434-SUM($DP434:EV434)))</f>
        <v/>
      </c>
      <c r="EX434">
        <f>MIN(BB433*(1+BB$6/Setup!$C$13)-CZ434,MAX(0,$H434-SUM($DP434:EW434)))</f>
        <v/>
      </c>
      <c r="EY434">
        <f>MIN(BC433*(1+BC$6/Setup!$C$13)-DA434,MAX(0,$H434-SUM($DP434:EX434)))</f>
        <v/>
      </c>
      <c r="EZ434">
        <f>MIN(BD433*(1+BD$6/Setup!$C$13)-DB434,MAX(0,$H434-SUM($DP434:EY434)))</f>
        <v/>
      </c>
      <c r="FA434">
        <f>MIN(BE433*(1+BE$6/Setup!$C$13)-DC434,MAX(0,$H434-SUM($DP434:EZ434)))</f>
        <v/>
      </c>
      <c r="FB434">
        <f>MIN(BF433*(1+BF$6/Setup!$C$13)-DD434,MAX(0,$H434-SUM($DP434:FA434)))</f>
        <v/>
      </c>
      <c r="FC434">
        <f>MIN(BG433*(1+BG$6/Setup!$C$13)-DE434,MAX(0,$H434-SUM($DP434:FB434)))</f>
        <v/>
      </c>
      <c r="FD434">
        <f>MIN(BH433*(1+BH$6/Setup!$C$13)-DF434,MAX(0,$H434-SUM($DP434:FC434)))</f>
        <v/>
      </c>
      <c r="FE434">
        <f>MIN(BI433*(1+BI$6/Setup!$C$13)-DG434,MAX(0,$H434-SUM($DP434:FD434)))</f>
        <v/>
      </c>
      <c r="FF434">
        <f>MIN(BJ433*(1+BJ$6/Setup!$C$13)-DH434,MAX(0,$H434-SUM($DP434:FE434)))</f>
        <v/>
      </c>
      <c r="FG434">
        <f>MIN(BK433*(1+BK$6/Setup!$C$13)-DI434,MAX(0,$H434-SUM($DP434:FF434)))</f>
        <v/>
      </c>
      <c r="FH434">
        <f>MIN(BL433*(1+BL$6/Setup!$C$13)-DJ434,MAX(0,$H434-SUM($DP434:FG434)))</f>
        <v/>
      </c>
      <c r="FI434">
        <f>MIN(BM433*(1+BM$6/Setup!$C$13)-DK434,MAX(0,$H434-SUM($DP434:FH434)))</f>
        <v/>
      </c>
      <c r="FJ434">
        <f>MIN(BN433*(1+BN$6/Setup!$C$13)-DL434,MAX(0,$H434-SUM($DP434:FI434)))</f>
        <v/>
      </c>
      <c r="FK434">
        <f>MIN(BO433*(1+BO$6/Setup!$C$13)-DM434,MAX(0,$H434-SUM($DP434:FJ434)))</f>
        <v/>
      </c>
      <c r="FL434">
        <f>MIN(BP433*(1+BP$6/Setup!$C$13)-DN434,MAX(0,$H434-SUM($DP434:FK434)))</f>
        <v/>
      </c>
      <c r="FM434">
        <f>MIN(BQ433*(1+BQ$6/Setup!$C$13)-DO434,MAX(0,$H434-SUM($DP434:FL434)))</f>
        <v/>
      </c>
    </row>
    <row r="435">
      <c r="A435">
        <f>A434+1</f>
        <v/>
      </c>
      <c r="B435">
        <f>IF(Setup!$C$6="Every week",Setup!$C$7+7*(A435-1),IF(Setup!$C$6="Every 2 weeks",Setup!$C$7+14*(A435-1),IF(Setup!$C$6="Every month",EDATE(Setup!$C$7,A435-1),EOMONTH(Setup!$C$7,INT((A435-1+Setup!$C$20)/2)-1)+MIN(IF(MOD(A435-1+Setup!$C$20,2)=0,Setup!$C$18,Setup!$C$19),DAY(EOMONTH(Setup!$C$7,INT((A435-1+Setup!$C$20)/2)))))))</f>
        <v/>
      </c>
      <c r="C435">
        <f>N('Paycheck Plan'!J431)</f>
        <v/>
      </c>
      <c r="D435">
        <f>N('Paycheck Plan'!K431)</f>
        <v/>
      </c>
      <c r="E435">
        <f>MIN(MAX(0,Setup!$C$10-F434),MAX(0,Setup!$C$8+C435-G435))</f>
        <v/>
      </c>
      <c r="F435">
        <f>F434+E435</f>
        <v/>
      </c>
      <c r="G435">
        <f>MIN(Setup!$C$14,MAX(0,Setup!$C$8+C435))</f>
        <v/>
      </c>
      <c r="H435">
        <f>MAX(0,Setup!$C$8+C435-G435-E435)+SUM($T$7:$BQ$7)-SUM(BR435:DO435)</f>
        <v/>
      </c>
      <c r="I435">
        <f>SUMPRODUCT(T434:BQ434,$T$6:$BQ$6)/Setup!$C$13</f>
        <v/>
      </c>
      <c r="J435">
        <f>SUM(T435:BQ435)</f>
        <v/>
      </c>
      <c r="K435">
        <f>IF(MAX(DP435:FM435)&gt;0,MATCH(MAX(DP435:FM435),DP435:FM435,0),1)</f>
        <v/>
      </c>
      <c r="T435">
        <f>MAX(0,T434*(1+T$6/Setup!$C$13)-BR435-DP435)+IF($K435=1,$D435,0)</f>
        <v/>
      </c>
      <c r="U435">
        <f>MAX(0,U434*(1+U$6/Setup!$C$13)-BS435-DQ435)+IF($K435=2,$D435,0)</f>
        <v/>
      </c>
      <c r="V435">
        <f>MAX(0,V434*(1+V$6/Setup!$C$13)-BT435-DR435)+IF($K435=3,$D435,0)</f>
        <v/>
      </c>
      <c r="W435">
        <f>MAX(0,W434*(1+W$6/Setup!$C$13)-BU435-DS435)+IF($K435=4,$D435,0)</f>
        <v/>
      </c>
      <c r="X435">
        <f>MAX(0,X434*(1+X$6/Setup!$C$13)-BV435-DT435)+IF($K435=5,$D435,0)</f>
        <v/>
      </c>
      <c r="Y435">
        <f>MAX(0,Y434*(1+Y$6/Setup!$C$13)-BW435-DU435)+IF($K435=6,$D435,0)</f>
        <v/>
      </c>
      <c r="Z435">
        <f>MAX(0,Z434*(1+Z$6/Setup!$C$13)-BX435-DV435)+IF($K435=7,$D435,0)</f>
        <v/>
      </c>
      <c r="AA435">
        <f>MAX(0,AA434*(1+AA$6/Setup!$C$13)-BY435-DW435)+IF($K435=8,$D435,0)</f>
        <v/>
      </c>
      <c r="AB435">
        <f>MAX(0,AB434*(1+AB$6/Setup!$C$13)-BZ435-DX435)+IF($K435=9,$D435,0)</f>
        <v/>
      </c>
      <c r="AC435">
        <f>MAX(0,AC434*(1+AC$6/Setup!$C$13)-CA435-DY435)+IF($K435=10,$D435,0)</f>
        <v/>
      </c>
      <c r="AD435">
        <f>MAX(0,AD434*(1+AD$6/Setup!$C$13)-CB435-DZ435)+IF($K435=11,$D435,0)</f>
        <v/>
      </c>
      <c r="AE435">
        <f>MAX(0,AE434*(1+AE$6/Setup!$C$13)-CC435-EA435)+IF($K435=12,$D435,0)</f>
        <v/>
      </c>
      <c r="AF435">
        <f>MAX(0,AF434*(1+AF$6/Setup!$C$13)-CD435-EB435)+IF($K435=13,$D435,0)</f>
        <v/>
      </c>
      <c r="AG435">
        <f>MAX(0,AG434*(1+AG$6/Setup!$C$13)-CE435-EC435)+IF($K435=14,$D435,0)</f>
        <v/>
      </c>
      <c r="AH435">
        <f>MAX(0,AH434*(1+AH$6/Setup!$C$13)-CF435-ED435)+IF($K435=15,$D435,0)</f>
        <v/>
      </c>
      <c r="AI435">
        <f>MAX(0,AI434*(1+AI$6/Setup!$C$13)-CG435-EE435)+IF($K435=16,$D435,0)</f>
        <v/>
      </c>
      <c r="AJ435">
        <f>MAX(0,AJ434*(1+AJ$6/Setup!$C$13)-CH435-EF435)+IF($K435=17,$D435,0)</f>
        <v/>
      </c>
      <c r="AK435">
        <f>MAX(0,AK434*(1+AK$6/Setup!$C$13)-CI435-EG435)+IF($K435=18,$D435,0)</f>
        <v/>
      </c>
      <c r="AL435">
        <f>MAX(0,AL434*(1+AL$6/Setup!$C$13)-CJ435-EH435)+IF($K435=19,$D435,0)</f>
        <v/>
      </c>
      <c r="AM435">
        <f>MAX(0,AM434*(1+AM$6/Setup!$C$13)-CK435-EI435)+IF($K435=20,$D435,0)</f>
        <v/>
      </c>
      <c r="AN435">
        <f>MAX(0,AN434*(1+AN$6/Setup!$C$13)-CL435-EJ435)+IF($K435=21,$D435,0)</f>
        <v/>
      </c>
      <c r="AO435">
        <f>MAX(0,AO434*(1+AO$6/Setup!$C$13)-CM435-EK435)+IF($K435=22,$D435,0)</f>
        <v/>
      </c>
      <c r="AP435">
        <f>MAX(0,AP434*(1+AP$6/Setup!$C$13)-CN435-EL435)+IF($K435=23,$D435,0)</f>
        <v/>
      </c>
      <c r="AQ435">
        <f>MAX(0,AQ434*(1+AQ$6/Setup!$C$13)-CO435-EM435)+IF($K435=24,$D435,0)</f>
        <v/>
      </c>
      <c r="AR435">
        <f>MAX(0,AR434*(1+AR$6/Setup!$C$13)-CP435-EN435)+IF($K435=25,$D435,0)</f>
        <v/>
      </c>
      <c r="AS435">
        <f>MAX(0,AS434*(1+AS$6/Setup!$C$13)-CQ435-EO435)+IF($K435=26,$D435,0)</f>
        <v/>
      </c>
      <c r="AT435">
        <f>MAX(0,AT434*(1+AT$6/Setup!$C$13)-CR435-EP435)+IF($K435=27,$D435,0)</f>
        <v/>
      </c>
      <c r="AU435">
        <f>MAX(0,AU434*(1+AU$6/Setup!$C$13)-CS435-EQ435)+IF($K435=28,$D435,0)</f>
        <v/>
      </c>
      <c r="AV435">
        <f>MAX(0,AV434*(1+AV$6/Setup!$C$13)-CT435-ER435)+IF($K435=29,$D435,0)</f>
        <v/>
      </c>
      <c r="AW435">
        <f>MAX(0,AW434*(1+AW$6/Setup!$C$13)-CU435-ES435)+IF($K435=30,$D435,0)</f>
        <v/>
      </c>
      <c r="AX435">
        <f>MAX(0,AX434*(1+AX$6/Setup!$C$13)-CV435-ET435)+IF($K435=31,$D435,0)</f>
        <v/>
      </c>
      <c r="AY435">
        <f>MAX(0,AY434*(1+AY$6/Setup!$C$13)-CW435-EU435)+IF($K435=32,$D435,0)</f>
        <v/>
      </c>
      <c r="AZ435">
        <f>MAX(0,AZ434*(1+AZ$6/Setup!$C$13)-CX435-EV435)+IF($K435=33,$D435,0)</f>
        <v/>
      </c>
      <c r="BA435">
        <f>MAX(0,BA434*(1+BA$6/Setup!$C$13)-CY435-EW435)+IF($K435=34,$D435,0)</f>
        <v/>
      </c>
      <c r="BB435">
        <f>MAX(0,BB434*(1+BB$6/Setup!$C$13)-CZ435-EX435)+IF($K435=35,$D435,0)</f>
        <v/>
      </c>
      <c r="BC435">
        <f>MAX(0,BC434*(1+BC$6/Setup!$C$13)-DA435-EY435)+IF($K435=36,$D435,0)</f>
        <v/>
      </c>
      <c r="BD435">
        <f>MAX(0,BD434*(1+BD$6/Setup!$C$13)-DB435-EZ435)+IF($K435=37,$D435,0)</f>
        <v/>
      </c>
      <c r="BE435">
        <f>MAX(0,BE434*(1+BE$6/Setup!$C$13)-DC435-FA435)+IF($K435=38,$D435,0)</f>
        <v/>
      </c>
      <c r="BF435">
        <f>MAX(0,BF434*(1+BF$6/Setup!$C$13)-DD435-FB435)+IF($K435=39,$D435,0)</f>
        <v/>
      </c>
      <c r="BG435">
        <f>MAX(0,BG434*(1+BG$6/Setup!$C$13)-DE435-FC435)+IF($K435=40,$D435,0)</f>
        <v/>
      </c>
      <c r="BH435">
        <f>MAX(0,BH434*(1+BH$6/Setup!$C$13)-DF435-FD435)+IF($K435=41,$D435,0)</f>
        <v/>
      </c>
      <c r="BI435">
        <f>MAX(0,BI434*(1+BI$6/Setup!$C$13)-DG435-FE435)+IF($K435=42,$D435,0)</f>
        <v/>
      </c>
      <c r="BJ435">
        <f>MAX(0,BJ434*(1+BJ$6/Setup!$C$13)-DH435-FF435)+IF($K435=43,$D435,0)</f>
        <v/>
      </c>
      <c r="BK435">
        <f>MAX(0,BK434*(1+BK$6/Setup!$C$13)-DI435-FG435)+IF($K435=44,$D435,0)</f>
        <v/>
      </c>
      <c r="BL435">
        <f>MAX(0,BL434*(1+BL$6/Setup!$C$13)-DJ435-FH435)+IF($K435=45,$D435,0)</f>
        <v/>
      </c>
      <c r="BM435">
        <f>MAX(0,BM434*(1+BM$6/Setup!$C$13)-DK435-FI435)+IF($K435=46,$D435,0)</f>
        <v/>
      </c>
      <c r="BN435">
        <f>MAX(0,BN434*(1+BN$6/Setup!$C$13)-DL435-FJ435)+IF($K435=47,$D435,0)</f>
        <v/>
      </c>
      <c r="BO435">
        <f>MAX(0,BO434*(1+BO$6/Setup!$C$13)-DM435-FK435)+IF($K435=48,$D435,0)</f>
        <v/>
      </c>
      <c r="BP435">
        <f>MAX(0,BP434*(1+BP$6/Setup!$C$13)-DN435-FL435)+IF($K435=49,$D435,0)</f>
        <v/>
      </c>
      <c r="BQ435">
        <f>MAX(0,BQ434*(1+BQ$6/Setup!$C$13)-DO435-FM435)+IF($K435=50,$D435,0)</f>
        <v/>
      </c>
      <c r="BR435">
        <f>MIN(T434*(1+T$6/Setup!$C$13),T$7)</f>
        <v/>
      </c>
      <c r="BS435">
        <f>MIN(U434*(1+U$6/Setup!$C$13),U$7)</f>
        <v/>
      </c>
      <c r="BT435">
        <f>MIN(V434*(1+V$6/Setup!$C$13),V$7)</f>
        <v/>
      </c>
      <c r="BU435">
        <f>MIN(W434*(1+W$6/Setup!$C$13),W$7)</f>
        <v/>
      </c>
      <c r="BV435">
        <f>MIN(X434*(1+X$6/Setup!$C$13),X$7)</f>
        <v/>
      </c>
      <c r="BW435">
        <f>MIN(Y434*(1+Y$6/Setup!$C$13),Y$7)</f>
        <v/>
      </c>
      <c r="BX435">
        <f>MIN(Z434*(1+Z$6/Setup!$C$13),Z$7)</f>
        <v/>
      </c>
      <c r="BY435">
        <f>MIN(AA434*(1+AA$6/Setup!$C$13),AA$7)</f>
        <v/>
      </c>
      <c r="BZ435">
        <f>MIN(AB434*(1+AB$6/Setup!$C$13),AB$7)</f>
        <v/>
      </c>
      <c r="CA435">
        <f>MIN(AC434*(1+AC$6/Setup!$C$13),AC$7)</f>
        <v/>
      </c>
      <c r="CB435">
        <f>MIN(AD434*(1+AD$6/Setup!$C$13),AD$7)</f>
        <v/>
      </c>
      <c r="CC435">
        <f>MIN(AE434*(1+AE$6/Setup!$C$13),AE$7)</f>
        <v/>
      </c>
      <c r="CD435">
        <f>MIN(AF434*(1+AF$6/Setup!$C$13),AF$7)</f>
        <v/>
      </c>
      <c r="CE435">
        <f>MIN(AG434*(1+AG$6/Setup!$C$13),AG$7)</f>
        <v/>
      </c>
      <c r="CF435">
        <f>MIN(AH434*(1+AH$6/Setup!$C$13),AH$7)</f>
        <v/>
      </c>
      <c r="CG435">
        <f>MIN(AI434*(1+AI$6/Setup!$C$13),AI$7)</f>
        <v/>
      </c>
      <c r="CH435">
        <f>MIN(AJ434*(1+AJ$6/Setup!$C$13),AJ$7)</f>
        <v/>
      </c>
      <c r="CI435">
        <f>MIN(AK434*(1+AK$6/Setup!$C$13),AK$7)</f>
        <v/>
      </c>
      <c r="CJ435">
        <f>MIN(AL434*(1+AL$6/Setup!$C$13),AL$7)</f>
        <v/>
      </c>
      <c r="CK435">
        <f>MIN(AM434*(1+AM$6/Setup!$C$13),AM$7)</f>
        <v/>
      </c>
      <c r="CL435">
        <f>MIN(AN434*(1+AN$6/Setup!$C$13),AN$7)</f>
        <v/>
      </c>
      <c r="CM435">
        <f>MIN(AO434*(1+AO$6/Setup!$C$13),AO$7)</f>
        <v/>
      </c>
      <c r="CN435">
        <f>MIN(AP434*(1+AP$6/Setup!$C$13),AP$7)</f>
        <v/>
      </c>
      <c r="CO435">
        <f>MIN(AQ434*(1+AQ$6/Setup!$C$13),AQ$7)</f>
        <v/>
      </c>
      <c r="CP435">
        <f>MIN(AR434*(1+AR$6/Setup!$C$13),AR$7)</f>
        <v/>
      </c>
      <c r="CQ435">
        <f>MIN(AS434*(1+AS$6/Setup!$C$13),AS$7)</f>
        <v/>
      </c>
      <c r="CR435">
        <f>MIN(AT434*(1+AT$6/Setup!$C$13),AT$7)</f>
        <v/>
      </c>
      <c r="CS435">
        <f>MIN(AU434*(1+AU$6/Setup!$C$13),AU$7)</f>
        <v/>
      </c>
      <c r="CT435">
        <f>MIN(AV434*(1+AV$6/Setup!$C$13),AV$7)</f>
        <v/>
      </c>
      <c r="CU435">
        <f>MIN(AW434*(1+AW$6/Setup!$C$13),AW$7)</f>
        <v/>
      </c>
      <c r="CV435">
        <f>MIN(AX434*(1+AX$6/Setup!$C$13),AX$7)</f>
        <v/>
      </c>
      <c r="CW435">
        <f>MIN(AY434*(1+AY$6/Setup!$C$13),AY$7)</f>
        <v/>
      </c>
      <c r="CX435">
        <f>MIN(AZ434*(1+AZ$6/Setup!$C$13),AZ$7)</f>
        <v/>
      </c>
      <c r="CY435">
        <f>MIN(BA434*(1+BA$6/Setup!$C$13),BA$7)</f>
        <v/>
      </c>
      <c r="CZ435">
        <f>MIN(BB434*(1+BB$6/Setup!$C$13),BB$7)</f>
        <v/>
      </c>
      <c r="DA435">
        <f>MIN(BC434*(1+BC$6/Setup!$C$13),BC$7)</f>
        <v/>
      </c>
      <c r="DB435">
        <f>MIN(BD434*(1+BD$6/Setup!$C$13),BD$7)</f>
        <v/>
      </c>
      <c r="DC435">
        <f>MIN(BE434*(1+BE$6/Setup!$C$13),BE$7)</f>
        <v/>
      </c>
      <c r="DD435">
        <f>MIN(BF434*(1+BF$6/Setup!$C$13),BF$7)</f>
        <v/>
      </c>
      <c r="DE435">
        <f>MIN(BG434*(1+BG$6/Setup!$C$13),BG$7)</f>
        <v/>
      </c>
      <c r="DF435">
        <f>MIN(BH434*(1+BH$6/Setup!$C$13),BH$7)</f>
        <v/>
      </c>
      <c r="DG435">
        <f>MIN(BI434*(1+BI$6/Setup!$C$13),BI$7)</f>
        <v/>
      </c>
      <c r="DH435">
        <f>MIN(BJ434*(1+BJ$6/Setup!$C$13),BJ$7)</f>
        <v/>
      </c>
      <c r="DI435">
        <f>MIN(BK434*(1+BK$6/Setup!$C$13),BK$7)</f>
        <v/>
      </c>
      <c r="DJ435">
        <f>MIN(BL434*(1+BL$6/Setup!$C$13),BL$7)</f>
        <v/>
      </c>
      <c r="DK435">
        <f>MIN(BM434*(1+BM$6/Setup!$C$13),BM$7)</f>
        <v/>
      </c>
      <c r="DL435">
        <f>MIN(BN434*(1+BN$6/Setup!$C$13),BN$7)</f>
        <v/>
      </c>
      <c r="DM435">
        <f>MIN(BO434*(1+BO$6/Setup!$C$13),BO$7)</f>
        <v/>
      </c>
      <c r="DN435">
        <f>MIN(BP434*(1+BP$6/Setup!$C$13),BP$7)</f>
        <v/>
      </c>
      <c r="DO435">
        <f>MIN(BQ434*(1+BQ$6/Setup!$C$13),BQ$7)</f>
        <v/>
      </c>
      <c r="DP435">
        <f>MIN(T434*(1+T$6/Setup!$C$13)-BR435,$H435)</f>
        <v/>
      </c>
      <c r="DQ435">
        <f>MIN(U434*(1+U$6/Setup!$C$13)-BS435,MAX(0,$H435-SUM($DP435:DP435)))</f>
        <v/>
      </c>
      <c r="DR435">
        <f>MIN(V434*(1+V$6/Setup!$C$13)-BT435,MAX(0,$H435-SUM($DP435:DQ435)))</f>
        <v/>
      </c>
      <c r="DS435">
        <f>MIN(W434*(1+W$6/Setup!$C$13)-BU435,MAX(0,$H435-SUM($DP435:DR435)))</f>
        <v/>
      </c>
      <c r="DT435">
        <f>MIN(X434*(1+X$6/Setup!$C$13)-BV435,MAX(0,$H435-SUM($DP435:DS435)))</f>
        <v/>
      </c>
      <c r="DU435">
        <f>MIN(Y434*(1+Y$6/Setup!$C$13)-BW435,MAX(0,$H435-SUM($DP435:DT435)))</f>
        <v/>
      </c>
      <c r="DV435">
        <f>MIN(Z434*(1+Z$6/Setup!$C$13)-BX435,MAX(0,$H435-SUM($DP435:DU435)))</f>
        <v/>
      </c>
      <c r="DW435">
        <f>MIN(AA434*(1+AA$6/Setup!$C$13)-BY435,MAX(0,$H435-SUM($DP435:DV435)))</f>
        <v/>
      </c>
      <c r="DX435">
        <f>MIN(AB434*(1+AB$6/Setup!$C$13)-BZ435,MAX(0,$H435-SUM($DP435:DW435)))</f>
        <v/>
      </c>
      <c r="DY435">
        <f>MIN(AC434*(1+AC$6/Setup!$C$13)-CA435,MAX(0,$H435-SUM($DP435:DX435)))</f>
        <v/>
      </c>
      <c r="DZ435">
        <f>MIN(AD434*(1+AD$6/Setup!$C$13)-CB435,MAX(0,$H435-SUM($DP435:DY435)))</f>
        <v/>
      </c>
      <c r="EA435">
        <f>MIN(AE434*(1+AE$6/Setup!$C$13)-CC435,MAX(0,$H435-SUM($DP435:DZ435)))</f>
        <v/>
      </c>
      <c r="EB435">
        <f>MIN(AF434*(1+AF$6/Setup!$C$13)-CD435,MAX(0,$H435-SUM($DP435:EA435)))</f>
        <v/>
      </c>
      <c r="EC435">
        <f>MIN(AG434*(1+AG$6/Setup!$C$13)-CE435,MAX(0,$H435-SUM($DP435:EB435)))</f>
        <v/>
      </c>
      <c r="ED435">
        <f>MIN(AH434*(1+AH$6/Setup!$C$13)-CF435,MAX(0,$H435-SUM($DP435:EC435)))</f>
        <v/>
      </c>
      <c r="EE435">
        <f>MIN(AI434*(1+AI$6/Setup!$C$13)-CG435,MAX(0,$H435-SUM($DP435:ED435)))</f>
        <v/>
      </c>
      <c r="EF435">
        <f>MIN(AJ434*(1+AJ$6/Setup!$C$13)-CH435,MAX(0,$H435-SUM($DP435:EE435)))</f>
        <v/>
      </c>
      <c r="EG435">
        <f>MIN(AK434*(1+AK$6/Setup!$C$13)-CI435,MAX(0,$H435-SUM($DP435:EF435)))</f>
        <v/>
      </c>
      <c r="EH435">
        <f>MIN(AL434*(1+AL$6/Setup!$C$13)-CJ435,MAX(0,$H435-SUM($DP435:EG435)))</f>
        <v/>
      </c>
      <c r="EI435">
        <f>MIN(AM434*(1+AM$6/Setup!$C$13)-CK435,MAX(0,$H435-SUM($DP435:EH435)))</f>
        <v/>
      </c>
      <c r="EJ435">
        <f>MIN(AN434*(1+AN$6/Setup!$C$13)-CL435,MAX(0,$H435-SUM($DP435:EI435)))</f>
        <v/>
      </c>
      <c r="EK435">
        <f>MIN(AO434*(1+AO$6/Setup!$C$13)-CM435,MAX(0,$H435-SUM($DP435:EJ435)))</f>
        <v/>
      </c>
      <c r="EL435">
        <f>MIN(AP434*(1+AP$6/Setup!$C$13)-CN435,MAX(0,$H435-SUM($DP435:EK435)))</f>
        <v/>
      </c>
      <c r="EM435">
        <f>MIN(AQ434*(1+AQ$6/Setup!$C$13)-CO435,MAX(0,$H435-SUM($DP435:EL435)))</f>
        <v/>
      </c>
      <c r="EN435">
        <f>MIN(AR434*(1+AR$6/Setup!$C$13)-CP435,MAX(0,$H435-SUM($DP435:EM435)))</f>
        <v/>
      </c>
      <c r="EO435">
        <f>MIN(AS434*(1+AS$6/Setup!$C$13)-CQ435,MAX(0,$H435-SUM($DP435:EN435)))</f>
        <v/>
      </c>
      <c r="EP435">
        <f>MIN(AT434*(1+AT$6/Setup!$C$13)-CR435,MAX(0,$H435-SUM($DP435:EO435)))</f>
        <v/>
      </c>
      <c r="EQ435">
        <f>MIN(AU434*(1+AU$6/Setup!$C$13)-CS435,MAX(0,$H435-SUM($DP435:EP435)))</f>
        <v/>
      </c>
      <c r="ER435">
        <f>MIN(AV434*(1+AV$6/Setup!$C$13)-CT435,MAX(0,$H435-SUM($DP435:EQ435)))</f>
        <v/>
      </c>
      <c r="ES435">
        <f>MIN(AW434*(1+AW$6/Setup!$C$13)-CU435,MAX(0,$H435-SUM($DP435:ER435)))</f>
        <v/>
      </c>
      <c r="ET435">
        <f>MIN(AX434*(1+AX$6/Setup!$C$13)-CV435,MAX(0,$H435-SUM($DP435:ES435)))</f>
        <v/>
      </c>
      <c r="EU435">
        <f>MIN(AY434*(1+AY$6/Setup!$C$13)-CW435,MAX(0,$H435-SUM($DP435:ET435)))</f>
        <v/>
      </c>
      <c r="EV435">
        <f>MIN(AZ434*(1+AZ$6/Setup!$C$13)-CX435,MAX(0,$H435-SUM($DP435:EU435)))</f>
        <v/>
      </c>
      <c r="EW435">
        <f>MIN(BA434*(1+BA$6/Setup!$C$13)-CY435,MAX(0,$H435-SUM($DP435:EV435)))</f>
        <v/>
      </c>
      <c r="EX435">
        <f>MIN(BB434*(1+BB$6/Setup!$C$13)-CZ435,MAX(0,$H435-SUM($DP435:EW435)))</f>
        <v/>
      </c>
      <c r="EY435">
        <f>MIN(BC434*(1+BC$6/Setup!$C$13)-DA435,MAX(0,$H435-SUM($DP435:EX435)))</f>
        <v/>
      </c>
      <c r="EZ435">
        <f>MIN(BD434*(1+BD$6/Setup!$C$13)-DB435,MAX(0,$H435-SUM($DP435:EY435)))</f>
        <v/>
      </c>
      <c r="FA435">
        <f>MIN(BE434*(1+BE$6/Setup!$C$13)-DC435,MAX(0,$H435-SUM($DP435:EZ435)))</f>
        <v/>
      </c>
      <c r="FB435">
        <f>MIN(BF434*(1+BF$6/Setup!$C$13)-DD435,MAX(0,$H435-SUM($DP435:FA435)))</f>
        <v/>
      </c>
      <c r="FC435">
        <f>MIN(BG434*(1+BG$6/Setup!$C$13)-DE435,MAX(0,$H435-SUM($DP435:FB435)))</f>
        <v/>
      </c>
      <c r="FD435">
        <f>MIN(BH434*(1+BH$6/Setup!$C$13)-DF435,MAX(0,$H435-SUM($DP435:FC435)))</f>
        <v/>
      </c>
      <c r="FE435">
        <f>MIN(BI434*(1+BI$6/Setup!$C$13)-DG435,MAX(0,$H435-SUM($DP435:FD435)))</f>
        <v/>
      </c>
      <c r="FF435">
        <f>MIN(BJ434*(1+BJ$6/Setup!$C$13)-DH435,MAX(0,$H435-SUM($DP435:FE435)))</f>
        <v/>
      </c>
      <c r="FG435">
        <f>MIN(BK434*(1+BK$6/Setup!$C$13)-DI435,MAX(0,$H435-SUM($DP435:FF435)))</f>
        <v/>
      </c>
      <c r="FH435">
        <f>MIN(BL434*(1+BL$6/Setup!$C$13)-DJ435,MAX(0,$H435-SUM($DP435:FG435)))</f>
        <v/>
      </c>
      <c r="FI435">
        <f>MIN(BM434*(1+BM$6/Setup!$C$13)-DK435,MAX(0,$H435-SUM($DP435:FH435)))</f>
        <v/>
      </c>
      <c r="FJ435">
        <f>MIN(BN434*(1+BN$6/Setup!$C$13)-DL435,MAX(0,$H435-SUM($DP435:FI435)))</f>
        <v/>
      </c>
      <c r="FK435">
        <f>MIN(BO434*(1+BO$6/Setup!$C$13)-DM435,MAX(0,$H435-SUM($DP435:FJ435)))</f>
        <v/>
      </c>
      <c r="FL435">
        <f>MIN(BP434*(1+BP$6/Setup!$C$13)-DN435,MAX(0,$H435-SUM($DP435:FK435)))</f>
        <v/>
      </c>
      <c r="FM435">
        <f>MIN(BQ434*(1+BQ$6/Setup!$C$13)-DO435,MAX(0,$H435-SUM($DP435:FL435)))</f>
        <v/>
      </c>
    </row>
    <row r="436">
      <c r="A436">
        <f>A435+1</f>
        <v/>
      </c>
      <c r="B436">
        <f>IF(Setup!$C$6="Every week",Setup!$C$7+7*(A436-1),IF(Setup!$C$6="Every 2 weeks",Setup!$C$7+14*(A436-1),IF(Setup!$C$6="Every month",EDATE(Setup!$C$7,A436-1),EOMONTH(Setup!$C$7,INT((A436-1+Setup!$C$20)/2)-1)+MIN(IF(MOD(A436-1+Setup!$C$20,2)=0,Setup!$C$18,Setup!$C$19),DAY(EOMONTH(Setup!$C$7,INT((A436-1+Setup!$C$20)/2)))))))</f>
        <v/>
      </c>
      <c r="C436">
        <f>N('Paycheck Plan'!J432)</f>
        <v/>
      </c>
      <c r="D436">
        <f>N('Paycheck Plan'!K432)</f>
        <v/>
      </c>
      <c r="E436">
        <f>MIN(MAX(0,Setup!$C$10-F435),MAX(0,Setup!$C$8+C436-G436))</f>
        <v/>
      </c>
      <c r="F436">
        <f>F435+E436</f>
        <v/>
      </c>
      <c r="G436">
        <f>MIN(Setup!$C$14,MAX(0,Setup!$C$8+C436))</f>
        <v/>
      </c>
      <c r="H436">
        <f>MAX(0,Setup!$C$8+C436-G436-E436)+SUM($T$7:$BQ$7)-SUM(BR436:DO436)</f>
        <v/>
      </c>
      <c r="I436">
        <f>SUMPRODUCT(T435:BQ435,$T$6:$BQ$6)/Setup!$C$13</f>
        <v/>
      </c>
      <c r="J436">
        <f>SUM(T436:BQ436)</f>
        <v/>
      </c>
      <c r="K436">
        <f>IF(MAX(DP436:FM436)&gt;0,MATCH(MAX(DP436:FM436),DP436:FM436,0),1)</f>
        <v/>
      </c>
      <c r="T436">
        <f>MAX(0,T435*(1+T$6/Setup!$C$13)-BR436-DP436)+IF($K436=1,$D436,0)</f>
        <v/>
      </c>
      <c r="U436">
        <f>MAX(0,U435*(1+U$6/Setup!$C$13)-BS436-DQ436)+IF($K436=2,$D436,0)</f>
        <v/>
      </c>
      <c r="V436">
        <f>MAX(0,V435*(1+V$6/Setup!$C$13)-BT436-DR436)+IF($K436=3,$D436,0)</f>
        <v/>
      </c>
      <c r="W436">
        <f>MAX(0,W435*(1+W$6/Setup!$C$13)-BU436-DS436)+IF($K436=4,$D436,0)</f>
        <v/>
      </c>
      <c r="X436">
        <f>MAX(0,X435*(1+X$6/Setup!$C$13)-BV436-DT436)+IF($K436=5,$D436,0)</f>
        <v/>
      </c>
      <c r="Y436">
        <f>MAX(0,Y435*(1+Y$6/Setup!$C$13)-BW436-DU436)+IF($K436=6,$D436,0)</f>
        <v/>
      </c>
      <c r="Z436">
        <f>MAX(0,Z435*(1+Z$6/Setup!$C$13)-BX436-DV436)+IF($K436=7,$D436,0)</f>
        <v/>
      </c>
      <c r="AA436">
        <f>MAX(0,AA435*(1+AA$6/Setup!$C$13)-BY436-DW436)+IF($K436=8,$D436,0)</f>
        <v/>
      </c>
      <c r="AB436">
        <f>MAX(0,AB435*(1+AB$6/Setup!$C$13)-BZ436-DX436)+IF($K436=9,$D436,0)</f>
        <v/>
      </c>
      <c r="AC436">
        <f>MAX(0,AC435*(1+AC$6/Setup!$C$13)-CA436-DY436)+IF($K436=10,$D436,0)</f>
        <v/>
      </c>
      <c r="AD436">
        <f>MAX(0,AD435*(1+AD$6/Setup!$C$13)-CB436-DZ436)+IF($K436=11,$D436,0)</f>
        <v/>
      </c>
      <c r="AE436">
        <f>MAX(0,AE435*(1+AE$6/Setup!$C$13)-CC436-EA436)+IF($K436=12,$D436,0)</f>
        <v/>
      </c>
      <c r="AF436">
        <f>MAX(0,AF435*(1+AF$6/Setup!$C$13)-CD436-EB436)+IF($K436=13,$D436,0)</f>
        <v/>
      </c>
      <c r="AG436">
        <f>MAX(0,AG435*(1+AG$6/Setup!$C$13)-CE436-EC436)+IF($K436=14,$D436,0)</f>
        <v/>
      </c>
      <c r="AH436">
        <f>MAX(0,AH435*(1+AH$6/Setup!$C$13)-CF436-ED436)+IF($K436=15,$D436,0)</f>
        <v/>
      </c>
      <c r="AI436">
        <f>MAX(0,AI435*(1+AI$6/Setup!$C$13)-CG436-EE436)+IF($K436=16,$D436,0)</f>
        <v/>
      </c>
      <c r="AJ436">
        <f>MAX(0,AJ435*(1+AJ$6/Setup!$C$13)-CH436-EF436)+IF($K436=17,$D436,0)</f>
        <v/>
      </c>
      <c r="AK436">
        <f>MAX(0,AK435*(1+AK$6/Setup!$C$13)-CI436-EG436)+IF($K436=18,$D436,0)</f>
        <v/>
      </c>
      <c r="AL436">
        <f>MAX(0,AL435*(1+AL$6/Setup!$C$13)-CJ436-EH436)+IF($K436=19,$D436,0)</f>
        <v/>
      </c>
      <c r="AM436">
        <f>MAX(0,AM435*(1+AM$6/Setup!$C$13)-CK436-EI436)+IF($K436=20,$D436,0)</f>
        <v/>
      </c>
      <c r="AN436">
        <f>MAX(0,AN435*(1+AN$6/Setup!$C$13)-CL436-EJ436)+IF($K436=21,$D436,0)</f>
        <v/>
      </c>
      <c r="AO436">
        <f>MAX(0,AO435*(1+AO$6/Setup!$C$13)-CM436-EK436)+IF($K436=22,$D436,0)</f>
        <v/>
      </c>
      <c r="AP436">
        <f>MAX(0,AP435*(1+AP$6/Setup!$C$13)-CN436-EL436)+IF($K436=23,$D436,0)</f>
        <v/>
      </c>
      <c r="AQ436">
        <f>MAX(0,AQ435*(1+AQ$6/Setup!$C$13)-CO436-EM436)+IF($K436=24,$D436,0)</f>
        <v/>
      </c>
      <c r="AR436">
        <f>MAX(0,AR435*(1+AR$6/Setup!$C$13)-CP436-EN436)+IF($K436=25,$D436,0)</f>
        <v/>
      </c>
      <c r="AS436">
        <f>MAX(0,AS435*(1+AS$6/Setup!$C$13)-CQ436-EO436)+IF($K436=26,$D436,0)</f>
        <v/>
      </c>
      <c r="AT436">
        <f>MAX(0,AT435*(1+AT$6/Setup!$C$13)-CR436-EP436)+IF($K436=27,$D436,0)</f>
        <v/>
      </c>
      <c r="AU436">
        <f>MAX(0,AU435*(1+AU$6/Setup!$C$13)-CS436-EQ436)+IF($K436=28,$D436,0)</f>
        <v/>
      </c>
      <c r="AV436">
        <f>MAX(0,AV435*(1+AV$6/Setup!$C$13)-CT436-ER436)+IF($K436=29,$D436,0)</f>
        <v/>
      </c>
      <c r="AW436">
        <f>MAX(0,AW435*(1+AW$6/Setup!$C$13)-CU436-ES436)+IF($K436=30,$D436,0)</f>
        <v/>
      </c>
      <c r="AX436">
        <f>MAX(0,AX435*(1+AX$6/Setup!$C$13)-CV436-ET436)+IF($K436=31,$D436,0)</f>
        <v/>
      </c>
      <c r="AY436">
        <f>MAX(0,AY435*(1+AY$6/Setup!$C$13)-CW436-EU436)+IF($K436=32,$D436,0)</f>
        <v/>
      </c>
      <c r="AZ436">
        <f>MAX(0,AZ435*(1+AZ$6/Setup!$C$13)-CX436-EV436)+IF($K436=33,$D436,0)</f>
        <v/>
      </c>
      <c r="BA436">
        <f>MAX(0,BA435*(1+BA$6/Setup!$C$13)-CY436-EW436)+IF($K436=34,$D436,0)</f>
        <v/>
      </c>
      <c r="BB436">
        <f>MAX(0,BB435*(1+BB$6/Setup!$C$13)-CZ436-EX436)+IF($K436=35,$D436,0)</f>
        <v/>
      </c>
      <c r="BC436">
        <f>MAX(0,BC435*(1+BC$6/Setup!$C$13)-DA436-EY436)+IF($K436=36,$D436,0)</f>
        <v/>
      </c>
      <c r="BD436">
        <f>MAX(0,BD435*(1+BD$6/Setup!$C$13)-DB436-EZ436)+IF($K436=37,$D436,0)</f>
        <v/>
      </c>
      <c r="BE436">
        <f>MAX(0,BE435*(1+BE$6/Setup!$C$13)-DC436-FA436)+IF($K436=38,$D436,0)</f>
        <v/>
      </c>
      <c r="BF436">
        <f>MAX(0,BF435*(1+BF$6/Setup!$C$13)-DD436-FB436)+IF($K436=39,$D436,0)</f>
        <v/>
      </c>
      <c r="BG436">
        <f>MAX(0,BG435*(1+BG$6/Setup!$C$13)-DE436-FC436)+IF($K436=40,$D436,0)</f>
        <v/>
      </c>
      <c r="BH436">
        <f>MAX(0,BH435*(1+BH$6/Setup!$C$13)-DF436-FD436)+IF($K436=41,$D436,0)</f>
        <v/>
      </c>
      <c r="BI436">
        <f>MAX(0,BI435*(1+BI$6/Setup!$C$13)-DG436-FE436)+IF($K436=42,$D436,0)</f>
        <v/>
      </c>
      <c r="BJ436">
        <f>MAX(0,BJ435*(1+BJ$6/Setup!$C$13)-DH436-FF436)+IF($K436=43,$D436,0)</f>
        <v/>
      </c>
      <c r="BK436">
        <f>MAX(0,BK435*(1+BK$6/Setup!$C$13)-DI436-FG436)+IF($K436=44,$D436,0)</f>
        <v/>
      </c>
      <c r="BL436">
        <f>MAX(0,BL435*(1+BL$6/Setup!$C$13)-DJ436-FH436)+IF($K436=45,$D436,0)</f>
        <v/>
      </c>
      <c r="BM436">
        <f>MAX(0,BM435*(1+BM$6/Setup!$C$13)-DK436-FI436)+IF($K436=46,$D436,0)</f>
        <v/>
      </c>
      <c r="BN436">
        <f>MAX(0,BN435*(1+BN$6/Setup!$C$13)-DL436-FJ436)+IF($K436=47,$D436,0)</f>
        <v/>
      </c>
      <c r="BO436">
        <f>MAX(0,BO435*(1+BO$6/Setup!$C$13)-DM436-FK436)+IF($K436=48,$D436,0)</f>
        <v/>
      </c>
      <c r="BP436">
        <f>MAX(0,BP435*(1+BP$6/Setup!$C$13)-DN436-FL436)+IF($K436=49,$D436,0)</f>
        <v/>
      </c>
      <c r="BQ436">
        <f>MAX(0,BQ435*(1+BQ$6/Setup!$C$13)-DO436-FM436)+IF($K436=50,$D436,0)</f>
        <v/>
      </c>
      <c r="BR436">
        <f>MIN(T435*(1+T$6/Setup!$C$13),T$7)</f>
        <v/>
      </c>
      <c r="BS436">
        <f>MIN(U435*(1+U$6/Setup!$C$13),U$7)</f>
        <v/>
      </c>
      <c r="BT436">
        <f>MIN(V435*(1+V$6/Setup!$C$13),V$7)</f>
        <v/>
      </c>
      <c r="BU436">
        <f>MIN(W435*(1+W$6/Setup!$C$13),W$7)</f>
        <v/>
      </c>
      <c r="BV436">
        <f>MIN(X435*(1+X$6/Setup!$C$13),X$7)</f>
        <v/>
      </c>
      <c r="BW436">
        <f>MIN(Y435*(1+Y$6/Setup!$C$13),Y$7)</f>
        <v/>
      </c>
      <c r="BX436">
        <f>MIN(Z435*(1+Z$6/Setup!$C$13),Z$7)</f>
        <v/>
      </c>
      <c r="BY436">
        <f>MIN(AA435*(1+AA$6/Setup!$C$13),AA$7)</f>
        <v/>
      </c>
      <c r="BZ436">
        <f>MIN(AB435*(1+AB$6/Setup!$C$13),AB$7)</f>
        <v/>
      </c>
      <c r="CA436">
        <f>MIN(AC435*(1+AC$6/Setup!$C$13),AC$7)</f>
        <v/>
      </c>
      <c r="CB436">
        <f>MIN(AD435*(1+AD$6/Setup!$C$13),AD$7)</f>
        <v/>
      </c>
      <c r="CC436">
        <f>MIN(AE435*(1+AE$6/Setup!$C$13),AE$7)</f>
        <v/>
      </c>
      <c r="CD436">
        <f>MIN(AF435*(1+AF$6/Setup!$C$13),AF$7)</f>
        <v/>
      </c>
      <c r="CE436">
        <f>MIN(AG435*(1+AG$6/Setup!$C$13),AG$7)</f>
        <v/>
      </c>
      <c r="CF436">
        <f>MIN(AH435*(1+AH$6/Setup!$C$13),AH$7)</f>
        <v/>
      </c>
      <c r="CG436">
        <f>MIN(AI435*(1+AI$6/Setup!$C$13),AI$7)</f>
        <v/>
      </c>
      <c r="CH436">
        <f>MIN(AJ435*(1+AJ$6/Setup!$C$13),AJ$7)</f>
        <v/>
      </c>
      <c r="CI436">
        <f>MIN(AK435*(1+AK$6/Setup!$C$13),AK$7)</f>
        <v/>
      </c>
      <c r="CJ436">
        <f>MIN(AL435*(1+AL$6/Setup!$C$13),AL$7)</f>
        <v/>
      </c>
      <c r="CK436">
        <f>MIN(AM435*(1+AM$6/Setup!$C$13),AM$7)</f>
        <v/>
      </c>
      <c r="CL436">
        <f>MIN(AN435*(1+AN$6/Setup!$C$13),AN$7)</f>
        <v/>
      </c>
      <c r="CM436">
        <f>MIN(AO435*(1+AO$6/Setup!$C$13),AO$7)</f>
        <v/>
      </c>
      <c r="CN436">
        <f>MIN(AP435*(1+AP$6/Setup!$C$13),AP$7)</f>
        <v/>
      </c>
      <c r="CO436">
        <f>MIN(AQ435*(1+AQ$6/Setup!$C$13),AQ$7)</f>
        <v/>
      </c>
      <c r="CP436">
        <f>MIN(AR435*(1+AR$6/Setup!$C$13),AR$7)</f>
        <v/>
      </c>
      <c r="CQ436">
        <f>MIN(AS435*(1+AS$6/Setup!$C$13),AS$7)</f>
        <v/>
      </c>
      <c r="CR436">
        <f>MIN(AT435*(1+AT$6/Setup!$C$13),AT$7)</f>
        <v/>
      </c>
      <c r="CS436">
        <f>MIN(AU435*(1+AU$6/Setup!$C$13),AU$7)</f>
        <v/>
      </c>
      <c r="CT436">
        <f>MIN(AV435*(1+AV$6/Setup!$C$13),AV$7)</f>
        <v/>
      </c>
      <c r="CU436">
        <f>MIN(AW435*(1+AW$6/Setup!$C$13),AW$7)</f>
        <v/>
      </c>
      <c r="CV436">
        <f>MIN(AX435*(1+AX$6/Setup!$C$13),AX$7)</f>
        <v/>
      </c>
      <c r="CW436">
        <f>MIN(AY435*(1+AY$6/Setup!$C$13),AY$7)</f>
        <v/>
      </c>
      <c r="CX436">
        <f>MIN(AZ435*(1+AZ$6/Setup!$C$13),AZ$7)</f>
        <v/>
      </c>
      <c r="CY436">
        <f>MIN(BA435*(1+BA$6/Setup!$C$13),BA$7)</f>
        <v/>
      </c>
      <c r="CZ436">
        <f>MIN(BB435*(1+BB$6/Setup!$C$13),BB$7)</f>
        <v/>
      </c>
      <c r="DA436">
        <f>MIN(BC435*(1+BC$6/Setup!$C$13),BC$7)</f>
        <v/>
      </c>
      <c r="DB436">
        <f>MIN(BD435*(1+BD$6/Setup!$C$13),BD$7)</f>
        <v/>
      </c>
      <c r="DC436">
        <f>MIN(BE435*(1+BE$6/Setup!$C$13),BE$7)</f>
        <v/>
      </c>
      <c r="DD436">
        <f>MIN(BF435*(1+BF$6/Setup!$C$13),BF$7)</f>
        <v/>
      </c>
      <c r="DE436">
        <f>MIN(BG435*(1+BG$6/Setup!$C$13),BG$7)</f>
        <v/>
      </c>
      <c r="DF436">
        <f>MIN(BH435*(1+BH$6/Setup!$C$13),BH$7)</f>
        <v/>
      </c>
      <c r="DG436">
        <f>MIN(BI435*(1+BI$6/Setup!$C$13),BI$7)</f>
        <v/>
      </c>
      <c r="DH436">
        <f>MIN(BJ435*(1+BJ$6/Setup!$C$13),BJ$7)</f>
        <v/>
      </c>
      <c r="DI436">
        <f>MIN(BK435*(1+BK$6/Setup!$C$13),BK$7)</f>
        <v/>
      </c>
      <c r="DJ436">
        <f>MIN(BL435*(1+BL$6/Setup!$C$13),BL$7)</f>
        <v/>
      </c>
      <c r="DK436">
        <f>MIN(BM435*(1+BM$6/Setup!$C$13),BM$7)</f>
        <v/>
      </c>
      <c r="DL436">
        <f>MIN(BN435*(1+BN$6/Setup!$C$13),BN$7)</f>
        <v/>
      </c>
      <c r="DM436">
        <f>MIN(BO435*(1+BO$6/Setup!$C$13),BO$7)</f>
        <v/>
      </c>
      <c r="DN436">
        <f>MIN(BP435*(1+BP$6/Setup!$C$13),BP$7)</f>
        <v/>
      </c>
      <c r="DO436">
        <f>MIN(BQ435*(1+BQ$6/Setup!$C$13),BQ$7)</f>
        <v/>
      </c>
      <c r="DP436">
        <f>MIN(T435*(1+T$6/Setup!$C$13)-BR436,$H436)</f>
        <v/>
      </c>
      <c r="DQ436">
        <f>MIN(U435*(1+U$6/Setup!$C$13)-BS436,MAX(0,$H436-SUM($DP436:DP436)))</f>
        <v/>
      </c>
      <c r="DR436">
        <f>MIN(V435*(1+V$6/Setup!$C$13)-BT436,MAX(0,$H436-SUM($DP436:DQ436)))</f>
        <v/>
      </c>
      <c r="DS436">
        <f>MIN(W435*(1+W$6/Setup!$C$13)-BU436,MAX(0,$H436-SUM($DP436:DR436)))</f>
        <v/>
      </c>
      <c r="DT436">
        <f>MIN(X435*(1+X$6/Setup!$C$13)-BV436,MAX(0,$H436-SUM($DP436:DS436)))</f>
        <v/>
      </c>
      <c r="DU436">
        <f>MIN(Y435*(1+Y$6/Setup!$C$13)-BW436,MAX(0,$H436-SUM($DP436:DT436)))</f>
        <v/>
      </c>
      <c r="DV436">
        <f>MIN(Z435*(1+Z$6/Setup!$C$13)-BX436,MAX(0,$H436-SUM($DP436:DU436)))</f>
        <v/>
      </c>
      <c r="DW436">
        <f>MIN(AA435*(1+AA$6/Setup!$C$13)-BY436,MAX(0,$H436-SUM($DP436:DV436)))</f>
        <v/>
      </c>
      <c r="DX436">
        <f>MIN(AB435*(1+AB$6/Setup!$C$13)-BZ436,MAX(0,$H436-SUM($DP436:DW436)))</f>
        <v/>
      </c>
      <c r="DY436">
        <f>MIN(AC435*(1+AC$6/Setup!$C$13)-CA436,MAX(0,$H436-SUM($DP436:DX436)))</f>
        <v/>
      </c>
      <c r="DZ436">
        <f>MIN(AD435*(1+AD$6/Setup!$C$13)-CB436,MAX(0,$H436-SUM($DP436:DY436)))</f>
        <v/>
      </c>
      <c r="EA436">
        <f>MIN(AE435*(1+AE$6/Setup!$C$13)-CC436,MAX(0,$H436-SUM($DP436:DZ436)))</f>
        <v/>
      </c>
      <c r="EB436">
        <f>MIN(AF435*(1+AF$6/Setup!$C$13)-CD436,MAX(0,$H436-SUM($DP436:EA436)))</f>
        <v/>
      </c>
      <c r="EC436">
        <f>MIN(AG435*(1+AG$6/Setup!$C$13)-CE436,MAX(0,$H436-SUM($DP436:EB436)))</f>
        <v/>
      </c>
      <c r="ED436">
        <f>MIN(AH435*(1+AH$6/Setup!$C$13)-CF436,MAX(0,$H436-SUM($DP436:EC436)))</f>
        <v/>
      </c>
      <c r="EE436">
        <f>MIN(AI435*(1+AI$6/Setup!$C$13)-CG436,MAX(0,$H436-SUM($DP436:ED436)))</f>
        <v/>
      </c>
      <c r="EF436">
        <f>MIN(AJ435*(1+AJ$6/Setup!$C$13)-CH436,MAX(0,$H436-SUM($DP436:EE436)))</f>
        <v/>
      </c>
      <c r="EG436">
        <f>MIN(AK435*(1+AK$6/Setup!$C$13)-CI436,MAX(0,$H436-SUM($DP436:EF436)))</f>
        <v/>
      </c>
      <c r="EH436">
        <f>MIN(AL435*(1+AL$6/Setup!$C$13)-CJ436,MAX(0,$H436-SUM($DP436:EG436)))</f>
        <v/>
      </c>
      <c r="EI436">
        <f>MIN(AM435*(1+AM$6/Setup!$C$13)-CK436,MAX(0,$H436-SUM($DP436:EH436)))</f>
        <v/>
      </c>
      <c r="EJ436">
        <f>MIN(AN435*(1+AN$6/Setup!$C$13)-CL436,MAX(0,$H436-SUM($DP436:EI436)))</f>
        <v/>
      </c>
      <c r="EK436">
        <f>MIN(AO435*(1+AO$6/Setup!$C$13)-CM436,MAX(0,$H436-SUM($DP436:EJ436)))</f>
        <v/>
      </c>
      <c r="EL436">
        <f>MIN(AP435*(1+AP$6/Setup!$C$13)-CN436,MAX(0,$H436-SUM($DP436:EK436)))</f>
        <v/>
      </c>
      <c r="EM436">
        <f>MIN(AQ435*(1+AQ$6/Setup!$C$13)-CO436,MAX(0,$H436-SUM($DP436:EL436)))</f>
        <v/>
      </c>
      <c r="EN436">
        <f>MIN(AR435*(1+AR$6/Setup!$C$13)-CP436,MAX(0,$H436-SUM($DP436:EM436)))</f>
        <v/>
      </c>
      <c r="EO436">
        <f>MIN(AS435*(1+AS$6/Setup!$C$13)-CQ436,MAX(0,$H436-SUM($DP436:EN436)))</f>
        <v/>
      </c>
      <c r="EP436">
        <f>MIN(AT435*(1+AT$6/Setup!$C$13)-CR436,MAX(0,$H436-SUM($DP436:EO436)))</f>
        <v/>
      </c>
      <c r="EQ436">
        <f>MIN(AU435*(1+AU$6/Setup!$C$13)-CS436,MAX(0,$H436-SUM($DP436:EP436)))</f>
        <v/>
      </c>
      <c r="ER436">
        <f>MIN(AV435*(1+AV$6/Setup!$C$13)-CT436,MAX(0,$H436-SUM($DP436:EQ436)))</f>
        <v/>
      </c>
      <c r="ES436">
        <f>MIN(AW435*(1+AW$6/Setup!$C$13)-CU436,MAX(0,$H436-SUM($DP436:ER436)))</f>
        <v/>
      </c>
      <c r="ET436">
        <f>MIN(AX435*(1+AX$6/Setup!$C$13)-CV436,MAX(0,$H436-SUM($DP436:ES436)))</f>
        <v/>
      </c>
      <c r="EU436">
        <f>MIN(AY435*(1+AY$6/Setup!$C$13)-CW436,MAX(0,$H436-SUM($DP436:ET436)))</f>
        <v/>
      </c>
      <c r="EV436">
        <f>MIN(AZ435*(1+AZ$6/Setup!$C$13)-CX436,MAX(0,$H436-SUM($DP436:EU436)))</f>
        <v/>
      </c>
      <c r="EW436">
        <f>MIN(BA435*(1+BA$6/Setup!$C$13)-CY436,MAX(0,$H436-SUM($DP436:EV436)))</f>
        <v/>
      </c>
      <c r="EX436">
        <f>MIN(BB435*(1+BB$6/Setup!$C$13)-CZ436,MAX(0,$H436-SUM($DP436:EW436)))</f>
        <v/>
      </c>
      <c r="EY436">
        <f>MIN(BC435*(1+BC$6/Setup!$C$13)-DA436,MAX(0,$H436-SUM($DP436:EX436)))</f>
        <v/>
      </c>
      <c r="EZ436">
        <f>MIN(BD435*(1+BD$6/Setup!$C$13)-DB436,MAX(0,$H436-SUM($DP436:EY436)))</f>
        <v/>
      </c>
      <c r="FA436">
        <f>MIN(BE435*(1+BE$6/Setup!$C$13)-DC436,MAX(0,$H436-SUM($DP436:EZ436)))</f>
        <v/>
      </c>
      <c r="FB436">
        <f>MIN(BF435*(1+BF$6/Setup!$C$13)-DD436,MAX(0,$H436-SUM($DP436:FA436)))</f>
        <v/>
      </c>
      <c r="FC436">
        <f>MIN(BG435*(1+BG$6/Setup!$C$13)-DE436,MAX(0,$H436-SUM($DP436:FB436)))</f>
        <v/>
      </c>
      <c r="FD436">
        <f>MIN(BH435*(1+BH$6/Setup!$C$13)-DF436,MAX(0,$H436-SUM($DP436:FC436)))</f>
        <v/>
      </c>
      <c r="FE436">
        <f>MIN(BI435*(1+BI$6/Setup!$C$13)-DG436,MAX(0,$H436-SUM($DP436:FD436)))</f>
        <v/>
      </c>
      <c r="FF436">
        <f>MIN(BJ435*(1+BJ$6/Setup!$C$13)-DH436,MAX(0,$H436-SUM($DP436:FE436)))</f>
        <v/>
      </c>
      <c r="FG436">
        <f>MIN(BK435*(1+BK$6/Setup!$C$13)-DI436,MAX(0,$H436-SUM($DP436:FF436)))</f>
        <v/>
      </c>
      <c r="FH436">
        <f>MIN(BL435*(1+BL$6/Setup!$C$13)-DJ436,MAX(0,$H436-SUM($DP436:FG436)))</f>
        <v/>
      </c>
      <c r="FI436">
        <f>MIN(BM435*(1+BM$6/Setup!$C$13)-DK436,MAX(0,$H436-SUM($DP436:FH436)))</f>
        <v/>
      </c>
      <c r="FJ436">
        <f>MIN(BN435*(1+BN$6/Setup!$C$13)-DL436,MAX(0,$H436-SUM($DP436:FI436)))</f>
        <v/>
      </c>
      <c r="FK436">
        <f>MIN(BO435*(1+BO$6/Setup!$C$13)-DM436,MAX(0,$H436-SUM($DP436:FJ436)))</f>
        <v/>
      </c>
      <c r="FL436">
        <f>MIN(BP435*(1+BP$6/Setup!$C$13)-DN436,MAX(0,$H436-SUM($DP436:FK436)))</f>
        <v/>
      </c>
      <c r="FM436">
        <f>MIN(BQ435*(1+BQ$6/Setup!$C$13)-DO436,MAX(0,$H436-SUM($DP436:FL436)))</f>
        <v/>
      </c>
    </row>
    <row r="437">
      <c r="A437">
        <f>A436+1</f>
        <v/>
      </c>
      <c r="B437">
        <f>IF(Setup!$C$6="Every week",Setup!$C$7+7*(A437-1),IF(Setup!$C$6="Every 2 weeks",Setup!$C$7+14*(A437-1),IF(Setup!$C$6="Every month",EDATE(Setup!$C$7,A437-1),EOMONTH(Setup!$C$7,INT((A437-1+Setup!$C$20)/2)-1)+MIN(IF(MOD(A437-1+Setup!$C$20,2)=0,Setup!$C$18,Setup!$C$19),DAY(EOMONTH(Setup!$C$7,INT((A437-1+Setup!$C$20)/2)))))))</f>
        <v/>
      </c>
      <c r="C437">
        <f>N('Paycheck Plan'!J433)</f>
        <v/>
      </c>
      <c r="D437">
        <f>N('Paycheck Plan'!K433)</f>
        <v/>
      </c>
      <c r="E437">
        <f>MIN(MAX(0,Setup!$C$10-F436),MAX(0,Setup!$C$8+C437-G437))</f>
        <v/>
      </c>
      <c r="F437">
        <f>F436+E437</f>
        <v/>
      </c>
      <c r="G437">
        <f>MIN(Setup!$C$14,MAX(0,Setup!$C$8+C437))</f>
        <v/>
      </c>
      <c r="H437">
        <f>MAX(0,Setup!$C$8+C437-G437-E437)+SUM($T$7:$BQ$7)-SUM(BR437:DO437)</f>
        <v/>
      </c>
      <c r="I437">
        <f>SUMPRODUCT(T436:BQ436,$T$6:$BQ$6)/Setup!$C$13</f>
        <v/>
      </c>
      <c r="J437">
        <f>SUM(T437:BQ437)</f>
        <v/>
      </c>
      <c r="K437">
        <f>IF(MAX(DP437:FM437)&gt;0,MATCH(MAX(DP437:FM437),DP437:FM437,0),1)</f>
        <v/>
      </c>
      <c r="T437">
        <f>MAX(0,T436*(1+T$6/Setup!$C$13)-BR437-DP437)+IF($K437=1,$D437,0)</f>
        <v/>
      </c>
      <c r="U437">
        <f>MAX(0,U436*(1+U$6/Setup!$C$13)-BS437-DQ437)+IF($K437=2,$D437,0)</f>
        <v/>
      </c>
      <c r="V437">
        <f>MAX(0,V436*(1+V$6/Setup!$C$13)-BT437-DR437)+IF($K437=3,$D437,0)</f>
        <v/>
      </c>
      <c r="W437">
        <f>MAX(0,W436*(1+W$6/Setup!$C$13)-BU437-DS437)+IF($K437=4,$D437,0)</f>
        <v/>
      </c>
      <c r="X437">
        <f>MAX(0,X436*(1+X$6/Setup!$C$13)-BV437-DT437)+IF($K437=5,$D437,0)</f>
        <v/>
      </c>
      <c r="Y437">
        <f>MAX(0,Y436*(1+Y$6/Setup!$C$13)-BW437-DU437)+IF($K437=6,$D437,0)</f>
        <v/>
      </c>
      <c r="Z437">
        <f>MAX(0,Z436*(1+Z$6/Setup!$C$13)-BX437-DV437)+IF($K437=7,$D437,0)</f>
        <v/>
      </c>
      <c r="AA437">
        <f>MAX(0,AA436*(1+AA$6/Setup!$C$13)-BY437-DW437)+IF($K437=8,$D437,0)</f>
        <v/>
      </c>
      <c r="AB437">
        <f>MAX(0,AB436*(1+AB$6/Setup!$C$13)-BZ437-DX437)+IF($K437=9,$D437,0)</f>
        <v/>
      </c>
      <c r="AC437">
        <f>MAX(0,AC436*(1+AC$6/Setup!$C$13)-CA437-DY437)+IF($K437=10,$D437,0)</f>
        <v/>
      </c>
      <c r="AD437">
        <f>MAX(0,AD436*(1+AD$6/Setup!$C$13)-CB437-DZ437)+IF($K437=11,$D437,0)</f>
        <v/>
      </c>
      <c r="AE437">
        <f>MAX(0,AE436*(1+AE$6/Setup!$C$13)-CC437-EA437)+IF($K437=12,$D437,0)</f>
        <v/>
      </c>
      <c r="AF437">
        <f>MAX(0,AF436*(1+AF$6/Setup!$C$13)-CD437-EB437)+IF($K437=13,$D437,0)</f>
        <v/>
      </c>
      <c r="AG437">
        <f>MAX(0,AG436*(1+AG$6/Setup!$C$13)-CE437-EC437)+IF($K437=14,$D437,0)</f>
        <v/>
      </c>
      <c r="AH437">
        <f>MAX(0,AH436*(1+AH$6/Setup!$C$13)-CF437-ED437)+IF($K437=15,$D437,0)</f>
        <v/>
      </c>
      <c r="AI437">
        <f>MAX(0,AI436*(1+AI$6/Setup!$C$13)-CG437-EE437)+IF($K437=16,$D437,0)</f>
        <v/>
      </c>
      <c r="AJ437">
        <f>MAX(0,AJ436*(1+AJ$6/Setup!$C$13)-CH437-EF437)+IF($K437=17,$D437,0)</f>
        <v/>
      </c>
      <c r="AK437">
        <f>MAX(0,AK436*(1+AK$6/Setup!$C$13)-CI437-EG437)+IF($K437=18,$D437,0)</f>
        <v/>
      </c>
      <c r="AL437">
        <f>MAX(0,AL436*(1+AL$6/Setup!$C$13)-CJ437-EH437)+IF($K437=19,$D437,0)</f>
        <v/>
      </c>
      <c r="AM437">
        <f>MAX(0,AM436*(1+AM$6/Setup!$C$13)-CK437-EI437)+IF($K437=20,$D437,0)</f>
        <v/>
      </c>
      <c r="AN437">
        <f>MAX(0,AN436*(1+AN$6/Setup!$C$13)-CL437-EJ437)+IF($K437=21,$D437,0)</f>
        <v/>
      </c>
      <c r="AO437">
        <f>MAX(0,AO436*(1+AO$6/Setup!$C$13)-CM437-EK437)+IF($K437=22,$D437,0)</f>
        <v/>
      </c>
      <c r="AP437">
        <f>MAX(0,AP436*(1+AP$6/Setup!$C$13)-CN437-EL437)+IF($K437=23,$D437,0)</f>
        <v/>
      </c>
      <c r="AQ437">
        <f>MAX(0,AQ436*(1+AQ$6/Setup!$C$13)-CO437-EM437)+IF($K437=24,$D437,0)</f>
        <v/>
      </c>
      <c r="AR437">
        <f>MAX(0,AR436*(1+AR$6/Setup!$C$13)-CP437-EN437)+IF($K437=25,$D437,0)</f>
        <v/>
      </c>
      <c r="AS437">
        <f>MAX(0,AS436*(1+AS$6/Setup!$C$13)-CQ437-EO437)+IF($K437=26,$D437,0)</f>
        <v/>
      </c>
      <c r="AT437">
        <f>MAX(0,AT436*(1+AT$6/Setup!$C$13)-CR437-EP437)+IF($K437=27,$D437,0)</f>
        <v/>
      </c>
      <c r="AU437">
        <f>MAX(0,AU436*(1+AU$6/Setup!$C$13)-CS437-EQ437)+IF($K437=28,$D437,0)</f>
        <v/>
      </c>
      <c r="AV437">
        <f>MAX(0,AV436*(1+AV$6/Setup!$C$13)-CT437-ER437)+IF($K437=29,$D437,0)</f>
        <v/>
      </c>
      <c r="AW437">
        <f>MAX(0,AW436*(1+AW$6/Setup!$C$13)-CU437-ES437)+IF($K437=30,$D437,0)</f>
        <v/>
      </c>
      <c r="AX437">
        <f>MAX(0,AX436*(1+AX$6/Setup!$C$13)-CV437-ET437)+IF($K437=31,$D437,0)</f>
        <v/>
      </c>
      <c r="AY437">
        <f>MAX(0,AY436*(1+AY$6/Setup!$C$13)-CW437-EU437)+IF($K437=32,$D437,0)</f>
        <v/>
      </c>
      <c r="AZ437">
        <f>MAX(0,AZ436*(1+AZ$6/Setup!$C$13)-CX437-EV437)+IF($K437=33,$D437,0)</f>
        <v/>
      </c>
      <c r="BA437">
        <f>MAX(0,BA436*(1+BA$6/Setup!$C$13)-CY437-EW437)+IF($K437=34,$D437,0)</f>
        <v/>
      </c>
      <c r="BB437">
        <f>MAX(0,BB436*(1+BB$6/Setup!$C$13)-CZ437-EX437)+IF($K437=35,$D437,0)</f>
        <v/>
      </c>
      <c r="BC437">
        <f>MAX(0,BC436*(1+BC$6/Setup!$C$13)-DA437-EY437)+IF($K437=36,$D437,0)</f>
        <v/>
      </c>
      <c r="BD437">
        <f>MAX(0,BD436*(1+BD$6/Setup!$C$13)-DB437-EZ437)+IF($K437=37,$D437,0)</f>
        <v/>
      </c>
      <c r="BE437">
        <f>MAX(0,BE436*(1+BE$6/Setup!$C$13)-DC437-FA437)+IF($K437=38,$D437,0)</f>
        <v/>
      </c>
      <c r="BF437">
        <f>MAX(0,BF436*(1+BF$6/Setup!$C$13)-DD437-FB437)+IF($K437=39,$D437,0)</f>
        <v/>
      </c>
      <c r="BG437">
        <f>MAX(0,BG436*(1+BG$6/Setup!$C$13)-DE437-FC437)+IF($K437=40,$D437,0)</f>
        <v/>
      </c>
      <c r="BH437">
        <f>MAX(0,BH436*(1+BH$6/Setup!$C$13)-DF437-FD437)+IF($K437=41,$D437,0)</f>
        <v/>
      </c>
      <c r="BI437">
        <f>MAX(0,BI436*(1+BI$6/Setup!$C$13)-DG437-FE437)+IF($K437=42,$D437,0)</f>
        <v/>
      </c>
      <c r="BJ437">
        <f>MAX(0,BJ436*(1+BJ$6/Setup!$C$13)-DH437-FF437)+IF($K437=43,$D437,0)</f>
        <v/>
      </c>
      <c r="BK437">
        <f>MAX(0,BK436*(1+BK$6/Setup!$C$13)-DI437-FG437)+IF($K437=44,$D437,0)</f>
        <v/>
      </c>
      <c r="BL437">
        <f>MAX(0,BL436*(1+BL$6/Setup!$C$13)-DJ437-FH437)+IF($K437=45,$D437,0)</f>
        <v/>
      </c>
      <c r="BM437">
        <f>MAX(0,BM436*(1+BM$6/Setup!$C$13)-DK437-FI437)+IF($K437=46,$D437,0)</f>
        <v/>
      </c>
      <c r="BN437">
        <f>MAX(0,BN436*(1+BN$6/Setup!$C$13)-DL437-FJ437)+IF($K437=47,$D437,0)</f>
        <v/>
      </c>
      <c r="BO437">
        <f>MAX(0,BO436*(1+BO$6/Setup!$C$13)-DM437-FK437)+IF($K437=48,$D437,0)</f>
        <v/>
      </c>
      <c r="BP437">
        <f>MAX(0,BP436*(1+BP$6/Setup!$C$13)-DN437-FL437)+IF($K437=49,$D437,0)</f>
        <v/>
      </c>
      <c r="BQ437">
        <f>MAX(0,BQ436*(1+BQ$6/Setup!$C$13)-DO437-FM437)+IF($K437=50,$D437,0)</f>
        <v/>
      </c>
      <c r="BR437">
        <f>MIN(T436*(1+T$6/Setup!$C$13),T$7)</f>
        <v/>
      </c>
      <c r="BS437">
        <f>MIN(U436*(1+U$6/Setup!$C$13),U$7)</f>
        <v/>
      </c>
      <c r="BT437">
        <f>MIN(V436*(1+V$6/Setup!$C$13),V$7)</f>
        <v/>
      </c>
      <c r="BU437">
        <f>MIN(W436*(1+W$6/Setup!$C$13),W$7)</f>
        <v/>
      </c>
      <c r="BV437">
        <f>MIN(X436*(1+X$6/Setup!$C$13),X$7)</f>
        <v/>
      </c>
      <c r="BW437">
        <f>MIN(Y436*(1+Y$6/Setup!$C$13),Y$7)</f>
        <v/>
      </c>
      <c r="BX437">
        <f>MIN(Z436*(1+Z$6/Setup!$C$13),Z$7)</f>
        <v/>
      </c>
      <c r="BY437">
        <f>MIN(AA436*(1+AA$6/Setup!$C$13),AA$7)</f>
        <v/>
      </c>
      <c r="BZ437">
        <f>MIN(AB436*(1+AB$6/Setup!$C$13),AB$7)</f>
        <v/>
      </c>
      <c r="CA437">
        <f>MIN(AC436*(1+AC$6/Setup!$C$13),AC$7)</f>
        <v/>
      </c>
      <c r="CB437">
        <f>MIN(AD436*(1+AD$6/Setup!$C$13),AD$7)</f>
        <v/>
      </c>
      <c r="CC437">
        <f>MIN(AE436*(1+AE$6/Setup!$C$13),AE$7)</f>
        <v/>
      </c>
      <c r="CD437">
        <f>MIN(AF436*(1+AF$6/Setup!$C$13),AF$7)</f>
        <v/>
      </c>
      <c r="CE437">
        <f>MIN(AG436*(1+AG$6/Setup!$C$13),AG$7)</f>
        <v/>
      </c>
      <c r="CF437">
        <f>MIN(AH436*(1+AH$6/Setup!$C$13),AH$7)</f>
        <v/>
      </c>
      <c r="CG437">
        <f>MIN(AI436*(1+AI$6/Setup!$C$13),AI$7)</f>
        <v/>
      </c>
      <c r="CH437">
        <f>MIN(AJ436*(1+AJ$6/Setup!$C$13),AJ$7)</f>
        <v/>
      </c>
      <c r="CI437">
        <f>MIN(AK436*(1+AK$6/Setup!$C$13),AK$7)</f>
        <v/>
      </c>
      <c r="CJ437">
        <f>MIN(AL436*(1+AL$6/Setup!$C$13),AL$7)</f>
        <v/>
      </c>
      <c r="CK437">
        <f>MIN(AM436*(1+AM$6/Setup!$C$13),AM$7)</f>
        <v/>
      </c>
      <c r="CL437">
        <f>MIN(AN436*(1+AN$6/Setup!$C$13),AN$7)</f>
        <v/>
      </c>
      <c r="CM437">
        <f>MIN(AO436*(1+AO$6/Setup!$C$13),AO$7)</f>
        <v/>
      </c>
      <c r="CN437">
        <f>MIN(AP436*(1+AP$6/Setup!$C$13),AP$7)</f>
        <v/>
      </c>
      <c r="CO437">
        <f>MIN(AQ436*(1+AQ$6/Setup!$C$13),AQ$7)</f>
        <v/>
      </c>
      <c r="CP437">
        <f>MIN(AR436*(1+AR$6/Setup!$C$13),AR$7)</f>
        <v/>
      </c>
      <c r="CQ437">
        <f>MIN(AS436*(1+AS$6/Setup!$C$13),AS$7)</f>
        <v/>
      </c>
      <c r="CR437">
        <f>MIN(AT436*(1+AT$6/Setup!$C$13),AT$7)</f>
        <v/>
      </c>
      <c r="CS437">
        <f>MIN(AU436*(1+AU$6/Setup!$C$13),AU$7)</f>
        <v/>
      </c>
      <c r="CT437">
        <f>MIN(AV436*(1+AV$6/Setup!$C$13),AV$7)</f>
        <v/>
      </c>
      <c r="CU437">
        <f>MIN(AW436*(1+AW$6/Setup!$C$13),AW$7)</f>
        <v/>
      </c>
      <c r="CV437">
        <f>MIN(AX436*(1+AX$6/Setup!$C$13),AX$7)</f>
        <v/>
      </c>
      <c r="CW437">
        <f>MIN(AY436*(1+AY$6/Setup!$C$13),AY$7)</f>
        <v/>
      </c>
      <c r="CX437">
        <f>MIN(AZ436*(1+AZ$6/Setup!$C$13),AZ$7)</f>
        <v/>
      </c>
      <c r="CY437">
        <f>MIN(BA436*(1+BA$6/Setup!$C$13),BA$7)</f>
        <v/>
      </c>
      <c r="CZ437">
        <f>MIN(BB436*(1+BB$6/Setup!$C$13),BB$7)</f>
        <v/>
      </c>
      <c r="DA437">
        <f>MIN(BC436*(1+BC$6/Setup!$C$13),BC$7)</f>
        <v/>
      </c>
      <c r="DB437">
        <f>MIN(BD436*(1+BD$6/Setup!$C$13),BD$7)</f>
        <v/>
      </c>
      <c r="DC437">
        <f>MIN(BE436*(1+BE$6/Setup!$C$13),BE$7)</f>
        <v/>
      </c>
      <c r="DD437">
        <f>MIN(BF436*(1+BF$6/Setup!$C$13),BF$7)</f>
        <v/>
      </c>
      <c r="DE437">
        <f>MIN(BG436*(1+BG$6/Setup!$C$13),BG$7)</f>
        <v/>
      </c>
      <c r="DF437">
        <f>MIN(BH436*(1+BH$6/Setup!$C$13),BH$7)</f>
        <v/>
      </c>
      <c r="DG437">
        <f>MIN(BI436*(1+BI$6/Setup!$C$13),BI$7)</f>
        <v/>
      </c>
      <c r="DH437">
        <f>MIN(BJ436*(1+BJ$6/Setup!$C$13),BJ$7)</f>
        <v/>
      </c>
      <c r="DI437">
        <f>MIN(BK436*(1+BK$6/Setup!$C$13),BK$7)</f>
        <v/>
      </c>
      <c r="DJ437">
        <f>MIN(BL436*(1+BL$6/Setup!$C$13),BL$7)</f>
        <v/>
      </c>
      <c r="DK437">
        <f>MIN(BM436*(1+BM$6/Setup!$C$13),BM$7)</f>
        <v/>
      </c>
      <c r="DL437">
        <f>MIN(BN436*(1+BN$6/Setup!$C$13),BN$7)</f>
        <v/>
      </c>
      <c r="DM437">
        <f>MIN(BO436*(1+BO$6/Setup!$C$13),BO$7)</f>
        <v/>
      </c>
      <c r="DN437">
        <f>MIN(BP436*(1+BP$6/Setup!$C$13),BP$7)</f>
        <v/>
      </c>
      <c r="DO437">
        <f>MIN(BQ436*(1+BQ$6/Setup!$C$13),BQ$7)</f>
        <v/>
      </c>
      <c r="DP437">
        <f>MIN(T436*(1+T$6/Setup!$C$13)-BR437,$H437)</f>
        <v/>
      </c>
      <c r="DQ437">
        <f>MIN(U436*(1+U$6/Setup!$C$13)-BS437,MAX(0,$H437-SUM($DP437:DP437)))</f>
        <v/>
      </c>
      <c r="DR437">
        <f>MIN(V436*(1+V$6/Setup!$C$13)-BT437,MAX(0,$H437-SUM($DP437:DQ437)))</f>
        <v/>
      </c>
      <c r="DS437">
        <f>MIN(W436*(1+W$6/Setup!$C$13)-BU437,MAX(0,$H437-SUM($DP437:DR437)))</f>
        <v/>
      </c>
      <c r="DT437">
        <f>MIN(X436*(1+X$6/Setup!$C$13)-BV437,MAX(0,$H437-SUM($DP437:DS437)))</f>
        <v/>
      </c>
      <c r="DU437">
        <f>MIN(Y436*(1+Y$6/Setup!$C$13)-BW437,MAX(0,$H437-SUM($DP437:DT437)))</f>
        <v/>
      </c>
      <c r="DV437">
        <f>MIN(Z436*(1+Z$6/Setup!$C$13)-BX437,MAX(0,$H437-SUM($DP437:DU437)))</f>
        <v/>
      </c>
      <c r="DW437">
        <f>MIN(AA436*(1+AA$6/Setup!$C$13)-BY437,MAX(0,$H437-SUM($DP437:DV437)))</f>
        <v/>
      </c>
      <c r="DX437">
        <f>MIN(AB436*(1+AB$6/Setup!$C$13)-BZ437,MAX(0,$H437-SUM($DP437:DW437)))</f>
        <v/>
      </c>
      <c r="DY437">
        <f>MIN(AC436*(1+AC$6/Setup!$C$13)-CA437,MAX(0,$H437-SUM($DP437:DX437)))</f>
        <v/>
      </c>
      <c r="DZ437">
        <f>MIN(AD436*(1+AD$6/Setup!$C$13)-CB437,MAX(0,$H437-SUM($DP437:DY437)))</f>
        <v/>
      </c>
      <c r="EA437">
        <f>MIN(AE436*(1+AE$6/Setup!$C$13)-CC437,MAX(0,$H437-SUM($DP437:DZ437)))</f>
        <v/>
      </c>
      <c r="EB437">
        <f>MIN(AF436*(1+AF$6/Setup!$C$13)-CD437,MAX(0,$H437-SUM($DP437:EA437)))</f>
        <v/>
      </c>
      <c r="EC437">
        <f>MIN(AG436*(1+AG$6/Setup!$C$13)-CE437,MAX(0,$H437-SUM($DP437:EB437)))</f>
        <v/>
      </c>
      <c r="ED437">
        <f>MIN(AH436*(1+AH$6/Setup!$C$13)-CF437,MAX(0,$H437-SUM($DP437:EC437)))</f>
        <v/>
      </c>
      <c r="EE437">
        <f>MIN(AI436*(1+AI$6/Setup!$C$13)-CG437,MAX(0,$H437-SUM($DP437:ED437)))</f>
        <v/>
      </c>
      <c r="EF437">
        <f>MIN(AJ436*(1+AJ$6/Setup!$C$13)-CH437,MAX(0,$H437-SUM($DP437:EE437)))</f>
        <v/>
      </c>
      <c r="EG437">
        <f>MIN(AK436*(1+AK$6/Setup!$C$13)-CI437,MAX(0,$H437-SUM($DP437:EF437)))</f>
        <v/>
      </c>
      <c r="EH437">
        <f>MIN(AL436*(1+AL$6/Setup!$C$13)-CJ437,MAX(0,$H437-SUM($DP437:EG437)))</f>
        <v/>
      </c>
      <c r="EI437">
        <f>MIN(AM436*(1+AM$6/Setup!$C$13)-CK437,MAX(0,$H437-SUM($DP437:EH437)))</f>
        <v/>
      </c>
      <c r="EJ437">
        <f>MIN(AN436*(1+AN$6/Setup!$C$13)-CL437,MAX(0,$H437-SUM($DP437:EI437)))</f>
        <v/>
      </c>
      <c r="EK437">
        <f>MIN(AO436*(1+AO$6/Setup!$C$13)-CM437,MAX(0,$H437-SUM($DP437:EJ437)))</f>
        <v/>
      </c>
      <c r="EL437">
        <f>MIN(AP436*(1+AP$6/Setup!$C$13)-CN437,MAX(0,$H437-SUM($DP437:EK437)))</f>
        <v/>
      </c>
      <c r="EM437">
        <f>MIN(AQ436*(1+AQ$6/Setup!$C$13)-CO437,MAX(0,$H437-SUM($DP437:EL437)))</f>
        <v/>
      </c>
      <c r="EN437">
        <f>MIN(AR436*(1+AR$6/Setup!$C$13)-CP437,MAX(0,$H437-SUM($DP437:EM437)))</f>
        <v/>
      </c>
      <c r="EO437">
        <f>MIN(AS436*(1+AS$6/Setup!$C$13)-CQ437,MAX(0,$H437-SUM($DP437:EN437)))</f>
        <v/>
      </c>
      <c r="EP437">
        <f>MIN(AT436*(1+AT$6/Setup!$C$13)-CR437,MAX(0,$H437-SUM($DP437:EO437)))</f>
        <v/>
      </c>
      <c r="EQ437">
        <f>MIN(AU436*(1+AU$6/Setup!$C$13)-CS437,MAX(0,$H437-SUM($DP437:EP437)))</f>
        <v/>
      </c>
      <c r="ER437">
        <f>MIN(AV436*(1+AV$6/Setup!$C$13)-CT437,MAX(0,$H437-SUM($DP437:EQ437)))</f>
        <v/>
      </c>
      <c r="ES437">
        <f>MIN(AW436*(1+AW$6/Setup!$C$13)-CU437,MAX(0,$H437-SUM($DP437:ER437)))</f>
        <v/>
      </c>
      <c r="ET437">
        <f>MIN(AX436*(1+AX$6/Setup!$C$13)-CV437,MAX(0,$H437-SUM($DP437:ES437)))</f>
        <v/>
      </c>
      <c r="EU437">
        <f>MIN(AY436*(1+AY$6/Setup!$C$13)-CW437,MAX(0,$H437-SUM($DP437:ET437)))</f>
        <v/>
      </c>
      <c r="EV437">
        <f>MIN(AZ436*(1+AZ$6/Setup!$C$13)-CX437,MAX(0,$H437-SUM($DP437:EU437)))</f>
        <v/>
      </c>
      <c r="EW437">
        <f>MIN(BA436*(1+BA$6/Setup!$C$13)-CY437,MAX(0,$H437-SUM($DP437:EV437)))</f>
        <v/>
      </c>
      <c r="EX437">
        <f>MIN(BB436*(1+BB$6/Setup!$C$13)-CZ437,MAX(0,$H437-SUM($DP437:EW437)))</f>
        <v/>
      </c>
      <c r="EY437">
        <f>MIN(BC436*(1+BC$6/Setup!$C$13)-DA437,MAX(0,$H437-SUM($DP437:EX437)))</f>
        <v/>
      </c>
      <c r="EZ437">
        <f>MIN(BD436*(1+BD$6/Setup!$C$13)-DB437,MAX(0,$H437-SUM($DP437:EY437)))</f>
        <v/>
      </c>
      <c r="FA437">
        <f>MIN(BE436*(1+BE$6/Setup!$C$13)-DC437,MAX(0,$H437-SUM($DP437:EZ437)))</f>
        <v/>
      </c>
      <c r="FB437">
        <f>MIN(BF436*(1+BF$6/Setup!$C$13)-DD437,MAX(0,$H437-SUM($DP437:FA437)))</f>
        <v/>
      </c>
      <c r="FC437">
        <f>MIN(BG436*(1+BG$6/Setup!$C$13)-DE437,MAX(0,$H437-SUM($DP437:FB437)))</f>
        <v/>
      </c>
      <c r="FD437">
        <f>MIN(BH436*(1+BH$6/Setup!$C$13)-DF437,MAX(0,$H437-SUM($DP437:FC437)))</f>
        <v/>
      </c>
      <c r="FE437">
        <f>MIN(BI436*(1+BI$6/Setup!$C$13)-DG437,MAX(0,$H437-SUM($DP437:FD437)))</f>
        <v/>
      </c>
      <c r="FF437">
        <f>MIN(BJ436*(1+BJ$6/Setup!$C$13)-DH437,MAX(0,$H437-SUM($DP437:FE437)))</f>
        <v/>
      </c>
      <c r="FG437">
        <f>MIN(BK436*(1+BK$6/Setup!$C$13)-DI437,MAX(0,$H437-SUM($DP437:FF437)))</f>
        <v/>
      </c>
      <c r="FH437">
        <f>MIN(BL436*(1+BL$6/Setup!$C$13)-DJ437,MAX(0,$H437-SUM($DP437:FG437)))</f>
        <v/>
      </c>
      <c r="FI437">
        <f>MIN(BM436*(1+BM$6/Setup!$C$13)-DK437,MAX(0,$H437-SUM($DP437:FH437)))</f>
        <v/>
      </c>
      <c r="FJ437">
        <f>MIN(BN436*(1+BN$6/Setup!$C$13)-DL437,MAX(0,$H437-SUM($DP437:FI437)))</f>
        <v/>
      </c>
      <c r="FK437">
        <f>MIN(BO436*(1+BO$6/Setup!$C$13)-DM437,MAX(0,$H437-SUM($DP437:FJ437)))</f>
        <v/>
      </c>
      <c r="FL437">
        <f>MIN(BP436*(1+BP$6/Setup!$C$13)-DN437,MAX(0,$H437-SUM($DP437:FK437)))</f>
        <v/>
      </c>
      <c r="FM437">
        <f>MIN(BQ436*(1+BQ$6/Setup!$C$13)-DO437,MAX(0,$H437-SUM($DP437:FL437)))</f>
        <v/>
      </c>
    </row>
    <row r="438">
      <c r="A438">
        <f>A437+1</f>
        <v/>
      </c>
      <c r="B438">
        <f>IF(Setup!$C$6="Every week",Setup!$C$7+7*(A438-1),IF(Setup!$C$6="Every 2 weeks",Setup!$C$7+14*(A438-1),IF(Setup!$C$6="Every month",EDATE(Setup!$C$7,A438-1),EOMONTH(Setup!$C$7,INT((A438-1+Setup!$C$20)/2)-1)+MIN(IF(MOD(A438-1+Setup!$C$20,2)=0,Setup!$C$18,Setup!$C$19),DAY(EOMONTH(Setup!$C$7,INT((A438-1+Setup!$C$20)/2)))))))</f>
        <v/>
      </c>
      <c r="C438">
        <f>N('Paycheck Plan'!J434)</f>
        <v/>
      </c>
      <c r="D438">
        <f>N('Paycheck Plan'!K434)</f>
        <v/>
      </c>
      <c r="E438">
        <f>MIN(MAX(0,Setup!$C$10-F437),MAX(0,Setup!$C$8+C438-G438))</f>
        <v/>
      </c>
      <c r="F438">
        <f>F437+E438</f>
        <v/>
      </c>
      <c r="G438">
        <f>MIN(Setup!$C$14,MAX(0,Setup!$C$8+C438))</f>
        <v/>
      </c>
      <c r="H438">
        <f>MAX(0,Setup!$C$8+C438-G438-E438)+SUM($T$7:$BQ$7)-SUM(BR438:DO438)</f>
        <v/>
      </c>
      <c r="I438">
        <f>SUMPRODUCT(T437:BQ437,$T$6:$BQ$6)/Setup!$C$13</f>
        <v/>
      </c>
      <c r="J438">
        <f>SUM(T438:BQ438)</f>
        <v/>
      </c>
      <c r="K438">
        <f>IF(MAX(DP438:FM438)&gt;0,MATCH(MAX(DP438:FM438),DP438:FM438,0),1)</f>
        <v/>
      </c>
      <c r="T438">
        <f>MAX(0,T437*(1+T$6/Setup!$C$13)-BR438-DP438)+IF($K438=1,$D438,0)</f>
        <v/>
      </c>
      <c r="U438">
        <f>MAX(0,U437*(1+U$6/Setup!$C$13)-BS438-DQ438)+IF($K438=2,$D438,0)</f>
        <v/>
      </c>
      <c r="V438">
        <f>MAX(0,V437*(1+V$6/Setup!$C$13)-BT438-DR438)+IF($K438=3,$D438,0)</f>
        <v/>
      </c>
      <c r="W438">
        <f>MAX(0,W437*(1+W$6/Setup!$C$13)-BU438-DS438)+IF($K438=4,$D438,0)</f>
        <v/>
      </c>
      <c r="X438">
        <f>MAX(0,X437*(1+X$6/Setup!$C$13)-BV438-DT438)+IF($K438=5,$D438,0)</f>
        <v/>
      </c>
      <c r="Y438">
        <f>MAX(0,Y437*(1+Y$6/Setup!$C$13)-BW438-DU438)+IF($K438=6,$D438,0)</f>
        <v/>
      </c>
      <c r="Z438">
        <f>MAX(0,Z437*(1+Z$6/Setup!$C$13)-BX438-DV438)+IF($K438=7,$D438,0)</f>
        <v/>
      </c>
      <c r="AA438">
        <f>MAX(0,AA437*(1+AA$6/Setup!$C$13)-BY438-DW438)+IF($K438=8,$D438,0)</f>
        <v/>
      </c>
      <c r="AB438">
        <f>MAX(0,AB437*(1+AB$6/Setup!$C$13)-BZ438-DX438)+IF($K438=9,$D438,0)</f>
        <v/>
      </c>
      <c r="AC438">
        <f>MAX(0,AC437*(1+AC$6/Setup!$C$13)-CA438-DY438)+IF($K438=10,$D438,0)</f>
        <v/>
      </c>
      <c r="AD438">
        <f>MAX(0,AD437*(1+AD$6/Setup!$C$13)-CB438-DZ438)+IF($K438=11,$D438,0)</f>
        <v/>
      </c>
      <c r="AE438">
        <f>MAX(0,AE437*(1+AE$6/Setup!$C$13)-CC438-EA438)+IF($K438=12,$D438,0)</f>
        <v/>
      </c>
      <c r="AF438">
        <f>MAX(0,AF437*(1+AF$6/Setup!$C$13)-CD438-EB438)+IF($K438=13,$D438,0)</f>
        <v/>
      </c>
      <c r="AG438">
        <f>MAX(0,AG437*(1+AG$6/Setup!$C$13)-CE438-EC438)+IF($K438=14,$D438,0)</f>
        <v/>
      </c>
      <c r="AH438">
        <f>MAX(0,AH437*(1+AH$6/Setup!$C$13)-CF438-ED438)+IF($K438=15,$D438,0)</f>
        <v/>
      </c>
      <c r="AI438">
        <f>MAX(0,AI437*(1+AI$6/Setup!$C$13)-CG438-EE438)+IF($K438=16,$D438,0)</f>
        <v/>
      </c>
      <c r="AJ438">
        <f>MAX(0,AJ437*(1+AJ$6/Setup!$C$13)-CH438-EF438)+IF($K438=17,$D438,0)</f>
        <v/>
      </c>
      <c r="AK438">
        <f>MAX(0,AK437*(1+AK$6/Setup!$C$13)-CI438-EG438)+IF($K438=18,$D438,0)</f>
        <v/>
      </c>
      <c r="AL438">
        <f>MAX(0,AL437*(1+AL$6/Setup!$C$13)-CJ438-EH438)+IF($K438=19,$D438,0)</f>
        <v/>
      </c>
      <c r="AM438">
        <f>MAX(0,AM437*(1+AM$6/Setup!$C$13)-CK438-EI438)+IF($K438=20,$D438,0)</f>
        <v/>
      </c>
      <c r="AN438">
        <f>MAX(0,AN437*(1+AN$6/Setup!$C$13)-CL438-EJ438)+IF($K438=21,$D438,0)</f>
        <v/>
      </c>
      <c r="AO438">
        <f>MAX(0,AO437*(1+AO$6/Setup!$C$13)-CM438-EK438)+IF($K438=22,$D438,0)</f>
        <v/>
      </c>
      <c r="AP438">
        <f>MAX(0,AP437*(1+AP$6/Setup!$C$13)-CN438-EL438)+IF($K438=23,$D438,0)</f>
        <v/>
      </c>
      <c r="AQ438">
        <f>MAX(0,AQ437*(1+AQ$6/Setup!$C$13)-CO438-EM438)+IF($K438=24,$D438,0)</f>
        <v/>
      </c>
      <c r="AR438">
        <f>MAX(0,AR437*(1+AR$6/Setup!$C$13)-CP438-EN438)+IF($K438=25,$D438,0)</f>
        <v/>
      </c>
      <c r="AS438">
        <f>MAX(0,AS437*(1+AS$6/Setup!$C$13)-CQ438-EO438)+IF($K438=26,$D438,0)</f>
        <v/>
      </c>
      <c r="AT438">
        <f>MAX(0,AT437*(1+AT$6/Setup!$C$13)-CR438-EP438)+IF($K438=27,$D438,0)</f>
        <v/>
      </c>
      <c r="AU438">
        <f>MAX(0,AU437*(1+AU$6/Setup!$C$13)-CS438-EQ438)+IF($K438=28,$D438,0)</f>
        <v/>
      </c>
      <c r="AV438">
        <f>MAX(0,AV437*(1+AV$6/Setup!$C$13)-CT438-ER438)+IF($K438=29,$D438,0)</f>
        <v/>
      </c>
      <c r="AW438">
        <f>MAX(0,AW437*(1+AW$6/Setup!$C$13)-CU438-ES438)+IF($K438=30,$D438,0)</f>
        <v/>
      </c>
      <c r="AX438">
        <f>MAX(0,AX437*(1+AX$6/Setup!$C$13)-CV438-ET438)+IF($K438=31,$D438,0)</f>
        <v/>
      </c>
      <c r="AY438">
        <f>MAX(0,AY437*(1+AY$6/Setup!$C$13)-CW438-EU438)+IF($K438=32,$D438,0)</f>
        <v/>
      </c>
      <c r="AZ438">
        <f>MAX(0,AZ437*(1+AZ$6/Setup!$C$13)-CX438-EV438)+IF($K438=33,$D438,0)</f>
        <v/>
      </c>
      <c r="BA438">
        <f>MAX(0,BA437*(1+BA$6/Setup!$C$13)-CY438-EW438)+IF($K438=34,$D438,0)</f>
        <v/>
      </c>
      <c r="BB438">
        <f>MAX(0,BB437*(1+BB$6/Setup!$C$13)-CZ438-EX438)+IF($K438=35,$D438,0)</f>
        <v/>
      </c>
      <c r="BC438">
        <f>MAX(0,BC437*(1+BC$6/Setup!$C$13)-DA438-EY438)+IF($K438=36,$D438,0)</f>
        <v/>
      </c>
      <c r="BD438">
        <f>MAX(0,BD437*(1+BD$6/Setup!$C$13)-DB438-EZ438)+IF($K438=37,$D438,0)</f>
        <v/>
      </c>
      <c r="BE438">
        <f>MAX(0,BE437*(1+BE$6/Setup!$C$13)-DC438-FA438)+IF($K438=38,$D438,0)</f>
        <v/>
      </c>
      <c r="BF438">
        <f>MAX(0,BF437*(1+BF$6/Setup!$C$13)-DD438-FB438)+IF($K438=39,$D438,0)</f>
        <v/>
      </c>
      <c r="BG438">
        <f>MAX(0,BG437*(1+BG$6/Setup!$C$13)-DE438-FC438)+IF($K438=40,$D438,0)</f>
        <v/>
      </c>
      <c r="BH438">
        <f>MAX(0,BH437*(1+BH$6/Setup!$C$13)-DF438-FD438)+IF($K438=41,$D438,0)</f>
        <v/>
      </c>
      <c r="BI438">
        <f>MAX(0,BI437*(1+BI$6/Setup!$C$13)-DG438-FE438)+IF($K438=42,$D438,0)</f>
        <v/>
      </c>
      <c r="BJ438">
        <f>MAX(0,BJ437*(1+BJ$6/Setup!$C$13)-DH438-FF438)+IF($K438=43,$D438,0)</f>
        <v/>
      </c>
      <c r="BK438">
        <f>MAX(0,BK437*(1+BK$6/Setup!$C$13)-DI438-FG438)+IF($K438=44,$D438,0)</f>
        <v/>
      </c>
      <c r="BL438">
        <f>MAX(0,BL437*(1+BL$6/Setup!$C$13)-DJ438-FH438)+IF($K438=45,$D438,0)</f>
        <v/>
      </c>
      <c r="BM438">
        <f>MAX(0,BM437*(1+BM$6/Setup!$C$13)-DK438-FI438)+IF($K438=46,$D438,0)</f>
        <v/>
      </c>
      <c r="BN438">
        <f>MAX(0,BN437*(1+BN$6/Setup!$C$13)-DL438-FJ438)+IF($K438=47,$D438,0)</f>
        <v/>
      </c>
      <c r="BO438">
        <f>MAX(0,BO437*(1+BO$6/Setup!$C$13)-DM438-FK438)+IF($K438=48,$D438,0)</f>
        <v/>
      </c>
      <c r="BP438">
        <f>MAX(0,BP437*(1+BP$6/Setup!$C$13)-DN438-FL438)+IF($K438=49,$D438,0)</f>
        <v/>
      </c>
      <c r="BQ438">
        <f>MAX(0,BQ437*(1+BQ$6/Setup!$C$13)-DO438-FM438)+IF($K438=50,$D438,0)</f>
        <v/>
      </c>
      <c r="BR438">
        <f>MIN(T437*(1+T$6/Setup!$C$13),T$7)</f>
        <v/>
      </c>
      <c r="BS438">
        <f>MIN(U437*(1+U$6/Setup!$C$13),U$7)</f>
        <v/>
      </c>
      <c r="BT438">
        <f>MIN(V437*(1+V$6/Setup!$C$13),V$7)</f>
        <v/>
      </c>
      <c r="BU438">
        <f>MIN(W437*(1+W$6/Setup!$C$13),W$7)</f>
        <v/>
      </c>
      <c r="BV438">
        <f>MIN(X437*(1+X$6/Setup!$C$13),X$7)</f>
        <v/>
      </c>
      <c r="BW438">
        <f>MIN(Y437*(1+Y$6/Setup!$C$13),Y$7)</f>
        <v/>
      </c>
      <c r="BX438">
        <f>MIN(Z437*(1+Z$6/Setup!$C$13),Z$7)</f>
        <v/>
      </c>
      <c r="BY438">
        <f>MIN(AA437*(1+AA$6/Setup!$C$13),AA$7)</f>
        <v/>
      </c>
      <c r="BZ438">
        <f>MIN(AB437*(1+AB$6/Setup!$C$13),AB$7)</f>
        <v/>
      </c>
      <c r="CA438">
        <f>MIN(AC437*(1+AC$6/Setup!$C$13),AC$7)</f>
        <v/>
      </c>
      <c r="CB438">
        <f>MIN(AD437*(1+AD$6/Setup!$C$13),AD$7)</f>
        <v/>
      </c>
      <c r="CC438">
        <f>MIN(AE437*(1+AE$6/Setup!$C$13),AE$7)</f>
        <v/>
      </c>
      <c r="CD438">
        <f>MIN(AF437*(1+AF$6/Setup!$C$13),AF$7)</f>
        <v/>
      </c>
      <c r="CE438">
        <f>MIN(AG437*(1+AG$6/Setup!$C$13),AG$7)</f>
        <v/>
      </c>
      <c r="CF438">
        <f>MIN(AH437*(1+AH$6/Setup!$C$13),AH$7)</f>
        <v/>
      </c>
      <c r="CG438">
        <f>MIN(AI437*(1+AI$6/Setup!$C$13),AI$7)</f>
        <v/>
      </c>
      <c r="CH438">
        <f>MIN(AJ437*(1+AJ$6/Setup!$C$13),AJ$7)</f>
        <v/>
      </c>
      <c r="CI438">
        <f>MIN(AK437*(1+AK$6/Setup!$C$13),AK$7)</f>
        <v/>
      </c>
      <c r="CJ438">
        <f>MIN(AL437*(1+AL$6/Setup!$C$13),AL$7)</f>
        <v/>
      </c>
      <c r="CK438">
        <f>MIN(AM437*(1+AM$6/Setup!$C$13),AM$7)</f>
        <v/>
      </c>
      <c r="CL438">
        <f>MIN(AN437*(1+AN$6/Setup!$C$13),AN$7)</f>
        <v/>
      </c>
      <c r="CM438">
        <f>MIN(AO437*(1+AO$6/Setup!$C$13),AO$7)</f>
        <v/>
      </c>
      <c r="CN438">
        <f>MIN(AP437*(1+AP$6/Setup!$C$13),AP$7)</f>
        <v/>
      </c>
      <c r="CO438">
        <f>MIN(AQ437*(1+AQ$6/Setup!$C$13),AQ$7)</f>
        <v/>
      </c>
      <c r="CP438">
        <f>MIN(AR437*(1+AR$6/Setup!$C$13),AR$7)</f>
        <v/>
      </c>
      <c r="CQ438">
        <f>MIN(AS437*(1+AS$6/Setup!$C$13),AS$7)</f>
        <v/>
      </c>
      <c r="CR438">
        <f>MIN(AT437*(1+AT$6/Setup!$C$13),AT$7)</f>
        <v/>
      </c>
      <c r="CS438">
        <f>MIN(AU437*(1+AU$6/Setup!$C$13),AU$7)</f>
        <v/>
      </c>
      <c r="CT438">
        <f>MIN(AV437*(1+AV$6/Setup!$C$13),AV$7)</f>
        <v/>
      </c>
      <c r="CU438">
        <f>MIN(AW437*(1+AW$6/Setup!$C$13),AW$7)</f>
        <v/>
      </c>
      <c r="CV438">
        <f>MIN(AX437*(1+AX$6/Setup!$C$13),AX$7)</f>
        <v/>
      </c>
      <c r="CW438">
        <f>MIN(AY437*(1+AY$6/Setup!$C$13),AY$7)</f>
        <v/>
      </c>
      <c r="CX438">
        <f>MIN(AZ437*(1+AZ$6/Setup!$C$13),AZ$7)</f>
        <v/>
      </c>
      <c r="CY438">
        <f>MIN(BA437*(1+BA$6/Setup!$C$13),BA$7)</f>
        <v/>
      </c>
      <c r="CZ438">
        <f>MIN(BB437*(1+BB$6/Setup!$C$13),BB$7)</f>
        <v/>
      </c>
      <c r="DA438">
        <f>MIN(BC437*(1+BC$6/Setup!$C$13),BC$7)</f>
        <v/>
      </c>
      <c r="DB438">
        <f>MIN(BD437*(1+BD$6/Setup!$C$13),BD$7)</f>
        <v/>
      </c>
      <c r="DC438">
        <f>MIN(BE437*(1+BE$6/Setup!$C$13),BE$7)</f>
        <v/>
      </c>
      <c r="DD438">
        <f>MIN(BF437*(1+BF$6/Setup!$C$13),BF$7)</f>
        <v/>
      </c>
      <c r="DE438">
        <f>MIN(BG437*(1+BG$6/Setup!$C$13),BG$7)</f>
        <v/>
      </c>
      <c r="DF438">
        <f>MIN(BH437*(1+BH$6/Setup!$C$13),BH$7)</f>
        <v/>
      </c>
      <c r="DG438">
        <f>MIN(BI437*(1+BI$6/Setup!$C$13),BI$7)</f>
        <v/>
      </c>
      <c r="DH438">
        <f>MIN(BJ437*(1+BJ$6/Setup!$C$13),BJ$7)</f>
        <v/>
      </c>
      <c r="DI438">
        <f>MIN(BK437*(1+BK$6/Setup!$C$13),BK$7)</f>
        <v/>
      </c>
      <c r="DJ438">
        <f>MIN(BL437*(1+BL$6/Setup!$C$13),BL$7)</f>
        <v/>
      </c>
      <c r="DK438">
        <f>MIN(BM437*(1+BM$6/Setup!$C$13),BM$7)</f>
        <v/>
      </c>
      <c r="DL438">
        <f>MIN(BN437*(1+BN$6/Setup!$C$13),BN$7)</f>
        <v/>
      </c>
      <c r="DM438">
        <f>MIN(BO437*(1+BO$6/Setup!$C$13),BO$7)</f>
        <v/>
      </c>
      <c r="DN438">
        <f>MIN(BP437*(1+BP$6/Setup!$C$13),BP$7)</f>
        <v/>
      </c>
      <c r="DO438">
        <f>MIN(BQ437*(1+BQ$6/Setup!$C$13),BQ$7)</f>
        <v/>
      </c>
      <c r="DP438">
        <f>MIN(T437*(1+T$6/Setup!$C$13)-BR438,$H438)</f>
        <v/>
      </c>
      <c r="DQ438">
        <f>MIN(U437*(1+U$6/Setup!$C$13)-BS438,MAX(0,$H438-SUM($DP438:DP438)))</f>
        <v/>
      </c>
      <c r="DR438">
        <f>MIN(V437*(1+V$6/Setup!$C$13)-BT438,MAX(0,$H438-SUM($DP438:DQ438)))</f>
        <v/>
      </c>
      <c r="DS438">
        <f>MIN(W437*(1+W$6/Setup!$C$13)-BU438,MAX(0,$H438-SUM($DP438:DR438)))</f>
        <v/>
      </c>
      <c r="DT438">
        <f>MIN(X437*(1+X$6/Setup!$C$13)-BV438,MAX(0,$H438-SUM($DP438:DS438)))</f>
        <v/>
      </c>
      <c r="DU438">
        <f>MIN(Y437*(1+Y$6/Setup!$C$13)-BW438,MAX(0,$H438-SUM($DP438:DT438)))</f>
        <v/>
      </c>
      <c r="DV438">
        <f>MIN(Z437*(1+Z$6/Setup!$C$13)-BX438,MAX(0,$H438-SUM($DP438:DU438)))</f>
        <v/>
      </c>
      <c r="DW438">
        <f>MIN(AA437*(1+AA$6/Setup!$C$13)-BY438,MAX(0,$H438-SUM($DP438:DV438)))</f>
        <v/>
      </c>
      <c r="DX438">
        <f>MIN(AB437*(1+AB$6/Setup!$C$13)-BZ438,MAX(0,$H438-SUM($DP438:DW438)))</f>
        <v/>
      </c>
      <c r="DY438">
        <f>MIN(AC437*(1+AC$6/Setup!$C$13)-CA438,MAX(0,$H438-SUM($DP438:DX438)))</f>
        <v/>
      </c>
      <c r="DZ438">
        <f>MIN(AD437*(1+AD$6/Setup!$C$13)-CB438,MAX(0,$H438-SUM($DP438:DY438)))</f>
        <v/>
      </c>
      <c r="EA438">
        <f>MIN(AE437*(1+AE$6/Setup!$C$13)-CC438,MAX(0,$H438-SUM($DP438:DZ438)))</f>
        <v/>
      </c>
      <c r="EB438">
        <f>MIN(AF437*(1+AF$6/Setup!$C$13)-CD438,MAX(0,$H438-SUM($DP438:EA438)))</f>
        <v/>
      </c>
      <c r="EC438">
        <f>MIN(AG437*(1+AG$6/Setup!$C$13)-CE438,MAX(0,$H438-SUM($DP438:EB438)))</f>
        <v/>
      </c>
      <c r="ED438">
        <f>MIN(AH437*(1+AH$6/Setup!$C$13)-CF438,MAX(0,$H438-SUM($DP438:EC438)))</f>
        <v/>
      </c>
      <c r="EE438">
        <f>MIN(AI437*(1+AI$6/Setup!$C$13)-CG438,MAX(0,$H438-SUM($DP438:ED438)))</f>
        <v/>
      </c>
      <c r="EF438">
        <f>MIN(AJ437*(1+AJ$6/Setup!$C$13)-CH438,MAX(0,$H438-SUM($DP438:EE438)))</f>
        <v/>
      </c>
      <c r="EG438">
        <f>MIN(AK437*(1+AK$6/Setup!$C$13)-CI438,MAX(0,$H438-SUM($DP438:EF438)))</f>
        <v/>
      </c>
      <c r="EH438">
        <f>MIN(AL437*(1+AL$6/Setup!$C$13)-CJ438,MAX(0,$H438-SUM($DP438:EG438)))</f>
        <v/>
      </c>
      <c r="EI438">
        <f>MIN(AM437*(1+AM$6/Setup!$C$13)-CK438,MAX(0,$H438-SUM($DP438:EH438)))</f>
        <v/>
      </c>
      <c r="EJ438">
        <f>MIN(AN437*(1+AN$6/Setup!$C$13)-CL438,MAX(0,$H438-SUM($DP438:EI438)))</f>
        <v/>
      </c>
      <c r="EK438">
        <f>MIN(AO437*(1+AO$6/Setup!$C$13)-CM438,MAX(0,$H438-SUM($DP438:EJ438)))</f>
        <v/>
      </c>
      <c r="EL438">
        <f>MIN(AP437*(1+AP$6/Setup!$C$13)-CN438,MAX(0,$H438-SUM($DP438:EK438)))</f>
        <v/>
      </c>
      <c r="EM438">
        <f>MIN(AQ437*(1+AQ$6/Setup!$C$13)-CO438,MAX(0,$H438-SUM($DP438:EL438)))</f>
        <v/>
      </c>
      <c r="EN438">
        <f>MIN(AR437*(1+AR$6/Setup!$C$13)-CP438,MAX(0,$H438-SUM($DP438:EM438)))</f>
        <v/>
      </c>
      <c r="EO438">
        <f>MIN(AS437*(1+AS$6/Setup!$C$13)-CQ438,MAX(0,$H438-SUM($DP438:EN438)))</f>
        <v/>
      </c>
      <c r="EP438">
        <f>MIN(AT437*(1+AT$6/Setup!$C$13)-CR438,MAX(0,$H438-SUM($DP438:EO438)))</f>
        <v/>
      </c>
      <c r="EQ438">
        <f>MIN(AU437*(1+AU$6/Setup!$C$13)-CS438,MAX(0,$H438-SUM($DP438:EP438)))</f>
        <v/>
      </c>
      <c r="ER438">
        <f>MIN(AV437*(1+AV$6/Setup!$C$13)-CT438,MAX(0,$H438-SUM($DP438:EQ438)))</f>
        <v/>
      </c>
      <c r="ES438">
        <f>MIN(AW437*(1+AW$6/Setup!$C$13)-CU438,MAX(0,$H438-SUM($DP438:ER438)))</f>
        <v/>
      </c>
      <c r="ET438">
        <f>MIN(AX437*(1+AX$6/Setup!$C$13)-CV438,MAX(0,$H438-SUM($DP438:ES438)))</f>
        <v/>
      </c>
      <c r="EU438">
        <f>MIN(AY437*(1+AY$6/Setup!$C$13)-CW438,MAX(0,$H438-SUM($DP438:ET438)))</f>
        <v/>
      </c>
      <c r="EV438">
        <f>MIN(AZ437*(1+AZ$6/Setup!$C$13)-CX438,MAX(0,$H438-SUM($DP438:EU438)))</f>
        <v/>
      </c>
      <c r="EW438">
        <f>MIN(BA437*(1+BA$6/Setup!$C$13)-CY438,MAX(0,$H438-SUM($DP438:EV438)))</f>
        <v/>
      </c>
      <c r="EX438">
        <f>MIN(BB437*(1+BB$6/Setup!$C$13)-CZ438,MAX(0,$H438-SUM($DP438:EW438)))</f>
        <v/>
      </c>
      <c r="EY438">
        <f>MIN(BC437*(1+BC$6/Setup!$C$13)-DA438,MAX(0,$H438-SUM($DP438:EX438)))</f>
        <v/>
      </c>
      <c r="EZ438">
        <f>MIN(BD437*(1+BD$6/Setup!$C$13)-DB438,MAX(0,$H438-SUM($DP438:EY438)))</f>
        <v/>
      </c>
      <c r="FA438">
        <f>MIN(BE437*(1+BE$6/Setup!$C$13)-DC438,MAX(0,$H438-SUM($DP438:EZ438)))</f>
        <v/>
      </c>
      <c r="FB438">
        <f>MIN(BF437*(1+BF$6/Setup!$C$13)-DD438,MAX(0,$H438-SUM($DP438:FA438)))</f>
        <v/>
      </c>
      <c r="FC438">
        <f>MIN(BG437*(1+BG$6/Setup!$C$13)-DE438,MAX(0,$H438-SUM($DP438:FB438)))</f>
        <v/>
      </c>
      <c r="FD438">
        <f>MIN(BH437*(1+BH$6/Setup!$C$13)-DF438,MAX(0,$H438-SUM($DP438:FC438)))</f>
        <v/>
      </c>
      <c r="FE438">
        <f>MIN(BI437*(1+BI$6/Setup!$C$13)-DG438,MAX(0,$H438-SUM($DP438:FD438)))</f>
        <v/>
      </c>
      <c r="FF438">
        <f>MIN(BJ437*(1+BJ$6/Setup!$C$13)-DH438,MAX(0,$H438-SUM($DP438:FE438)))</f>
        <v/>
      </c>
      <c r="FG438">
        <f>MIN(BK437*(1+BK$6/Setup!$C$13)-DI438,MAX(0,$H438-SUM($DP438:FF438)))</f>
        <v/>
      </c>
      <c r="FH438">
        <f>MIN(BL437*(1+BL$6/Setup!$C$13)-DJ438,MAX(0,$H438-SUM($DP438:FG438)))</f>
        <v/>
      </c>
      <c r="FI438">
        <f>MIN(BM437*(1+BM$6/Setup!$C$13)-DK438,MAX(0,$H438-SUM($DP438:FH438)))</f>
        <v/>
      </c>
      <c r="FJ438">
        <f>MIN(BN437*(1+BN$6/Setup!$C$13)-DL438,MAX(0,$H438-SUM($DP438:FI438)))</f>
        <v/>
      </c>
      <c r="FK438">
        <f>MIN(BO437*(1+BO$6/Setup!$C$13)-DM438,MAX(0,$H438-SUM($DP438:FJ438)))</f>
        <v/>
      </c>
      <c r="FL438">
        <f>MIN(BP437*(1+BP$6/Setup!$C$13)-DN438,MAX(0,$H438-SUM($DP438:FK438)))</f>
        <v/>
      </c>
      <c r="FM438">
        <f>MIN(BQ437*(1+BQ$6/Setup!$C$13)-DO438,MAX(0,$H438-SUM($DP438:FL438)))</f>
        <v/>
      </c>
    </row>
    <row r="439">
      <c r="A439">
        <f>A438+1</f>
        <v/>
      </c>
      <c r="B439">
        <f>IF(Setup!$C$6="Every week",Setup!$C$7+7*(A439-1),IF(Setup!$C$6="Every 2 weeks",Setup!$C$7+14*(A439-1),IF(Setup!$C$6="Every month",EDATE(Setup!$C$7,A439-1),EOMONTH(Setup!$C$7,INT((A439-1+Setup!$C$20)/2)-1)+MIN(IF(MOD(A439-1+Setup!$C$20,2)=0,Setup!$C$18,Setup!$C$19),DAY(EOMONTH(Setup!$C$7,INT((A439-1+Setup!$C$20)/2)))))))</f>
        <v/>
      </c>
      <c r="C439">
        <f>N('Paycheck Plan'!J435)</f>
        <v/>
      </c>
      <c r="D439">
        <f>N('Paycheck Plan'!K435)</f>
        <v/>
      </c>
      <c r="E439">
        <f>MIN(MAX(0,Setup!$C$10-F438),MAX(0,Setup!$C$8+C439-G439))</f>
        <v/>
      </c>
      <c r="F439">
        <f>F438+E439</f>
        <v/>
      </c>
      <c r="G439">
        <f>MIN(Setup!$C$14,MAX(0,Setup!$C$8+C439))</f>
        <v/>
      </c>
      <c r="H439">
        <f>MAX(0,Setup!$C$8+C439-G439-E439)+SUM($T$7:$BQ$7)-SUM(BR439:DO439)</f>
        <v/>
      </c>
      <c r="I439">
        <f>SUMPRODUCT(T438:BQ438,$T$6:$BQ$6)/Setup!$C$13</f>
        <v/>
      </c>
      <c r="J439">
        <f>SUM(T439:BQ439)</f>
        <v/>
      </c>
      <c r="K439">
        <f>IF(MAX(DP439:FM439)&gt;0,MATCH(MAX(DP439:FM439),DP439:FM439,0),1)</f>
        <v/>
      </c>
      <c r="T439">
        <f>MAX(0,T438*(1+T$6/Setup!$C$13)-BR439-DP439)+IF($K439=1,$D439,0)</f>
        <v/>
      </c>
      <c r="U439">
        <f>MAX(0,U438*(1+U$6/Setup!$C$13)-BS439-DQ439)+IF($K439=2,$D439,0)</f>
        <v/>
      </c>
      <c r="V439">
        <f>MAX(0,V438*(1+V$6/Setup!$C$13)-BT439-DR439)+IF($K439=3,$D439,0)</f>
        <v/>
      </c>
      <c r="W439">
        <f>MAX(0,W438*(1+W$6/Setup!$C$13)-BU439-DS439)+IF($K439=4,$D439,0)</f>
        <v/>
      </c>
      <c r="X439">
        <f>MAX(0,X438*(1+X$6/Setup!$C$13)-BV439-DT439)+IF($K439=5,$D439,0)</f>
        <v/>
      </c>
      <c r="Y439">
        <f>MAX(0,Y438*(1+Y$6/Setup!$C$13)-BW439-DU439)+IF($K439=6,$D439,0)</f>
        <v/>
      </c>
      <c r="Z439">
        <f>MAX(0,Z438*(1+Z$6/Setup!$C$13)-BX439-DV439)+IF($K439=7,$D439,0)</f>
        <v/>
      </c>
      <c r="AA439">
        <f>MAX(0,AA438*(1+AA$6/Setup!$C$13)-BY439-DW439)+IF($K439=8,$D439,0)</f>
        <v/>
      </c>
      <c r="AB439">
        <f>MAX(0,AB438*(1+AB$6/Setup!$C$13)-BZ439-DX439)+IF($K439=9,$D439,0)</f>
        <v/>
      </c>
      <c r="AC439">
        <f>MAX(0,AC438*(1+AC$6/Setup!$C$13)-CA439-DY439)+IF($K439=10,$D439,0)</f>
        <v/>
      </c>
      <c r="AD439">
        <f>MAX(0,AD438*(1+AD$6/Setup!$C$13)-CB439-DZ439)+IF($K439=11,$D439,0)</f>
        <v/>
      </c>
      <c r="AE439">
        <f>MAX(0,AE438*(1+AE$6/Setup!$C$13)-CC439-EA439)+IF($K439=12,$D439,0)</f>
        <v/>
      </c>
      <c r="AF439">
        <f>MAX(0,AF438*(1+AF$6/Setup!$C$13)-CD439-EB439)+IF($K439=13,$D439,0)</f>
        <v/>
      </c>
      <c r="AG439">
        <f>MAX(0,AG438*(1+AG$6/Setup!$C$13)-CE439-EC439)+IF($K439=14,$D439,0)</f>
        <v/>
      </c>
      <c r="AH439">
        <f>MAX(0,AH438*(1+AH$6/Setup!$C$13)-CF439-ED439)+IF($K439=15,$D439,0)</f>
        <v/>
      </c>
      <c r="AI439">
        <f>MAX(0,AI438*(1+AI$6/Setup!$C$13)-CG439-EE439)+IF($K439=16,$D439,0)</f>
        <v/>
      </c>
      <c r="AJ439">
        <f>MAX(0,AJ438*(1+AJ$6/Setup!$C$13)-CH439-EF439)+IF($K439=17,$D439,0)</f>
        <v/>
      </c>
      <c r="AK439">
        <f>MAX(0,AK438*(1+AK$6/Setup!$C$13)-CI439-EG439)+IF($K439=18,$D439,0)</f>
        <v/>
      </c>
      <c r="AL439">
        <f>MAX(0,AL438*(1+AL$6/Setup!$C$13)-CJ439-EH439)+IF($K439=19,$D439,0)</f>
        <v/>
      </c>
      <c r="AM439">
        <f>MAX(0,AM438*(1+AM$6/Setup!$C$13)-CK439-EI439)+IF($K439=20,$D439,0)</f>
        <v/>
      </c>
      <c r="AN439">
        <f>MAX(0,AN438*(1+AN$6/Setup!$C$13)-CL439-EJ439)+IF($K439=21,$D439,0)</f>
        <v/>
      </c>
      <c r="AO439">
        <f>MAX(0,AO438*(1+AO$6/Setup!$C$13)-CM439-EK439)+IF($K439=22,$D439,0)</f>
        <v/>
      </c>
      <c r="AP439">
        <f>MAX(0,AP438*(1+AP$6/Setup!$C$13)-CN439-EL439)+IF($K439=23,$D439,0)</f>
        <v/>
      </c>
      <c r="AQ439">
        <f>MAX(0,AQ438*(1+AQ$6/Setup!$C$13)-CO439-EM439)+IF($K439=24,$D439,0)</f>
        <v/>
      </c>
      <c r="AR439">
        <f>MAX(0,AR438*(1+AR$6/Setup!$C$13)-CP439-EN439)+IF($K439=25,$D439,0)</f>
        <v/>
      </c>
      <c r="AS439">
        <f>MAX(0,AS438*(1+AS$6/Setup!$C$13)-CQ439-EO439)+IF($K439=26,$D439,0)</f>
        <v/>
      </c>
      <c r="AT439">
        <f>MAX(0,AT438*(1+AT$6/Setup!$C$13)-CR439-EP439)+IF($K439=27,$D439,0)</f>
        <v/>
      </c>
      <c r="AU439">
        <f>MAX(0,AU438*(1+AU$6/Setup!$C$13)-CS439-EQ439)+IF($K439=28,$D439,0)</f>
        <v/>
      </c>
      <c r="AV439">
        <f>MAX(0,AV438*(1+AV$6/Setup!$C$13)-CT439-ER439)+IF($K439=29,$D439,0)</f>
        <v/>
      </c>
      <c r="AW439">
        <f>MAX(0,AW438*(1+AW$6/Setup!$C$13)-CU439-ES439)+IF($K439=30,$D439,0)</f>
        <v/>
      </c>
      <c r="AX439">
        <f>MAX(0,AX438*(1+AX$6/Setup!$C$13)-CV439-ET439)+IF($K439=31,$D439,0)</f>
        <v/>
      </c>
      <c r="AY439">
        <f>MAX(0,AY438*(1+AY$6/Setup!$C$13)-CW439-EU439)+IF($K439=32,$D439,0)</f>
        <v/>
      </c>
      <c r="AZ439">
        <f>MAX(0,AZ438*(1+AZ$6/Setup!$C$13)-CX439-EV439)+IF($K439=33,$D439,0)</f>
        <v/>
      </c>
      <c r="BA439">
        <f>MAX(0,BA438*(1+BA$6/Setup!$C$13)-CY439-EW439)+IF($K439=34,$D439,0)</f>
        <v/>
      </c>
      <c r="BB439">
        <f>MAX(0,BB438*(1+BB$6/Setup!$C$13)-CZ439-EX439)+IF($K439=35,$D439,0)</f>
        <v/>
      </c>
      <c r="BC439">
        <f>MAX(0,BC438*(1+BC$6/Setup!$C$13)-DA439-EY439)+IF($K439=36,$D439,0)</f>
        <v/>
      </c>
      <c r="BD439">
        <f>MAX(0,BD438*(1+BD$6/Setup!$C$13)-DB439-EZ439)+IF($K439=37,$D439,0)</f>
        <v/>
      </c>
      <c r="BE439">
        <f>MAX(0,BE438*(1+BE$6/Setup!$C$13)-DC439-FA439)+IF($K439=38,$D439,0)</f>
        <v/>
      </c>
      <c r="BF439">
        <f>MAX(0,BF438*(1+BF$6/Setup!$C$13)-DD439-FB439)+IF($K439=39,$D439,0)</f>
        <v/>
      </c>
      <c r="BG439">
        <f>MAX(0,BG438*(1+BG$6/Setup!$C$13)-DE439-FC439)+IF($K439=40,$D439,0)</f>
        <v/>
      </c>
      <c r="BH439">
        <f>MAX(0,BH438*(1+BH$6/Setup!$C$13)-DF439-FD439)+IF($K439=41,$D439,0)</f>
        <v/>
      </c>
      <c r="BI439">
        <f>MAX(0,BI438*(1+BI$6/Setup!$C$13)-DG439-FE439)+IF($K439=42,$D439,0)</f>
        <v/>
      </c>
      <c r="BJ439">
        <f>MAX(0,BJ438*(1+BJ$6/Setup!$C$13)-DH439-FF439)+IF($K439=43,$D439,0)</f>
        <v/>
      </c>
      <c r="BK439">
        <f>MAX(0,BK438*(1+BK$6/Setup!$C$13)-DI439-FG439)+IF($K439=44,$D439,0)</f>
        <v/>
      </c>
      <c r="BL439">
        <f>MAX(0,BL438*(1+BL$6/Setup!$C$13)-DJ439-FH439)+IF($K439=45,$D439,0)</f>
        <v/>
      </c>
      <c r="BM439">
        <f>MAX(0,BM438*(1+BM$6/Setup!$C$13)-DK439-FI439)+IF($K439=46,$D439,0)</f>
        <v/>
      </c>
      <c r="BN439">
        <f>MAX(0,BN438*(1+BN$6/Setup!$C$13)-DL439-FJ439)+IF($K439=47,$D439,0)</f>
        <v/>
      </c>
      <c r="BO439">
        <f>MAX(0,BO438*(1+BO$6/Setup!$C$13)-DM439-FK439)+IF($K439=48,$D439,0)</f>
        <v/>
      </c>
      <c r="BP439">
        <f>MAX(0,BP438*(1+BP$6/Setup!$C$13)-DN439-FL439)+IF($K439=49,$D439,0)</f>
        <v/>
      </c>
      <c r="BQ439">
        <f>MAX(0,BQ438*(1+BQ$6/Setup!$C$13)-DO439-FM439)+IF($K439=50,$D439,0)</f>
        <v/>
      </c>
      <c r="BR439">
        <f>MIN(T438*(1+T$6/Setup!$C$13),T$7)</f>
        <v/>
      </c>
      <c r="BS439">
        <f>MIN(U438*(1+U$6/Setup!$C$13),U$7)</f>
        <v/>
      </c>
      <c r="BT439">
        <f>MIN(V438*(1+V$6/Setup!$C$13),V$7)</f>
        <v/>
      </c>
      <c r="BU439">
        <f>MIN(W438*(1+W$6/Setup!$C$13),W$7)</f>
        <v/>
      </c>
      <c r="BV439">
        <f>MIN(X438*(1+X$6/Setup!$C$13),X$7)</f>
        <v/>
      </c>
      <c r="BW439">
        <f>MIN(Y438*(1+Y$6/Setup!$C$13),Y$7)</f>
        <v/>
      </c>
      <c r="BX439">
        <f>MIN(Z438*(1+Z$6/Setup!$C$13),Z$7)</f>
        <v/>
      </c>
      <c r="BY439">
        <f>MIN(AA438*(1+AA$6/Setup!$C$13),AA$7)</f>
        <v/>
      </c>
      <c r="BZ439">
        <f>MIN(AB438*(1+AB$6/Setup!$C$13),AB$7)</f>
        <v/>
      </c>
      <c r="CA439">
        <f>MIN(AC438*(1+AC$6/Setup!$C$13),AC$7)</f>
        <v/>
      </c>
      <c r="CB439">
        <f>MIN(AD438*(1+AD$6/Setup!$C$13),AD$7)</f>
        <v/>
      </c>
      <c r="CC439">
        <f>MIN(AE438*(1+AE$6/Setup!$C$13),AE$7)</f>
        <v/>
      </c>
      <c r="CD439">
        <f>MIN(AF438*(1+AF$6/Setup!$C$13),AF$7)</f>
        <v/>
      </c>
      <c r="CE439">
        <f>MIN(AG438*(1+AG$6/Setup!$C$13),AG$7)</f>
        <v/>
      </c>
      <c r="CF439">
        <f>MIN(AH438*(1+AH$6/Setup!$C$13),AH$7)</f>
        <v/>
      </c>
      <c r="CG439">
        <f>MIN(AI438*(1+AI$6/Setup!$C$13),AI$7)</f>
        <v/>
      </c>
      <c r="CH439">
        <f>MIN(AJ438*(1+AJ$6/Setup!$C$13),AJ$7)</f>
        <v/>
      </c>
      <c r="CI439">
        <f>MIN(AK438*(1+AK$6/Setup!$C$13),AK$7)</f>
        <v/>
      </c>
      <c r="CJ439">
        <f>MIN(AL438*(1+AL$6/Setup!$C$13),AL$7)</f>
        <v/>
      </c>
      <c r="CK439">
        <f>MIN(AM438*(1+AM$6/Setup!$C$13),AM$7)</f>
        <v/>
      </c>
      <c r="CL439">
        <f>MIN(AN438*(1+AN$6/Setup!$C$13),AN$7)</f>
        <v/>
      </c>
      <c r="CM439">
        <f>MIN(AO438*(1+AO$6/Setup!$C$13),AO$7)</f>
        <v/>
      </c>
      <c r="CN439">
        <f>MIN(AP438*(1+AP$6/Setup!$C$13),AP$7)</f>
        <v/>
      </c>
      <c r="CO439">
        <f>MIN(AQ438*(1+AQ$6/Setup!$C$13),AQ$7)</f>
        <v/>
      </c>
      <c r="CP439">
        <f>MIN(AR438*(1+AR$6/Setup!$C$13),AR$7)</f>
        <v/>
      </c>
      <c r="CQ439">
        <f>MIN(AS438*(1+AS$6/Setup!$C$13),AS$7)</f>
        <v/>
      </c>
      <c r="CR439">
        <f>MIN(AT438*(1+AT$6/Setup!$C$13),AT$7)</f>
        <v/>
      </c>
      <c r="CS439">
        <f>MIN(AU438*(1+AU$6/Setup!$C$13),AU$7)</f>
        <v/>
      </c>
      <c r="CT439">
        <f>MIN(AV438*(1+AV$6/Setup!$C$13),AV$7)</f>
        <v/>
      </c>
      <c r="CU439">
        <f>MIN(AW438*(1+AW$6/Setup!$C$13),AW$7)</f>
        <v/>
      </c>
      <c r="CV439">
        <f>MIN(AX438*(1+AX$6/Setup!$C$13),AX$7)</f>
        <v/>
      </c>
      <c r="CW439">
        <f>MIN(AY438*(1+AY$6/Setup!$C$13),AY$7)</f>
        <v/>
      </c>
      <c r="CX439">
        <f>MIN(AZ438*(1+AZ$6/Setup!$C$13),AZ$7)</f>
        <v/>
      </c>
      <c r="CY439">
        <f>MIN(BA438*(1+BA$6/Setup!$C$13),BA$7)</f>
        <v/>
      </c>
      <c r="CZ439">
        <f>MIN(BB438*(1+BB$6/Setup!$C$13),BB$7)</f>
        <v/>
      </c>
      <c r="DA439">
        <f>MIN(BC438*(1+BC$6/Setup!$C$13),BC$7)</f>
        <v/>
      </c>
      <c r="DB439">
        <f>MIN(BD438*(1+BD$6/Setup!$C$13),BD$7)</f>
        <v/>
      </c>
      <c r="DC439">
        <f>MIN(BE438*(1+BE$6/Setup!$C$13),BE$7)</f>
        <v/>
      </c>
      <c r="DD439">
        <f>MIN(BF438*(1+BF$6/Setup!$C$13),BF$7)</f>
        <v/>
      </c>
      <c r="DE439">
        <f>MIN(BG438*(1+BG$6/Setup!$C$13),BG$7)</f>
        <v/>
      </c>
      <c r="DF439">
        <f>MIN(BH438*(1+BH$6/Setup!$C$13),BH$7)</f>
        <v/>
      </c>
      <c r="DG439">
        <f>MIN(BI438*(1+BI$6/Setup!$C$13),BI$7)</f>
        <v/>
      </c>
      <c r="DH439">
        <f>MIN(BJ438*(1+BJ$6/Setup!$C$13),BJ$7)</f>
        <v/>
      </c>
      <c r="DI439">
        <f>MIN(BK438*(1+BK$6/Setup!$C$13),BK$7)</f>
        <v/>
      </c>
      <c r="DJ439">
        <f>MIN(BL438*(1+BL$6/Setup!$C$13),BL$7)</f>
        <v/>
      </c>
      <c r="DK439">
        <f>MIN(BM438*(1+BM$6/Setup!$C$13),BM$7)</f>
        <v/>
      </c>
      <c r="DL439">
        <f>MIN(BN438*(1+BN$6/Setup!$C$13),BN$7)</f>
        <v/>
      </c>
      <c r="DM439">
        <f>MIN(BO438*(1+BO$6/Setup!$C$13),BO$7)</f>
        <v/>
      </c>
      <c r="DN439">
        <f>MIN(BP438*(1+BP$6/Setup!$C$13),BP$7)</f>
        <v/>
      </c>
      <c r="DO439">
        <f>MIN(BQ438*(1+BQ$6/Setup!$C$13),BQ$7)</f>
        <v/>
      </c>
      <c r="DP439">
        <f>MIN(T438*(1+T$6/Setup!$C$13)-BR439,$H439)</f>
        <v/>
      </c>
      <c r="DQ439">
        <f>MIN(U438*(1+U$6/Setup!$C$13)-BS439,MAX(0,$H439-SUM($DP439:DP439)))</f>
        <v/>
      </c>
      <c r="DR439">
        <f>MIN(V438*(1+V$6/Setup!$C$13)-BT439,MAX(0,$H439-SUM($DP439:DQ439)))</f>
        <v/>
      </c>
      <c r="DS439">
        <f>MIN(W438*(1+W$6/Setup!$C$13)-BU439,MAX(0,$H439-SUM($DP439:DR439)))</f>
        <v/>
      </c>
      <c r="DT439">
        <f>MIN(X438*(1+X$6/Setup!$C$13)-BV439,MAX(0,$H439-SUM($DP439:DS439)))</f>
        <v/>
      </c>
      <c r="DU439">
        <f>MIN(Y438*(1+Y$6/Setup!$C$13)-BW439,MAX(0,$H439-SUM($DP439:DT439)))</f>
        <v/>
      </c>
      <c r="DV439">
        <f>MIN(Z438*(1+Z$6/Setup!$C$13)-BX439,MAX(0,$H439-SUM($DP439:DU439)))</f>
        <v/>
      </c>
      <c r="DW439">
        <f>MIN(AA438*(1+AA$6/Setup!$C$13)-BY439,MAX(0,$H439-SUM($DP439:DV439)))</f>
        <v/>
      </c>
      <c r="DX439">
        <f>MIN(AB438*(1+AB$6/Setup!$C$13)-BZ439,MAX(0,$H439-SUM($DP439:DW439)))</f>
        <v/>
      </c>
      <c r="DY439">
        <f>MIN(AC438*(1+AC$6/Setup!$C$13)-CA439,MAX(0,$H439-SUM($DP439:DX439)))</f>
        <v/>
      </c>
      <c r="DZ439">
        <f>MIN(AD438*(1+AD$6/Setup!$C$13)-CB439,MAX(0,$H439-SUM($DP439:DY439)))</f>
        <v/>
      </c>
      <c r="EA439">
        <f>MIN(AE438*(1+AE$6/Setup!$C$13)-CC439,MAX(0,$H439-SUM($DP439:DZ439)))</f>
        <v/>
      </c>
      <c r="EB439">
        <f>MIN(AF438*(1+AF$6/Setup!$C$13)-CD439,MAX(0,$H439-SUM($DP439:EA439)))</f>
        <v/>
      </c>
      <c r="EC439">
        <f>MIN(AG438*(1+AG$6/Setup!$C$13)-CE439,MAX(0,$H439-SUM($DP439:EB439)))</f>
        <v/>
      </c>
      <c r="ED439">
        <f>MIN(AH438*(1+AH$6/Setup!$C$13)-CF439,MAX(0,$H439-SUM($DP439:EC439)))</f>
        <v/>
      </c>
      <c r="EE439">
        <f>MIN(AI438*(1+AI$6/Setup!$C$13)-CG439,MAX(0,$H439-SUM($DP439:ED439)))</f>
        <v/>
      </c>
      <c r="EF439">
        <f>MIN(AJ438*(1+AJ$6/Setup!$C$13)-CH439,MAX(0,$H439-SUM($DP439:EE439)))</f>
        <v/>
      </c>
      <c r="EG439">
        <f>MIN(AK438*(1+AK$6/Setup!$C$13)-CI439,MAX(0,$H439-SUM($DP439:EF439)))</f>
        <v/>
      </c>
      <c r="EH439">
        <f>MIN(AL438*(1+AL$6/Setup!$C$13)-CJ439,MAX(0,$H439-SUM($DP439:EG439)))</f>
        <v/>
      </c>
      <c r="EI439">
        <f>MIN(AM438*(1+AM$6/Setup!$C$13)-CK439,MAX(0,$H439-SUM($DP439:EH439)))</f>
        <v/>
      </c>
      <c r="EJ439">
        <f>MIN(AN438*(1+AN$6/Setup!$C$13)-CL439,MAX(0,$H439-SUM($DP439:EI439)))</f>
        <v/>
      </c>
      <c r="EK439">
        <f>MIN(AO438*(1+AO$6/Setup!$C$13)-CM439,MAX(0,$H439-SUM($DP439:EJ439)))</f>
        <v/>
      </c>
      <c r="EL439">
        <f>MIN(AP438*(1+AP$6/Setup!$C$13)-CN439,MAX(0,$H439-SUM($DP439:EK439)))</f>
        <v/>
      </c>
      <c r="EM439">
        <f>MIN(AQ438*(1+AQ$6/Setup!$C$13)-CO439,MAX(0,$H439-SUM($DP439:EL439)))</f>
        <v/>
      </c>
      <c r="EN439">
        <f>MIN(AR438*(1+AR$6/Setup!$C$13)-CP439,MAX(0,$H439-SUM($DP439:EM439)))</f>
        <v/>
      </c>
      <c r="EO439">
        <f>MIN(AS438*(1+AS$6/Setup!$C$13)-CQ439,MAX(0,$H439-SUM($DP439:EN439)))</f>
        <v/>
      </c>
      <c r="EP439">
        <f>MIN(AT438*(1+AT$6/Setup!$C$13)-CR439,MAX(0,$H439-SUM($DP439:EO439)))</f>
        <v/>
      </c>
      <c r="EQ439">
        <f>MIN(AU438*(1+AU$6/Setup!$C$13)-CS439,MAX(0,$H439-SUM($DP439:EP439)))</f>
        <v/>
      </c>
      <c r="ER439">
        <f>MIN(AV438*(1+AV$6/Setup!$C$13)-CT439,MAX(0,$H439-SUM($DP439:EQ439)))</f>
        <v/>
      </c>
      <c r="ES439">
        <f>MIN(AW438*(1+AW$6/Setup!$C$13)-CU439,MAX(0,$H439-SUM($DP439:ER439)))</f>
        <v/>
      </c>
      <c r="ET439">
        <f>MIN(AX438*(1+AX$6/Setup!$C$13)-CV439,MAX(0,$H439-SUM($DP439:ES439)))</f>
        <v/>
      </c>
      <c r="EU439">
        <f>MIN(AY438*(1+AY$6/Setup!$C$13)-CW439,MAX(0,$H439-SUM($DP439:ET439)))</f>
        <v/>
      </c>
      <c r="EV439">
        <f>MIN(AZ438*(1+AZ$6/Setup!$C$13)-CX439,MAX(0,$H439-SUM($DP439:EU439)))</f>
        <v/>
      </c>
      <c r="EW439">
        <f>MIN(BA438*(1+BA$6/Setup!$C$13)-CY439,MAX(0,$H439-SUM($DP439:EV439)))</f>
        <v/>
      </c>
      <c r="EX439">
        <f>MIN(BB438*(1+BB$6/Setup!$C$13)-CZ439,MAX(0,$H439-SUM($DP439:EW439)))</f>
        <v/>
      </c>
      <c r="EY439">
        <f>MIN(BC438*(1+BC$6/Setup!$C$13)-DA439,MAX(0,$H439-SUM($DP439:EX439)))</f>
        <v/>
      </c>
      <c r="EZ439">
        <f>MIN(BD438*(1+BD$6/Setup!$C$13)-DB439,MAX(0,$H439-SUM($DP439:EY439)))</f>
        <v/>
      </c>
      <c r="FA439">
        <f>MIN(BE438*(1+BE$6/Setup!$C$13)-DC439,MAX(0,$H439-SUM($DP439:EZ439)))</f>
        <v/>
      </c>
      <c r="FB439">
        <f>MIN(BF438*(1+BF$6/Setup!$C$13)-DD439,MAX(0,$H439-SUM($DP439:FA439)))</f>
        <v/>
      </c>
      <c r="FC439">
        <f>MIN(BG438*(1+BG$6/Setup!$C$13)-DE439,MAX(0,$H439-SUM($DP439:FB439)))</f>
        <v/>
      </c>
      <c r="FD439">
        <f>MIN(BH438*(1+BH$6/Setup!$C$13)-DF439,MAX(0,$H439-SUM($DP439:FC439)))</f>
        <v/>
      </c>
      <c r="FE439">
        <f>MIN(BI438*(1+BI$6/Setup!$C$13)-DG439,MAX(0,$H439-SUM($DP439:FD439)))</f>
        <v/>
      </c>
      <c r="FF439">
        <f>MIN(BJ438*(1+BJ$6/Setup!$C$13)-DH439,MAX(0,$H439-SUM($DP439:FE439)))</f>
        <v/>
      </c>
      <c r="FG439">
        <f>MIN(BK438*(1+BK$6/Setup!$C$13)-DI439,MAX(0,$H439-SUM($DP439:FF439)))</f>
        <v/>
      </c>
      <c r="FH439">
        <f>MIN(BL438*(1+BL$6/Setup!$C$13)-DJ439,MAX(0,$H439-SUM($DP439:FG439)))</f>
        <v/>
      </c>
      <c r="FI439">
        <f>MIN(BM438*(1+BM$6/Setup!$C$13)-DK439,MAX(0,$H439-SUM($DP439:FH439)))</f>
        <v/>
      </c>
      <c r="FJ439">
        <f>MIN(BN438*(1+BN$6/Setup!$C$13)-DL439,MAX(0,$H439-SUM($DP439:FI439)))</f>
        <v/>
      </c>
      <c r="FK439">
        <f>MIN(BO438*(1+BO$6/Setup!$C$13)-DM439,MAX(0,$H439-SUM($DP439:FJ439)))</f>
        <v/>
      </c>
      <c r="FL439">
        <f>MIN(BP438*(1+BP$6/Setup!$C$13)-DN439,MAX(0,$H439-SUM($DP439:FK439)))</f>
        <v/>
      </c>
      <c r="FM439">
        <f>MIN(BQ438*(1+BQ$6/Setup!$C$13)-DO439,MAX(0,$H439-SUM($DP439:FL439)))</f>
        <v/>
      </c>
    </row>
    <row r="440">
      <c r="A440">
        <f>A439+1</f>
        <v/>
      </c>
      <c r="B440">
        <f>IF(Setup!$C$6="Every week",Setup!$C$7+7*(A440-1),IF(Setup!$C$6="Every 2 weeks",Setup!$C$7+14*(A440-1),IF(Setup!$C$6="Every month",EDATE(Setup!$C$7,A440-1),EOMONTH(Setup!$C$7,INT((A440-1+Setup!$C$20)/2)-1)+MIN(IF(MOD(A440-1+Setup!$C$20,2)=0,Setup!$C$18,Setup!$C$19),DAY(EOMONTH(Setup!$C$7,INT((A440-1+Setup!$C$20)/2)))))))</f>
        <v/>
      </c>
      <c r="C440">
        <f>N('Paycheck Plan'!J436)</f>
        <v/>
      </c>
      <c r="D440">
        <f>N('Paycheck Plan'!K436)</f>
        <v/>
      </c>
      <c r="E440">
        <f>MIN(MAX(0,Setup!$C$10-F439),MAX(0,Setup!$C$8+C440-G440))</f>
        <v/>
      </c>
      <c r="F440">
        <f>F439+E440</f>
        <v/>
      </c>
      <c r="G440">
        <f>MIN(Setup!$C$14,MAX(0,Setup!$C$8+C440))</f>
        <v/>
      </c>
      <c r="H440">
        <f>MAX(0,Setup!$C$8+C440-G440-E440)+SUM($T$7:$BQ$7)-SUM(BR440:DO440)</f>
        <v/>
      </c>
      <c r="I440">
        <f>SUMPRODUCT(T439:BQ439,$T$6:$BQ$6)/Setup!$C$13</f>
        <v/>
      </c>
      <c r="J440">
        <f>SUM(T440:BQ440)</f>
        <v/>
      </c>
      <c r="K440">
        <f>IF(MAX(DP440:FM440)&gt;0,MATCH(MAX(DP440:FM440),DP440:FM440,0),1)</f>
        <v/>
      </c>
      <c r="T440">
        <f>MAX(0,T439*(1+T$6/Setup!$C$13)-BR440-DP440)+IF($K440=1,$D440,0)</f>
        <v/>
      </c>
      <c r="U440">
        <f>MAX(0,U439*(1+U$6/Setup!$C$13)-BS440-DQ440)+IF($K440=2,$D440,0)</f>
        <v/>
      </c>
      <c r="V440">
        <f>MAX(0,V439*(1+V$6/Setup!$C$13)-BT440-DR440)+IF($K440=3,$D440,0)</f>
        <v/>
      </c>
      <c r="W440">
        <f>MAX(0,W439*(1+W$6/Setup!$C$13)-BU440-DS440)+IF($K440=4,$D440,0)</f>
        <v/>
      </c>
      <c r="X440">
        <f>MAX(0,X439*(1+X$6/Setup!$C$13)-BV440-DT440)+IF($K440=5,$D440,0)</f>
        <v/>
      </c>
      <c r="Y440">
        <f>MAX(0,Y439*(1+Y$6/Setup!$C$13)-BW440-DU440)+IF($K440=6,$D440,0)</f>
        <v/>
      </c>
      <c r="Z440">
        <f>MAX(0,Z439*(1+Z$6/Setup!$C$13)-BX440-DV440)+IF($K440=7,$D440,0)</f>
        <v/>
      </c>
      <c r="AA440">
        <f>MAX(0,AA439*(1+AA$6/Setup!$C$13)-BY440-DW440)+IF($K440=8,$D440,0)</f>
        <v/>
      </c>
      <c r="AB440">
        <f>MAX(0,AB439*(1+AB$6/Setup!$C$13)-BZ440-DX440)+IF($K440=9,$D440,0)</f>
        <v/>
      </c>
      <c r="AC440">
        <f>MAX(0,AC439*(1+AC$6/Setup!$C$13)-CA440-DY440)+IF($K440=10,$D440,0)</f>
        <v/>
      </c>
      <c r="AD440">
        <f>MAX(0,AD439*(1+AD$6/Setup!$C$13)-CB440-DZ440)+IF($K440=11,$D440,0)</f>
        <v/>
      </c>
      <c r="AE440">
        <f>MAX(0,AE439*(1+AE$6/Setup!$C$13)-CC440-EA440)+IF($K440=12,$D440,0)</f>
        <v/>
      </c>
      <c r="AF440">
        <f>MAX(0,AF439*(1+AF$6/Setup!$C$13)-CD440-EB440)+IF($K440=13,$D440,0)</f>
        <v/>
      </c>
      <c r="AG440">
        <f>MAX(0,AG439*(1+AG$6/Setup!$C$13)-CE440-EC440)+IF($K440=14,$D440,0)</f>
        <v/>
      </c>
      <c r="AH440">
        <f>MAX(0,AH439*(1+AH$6/Setup!$C$13)-CF440-ED440)+IF($K440=15,$D440,0)</f>
        <v/>
      </c>
      <c r="AI440">
        <f>MAX(0,AI439*(1+AI$6/Setup!$C$13)-CG440-EE440)+IF($K440=16,$D440,0)</f>
        <v/>
      </c>
      <c r="AJ440">
        <f>MAX(0,AJ439*(1+AJ$6/Setup!$C$13)-CH440-EF440)+IF($K440=17,$D440,0)</f>
        <v/>
      </c>
      <c r="AK440">
        <f>MAX(0,AK439*(1+AK$6/Setup!$C$13)-CI440-EG440)+IF($K440=18,$D440,0)</f>
        <v/>
      </c>
      <c r="AL440">
        <f>MAX(0,AL439*(1+AL$6/Setup!$C$13)-CJ440-EH440)+IF($K440=19,$D440,0)</f>
        <v/>
      </c>
      <c r="AM440">
        <f>MAX(0,AM439*(1+AM$6/Setup!$C$13)-CK440-EI440)+IF($K440=20,$D440,0)</f>
        <v/>
      </c>
      <c r="AN440">
        <f>MAX(0,AN439*(1+AN$6/Setup!$C$13)-CL440-EJ440)+IF($K440=21,$D440,0)</f>
        <v/>
      </c>
      <c r="AO440">
        <f>MAX(0,AO439*(1+AO$6/Setup!$C$13)-CM440-EK440)+IF($K440=22,$D440,0)</f>
        <v/>
      </c>
      <c r="AP440">
        <f>MAX(0,AP439*(1+AP$6/Setup!$C$13)-CN440-EL440)+IF($K440=23,$D440,0)</f>
        <v/>
      </c>
      <c r="AQ440">
        <f>MAX(0,AQ439*(1+AQ$6/Setup!$C$13)-CO440-EM440)+IF($K440=24,$D440,0)</f>
        <v/>
      </c>
      <c r="AR440">
        <f>MAX(0,AR439*(1+AR$6/Setup!$C$13)-CP440-EN440)+IF($K440=25,$D440,0)</f>
        <v/>
      </c>
      <c r="AS440">
        <f>MAX(0,AS439*(1+AS$6/Setup!$C$13)-CQ440-EO440)+IF($K440=26,$D440,0)</f>
        <v/>
      </c>
      <c r="AT440">
        <f>MAX(0,AT439*(1+AT$6/Setup!$C$13)-CR440-EP440)+IF($K440=27,$D440,0)</f>
        <v/>
      </c>
      <c r="AU440">
        <f>MAX(0,AU439*(1+AU$6/Setup!$C$13)-CS440-EQ440)+IF($K440=28,$D440,0)</f>
        <v/>
      </c>
      <c r="AV440">
        <f>MAX(0,AV439*(1+AV$6/Setup!$C$13)-CT440-ER440)+IF($K440=29,$D440,0)</f>
        <v/>
      </c>
      <c r="AW440">
        <f>MAX(0,AW439*(1+AW$6/Setup!$C$13)-CU440-ES440)+IF($K440=30,$D440,0)</f>
        <v/>
      </c>
      <c r="AX440">
        <f>MAX(0,AX439*(1+AX$6/Setup!$C$13)-CV440-ET440)+IF($K440=31,$D440,0)</f>
        <v/>
      </c>
      <c r="AY440">
        <f>MAX(0,AY439*(1+AY$6/Setup!$C$13)-CW440-EU440)+IF($K440=32,$D440,0)</f>
        <v/>
      </c>
      <c r="AZ440">
        <f>MAX(0,AZ439*(1+AZ$6/Setup!$C$13)-CX440-EV440)+IF($K440=33,$D440,0)</f>
        <v/>
      </c>
      <c r="BA440">
        <f>MAX(0,BA439*(1+BA$6/Setup!$C$13)-CY440-EW440)+IF($K440=34,$D440,0)</f>
        <v/>
      </c>
      <c r="BB440">
        <f>MAX(0,BB439*(1+BB$6/Setup!$C$13)-CZ440-EX440)+IF($K440=35,$D440,0)</f>
        <v/>
      </c>
      <c r="BC440">
        <f>MAX(0,BC439*(1+BC$6/Setup!$C$13)-DA440-EY440)+IF($K440=36,$D440,0)</f>
        <v/>
      </c>
      <c r="BD440">
        <f>MAX(0,BD439*(1+BD$6/Setup!$C$13)-DB440-EZ440)+IF($K440=37,$D440,0)</f>
        <v/>
      </c>
      <c r="BE440">
        <f>MAX(0,BE439*(1+BE$6/Setup!$C$13)-DC440-FA440)+IF($K440=38,$D440,0)</f>
        <v/>
      </c>
      <c r="BF440">
        <f>MAX(0,BF439*(1+BF$6/Setup!$C$13)-DD440-FB440)+IF($K440=39,$D440,0)</f>
        <v/>
      </c>
      <c r="BG440">
        <f>MAX(0,BG439*(1+BG$6/Setup!$C$13)-DE440-FC440)+IF($K440=40,$D440,0)</f>
        <v/>
      </c>
      <c r="BH440">
        <f>MAX(0,BH439*(1+BH$6/Setup!$C$13)-DF440-FD440)+IF($K440=41,$D440,0)</f>
        <v/>
      </c>
      <c r="BI440">
        <f>MAX(0,BI439*(1+BI$6/Setup!$C$13)-DG440-FE440)+IF($K440=42,$D440,0)</f>
        <v/>
      </c>
      <c r="BJ440">
        <f>MAX(0,BJ439*(1+BJ$6/Setup!$C$13)-DH440-FF440)+IF($K440=43,$D440,0)</f>
        <v/>
      </c>
      <c r="BK440">
        <f>MAX(0,BK439*(1+BK$6/Setup!$C$13)-DI440-FG440)+IF($K440=44,$D440,0)</f>
        <v/>
      </c>
      <c r="BL440">
        <f>MAX(0,BL439*(1+BL$6/Setup!$C$13)-DJ440-FH440)+IF($K440=45,$D440,0)</f>
        <v/>
      </c>
      <c r="BM440">
        <f>MAX(0,BM439*(1+BM$6/Setup!$C$13)-DK440-FI440)+IF($K440=46,$D440,0)</f>
        <v/>
      </c>
      <c r="BN440">
        <f>MAX(0,BN439*(1+BN$6/Setup!$C$13)-DL440-FJ440)+IF($K440=47,$D440,0)</f>
        <v/>
      </c>
      <c r="BO440">
        <f>MAX(0,BO439*(1+BO$6/Setup!$C$13)-DM440-FK440)+IF($K440=48,$D440,0)</f>
        <v/>
      </c>
      <c r="BP440">
        <f>MAX(0,BP439*(1+BP$6/Setup!$C$13)-DN440-FL440)+IF($K440=49,$D440,0)</f>
        <v/>
      </c>
      <c r="BQ440">
        <f>MAX(0,BQ439*(1+BQ$6/Setup!$C$13)-DO440-FM440)+IF($K440=50,$D440,0)</f>
        <v/>
      </c>
      <c r="BR440">
        <f>MIN(T439*(1+T$6/Setup!$C$13),T$7)</f>
        <v/>
      </c>
      <c r="BS440">
        <f>MIN(U439*(1+U$6/Setup!$C$13),U$7)</f>
        <v/>
      </c>
      <c r="BT440">
        <f>MIN(V439*(1+V$6/Setup!$C$13),V$7)</f>
        <v/>
      </c>
      <c r="BU440">
        <f>MIN(W439*(1+W$6/Setup!$C$13),W$7)</f>
        <v/>
      </c>
      <c r="BV440">
        <f>MIN(X439*(1+X$6/Setup!$C$13),X$7)</f>
        <v/>
      </c>
      <c r="BW440">
        <f>MIN(Y439*(1+Y$6/Setup!$C$13),Y$7)</f>
        <v/>
      </c>
      <c r="BX440">
        <f>MIN(Z439*(1+Z$6/Setup!$C$13),Z$7)</f>
        <v/>
      </c>
      <c r="BY440">
        <f>MIN(AA439*(1+AA$6/Setup!$C$13),AA$7)</f>
        <v/>
      </c>
      <c r="BZ440">
        <f>MIN(AB439*(1+AB$6/Setup!$C$13),AB$7)</f>
        <v/>
      </c>
      <c r="CA440">
        <f>MIN(AC439*(1+AC$6/Setup!$C$13),AC$7)</f>
        <v/>
      </c>
      <c r="CB440">
        <f>MIN(AD439*(1+AD$6/Setup!$C$13),AD$7)</f>
        <v/>
      </c>
      <c r="CC440">
        <f>MIN(AE439*(1+AE$6/Setup!$C$13),AE$7)</f>
        <v/>
      </c>
      <c r="CD440">
        <f>MIN(AF439*(1+AF$6/Setup!$C$13),AF$7)</f>
        <v/>
      </c>
      <c r="CE440">
        <f>MIN(AG439*(1+AG$6/Setup!$C$13),AG$7)</f>
        <v/>
      </c>
      <c r="CF440">
        <f>MIN(AH439*(1+AH$6/Setup!$C$13),AH$7)</f>
        <v/>
      </c>
      <c r="CG440">
        <f>MIN(AI439*(1+AI$6/Setup!$C$13),AI$7)</f>
        <v/>
      </c>
      <c r="CH440">
        <f>MIN(AJ439*(1+AJ$6/Setup!$C$13),AJ$7)</f>
        <v/>
      </c>
      <c r="CI440">
        <f>MIN(AK439*(1+AK$6/Setup!$C$13),AK$7)</f>
        <v/>
      </c>
      <c r="CJ440">
        <f>MIN(AL439*(1+AL$6/Setup!$C$13),AL$7)</f>
        <v/>
      </c>
      <c r="CK440">
        <f>MIN(AM439*(1+AM$6/Setup!$C$13),AM$7)</f>
        <v/>
      </c>
      <c r="CL440">
        <f>MIN(AN439*(1+AN$6/Setup!$C$13),AN$7)</f>
        <v/>
      </c>
      <c r="CM440">
        <f>MIN(AO439*(1+AO$6/Setup!$C$13),AO$7)</f>
        <v/>
      </c>
      <c r="CN440">
        <f>MIN(AP439*(1+AP$6/Setup!$C$13),AP$7)</f>
        <v/>
      </c>
      <c r="CO440">
        <f>MIN(AQ439*(1+AQ$6/Setup!$C$13),AQ$7)</f>
        <v/>
      </c>
      <c r="CP440">
        <f>MIN(AR439*(1+AR$6/Setup!$C$13),AR$7)</f>
        <v/>
      </c>
      <c r="CQ440">
        <f>MIN(AS439*(1+AS$6/Setup!$C$13),AS$7)</f>
        <v/>
      </c>
      <c r="CR440">
        <f>MIN(AT439*(1+AT$6/Setup!$C$13),AT$7)</f>
        <v/>
      </c>
      <c r="CS440">
        <f>MIN(AU439*(1+AU$6/Setup!$C$13),AU$7)</f>
        <v/>
      </c>
      <c r="CT440">
        <f>MIN(AV439*(1+AV$6/Setup!$C$13),AV$7)</f>
        <v/>
      </c>
      <c r="CU440">
        <f>MIN(AW439*(1+AW$6/Setup!$C$13),AW$7)</f>
        <v/>
      </c>
      <c r="CV440">
        <f>MIN(AX439*(1+AX$6/Setup!$C$13),AX$7)</f>
        <v/>
      </c>
      <c r="CW440">
        <f>MIN(AY439*(1+AY$6/Setup!$C$13),AY$7)</f>
        <v/>
      </c>
      <c r="CX440">
        <f>MIN(AZ439*(1+AZ$6/Setup!$C$13),AZ$7)</f>
        <v/>
      </c>
      <c r="CY440">
        <f>MIN(BA439*(1+BA$6/Setup!$C$13),BA$7)</f>
        <v/>
      </c>
      <c r="CZ440">
        <f>MIN(BB439*(1+BB$6/Setup!$C$13),BB$7)</f>
        <v/>
      </c>
      <c r="DA440">
        <f>MIN(BC439*(1+BC$6/Setup!$C$13),BC$7)</f>
        <v/>
      </c>
      <c r="DB440">
        <f>MIN(BD439*(1+BD$6/Setup!$C$13),BD$7)</f>
        <v/>
      </c>
      <c r="DC440">
        <f>MIN(BE439*(1+BE$6/Setup!$C$13),BE$7)</f>
        <v/>
      </c>
      <c r="DD440">
        <f>MIN(BF439*(1+BF$6/Setup!$C$13),BF$7)</f>
        <v/>
      </c>
      <c r="DE440">
        <f>MIN(BG439*(1+BG$6/Setup!$C$13),BG$7)</f>
        <v/>
      </c>
      <c r="DF440">
        <f>MIN(BH439*(1+BH$6/Setup!$C$13),BH$7)</f>
        <v/>
      </c>
      <c r="DG440">
        <f>MIN(BI439*(1+BI$6/Setup!$C$13),BI$7)</f>
        <v/>
      </c>
      <c r="DH440">
        <f>MIN(BJ439*(1+BJ$6/Setup!$C$13),BJ$7)</f>
        <v/>
      </c>
      <c r="DI440">
        <f>MIN(BK439*(1+BK$6/Setup!$C$13),BK$7)</f>
        <v/>
      </c>
      <c r="DJ440">
        <f>MIN(BL439*(1+BL$6/Setup!$C$13),BL$7)</f>
        <v/>
      </c>
      <c r="DK440">
        <f>MIN(BM439*(1+BM$6/Setup!$C$13),BM$7)</f>
        <v/>
      </c>
      <c r="DL440">
        <f>MIN(BN439*(1+BN$6/Setup!$C$13),BN$7)</f>
        <v/>
      </c>
      <c r="DM440">
        <f>MIN(BO439*(1+BO$6/Setup!$C$13),BO$7)</f>
        <v/>
      </c>
      <c r="DN440">
        <f>MIN(BP439*(1+BP$6/Setup!$C$13),BP$7)</f>
        <v/>
      </c>
      <c r="DO440">
        <f>MIN(BQ439*(1+BQ$6/Setup!$C$13),BQ$7)</f>
        <v/>
      </c>
      <c r="DP440">
        <f>MIN(T439*(1+T$6/Setup!$C$13)-BR440,$H440)</f>
        <v/>
      </c>
      <c r="DQ440">
        <f>MIN(U439*(1+U$6/Setup!$C$13)-BS440,MAX(0,$H440-SUM($DP440:DP440)))</f>
        <v/>
      </c>
      <c r="DR440">
        <f>MIN(V439*(1+V$6/Setup!$C$13)-BT440,MAX(0,$H440-SUM($DP440:DQ440)))</f>
        <v/>
      </c>
      <c r="DS440">
        <f>MIN(W439*(1+W$6/Setup!$C$13)-BU440,MAX(0,$H440-SUM($DP440:DR440)))</f>
        <v/>
      </c>
      <c r="DT440">
        <f>MIN(X439*(1+X$6/Setup!$C$13)-BV440,MAX(0,$H440-SUM($DP440:DS440)))</f>
        <v/>
      </c>
      <c r="DU440">
        <f>MIN(Y439*(1+Y$6/Setup!$C$13)-BW440,MAX(0,$H440-SUM($DP440:DT440)))</f>
        <v/>
      </c>
      <c r="DV440">
        <f>MIN(Z439*(1+Z$6/Setup!$C$13)-BX440,MAX(0,$H440-SUM($DP440:DU440)))</f>
        <v/>
      </c>
      <c r="DW440">
        <f>MIN(AA439*(1+AA$6/Setup!$C$13)-BY440,MAX(0,$H440-SUM($DP440:DV440)))</f>
        <v/>
      </c>
      <c r="DX440">
        <f>MIN(AB439*(1+AB$6/Setup!$C$13)-BZ440,MAX(0,$H440-SUM($DP440:DW440)))</f>
        <v/>
      </c>
      <c r="DY440">
        <f>MIN(AC439*(1+AC$6/Setup!$C$13)-CA440,MAX(0,$H440-SUM($DP440:DX440)))</f>
        <v/>
      </c>
      <c r="DZ440">
        <f>MIN(AD439*(1+AD$6/Setup!$C$13)-CB440,MAX(0,$H440-SUM($DP440:DY440)))</f>
        <v/>
      </c>
      <c r="EA440">
        <f>MIN(AE439*(1+AE$6/Setup!$C$13)-CC440,MAX(0,$H440-SUM($DP440:DZ440)))</f>
        <v/>
      </c>
      <c r="EB440">
        <f>MIN(AF439*(1+AF$6/Setup!$C$13)-CD440,MAX(0,$H440-SUM($DP440:EA440)))</f>
        <v/>
      </c>
      <c r="EC440">
        <f>MIN(AG439*(1+AG$6/Setup!$C$13)-CE440,MAX(0,$H440-SUM($DP440:EB440)))</f>
        <v/>
      </c>
      <c r="ED440">
        <f>MIN(AH439*(1+AH$6/Setup!$C$13)-CF440,MAX(0,$H440-SUM($DP440:EC440)))</f>
        <v/>
      </c>
      <c r="EE440">
        <f>MIN(AI439*(1+AI$6/Setup!$C$13)-CG440,MAX(0,$H440-SUM($DP440:ED440)))</f>
        <v/>
      </c>
      <c r="EF440">
        <f>MIN(AJ439*(1+AJ$6/Setup!$C$13)-CH440,MAX(0,$H440-SUM($DP440:EE440)))</f>
        <v/>
      </c>
      <c r="EG440">
        <f>MIN(AK439*(1+AK$6/Setup!$C$13)-CI440,MAX(0,$H440-SUM($DP440:EF440)))</f>
        <v/>
      </c>
      <c r="EH440">
        <f>MIN(AL439*(1+AL$6/Setup!$C$13)-CJ440,MAX(0,$H440-SUM($DP440:EG440)))</f>
        <v/>
      </c>
      <c r="EI440">
        <f>MIN(AM439*(1+AM$6/Setup!$C$13)-CK440,MAX(0,$H440-SUM($DP440:EH440)))</f>
        <v/>
      </c>
      <c r="EJ440">
        <f>MIN(AN439*(1+AN$6/Setup!$C$13)-CL440,MAX(0,$H440-SUM($DP440:EI440)))</f>
        <v/>
      </c>
      <c r="EK440">
        <f>MIN(AO439*(1+AO$6/Setup!$C$13)-CM440,MAX(0,$H440-SUM($DP440:EJ440)))</f>
        <v/>
      </c>
      <c r="EL440">
        <f>MIN(AP439*(1+AP$6/Setup!$C$13)-CN440,MAX(0,$H440-SUM($DP440:EK440)))</f>
        <v/>
      </c>
      <c r="EM440">
        <f>MIN(AQ439*(1+AQ$6/Setup!$C$13)-CO440,MAX(0,$H440-SUM($DP440:EL440)))</f>
        <v/>
      </c>
      <c r="EN440">
        <f>MIN(AR439*(1+AR$6/Setup!$C$13)-CP440,MAX(0,$H440-SUM($DP440:EM440)))</f>
        <v/>
      </c>
      <c r="EO440">
        <f>MIN(AS439*(1+AS$6/Setup!$C$13)-CQ440,MAX(0,$H440-SUM($DP440:EN440)))</f>
        <v/>
      </c>
      <c r="EP440">
        <f>MIN(AT439*(1+AT$6/Setup!$C$13)-CR440,MAX(0,$H440-SUM($DP440:EO440)))</f>
        <v/>
      </c>
      <c r="EQ440">
        <f>MIN(AU439*(1+AU$6/Setup!$C$13)-CS440,MAX(0,$H440-SUM($DP440:EP440)))</f>
        <v/>
      </c>
      <c r="ER440">
        <f>MIN(AV439*(1+AV$6/Setup!$C$13)-CT440,MAX(0,$H440-SUM($DP440:EQ440)))</f>
        <v/>
      </c>
      <c r="ES440">
        <f>MIN(AW439*(1+AW$6/Setup!$C$13)-CU440,MAX(0,$H440-SUM($DP440:ER440)))</f>
        <v/>
      </c>
      <c r="ET440">
        <f>MIN(AX439*(1+AX$6/Setup!$C$13)-CV440,MAX(0,$H440-SUM($DP440:ES440)))</f>
        <v/>
      </c>
      <c r="EU440">
        <f>MIN(AY439*(1+AY$6/Setup!$C$13)-CW440,MAX(0,$H440-SUM($DP440:ET440)))</f>
        <v/>
      </c>
      <c r="EV440">
        <f>MIN(AZ439*(1+AZ$6/Setup!$C$13)-CX440,MAX(0,$H440-SUM($DP440:EU440)))</f>
        <v/>
      </c>
      <c r="EW440">
        <f>MIN(BA439*(1+BA$6/Setup!$C$13)-CY440,MAX(0,$H440-SUM($DP440:EV440)))</f>
        <v/>
      </c>
      <c r="EX440">
        <f>MIN(BB439*(1+BB$6/Setup!$C$13)-CZ440,MAX(0,$H440-SUM($DP440:EW440)))</f>
        <v/>
      </c>
      <c r="EY440">
        <f>MIN(BC439*(1+BC$6/Setup!$C$13)-DA440,MAX(0,$H440-SUM($DP440:EX440)))</f>
        <v/>
      </c>
      <c r="EZ440">
        <f>MIN(BD439*(1+BD$6/Setup!$C$13)-DB440,MAX(0,$H440-SUM($DP440:EY440)))</f>
        <v/>
      </c>
      <c r="FA440">
        <f>MIN(BE439*(1+BE$6/Setup!$C$13)-DC440,MAX(0,$H440-SUM($DP440:EZ440)))</f>
        <v/>
      </c>
      <c r="FB440">
        <f>MIN(BF439*(1+BF$6/Setup!$C$13)-DD440,MAX(0,$H440-SUM($DP440:FA440)))</f>
        <v/>
      </c>
      <c r="FC440">
        <f>MIN(BG439*(1+BG$6/Setup!$C$13)-DE440,MAX(0,$H440-SUM($DP440:FB440)))</f>
        <v/>
      </c>
      <c r="FD440">
        <f>MIN(BH439*(1+BH$6/Setup!$C$13)-DF440,MAX(0,$H440-SUM($DP440:FC440)))</f>
        <v/>
      </c>
      <c r="FE440">
        <f>MIN(BI439*(1+BI$6/Setup!$C$13)-DG440,MAX(0,$H440-SUM($DP440:FD440)))</f>
        <v/>
      </c>
      <c r="FF440">
        <f>MIN(BJ439*(1+BJ$6/Setup!$C$13)-DH440,MAX(0,$H440-SUM($DP440:FE440)))</f>
        <v/>
      </c>
      <c r="FG440">
        <f>MIN(BK439*(1+BK$6/Setup!$C$13)-DI440,MAX(0,$H440-SUM($DP440:FF440)))</f>
        <v/>
      </c>
      <c r="FH440">
        <f>MIN(BL439*(1+BL$6/Setup!$C$13)-DJ440,MAX(0,$H440-SUM($DP440:FG440)))</f>
        <v/>
      </c>
      <c r="FI440">
        <f>MIN(BM439*(1+BM$6/Setup!$C$13)-DK440,MAX(0,$H440-SUM($DP440:FH440)))</f>
        <v/>
      </c>
      <c r="FJ440">
        <f>MIN(BN439*(1+BN$6/Setup!$C$13)-DL440,MAX(0,$H440-SUM($DP440:FI440)))</f>
        <v/>
      </c>
      <c r="FK440">
        <f>MIN(BO439*(1+BO$6/Setup!$C$13)-DM440,MAX(0,$H440-SUM($DP440:FJ440)))</f>
        <v/>
      </c>
      <c r="FL440">
        <f>MIN(BP439*(1+BP$6/Setup!$C$13)-DN440,MAX(0,$H440-SUM($DP440:FK440)))</f>
        <v/>
      </c>
      <c r="FM440">
        <f>MIN(BQ439*(1+BQ$6/Setup!$C$13)-DO440,MAX(0,$H440-SUM($DP440:FL440)))</f>
        <v/>
      </c>
    </row>
    <row r="441">
      <c r="A441">
        <f>A440+1</f>
        <v/>
      </c>
      <c r="B441">
        <f>IF(Setup!$C$6="Every week",Setup!$C$7+7*(A441-1),IF(Setup!$C$6="Every 2 weeks",Setup!$C$7+14*(A441-1),IF(Setup!$C$6="Every month",EDATE(Setup!$C$7,A441-1),EOMONTH(Setup!$C$7,INT((A441-1+Setup!$C$20)/2)-1)+MIN(IF(MOD(A441-1+Setup!$C$20,2)=0,Setup!$C$18,Setup!$C$19),DAY(EOMONTH(Setup!$C$7,INT((A441-1+Setup!$C$20)/2)))))))</f>
        <v/>
      </c>
      <c r="C441">
        <f>N('Paycheck Plan'!J437)</f>
        <v/>
      </c>
      <c r="D441">
        <f>N('Paycheck Plan'!K437)</f>
        <v/>
      </c>
      <c r="E441">
        <f>MIN(MAX(0,Setup!$C$10-F440),MAX(0,Setup!$C$8+C441-G441))</f>
        <v/>
      </c>
      <c r="F441">
        <f>F440+E441</f>
        <v/>
      </c>
      <c r="G441">
        <f>MIN(Setup!$C$14,MAX(0,Setup!$C$8+C441))</f>
        <v/>
      </c>
      <c r="H441">
        <f>MAX(0,Setup!$C$8+C441-G441-E441)+SUM($T$7:$BQ$7)-SUM(BR441:DO441)</f>
        <v/>
      </c>
      <c r="I441">
        <f>SUMPRODUCT(T440:BQ440,$T$6:$BQ$6)/Setup!$C$13</f>
        <v/>
      </c>
      <c r="J441">
        <f>SUM(T441:BQ441)</f>
        <v/>
      </c>
      <c r="K441">
        <f>IF(MAX(DP441:FM441)&gt;0,MATCH(MAX(DP441:FM441),DP441:FM441,0),1)</f>
        <v/>
      </c>
      <c r="T441">
        <f>MAX(0,T440*(1+T$6/Setup!$C$13)-BR441-DP441)+IF($K441=1,$D441,0)</f>
        <v/>
      </c>
      <c r="U441">
        <f>MAX(0,U440*(1+U$6/Setup!$C$13)-BS441-DQ441)+IF($K441=2,$D441,0)</f>
        <v/>
      </c>
      <c r="V441">
        <f>MAX(0,V440*(1+V$6/Setup!$C$13)-BT441-DR441)+IF($K441=3,$D441,0)</f>
        <v/>
      </c>
      <c r="W441">
        <f>MAX(0,W440*(1+W$6/Setup!$C$13)-BU441-DS441)+IF($K441=4,$D441,0)</f>
        <v/>
      </c>
      <c r="X441">
        <f>MAX(0,X440*(1+X$6/Setup!$C$13)-BV441-DT441)+IF($K441=5,$D441,0)</f>
        <v/>
      </c>
      <c r="Y441">
        <f>MAX(0,Y440*(1+Y$6/Setup!$C$13)-BW441-DU441)+IF($K441=6,$D441,0)</f>
        <v/>
      </c>
      <c r="Z441">
        <f>MAX(0,Z440*(1+Z$6/Setup!$C$13)-BX441-DV441)+IF($K441=7,$D441,0)</f>
        <v/>
      </c>
      <c r="AA441">
        <f>MAX(0,AA440*(1+AA$6/Setup!$C$13)-BY441-DW441)+IF($K441=8,$D441,0)</f>
        <v/>
      </c>
      <c r="AB441">
        <f>MAX(0,AB440*(1+AB$6/Setup!$C$13)-BZ441-DX441)+IF($K441=9,$D441,0)</f>
        <v/>
      </c>
      <c r="AC441">
        <f>MAX(0,AC440*(1+AC$6/Setup!$C$13)-CA441-DY441)+IF($K441=10,$D441,0)</f>
        <v/>
      </c>
      <c r="AD441">
        <f>MAX(0,AD440*(1+AD$6/Setup!$C$13)-CB441-DZ441)+IF($K441=11,$D441,0)</f>
        <v/>
      </c>
      <c r="AE441">
        <f>MAX(0,AE440*(1+AE$6/Setup!$C$13)-CC441-EA441)+IF($K441=12,$D441,0)</f>
        <v/>
      </c>
      <c r="AF441">
        <f>MAX(0,AF440*(1+AF$6/Setup!$C$13)-CD441-EB441)+IF($K441=13,$D441,0)</f>
        <v/>
      </c>
      <c r="AG441">
        <f>MAX(0,AG440*(1+AG$6/Setup!$C$13)-CE441-EC441)+IF($K441=14,$D441,0)</f>
        <v/>
      </c>
      <c r="AH441">
        <f>MAX(0,AH440*(1+AH$6/Setup!$C$13)-CF441-ED441)+IF($K441=15,$D441,0)</f>
        <v/>
      </c>
      <c r="AI441">
        <f>MAX(0,AI440*(1+AI$6/Setup!$C$13)-CG441-EE441)+IF($K441=16,$D441,0)</f>
        <v/>
      </c>
      <c r="AJ441">
        <f>MAX(0,AJ440*(1+AJ$6/Setup!$C$13)-CH441-EF441)+IF($K441=17,$D441,0)</f>
        <v/>
      </c>
      <c r="AK441">
        <f>MAX(0,AK440*(1+AK$6/Setup!$C$13)-CI441-EG441)+IF($K441=18,$D441,0)</f>
        <v/>
      </c>
      <c r="AL441">
        <f>MAX(0,AL440*(1+AL$6/Setup!$C$13)-CJ441-EH441)+IF($K441=19,$D441,0)</f>
        <v/>
      </c>
      <c r="AM441">
        <f>MAX(0,AM440*(1+AM$6/Setup!$C$13)-CK441-EI441)+IF($K441=20,$D441,0)</f>
        <v/>
      </c>
      <c r="AN441">
        <f>MAX(0,AN440*(1+AN$6/Setup!$C$13)-CL441-EJ441)+IF($K441=21,$D441,0)</f>
        <v/>
      </c>
      <c r="AO441">
        <f>MAX(0,AO440*(1+AO$6/Setup!$C$13)-CM441-EK441)+IF($K441=22,$D441,0)</f>
        <v/>
      </c>
      <c r="AP441">
        <f>MAX(0,AP440*(1+AP$6/Setup!$C$13)-CN441-EL441)+IF($K441=23,$D441,0)</f>
        <v/>
      </c>
      <c r="AQ441">
        <f>MAX(0,AQ440*(1+AQ$6/Setup!$C$13)-CO441-EM441)+IF($K441=24,$D441,0)</f>
        <v/>
      </c>
      <c r="AR441">
        <f>MAX(0,AR440*(1+AR$6/Setup!$C$13)-CP441-EN441)+IF($K441=25,$D441,0)</f>
        <v/>
      </c>
      <c r="AS441">
        <f>MAX(0,AS440*(1+AS$6/Setup!$C$13)-CQ441-EO441)+IF($K441=26,$D441,0)</f>
        <v/>
      </c>
      <c r="AT441">
        <f>MAX(0,AT440*(1+AT$6/Setup!$C$13)-CR441-EP441)+IF($K441=27,$D441,0)</f>
        <v/>
      </c>
      <c r="AU441">
        <f>MAX(0,AU440*(1+AU$6/Setup!$C$13)-CS441-EQ441)+IF($K441=28,$D441,0)</f>
        <v/>
      </c>
      <c r="AV441">
        <f>MAX(0,AV440*(1+AV$6/Setup!$C$13)-CT441-ER441)+IF($K441=29,$D441,0)</f>
        <v/>
      </c>
      <c r="AW441">
        <f>MAX(0,AW440*(1+AW$6/Setup!$C$13)-CU441-ES441)+IF($K441=30,$D441,0)</f>
        <v/>
      </c>
      <c r="AX441">
        <f>MAX(0,AX440*(1+AX$6/Setup!$C$13)-CV441-ET441)+IF($K441=31,$D441,0)</f>
        <v/>
      </c>
      <c r="AY441">
        <f>MAX(0,AY440*(1+AY$6/Setup!$C$13)-CW441-EU441)+IF($K441=32,$D441,0)</f>
        <v/>
      </c>
      <c r="AZ441">
        <f>MAX(0,AZ440*(1+AZ$6/Setup!$C$13)-CX441-EV441)+IF($K441=33,$D441,0)</f>
        <v/>
      </c>
      <c r="BA441">
        <f>MAX(0,BA440*(1+BA$6/Setup!$C$13)-CY441-EW441)+IF($K441=34,$D441,0)</f>
        <v/>
      </c>
      <c r="BB441">
        <f>MAX(0,BB440*(1+BB$6/Setup!$C$13)-CZ441-EX441)+IF($K441=35,$D441,0)</f>
        <v/>
      </c>
      <c r="BC441">
        <f>MAX(0,BC440*(1+BC$6/Setup!$C$13)-DA441-EY441)+IF($K441=36,$D441,0)</f>
        <v/>
      </c>
      <c r="BD441">
        <f>MAX(0,BD440*(1+BD$6/Setup!$C$13)-DB441-EZ441)+IF($K441=37,$D441,0)</f>
        <v/>
      </c>
      <c r="BE441">
        <f>MAX(0,BE440*(1+BE$6/Setup!$C$13)-DC441-FA441)+IF($K441=38,$D441,0)</f>
        <v/>
      </c>
      <c r="BF441">
        <f>MAX(0,BF440*(1+BF$6/Setup!$C$13)-DD441-FB441)+IF($K441=39,$D441,0)</f>
        <v/>
      </c>
      <c r="BG441">
        <f>MAX(0,BG440*(1+BG$6/Setup!$C$13)-DE441-FC441)+IF($K441=40,$D441,0)</f>
        <v/>
      </c>
      <c r="BH441">
        <f>MAX(0,BH440*(1+BH$6/Setup!$C$13)-DF441-FD441)+IF($K441=41,$D441,0)</f>
        <v/>
      </c>
      <c r="BI441">
        <f>MAX(0,BI440*(1+BI$6/Setup!$C$13)-DG441-FE441)+IF($K441=42,$D441,0)</f>
        <v/>
      </c>
      <c r="BJ441">
        <f>MAX(0,BJ440*(1+BJ$6/Setup!$C$13)-DH441-FF441)+IF($K441=43,$D441,0)</f>
        <v/>
      </c>
      <c r="BK441">
        <f>MAX(0,BK440*(1+BK$6/Setup!$C$13)-DI441-FG441)+IF($K441=44,$D441,0)</f>
        <v/>
      </c>
      <c r="BL441">
        <f>MAX(0,BL440*(1+BL$6/Setup!$C$13)-DJ441-FH441)+IF($K441=45,$D441,0)</f>
        <v/>
      </c>
      <c r="BM441">
        <f>MAX(0,BM440*(1+BM$6/Setup!$C$13)-DK441-FI441)+IF($K441=46,$D441,0)</f>
        <v/>
      </c>
      <c r="BN441">
        <f>MAX(0,BN440*(1+BN$6/Setup!$C$13)-DL441-FJ441)+IF($K441=47,$D441,0)</f>
        <v/>
      </c>
      <c r="BO441">
        <f>MAX(0,BO440*(1+BO$6/Setup!$C$13)-DM441-FK441)+IF($K441=48,$D441,0)</f>
        <v/>
      </c>
      <c r="BP441">
        <f>MAX(0,BP440*(1+BP$6/Setup!$C$13)-DN441-FL441)+IF($K441=49,$D441,0)</f>
        <v/>
      </c>
      <c r="BQ441">
        <f>MAX(0,BQ440*(1+BQ$6/Setup!$C$13)-DO441-FM441)+IF($K441=50,$D441,0)</f>
        <v/>
      </c>
      <c r="BR441">
        <f>MIN(T440*(1+T$6/Setup!$C$13),T$7)</f>
        <v/>
      </c>
      <c r="BS441">
        <f>MIN(U440*(1+U$6/Setup!$C$13),U$7)</f>
        <v/>
      </c>
      <c r="BT441">
        <f>MIN(V440*(1+V$6/Setup!$C$13),V$7)</f>
        <v/>
      </c>
      <c r="BU441">
        <f>MIN(W440*(1+W$6/Setup!$C$13),W$7)</f>
        <v/>
      </c>
      <c r="BV441">
        <f>MIN(X440*(1+X$6/Setup!$C$13),X$7)</f>
        <v/>
      </c>
      <c r="BW441">
        <f>MIN(Y440*(1+Y$6/Setup!$C$13),Y$7)</f>
        <v/>
      </c>
      <c r="BX441">
        <f>MIN(Z440*(1+Z$6/Setup!$C$13),Z$7)</f>
        <v/>
      </c>
      <c r="BY441">
        <f>MIN(AA440*(1+AA$6/Setup!$C$13),AA$7)</f>
        <v/>
      </c>
      <c r="BZ441">
        <f>MIN(AB440*(1+AB$6/Setup!$C$13),AB$7)</f>
        <v/>
      </c>
      <c r="CA441">
        <f>MIN(AC440*(1+AC$6/Setup!$C$13),AC$7)</f>
        <v/>
      </c>
      <c r="CB441">
        <f>MIN(AD440*(1+AD$6/Setup!$C$13),AD$7)</f>
        <v/>
      </c>
      <c r="CC441">
        <f>MIN(AE440*(1+AE$6/Setup!$C$13),AE$7)</f>
        <v/>
      </c>
      <c r="CD441">
        <f>MIN(AF440*(1+AF$6/Setup!$C$13),AF$7)</f>
        <v/>
      </c>
      <c r="CE441">
        <f>MIN(AG440*(1+AG$6/Setup!$C$13),AG$7)</f>
        <v/>
      </c>
      <c r="CF441">
        <f>MIN(AH440*(1+AH$6/Setup!$C$13),AH$7)</f>
        <v/>
      </c>
      <c r="CG441">
        <f>MIN(AI440*(1+AI$6/Setup!$C$13),AI$7)</f>
        <v/>
      </c>
      <c r="CH441">
        <f>MIN(AJ440*(1+AJ$6/Setup!$C$13),AJ$7)</f>
        <v/>
      </c>
      <c r="CI441">
        <f>MIN(AK440*(1+AK$6/Setup!$C$13),AK$7)</f>
        <v/>
      </c>
      <c r="CJ441">
        <f>MIN(AL440*(1+AL$6/Setup!$C$13),AL$7)</f>
        <v/>
      </c>
      <c r="CK441">
        <f>MIN(AM440*(1+AM$6/Setup!$C$13),AM$7)</f>
        <v/>
      </c>
      <c r="CL441">
        <f>MIN(AN440*(1+AN$6/Setup!$C$13),AN$7)</f>
        <v/>
      </c>
      <c r="CM441">
        <f>MIN(AO440*(1+AO$6/Setup!$C$13),AO$7)</f>
        <v/>
      </c>
      <c r="CN441">
        <f>MIN(AP440*(1+AP$6/Setup!$C$13),AP$7)</f>
        <v/>
      </c>
      <c r="CO441">
        <f>MIN(AQ440*(1+AQ$6/Setup!$C$13),AQ$7)</f>
        <v/>
      </c>
      <c r="CP441">
        <f>MIN(AR440*(1+AR$6/Setup!$C$13),AR$7)</f>
        <v/>
      </c>
      <c r="CQ441">
        <f>MIN(AS440*(1+AS$6/Setup!$C$13),AS$7)</f>
        <v/>
      </c>
      <c r="CR441">
        <f>MIN(AT440*(1+AT$6/Setup!$C$13),AT$7)</f>
        <v/>
      </c>
      <c r="CS441">
        <f>MIN(AU440*(1+AU$6/Setup!$C$13),AU$7)</f>
        <v/>
      </c>
      <c r="CT441">
        <f>MIN(AV440*(1+AV$6/Setup!$C$13),AV$7)</f>
        <v/>
      </c>
      <c r="CU441">
        <f>MIN(AW440*(1+AW$6/Setup!$C$13),AW$7)</f>
        <v/>
      </c>
      <c r="CV441">
        <f>MIN(AX440*(1+AX$6/Setup!$C$13),AX$7)</f>
        <v/>
      </c>
      <c r="CW441">
        <f>MIN(AY440*(1+AY$6/Setup!$C$13),AY$7)</f>
        <v/>
      </c>
      <c r="CX441">
        <f>MIN(AZ440*(1+AZ$6/Setup!$C$13),AZ$7)</f>
        <v/>
      </c>
      <c r="CY441">
        <f>MIN(BA440*(1+BA$6/Setup!$C$13),BA$7)</f>
        <v/>
      </c>
      <c r="CZ441">
        <f>MIN(BB440*(1+BB$6/Setup!$C$13),BB$7)</f>
        <v/>
      </c>
      <c r="DA441">
        <f>MIN(BC440*(1+BC$6/Setup!$C$13),BC$7)</f>
        <v/>
      </c>
      <c r="DB441">
        <f>MIN(BD440*(1+BD$6/Setup!$C$13),BD$7)</f>
        <v/>
      </c>
      <c r="DC441">
        <f>MIN(BE440*(1+BE$6/Setup!$C$13),BE$7)</f>
        <v/>
      </c>
      <c r="DD441">
        <f>MIN(BF440*(1+BF$6/Setup!$C$13),BF$7)</f>
        <v/>
      </c>
      <c r="DE441">
        <f>MIN(BG440*(1+BG$6/Setup!$C$13),BG$7)</f>
        <v/>
      </c>
      <c r="DF441">
        <f>MIN(BH440*(1+BH$6/Setup!$C$13),BH$7)</f>
        <v/>
      </c>
      <c r="DG441">
        <f>MIN(BI440*(1+BI$6/Setup!$C$13),BI$7)</f>
        <v/>
      </c>
      <c r="DH441">
        <f>MIN(BJ440*(1+BJ$6/Setup!$C$13),BJ$7)</f>
        <v/>
      </c>
      <c r="DI441">
        <f>MIN(BK440*(1+BK$6/Setup!$C$13),BK$7)</f>
        <v/>
      </c>
      <c r="DJ441">
        <f>MIN(BL440*(1+BL$6/Setup!$C$13),BL$7)</f>
        <v/>
      </c>
      <c r="DK441">
        <f>MIN(BM440*(1+BM$6/Setup!$C$13),BM$7)</f>
        <v/>
      </c>
      <c r="DL441">
        <f>MIN(BN440*(1+BN$6/Setup!$C$13),BN$7)</f>
        <v/>
      </c>
      <c r="DM441">
        <f>MIN(BO440*(1+BO$6/Setup!$C$13),BO$7)</f>
        <v/>
      </c>
      <c r="DN441">
        <f>MIN(BP440*(1+BP$6/Setup!$C$13),BP$7)</f>
        <v/>
      </c>
      <c r="DO441">
        <f>MIN(BQ440*(1+BQ$6/Setup!$C$13),BQ$7)</f>
        <v/>
      </c>
      <c r="DP441">
        <f>MIN(T440*(1+T$6/Setup!$C$13)-BR441,$H441)</f>
        <v/>
      </c>
      <c r="DQ441">
        <f>MIN(U440*(1+U$6/Setup!$C$13)-BS441,MAX(0,$H441-SUM($DP441:DP441)))</f>
        <v/>
      </c>
      <c r="DR441">
        <f>MIN(V440*(1+V$6/Setup!$C$13)-BT441,MAX(0,$H441-SUM($DP441:DQ441)))</f>
        <v/>
      </c>
      <c r="DS441">
        <f>MIN(W440*(1+W$6/Setup!$C$13)-BU441,MAX(0,$H441-SUM($DP441:DR441)))</f>
        <v/>
      </c>
      <c r="DT441">
        <f>MIN(X440*(1+X$6/Setup!$C$13)-BV441,MAX(0,$H441-SUM($DP441:DS441)))</f>
        <v/>
      </c>
      <c r="DU441">
        <f>MIN(Y440*(1+Y$6/Setup!$C$13)-BW441,MAX(0,$H441-SUM($DP441:DT441)))</f>
        <v/>
      </c>
      <c r="DV441">
        <f>MIN(Z440*(1+Z$6/Setup!$C$13)-BX441,MAX(0,$H441-SUM($DP441:DU441)))</f>
        <v/>
      </c>
      <c r="DW441">
        <f>MIN(AA440*(1+AA$6/Setup!$C$13)-BY441,MAX(0,$H441-SUM($DP441:DV441)))</f>
        <v/>
      </c>
      <c r="DX441">
        <f>MIN(AB440*(1+AB$6/Setup!$C$13)-BZ441,MAX(0,$H441-SUM($DP441:DW441)))</f>
        <v/>
      </c>
      <c r="DY441">
        <f>MIN(AC440*(1+AC$6/Setup!$C$13)-CA441,MAX(0,$H441-SUM($DP441:DX441)))</f>
        <v/>
      </c>
      <c r="DZ441">
        <f>MIN(AD440*(1+AD$6/Setup!$C$13)-CB441,MAX(0,$H441-SUM($DP441:DY441)))</f>
        <v/>
      </c>
      <c r="EA441">
        <f>MIN(AE440*(1+AE$6/Setup!$C$13)-CC441,MAX(0,$H441-SUM($DP441:DZ441)))</f>
        <v/>
      </c>
      <c r="EB441">
        <f>MIN(AF440*(1+AF$6/Setup!$C$13)-CD441,MAX(0,$H441-SUM($DP441:EA441)))</f>
        <v/>
      </c>
      <c r="EC441">
        <f>MIN(AG440*(1+AG$6/Setup!$C$13)-CE441,MAX(0,$H441-SUM($DP441:EB441)))</f>
        <v/>
      </c>
      <c r="ED441">
        <f>MIN(AH440*(1+AH$6/Setup!$C$13)-CF441,MAX(0,$H441-SUM($DP441:EC441)))</f>
        <v/>
      </c>
      <c r="EE441">
        <f>MIN(AI440*(1+AI$6/Setup!$C$13)-CG441,MAX(0,$H441-SUM($DP441:ED441)))</f>
        <v/>
      </c>
      <c r="EF441">
        <f>MIN(AJ440*(1+AJ$6/Setup!$C$13)-CH441,MAX(0,$H441-SUM($DP441:EE441)))</f>
        <v/>
      </c>
      <c r="EG441">
        <f>MIN(AK440*(1+AK$6/Setup!$C$13)-CI441,MAX(0,$H441-SUM($DP441:EF441)))</f>
        <v/>
      </c>
      <c r="EH441">
        <f>MIN(AL440*(1+AL$6/Setup!$C$13)-CJ441,MAX(0,$H441-SUM($DP441:EG441)))</f>
        <v/>
      </c>
      <c r="EI441">
        <f>MIN(AM440*(1+AM$6/Setup!$C$13)-CK441,MAX(0,$H441-SUM($DP441:EH441)))</f>
        <v/>
      </c>
      <c r="EJ441">
        <f>MIN(AN440*(1+AN$6/Setup!$C$13)-CL441,MAX(0,$H441-SUM($DP441:EI441)))</f>
        <v/>
      </c>
      <c r="EK441">
        <f>MIN(AO440*(1+AO$6/Setup!$C$13)-CM441,MAX(0,$H441-SUM($DP441:EJ441)))</f>
        <v/>
      </c>
      <c r="EL441">
        <f>MIN(AP440*(1+AP$6/Setup!$C$13)-CN441,MAX(0,$H441-SUM($DP441:EK441)))</f>
        <v/>
      </c>
      <c r="EM441">
        <f>MIN(AQ440*(1+AQ$6/Setup!$C$13)-CO441,MAX(0,$H441-SUM($DP441:EL441)))</f>
        <v/>
      </c>
      <c r="EN441">
        <f>MIN(AR440*(1+AR$6/Setup!$C$13)-CP441,MAX(0,$H441-SUM($DP441:EM441)))</f>
        <v/>
      </c>
      <c r="EO441">
        <f>MIN(AS440*(1+AS$6/Setup!$C$13)-CQ441,MAX(0,$H441-SUM($DP441:EN441)))</f>
        <v/>
      </c>
      <c r="EP441">
        <f>MIN(AT440*(1+AT$6/Setup!$C$13)-CR441,MAX(0,$H441-SUM($DP441:EO441)))</f>
        <v/>
      </c>
      <c r="EQ441">
        <f>MIN(AU440*(1+AU$6/Setup!$C$13)-CS441,MAX(0,$H441-SUM($DP441:EP441)))</f>
        <v/>
      </c>
      <c r="ER441">
        <f>MIN(AV440*(1+AV$6/Setup!$C$13)-CT441,MAX(0,$H441-SUM($DP441:EQ441)))</f>
        <v/>
      </c>
      <c r="ES441">
        <f>MIN(AW440*(1+AW$6/Setup!$C$13)-CU441,MAX(0,$H441-SUM($DP441:ER441)))</f>
        <v/>
      </c>
      <c r="ET441">
        <f>MIN(AX440*(1+AX$6/Setup!$C$13)-CV441,MAX(0,$H441-SUM($DP441:ES441)))</f>
        <v/>
      </c>
      <c r="EU441">
        <f>MIN(AY440*(1+AY$6/Setup!$C$13)-CW441,MAX(0,$H441-SUM($DP441:ET441)))</f>
        <v/>
      </c>
      <c r="EV441">
        <f>MIN(AZ440*(1+AZ$6/Setup!$C$13)-CX441,MAX(0,$H441-SUM($DP441:EU441)))</f>
        <v/>
      </c>
      <c r="EW441">
        <f>MIN(BA440*(1+BA$6/Setup!$C$13)-CY441,MAX(0,$H441-SUM($DP441:EV441)))</f>
        <v/>
      </c>
      <c r="EX441">
        <f>MIN(BB440*(1+BB$6/Setup!$C$13)-CZ441,MAX(0,$H441-SUM($DP441:EW441)))</f>
        <v/>
      </c>
      <c r="EY441">
        <f>MIN(BC440*(1+BC$6/Setup!$C$13)-DA441,MAX(0,$H441-SUM($DP441:EX441)))</f>
        <v/>
      </c>
      <c r="EZ441">
        <f>MIN(BD440*(1+BD$6/Setup!$C$13)-DB441,MAX(0,$H441-SUM($DP441:EY441)))</f>
        <v/>
      </c>
      <c r="FA441">
        <f>MIN(BE440*(1+BE$6/Setup!$C$13)-DC441,MAX(0,$H441-SUM($DP441:EZ441)))</f>
        <v/>
      </c>
      <c r="FB441">
        <f>MIN(BF440*(1+BF$6/Setup!$C$13)-DD441,MAX(0,$H441-SUM($DP441:FA441)))</f>
        <v/>
      </c>
      <c r="FC441">
        <f>MIN(BG440*(1+BG$6/Setup!$C$13)-DE441,MAX(0,$H441-SUM($DP441:FB441)))</f>
        <v/>
      </c>
      <c r="FD441">
        <f>MIN(BH440*(1+BH$6/Setup!$C$13)-DF441,MAX(0,$H441-SUM($DP441:FC441)))</f>
        <v/>
      </c>
      <c r="FE441">
        <f>MIN(BI440*(1+BI$6/Setup!$C$13)-DG441,MAX(0,$H441-SUM($DP441:FD441)))</f>
        <v/>
      </c>
      <c r="FF441">
        <f>MIN(BJ440*(1+BJ$6/Setup!$C$13)-DH441,MAX(0,$H441-SUM($DP441:FE441)))</f>
        <v/>
      </c>
      <c r="FG441">
        <f>MIN(BK440*(1+BK$6/Setup!$C$13)-DI441,MAX(0,$H441-SUM($DP441:FF441)))</f>
        <v/>
      </c>
      <c r="FH441">
        <f>MIN(BL440*(1+BL$6/Setup!$C$13)-DJ441,MAX(0,$H441-SUM($DP441:FG441)))</f>
        <v/>
      </c>
      <c r="FI441">
        <f>MIN(BM440*(1+BM$6/Setup!$C$13)-DK441,MAX(0,$H441-SUM($DP441:FH441)))</f>
        <v/>
      </c>
      <c r="FJ441">
        <f>MIN(BN440*(1+BN$6/Setup!$C$13)-DL441,MAX(0,$H441-SUM($DP441:FI441)))</f>
        <v/>
      </c>
      <c r="FK441">
        <f>MIN(BO440*(1+BO$6/Setup!$C$13)-DM441,MAX(0,$H441-SUM($DP441:FJ441)))</f>
        <v/>
      </c>
      <c r="FL441">
        <f>MIN(BP440*(1+BP$6/Setup!$C$13)-DN441,MAX(0,$H441-SUM($DP441:FK441)))</f>
        <v/>
      </c>
      <c r="FM441">
        <f>MIN(BQ440*(1+BQ$6/Setup!$C$13)-DO441,MAX(0,$H441-SUM($DP441:FL441)))</f>
        <v/>
      </c>
    </row>
    <row r="442">
      <c r="A442">
        <f>A441+1</f>
        <v/>
      </c>
      <c r="B442">
        <f>IF(Setup!$C$6="Every week",Setup!$C$7+7*(A442-1),IF(Setup!$C$6="Every 2 weeks",Setup!$C$7+14*(A442-1),IF(Setup!$C$6="Every month",EDATE(Setup!$C$7,A442-1),EOMONTH(Setup!$C$7,INT((A442-1+Setup!$C$20)/2)-1)+MIN(IF(MOD(A442-1+Setup!$C$20,2)=0,Setup!$C$18,Setup!$C$19),DAY(EOMONTH(Setup!$C$7,INT((A442-1+Setup!$C$20)/2)))))))</f>
        <v/>
      </c>
      <c r="C442">
        <f>N('Paycheck Plan'!J438)</f>
        <v/>
      </c>
      <c r="D442">
        <f>N('Paycheck Plan'!K438)</f>
        <v/>
      </c>
      <c r="E442">
        <f>MIN(MAX(0,Setup!$C$10-F441),MAX(0,Setup!$C$8+C442-G442))</f>
        <v/>
      </c>
      <c r="F442">
        <f>F441+E442</f>
        <v/>
      </c>
      <c r="G442">
        <f>MIN(Setup!$C$14,MAX(0,Setup!$C$8+C442))</f>
        <v/>
      </c>
      <c r="H442">
        <f>MAX(0,Setup!$C$8+C442-G442-E442)+SUM($T$7:$BQ$7)-SUM(BR442:DO442)</f>
        <v/>
      </c>
      <c r="I442">
        <f>SUMPRODUCT(T441:BQ441,$T$6:$BQ$6)/Setup!$C$13</f>
        <v/>
      </c>
      <c r="J442">
        <f>SUM(T442:BQ442)</f>
        <v/>
      </c>
      <c r="K442">
        <f>IF(MAX(DP442:FM442)&gt;0,MATCH(MAX(DP442:FM442),DP442:FM442,0),1)</f>
        <v/>
      </c>
      <c r="T442">
        <f>MAX(0,T441*(1+T$6/Setup!$C$13)-BR442-DP442)+IF($K442=1,$D442,0)</f>
        <v/>
      </c>
      <c r="U442">
        <f>MAX(0,U441*(1+U$6/Setup!$C$13)-BS442-DQ442)+IF($K442=2,$D442,0)</f>
        <v/>
      </c>
      <c r="V442">
        <f>MAX(0,V441*(1+V$6/Setup!$C$13)-BT442-DR442)+IF($K442=3,$D442,0)</f>
        <v/>
      </c>
      <c r="W442">
        <f>MAX(0,W441*(1+W$6/Setup!$C$13)-BU442-DS442)+IF($K442=4,$D442,0)</f>
        <v/>
      </c>
      <c r="X442">
        <f>MAX(0,X441*(1+X$6/Setup!$C$13)-BV442-DT442)+IF($K442=5,$D442,0)</f>
        <v/>
      </c>
      <c r="Y442">
        <f>MAX(0,Y441*(1+Y$6/Setup!$C$13)-BW442-DU442)+IF($K442=6,$D442,0)</f>
        <v/>
      </c>
      <c r="Z442">
        <f>MAX(0,Z441*(1+Z$6/Setup!$C$13)-BX442-DV442)+IF($K442=7,$D442,0)</f>
        <v/>
      </c>
      <c r="AA442">
        <f>MAX(0,AA441*(1+AA$6/Setup!$C$13)-BY442-DW442)+IF($K442=8,$D442,0)</f>
        <v/>
      </c>
      <c r="AB442">
        <f>MAX(0,AB441*(1+AB$6/Setup!$C$13)-BZ442-DX442)+IF($K442=9,$D442,0)</f>
        <v/>
      </c>
      <c r="AC442">
        <f>MAX(0,AC441*(1+AC$6/Setup!$C$13)-CA442-DY442)+IF($K442=10,$D442,0)</f>
        <v/>
      </c>
      <c r="AD442">
        <f>MAX(0,AD441*(1+AD$6/Setup!$C$13)-CB442-DZ442)+IF($K442=11,$D442,0)</f>
        <v/>
      </c>
      <c r="AE442">
        <f>MAX(0,AE441*(1+AE$6/Setup!$C$13)-CC442-EA442)+IF($K442=12,$D442,0)</f>
        <v/>
      </c>
      <c r="AF442">
        <f>MAX(0,AF441*(1+AF$6/Setup!$C$13)-CD442-EB442)+IF($K442=13,$D442,0)</f>
        <v/>
      </c>
      <c r="AG442">
        <f>MAX(0,AG441*(1+AG$6/Setup!$C$13)-CE442-EC442)+IF($K442=14,$D442,0)</f>
        <v/>
      </c>
      <c r="AH442">
        <f>MAX(0,AH441*(1+AH$6/Setup!$C$13)-CF442-ED442)+IF($K442=15,$D442,0)</f>
        <v/>
      </c>
      <c r="AI442">
        <f>MAX(0,AI441*(1+AI$6/Setup!$C$13)-CG442-EE442)+IF($K442=16,$D442,0)</f>
        <v/>
      </c>
      <c r="AJ442">
        <f>MAX(0,AJ441*(1+AJ$6/Setup!$C$13)-CH442-EF442)+IF($K442=17,$D442,0)</f>
        <v/>
      </c>
      <c r="AK442">
        <f>MAX(0,AK441*(1+AK$6/Setup!$C$13)-CI442-EG442)+IF($K442=18,$D442,0)</f>
        <v/>
      </c>
      <c r="AL442">
        <f>MAX(0,AL441*(1+AL$6/Setup!$C$13)-CJ442-EH442)+IF($K442=19,$D442,0)</f>
        <v/>
      </c>
      <c r="AM442">
        <f>MAX(0,AM441*(1+AM$6/Setup!$C$13)-CK442-EI442)+IF($K442=20,$D442,0)</f>
        <v/>
      </c>
      <c r="AN442">
        <f>MAX(0,AN441*(1+AN$6/Setup!$C$13)-CL442-EJ442)+IF($K442=21,$D442,0)</f>
        <v/>
      </c>
      <c r="AO442">
        <f>MAX(0,AO441*(1+AO$6/Setup!$C$13)-CM442-EK442)+IF($K442=22,$D442,0)</f>
        <v/>
      </c>
      <c r="AP442">
        <f>MAX(0,AP441*(1+AP$6/Setup!$C$13)-CN442-EL442)+IF($K442=23,$D442,0)</f>
        <v/>
      </c>
      <c r="AQ442">
        <f>MAX(0,AQ441*(1+AQ$6/Setup!$C$13)-CO442-EM442)+IF($K442=24,$D442,0)</f>
        <v/>
      </c>
      <c r="AR442">
        <f>MAX(0,AR441*(1+AR$6/Setup!$C$13)-CP442-EN442)+IF($K442=25,$D442,0)</f>
        <v/>
      </c>
      <c r="AS442">
        <f>MAX(0,AS441*(1+AS$6/Setup!$C$13)-CQ442-EO442)+IF($K442=26,$D442,0)</f>
        <v/>
      </c>
      <c r="AT442">
        <f>MAX(0,AT441*(1+AT$6/Setup!$C$13)-CR442-EP442)+IF($K442=27,$D442,0)</f>
        <v/>
      </c>
      <c r="AU442">
        <f>MAX(0,AU441*(1+AU$6/Setup!$C$13)-CS442-EQ442)+IF($K442=28,$D442,0)</f>
        <v/>
      </c>
      <c r="AV442">
        <f>MAX(0,AV441*(1+AV$6/Setup!$C$13)-CT442-ER442)+IF($K442=29,$D442,0)</f>
        <v/>
      </c>
      <c r="AW442">
        <f>MAX(0,AW441*(1+AW$6/Setup!$C$13)-CU442-ES442)+IF($K442=30,$D442,0)</f>
        <v/>
      </c>
      <c r="AX442">
        <f>MAX(0,AX441*(1+AX$6/Setup!$C$13)-CV442-ET442)+IF($K442=31,$D442,0)</f>
        <v/>
      </c>
      <c r="AY442">
        <f>MAX(0,AY441*(1+AY$6/Setup!$C$13)-CW442-EU442)+IF($K442=32,$D442,0)</f>
        <v/>
      </c>
      <c r="AZ442">
        <f>MAX(0,AZ441*(1+AZ$6/Setup!$C$13)-CX442-EV442)+IF($K442=33,$D442,0)</f>
        <v/>
      </c>
      <c r="BA442">
        <f>MAX(0,BA441*(1+BA$6/Setup!$C$13)-CY442-EW442)+IF($K442=34,$D442,0)</f>
        <v/>
      </c>
      <c r="BB442">
        <f>MAX(0,BB441*(1+BB$6/Setup!$C$13)-CZ442-EX442)+IF($K442=35,$D442,0)</f>
        <v/>
      </c>
      <c r="BC442">
        <f>MAX(0,BC441*(1+BC$6/Setup!$C$13)-DA442-EY442)+IF($K442=36,$D442,0)</f>
        <v/>
      </c>
      <c r="BD442">
        <f>MAX(0,BD441*(1+BD$6/Setup!$C$13)-DB442-EZ442)+IF($K442=37,$D442,0)</f>
        <v/>
      </c>
      <c r="BE442">
        <f>MAX(0,BE441*(1+BE$6/Setup!$C$13)-DC442-FA442)+IF($K442=38,$D442,0)</f>
        <v/>
      </c>
      <c r="BF442">
        <f>MAX(0,BF441*(1+BF$6/Setup!$C$13)-DD442-FB442)+IF($K442=39,$D442,0)</f>
        <v/>
      </c>
      <c r="BG442">
        <f>MAX(0,BG441*(1+BG$6/Setup!$C$13)-DE442-FC442)+IF($K442=40,$D442,0)</f>
        <v/>
      </c>
      <c r="BH442">
        <f>MAX(0,BH441*(1+BH$6/Setup!$C$13)-DF442-FD442)+IF($K442=41,$D442,0)</f>
        <v/>
      </c>
      <c r="BI442">
        <f>MAX(0,BI441*(1+BI$6/Setup!$C$13)-DG442-FE442)+IF($K442=42,$D442,0)</f>
        <v/>
      </c>
      <c r="BJ442">
        <f>MAX(0,BJ441*(1+BJ$6/Setup!$C$13)-DH442-FF442)+IF($K442=43,$D442,0)</f>
        <v/>
      </c>
      <c r="BK442">
        <f>MAX(0,BK441*(1+BK$6/Setup!$C$13)-DI442-FG442)+IF($K442=44,$D442,0)</f>
        <v/>
      </c>
      <c r="BL442">
        <f>MAX(0,BL441*(1+BL$6/Setup!$C$13)-DJ442-FH442)+IF($K442=45,$D442,0)</f>
        <v/>
      </c>
      <c r="BM442">
        <f>MAX(0,BM441*(1+BM$6/Setup!$C$13)-DK442-FI442)+IF($K442=46,$D442,0)</f>
        <v/>
      </c>
      <c r="BN442">
        <f>MAX(0,BN441*(1+BN$6/Setup!$C$13)-DL442-FJ442)+IF($K442=47,$D442,0)</f>
        <v/>
      </c>
      <c r="BO442">
        <f>MAX(0,BO441*(1+BO$6/Setup!$C$13)-DM442-FK442)+IF($K442=48,$D442,0)</f>
        <v/>
      </c>
      <c r="BP442">
        <f>MAX(0,BP441*(1+BP$6/Setup!$C$13)-DN442-FL442)+IF($K442=49,$D442,0)</f>
        <v/>
      </c>
      <c r="BQ442">
        <f>MAX(0,BQ441*(1+BQ$6/Setup!$C$13)-DO442-FM442)+IF($K442=50,$D442,0)</f>
        <v/>
      </c>
      <c r="BR442">
        <f>MIN(T441*(1+T$6/Setup!$C$13),T$7)</f>
        <v/>
      </c>
      <c r="BS442">
        <f>MIN(U441*(1+U$6/Setup!$C$13),U$7)</f>
        <v/>
      </c>
      <c r="BT442">
        <f>MIN(V441*(1+V$6/Setup!$C$13),V$7)</f>
        <v/>
      </c>
      <c r="BU442">
        <f>MIN(W441*(1+W$6/Setup!$C$13),W$7)</f>
        <v/>
      </c>
      <c r="BV442">
        <f>MIN(X441*(1+X$6/Setup!$C$13),X$7)</f>
        <v/>
      </c>
      <c r="BW442">
        <f>MIN(Y441*(1+Y$6/Setup!$C$13),Y$7)</f>
        <v/>
      </c>
      <c r="BX442">
        <f>MIN(Z441*(1+Z$6/Setup!$C$13),Z$7)</f>
        <v/>
      </c>
      <c r="BY442">
        <f>MIN(AA441*(1+AA$6/Setup!$C$13),AA$7)</f>
        <v/>
      </c>
      <c r="BZ442">
        <f>MIN(AB441*(1+AB$6/Setup!$C$13),AB$7)</f>
        <v/>
      </c>
      <c r="CA442">
        <f>MIN(AC441*(1+AC$6/Setup!$C$13),AC$7)</f>
        <v/>
      </c>
      <c r="CB442">
        <f>MIN(AD441*(1+AD$6/Setup!$C$13),AD$7)</f>
        <v/>
      </c>
      <c r="CC442">
        <f>MIN(AE441*(1+AE$6/Setup!$C$13),AE$7)</f>
        <v/>
      </c>
      <c r="CD442">
        <f>MIN(AF441*(1+AF$6/Setup!$C$13),AF$7)</f>
        <v/>
      </c>
      <c r="CE442">
        <f>MIN(AG441*(1+AG$6/Setup!$C$13),AG$7)</f>
        <v/>
      </c>
      <c r="CF442">
        <f>MIN(AH441*(1+AH$6/Setup!$C$13),AH$7)</f>
        <v/>
      </c>
      <c r="CG442">
        <f>MIN(AI441*(1+AI$6/Setup!$C$13),AI$7)</f>
        <v/>
      </c>
      <c r="CH442">
        <f>MIN(AJ441*(1+AJ$6/Setup!$C$13),AJ$7)</f>
        <v/>
      </c>
      <c r="CI442">
        <f>MIN(AK441*(1+AK$6/Setup!$C$13),AK$7)</f>
        <v/>
      </c>
      <c r="CJ442">
        <f>MIN(AL441*(1+AL$6/Setup!$C$13),AL$7)</f>
        <v/>
      </c>
      <c r="CK442">
        <f>MIN(AM441*(1+AM$6/Setup!$C$13),AM$7)</f>
        <v/>
      </c>
      <c r="CL442">
        <f>MIN(AN441*(1+AN$6/Setup!$C$13),AN$7)</f>
        <v/>
      </c>
      <c r="CM442">
        <f>MIN(AO441*(1+AO$6/Setup!$C$13),AO$7)</f>
        <v/>
      </c>
      <c r="CN442">
        <f>MIN(AP441*(1+AP$6/Setup!$C$13),AP$7)</f>
        <v/>
      </c>
      <c r="CO442">
        <f>MIN(AQ441*(1+AQ$6/Setup!$C$13),AQ$7)</f>
        <v/>
      </c>
      <c r="CP442">
        <f>MIN(AR441*(1+AR$6/Setup!$C$13),AR$7)</f>
        <v/>
      </c>
      <c r="CQ442">
        <f>MIN(AS441*(1+AS$6/Setup!$C$13),AS$7)</f>
        <v/>
      </c>
      <c r="CR442">
        <f>MIN(AT441*(1+AT$6/Setup!$C$13),AT$7)</f>
        <v/>
      </c>
      <c r="CS442">
        <f>MIN(AU441*(1+AU$6/Setup!$C$13),AU$7)</f>
        <v/>
      </c>
      <c r="CT442">
        <f>MIN(AV441*(1+AV$6/Setup!$C$13),AV$7)</f>
        <v/>
      </c>
      <c r="CU442">
        <f>MIN(AW441*(1+AW$6/Setup!$C$13),AW$7)</f>
        <v/>
      </c>
      <c r="CV442">
        <f>MIN(AX441*(1+AX$6/Setup!$C$13),AX$7)</f>
        <v/>
      </c>
      <c r="CW442">
        <f>MIN(AY441*(1+AY$6/Setup!$C$13),AY$7)</f>
        <v/>
      </c>
      <c r="CX442">
        <f>MIN(AZ441*(1+AZ$6/Setup!$C$13),AZ$7)</f>
        <v/>
      </c>
      <c r="CY442">
        <f>MIN(BA441*(1+BA$6/Setup!$C$13),BA$7)</f>
        <v/>
      </c>
      <c r="CZ442">
        <f>MIN(BB441*(1+BB$6/Setup!$C$13),BB$7)</f>
        <v/>
      </c>
      <c r="DA442">
        <f>MIN(BC441*(1+BC$6/Setup!$C$13),BC$7)</f>
        <v/>
      </c>
      <c r="DB442">
        <f>MIN(BD441*(1+BD$6/Setup!$C$13),BD$7)</f>
        <v/>
      </c>
      <c r="DC442">
        <f>MIN(BE441*(1+BE$6/Setup!$C$13),BE$7)</f>
        <v/>
      </c>
      <c r="DD442">
        <f>MIN(BF441*(1+BF$6/Setup!$C$13),BF$7)</f>
        <v/>
      </c>
      <c r="DE442">
        <f>MIN(BG441*(1+BG$6/Setup!$C$13),BG$7)</f>
        <v/>
      </c>
      <c r="DF442">
        <f>MIN(BH441*(1+BH$6/Setup!$C$13),BH$7)</f>
        <v/>
      </c>
      <c r="DG442">
        <f>MIN(BI441*(1+BI$6/Setup!$C$13),BI$7)</f>
        <v/>
      </c>
      <c r="DH442">
        <f>MIN(BJ441*(1+BJ$6/Setup!$C$13),BJ$7)</f>
        <v/>
      </c>
      <c r="DI442">
        <f>MIN(BK441*(1+BK$6/Setup!$C$13),BK$7)</f>
        <v/>
      </c>
      <c r="DJ442">
        <f>MIN(BL441*(1+BL$6/Setup!$C$13),BL$7)</f>
        <v/>
      </c>
      <c r="DK442">
        <f>MIN(BM441*(1+BM$6/Setup!$C$13),BM$7)</f>
        <v/>
      </c>
      <c r="DL442">
        <f>MIN(BN441*(1+BN$6/Setup!$C$13),BN$7)</f>
        <v/>
      </c>
      <c r="DM442">
        <f>MIN(BO441*(1+BO$6/Setup!$C$13),BO$7)</f>
        <v/>
      </c>
      <c r="DN442">
        <f>MIN(BP441*(1+BP$6/Setup!$C$13),BP$7)</f>
        <v/>
      </c>
      <c r="DO442">
        <f>MIN(BQ441*(1+BQ$6/Setup!$C$13),BQ$7)</f>
        <v/>
      </c>
      <c r="DP442">
        <f>MIN(T441*(1+T$6/Setup!$C$13)-BR442,$H442)</f>
        <v/>
      </c>
      <c r="DQ442">
        <f>MIN(U441*(1+U$6/Setup!$C$13)-BS442,MAX(0,$H442-SUM($DP442:DP442)))</f>
        <v/>
      </c>
      <c r="DR442">
        <f>MIN(V441*(1+V$6/Setup!$C$13)-BT442,MAX(0,$H442-SUM($DP442:DQ442)))</f>
        <v/>
      </c>
      <c r="DS442">
        <f>MIN(W441*(1+W$6/Setup!$C$13)-BU442,MAX(0,$H442-SUM($DP442:DR442)))</f>
        <v/>
      </c>
      <c r="DT442">
        <f>MIN(X441*(1+X$6/Setup!$C$13)-BV442,MAX(0,$H442-SUM($DP442:DS442)))</f>
        <v/>
      </c>
      <c r="DU442">
        <f>MIN(Y441*(1+Y$6/Setup!$C$13)-BW442,MAX(0,$H442-SUM($DP442:DT442)))</f>
        <v/>
      </c>
      <c r="DV442">
        <f>MIN(Z441*(1+Z$6/Setup!$C$13)-BX442,MAX(0,$H442-SUM($DP442:DU442)))</f>
        <v/>
      </c>
      <c r="DW442">
        <f>MIN(AA441*(1+AA$6/Setup!$C$13)-BY442,MAX(0,$H442-SUM($DP442:DV442)))</f>
        <v/>
      </c>
      <c r="DX442">
        <f>MIN(AB441*(1+AB$6/Setup!$C$13)-BZ442,MAX(0,$H442-SUM($DP442:DW442)))</f>
        <v/>
      </c>
      <c r="DY442">
        <f>MIN(AC441*(1+AC$6/Setup!$C$13)-CA442,MAX(0,$H442-SUM($DP442:DX442)))</f>
        <v/>
      </c>
      <c r="DZ442">
        <f>MIN(AD441*(1+AD$6/Setup!$C$13)-CB442,MAX(0,$H442-SUM($DP442:DY442)))</f>
        <v/>
      </c>
      <c r="EA442">
        <f>MIN(AE441*(1+AE$6/Setup!$C$13)-CC442,MAX(0,$H442-SUM($DP442:DZ442)))</f>
        <v/>
      </c>
      <c r="EB442">
        <f>MIN(AF441*(1+AF$6/Setup!$C$13)-CD442,MAX(0,$H442-SUM($DP442:EA442)))</f>
        <v/>
      </c>
      <c r="EC442">
        <f>MIN(AG441*(1+AG$6/Setup!$C$13)-CE442,MAX(0,$H442-SUM($DP442:EB442)))</f>
        <v/>
      </c>
      <c r="ED442">
        <f>MIN(AH441*(1+AH$6/Setup!$C$13)-CF442,MAX(0,$H442-SUM($DP442:EC442)))</f>
        <v/>
      </c>
      <c r="EE442">
        <f>MIN(AI441*(1+AI$6/Setup!$C$13)-CG442,MAX(0,$H442-SUM($DP442:ED442)))</f>
        <v/>
      </c>
      <c r="EF442">
        <f>MIN(AJ441*(1+AJ$6/Setup!$C$13)-CH442,MAX(0,$H442-SUM($DP442:EE442)))</f>
        <v/>
      </c>
      <c r="EG442">
        <f>MIN(AK441*(1+AK$6/Setup!$C$13)-CI442,MAX(0,$H442-SUM($DP442:EF442)))</f>
        <v/>
      </c>
      <c r="EH442">
        <f>MIN(AL441*(1+AL$6/Setup!$C$13)-CJ442,MAX(0,$H442-SUM($DP442:EG442)))</f>
        <v/>
      </c>
      <c r="EI442">
        <f>MIN(AM441*(1+AM$6/Setup!$C$13)-CK442,MAX(0,$H442-SUM($DP442:EH442)))</f>
        <v/>
      </c>
      <c r="EJ442">
        <f>MIN(AN441*(1+AN$6/Setup!$C$13)-CL442,MAX(0,$H442-SUM($DP442:EI442)))</f>
        <v/>
      </c>
      <c r="EK442">
        <f>MIN(AO441*(1+AO$6/Setup!$C$13)-CM442,MAX(0,$H442-SUM($DP442:EJ442)))</f>
        <v/>
      </c>
      <c r="EL442">
        <f>MIN(AP441*(1+AP$6/Setup!$C$13)-CN442,MAX(0,$H442-SUM($DP442:EK442)))</f>
        <v/>
      </c>
      <c r="EM442">
        <f>MIN(AQ441*(1+AQ$6/Setup!$C$13)-CO442,MAX(0,$H442-SUM($DP442:EL442)))</f>
        <v/>
      </c>
      <c r="EN442">
        <f>MIN(AR441*(1+AR$6/Setup!$C$13)-CP442,MAX(0,$H442-SUM($DP442:EM442)))</f>
        <v/>
      </c>
      <c r="EO442">
        <f>MIN(AS441*(1+AS$6/Setup!$C$13)-CQ442,MAX(0,$H442-SUM($DP442:EN442)))</f>
        <v/>
      </c>
      <c r="EP442">
        <f>MIN(AT441*(1+AT$6/Setup!$C$13)-CR442,MAX(0,$H442-SUM($DP442:EO442)))</f>
        <v/>
      </c>
      <c r="EQ442">
        <f>MIN(AU441*(1+AU$6/Setup!$C$13)-CS442,MAX(0,$H442-SUM($DP442:EP442)))</f>
        <v/>
      </c>
      <c r="ER442">
        <f>MIN(AV441*(1+AV$6/Setup!$C$13)-CT442,MAX(0,$H442-SUM($DP442:EQ442)))</f>
        <v/>
      </c>
      <c r="ES442">
        <f>MIN(AW441*(1+AW$6/Setup!$C$13)-CU442,MAX(0,$H442-SUM($DP442:ER442)))</f>
        <v/>
      </c>
      <c r="ET442">
        <f>MIN(AX441*(1+AX$6/Setup!$C$13)-CV442,MAX(0,$H442-SUM($DP442:ES442)))</f>
        <v/>
      </c>
      <c r="EU442">
        <f>MIN(AY441*(1+AY$6/Setup!$C$13)-CW442,MAX(0,$H442-SUM($DP442:ET442)))</f>
        <v/>
      </c>
      <c r="EV442">
        <f>MIN(AZ441*(1+AZ$6/Setup!$C$13)-CX442,MAX(0,$H442-SUM($DP442:EU442)))</f>
        <v/>
      </c>
      <c r="EW442">
        <f>MIN(BA441*(1+BA$6/Setup!$C$13)-CY442,MAX(0,$H442-SUM($DP442:EV442)))</f>
        <v/>
      </c>
      <c r="EX442">
        <f>MIN(BB441*(1+BB$6/Setup!$C$13)-CZ442,MAX(0,$H442-SUM($DP442:EW442)))</f>
        <v/>
      </c>
      <c r="EY442">
        <f>MIN(BC441*(1+BC$6/Setup!$C$13)-DA442,MAX(0,$H442-SUM($DP442:EX442)))</f>
        <v/>
      </c>
      <c r="EZ442">
        <f>MIN(BD441*(1+BD$6/Setup!$C$13)-DB442,MAX(0,$H442-SUM($DP442:EY442)))</f>
        <v/>
      </c>
      <c r="FA442">
        <f>MIN(BE441*(1+BE$6/Setup!$C$13)-DC442,MAX(0,$H442-SUM($DP442:EZ442)))</f>
        <v/>
      </c>
      <c r="FB442">
        <f>MIN(BF441*(1+BF$6/Setup!$C$13)-DD442,MAX(0,$H442-SUM($DP442:FA442)))</f>
        <v/>
      </c>
      <c r="FC442">
        <f>MIN(BG441*(1+BG$6/Setup!$C$13)-DE442,MAX(0,$H442-SUM($DP442:FB442)))</f>
        <v/>
      </c>
      <c r="FD442">
        <f>MIN(BH441*(1+BH$6/Setup!$C$13)-DF442,MAX(0,$H442-SUM($DP442:FC442)))</f>
        <v/>
      </c>
      <c r="FE442">
        <f>MIN(BI441*(1+BI$6/Setup!$C$13)-DG442,MAX(0,$H442-SUM($DP442:FD442)))</f>
        <v/>
      </c>
      <c r="FF442">
        <f>MIN(BJ441*(1+BJ$6/Setup!$C$13)-DH442,MAX(0,$H442-SUM($DP442:FE442)))</f>
        <v/>
      </c>
      <c r="FG442">
        <f>MIN(BK441*(1+BK$6/Setup!$C$13)-DI442,MAX(0,$H442-SUM($DP442:FF442)))</f>
        <v/>
      </c>
      <c r="FH442">
        <f>MIN(BL441*(1+BL$6/Setup!$C$13)-DJ442,MAX(0,$H442-SUM($DP442:FG442)))</f>
        <v/>
      </c>
      <c r="FI442">
        <f>MIN(BM441*(1+BM$6/Setup!$C$13)-DK442,MAX(0,$H442-SUM($DP442:FH442)))</f>
        <v/>
      </c>
      <c r="FJ442">
        <f>MIN(BN441*(1+BN$6/Setup!$C$13)-DL442,MAX(0,$H442-SUM($DP442:FI442)))</f>
        <v/>
      </c>
      <c r="FK442">
        <f>MIN(BO441*(1+BO$6/Setup!$C$13)-DM442,MAX(0,$H442-SUM($DP442:FJ442)))</f>
        <v/>
      </c>
      <c r="FL442">
        <f>MIN(BP441*(1+BP$6/Setup!$C$13)-DN442,MAX(0,$H442-SUM($DP442:FK442)))</f>
        <v/>
      </c>
      <c r="FM442">
        <f>MIN(BQ441*(1+BQ$6/Setup!$C$13)-DO442,MAX(0,$H442-SUM($DP442:FL442)))</f>
        <v/>
      </c>
    </row>
    <row r="443">
      <c r="A443">
        <f>A442+1</f>
        <v/>
      </c>
      <c r="B443">
        <f>IF(Setup!$C$6="Every week",Setup!$C$7+7*(A443-1),IF(Setup!$C$6="Every 2 weeks",Setup!$C$7+14*(A443-1),IF(Setup!$C$6="Every month",EDATE(Setup!$C$7,A443-1),EOMONTH(Setup!$C$7,INT((A443-1+Setup!$C$20)/2)-1)+MIN(IF(MOD(A443-1+Setup!$C$20,2)=0,Setup!$C$18,Setup!$C$19),DAY(EOMONTH(Setup!$C$7,INT((A443-1+Setup!$C$20)/2)))))))</f>
        <v/>
      </c>
      <c r="C443">
        <f>N('Paycheck Plan'!J439)</f>
        <v/>
      </c>
      <c r="D443">
        <f>N('Paycheck Plan'!K439)</f>
        <v/>
      </c>
      <c r="E443">
        <f>MIN(MAX(0,Setup!$C$10-F442),MAX(0,Setup!$C$8+C443-G443))</f>
        <v/>
      </c>
      <c r="F443">
        <f>F442+E443</f>
        <v/>
      </c>
      <c r="G443">
        <f>MIN(Setup!$C$14,MAX(0,Setup!$C$8+C443))</f>
        <v/>
      </c>
      <c r="H443">
        <f>MAX(0,Setup!$C$8+C443-G443-E443)+SUM($T$7:$BQ$7)-SUM(BR443:DO443)</f>
        <v/>
      </c>
      <c r="I443">
        <f>SUMPRODUCT(T442:BQ442,$T$6:$BQ$6)/Setup!$C$13</f>
        <v/>
      </c>
      <c r="J443">
        <f>SUM(T443:BQ443)</f>
        <v/>
      </c>
      <c r="K443">
        <f>IF(MAX(DP443:FM443)&gt;0,MATCH(MAX(DP443:FM443),DP443:FM443,0),1)</f>
        <v/>
      </c>
      <c r="T443">
        <f>MAX(0,T442*(1+T$6/Setup!$C$13)-BR443-DP443)+IF($K443=1,$D443,0)</f>
        <v/>
      </c>
      <c r="U443">
        <f>MAX(0,U442*(1+U$6/Setup!$C$13)-BS443-DQ443)+IF($K443=2,$D443,0)</f>
        <v/>
      </c>
      <c r="V443">
        <f>MAX(0,V442*(1+V$6/Setup!$C$13)-BT443-DR443)+IF($K443=3,$D443,0)</f>
        <v/>
      </c>
      <c r="W443">
        <f>MAX(0,W442*(1+W$6/Setup!$C$13)-BU443-DS443)+IF($K443=4,$D443,0)</f>
        <v/>
      </c>
      <c r="X443">
        <f>MAX(0,X442*(1+X$6/Setup!$C$13)-BV443-DT443)+IF($K443=5,$D443,0)</f>
        <v/>
      </c>
      <c r="Y443">
        <f>MAX(0,Y442*(1+Y$6/Setup!$C$13)-BW443-DU443)+IF($K443=6,$D443,0)</f>
        <v/>
      </c>
      <c r="Z443">
        <f>MAX(0,Z442*(1+Z$6/Setup!$C$13)-BX443-DV443)+IF($K443=7,$D443,0)</f>
        <v/>
      </c>
      <c r="AA443">
        <f>MAX(0,AA442*(1+AA$6/Setup!$C$13)-BY443-DW443)+IF($K443=8,$D443,0)</f>
        <v/>
      </c>
      <c r="AB443">
        <f>MAX(0,AB442*(1+AB$6/Setup!$C$13)-BZ443-DX443)+IF($K443=9,$D443,0)</f>
        <v/>
      </c>
      <c r="AC443">
        <f>MAX(0,AC442*(1+AC$6/Setup!$C$13)-CA443-DY443)+IF($K443=10,$D443,0)</f>
        <v/>
      </c>
      <c r="AD443">
        <f>MAX(0,AD442*(1+AD$6/Setup!$C$13)-CB443-DZ443)+IF($K443=11,$D443,0)</f>
        <v/>
      </c>
      <c r="AE443">
        <f>MAX(0,AE442*(1+AE$6/Setup!$C$13)-CC443-EA443)+IF($K443=12,$D443,0)</f>
        <v/>
      </c>
      <c r="AF443">
        <f>MAX(0,AF442*(1+AF$6/Setup!$C$13)-CD443-EB443)+IF($K443=13,$D443,0)</f>
        <v/>
      </c>
      <c r="AG443">
        <f>MAX(0,AG442*(1+AG$6/Setup!$C$13)-CE443-EC443)+IF($K443=14,$D443,0)</f>
        <v/>
      </c>
      <c r="AH443">
        <f>MAX(0,AH442*(1+AH$6/Setup!$C$13)-CF443-ED443)+IF($K443=15,$D443,0)</f>
        <v/>
      </c>
      <c r="AI443">
        <f>MAX(0,AI442*(1+AI$6/Setup!$C$13)-CG443-EE443)+IF($K443=16,$D443,0)</f>
        <v/>
      </c>
      <c r="AJ443">
        <f>MAX(0,AJ442*(1+AJ$6/Setup!$C$13)-CH443-EF443)+IF($K443=17,$D443,0)</f>
        <v/>
      </c>
      <c r="AK443">
        <f>MAX(0,AK442*(1+AK$6/Setup!$C$13)-CI443-EG443)+IF($K443=18,$D443,0)</f>
        <v/>
      </c>
      <c r="AL443">
        <f>MAX(0,AL442*(1+AL$6/Setup!$C$13)-CJ443-EH443)+IF($K443=19,$D443,0)</f>
        <v/>
      </c>
      <c r="AM443">
        <f>MAX(0,AM442*(1+AM$6/Setup!$C$13)-CK443-EI443)+IF($K443=20,$D443,0)</f>
        <v/>
      </c>
      <c r="AN443">
        <f>MAX(0,AN442*(1+AN$6/Setup!$C$13)-CL443-EJ443)+IF($K443=21,$D443,0)</f>
        <v/>
      </c>
      <c r="AO443">
        <f>MAX(0,AO442*(1+AO$6/Setup!$C$13)-CM443-EK443)+IF($K443=22,$D443,0)</f>
        <v/>
      </c>
      <c r="AP443">
        <f>MAX(0,AP442*(1+AP$6/Setup!$C$13)-CN443-EL443)+IF($K443=23,$D443,0)</f>
        <v/>
      </c>
      <c r="AQ443">
        <f>MAX(0,AQ442*(1+AQ$6/Setup!$C$13)-CO443-EM443)+IF($K443=24,$D443,0)</f>
        <v/>
      </c>
      <c r="AR443">
        <f>MAX(0,AR442*(1+AR$6/Setup!$C$13)-CP443-EN443)+IF($K443=25,$D443,0)</f>
        <v/>
      </c>
      <c r="AS443">
        <f>MAX(0,AS442*(1+AS$6/Setup!$C$13)-CQ443-EO443)+IF($K443=26,$D443,0)</f>
        <v/>
      </c>
      <c r="AT443">
        <f>MAX(0,AT442*(1+AT$6/Setup!$C$13)-CR443-EP443)+IF($K443=27,$D443,0)</f>
        <v/>
      </c>
      <c r="AU443">
        <f>MAX(0,AU442*(1+AU$6/Setup!$C$13)-CS443-EQ443)+IF($K443=28,$D443,0)</f>
        <v/>
      </c>
      <c r="AV443">
        <f>MAX(0,AV442*(1+AV$6/Setup!$C$13)-CT443-ER443)+IF($K443=29,$D443,0)</f>
        <v/>
      </c>
      <c r="AW443">
        <f>MAX(0,AW442*(1+AW$6/Setup!$C$13)-CU443-ES443)+IF($K443=30,$D443,0)</f>
        <v/>
      </c>
      <c r="AX443">
        <f>MAX(0,AX442*(1+AX$6/Setup!$C$13)-CV443-ET443)+IF($K443=31,$D443,0)</f>
        <v/>
      </c>
      <c r="AY443">
        <f>MAX(0,AY442*(1+AY$6/Setup!$C$13)-CW443-EU443)+IF($K443=32,$D443,0)</f>
        <v/>
      </c>
      <c r="AZ443">
        <f>MAX(0,AZ442*(1+AZ$6/Setup!$C$13)-CX443-EV443)+IF($K443=33,$D443,0)</f>
        <v/>
      </c>
      <c r="BA443">
        <f>MAX(0,BA442*(1+BA$6/Setup!$C$13)-CY443-EW443)+IF($K443=34,$D443,0)</f>
        <v/>
      </c>
      <c r="BB443">
        <f>MAX(0,BB442*(1+BB$6/Setup!$C$13)-CZ443-EX443)+IF($K443=35,$D443,0)</f>
        <v/>
      </c>
      <c r="BC443">
        <f>MAX(0,BC442*(1+BC$6/Setup!$C$13)-DA443-EY443)+IF($K443=36,$D443,0)</f>
        <v/>
      </c>
      <c r="BD443">
        <f>MAX(0,BD442*(1+BD$6/Setup!$C$13)-DB443-EZ443)+IF($K443=37,$D443,0)</f>
        <v/>
      </c>
      <c r="BE443">
        <f>MAX(0,BE442*(1+BE$6/Setup!$C$13)-DC443-FA443)+IF($K443=38,$D443,0)</f>
        <v/>
      </c>
      <c r="BF443">
        <f>MAX(0,BF442*(1+BF$6/Setup!$C$13)-DD443-FB443)+IF($K443=39,$D443,0)</f>
        <v/>
      </c>
      <c r="BG443">
        <f>MAX(0,BG442*(1+BG$6/Setup!$C$13)-DE443-FC443)+IF($K443=40,$D443,0)</f>
        <v/>
      </c>
      <c r="BH443">
        <f>MAX(0,BH442*(1+BH$6/Setup!$C$13)-DF443-FD443)+IF($K443=41,$D443,0)</f>
        <v/>
      </c>
      <c r="BI443">
        <f>MAX(0,BI442*(1+BI$6/Setup!$C$13)-DG443-FE443)+IF($K443=42,$D443,0)</f>
        <v/>
      </c>
      <c r="BJ443">
        <f>MAX(0,BJ442*(1+BJ$6/Setup!$C$13)-DH443-FF443)+IF($K443=43,$D443,0)</f>
        <v/>
      </c>
      <c r="BK443">
        <f>MAX(0,BK442*(1+BK$6/Setup!$C$13)-DI443-FG443)+IF($K443=44,$D443,0)</f>
        <v/>
      </c>
      <c r="BL443">
        <f>MAX(0,BL442*(1+BL$6/Setup!$C$13)-DJ443-FH443)+IF($K443=45,$D443,0)</f>
        <v/>
      </c>
      <c r="BM443">
        <f>MAX(0,BM442*(1+BM$6/Setup!$C$13)-DK443-FI443)+IF($K443=46,$D443,0)</f>
        <v/>
      </c>
      <c r="BN443">
        <f>MAX(0,BN442*(1+BN$6/Setup!$C$13)-DL443-FJ443)+IF($K443=47,$D443,0)</f>
        <v/>
      </c>
      <c r="BO443">
        <f>MAX(0,BO442*(1+BO$6/Setup!$C$13)-DM443-FK443)+IF($K443=48,$D443,0)</f>
        <v/>
      </c>
      <c r="BP443">
        <f>MAX(0,BP442*(1+BP$6/Setup!$C$13)-DN443-FL443)+IF($K443=49,$D443,0)</f>
        <v/>
      </c>
      <c r="BQ443">
        <f>MAX(0,BQ442*(1+BQ$6/Setup!$C$13)-DO443-FM443)+IF($K443=50,$D443,0)</f>
        <v/>
      </c>
      <c r="BR443">
        <f>MIN(T442*(1+T$6/Setup!$C$13),T$7)</f>
        <v/>
      </c>
      <c r="BS443">
        <f>MIN(U442*(1+U$6/Setup!$C$13),U$7)</f>
        <v/>
      </c>
      <c r="BT443">
        <f>MIN(V442*(1+V$6/Setup!$C$13),V$7)</f>
        <v/>
      </c>
      <c r="BU443">
        <f>MIN(W442*(1+W$6/Setup!$C$13),W$7)</f>
        <v/>
      </c>
      <c r="BV443">
        <f>MIN(X442*(1+X$6/Setup!$C$13),X$7)</f>
        <v/>
      </c>
      <c r="BW443">
        <f>MIN(Y442*(1+Y$6/Setup!$C$13),Y$7)</f>
        <v/>
      </c>
      <c r="BX443">
        <f>MIN(Z442*(1+Z$6/Setup!$C$13),Z$7)</f>
        <v/>
      </c>
      <c r="BY443">
        <f>MIN(AA442*(1+AA$6/Setup!$C$13),AA$7)</f>
        <v/>
      </c>
      <c r="BZ443">
        <f>MIN(AB442*(1+AB$6/Setup!$C$13),AB$7)</f>
        <v/>
      </c>
      <c r="CA443">
        <f>MIN(AC442*(1+AC$6/Setup!$C$13),AC$7)</f>
        <v/>
      </c>
      <c r="CB443">
        <f>MIN(AD442*(1+AD$6/Setup!$C$13),AD$7)</f>
        <v/>
      </c>
      <c r="CC443">
        <f>MIN(AE442*(1+AE$6/Setup!$C$13),AE$7)</f>
        <v/>
      </c>
      <c r="CD443">
        <f>MIN(AF442*(1+AF$6/Setup!$C$13),AF$7)</f>
        <v/>
      </c>
      <c r="CE443">
        <f>MIN(AG442*(1+AG$6/Setup!$C$13),AG$7)</f>
        <v/>
      </c>
      <c r="CF443">
        <f>MIN(AH442*(1+AH$6/Setup!$C$13),AH$7)</f>
        <v/>
      </c>
      <c r="CG443">
        <f>MIN(AI442*(1+AI$6/Setup!$C$13),AI$7)</f>
        <v/>
      </c>
      <c r="CH443">
        <f>MIN(AJ442*(1+AJ$6/Setup!$C$13),AJ$7)</f>
        <v/>
      </c>
      <c r="CI443">
        <f>MIN(AK442*(1+AK$6/Setup!$C$13),AK$7)</f>
        <v/>
      </c>
      <c r="CJ443">
        <f>MIN(AL442*(1+AL$6/Setup!$C$13),AL$7)</f>
        <v/>
      </c>
      <c r="CK443">
        <f>MIN(AM442*(1+AM$6/Setup!$C$13),AM$7)</f>
        <v/>
      </c>
      <c r="CL443">
        <f>MIN(AN442*(1+AN$6/Setup!$C$13),AN$7)</f>
        <v/>
      </c>
      <c r="CM443">
        <f>MIN(AO442*(1+AO$6/Setup!$C$13),AO$7)</f>
        <v/>
      </c>
      <c r="CN443">
        <f>MIN(AP442*(1+AP$6/Setup!$C$13),AP$7)</f>
        <v/>
      </c>
      <c r="CO443">
        <f>MIN(AQ442*(1+AQ$6/Setup!$C$13),AQ$7)</f>
        <v/>
      </c>
      <c r="CP443">
        <f>MIN(AR442*(1+AR$6/Setup!$C$13),AR$7)</f>
        <v/>
      </c>
      <c r="CQ443">
        <f>MIN(AS442*(1+AS$6/Setup!$C$13),AS$7)</f>
        <v/>
      </c>
      <c r="CR443">
        <f>MIN(AT442*(1+AT$6/Setup!$C$13),AT$7)</f>
        <v/>
      </c>
      <c r="CS443">
        <f>MIN(AU442*(1+AU$6/Setup!$C$13),AU$7)</f>
        <v/>
      </c>
      <c r="CT443">
        <f>MIN(AV442*(1+AV$6/Setup!$C$13),AV$7)</f>
        <v/>
      </c>
      <c r="CU443">
        <f>MIN(AW442*(1+AW$6/Setup!$C$13),AW$7)</f>
        <v/>
      </c>
      <c r="CV443">
        <f>MIN(AX442*(1+AX$6/Setup!$C$13),AX$7)</f>
        <v/>
      </c>
      <c r="CW443">
        <f>MIN(AY442*(1+AY$6/Setup!$C$13),AY$7)</f>
        <v/>
      </c>
      <c r="CX443">
        <f>MIN(AZ442*(1+AZ$6/Setup!$C$13),AZ$7)</f>
        <v/>
      </c>
      <c r="CY443">
        <f>MIN(BA442*(1+BA$6/Setup!$C$13),BA$7)</f>
        <v/>
      </c>
      <c r="CZ443">
        <f>MIN(BB442*(1+BB$6/Setup!$C$13),BB$7)</f>
        <v/>
      </c>
      <c r="DA443">
        <f>MIN(BC442*(1+BC$6/Setup!$C$13),BC$7)</f>
        <v/>
      </c>
      <c r="DB443">
        <f>MIN(BD442*(1+BD$6/Setup!$C$13),BD$7)</f>
        <v/>
      </c>
      <c r="DC443">
        <f>MIN(BE442*(1+BE$6/Setup!$C$13),BE$7)</f>
        <v/>
      </c>
      <c r="DD443">
        <f>MIN(BF442*(1+BF$6/Setup!$C$13),BF$7)</f>
        <v/>
      </c>
      <c r="DE443">
        <f>MIN(BG442*(1+BG$6/Setup!$C$13),BG$7)</f>
        <v/>
      </c>
      <c r="DF443">
        <f>MIN(BH442*(1+BH$6/Setup!$C$13),BH$7)</f>
        <v/>
      </c>
      <c r="DG443">
        <f>MIN(BI442*(1+BI$6/Setup!$C$13),BI$7)</f>
        <v/>
      </c>
      <c r="DH443">
        <f>MIN(BJ442*(1+BJ$6/Setup!$C$13),BJ$7)</f>
        <v/>
      </c>
      <c r="DI443">
        <f>MIN(BK442*(1+BK$6/Setup!$C$13),BK$7)</f>
        <v/>
      </c>
      <c r="DJ443">
        <f>MIN(BL442*(1+BL$6/Setup!$C$13),BL$7)</f>
        <v/>
      </c>
      <c r="DK443">
        <f>MIN(BM442*(1+BM$6/Setup!$C$13),BM$7)</f>
        <v/>
      </c>
      <c r="DL443">
        <f>MIN(BN442*(1+BN$6/Setup!$C$13),BN$7)</f>
        <v/>
      </c>
      <c r="DM443">
        <f>MIN(BO442*(1+BO$6/Setup!$C$13),BO$7)</f>
        <v/>
      </c>
      <c r="DN443">
        <f>MIN(BP442*(1+BP$6/Setup!$C$13),BP$7)</f>
        <v/>
      </c>
      <c r="DO443">
        <f>MIN(BQ442*(1+BQ$6/Setup!$C$13),BQ$7)</f>
        <v/>
      </c>
      <c r="DP443">
        <f>MIN(T442*(1+T$6/Setup!$C$13)-BR443,$H443)</f>
        <v/>
      </c>
      <c r="DQ443">
        <f>MIN(U442*(1+U$6/Setup!$C$13)-BS443,MAX(0,$H443-SUM($DP443:DP443)))</f>
        <v/>
      </c>
      <c r="DR443">
        <f>MIN(V442*(1+V$6/Setup!$C$13)-BT443,MAX(0,$H443-SUM($DP443:DQ443)))</f>
        <v/>
      </c>
      <c r="DS443">
        <f>MIN(W442*(1+W$6/Setup!$C$13)-BU443,MAX(0,$H443-SUM($DP443:DR443)))</f>
        <v/>
      </c>
      <c r="DT443">
        <f>MIN(X442*(1+X$6/Setup!$C$13)-BV443,MAX(0,$H443-SUM($DP443:DS443)))</f>
        <v/>
      </c>
      <c r="DU443">
        <f>MIN(Y442*(1+Y$6/Setup!$C$13)-BW443,MAX(0,$H443-SUM($DP443:DT443)))</f>
        <v/>
      </c>
      <c r="DV443">
        <f>MIN(Z442*(1+Z$6/Setup!$C$13)-BX443,MAX(0,$H443-SUM($DP443:DU443)))</f>
        <v/>
      </c>
      <c r="DW443">
        <f>MIN(AA442*(1+AA$6/Setup!$C$13)-BY443,MAX(0,$H443-SUM($DP443:DV443)))</f>
        <v/>
      </c>
      <c r="DX443">
        <f>MIN(AB442*(1+AB$6/Setup!$C$13)-BZ443,MAX(0,$H443-SUM($DP443:DW443)))</f>
        <v/>
      </c>
      <c r="DY443">
        <f>MIN(AC442*(1+AC$6/Setup!$C$13)-CA443,MAX(0,$H443-SUM($DP443:DX443)))</f>
        <v/>
      </c>
      <c r="DZ443">
        <f>MIN(AD442*(1+AD$6/Setup!$C$13)-CB443,MAX(0,$H443-SUM($DP443:DY443)))</f>
        <v/>
      </c>
      <c r="EA443">
        <f>MIN(AE442*(1+AE$6/Setup!$C$13)-CC443,MAX(0,$H443-SUM($DP443:DZ443)))</f>
        <v/>
      </c>
      <c r="EB443">
        <f>MIN(AF442*(1+AF$6/Setup!$C$13)-CD443,MAX(0,$H443-SUM($DP443:EA443)))</f>
        <v/>
      </c>
      <c r="EC443">
        <f>MIN(AG442*(1+AG$6/Setup!$C$13)-CE443,MAX(0,$H443-SUM($DP443:EB443)))</f>
        <v/>
      </c>
      <c r="ED443">
        <f>MIN(AH442*(1+AH$6/Setup!$C$13)-CF443,MAX(0,$H443-SUM($DP443:EC443)))</f>
        <v/>
      </c>
      <c r="EE443">
        <f>MIN(AI442*(1+AI$6/Setup!$C$13)-CG443,MAX(0,$H443-SUM($DP443:ED443)))</f>
        <v/>
      </c>
      <c r="EF443">
        <f>MIN(AJ442*(1+AJ$6/Setup!$C$13)-CH443,MAX(0,$H443-SUM($DP443:EE443)))</f>
        <v/>
      </c>
      <c r="EG443">
        <f>MIN(AK442*(1+AK$6/Setup!$C$13)-CI443,MAX(0,$H443-SUM($DP443:EF443)))</f>
        <v/>
      </c>
      <c r="EH443">
        <f>MIN(AL442*(1+AL$6/Setup!$C$13)-CJ443,MAX(0,$H443-SUM($DP443:EG443)))</f>
        <v/>
      </c>
      <c r="EI443">
        <f>MIN(AM442*(1+AM$6/Setup!$C$13)-CK443,MAX(0,$H443-SUM($DP443:EH443)))</f>
        <v/>
      </c>
      <c r="EJ443">
        <f>MIN(AN442*(1+AN$6/Setup!$C$13)-CL443,MAX(0,$H443-SUM($DP443:EI443)))</f>
        <v/>
      </c>
      <c r="EK443">
        <f>MIN(AO442*(1+AO$6/Setup!$C$13)-CM443,MAX(0,$H443-SUM($DP443:EJ443)))</f>
        <v/>
      </c>
      <c r="EL443">
        <f>MIN(AP442*(1+AP$6/Setup!$C$13)-CN443,MAX(0,$H443-SUM($DP443:EK443)))</f>
        <v/>
      </c>
      <c r="EM443">
        <f>MIN(AQ442*(1+AQ$6/Setup!$C$13)-CO443,MAX(0,$H443-SUM($DP443:EL443)))</f>
        <v/>
      </c>
      <c r="EN443">
        <f>MIN(AR442*(1+AR$6/Setup!$C$13)-CP443,MAX(0,$H443-SUM($DP443:EM443)))</f>
        <v/>
      </c>
      <c r="EO443">
        <f>MIN(AS442*(1+AS$6/Setup!$C$13)-CQ443,MAX(0,$H443-SUM($DP443:EN443)))</f>
        <v/>
      </c>
      <c r="EP443">
        <f>MIN(AT442*(1+AT$6/Setup!$C$13)-CR443,MAX(0,$H443-SUM($DP443:EO443)))</f>
        <v/>
      </c>
      <c r="EQ443">
        <f>MIN(AU442*(1+AU$6/Setup!$C$13)-CS443,MAX(0,$H443-SUM($DP443:EP443)))</f>
        <v/>
      </c>
      <c r="ER443">
        <f>MIN(AV442*(1+AV$6/Setup!$C$13)-CT443,MAX(0,$H443-SUM($DP443:EQ443)))</f>
        <v/>
      </c>
      <c r="ES443">
        <f>MIN(AW442*(1+AW$6/Setup!$C$13)-CU443,MAX(0,$H443-SUM($DP443:ER443)))</f>
        <v/>
      </c>
      <c r="ET443">
        <f>MIN(AX442*(1+AX$6/Setup!$C$13)-CV443,MAX(0,$H443-SUM($DP443:ES443)))</f>
        <v/>
      </c>
      <c r="EU443">
        <f>MIN(AY442*(1+AY$6/Setup!$C$13)-CW443,MAX(0,$H443-SUM($DP443:ET443)))</f>
        <v/>
      </c>
      <c r="EV443">
        <f>MIN(AZ442*(1+AZ$6/Setup!$C$13)-CX443,MAX(0,$H443-SUM($DP443:EU443)))</f>
        <v/>
      </c>
      <c r="EW443">
        <f>MIN(BA442*(1+BA$6/Setup!$C$13)-CY443,MAX(0,$H443-SUM($DP443:EV443)))</f>
        <v/>
      </c>
      <c r="EX443">
        <f>MIN(BB442*(1+BB$6/Setup!$C$13)-CZ443,MAX(0,$H443-SUM($DP443:EW443)))</f>
        <v/>
      </c>
      <c r="EY443">
        <f>MIN(BC442*(1+BC$6/Setup!$C$13)-DA443,MAX(0,$H443-SUM($DP443:EX443)))</f>
        <v/>
      </c>
      <c r="EZ443">
        <f>MIN(BD442*(1+BD$6/Setup!$C$13)-DB443,MAX(0,$H443-SUM($DP443:EY443)))</f>
        <v/>
      </c>
      <c r="FA443">
        <f>MIN(BE442*(1+BE$6/Setup!$C$13)-DC443,MAX(0,$H443-SUM($DP443:EZ443)))</f>
        <v/>
      </c>
      <c r="FB443">
        <f>MIN(BF442*(1+BF$6/Setup!$C$13)-DD443,MAX(0,$H443-SUM($DP443:FA443)))</f>
        <v/>
      </c>
      <c r="FC443">
        <f>MIN(BG442*(1+BG$6/Setup!$C$13)-DE443,MAX(0,$H443-SUM($DP443:FB443)))</f>
        <v/>
      </c>
      <c r="FD443">
        <f>MIN(BH442*(1+BH$6/Setup!$C$13)-DF443,MAX(0,$H443-SUM($DP443:FC443)))</f>
        <v/>
      </c>
      <c r="FE443">
        <f>MIN(BI442*(1+BI$6/Setup!$C$13)-DG443,MAX(0,$H443-SUM($DP443:FD443)))</f>
        <v/>
      </c>
      <c r="FF443">
        <f>MIN(BJ442*(1+BJ$6/Setup!$C$13)-DH443,MAX(0,$H443-SUM($DP443:FE443)))</f>
        <v/>
      </c>
      <c r="FG443">
        <f>MIN(BK442*(1+BK$6/Setup!$C$13)-DI443,MAX(0,$H443-SUM($DP443:FF443)))</f>
        <v/>
      </c>
      <c r="FH443">
        <f>MIN(BL442*(1+BL$6/Setup!$C$13)-DJ443,MAX(0,$H443-SUM($DP443:FG443)))</f>
        <v/>
      </c>
      <c r="FI443">
        <f>MIN(BM442*(1+BM$6/Setup!$C$13)-DK443,MAX(0,$H443-SUM($DP443:FH443)))</f>
        <v/>
      </c>
      <c r="FJ443">
        <f>MIN(BN442*(1+BN$6/Setup!$C$13)-DL443,MAX(0,$H443-SUM($DP443:FI443)))</f>
        <v/>
      </c>
      <c r="FK443">
        <f>MIN(BO442*(1+BO$6/Setup!$C$13)-DM443,MAX(0,$H443-SUM($DP443:FJ443)))</f>
        <v/>
      </c>
      <c r="FL443">
        <f>MIN(BP442*(1+BP$6/Setup!$C$13)-DN443,MAX(0,$H443-SUM($DP443:FK443)))</f>
        <v/>
      </c>
      <c r="FM443">
        <f>MIN(BQ442*(1+BQ$6/Setup!$C$13)-DO443,MAX(0,$H443-SUM($DP443:FL443)))</f>
        <v/>
      </c>
    </row>
    <row r="444">
      <c r="A444">
        <f>A443+1</f>
        <v/>
      </c>
      <c r="B444">
        <f>IF(Setup!$C$6="Every week",Setup!$C$7+7*(A444-1),IF(Setup!$C$6="Every 2 weeks",Setup!$C$7+14*(A444-1),IF(Setup!$C$6="Every month",EDATE(Setup!$C$7,A444-1),EOMONTH(Setup!$C$7,INT((A444-1+Setup!$C$20)/2)-1)+MIN(IF(MOD(A444-1+Setup!$C$20,2)=0,Setup!$C$18,Setup!$C$19),DAY(EOMONTH(Setup!$C$7,INT((A444-1+Setup!$C$20)/2)))))))</f>
        <v/>
      </c>
      <c r="C444">
        <f>N('Paycheck Plan'!J440)</f>
        <v/>
      </c>
      <c r="D444">
        <f>N('Paycheck Plan'!K440)</f>
        <v/>
      </c>
      <c r="E444">
        <f>MIN(MAX(0,Setup!$C$10-F443),MAX(0,Setup!$C$8+C444-G444))</f>
        <v/>
      </c>
      <c r="F444">
        <f>F443+E444</f>
        <v/>
      </c>
      <c r="G444">
        <f>MIN(Setup!$C$14,MAX(0,Setup!$C$8+C444))</f>
        <v/>
      </c>
      <c r="H444">
        <f>MAX(0,Setup!$C$8+C444-G444-E444)+SUM($T$7:$BQ$7)-SUM(BR444:DO444)</f>
        <v/>
      </c>
      <c r="I444">
        <f>SUMPRODUCT(T443:BQ443,$T$6:$BQ$6)/Setup!$C$13</f>
        <v/>
      </c>
      <c r="J444">
        <f>SUM(T444:BQ444)</f>
        <v/>
      </c>
      <c r="K444">
        <f>IF(MAX(DP444:FM444)&gt;0,MATCH(MAX(DP444:FM444),DP444:FM444,0),1)</f>
        <v/>
      </c>
      <c r="T444">
        <f>MAX(0,T443*(1+T$6/Setup!$C$13)-BR444-DP444)+IF($K444=1,$D444,0)</f>
        <v/>
      </c>
      <c r="U444">
        <f>MAX(0,U443*(1+U$6/Setup!$C$13)-BS444-DQ444)+IF($K444=2,$D444,0)</f>
        <v/>
      </c>
      <c r="V444">
        <f>MAX(0,V443*(1+V$6/Setup!$C$13)-BT444-DR444)+IF($K444=3,$D444,0)</f>
        <v/>
      </c>
      <c r="W444">
        <f>MAX(0,W443*(1+W$6/Setup!$C$13)-BU444-DS444)+IF($K444=4,$D444,0)</f>
        <v/>
      </c>
      <c r="X444">
        <f>MAX(0,X443*(1+X$6/Setup!$C$13)-BV444-DT444)+IF($K444=5,$D444,0)</f>
        <v/>
      </c>
      <c r="Y444">
        <f>MAX(0,Y443*(1+Y$6/Setup!$C$13)-BW444-DU444)+IF($K444=6,$D444,0)</f>
        <v/>
      </c>
      <c r="Z444">
        <f>MAX(0,Z443*(1+Z$6/Setup!$C$13)-BX444-DV444)+IF($K444=7,$D444,0)</f>
        <v/>
      </c>
      <c r="AA444">
        <f>MAX(0,AA443*(1+AA$6/Setup!$C$13)-BY444-DW444)+IF($K444=8,$D444,0)</f>
        <v/>
      </c>
      <c r="AB444">
        <f>MAX(0,AB443*(1+AB$6/Setup!$C$13)-BZ444-DX444)+IF($K444=9,$D444,0)</f>
        <v/>
      </c>
      <c r="AC444">
        <f>MAX(0,AC443*(1+AC$6/Setup!$C$13)-CA444-DY444)+IF($K444=10,$D444,0)</f>
        <v/>
      </c>
      <c r="AD444">
        <f>MAX(0,AD443*(1+AD$6/Setup!$C$13)-CB444-DZ444)+IF($K444=11,$D444,0)</f>
        <v/>
      </c>
      <c r="AE444">
        <f>MAX(0,AE443*(1+AE$6/Setup!$C$13)-CC444-EA444)+IF($K444=12,$D444,0)</f>
        <v/>
      </c>
      <c r="AF444">
        <f>MAX(0,AF443*(1+AF$6/Setup!$C$13)-CD444-EB444)+IF($K444=13,$D444,0)</f>
        <v/>
      </c>
      <c r="AG444">
        <f>MAX(0,AG443*(1+AG$6/Setup!$C$13)-CE444-EC444)+IF($K444=14,$D444,0)</f>
        <v/>
      </c>
      <c r="AH444">
        <f>MAX(0,AH443*(1+AH$6/Setup!$C$13)-CF444-ED444)+IF($K444=15,$D444,0)</f>
        <v/>
      </c>
      <c r="AI444">
        <f>MAX(0,AI443*(1+AI$6/Setup!$C$13)-CG444-EE444)+IF($K444=16,$D444,0)</f>
        <v/>
      </c>
      <c r="AJ444">
        <f>MAX(0,AJ443*(1+AJ$6/Setup!$C$13)-CH444-EF444)+IF($K444=17,$D444,0)</f>
        <v/>
      </c>
      <c r="AK444">
        <f>MAX(0,AK443*(1+AK$6/Setup!$C$13)-CI444-EG444)+IF($K444=18,$D444,0)</f>
        <v/>
      </c>
      <c r="AL444">
        <f>MAX(0,AL443*(1+AL$6/Setup!$C$13)-CJ444-EH444)+IF($K444=19,$D444,0)</f>
        <v/>
      </c>
      <c r="AM444">
        <f>MAX(0,AM443*(1+AM$6/Setup!$C$13)-CK444-EI444)+IF($K444=20,$D444,0)</f>
        <v/>
      </c>
      <c r="AN444">
        <f>MAX(0,AN443*(1+AN$6/Setup!$C$13)-CL444-EJ444)+IF($K444=21,$D444,0)</f>
        <v/>
      </c>
      <c r="AO444">
        <f>MAX(0,AO443*(1+AO$6/Setup!$C$13)-CM444-EK444)+IF($K444=22,$D444,0)</f>
        <v/>
      </c>
      <c r="AP444">
        <f>MAX(0,AP443*(1+AP$6/Setup!$C$13)-CN444-EL444)+IF($K444=23,$D444,0)</f>
        <v/>
      </c>
      <c r="AQ444">
        <f>MAX(0,AQ443*(1+AQ$6/Setup!$C$13)-CO444-EM444)+IF($K444=24,$D444,0)</f>
        <v/>
      </c>
      <c r="AR444">
        <f>MAX(0,AR443*(1+AR$6/Setup!$C$13)-CP444-EN444)+IF($K444=25,$D444,0)</f>
        <v/>
      </c>
      <c r="AS444">
        <f>MAX(0,AS443*(1+AS$6/Setup!$C$13)-CQ444-EO444)+IF($K444=26,$D444,0)</f>
        <v/>
      </c>
      <c r="AT444">
        <f>MAX(0,AT443*(1+AT$6/Setup!$C$13)-CR444-EP444)+IF($K444=27,$D444,0)</f>
        <v/>
      </c>
      <c r="AU444">
        <f>MAX(0,AU443*(1+AU$6/Setup!$C$13)-CS444-EQ444)+IF($K444=28,$D444,0)</f>
        <v/>
      </c>
      <c r="AV444">
        <f>MAX(0,AV443*(1+AV$6/Setup!$C$13)-CT444-ER444)+IF($K444=29,$D444,0)</f>
        <v/>
      </c>
      <c r="AW444">
        <f>MAX(0,AW443*(1+AW$6/Setup!$C$13)-CU444-ES444)+IF($K444=30,$D444,0)</f>
        <v/>
      </c>
      <c r="AX444">
        <f>MAX(0,AX443*(1+AX$6/Setup!$C$13)-CV444-ET444)+IF($K444=31,$D444,0)</f>
        <v/>
      </c>
      <c r="AY444">
        <f>MAX(0,AY443*(1+AY$6/Setup!$C$13)-CW444-EU444)+IF($K444=32,$D444,0)</f>
        <v/>
      </c>
      <c r="AZ444">
        <f>MAX(0,AZ443*(1+AZ$6/Setup!$C$13)-CX444-EV444)+IF($K444=33,$D444,0)</f>
        <v/>
      </c>
      <c r="BA444">
        <f>MAX(0,BA443*(1+BA$6/Setup!$C$13)-CY444-EW444)+IF($K444=34,$D444,0)</f>
        <v/>
      </c>
      <c r="BB444">
        <f>MAX(0,BB443*(1+BB$6/Setup!$C$13)-CZ444-EX444)+IF($K444=35,$D444,0)</f>
        <v/>
      </c>
      <c r="BC444">
        <f>MAX(0,BC443*(1+BC$6/Setup!$C$13)-DA444-EY444)+IF($K444=36,$D444,0)</f>
        <v/>
      </c>
      <c r="BD444">
        <f>MAX(0,BD443*(1+BD$6/Setup!$C$13)-DB444-EZ444)+IF($K444=37,$D444,0)</f>
        <v/>
      </c>
      <c r="BE444">
        <f>MAX(0,BE443*(1+BE$6/Setup!$C$13)-DC444-FA444)+IF($K444=38,$D444,0)</f>
        <v/>
      </c>
      <c r="BF444">
        <f>MAX(0,BF443*(1+BF$6/Setup!$C$13)-DD444-FB444)+IF($K444=39,$D444,0)</f>
        <v/>
      </c>
      <c r="BG444">
        <f>MAX(0,BG443*(1+BG$6/Setup!$C$13)-DE444-FC444)+IF($K444=40,$D444,0)</f>
        <v/>
      </c>
      <c r="BH444">
        <f>MAX(0,BH443*(1+BH$6/Setup!$C$13)-DF444-FD444)+IF($K444=41,$D444,0)</f>
        <v/>
      </c>
      <c r="BI444">
        <f>MAX(0,BI443*(1+BI$6/Setup!$C$13)-DG444-FE444)+IF($K444=42,$D444,0)</f>
        <v/>
      </c>
      <c r="BJ444">
        <f>MAX(0,BJ443*(1+BJ$6/Setup!$C$13)-DH444-FF444)+IF($K444=43,$D444,0)</f>
        <v/>
      </c>
      <c r="BK444">
        <f>MAX(0,BK443*(1+BK$6/Setup!$C$13)-DI444-FG444)+IF($K444=44,$D444,0)</f>
        <v/>
      </c>
      <c r="BL444">
        <f>MAX(0,BL443*(1+BL$6/Setup!$C$13)-DJ444-FH444)+IF($K444=45,$D444,0)</f>
        <v/>
      </c>
      <c r="BM444">
        <f>MAX(0,BM443*(1+BM$6/Setup!$C$13)-DK444-FI444)+IF($K444=46,$D444,0)</f>
        <v/>
      </c>
      <c r="BN444">
        <f>MAX(0,BN443*(1+BN$6/Setup!$C$13)-DL444-FJ444)+IF($K444=47,$D444,0)</f>
        <v/>
      </c>
      <c r="BO444">
        <f>MAX(0,BO443*(1+BO$6/Setup!$C$13)-DM444-FK444)+IF($K444=48,$D444,0)</f>
        <v/>
      </c>
      <c r="BP444">
        <f>MAX(0,BP443*(1+BP$6/Setup!$C$13)-DN444-FL444)+IF($K444=49,$D444,0)</f>
        <v/>
      </c>
      <c r="BQ444">
        <f>MAX(0,BQ443*(1+BQ$6/Setup!$C$13)-DO444-FM444)+IF($K444=50,$D444,0)</f>
        <v/>
      </c>
      <c r="BR444">
        <f>MIN(T443*(1+T$6/Setup!$C$13),T$7)</f>
        <v/>
      </c>
      <c r="BS444">
        <f>MIN(U443*(1+U$6/Setup!$C$13),U$7)</f>
        <v/>
      </c>
      <c r="BT444">
        <f>MIN(V443*(1+V$6/Setup!$C$13),V$7)</f>
        <v/>
      </c>
      <c r="BU444">
        <f>MIN(W443*(1+W$6/Setup!$C$13),W$7)</f>
        <v/>
      </c>
      <c r="BV444">
        <f>MIN(X443*(1+X$6/Setup!$C$13),X$7)</f>
        <v/>
      </c>
      <c r="BW444">
        <f>MIN(Y443*(1+Y$6/Setup!$C$13),Y$7)</f>
        <v/>
      </c>
      <c r="BX444">
        <f>MIN(Z443*(1+Z$6/Setup!$C$13),Z$7)</f>
        <v/>
      </c>
      <c r="BY444">
        <f>MIN(AA443*(1+AA$6/Setup!$C$13),AA$7)</f>
        <v/>
      </c>
      <c r="BZ444">
        <f>MIN(AB443*(1+AB$6/Setup!$C$13),AB$7)</f>
        <v/>
      </c>
      <c r="CA444">
        <f>MIN(AC443*(1+AC$6/Setup!$C$13),AC$7)</f>
        <v/>
      </c>
      <c r="CB444">
        <f>MIN(AD443*(1+AD$6/Setup!$C$13),AD$7)</f>
        <v/>
      </c>
      <c r="CC444">
        <f>MIN(AE443*(1+AE$6/Setup!$C$13),AE$7)</f>
        <v/>
      </c>
      <c r="CD444">
        <f>MIN(AF443*(1+AF$6/Setup!$C$13),AF$7)</f>
        <v/>
      </c>
      <c r="CE444">
        <f>MIN(AG443*(1+AG$6/Setup!$C$13),AG$7)</f>
        <v/>
      </c>
      <c r="CF444">
        <f>MIN(AH443*(1+AH$6/Setup!$C$13),AH$7)</f>
        <v/>
      </c>
      <c r="CG444">
        <f>MIN(AI443*(1+AI$6/Setup!$C$13),AI$7)</f>
        <v/>
      </c>
      <c r="CH444">
        <f>MIN(AJ443*(1+AJ$6/Setup!$C$13),AJ$7)</f>
        <v/>
      </c>
      <c r="CI444">
        <f>MIN(AK443*(1+AK$6/Setup!$C$13),AK$7)</f>
        <v/>
      </c>
      <c r="CJ444">
        <f>MIN(AL443*(1+AL$6/Setup!$C$13),AL$7)</f>
        <v/>
      </c>
      <c r="CK444">
        <f>MIN(AM443*(1+AM$6/Setup!$C$13),AM$7)</f>
        <v/>
      </c>
      <c r="CL444">
        <f>MIN(AN443*(1+AN$6/Setup!$C$13),AN$7)</f>
        <v/>
      </c>
      <c r="CM444">
        <f>MIN(AO443*(1+AO$6/Setup!$C$13),AO$7)</f>
        <v/>
      </c>
      <c r="CN444">
        <f>MIN(AP443*(1+AP$6/Setup!$C$13),AP$7)</f>
        <v/>
      </c>
      <c r="CO444">
        <f>MIN(AQ443*(1+AQ$6/Setup!$C$13),AQ$7)</f>
        <v/>
      </c>
      <c r="CP444">
        <f>MIN(AR443*(1+AR$6/Setup!$C$13),AR$7)</f>
        <v/>
      </c>
      <c r="CQ444">
        <f>MIN(AS443*(1+AS$6/Setup!$C$13),AS$7)</f>
        <v/>
      </c>
      <c r="CR444">
        <f>MIN(AT443*(1+AT$6/Setup!$C$13),AT$7)</f>
        <v/>
      </c>
      <c r="CS444">
        <f>MIN(AU443*(1+AU$6/Setup!$C$13),AU$7)</f>
        <v/>
      </c>
      <c r="CT444">
        <f>MIN(AV443*(1+AV$6/Setup!$C$13),AV$7)</f>
        <v/>
      </c>
      <c r="CU444">
        <f>MIN(AW443*(1+AW$6/Setup!$C$13),AW$7)</f>
        <v/>
      </c>
      <c r="CV444">
        <f>MIN(AX443*(1+AX$6/Setup!$C$13),AX$7)</f>
        <v/>
      </c>
      <c r="CW444">
        <f>MIN(AY443*(1+AY$6/Setup!$C$13),AY$7)</f>
        <v/>
      </c>
      <c r="CX444">
        <f>MIN(AZ443*(1+AZ$6/Setup!$C$13),AZ$7)</f>
        <v/>
      </c>
      <c r="CY444">
        <f>MIN(BA443*(1+BA$6/Setup!$C$13),BA$7)</f>
        <v/>
      </c>
      <c r="CZ444">
        <f>MIN(BB443*(1+BB$6/Setup!$C$13),BB$7)</f>
        <v/>
      </c>
      <c r="DA444">
        <f>MIN(BC443*(1+BC$6/Setup!$C$13),BC$7)</f>
        <v/>
      </c>
      <c r="DB444">
        <f>MIN(BD443*(1+BD$6/Setup!$C$13),BD$7)</f>
        <v/>
      </c>
      <c r="DC444">
        <f>MIN(BE443*(1+BE$6/Setup!$C$13),BE$7)</f>
        <v/>
      </c>
      <c r="DD444">
        <f>MIN(BF443*(1+BF$6/Setup!$C$13),BF$7)</f>
        <v/>
      </c>
      <c r="DE444">
        <f>MIN(BG443*(1+BG$6/Setup!$C$13),BG$7)</f>
        <v/>
      </c>
      <c r="DF444">
        <f>MIN(BH443*(1+BH$6/Setup!$C$13),BH$7)</f>
        <v/>
      </c>
      <c r="DG444">
        <f>MIN(BI443*(1+BI$6/Setup!$C$13),BI$7)</f>
        <v/>
      </c>
      <c r="DH444">
        <f>MIN(BJ443*(1+BJ$6/Setup!$C$13),BJ$7)</f>
        <v/>
      </c>
      <c r="DI444">
        <f>MIN(BK443*(1+BK$6/Setup!$C$13),BK$7)</f>
        <v/>
      </c>
      <c r="DJ444">
        <f>MIN(BL443*(1+BL$6/Setup!$C$13),BL$7)</f>
        <v/>
      </c>
      <c r="DK444">
        <f>MIN(BM443*(1+BM$6/Setup!$C$13),BM$7)</f>
        <v/>
      </c>
      <c r="DL444">
        <f>MIN(BN443*(1+BN$6/Setup!$C$13),BN$7)</f>
        <v/>
      </c>
      <c r="DM444">
        <f>MIN(BO443*(1+BO$6/Setup!$C$13),BO$7)</f>
        <v/>
      </c>
      <c r="DN444">
        <f>MIN(BP443*(1+BP$6/Setup!$C$13),BP$7)</f>
        <v/>
      </c>
      <c r="DO444">
        <f>MIN(BQ443*(1+BQ$6/Setup!$C$13),BQ$7)</f>
        <v/>
      </c>
      <c r="DP444">
        <f>MIN(T443*(1+T$6/Setup!$C$13)-BR444,$H444)</f>
        <v/>
      </c>
      <c r="DQ444">
        <f>MIN(U443*(1+U$6/Setup!$C$13)-BS444,MAX(0,$H444-SUM($DP444:DP444)))</f>
        <v/>
      </c>
      <c r="DR444">
        <f>MIN(V443*(1+V$6/Setup!$C$13)-BT444,MAX(0,$H444-SUM($DP444:DQ444)))</f>
        <v/>
      </c>
      <c r="DS444">
        <f>MIN(W443*(1+W$6/Setup!$C$13)-BU444,MAX(0,$H444-SUM($DP444:DR444)))</f>
        <v/>
      </c>
      <c r="DT444">
        <f>MIN(X443*(1+X$6/Setup!$C$13)-BV444,MAX(0,$H444-SUM($DP444:DS444)))</f>
        <v/>
      </c>
      <c r="DU444">
        <f>MIN(Y443*(1+Y$6/Setup!$C$13)-BW444,MAX(0,$H444-SUM($DP444:DT444)))</f>
        <v/>
      </c>
      <c r="DV444">
        <f>MIN(Z443*(1+Z$6/Setup!$C$13)-BX444,MAX(0,$H444-SUM($DP444:DU444)))</f>
        <v/>
      </c>
      <c r="DW444">
        <f>MIN(AA443*(1+AA$6/Setup!$C$13)-BY444,MAX(0,$H444-SUM($DP444:DV444)))</f>
        <v/>
      </c>
      <c r="DX444">
        <f>MIN(AB443*(1+AB$6/Setup!$C$13)-BZ444,MAX(0,$H444-SUM($DP444:DW444)))</f>
        <v/>
      </c>
      <c r="DY444">
        <f>MIN(AC443*(1+AC$6/Setup!$C$13)-CA444,MAX(0,$H444-SUM($DP444:DX444)))</f>
        <v/>
      </c>
      <c r="DZ444">
        <f>MIN(AD443*(1+AD$6/Setup!$C$13)-CB444,MAX(0,$H444-SUM($DP444:DY444)))</f>
        <v/>
      </c>
      <c r="EA444">
        <f>MIN(AE443*(1+AE$6/Setup!$C$13)-CC444,MAX(0,$H444-SUM($DP444:DZ444)))</f>
        <v/>
      </c>
      <c r="EB444">
        <f>MIN(AF443*(1+AF$6/Setup!$C$13)-CD444,MAX(0,$H444-SUM($DP444:EA444)))</f>
        <v/>
      </c>
      <c r="EC444">
        <f>MIN(AG443*(1+AG$6/Setup!$C$13)-CE444,MAX(0,$H444-SUM($DP444:EB444)))</f>
        <v/>
      </c>
      <c r="ED444">
        <f>MIN(AH443*(1+AH$6/Setup!$C$13)-CF444,MAX(0,$H444-SUM($DP444:EC444)))</f>
        <v/>
      </c>
      <c r="EE444">
        <f>MIN(AI443*(1+AI$6/Setup!$C$13)-CG444,MAX(0,$H444-SUM($DP444:ED444)))</f>
        <v/>
      </c>
      <c r="EF444">
        <f>MIN(AJ443*(1+AJ$6/Setup!$C$13)-CH444,MAX(0,$H444-SUM($DP444:EE444)))</f>
        <v/>
      </c>
      <c r="EG444">
        <f>MIN(AK443*(1+AK$6/Setup!$C$13)-CI444,MAX(0,$H444-SUM($DP444:EF444)))</f>
        <v/>
      </c>
      <c r="EH444">
        <f>MIN(AL443*(1+AL$6/Setup!$C$13)-CJ444,MAX(0,$H444-SUM($DP444:EG444)))</f>
        <v/>
      </c>
      <c r="EI444">
        <f>MIN(AM443*(1+AM$6/Setup!$C$13)-CK444,MAX(0,$H444-SUM($DP444:EH444)))</f>
        <v/>
      </c>
      <c r="EJ444">
        <f>MIN(AN443*(1+AN$6/Setup!$C$13)-CL444,MAX(0,$H444-SUM($DP444:EI444)))</f>
        <v/>
      </c>
      <c r="EK444">
        <f>MIN(AO443*(1+AO$6/Setup!$C$13)-CM444,MAX(0,$H444-SUM($DP444:EJ444)))</f>
        <v/>
      </c>
      <c r="EL444">
        <f>MIN(AP443*(1+AP$6/Setup!$C$13)-CN444,MAX(0,$H444-SUM($DP444:EK444)))</f>
        <v/>
      </c>
      <c r="EM444">
        <f>MIN(AQ443*(1+AQ$6/Setup!$C$13)-CO444,MAX(0,$H444-SUM($DP444:EL444)))</f>
        <v/>
      </c>
      <c r="EN444">
        <f>MIN(AR443*(1+AR$6/Setup!$C$13)-CP444,MAX(0,$H444-SUM($DP444:EM444)))</f>
        <v/>
      </c>
      <c r="EO444">
        <f>MIN(AS443*(1+AS$6/Setup!$C$13)-CQ444,MAX(0,$H444-SUM($DP444:EN444)))</f>
        <v/>
      </c>
      <c r="EP444">
        <f>MIN(AT443*(1+AT$6/Setup!$C$13)-CR444,MAX(0,$H444-SUM($DP444:EO444)))</f>
        <v/>
      </c>
      <c r="EQ444">
        <f>MIN(AU443*(1+AU$6/Setup!$C$13)-CS444,MAX(0,$H444-SUM($DP444:EP444)))</f>
        <v/>
      </c>
      <c r="ER444">
        <f>MIN(AV443*(1+AV$6/Setup!$C$13)-CT444,MAX(0,$H444-SUM($DP444:EQ444)))</f>
        <v/>
      </c>
      <c r="ES444">
        <f>MIN(AW443*(1+AW$6/Setup!$C$13)-CU444,MAX(0,$H444-SUM($DP444:ER444)))</f>
        <v/>
      </c>
      <c r="ET444">
        <f>MIN(AX443*(1+AX$6/Setup!$C$13)-CV444,MAX(0,$H444-SUM($DP444:ES444)))</f>
        <v/>
      </c>
      <c r="EU444">
        <f>MIN(AY443*(1+AY$6/Setup!$C$13)-CW444,MAX(0,$H444-SUM($DP444:ET444)))</f>
        <v/>
      </c>
      <c r="EV444">
        <f>MIN(AZ443*(1+AZ$6/Setup!$C$13)-CX444,MAX(0,$H444-SUM($DP444:EU444)))</f>
        <v/>
      </c>
      <c r="EW444">
        <f>MIN(BA443*(1+BA$6/Setup!$C$13)-CY444,MAX(0,$H444-SUM($DP444:EV444)))</f>
        <v/>
      </c>
      <c r="EX444">
        <f>MIN(BB443*(1+BB$6/Setup!$C$13)-CZ444,MAX(0,$H444-SUM($DP444:EW444)))</f>
        <v/>
      </c>
      <c r="EY444">
        <f>MIN(BC443*(1+BC$6/Setup!$C$13)-DA444,MAX(0,$H444-SUM($DP444:EX444)))</f>
        <v/>
      </c>
      <c r="EZ444">
        <f>MIN(BD443*(1+BD$6/Setup!$C$13)-DB444,MAX(0,$H444-SUM($DP444:EY444)))</f>
        <v/>
      </c>
      <c r="FA444">
        <f>MIN(BE443*(1+BE$6/Setup!$C$13)-DC444,MAX(0,$H444-SUM($DP444:EZ444)))</f>
        <v/>
      </c>
      <c r="FB444">
        <f>MIN(BF443*(1+BF$6/Setup!$C$13)-DD444,MAX(0,$H444-SUM($DP444:FA444)))</f>
        <v/>
      </c>
      <c r="FC444">
        <f>MIN(BG443*(1+BG$6/Setup!$C$13)-DE444,MAX(0,$H444-SUM($DP444:FB444)))</f>
        <v/>
      </c>
      <c r="FD444">
        <f>MIN(BH443*(1+BH$6/Setup!$C$13)-DF444,MAX(0,$H444-SUM($DP444:FC444)))</f>
        <v/>
      </c>
      <c r="FE444">
        <f>MIN(BI443*(1+BI$6/Setup!$C$13)-DG444,MAX(0,$H444-SUM($DP444:FD444)))</f>
        <v/>
      </c>
      <c r="FF444">
        <f>MIN(BJ443*(1+BJ$6/Setup!$C$13)-DH444,MAX(0,$H444-SUM($DP444:FE444)))</f>
        <v/>
      </c>
      <c r="FG444">
        <f>MIN(BK443*(1+BK$6/Setup!$C$13)-DI444,MAX(0,$H444-SUM($DP444:FF444)))</f>
        <v/>
      </c>
      <c r="FH444">
        <f>MIN(BL443*(1+BL$6/Setup!$C$13)-DJ444,MAX(0,$H444-SUM($DP444:FG444)))</f>
        <v/>
      </c>
      <c r="FI444">
        <f>MIN(BM443*(1+BM$6/Setup!$C$13)-DK444,MAX(0,$H444-SUM($DP444:FH444)))</f>
        <v/>
      </c>
      <c r="FJ444">
        <f>MIN(BN443*(1+BN$6/Setup!$C$13)-DL444,MAX(0,$H444-SUM($DP444:FI444)))</f>
        <v/>
      </c>
      <c r="FK444">
        <f>MIN(BO443*(1+BO$6/Setup!$C$13)-DM444,MAX(0,$H444-SUM($DP444:FJ444)))</f>
        <v/>
      </c>
      <c r="FL444">
        <f>MIN(BP443*(1+BP$6/Setup!$C$13)-DN444,MAX(0,$H444-SUM($DP444:FK444)))</f>
        <v/>
      </c>
      <c r="FM444">
        <f>MIN(BQ443*(1+BQ$6/Setup!$C$13)-DO444,MAX(0,$H444-SUM($DP444:FL444)))</f>
        <v/>
      </c>
    </row>
    <row r="445">
      <c r="A445">
        <f>A444+1</f>
        <v/>
      </c>
      <c r="B445">
        <f>IF(Setup!$C$6="Every week",Setup!$C$7+7*(A445-1),IF(Setup!$C$6="Every 2 weeks",Setup!$C$7+14*(A445-1),IF(Setup!$C$6="Every month",EDATE(Setup!$C$7,A445-1),EOMONTH(Setup!$C$7,INT((A445-1+Setup!$C$20)/2)-1)+MIN(IF(MOD(A445-1+Setup!$C$20,2)=0,Setup!$C$18,Setup!$C$19),DAY(EOMONTH(Setup!$C$7,INT((A445-1+Setup!$C$20)/2)))))))</f>
        <v/>
      </c>
      <c r="C445">
        <f>N('Paycheck Plan'!J441)</f>
        <v/>
      </c>
      <c r="D445">
        <f>N('Paycheck Plan'!K441)</f>
        <v/>
      </c>
      <c r="E445">
        <f>MIN(MAX(0,Setup!$C$10-F444),MAX(0,Setup!$C$8+C445-G445))</f>
        <v/>
      </c>
      <c r="F445">
        <f>F444+E445</f>
        <v/>
      </c>
      <c r="G445">
        <f>MIN(Setup!$C$14,MAX(0,Setup!$C$8+C445))</f>
        <v/>
      </c>
      <c r="H445">
        <f>MAX(0,Setup!$C$8+C445-G445-E445)+SUM($T$7:$BQ$7)-SUM(BR445:DO445)</f>
        <v/>
      </c>
      <c r="I445">
        <f>SUMPRODUCT(T444:BQ444,$T$6:$BQ$6)/Setup!$C$13</f>
        <v/>
      </c>
      <c r="J445">
        <f>SUM(T445:BQ445)</f>
        <v/>
      </c>
      <c r="K445">
        <f>IF(MAX(DP445:FM445)&gt;0,MATCH(MAX(DP445:FM445),DP445:FM445,0),1)</f>
        <v/>
      </c>
      <c r="T445">
        <f>MAX(0,T444*(1+T$6/Setup!$C$13)-BR445-DP445)+IF($K445=1,$D445,0)</f>
        <v/>
      </c>
      <c r="U445">
        <f>MAX(0,U444*(1+U$6/Setup!$C$13)-BS445-DQ445)+IF($K445=2,$D445,0)</f>
        <v/>
      </c>
      <c r="V445">
        <f>MAX(0,V444*(1+V$6/Setup!$C$13)-BT445-DR445)+IF($K445=3,$D445,0)</f>
        <v/>
      </c>
      <c r="W445">
        <f>MAX(0,W444*(1+W$6/Setup!$C$13)-BU445-DS445)+IF($K445=4,$D445,0)</f>
        <v/>
      </c>
      <c r="X445">
        <f>MAX(0,X444*(1+X$6/Setup!$C$13)-BV445-DT445)+IF($K445=5,$D445,0)</f>
        <v/>
      </c>
      <c r="Y445">
        <f>MAX(0,Y444*(1+Y$6/Setup!$C$13)-BW445-DU445)+IF($K445=6,$D445,0)</f>
        <v/>
      </c>
      <c r="Z445">
        <f>MAX(0,Z444*(1+Z$6/Setup!$C$13)-BX445-DV445)+IF($K445=7,$D445,0)</f>
        <v/>
      </c>
      <c r="AA445">
        <f>MAX(0,AA444*(1+AA$6/Setup!$C$13)-BY445-DW445)+IF($K445=8,$D445,0)</f>
        <v/>
      </c>
      <c r="AB445">
        <f>MAX(0,AB444*(1+AB$6/Setup!$C$13)-BZ445-DX445)+IF($K445=9,$D445,0)</f>
        <v/>
      </c>
      <c r="AC445">
        <f>MAX(0,AC444*(1+AC$6/Setup!$C$13)-CA445-DY445)+IF($K445=10,$D445,0)</f>
        <v/>
      </c>
      <c r="AD445">
        <f>MAX(0,AD444*(1+AD$6/Setup!$C$13)-CB445-DZ445)+IF($K445=11,$D445,0)</f>
        <v/>
      </c>
      <c r="AE445">
        <f>MAX(0,AE444*(1+AE$6/Setup!$C$13)-CC445-EA445)+IF($K445=12,$D445,0)</f>
        <v/>
      </c>
      <c r="AF445">
        <f>MAX(0,AF444*(1+AF$6/Setup!$C$13)-CD445-EB445)+IF($K445=13,$D445,0)</f>
        <v/>
      </c>
      <c r="AG445">
        <f>MAX(0,AG444*(1+AG$6/Setup!$C$13)-CE445-EC445)+IF($K445=14,$D445,0)</f>
        <v/>
      </c>
      <c r="AH445">
        <f>MAX(0,AH444*(1+AH$6/Setup!$C$13)-CF445-ED445)+IF($K445=15,$D445,0)</f>
        <v/>
      </c>
      <c r="AI445">
        <f>MAX(0,AI444*(1+AI$6/Setup!$C$13)-CG445-EE445)+IF($K445=16,$D445,0)</f>
        <v/>
      </c>
      <c r="AJ445">
        <f>MAX(0,AJ444*(1+AJ$6/Setup!$C$13)-CH445-EF445)+IF($K445=17,$D445,0)</f>
        <v/>
      </c>
      <c r="AK445">
        <f>MAX(0,AK444*(1+AK$6/Setup!$C$13)-CI445-EG445)+IF($K445=18,$D445,0)</f>
        <v/>
      </c>
      <c r="AL445">
        <f>MAX(0,AL444*(1+AL$6/Setup!$C$13)-CJ445-EH445)+IF($K445=19,$D445,0)</f>
        <v/>
      </c>
      <c r="AM445">
        <f>MAX(0,AM444*(1+AM$6/Setup!$C$13)-CK445-EI445)+IF($K445=20,$D445,0)</f>
        <v/>
      </c>
      <c r="AN445">
        <f>MAX(0,AN444*(1+AN$6/Setup!$C$13)-CL445-EJ445)+IF($K445=21,$D445,0)</f>
        <v/>
      </c>
      <c r="AO445">
        <f>MAX(0,AO444*(1+AO$6/Setup!$C$13)-CM445-EK445)+IF($K445=22,$D445,0)</f>
        <v/>
      </c>
      <c r="AP445">
        <f>MAX(0,AP444*(1+AP$6/Setup!$C$13)-CN445-EL445)+IF($K445=23,$D445,0)</f>
        <v/>
      </c>
      <c r="AQ445">
        <f>MAX(0,AQ444*(1+AQ$6/Setup!$C$13)-CO445-EM445)+IF($K445=24,$D445,0)</f>
        <v/>
      </c>
      <c r="AR445">
        <f>MAX(0,AR444*(1+AR$6/Setup!$C$13)-CP445-EN445)+IF($K445=25,$D445,0)</f>
        <v/>
      </c>
      <c r="AS445">
        <f>MAX(0,AS444*(1+AS$6/Setup!$C$13)-CQ445-EO445)+IF($K445=26,$D445,0)</f>
        <v/>
      </c>
      <c r="AT445">
        <f>MAX(0,AT444*(1+AT$6/Setup!$C$13)-CR445-EP445)+IF($K445=27,$D445,0)</f>
        <v/>
      </c>
      <c r="AU445">
        <f>MAX(0,AU444*(1+AU$6/Setup!$C$13)-CS445-EQ445)+IF($K445=28,$D445,0)</f>
        <v/>
      </c>
      <c r="AV445">
        <f>MAX(0,AV444*(1+AV$6/Setup!$C$13)-CT445-ER445)+IF($K445=29,$D445,0)</f>
        <v/>
      </c>
      <c r="AW445">
        <f>MAX(0,AW444*(1+AW$6/Setup!$C$13)-CU445-ES445)+IF($K445=30,$D445,0)</f>
        <v/>
      </c>
      <c r="AX445">
        <f>MAX(0,AX444*(1+AX$6/Setup!$C$13)-CV445-ET445)+IF($K445=31,$D445,0)</f>
        <v/>
      </c>
      <c r="AY445">
        <f>MAX(0,AY444*(1+AY$6/Setup!$C$13)-CW445-EU445)+IF($K445=32,$D445,0)</f>
        <v/>
      </c>
      <c r="AZ445">
        <f>MAX(0,AZ444*(1+AZ$6/Setup!$C$13)-CX445-EV445)+IF($K445=33,$D445,0)</f>
        <v/>
      </c>
      <c r="BA445">
        <f>MAX(0,BA444*(1+BA$6/Setup!$C$13)-CY445-EW445)+IF($K445=34,$D445,0)</f>
        <v/>
      </c>
      <c r="BB445">
        <f>MAX(0,BB444*(1+BB$6/Setup!$C$13)-CZ445-EX445)+IF($K445=35,$D445,0)</f>
        <v/>
      </c>
      <c r="BC445">
        <f>MAX(0,BC444*(1+BC$6/Setup!$C$13)-DA445-EY445)+IF($K445=36,$D445,0)</f>
        <v/>
      </c>
      <c r="BD445">
        <f>MAX(0,BD444*(1+BD$6/Setup!$C$13)-DB445-EZ445)+IF($K445=37,$D445,0)</f>
        <v/>
      </c>
      <c r="BE445">
        <f>MAX(0,BE444*(1+BE$6/Setup!$C$13)-DC445-FA445)+IF($K445=38,$D445,0)</f>
        <v/>
      </c>
      <c r="BF445">
        <f>MAX(0,BF444*(1+BF$6/Setup!$C$13)-DD445-FB445)+IF($K445=39,$D445,0)</f>
        <v/>
      </c>
      <c r="BG445">
        <f>MAX(0,BG444*(1+BG$6/Setup!$C$13)-DE445-FC445)+IF($K445=40,$D445,0)</f>
        <v/>
      </c>
      <c r="BH445">
        <f>MAX(0,BH444*(1+BH$6/Setup!$C$13)-DF445-FD445)+IF($K445=41,$D445,0)</f>
        <v/>
      </c>
      <c r="BI445">
        <f>MAX(0,BI444*(1+BI$6/Setup!$C$13)-DG445-FE445)+IF($K445=42,$D445,0)</f>
        <v/>
      </c>
      <c r="BJ445">
        <f>MAX(0,BJ444*(1+BJ$6/Setup!$C$13)-DH445-FF445)+IF($K445=43,$D445,0)</f>
        <v/>
      </c>
      <c r="BK445">
        <f>MAX(0,BK444*(1+BK$6/Setup!$C$13)-DI445-FG445)+IF($K445=44,$D445,0)</f>
        <v/>
      </c>
      <c r="BL445">
        <f>MAX(0,BL444*(1+BL$6/Setup!$C$13)-DJ445-FH445)+IF($K445=45,$D445,0)</f>
        <v/>
      </c>
      <c r="BM445">
        <f>MAX(0,BM444*(1+BM$6/Setup!$C$13)-DK445-FI445)+IF($K445=46,$D445,0)</f>
        <v/>
      </c>
      <c r="BN445">
        <f>MAX(0,BN444*(1+BN$6/Setup!$C$13)-DL445-FJ445)+IF($K445=47,$D445,0)</f>
        <v/>
      </c>
      <c r="BO445">
        <f>MAX(0,BO444*(1+BO$6/Setup!$C$13)-DM445-FK445)+IF($K445=48,$D445,0)</f>
        <v/>
      </c>
      <c r="BP445">
        <f>MAX(0,BP444*(1+BP$6/Setup!$C$13)-DN445-FL445)+IF($K445=49,$D445,0)</f>
        <v/>
      </c>
      <c r="BQ445">
        <f>MAX(0,BQ444*(1+BQ$6/Setup!$C$13)-DO445-FM445)+IF($K445=50,$D445,0)</f>
        <v/>
      </c>
      <c r="BR445">
        <f>MIN(T444*(1+T$6/Setup!$C$13),T$7)</f>
        <v/>
      </c>
      <c r="BS445">
        <f>MIN(U444*(1+U$6/Setup!$C$13),U$7)</f>
        <v/>
      </c>
      <c r="BT445">
        <f>MIN(V444*(1+V$6/Setup!$C$13),V$7)</f>
        <v/>
      </c>
      <c r="BU445">
        <f>MIN(W444*(1+W$6/Setup!$C$13),W$7)</f>
        <v/>
      </c>
      <c r="BV445">
        <f>MIN(X444*(1+X$6/Setup!$C$13),X$7)</f>
        <v/>
      </c>
      <c r="BW445">
        <f>MIN(Y444*(1+Y$6/Setup!$C$13),Y$7)</f>
        <v/>
      </c>
      <c r="BX445">
        <f>MIN(Z444*(1+Z$6/Setup!$C$13),Z$7)</f>
        <v/>
      </c>
      <c r="BY445">
        <f>MIN(AA444*(1+AA$6/Setup!$C$13),AA$7)</f>
        <v/>
      </c>
      <c r="BZ445">
        <f>MIN(AB444*(1+AB$6/Setup!$C$13),AB$7)</f>
        <v/>
      </c>
      <c r="CA445">
        <f>MIN(AC444*(1+AC$6/Setup!$C$13),AC$7)</f>
        <v/>
      </c>
      <c r="CB445">
        <f>MIN(AD444*(1+AD$6/Setup!$C$13),AD$7)</f>
        <v/>
      </c>
      <c r="CC445">
        <f>MIN(AE444*(1+AE$6/Setup!$C$13),AE$7)</f>
        <v/>
      </c>
      <c r="CD445">
        <f>MIN(AF444*(1+AF$6/Setup!$C$13),AF$7)</f>
        <v/>
      </c>
      <c r="CE445">
        <f>MIN(AG444*(1+AG$6/Setup!$C$13),AG$7)</f>
        <v/>
      </c>
      <c r="CF445">
        <f>MIN(AH444*(1+AH$6/Setup!$C$13),AH$7)</f>
        <v/>
      </c>
      <c r="CG445">
        <f>MIN(AI444*(1+AI$6/Setup!$C$13),AI$7)</f>
        <v/>
      </c>
      <c r="CH445">
        <f>MIN(AJ444*(1+AJ$6/Setup!$C$13),AJ$7)</f>
        <v/>
      </c>
      <c r="CI445">
        <f>MIN(AK444*(1+AK$6/Setup!$C$13),AK$7)</f>
        <v/>
      </c>
      <c r="CJ445">
        <f>MIN(AL444*(1+AL$6/Setup!$C$13),AL$7)</f>
        <v/>
      </c>
      <c r="CK445">
        <f>MIN(AM444*(1+AM$6/Setup!$C$13),AM$7)</f>
        <v/>
      </c>
      <c r="CL445">
        <f>MIN(AN444*(1+AN$6/Setup!$C$13),AN$7)</f>
        <v/>
      </c>
      <c r="CM445">
        <f>MIN(AO444*(1+AO$6/Setup!$C$13),AO$7)</f>
        <v/>
      </c>
      <c r="CN445">
        <f>MIN(AP444*(1+AP$6/Setup!$C$13),AP$7)</f>
        <v/>
      </c>
      <c r="CO445">
        <f>MIN(AQ444*(1+AQ$6/Setup!$C$13),AQ$7)</f>
        <v/>
      </c>
      <c r="CP445">
        <f>MIN(AR444*(1+AR$6/Setup!$C$13),AR$7)</f>
        <v/>
      </c>
      <c r="CQ445">
        <f>MIN(AS444*(1+AS$6/Setup!$C$13),AS$7)</f>
        <v/>
      </c>
      <c r="CR445">
        <f>MIN(AT444*(1+AT$6/Setup!$C$13),AT$7)</f>
        <v/>
      </c>
      <c r="CS445">
        <f>MIN(AU444*(1+AU$6/Setup!$C$13),AU$7)</f>
        <v/>
      </c>
      <c r="CT445">
        <f>MIN(AV444*(1+AV$6/Setup!$C$13),AV$7)</f>
        <v/>
      </c>
      <c r="CU445">
        <f>MIN(AW444*(1+AW$6/Setup!$C$13),AW$7)</f>
        <v/>
      </c>
      <c r="CV445">
        <f>MIN(AX444*(1+AX$6/Setup!$C$13),AX$7)</f>
        <v/>
      </c>
      <c r="CW445">
        <f>MIN(AY444*(1+AY$6/Setup!$C$13),AY$7)</f>
        <v/>
      </c>
      <c r="CX445">
        <f>MIN(AZ444*(1+AZ$6/Setup!$C$13),AZ$7)</f>
        <v/>
      </c>
      <c r="CY445">
        <f>MIN(BA444*(1+BA$6/Setup!$C$13),BA$7)</f>
        <v/>
      </c>
      <c r="CZ445">
        <f>MIN(BB444*(1+BB$6/Setup!$C$13),BB$7)</f>
        <v/>
      </c>
      <c r="DA445">
        <f>MIN(BC444*(1+BC$6/Setup!$C$13),BC$7)</f>
        <v/>
      </c>
      <c r="DB445">
        <f>MIN(BD444*(1+BD$6/Setup!$C$13),BD$7)</f>
        <v/>
      </c>
      <c r="DC445">
        <f>MIN(BE444*(1+BE$6/Setup!$C$13),BE$7)</f>
        <v/>
      </c>
      <c r="DD445">
        <f>MIN(BF444*(1+BF$6/Setup!$C$13),BF$7)</f>
        <v/>
      </c>
      <c r="DE445">
        <f>MIN(BG444*(1+BG$6/Setup!$C$13),BG$7)</f>
        <v/>
      </c>
      <c r="DF445">
        <f>MIN(BH444*(1+BH$6/Setup!$C$13),BH$7)</f>
        <v/>
      </c>
      <c r="DG445">
        <f>MIN(BI444*(1+BI$6/Setup!$C$13),BI$7)</f>
        <v/>
      </c>
      <c r="DH445">
        <f>MIN(BJ444*(1+BJ$6/Setup!$C$13),BJ$7)</f>
        <v/>
      </c>
      <c r="DI445">
        <f>MIN(BK444*(1+BK$6/Setup!$C$13),BK$7)</f>
        <v/>
      </c>
      <c r="DJ445">
        <f>MIN(BL444*(1+BL$6/Setup!$C$13),BL$7)</f>
        <v/>
      </c>
      <c r="DK445">
        <f>MIN(BM444*(1+BM$6/Setup!$C$13),BM$7)</f>
        <v/>
      </c>
      <c r="DL445">
        <f>MIN(BN444*(1+BN$6/Setup!$C$13),BN$7)</f>
        <v/>
      </c>
      <c r="DM445">
        <f>MIN(BO444*(1+BO$6/Setup!$C$13),BO$7)</f>
        <v/>
      </c>
      <c r="DN445">
        <f>MIN(BP444*(1+BP$6/Setup!$C$13),BP$7)</f>
        <v/>
      </c>
      <c r="DO445">
        <f>MIN(BQ444*(1+BQ$6/Setup!$C$13),BQ$7)</f>
        <v/>
      </c>
      <c r="DP445">
        <f>MIN(T444*(1+T$6/Setup!$C$13)-BR445,$H445)</f>
        <v/>
      </c>
      <c r="DQ445">
        <f>MIN(U444*(1+U$6/Setup!$C$13)-BS445,MAX(0,$H445-SUM($DP445:DP445)))</f>
        <v/>
      </c>
      <c r="DR445">
        <f>MIN(V444*(1+V$6/Setup!$C$13)-BT445,MAX(0,$H445-SUM($DP445:DQ445)))</f>
        <v/>
      </c>
      <c r="DS445">
        <f>MIN(W444*(1+W$6/Setup!$C$13)-BU445,MAX(0,$H445-SUM($DP445:DR445)))</f>
        <v/>
      </c>
      <c r="DT445">
        <f>MIN(X444*(1+X$6/Setup!$C$13)-BV445,MAX(0,$H445-SUM($DP445:DS445)))</f>
        <v/>
      </c>
      <c r="DU445">
        <f>MIN(Y444*(1+Y$6/Setup!$C$13)-BW445,MAX(0,$H445-SUM($DP445:DT445)))</f>
        <v/>
      </c>
      <c r="DV445">
        <f>MIN(Z444*(1+Z$6/Setup!$C$13)-BX445,MAX(0,$H445-SUM($DP445:DU445)))</f>
        <v/>
      </c>
      <c r="DW445">
        <f>MIN(AA444*(1+AA$6/Setup!$C$13)-BY445,MAX(0,$H445-SUM($DP445:DV445)))</f>
        <v/>
      </c>
      <c r="DX445">
        <f>MIN(AB444*(1+AB$6/Setup!$C$13)-BZ445,MAX(0,$H445-SUM($DP445:DW445)))</f>
        <v/>
      </c>
      <c r="DY445">
        <f>MIN(AC444*(1+AC$6/Setup!$C$13)-CA445,MAX(0,$H445-SUM($DP445:DX445)))</f>
        <v/>
      </c>
      <c r="DZ445">
        <f>MIN(AD444*(1+AD$6/Setup!$C$13)-CB445,MAX(0,$H445-SUM($DP445:DY445)))</f>
        <v/>
      </c>
      <c r="EA445">
        <f>MIN(AE444*(1+AE$6/Setup!$C$13)-CC445,MAX(0,$H445-SUM($DP445:DZ445)))</f>
        <v/>
      </c>
      <c r="EB445">
        <f>MIN(AF444*(1+AF$6/Setup!$C$13)-CD445,MAX(0,$H445-SUM($DP445:EA445)))</f>
        <v/>
      </c>
      <c r="EC445">
        <f>MIN(AG444*(1+AG$6/Setup!$C$13)-CE445,MAX(0,$H445-SUM($DP445:EB445)))</f>
        <v/>
      </c>
      <c r="ED445">
        <f>MIN(AH444*(1+AH$6/Setup!$C$13)-CF445,MAX(0,$H445-SUM($DP445:EC445)))</f>
        <v/>
      </c>
      <c r="EE445">
        <f>MIN(AI444*(1+AI$6/Setup!$C$13)-CG445,MAX(0,$H445-SUM($DP445:ED445)))</f>
        <v/>
      </c>
      <c r="EF445">
        <f>MIN(AJ444*(1+AJ$6/Setup!$C$13)-CH445,MAX(0,$H445-SUM($DP445:EE445)))</f>
        <v/>
      </c>
      <c r="EG445">
        <f>MIN(AK444*(1+AK$6/Setup!$C$13)-CI445,MAX(0,$H445-SUM($DP445:EF445)))</f>
        <v/>
      </c>
      <c r="EH445">
        <f>MIN(AL444*(1+AL$6/Setup!$C$13)-CJ445,MAX(0,$H445-SUM($DP445:EG445)))</f>
        <v/>
      </c>
      <c r="EI445">
        <f>MIN(AM444*(1+AM$6/Setup!$C$13)-CK445,MAX(0,$H445-SUM($DP445:EH445)))</f>
        <v/>
      </c>
      <c r="EJ445">
        <f>MIN(AN444*(1+AN$6/Setup!$C$13)-CL445,MAX(0,$H445-SUM($DP445:EI445)))</f>
        <v/>
      </c>
      <c r="EK445">
        <f>MIN(AO444*(1+AO$6/Setup!$C$13)-CM445,MAX(0,$H445-SUM($DP445:EJ445)))</f>
        <v/>
      </c>
      <c r="EL445">
        <f>MIN(AP444*(1+AP$6/Setup!$C$13)-CN445,MAX(0,$H445-SUM($DP445:EK445)))</f>
        <v/>
      </c>
      <c r="EM445">
        <f>MIN(AQ444*(1+AQ$6/Setup!$C$13)-CO445,MAX(0,$H445-SUM($DP445:EL445)))</f>
        <v/>
      </c>
      <c r="EN445">
        <f>MIN(AR444*(1+AR$6/Setup!$C$13)-CP445,MAX(0,$H445-SUM($DP445:EM445)))</f>
        <v/>
      </c>
      <c r="EO445">
        <f>MIN(AS444*(1+AS$6/Setup!$C$13)-CQ445,MAX(0,$H445-SUM($DP445:EN445)))</f>
        <v/>
      </c>
      <c r="EP445">
        <f>MIN(AT444*(1+AT$6/Setup!$C$13)-CR445,MAX(0,$H445-SUM($DP445:EO445)))</f>
        <v/>
      </c>
      <c r="EQ445">
        <f>MIN(AU444*(1+AU$6/Setup!$C$13)-CS445,MAX(0,$H445-SUM($DP445:EP445)))</f>
        <v/>
      </c>
      <c r="ER445">
        <f>MIN(AV444*(1+AV$6/Setup!$C$13)-CT445,MAX(0,$H445-SUM($DP445:EQ445)))</f>
        <v/>
      </c>
      <c r="ES445">
        <f>MIN(AW444*(1+AW$6/Setup!$C$13)-CU445,MAX(0,$H445-SUM($DP445:ER445)))</f>
        <v/>
      </c>
      <c r="ET445">
        <f>MIN(AX444*(1+AX$6/Setup!$C$13)-CV445,MAX(0,$H445-SUM($DP445:ES445)))</f>
        <v/>
      </c>
      <c r="EU445">
        <f>MIN(AY444*(1+AY$6/Setup!$C$13)-CW445,MAX(0,$H445-SUM($DP445:ET445)))</f>
        <v/>
      </c>
      <c r="EV445">
        <f>MIN(AZ444*(1+AZ$6/Setup!$C$13)-CX445,MAX(0,$H445-SUM($DP445:EU445)))</f>
        <v/>
      </c>
      <c r="EW445">
        <f>MIN(BA444*(1+BA$6/Setup!$C$13)-CY445,MAX(0,$H445-SUM($DP445:EV445)))</f>
        <v/>
      </c>
      <c r="EX445">
        <f>MIN(BB444*(1+BB$6/Setup!$C$13)-CZ445,MAX(0,$H445-SUM($DP445:EW445)))</f>
        <v/>
      </c>
      <c r="EY445">
        <f>MIN(BC444*(1+BC$6/Setup!$C$13)-DA445,MAX(0,$H445-SUM($DP445:EX445)))</f>
        <v/>
      </c>
      <c r="EZ445">
        <f>MIN(BD444*(1+BD$6/Setup!$C$13)-DB445,MAX(0,$H445-SUM($DP445:EY445)))</f>
        <v/>
      </c>
      <c r="FA445">
        <f>MIN(BE444*(1+BE$6/Setup!$C$13)-DC445,MAX(0,$H445-SUM($DP445:EZ445)))</f>
        <v/>
      </c>
      <c r="FB445">
        <f>MIN(BF444*(1+BF$6/Setup!$C$13)-DD445,MAX(0,$H445-SUM($DP445:FA445)))</f>
        <v/>
      </c>
      <c r="FC445">
        <f>MIN(BG444*(1+BG$6/Setup!$C$13)-DE445,MAX(0,$H445-SUM($DP445:FB445)))</f>
        <v/>
      </c>
      <c r="FD445">
        <f>MIN(BH444*(1+BH$6/Setup!$C$13)-DF445,MAX(0,$H445-SUM($DP445:FC445)))</f>
        <v/>
      </c>
      <c r="FE445">
        <f>MIN(BI444*(1+BI$6/Setup!$C$13)-DG445,MAX(0,$H445-SUM($DP445:FD445)))</f>
        <v/>
      </c>
      <c r="FF445">
        <f>MIN(BJ444*(1+BJ$6/Setup!$C$13)-DH445,MAX(0,$H445-SUM($DP445:FE445)))</f>
        <v/>
      </c>
      <c r="FG445">
        <f>MIN(BK444*(1+BK$6/Setup!$C$13)-DI445,MAX(0,$H445-SUM($DP445:FF445)))</f>
        <v/>
      </c>
      <c r="FH445">
        <f>MIN(BL444*(1+BL$6/Setup!$C$13)-DJ445,MAX(0,$H445-SUM($DP445:FG445)))</f>
        <v/>
      </c>
      <c r="FI445">
        <f>MIN(BM444*(1+BM$6/Setup!$C$13)-DK445,MAX(0,$H445-SUM($DP445:FH445)))</f>
        <v/>
      </c>
      <c r="FJ445">
        <f>MIN(BN444*(1+BN$6/Setup!$C$13)-DL445,MAX(0,$H445-SUM($DP445:FI445)))</f>
        <v/>
      </c>
      <c r="FK445">
        <f>MIN(BO444*(1+BO$6/Setup!$C$13)-DM445,MAX(0,$H445-SUM($DP445:FJ445)))</f>
        <v/>
      </c>
      <c r="FL445">
        <f>MIN(BP444*(1+BP$6/Setup!$C$13)-DN445,MAX(0,$H445-SUM($DP445:FK445)))</f>
        <v/>
      </c>
      <c r="FM445">
        <f>MIN(BQ444*(1+BQ$6/Setup!$C$13)-DO445,MAX(0,$H445-SUM($DP445:FL445)))</f>
        <v/>
      </c>
    </row>
    <row r="446">
      <c r="A446">
        <f>A445+1</f>
        <v/>
      </c>
      <c r="B446">
        <f>IF(Setup!$C$6="Every week",Setup!$C$7+7*(A446-1),IF(Setup!$C$6="Every 2 weeks",Setup!$C$7+14*(A446-1),IF(Setup!$C$6="Every month",EDATE(Setup!$C$7,A446-1),EOMONTH(Setup!$C$7,INT((A446-1+Setup!$C$20)/2)-1)+MIN(IF(MOD(A446-1+Setup!$C$20,2)=0,Setup!$C$18,Setup!$C$19),DAY(EOMONTH(Setup!$C$7,INT((A446-1+Setup!$C$20)/2)))))))</f>
        <v/>
      </c>
      <c r="C446">
        <f>N('Paycheck Plan'!J442)</f>
        <v/>
      </c>
      <c r="D446">
        <f>N('Paycheck Plan'!K442)</f>
        <v/>
      </c>
      <c r="E446">
        <f>MIN(MAX(0,Setup!$C$10-F445),MAX(0,Setup!$C$8+C446-G446))</f>
        <v/>
      </c>
      <c r="F446">
        <f>F445+E446</f>
        <v/>
      </c>
      <c r="G446">
        <f>MIN(Setup!$C$14,MAX(0,Setup!$C$8+C446))</f>
        <v/>
      </c>
      <c r="H446">
        <f>MAX(0,Setup!$C$8+C446-G446-E446)+SUM($T$7:$BQ$7)-SUM(BR446:DO446)</f>
        <v/>
      </c>
      <c r="I446">
        <f>SUMPRODUCT(T445:BQ445,$T$6:$BQ$6)/Setup!$C$13</f>
        <v/>
      </c>
      <c r="J446">
        <f>SUM(T446:BQ446)</f>
        <v/>
      </c>
      <c r="K446">
        <f>IF(MAX(DP446:FM446)&gt;0,MATCH(MAX(DP446:FM446),DP446:FM446,0),1)</f>
        <v/>
      </c>
      <c r="T446">
        <f>MAX(0,T445*(1+T$6/Setup!$C$13)-BR446-DP446)+IF($K446=1,$D446,0)</f>
        <v/>
      </c>
      <c r="U446">
        <f>MAX(0,U445*(1+U$6/Setup!$C$13)-BS446-DQ446)+IF($K446=2,$D446,0)</f>
        <v/>
      </c>
      <c r="V446">
        <f>MAX(0,V445*(1+V$6/Setup!$C$13)-BT446-DR446)+IF($K446=3,$D446,0)</f>
        <v/>
      </c>
      <c r="W446">
        <f>MAX(0,W445*(1+W$6/Setup!$C$13)-BU446-DS446)+IF($K446=4,$D446,0)</f>
        <v/>
      </c>
      <c r="X446">
        <f>MAX(0,X445*(1+X$6/Setup!$C$13)-BV446-DT446)+IF($K446=5,$D446,0)</f>
        <v/>
      </c>
      <c r="Y446">
        <f>MAX(0,Y445*(1+Y$6/Setup!$C$13)-BW446-DU446)+IF($K446=6,$D446,0)</f>
        <v/>
      </c>
      <c r="Z446">
        <f>MAX(0,Z445*(1+Z$6/Setup!$C$13)-BX446-DV446)+IF($K446=7,$D446,0)</f>
        <v/>
      </c>
      <c r="AA446">
        <f>MAX(0,AA445*(1+AA$6/Setup!$C$13)-BY446-DW446)+IF($K446=8,$D446,0)</f>
        <v/>
      </c>
      <c r="AB446">
        <f>MAX(0,AB445*(1+AB$6/Setup!$C$13)-BZ446-DX446)+IF($K446=9,$D446,0)</f>
        <v/>
      </c>
      <c r="AC446">
        <f>MAX(0,AC445*(1+AC$6/Setup!$C$13)-CA446-DY446)+IF($K446=10,$D446,0)</f>
        <v/>
      </c>
      <c r="AD446">
        <f>MAX(0,AD445*(1+AD$6/Setup!$C$13)-CB446-DZ446)+IF($K446=11,$D446,0)</f>
        <v/>
      </c>
      <c r="AE446">
        <f>MAX(0,AE445*(1+AE$6/Setup!$C$13)-CC446-EA446)+IF($K446=12,$D446,0)</f>
        <v/>
      </c>
      <c r="AF446">
        <f>MAX(0,AF445*(1+AF$6/Setup!$C$13)-CD446-EB446)+IF($K446=13,$D446,0)</f>
        <v/>
      </c>
      <c r="AG446">
        <f>MAX(0,AG445*(1+AG$6/Setup!$C$13)-CE446-EC446)+IF($K446=14,$D446,0)</f>
        <v/>
      </c>
      <c r="AH446">
        <f>MAX(0,AH445*(1+AH$6/Setup!$C$13)-CF446-ED446)+IF($K446=15,$D446,0)</f>
        <v/>
      </c>
      <c r="AI446">
        <f>MAX(0,AI445*(1+AI$6/Setup!$C$13)-CG446-EE446)+IF($K446=16,$D446,0)</f>
        <v/>
      </c>
      <c r="AJ446">
        <f>MAX(0,AJ445*(1+AJ$6/Setup!$C$13)-CH446-EF446)+IF($K446=17,$D446,0)</f>
        <v/>
      </c>
      <c r="AK446">
        <f>MAX(0,AK445*(1+AK$6/Setup!$C$13)-CI446-EG446)+IF($K446=18,$D446,0)</f>
        <v/>
      </c>
      <c r="AL446">
        <f>MAX(0,AL445*(1+AL$6/Setup!$C$13)-CJ446-EH446)+IF($K446=19,$D446,0)</f>
        <v/>
      </c>
      <c r="AM446">
        <f>MAX(0,AM445*(1+AM$6/Setup!$C$13)-CK446-EI446)+IF($K446=20,$D446,0)</f>
        <v/>
      </c>
      <c r="AN446">
        <f>MAX(0,AN445*(1+AN$6/Setup!$C$13)-CL446-EJ446)+IF($K446=21,$D446,0)</f>
        <v/>
      </c>
      <c r="AO446">
        <f>MAX(0,AO445*(1+AO$6/Setup!$C$13)-CM446-EK446)+IF($K446=22,$D446,0)</f>
        <v/>
      </c>
      <c r="AP446">
        <f>MAX(0,AP445*(1+AP$6/Setup!$C$13)-CN446-EL446)+IF($K446=23,$D446,0)</f>
        <v/>
      </c>
      <c r="AQ446">
        <f>MAX(0,AQ445*(1+AQ$6/Setup!$C$13)-CO446-EM446)+IF($K446=24,$D446,0)</f>
        <v/>
      </c>
      <c r="AR446">
        <f>MAX(0,AR445*(1+AR$6/Setup!$C$13)-CP446-EN446)+IF($K446=25,$D446,0)</f>
        <v/>
      </c>
      <c r="AS446">
        <f>MAX(0,AS445*(1+AS$6/Setup!$C$13)-CQ446-EO446)+IF($K446=26,$D446,0)</f>
        <v/>
      </c>
      <c r="AT446">
        <f>MAX(0,AT445*(1+AT$6/Setup!$C$13)-CR446-EP446)+IF($K446=27,$D446,0)</f>
        <v/>
      </c>
      <c r="AU446">
        <f>MAX(0,AU445*(1+AU$6/Setup!$C$13)-CS446-EQ446)+IF($K446=28,$D446,0)</f>
        <v/>
      </c>
      <c r="AV446">
        <f>MAX(0,AV445*(1+AV$6/Setup!$C$13)-CT446-ER446)+IF($K446=29,$D446,0)</f>
        <v/>
      </c>
      <c r="AW446">
        <f>MAX(0,AW445*(1+AW$6/Setup!$C$13)-CU446-ES446)+IF($K446=30,$D446,0)</f>
        <v/>
      </c>
      <c r="AX446">
        <f>MAX(0,AX445*(1+AX$6/Setup!$C$13)-CV446-ET446)+IF($K446=31,$D446,0)</f>
        <v/>
      </c>
      <c r="AY446">
        <f>MAX(0,AY445*(1+AY$6/Setup!$C$13)-CW446-EU446)+IF($K446=32,$D446,0)</f>
        <v/>
      </c>
      <c r="AZ446">
        <f>MAX(0,AZ445*(1+AZ$6/Setup!$C$13)-CX446-EV446)+IF($K446=33,$D446,0)</f>
        <v/>
      </c>
      <c r="BA446">
        <f>MAX(0,BA445*(1+BA$6/Setup!$C$13)-CY446-EW446)+IF($K446=34,$D446,0)</f>
        <v/>
      </c>
      <c r="BB446">
        <f>MAX(0,BB445*(1+BB$6/Setup!$C$13)-CZ446-EX446)+IF($K446=35,$D446,0)</f>
        <v/>
      </c>
      <c r="BC446">
        <f>MAX(0,BC445*(1+BC$6/Setup!$C$13)-DA446-EY446)+IF($K446=36,$D446,0)</f>
        <v/>
      </c>
      <c r="BD446">
        <f>MAX(0,BD445*(1+BD$6/Setup!$C$13)-DB446-EZ446)+IF($K446=37,$D446,0)</f>
        <v/>
      </c>
      <c r="BE446">
        <f>MAX(0,BE445*(1+BE$6/Setup!$C$13)-DC446-FA446)+IF($K446=38,$D446,0)</f>
        <v/>
      </c>
      <c r="BF446">
        <f>MAX(0,BF445*(1+BF$6/Setup!$C$13)-DD446-FB446)+IF($K446=39,$D446,0)</f>
        <v/>
      </c>
      <c r="BG446">
        <f>MAX(0,BG445*(1+BG$6/Setup!$C$13)-DE446-FC446)+IF($K446=40,$D446,0)</f>
        <v/>
      </c>
      <c r="BH446">
        <f>MAX(0,BH445*(1+BH$6/Setup!$C$13)-DF446-FD446)+IF($K446=41,$D446,0)</f>
        <v/>
      </c>
      <c r="BI446">
        <f>MAX(0,BI445*(1+BI$6/Setup!$C$13)-DG446-FE446)+IF($K446=42,$D446,0)</f>
        <v/>
      </c>
      <c r="BJ446">
        <f>MAX(0,BJ445*(1+BJ$6/Setup!$C$13)-DH446-FF446)+IF($K446=43,$D446,0)</f>
        <v/>
      </c>
      <c r="BK446">
        <f>MAX(0,BK445*(1+BK$6/Setup!$C$13)-DI446-FG446)+IF($K446=44,$D446,0)</f>
        <v/>
      </c>
      <c r="BL446">
        <f>MAX(0,BL445*(1+BL$6/Setup!$C$13)-DJ446-FH446)+IF($K446=45,$D446,0)</f>
        <v/>
      </c>
      <c r="BM446">
        <f>MAX(0,BM445*(1+BM$6/Setup!$C$13)-DK446-FI446)+IF($K446=46,$D446,0)</f>
        <v/>
      </c>
      <c r="BN446">
        <f>MAX(0,BN445*(1+BN$6/Setup!$C$13)-DL446-FJ446)+IF($K446=47,$D446,0)</f>
        <v/>
      </c>
      <c r="BO446">
        <f>MAX(0,BO445*(1+BO$6/Setup!$C$13)-DM446-FK446)+IF($K446=48,$D446,0)</f>
        <v/>
      </c>
      <c r="BP446">
        <f>MAX(0,BP445*(1+BP$6/Setup!$C$13)-DN446-FL446)+IF($K446=49,$D446,0)</f>
        <v/>
      </c>
      <c r="BQ446">
        <f>MAX(0,BQ445*(1+BQ$6/Setup!$C$13)-DO446-FM446)+IF($K446=50,$D446,0)</f>
        <v/>
      </c>
      <c r="BR446">
        <f>MIN(T445*(1+T$6/Setup!$C$13),T$7)</f>
        <v/>
      </c>
      <c r="BS446">
        <f>MIN(U445*(1+U$6/Setup!$C$13),U$7)</f>
        <v/>
      </c>
      <c r="BT446">
        <f>MIN(V445*(1+V$6/Setup!$C$13),V$7)</f>
        <v/>
      </c>
      <c r="BU446">
        <f>MIN(W445*(1+W$6/Setup!$C$13),W$7)</f>
        <v/>
      </c>
      <c r="BV446">
        <f>MIN(X445*(1+X$6/Setup!$C$13),X$7)</f>
        <v/>
      </c>
      <c r="BW446">
        <f>MIN(Y445*(1+Y$6/Setup!$C$13),Y$7)</f>
        <v/>
      </c>
      <c r="BX446">
        <f>MIN(Z445*(1+Z$6/Setup!$C$13),Z$7)</f>
        <v/>
      </c>
      <c r="BY446">
        <f>MIN(AA445*(1+AA$6/Setup!$C$13),AA$7)</f>
        <v/>
      </c>
      <c r="BZ446">
        <f>MIN(AB445*(1+AB$6/Setup!$C$13),AB$7)</f>
        <v/>
      </c>
      <c r="CA446">
        <f>MIN(AC445*(1+AC$6/Setup!$C$13),AC$7)</f>
        <v/>
      </c>
      <c r="CB446">
        <f>MIN(AD445*(1+AD$6/Setup!$C$13),AD$7)</f>
        <v/>
      </c>
      <c r="CC446">
        <f>MIN(AE445*(1+AE$6/Setup!$C$13),AE$7)</f>
        <v/>
      </c>
      <c r="CD446">
        <f>MIN(AF445*(1+AF$6/Setup!$C$13),AF$7)</f>
        <v/>
      </c>
      <c r="CE446">
        <f>MIN(AG445*(1+AG$6/Setup!$C$13),AG$7)</f>
        <v/>
      </c>
      <c r="CF446">
        <f>MIN(AH445*(1+AH$6/Setup!$C$13),AH$7)</f>
        <v/>
      </c>
      <c r="CG446">
        <f>MIN(AI445*(1+AI$6/Setup!$C$13),AI$7)</f>
        <v/>
      </c>
      <c r="CH446">
        <f>MIN(AJ445*(1+AJ$6/Setup!$C$13),AJ$7)</f>
        <v/>
      </c>
      <c r="CI446">
        <f>MIN(AK445*(1+AK$6/Setup!$C$13),AK$7)</f>
        <v/>
      </c>
      <c r="CJ446">
        <f>MIN(AL445*(1+AL$6/Setup!$C$13),AL$7)</f>
        <v/>
      </c>
      <c r="CK446">
        <f>MIN(AM445*(1+AM$6/Setup!$C$13),AM$7)</f>
        <v/>
      </c>
      <c r="CL446">
        <f>MIN(AN445*(1+AN$6/Setup!$C$13),AN$7)</f>
        <v/>
      </c>
      <c r="CM446">
        <f>MIN(AO445*(1+AO$6/Setup!$C$13),AO$7)</f>
        <v/>
      </c>
      <c r="CN446">
        <f>MIN(AP445*(1+AP$6/Setup!$C$13),AP$7)</f>
        <v/>
      </c>
      <c r="CO446">
        <f>MIN(AQ445*(1+AQ$6/Setup!$C$13),AQ$7)</f>
        <v/>
      </c>
      <c r="CP446">
        <f>MIN(AR445*(1+AR$6/Setup!$C$13),AR$7)</f>
        <v/>
      </c>
      <c r="CQ446">
        <f>MIN(AS445*(1+AS$6/Setup!$C$13),AS$7)</f>
        <v/>
      </c>
      <c r="CR446">
        <f>MIN(AT445*(1+AT$6/Setup!$C$13),AT$7)</f>
        <v/>
      </c>
      <c r="CS446">
        <f>MIN(AU445*(1+AU$6/Setup!$C$13),AU$7)</f>
        <v/>
      </c>
      <c r="CT446">
        <f>MIN(AV445*(1+AV$6/Setup!$C$13),AV$7)</f>
        <v/>
      </c>
      <c r="CU446">
        <f>MIN(AW445*(1+AW$6/Setup!$C$13),AW$7)</f>
        <v/>
      </c>
      <c r="CV446">
        <f>MIN(AX445*(1+AX$6/Setup!$C$13),AX$7)</f>
        <v/>
      </c>
      <c r="CW446">
        <f>MIN(AY445*(1+AY$6/Setup!$C$13),AY$7)</f>
        <v/>
      </c>
      <c r="CX446">
        <f>MIN(AZ445*(1+AZ$6/Setup!$C$13),AZ$7)</f>
        <v/>
      </c>
      <c r="CY446">
        <f>MIN(BA445*(1+BA$6/Setup!$C$13),BA$7)</f>
        <v/>
      </c>
      <c r="CZ446">
        <f>MIN(BB445*(1+BB$6/Setup!$C$13),BB$7)</f>
        <v/>
      </c>
      <c r="DA446">
        <f>MIN(BC445*(1+BC$6/Setup!$C$13),BC$7)</f>
        <v/>
      </c>
      <c r="DB446">
        <f>MIN(BD445*(1+BD$6/Setup!$C$13),BD$7)</f>
        <v/>
      </c>
      <c r="DC446">
        <f>MIN(BE445*(1+BE$6/Setup!$C$13),BE$7)</f>
        <v/>
      </c>
      <c r="DD446">
        <f>MIN(BF445*(1+BF$6/Setup!$C$13),BF$7)</f>
        <v/>
      </c>
      <c r="DE446">
        <f>MIN(BG445*(1+BG$6/Setup!$C$13),BG$7)</f>
        <v/>
      </c>
      <c r="DF446">
        <f>MIN(BH445*(1+BH$6/Setup!$C$13),BH$7)</f>
        <v/>
      </c>
      <c r="DG446">
        <f>MIN(BI445*(1+BI$6/Setup!$C$13),BI$7)</f>
        <v/>
      </c>
      <c r="DH446">
        <f>MIN(BJ445*(1+BJ$6/Setup!$C$13),BJ$7)</f>
        <v/>
      </c>
      <c r="DI446">
        <f>MIN(BK445*(1+BK$6/Setup!$C$13),BK$7)</f>
        <v/>
      </c>
      <c r="DJ446">
        <f>MIN(BL445*(1+BL$6/Setup!$C$13),BL$7)</f>
        <v/>
      </c>
      <c r="DK446">
        <f>MIN(BM445*(1+BM$6/Setup!$C$13),BM$7)</f>
        <v/>
      </c>
      <c r="DL446">
        <f>MIN(BN445*(1+BN$6/Setup!$C$13),BN$7)</f>
        <v/>
      </c>
      <c r="DM446">
        <f>MIN(BO445*(1+BO$6/Setup!$C$13),BO$7)</f>
        <v/>
      </c>
      <c r="DN446">
        <f>MIN(BP445*(1+BP$6/Setup!$C$13),BP$7)</f>
        <v/>
      </c>
      <c r="DO446">
        <f>MIN(BQ445*(1+BQ$6/Setup!$C$13),BQ$7)</f>
        <v/>
      </c>
      <c r="DP446">
        <f>MIN(T445*(1+T$6/Setup!$C$13)-BR446,$H446)</f>
        <v/>
      </c>
      <c r="DQ446">
        <f>MIN(U445*(1+U$6/Setup!$C$13)-BS446,MAX(0,$H446-SUM($DP446:DP446)))</f>
        <v/>
      </c>
      <c r="DR446">
        <f>MIN(V445*(1+V$6/Setup!$C$13)-BT446,MAX(0,$H446-SUM($DP446:DQ446)))</f>
        <v/>
      </c>
      <c r="DS446">
        <f>MIN(W445*(1+W$6/Setup!$C$13)-BU446,MAX(0,$H446-SUM($DP446:DR446)))</f>
        <v/>
      </c>
      <c r="DT446">
        <f>MIN(X445*(1+X$6/Setup!$C$13)-BV446,MAX(0,$H446-SUM($DP446:DS446)))</f>
        <v/>
      </c>
      <c r="DU446">
        <f>MIN(Y445*(1+Y$6/Setup!$C$13)-BW446,MAX(0,$H446-SUM($DP446:DT446)))</f>
        <v/>
      </c>
      <c r="DV446">
        <f>MIN(Z445*(1+Z$6/Setup!$C$13)-BX446,MAX(0,$H446-SUM($DP446:DU446)))</f>
        <v/>
      </c>
      <c r="DW446">
        <f>MIN(AA445*(1+AA$6/Setup!$C$13)-BY446,MAX(0,$H446-SUM($DP446:DV446)))</f>
        <v/>
      </c>
      <c r="DX446">
        <f>MIN(AB445*(1+AB$6/Setup!$C$13)-BZ446,MAX(0,$H446-SUM($DP446:DW446)))</f>
        <v/>
      </c>
      <c r="DY446">
        <f>MIN(AC445*(1+AC$6/Setup!$C$13)-CA446,MAX(0,$H446-SUM($DP446:DX446)))</f>
        <v/>
      </c>
      <c r="DZ446">
        <f>MIN(AD445*(1+AD$6/Setup!$C$13)-CB446,MAX(0,$H446-SUM($DP446:DY446)))</f>
        <v/>
      </c>
      <c r="EA446">
        <f>MIN(AE445*(1+AE$6/Setup!$C$13)-CC446,MAX(0,$H446-SUM($DP446:DZ446)))</f>
        <v/>
      </c>
      <c r="EB446">
        <f>MIN(AF445*(1+AF$6/Setup!$C$13)-CD446,MAX(0,$H446-SUM($DP446:EA446)))</f>
        <v/>
      </c>
      <c r="EC446">
        <f>MIN(AG445*(1+AG$6/Setup!$C$13)-CE446,MAX(0,$H446-SUM($DP446:EB446)))</f>
        <v/>
      </c>
      <c r="ED446">
        <f>MIN(AH445*(1+AH$6/Setup!$C$13)-CF446,MAX(0,$H446-SUM($DP446:EC446)))</f>
        <v/>
      </c>
      <c r="EE446">
        <f>MIN(AI445*(1+AI$6/Setup!$C$13)-CG446,MAX(0,$H446-SUM($DP446:ED446)))</f>
        <v/>
      </c>
      <c r="EF446">
        <f>MIN(AJ445*(1+AJ$6/Setup!$C$13)-CH446,MAX(0,$H446-SUM($DP446:EE446)))</f>
        <v/>
      </c>
      <c r="EG446">
        <f>MIN(AK445*(1+AK$6/Setup!$C$13)-CI446,MAX(0,$H446-SUM($DP446:EF446)))</f>
        <v/>
      </c>
      <c r="EH446">
        <f>MIN(AL445*(1+AL$6/Setup!$C$13)-CJ446,MAX(0,$H446-SUM($DP446:EG446)))</f>
        <v/>
      </c>
      <c r="EI446">
        <f>MIN(AM445*(1+AM$6/Setup!$C$13)-CK446,MAX(0,$H446-SUM($DP446:EH446)))</f>
        <v/>
      </c>
      <c r="EJ446">
        <f>MIN(AN445*(1+AN$6/Setup!$C$13)-CL446,MAX(0,$H446-SUM($DP446:EI446)))</f>
        <v/>
      </c>
      <c r="EK446">
        <f>MIN(AO445*(1+AO$6/Setup!$C$13)-CM446,MAX(0,$H446-SUM($DP446:EJ446)))</f>
        <v/>
      </c>
      <c r="EL446">
        <f>MIN(AP445*(1+AP$6/Setup!$C$13)-CN446,MAX(0,$H446-SUM($DP446:EK446)))</f>
        <v/>
      </c>
      <c r="EM446">
        <f>MIN(AQ445*(1+AQ$6/Setup!$C$13)-CO446,MAX(0,$H446-SUM($DP446:EL446)))</f>
        <v/>
      </c>
      <c r="EN446">
        <f>MIN(AR445*(1+AR$6/Setup!$C$13)-CP446,MAX(0,$H446-SUM($DP446:EM446)))</f>
        <v/>
      </c>
      <c r="EO446">
        <f>MIN(AS445*(1+AS$6/Setup!$C$13)-CQ446,MAX(0,$H446-SUM($DP446:EN446)))</f>
        <v/>
      </c>
      <c r="EP446">
        <f>MIN(AT445*(1+AT$6/Setup!$C$13)-CR446,MAX(0,$H446-SUM($DP446:EO446)))</f>
        <v/>
      </c>
      <c r="EQ446">
        <f>MIN(AU445*(1+AU$6/Setup!$C$13)-CS446,MAX(0,$H446-SUM($DP446:EP446)))</f>
        <v/>
      </c>
      <c r="ER446">
        <f>MIN(AV445*(1+AV$6/Setup!$C$13)-CT446,MAX(0,$H446-SUM($DP446:EQ446)))</f>
        <v/>
      </c>
      <c r="ES446">
        <f>MIN(AW445*(1+AW$6/Setup!$C$13)-CU446,MAX(0,$H446-SUM($DP446:ER446)))</f>
        <v/>
      </c>
      <c r="ET446">
        <f>MIN(AX445*(1+AX$6/Setup!$C$13)-CV446,MAX(0,$H446-SUM($DP446:ES446)))</f>
        <v/>
      </c>
      <c r="EU446">
        <f>MIN(AY445*(1+AY$6/Setup!$C$13)-CW446,MAX(0,$H446-SUM($DP446:ET446)))</f>
        <v/>
      </c>
      <c r="EV446">
        <f>MIN(AZ445*(1+AZ$6/Setup!$C$13)-CX446,MAX(0,$H446-SUM($DP446:EU446)))</f>
        <v/>
      </c>
      <c r="EW446">
        <f>MIN(BA445*(1+BA$6/Setup!$C$13)-CY446,MAX(0,$H446-SUM($DP446:EV446)))</f>
        <v/>
      </c>
      <c r="EX446">
        <f>MIN(BB445*(1+BB$6/Setup!$C$13)-CZ446,MAX(0,$H446-SUM($DP446:EW446)))</f>
        <v/>
      </c>
      <c r="EY446">
        <f>MIN(BC445*(1+BC$6/Setup!$C$13)-DA446,MAX(0,$H446-SUM($DP446:EX446)))</f>
        <v/>
      </c>
      <c r="EZ446">
        <f>MIN(BD445*(1+BD$6/Setup!$C$13)-DB446,MAX(0,$H446-SUM($DP446:EY446)))</f>
        <v/>
      </c>
      <c r="FA446">
        <f>MIN(BE445*(1+BE$6/Setup!$C$13)-DC446,MAX(0,$H446-SUM($DP446:EZ446)))</f>
        <v/>
      </c>
      <c r="FB446">
        <f>MIN(BF445*(1+BF$6/Setup!$C$13)-DD446,MAX(0,$H446-SUM($DP446:FA446)))</f>
        <v/>
      </c>
      <c r="FC446">
        <f>MIN(BG445*(1+BG$6/Setup!$C$13)-DE446,MAX(0,$H446-SUM($DP446:FB446)))</f>
        <v/>
      </c>
      <c r="FD446">
        <f>MIN(BH445*(1+BH$6/Setup!$C$13)-DF446,MAX(0,$H446-SUM($DP446:FC446)))</f>
        <v/>
      </c>
      <c r="FE446">
        <f>MIN(BI445*(1+BI$6/Setup!$C$13)-DG446,MAX(0,$H446-SUM($DP446:FD446)))</f>
        <v/>
      </c>
      <c r="FF446">
        <f>MIN(BJ445*(1+BJ$6/Setup!$C$13)-DH446,MAX(0,$H446-SUM($DP446:FE446)))</f>
        <v/>
      </c>
      <c r="FG446">
        <f>MIN(BK445*(1+BK$6/Setup!$C$13)-DI446,MAX(0,$H446-SUM($DP446:FF446)))</f>
        <v/>
      </c>
      <c r="FH446">
        <f>MIN(BL445*(1+BL$6/Setup!$C$13)-DJ446,MAX(0,$H446-SUM($DP446:FG446)))</f>
        <v/>
      </c>
      <c r="FI446">
        <f>MIN(BM445*(1+BM$6/Setup!$C$13)-DK446,MAX(0,$H446-SUM($DP446:FH446)))</f>
        <v/>
      </c>
      <c r="FJ446">
        <f>MIN(BN445*(1+BN$6/Setup!$C$13)-DL446,MAX(0,$H446-SUM($DP446:FI446)))</f>
        <v/>
      </c>
      <c r="FK446">
        <f>MIN(BO445*(1+BO$6/Setup!$C$13)-DM446,MAX(0,$H446-SUM($DP446:FJ446)))</f>
        <v/>
      </c>
      <c r="FL446">
        <f>MIN(BP445*(1+BP$6/Setup!$C$13)-DN446,MAX(0,$H446-SUM($DP446:FK446)))</f>
        <v/>
      </c>
      <c r="FM446">
        <f>MIN(BQ445*(1+BQ$6/Setup!$C$13)-DO446,MAX(0,$H446-SUM($DP446:FL446)))</f>
        <v/>
      </c>
    </row>
    <row r="447">
      <c r="A447">
        <f>A446+1</f>
        <v/>
      </c>
      <c r="B447">
        <f>IF(Setup!$C$6="Every week",Setup!$C$7+7*(A447-1),IF(Setup!$C$6="Every 2 weeks",Setup!$C$7+14*(A447-1),IF(Setup!$C$6="Every month",EDATE(Setup!$C$7,A447-1),EOMONTH(Setup!$C$7,INT((A447-1+Setup!$C$20)/2)-1)+MIN(IF(MOD(A447-1+Setup!$C$20,2)=0,Setup!$C$18,Setup!$C$19),DAY(EOMONTH(Setup!$C$7,INT((A447-1+Setup!$C$20)/2)))))))</f>
        <v/>
      </c>
      <c r="C447">
        <f>N('Paycheck Plan'!J443)</f>
        <v/>
      </c>
      <c r="D447">
        <f>N('Paycheck Plan'!K443)</f>
        <v/>
      </c>
      <c r="E447">
        <f>MIN(MAX(0,Setup!$C$10-F446),MAX(0,Setup!$C$8+C447-G447))</f>
        <v/>
      </c>
      <c r="F447">
        <f>F446+E447</f>
        <v/>
      </c>
      <c r="G447">
        <f>MIN(Setup!$C$14,MAX(0,Setup!$C$8+C447))</f>
        <v/>
      </c>
      <c r="H447">
        <f>MAX(0,Setup!$C$8+C447-G447-E447)+SUM($T$7:$BQ$7)-SUM(BR447:DO447)</f>
        <v/>
      </c>
      <c r="I447">
        <f>SUMPRODUCT(T446:BQ446,$T$6:$BQ$6)/Setup!$C$13</f>
        <v/>
      </c>
      <c r="J447">
        <f>SUM(T447:BQ447)</f>
        <v/>
      </c>
      <c r="K447">
        <f>IF(MAX(DP447:FM447)&gt;0,MATCH(MAX(DP447:FM447),DP447:FM447,0),1)</f>
        <v/>
      </c>
      <c r="T447">
        <f>MAX(0,T446*(1+T$6/Setup!$C$13)-BR447-DP447)+IF($K447=1,$D447,0)</f>
        <v/>
      </c>
      <c r="U447">
        <f>MAX(0,U446*(1+U$6/Setup!$C$13)-BS447-DQ447)+IF($K447=2,$D447,0)</f>
        <v/>
      </c>
      <c r="V447">
        <f>MAX(0,V446*(1+V$6/Setup!$C$13)-BT447-DR447)+IF($K447=3,$D447,0)</f>
        <v/>
      </c>
      <c r="W447">
        <f>MAX(0,W446*(1+W$6/Setup!$C$13)-BU447-DS447)+IF($K447=4,$D447,0)</f>
        <v/>
      </c>
      <c r="X447">
        <f>MAX(0,X446*(1+X$6/Setup!$C$13)-BV447-DT447)+IF($K447=5,$D447,0)</f>
        <v/>
      </c>
      <c r="Y447">
        <f>MAX(0,Y446*(1+Y$6/Setup!$C$13)-BW447-DU447)+IF($K447=6,$D447,0)</f>
        <v/>
      </c>
      <c r="Z447">
        <f>MAX(0,Z446*(1+Z$6/Setup!$C$13)-BX447-DV447)+IF($K447=7,$D447,0)</f>
        <v/>
      </c>
      <c r="AA447">
        <f>MAX(0,AA446*(1+AA$6/Setup!$C$13)-BY447-DW447)+IF($K447=8,$D447,0)</f>
        <v/>
      </c>
      <c r="AB447">
        <f>MAX(0,AB446*(1+AB$6/Setup!$C$13)-BZ447-DX447)+IF($K447=9,$D447,0)</f>
        <v/>
      </c>
      <c r="AC447">
        <f>MAX(0,AC446*(1+AC$6/Setup!$C$13)-CA447-DY447)+IF($K447=10,$D447,0)</f>
        <v/>
      </c>
      <c r="AD447">
        <f>MAX(0,AD446*(1+AD$6/Setup!$C$13)-CB447-DZ447)+IF($K447=11,$D447,0)</f>
        <v/>
      </c>
      <c r="AE447">
        <f>MAX(0,AE446*(1+AE$6/Setup!$C$13)-CC447-EA447)+IF($K447=12,$D447,0)</f>
        <v/>
      </c>
      <c r="AF447">
        <f>MAX(0,AF446*(1+AF$6/Setup!$C$13)-CD447-EB447)+IF($K447=13,$D447,0)</f>
        <v/>
      </c>
      <c r="AG447">
        <f>MAX(0,AG446*(1+AG$6/Setup!$C$13)-CE447-EC447)+IF($K447=14,$D447,0)</f>
        <v/>
      </c>
      <c r="AH447">
        <f>MAX(0,AH446*(1+AH$6/Setup!$C$13)-CF447-ED447)+IF($K447=15,$D447,0)</f>
        <v/>
      </c>
      <c r="AI447">
        <f>MAX(0,AI446*(1+AI$6/Setup!$C$13)-CG447-EE447)+IF($K447=16,$D447,0)</f>
        <v/>
      </c>
      <c r="AJ447">
        <f>MAX(0,AJ446*(1+AJ$6/Setup!$C$13)-CH447-EF447)+IF($K447=17,$D447,0)</f>
        <v/>
      </c>
      <c r="AK447">
        <f>MAX(0,AK446*(1+AK$6/Setup!$C$13)-CI447-EG447)+IF($K447=18,$D447,0)</f>
        <v/>
      </c>
      <c r="AL447">
        <f>MAX(0,AL446*(1+AL$6/Setup!$C$13)-CJ447-EH447)+IF($K447=19,$D447,0)</f>
        <v/>
      </c>
      <c r="AM447">
        <f>MAX(0,AM446*(1+AM$6/Setup!$C$13)-CK447-EI447)+IF($K447=20,$D447,0)</f>
        <v/>
      </c>
      <c r="AN447">
        <f>MAX(0,AN446*(1+AN$6/Setup!$C$13)-CL447-EJ447)+IF($K447=21,$D447,0)</f>
        <v/>
      </c>
      <c r="AO447">
        <f>MAX(0,AO446*(1+AO$6/Setup!$C$13)-CM447-EK447)+IF($K447=22,$D447,0)</f>
        <v/>
      </c>
      <c r="AP447">
        <f>MAX(0,AP446*(1+AP$6/Setup!$C$13)-CN447-EL447)+IF($K447=23,$D447,0)</f>
        <v/>
      </c>
      <c r="AQ447">
        <f>MAX(0,AQ446*(1+AQ$6/Setup!$C$13)-CO447-EM447)+IF($K447=24,$D447,0)</f>
        <v/>
      </c>
      <c r="AR447">
        <f>MAX(0,AR446*(1+AR$6/Setup!$C$13)-CP447-EN447)+IF($K447=25,$D447,0)</f>
        <v/>
      </c>
      <c r="AS447">
        <f>MAX(0,AS446*(1+AS$6/Setup!$C$13)-CQ447-EO447)+IF($K447=26,$D447,0)</f>
        <v/>
      </c>
      <c r="AT447">
        <f>MAX(0,AT446*(1+AT$6/Setup!$C$13)-CR447-EP447)+IF($K447=27,$D447,0)</f>
        <v/>
      </c>
      <c r="AU447">
        <f>MAX(0,AU446*(1+AU$6/Setup!$C$13)-CS447-EQ447)+IF($K447=28,$D447,0)</f>
        <v/>
      </c>
      <c r="AV447">
        <f>MAX(0,AV446*(1+AV$6/Setup!$C$13)-CT447-ER447)+IF($K447=29,$D447,0)</f>
        <v/>
      </c>
      <c r="AW447">
        <f>MAX(0,AW446*(1+AW$6/Setup!$C$13)-CU447-ES447)+IF($K447=30,$D447,0)</f>
        <v/>
      </c>
      <c r="AX447">
        <f>MAX(0,AX446*(1+AX$6/Setup!$C$13)-CV447-ET447)+IF($K447=31,$D447,0)</f>
        <v/>
      </c>
      <c r="AY447">
        <f>MAX(0,AY446*(1+AY$6/Setup!$C$13)-CW447-EU447)+IF($K447=32,$D447,0)</f>
        <v/>
      </c>
      <c r="AZ447">
        <f>MAX(0,AZ446*(1+AZ$6/Setup!$C$13)-CX447-EV447)+IF($K447=33,$D447,0)</f>
        <v/>
      </c>
      <c r="BA447">
        <f>MAX(0,BA446*(1+BA$6/Setup!$C$13)-CY447-EW447)+IF($K447=34,$D447,0)</f>
        <v/>
      </c>
      <c r="BB447">
        <f>MAX(0,BB446*(1+BB$6/Setup!$C$13)-CZ447-EX447)+IF($K447=35,$D447,0)</f>
        <v/>
      </c>
      <c r="BC447">
        <f>MAX(0,BC446*(1+BC$6/Setup!$C$13)-DA447-EY447)+IF($K447=36,$D447,0)</f>
        <v/>
      </c>
      <c r="BD447">
        <f>MAX(0,BD446*(1+BD$6/Setup!$C$13)-DB447-EZ447)+IF($K447=37,$D447,0)</f>
        <v/>
      </c>
      <c r="BE447">
        <f>MAX(0,BE446*(1+BE$6/Setup!$C$13)-DC447-FA447)+IF($K447=38,$D447,0)</f>
        <v/>
      </c>
      <c r="BF447">
        <f>MAX(0,BF446*(1+BF$6/Setup!$C$13)-DD447-FB447)+IF($K447=39,$D447,0)</f>
        <v/>
      </c>
      <c r="BG447">
        <f>MAX(0,BG446*(1+BG$6/Setup!$C$13)-DE447-FC447)+IF($K447=40,$D447,0)</f>
        <v/>
      </c>
      <c r="BH447">
        <f>MAX(0,BH446*(1+BH$6/Setup!$C$13)-DF447-FD447)+IF($K447=41,$D447,0)</f>
        <v/>
      </c>
      <c r="BI447">
        <f>MAX(0,BI446*(1+BI$6/Setup!$C$13)-DG447-FE447)+IF($K447=42,$D447,0)</f>
        <v/>
      </c>
      <c r="BJ447">
        <f>MAX(0,BJ446*(1+BJ$6/Setup!$C$13)-DH447-FF447)+IF($K447=43,$D447,0)</f>
        <v/>
      </c>
      <c r="BK447">
        <f>MAX(0,BK446*(1+BK$6/Setup!$C$13)-DI447-FG447)+IF($K447=44,$D447,0)</f>
        <v/>
      </c>
      <c r="BL447">
        <f>MAX(0,BL446*(1+BL$6/Setup!$C$13)-DJ447-FH447)+IF($K447=45,$D447,0)</f>
        <v/>
      </c>
      <c r="BM447">
        <f>MAX(0,BM446*(1+BM$6/Setup!$C$13)-DK447-FI447)+IF($K447=46,$D447,0)</f>
        <v/>
      </c>
      <c r="BN447">
        <f>MAX(0,BN446*(1+BN$6/Setup!$C$13)-DL447-FJ447)+IF($K447=47,$D447,0)</f>
        <v/>
      </c>
      <c r="BO447">
        <f>MAX(0,BO446*(1+BO$6/Setup!$C$13)-DM447-FK447)+IF($K447=48,$D447,0)</f>
        <v/>
      </c>
      <c r="BP447">
        <f>MAX(0,BP446*(1+BP$6/Setup!$C$13)-DN447-FL447)+IF($K447=49,$D447,0)</f>
        <v/>
      </c>
      <c r="BQ447">
        <f>MAX(0,BQ446*(1+BQ$6/Setup!$C$13)-DO447-FM447)+IF($K447=50,$D447,0)</f>
        <v/>
      </c>
      <c r="BR447">
        <f>MIN(T446*(1+T$6/Setup!$C$13),T$7)</f>
        <v/>
      </c>
      <c r="BS447">
        <f>MIN(U446*(1+U$6/Setup!$C$13),U$7)</f>
        <v/>
      </c>
      <c r="BT447">
        <f>MIN(V446*(1+V$6/Setup!$C$13),V$7)</f>
        <v/>
      </c>
      <c r="BU447">
        <f>MIN(W446*(1+W$6/Setup!$C$13),W$7)</f>
        <v/>
      </c>
      <c r="BV447">
        <f>MIN(X446*(1+X$6/Setup!$C$13),X$7)</f>
        <v/>
      </c>
      <c r="BW447">
        <f>MIN(Y446*(1+Y$6/Setup!$C$13),Y$7)</f>
        <v/>
      </c>
      <c r="BX447">
        <f>MIN(Z446*(1+Z$6/Setup!$C$13),Z$7)</f>
        <v/>
      </c>
      <c r="BY447">
        <f>MIN(AA446*(1+AA$6/Setup!$C$13),AA$7)</f>
        <v/>
      </c>
      <c r="BZ447">
        <f>MIN(AB446*(1+AB$6/Setup!$C$13),AB$7)</f>
        <v/>
      </c>
      <c r="CA447">
        <f>MIN(AC446*(1+AC$6/Setup!$C$13),AC$7)</f>
        <v/>
      </c>
      <c r="CB447">
        <f>MIN(AD446*(1+AD$6/Setup!$C$13),AD$7)</f>
        <v/>
      </c>
      <c r="CC447">
        <f>MIN(AE446*(1+AE$6/Setup!$C$13),AE$7)</f>
        <v/>
      </c>
      <c r="CD447">
        <f>MIN(AF446*(1+AF$6/Setup!$C$13),AF$7)</f>
        <v/>
      </c>
      <c r="CE447">
        <f>MIN(AG446*(1+AG$6/Setup!$C$13),AG$7)</f>
        <v/>
      </c>
      <c r="CF447">
        <f>MIN(AH446*(1+AH$6/Setup!$C$13),AH$7)</f>
        <v/>
      </c>
      <c r="CG447">
        <f>MIN(AI446*(1+AI$6/Setup!$C$13),AI$7)</f>
        <v/>
      </c>
      <c r="CH447">
        <f>MIN(AJ446*(1+AJ$6/Setup!$C$13),AJ$7)</f>
        <v/>
      </c>
      <c r="CI447">
        <f>MIN(AK446*(1+AK$6/Setup!$C$13),AK$7)</f>
        <v/>
      </c>
      <c r="CJ447">
        <f>MIN(AL446*(1+AL$6/Setup!$C$13),AL$7)</f>
        <v/>
      </c>
      <c r="CK447">
        <f>MIN(AM446*(1+AM$6/Setup!$C$13),AM$7)</f>
        <v/>
      </c>
      <c r="CL447">
        <f>MIN(AN446*(1+AN$6/Setup!$C$13),AN$7)</f>
        <v/>
      </c>
      <c r="CM447">
        <f>MIN(AO446*(1+AO$6/Setup!$C$13),AO$7)</f>
        <v/>
      </c>
      <c r="CN447">
        <f>MIN(AP446*(1+AP$6/Setup!$C$13),AP$7)</f>
        <v/>
      </c>
      <c r="CO447">
        <f>MIN(AQ446*(1+AQ$6/Setup!$C$13),AQ$7)</f>
        <v/>
      </c>
      <c r="CP447">
        <f>MIN(AR446*(1+AR$6/Setup!$C$13),AR$7)</f>
        <v/>
      </c>
      <c r="CQ447">
        <f>MIN(AS446*(1+AS$6/Setup!$C$13),AS$7)</f>
        <v/>
      </c>
      <c r="CR447">
        <f>MIN(AT446*(1+AT$6/Setup!$C$13),AT$7)</f>
        <v/>
      </c>
      <c r="CS447">
        <f>MIN(AU446*(1+AU$6/Setup!$C$13),AU$7)</f>
        <v/>
      </c>
      <c r="CT447">
        <f>MIN(AV446*(1+AV$6/Setup!$C$13),AV$7)</f>
        <v/>
      </c>
      <c r="CU447">
        <f>MIN(AW446*(1+AW$6/Setup!$C$13),AW$7)</f>
        <v/>
      </c>
      <c r="CV447">
        <f>MIN(AX446*(1+AX$6/Setup!$C$13),AX$7)</f>
        <v/>
      </c>
      <c r="CW447">
        <f>MIN(AY446*(1+AY$6/Setup!$C$13),AY$7)</f>
        <v/>
      </c>
      <c r="CX447">
        <f>MIN(AZ446*(1+AZ$6/Setup!$C$13),AZ$7)</f>
        <v/>
      </c>
      <c r="CY447">
        <f>MIN(BA446*(1+BA$6/Setup!$C$13),BA$7)</f>
        <v/>
      </c>
      <c r="CZ447">
        <f>MIN(BB446*(1+BB$6/Setup!$C$13),BB$7)</f>
        <v/>
      </c>
      <c r="DA447">
        <f>MIN(BC446*(1+BC$6/Setup!$C$13),BC$7)</f>
        <v/>
      </c>
      <c r="DB447">
        <f>MIN(BD446*(1+BD$6/Setup!$C$13),BD$7)</f>
        <v/>
      </c>
      <c r="DC447">
        <f>MIN(BE446*(1+BE$6/Setup!$C$13),BE$7)</f>
        <v/>
      </c>
      <c r="DD447">
        <f>MIN(BF446*(1+BF$6/Setup!$C$13),BF$7)</f>
        <v/>
      </c>
      <c r="DE447">
        <f>MIN(BG446*(1+BG$6/Setup!$C$13),BG$7)</f>
        <v/>
      </c>
      <c r="DF447">
        <f>MIN(BH446*(1+BH$6/Setup!$C$13),BH$7)</f>
        <v/>
      </c>
      <c r="DG447">
        <f>MIN(BI446*(1+BI$6/Setup!$C$13),BI$7)</f>
        <v/>
      </c>
      <c r="DH447">
        <f>MIN(BJ446*(1+BJ$6/Setup!$C$13),BJ$7)</f>
        <v/>
      </c>
      <c r="DI447">
        <f>MIN(BK446*(1+BK$6/Setup!$C$13),BK$7)</f>
        <v/>
      </c>
      <c r="DJ447">
        <f>MIN(BL446*(1+BL$6/Setup!$C$13),BL$7)</f>
        <v/>
      </c>
      <c r="DK447">
        <f>MIN(BM446*(1+BM$6/Setup!$C$13),BM$7)</f>
        <v/>
      </c>
      <c r="DL447">
        <f>MIN(BN446*(1+BN$6/Setup!$C$13),BN$7)</f>
        <v/>
      </c>
      <c r="DM447">
        <f>MIN(BO446*(1+BO$6/Setup!$C$13),BO$7)</f>
        <v/>
      </c>
      <c r="DN447">
        <f>MIN(BP446*(1+BP$6/Setup!$C$13),BP$7)</f>
        <v/>
      </c>
      <c r="DO447">
        <f>MIN(BQ446*(1+BQ$6/Setup!$C$13),BQ$7)</f>
        <v/>
      </c>
      <c r="DP447">
        <f>MIN(T446*(1+T$6/Setup!$C$13)-BR447,$H447)</f>
        <v/>
      </c>
      <c r="DQ447">
        <f>MIN(U446*(1+U$6/Setup!$C$13)-BS447,MAX(0,$H447-SUM($DP447:DP447)))</f>
        <v/>
      </c>
      <c r="DR447">
        <f>MIN(V446*(1+V$6/Setup!$C$13)-BT447,MAX(0,$H447-SUM($DP447:DQ447)))</f>
        <v/>
      </c>
      <c r="DS447">
        <f>MIN(W446*(1+W$6/Setup!$C$13)-BU447,MAX(0,$H447-SUM($DP447:DR447)))</f>
        <v/>
      </c>
      <c r="DT447">
        <f>MIN(X446*(1+X$6/Setup!$C$13)-BV447,MAX(0,$H447-SUM($DP447:DS447)))</f>
        <v/>
      </c>
      <c r="DU447">
        <f>MIN(Y446*(1+Y$6/Setup!$C$13)-BW447,MAX(0,$H447-SUM($DP447:DT447)))</f>
        <v/>
      </c>
      <c r="DV447">
        <f>MIN(Z446*(1+Z$6/Setup!$C$13)-BX447,MAX(0,$H447-SUM($DP447:DU447)))</f>
        <v/>
      </c>
      <c r="DW447">
        <f>MIN(AA446*(1+AA$6/Setup!$C$13)-BY447,MAX(0,$H447-SUM($DP447:DV447)))</f>
        <v/>
      </c>
      <c r="DX447">
        <f>MIN(AB446*(1+AB$6/Setup!$C$13)-BZ447,MAX(0,$H447-SUM($DP447:DW447)))</f>
        <v/>
      </c>
      <c r="DY447">
        <f>MIN(AC446*(1+AC$6/Setup!$C$13)-CA447,MAX(0,$H447-SUM($DP447:DX447)))</f>
        <v/>
      </c>
      <c r="DZ447">
        <f>MIN(AD446*(1+AD$6/Setup!$C$13)-CB447,MAX(0,$H447-SUM($DP447:DY447)))</f>
        <v/>
      </c>
      <c r="EA447">
        <f>MIN(AE446*(1+AE$6/Setup!$C$13)-CC447,MAX(0,$H447-SUM($DP447:DZ447)))</f>
        <v/>
      </c>
      <c r="EB447">
        <f>MIN(AF446*(1+AF$6/Setup!$C$13)-CD447,MAX(0,$H447-SUM($DP447:EA447)))</f>
        <v/>
      </c>
      <c r="EC447">
        <f>MIN(AG446*(1+AG$6/Setup!$C$13)-CE447,MAX(0,$H447-SUM($DP447:EB447)))</f>
        <v/>
      </c>
      <c r="ED447">
        <f>MIN(AH446*(1+AH$6/Setup!$C$13)-CF447,MAX(0,$H447-SUM($DP447:EC447)))</f>
        <v/>
      </c>
      <c r="EE447">
        <f>MIN(AI446*(1+AI$6/Setup!$C$13)-CG447,MAX(0,$H447-SUM($DP447:ED447)))</f>
        <v/>
      </c>
      <c r="EF447">
        <f>MIN(AJ446*(1+AJ$6/Setup!$C$13)-CH447,MAX(0,$H447-SUM($DP447:EE447)))</f>
        <v/>
      </c>
      <c r="EG447">
        <f>MIN(AK446*(1+AK$6/Setup!$C$13)-CI447,MAX(0,$H447-SUM($DP447:EF447)))</f>
        <v/>
      </c>
      <c r="EH447">
        <f>MIN(AL446*(1+AL$6/Setup!$C$13)-CJ447,MAX(0,$H447-SUM($DP447:EG447)))</f>
        <v/>
      </c>
      <c r="EI447">
        <f>MIN(AM446*(1+AM$6/Setup!$C$13)-CK447,MAX(0,$H447-SUM($DP447:EH447)))</f>
        <v/>
      </c>
      <c r="EJ447">
        <f>MIN(AN446*(1+AN$6/Setup!$C$13)-CL447,MAX(0,$H447-SUM($DP447:EI447)))</f>
        <v/>
      </c>
      <c r="EK447">
        <f>MIN(AO446*(1+AO$6/Setup!$C$13)-CM447,MAX(0,$H447-SUM($DP447:EJ447)))</f>
        <v/>
      </c>
      <c r="EL447">
        <f>MIN(AP446*(1+AP$6/Setup!$C$13)-CN447,MAX(0,$H447-SUM($DP447:EK447)))</f>
        <v/>
      </c>
      <c r="EM447">
        <f>MIN(AQ446*(1+AQ$6/Setup!$C$13)-CO447,MAX(0,$H447-SUM($DP447:EL447)))</f>
        <v/>
      </c>
      <c r="EN447">
        <f>MIN(AR446*(1+AR$6/Setup!$C$13)-CP447,MAX(0,$H447-SUM($DP447:EM447)))</f>
        <v/>
      </c>
      <c r="EO447">
        <f>MIN(AS446*(1+AS$6/Setup!$C$13)-CQ447,MAX(0,$H447-SUM($DP447:EN447)))</f>
        <v/>
      </c>
      <c r="EP447">
        <f>MIN(AT446*(1+AT$6/Setup!$C$13)-CR447,MAX(0,$H447-SUM($DP447:EO447)))</f>
        <v/>
      </c>
      <c r="EQ447">
        <f>MIN(AU446*(1+AU$6/Setup!$C$13)-CS447,MAX(0,$H447-SUM($DP447:EP447)))</f>
        <v/>
      </c>
      <c r="ER447">
        <f>MIN(AV446*(1+AV$6/Setup!$C$13)-CT447,MAX(0,$H447-SUM($DP447:EQ447)))</f>
        <v/>
      </c>
      <c r="ES447">
        <f>MIN(AW446*(1+AW$6/Setup!$C$13)-CU447,MAX(0,$H447-SUM($DP447:ER447)))</f>
        <v/>
      </c>
      <c r="ET447">
        <f>MIN(AX446*(1+AX$6/Setup!$C$13)-CV447,MAX(0,$H447-SUM($DP447:ES447)))</f>
        <v/>
      </c>
      <c r="EU447">
        <f>MIN(AY446*(1+AY$6/Setup!$C$13)-CW447,MAX(0,$H447-SUM($DP447:ET447)))</f>
        <v/>
      </c>
      <c r="EV447">
        <f>MIN(AZ446*(1+AZ$6/Setup!$C$13)-CX447,MAX(0,$H447-SUM($DP447:EU447)))</f>
        <v/>
      </c>
      <c r="EW447">
        <f>MIN(BA446*(1+BA$6/Setup!$C$13)-CY447,MAX(0,$H447-SUM($DP447:EV447)))</f>
        <v/>
      </c>
      <c r="EX447">
        <f>MIN(BB446*(1+BB$6/Setup!$C$13)-CZ447,MAX(0,$H447-SUM($DP447:EW447)))</f>
        <v/>
      </c>
      <c r="EY447">
        <f>MIN(BC446*(1+BC$6/Setup!$C$13)-DA447,MAX(0,$H447-SUM($DP447:EX447)))</f>
        <v/>
      </c>
      <c r="EZ447">
        <f>MIN(BD446*(1+BD$6/Setup!$C$13)-DB447,MAX(0,$H447-SUM($DP447:EY447)))</f>
        <v/>
      </c>
      <c r="FA447">
        <f>MIN(BE446*(1+BE$6/Setup!$C$13)-DC447,MAX(0,$H447-SUM($DP447:EZ447)))</f>
        <v/>
      </c>
      <c r="FB447">
        <f>MIN(BF446*(1+BF$6/Setup!$C$13)-DD447,MAX(0,$H447-SUM($DP447:FA447)))</f>
        <v/>
      </c>
      <c r="FC447">
        <f>MIN(BG446*(1+BG$6/Setup!$C$13)-DE447,MAX(0,$H447-SUM($DP447:FB447)))</f>
        <v/>
      </c>
      <c r="FD447">
        <f>MIN(BH446*(1+BH$6/Setup!$C$13)-DF447,MAX(0,$H447-SUM($DP447:FC447)))</f>
        <v/>
      </c>
      <c r="FE447">
        <f>MIN(BI446*(1+BI$6/Setup!$C$13)-DG447,MAX(0,$H447-SUM($DP447:FD447)))</f>
        <v/>
      </c>
      <c r="FF447">
        <f>MIN(BJ446*(1+BJ$6/Setup!$C$13)-DH447,MAX(0,$H447-SUM($DP447:FE447)))</f>
        <v/>
      </c>
      <c r="FG447">
        <f>MIN(BK446*(1+BK$6/Setup!$C$13)-DI447,MAX(0,$H447-SUM($DP447:FF447)))</f>
        <v/>
      </c>
      <c r="FH447">
        <f>MIN(BL446*(1+BL$6/Setup!$C$13)-DJ447,MAX(0,$H447-SUM($DP447:FG447)))</f>
        <v/>
      </c>
      <c r="FI447">
        <f>MIN(BM446*(1+BM$6/Setup!$C$13)-DK447,MAX(0,$H447-SUM($DP447:FH447)))</f>
        <v/>
      </c>
      <c r="FJ447">
        <f>MIN(BN446*(1+BN$6/Setup!$C$13)-DL447,MAX(0,$H447-SUM($DP447:FI447)))</f>
        <v/>
      </c>
      <c r="FK447">
        <f>MIN(BO446*(1+BO$6/Setup!$C$13)-DM447,MAX(0,$H447-SUM($DP447:FJ447)))</f>
        <v/>
      </c>
      <c r="FL447">
        <f>MIN(BP446*(1+BP$6/Setup!$C$13)-DN447,MAX(0,$H447-SUM($DP447:FK447)))</f>
        <v/>
      </c>
      <c r="FM447">
        <f>MIN(BQ446*(1+BQ$6/Setup!$C$13)-DO447,MAX(0,$H447-SUM($DP447:FL447)))</f>
        <v/>
      </c>
    </row>
    <row r="448">
      <c r="A448">
        <f>A447+1</f>
        <v/>
      </c>
      <c r="B448">
        <f>IF(Setup!$C$6="Every week",Setup!$C$7+7*(A448-1),IF(Setup!$C$6="Every 2 weeks",Setup!$C$7+14*(A448-1),IF(Setup!$C$6="Every month",EDATE(Setup!$C$7,A448-1),EOMONTH(Setup!$C$7,INT((A448-1+Setup!$C$20)/2)-1)+MIN(IF(MOD(A448-1+Setup!$C$20,2)=0,Setup!$C$18,Setup!$C$19),DAY(EOMONTH(Setup!$C$7,INT((A448-1+Setup!$C$20)/2)))))))</f>
        <v/>
      </c>
      <c r="C448">
        <f>N('Paycheck Plan'!J444)</f>
        <v/>
      </c>
      <c r="D448">
        <f>N('Paycheck Plan'!K444)</f>
        <v/>
      </c>
      <c r="E448">
        <f>MIN(MAX(0,Setup!$C$10-F447),MAX(0,Setup!$C$8+C448-G448))</f>
        <v/>
      </c>
      <c r="F448">
        <f>F447+E448</f>
        <v/>
      </c>
      <c r="G448">
        <f>MIN(Setup!$C$14,MAX(0,Setup!$C$8+C448))</f>
        <v/>
      </c>
      <c r="H448">
        <f>MAX(0,Setup!$C$8+C448-G448-E448)+SUM($T$7:$BQ$7)-SUM(BR448:DO448)</f>
        <v/>
      </c>
      <c r="I448">
        <f>SUMPRODUCT(T447:BQ447,$T$6:$BQ$6)/Setup!$C$13</f>
        <v/>
      </c>
      <c r="J448">
        <f>SUM(T448:BQ448)</f>
        <v/>
      </c>
      <c r="K448">
        <f>IF(MAX(DP448:FM448)&gt;0,MATCH(MAX(DP448:FM448),DP448:FM448,0),1)</f>
        <v/>
      </c>
      <c r="T448">
        <f>MAX(0,T447*(1+T$6/Setup!$C$13)-BR448-DP448)+IF($K448=1,$D448,0)</f>
        <v/>
      </c>
      <c r="U448">
        <f>MAX(0,U447*(1+U$6/Setup!$C$13)-BS448-DQ448)+IF($K448=2,$D448,0)</f>
        <v/>
      </c>
      <c r="V448">
        <f>MAX(0,V447*(1+V$6/Setup!$C$13)-BT448-DR448)+IF($K448=3,$D448,0)</f>
        <v/>
      </c>
      <c r="W448">
        <f>MAX(0,W447*(1+W$6/Setup!$C$13)-BU448-DS448)+IF($K448=4,$D448,0)</f>
        <v/>
      </c>
      <c r="X448">
        <f>MAX(0,X447*(1+X$6/Setup!$C$13)-BV448-DT448)+IF($K448=5,$D448,0)</f>
        <v/>
      </c>
      <c r="Y448">
        <f>MAX(0,Y447*(1+Y$6/Setup!$C$13)-BW448-DU448)+IF($K448=6,$D448,0)</f>
        <v/>
      </c>
      <c r="Z448">
        <f>MAX(0,Z447*(1+Z$6/Setup!$C$13)-BX448-DV448)+IF($K448=7,$D448,0)</f>
        <v/>
      </c>
      <c r="AA448">
        <f>MAX(0,AA447*(1+AA$6/Setup!$C$13)-BY448-DW448)+IF($K448=8,$D448,0)</f>
        <v/>
      </c>
      <c r="AB448">
        <f>MAX(0,AB447*(1+AB$6/Setup!$C$13)-BZ448-DX448)+IF($K448=9,$D448,0)</f>
        <v/>
      </c>
      <c r="AC448">
        <f>MAX(0,AC447*(1+AC$6/Setup!$C$13)-CA448-DY448)+IF($K448=10,$D448,0)</f>
        <v/>
      </c>
      <c r="AD448">
        <f>MAX(0,AD447*(1+AD$6/Setup!$C$13)-CB448-DZ448)+IF($K448=11,$D448,0)</f>
        <v/>
      </c>
      <c r="AE448">
        <f>MAX(0,AE447*(1+AE$6/Setup!$C$13)-CC448-EA448)+IF($K448=12,$D448,0)</f>
        <v/>
      </c>
      <c r="AF448">
        <f>MAX(0,AF447*(1+AF$6/Setup!$C$13)-CD448-EB448)+IF($K448=13,$D448,0)</f>
        <v/>
      </c>
      <c r="AG448">
        <f>MAX(0,AG447*(1+AG$6/Setup!$C$13)-CE448-EC448)+IF($K448=14,$D448,0)</f>
        <v/>
      </c>
      <c r="AH448">
        <f>MAX(0,AH447*(1+AH$6/Setup!$C$13)-CF448-ED448)+IF($K448=15,$D448,0)</f>
        <v/>
      </c>
      <c r="AI448">
        <f>MAX(0,AI447*(1+AI$6/Setup!$C$13)-CG448-EE448)+IF($K448=16,$D448,0)</f>
        <v/>
      </c>
      <c r="AJ448">
        <f>MAX(0,AJ447*(1+AJ$6/Setup!$C$13)-CH448-EF448)+IF($K448=17,$D448,0)</f>
        <v/>
      </c>
      <c r="AK448">
        <f>MAX(0,AK447*(1+AK$6/Setup!$C$13)-CI448-EG448)+IF($K448=18,$D448,0)</f>
        <v/>
      </c>
      <c r="AL448">
        <f>MAX(0,AL447*(1+AL$6/Setup!$C$13)-CJ448-EH448)+IF($K448=19,$D448,0)</f>
        <v/>
      </c>
      <c r="AM448">
        <f>MAX(0,AM447*(1+AM$6/Setup!$C$13)-CK448-EI448)+IF($K448=20,$D448,0)</f>
        <v/>
      </c>
      <c r="AN448">
        <f>MAX(0,AN447*(1+AN$6/Setup!$C$13)-CL448-EJ448)+IF($K448=21,$D448,0)</f>
        <v/>
      </c>
      <c r="AO448">
        <f>MAX(0,AO447*(1+AO$6/Setup!$C$13)-CM448-EK448)+IF($K448=22,$D448,0)</f>
        <v/>
      </c>
      <c r="AP448">
        <f>MAX(0,AP447*(1+AP$6/Setup!$C$13)-CN448-EL448)+IF($K448=23,$D448,0)</f>
        <v/>
      </c>
      <c r="AQ448">
        <f>MAX(0,AQ447*(1+AQ$6/Setup!$C$13)-CO448-EM448)+IF($K448=24,$D448,0)</f>
        <v/>
      </c>
      <c r="AR448">
        <f>MAX(0,AR447*(1+AR$6/Setup!$C$13)-CP448-EN448)+IF($K448=25,$D448,0)</f>
        <v/>
      </c>
      <c r="AS448">
        <f>MAX(0,AS447*(1+AS$6/Setup!$C$13)-CQ448-EO448)+IF($K448=26,$D448,0)</f>
        <v/>
      </c>
      <c r="AT448">
        <f>MAX(0,AT447*(1+AT$6/Setup!$C$13)-CR448-EP448)+IF($K448=27,$D448,0)</f>
        <v/>
      </c>
      <c r="AU448">
        <f>MAX(0,AU447*(1+AU$6/Setup!$C$13)-CS448-EQ448)+IF($K448=28,$D448,0)</f>
        <v/>
      </c>
      <c r="AV448">
        <f>MAX(0,AV447*(1+AV$6/Setup!$C$13)-CT448-ER448)+IF($K448=29,$D448,0)</f>
        <v/>
      </c>
      <c r="AW448">
        <f>MAX(0,AW447*(1+AW$6/Setup!$C$13)-CU448-ES448)+IF($K448=30,$D448,0)</f>
        <v/>
      </c>
      <c r="AX448">
        <f>MAX(0,AX447*(1+AX$6/Setup!$C$13)-CV448-ET448)+IF($K448=31,$D448,0)</f>
        <v/>
      </c>
      <c r="AY448">
        <f>MAX(0,AY447*(1+AY$6/Setup!$C$13)-CW448-EU448)+IF($K448=32,$D448,0)</f>
        <v/>
      </c>
      <c r="AZ448">
        <f>MAX(0,AZ447*(1+AZ$6/Setup!$C$13)-CX448-EV448)+IF($K448=33,$D448,0)</f>
        <v/>
      </c>
      <c r="BA448">
        <f>MAX(0,BA447*(1+BA$6/Setup!$C$13)-CY448-EW448)+IF($K448=34,$D448,0)</f>
        <v/>
      </c>
      <c r="BB448">
        <f>MAX(0,BB447*(1+BB$6/Setup!$C$13)-CZ448-EX448)+IF($K448=35,$D448,0)</f>
        <v/>
      </c>
      <c r="BC448">
        <f>MAX(0,BC447*(1+BC$6/Setup!$C$13)-DA448-EY448)+IF($K448=36,$D448,0)</f>
        <v/>
      </c>
      <c r="BD448">
        <f>MAX(0,BD447*(1+BD$6/Setup!$C$13)-DB448-EZ448)+IF($K448=37,$D448,0)</f>
        <v/>
      </c>
      <c r="BE448">
        <f>MAX(0,BE447*(1+BE$6/Setup!$C$13)-DC448-FA448)+IF($K448=38,$D448,0)</f>
        <v/>
      </c>
      <c r="BF448">
        <f>MAX(0,BF447*(1+BF$6/Setup!$C$13)-DD448-FB448)+IF($K448=39,$D448,0)</f>
        <v/>
      </c>
      <c r="BG448">
        <f>MAX(0,BG447*(1+BG$6/Setup!$C$13)-DE448-FC448)+IF($K448=40,$D448,0)</f>
        <v/>
      </c>
      <c r="BH448">
        <f>MAX(0,BH447*(1+BH$6/Setup!$C$13)-DF448-FD448)+IF($K448=41,$D448,0)</f>
        <v/>
      </c>
      <c r="BI448">
        <f>MAX(0,BI447*(1+BI$6/Setup!$C$13)-DG448-FE448)+IF($K448=42,$D448,0)</f>
        <v/>
      </c>
      <c r="BJ448">
        <f>MAX(0,BJ447*(1+BJ$6/Setup!$C$13)-DH448-FF448)+IF($K448=43,$D448,0)</f>
        <v/>
      </c>
      <c r="BK448">
        <f>MAX(0,BK447*(1+BK$6/Setup!$C$13)-DI448-FG448)+IF($K448=44,$D448,0)</f>
        <v/>
      </c>
      <c r="BL448">
        <f>MAX(0,BL447*(1+BL$6/Setup!$C$13)-DJ448-FH448)+IF($K448=45,$D448,0)</f>
        <v/>
      </c>
      <c r="BM448">
        <f>MAX(0,BM447*(1+BM$6/Setup!$C$13)-DK448-FI448)+IF($K448=46,$D448,0)</f>
        <v/>
      </c>
      <c r="BN448">
        <f>MAX(0,BN447*(1+BN$6/Setup!$C$13)-DL448-FJ448)+IF($K448=47,$D448,0)</f>
        <v/>
      </c>
      <c r="BO448">
        <f>MAX(0,BO447*(1+BO$6/Setup!$C$13)-DM448-FK448)+IF($K448=48,$D448,0)</f>
        <v/>
      </c>
      <c r="BP448">
        <f>MAX(0,BP447*(1+BP$6/Setup!$C$13)-DN448-FL448)+IF($K448=49,$D448,0)</f>
        <v/>
      </c>
      <c r="BQ448">
        <f>MAX(0,BQ447*(1+BQ$6/Setup!$C$13)-DO448-FM448)+IF($K448=50,$D448,0)</f>
        <v/>
      </c>
      <c r="BR448">
        <f>MIN(T447*(1+T$6/Setup!$C$13),T$7)</f>
        <v/>
      </c>
      <c r="BS448">
        <f>MIN(U447*(1+U$6/Setup!$C$13),U$7)</f>
        <v/>
      </c>
      <c r="BT448">
        <f>MIN(V447*(1+V$6/Setup!$C$13),V$7)</f>
        <v/>
      </c>
      <c r="BU448">
        <f>MIN(W447*(1+W$6/Setup!$C$13),W$7)</f>
        <v/>
      </c>
      <c r="BV448">
        <f>MIN(X447*(1+X$6/Setup!$C$13),X$7)</f>
        <v/>
      </c>
      <c r="BW448">
        <f>MIN(Y447*(1+Y$6/Setup!$C$13),Y$7)</f>
        <v/>
      </c>
      <c r="BX448">
        <f>MIN(Z447*(1+Z$6/Setup!$C$13),Z$7)</f>
        <v/>
      </c>
      <c r="BY448">
        <f>MIN(AA447*(1+AA$6/Setup!$C$13),AA$7)</f>
        <v/>
      </c>
      <c r="BZ448">
        <f>MIN(AB447*(1+AB$6/Setup!$C$13),AB$7)</f>
        <v/>
      </c>
      <c r="CA448">
        <f>MIN(AC447*(1+AC$6/Setup!$C$13),AC$7)</f>
        <v/>
      </c>
      <c r="CB448">
        <f>MIN(AD447*(1+AD$6/Setup!$C$13),AD$7)</f>
        <v/>
      </c>
      <c r="CC448">
        <f>MIN(AE447*(1+AE$6/Setup!$C$13),AE$7)</f>
        <v/>
      </c>
      <c r="CD448">
        <f>MIN(AF447*(1+AF$6/Setup!$C$13),AF$7)</f>
        <v/>
      </c>
      <c r="CE448">
        <f>MIN(AG447*(1+AG$6/Setup!$C$13),AG$7)</f>
        <v/>
      </c>
      <c r="CF448">
        <f>MIN(AH447*(1+AH$6/Setup!$C$13),AH$7)</f>
        <v/>
      </c>
      <c r="CG448">
        <f>MIN(AI447*(1+AI$6/Setup!$C$13),AI$7)</f>
        <v/>
      </c>
      <c r="CH448">
        <f>MIN(AJ447*(1+AJ$6/Setup!$C$13),AJ$7)</f>
        <v/>
      </c>
      <c r="CI448">
        <f>MIN(AK447*(1+AK$6/Setup!$C$13),AK$7)</f>
        <v/>
      </c>
      <c r="CJ448">
        <f>MIN(AL447*(1+AL$6/Setup!$C$13),AL$7)</f>
        <v/>
      </c>
      <c r="CK448">
        <f>MIN(AM447*(1+AM$6/Setup!$C$13),AM$7)</f>
        <v/>
      </c>
      <c r="CL448">
        <f>MIN(AN447*(1+AN$6/Setup!$C$13),AN$7)</f>
        <v/>
      </c>
      <c r="CM448">
        <f>MIN(AO447*(1+AO$6/Setup!$C$13),AO$7)</f>
        <v/>
      </c>
      <c r="CN448">
        <f>MIN(AP447*(1+AP$6/Setup!$C$13),AP$7)</f>
        <v/>
      </c>
      <c r="CO448">
        <f>MIN(AQ447*(1+AQ$6/Setup!$C$13),AQ$7)</f>
        <v/>
      </c>
      <c r="CP448">
        <f>MIN(AR447*(1+AR$6/Setup!$C$13),AR$7)</f>
        <v/>
      </c>
      <c r="CQ448">
        <f>MIN(AS447*(1+AS$6/Setup!$C$13),AS$7)</f>
        <v/>
      </c>
      <c r="CR448">
        <f>MIN(AT447*(1+AT$6/Setup!$C$13),AT$7)</f>
        <v/>
      </c>
      <c r="CS448">
        <f>MIN(AU447*(1+AU$6/Setup!$C$13),AU$7)</f>
        <v/>
      </c>
      <c r="CT448">
        <f>MIN(AV447*(1+AV$6/Setup!$C$13),AV$7)</f>
        <v/>
      </c>
      <c r="CU448">
        <f>MIN(AW447*(1+AW$6/Setup!$C$13),AW$7)</f>
        <v/>
      </c>
      <c r="CV448">
        <f>MIN(AX447*(1+AX$6/Setup!$C$13),AX$7)</f>
        <v/>
      </c>
      <c r="CW448">
        <f>MIN(AY447*(1+AY$6/Setup!$C$13),AY$7)</f>
        <v/>
      </c>
      <c r="CX448">
        <f>MIN(AZ447*(1+AZ$6/Setup!$C$13),AZ$7)</f>
        <v/>
      </c>
      <c r="CY448">
        <f>MIN(BA447*(1+BA$6/Setup!$C$13),BA$7)</f>
        <v/>
      </c>
      <c r="CZ448">
        <f>MIN(BB447*(1+BB$6/Setup!$C$13),BB$7)</f>
        <v/>
      </c>
      <c r="DA448">
        <f>MIN(BC447*(1+BC$6/Setup!$C$13),BC$7)</f>
        <v/>
      </c>
      <c r="DB448">
        <f>MIN(BD447*(1+BD$6/Setup!$C$13),BD$7)</f>
        <v/>
      </c>
      <c r="DC448">
        <f>MIN(BE447*(1+BE$6/Setup!$C$13),BE$7)</f>
        <v/>
      </c>
      <c r="DD448">
        <f>MIN(BF447*(1+BF$6/Setup!$C$13),BF$7)</f>
        <v/>
      </c>
      <c r="DE448">
        <f>MIN(BG447*(1+BG$6/Setup!$C$13),BG$7)</f>
        <v/>
      </c>
      <c r="DF448">
        <f>MIN(BH447*(1+BH$6/Setup!$C$13),BH$7)</f>
        <v/>
      </c>
      <c r="DG448">
        <f>MIN(BI447*(1+BI$6/Setup!$C$13),BI$7)</f>
        <v/>
      </c>
      <c r="DH448">
        <f>MIN(BJ447*(1+BJ$6/Setup!$C$13),BJ$7)</f>
        <v/>
      </c>
      <c r="DI448">
        <f>MIN(BK447*(1+BK$6/Setup!$C$13),BK$7)</f>
        <v/>
      </c>
      <c r="DJ448">
        <f>MIN(BL447*(1+BL$6/Setup!$C$13),BL$7)</f>
        <v/>
      </c>
      <c r="DK448">
        <f>MIN(BM447*(1+BM$6/Setup!$C$13),BM$7)</f>
        <v/>
      </c>
      <c r="DL448">
        <f>MIN(BN447*(1+BN$6/Setup!$C$13),BN$7)</f>
        <v/>
      </c>
      <c r="DM448">
        <f>MIN(BO447*(1+BO$6/Setup!$C$13),BO$7)</f>
        <v/>
      </c>
      <c r="DN448">
        <f>MIN(BP447*(1+BP$6/Setup!$C$13),BP$7)</f>
        <v/>
      </c>
      <c r="DO448">
        <f>MIN(BQ447*(1+BQ$6/Setup!$C$13),BQ$7)</f>
        <v/>
      </c>
      <c r="DP448">
        <f>MIN(T447*(1+T$6/Setup!$C$13)-BR448,$H448)</f>
        <v/>
      </c>
      <c r="DQ448">
        <f>MIN(U447*(1+U$6/Setup!$C$13)-BS448,MAX(0,$H448-SUM($DP448:DP448)))</f>
        <v/>
      </c>
      <c r="DR448">
        <f>MIN(V447*(1+V$6/Setup!$C$13)-BT448,MAX(0,$H448-SUM($DP448:DQ448)))</f>
        <v/>
      </c>
      <c r="DS448">
        <f>MIN(W447*(1+W$6/Setup!$C$13)-BU448,MAX(0,$H448-SUM($DP448:DR448)))</f>
        <v/>
      </c>
      <c r="DT448">
        <f>MIN(X447*(1+X$6/Setup!$C$13)-BV448,MAX(0,$H448-SUM($DP448:DS448)))</f>
        <v/>
      </c>
      <c r="DU448">
        <f>MIN(Y447*(1+Y$6/Setup!$C$13)-BW448,MAX(0,$H448-SUM($DP448:DT448)))</f>
        <v/>
      </c>
      <c r="DV448">
        <f>MIN(Z447*(1+Z$6/Setup!$C$13)-BX448,MAX(0,$H448-SUM($DP448:DU448)))</f>
        <v/>
      </c>
      <c r="DW448">
        <f>MIN(AA447*(1+AA$6/Setup!$C$13)-BY448,MAX(0,$H448-SUM($DP448:DV448)))</f>
        <v/>
      </c>
      <c r="DX448">
        <f>MIN(AB447*(1+AB$6/Setup!$C$13)-BZ448,MAX(0,$H448-SUM($DP448:DW448)))</f>
        <v/>
      </c>
      <c r="DY448">
        <f>MIN(AC447*(1+AC$6/Setup!$C$13)-CA448,MAX(0,$H448-SUM($DP448:DX448)))</f>
        <v/>
      </c>
      <c r="DZ448">
        <f>MIN(AD447*(1+AD$6/Setup!$C$13)-CB448,MAX(0,$H448-SUM($DP448:DY448)))</f>
        <v/>
      </c>
      <c r="EA448">
        <f>MIN(AE447*(1+AE$6/Setup!$C$13)-CC448,MAX(0,$H448-SUM($DP448:DZ448)))</f>
        <v/>
      </c>
      <c r="EB448">
        <f>MIN(AF447*(1+AF$6/Setup!$C$13)-CD448,MAX(0,$H448-SUM($DP448:EA448)))</f>
        <v/>
      </c>
      <c r="EC448">
        <f>MIN(AG447*(1+AG$6/Setup!$C$13)-CE448,MAX(0,$H448-SUM($DP448:EB448)))</f>
        <v/>
      </c>
      <c r="ED448">
        <f>MIN(AH447*(1+AH$6/Setup!$C$13)-CF448,MAX(0,$H448-SUM($DP448:EC448)))</f>
        <v/>
      </c>
      <c r="EE448">
        <f>MIN(AI447*(1+AI$6/Setup!$C$13)-CG448,MAX(0,$H448-SUM($DP448:ED448)))</f>
        <v/>
      </c>
      <c r="EF448">
        <f>MIN(AJ447*(1+AJ$6/Setup!$C$13)-CH448,MAX(0,$H448-SUM($DP448:EE448)))</f>
        <v/>
      </c>
      <c r="EG448">
        <f>MIN(AK447*(1+AK$6/Setup!$C$13)-CI448,MAX(0,$H448-SUM($DP448:EF448)))</f>
        <v/>
      </c>
      <c r="EH448">
        <f>MIN(AL447*(1+AL$6/Setup!$C$13)-CJ448,MAX(0,$H448-SUM($DP448:EG448)))</f>
        <v/>
      </c>
      <c r="EI448">
        <f>MIN(AM447*(1+AM$6/Setup!$C$13)-CK448,MAX(0,$H448-SUM($DP448:EH448)))</f>
        <v/>
      </c>
      <c r="EJ448">
        <f>MIN(AN447*(1+AN$6/Setup!$C$13)-CL448,MAX(0,$H448-SUM($DP448:EI448)))</f>
        <v/>
      </c>
      <c r="EK448">
        <f>MIN(AO447*(1+AO$6/Setup!$C$13)-CM448,MAX(0,$H448-SUM($DP448:EJ448)))</f>
        <v/>
      </c>
      <c r="EL448">
        <f>MIN(AP447*(1+AP$6/Setup!$C$13)-CN448,MAX(0,$H448-SUM($DP448:EK448)))</f>
        <v/>
      </c>
      <c r="EM448">
        <f>MIN(AQ447*(1+AQ$6/Setup!$C$13)-CO448,MAX(0,$H448-SUM($DP448:EL448)))</f>
        <v/>
      </c>
      <c r="EN448">
        <f>MIN(AR447*(1+AR$6/Setup!$C$13)-CP448,MAX(0,$H448-SUM($DP448:EM448)))</f>
        <v/>
      </c>
      <c r="EO448">
        <f>MIN(AS447*(1+AS$6/Setup!$C$13)-CQ448,MAX(0,$H448-SUM($DP448:EN448)))</f>
        <v/>
      </c>
      <c r="EP448">
        <f>MIN(AT447*(1+AT$6/Setup!$C$13)-CR448,MAX(0,$H448-SUM($DP448:EO448)))</f>
        <v/>
      </c>
      <c r="EQ448">
        <f>MIN(AU447*(1+AU$6/Setup!$C$13)-CS448,MAX(0,$H448-SUM($DP448:EP448)))</f>
        <v/>
      </c>
      <c r="ER448">
        <f>MIN(AV447*(1+AV$6/Setup!$C$13)-CT448,MAX(0,$H448-SUM($DP448:EQ448)))</f>
        <v/>
      </c>
      <c r="ES448">
        <f>MIN(AW447*(1+AW$6/Setup!$C$13)-CU448,MAX(0,$H448-SUM($DP448:ER448)))</f>
        <v/>
      </c>
      <c r="ET448">
        <f>MIN(AX447*(1+AX$6/Setup!$C$13)-CV448,MAX(0,$H448-SUM($DP448:ES448)))</f>
        <v/>
      </c>
      <c r="EU448">
        <f>MIN(AY447*(1+AY$6/Setup!$C$13)-CW448,MAX(0,$H448-SUM($DP448:ET448)))</f>
        <v/>
      </c>
      <c r="EV448">
        <f>MIN(AZ447*(1+AZ$6/Setup!$C$13)-CX448,MAX(0,$H448-SUM($DP448:EU448)))</f>
        <v/>
      </c>
      <c r="EW448">
        <f>MIN(BA447*(1+BA$6/Setup!$C$13)-CY448,MAX(0,$H448-SUM($DP448:EV448)))</f>
        <v/>
      </c>
      <c r="EX448">
        <f>MIN(BB447*(1+BB$6/Setup!$C$13)-CZ448,MAX(0,$H448-SUM($DP448:EW448)))</f>
        <v/>
      </c>
      <c r="EY448">
        <f>MIN(BC447*(1+BC$6/Setup!$C$13)-DA448,MAX(0,$H448-SUM($DP448:EX448)))</f>
        <v/>
      </c>
      <c r="EZ448">
        <f>MIN(BD447*(1+BD$6/Setup!$C$13)-DB448,MAX(0,$H448-SUM($DP448:EY448)))</f>
        <v/>
      </c>
      <c r="FA448">
        <f>MIN(BE447*(1+BE$6/Setup!$C$13)-DC448,MAX(0,$H448-SUM($DP448:EZ448)))</f>
        <v/>
      </c>
      <c r="FB448">
        <f>MIN(BF447*(1+BF$6/Setup!$C$13)-DD448,MAX(0,$H448-SUM($DP448:FA448)))</f>
        <v/>
      </c>
      <c r="FC448">
        <f>MIN(BG447*(1+BG$6/Setup!$C$13)-DE448,MAX(0,$H448-SUM($DP448:FB448)))</f>
        <v/>
      </c>
      <c r="FD448">
        <f>MIN(BH447*(1+BH$6/Setup!$C$13)-DF448,MAX(0,$H448-SUM($DP448:FC448)))</f>
        <v/>
      </c>
      <c r="FE448">
        <f>MIN(BI447*(1+BI$6/Setup!$C$13)-DG448,MAX(0,$H448-SUM($DP448:FD448)))</f>
        <v/>
      </c>
      <c r="FF448">
        <f>MIN(BJ447*(1+BJ$6/Setup!$C$13)-DH448,MAX(0,$H448-SUM($DP448:FE448)))</f>
        <v/>
      </c>
      <c r="FG448">
        <f>MIN(BK447*(1+BK$6/Setup!$C$13)-DI448,MAX(0,$H448-SUM($DP448:FF448)))</f>
        <v/>
      </c>
      <c r="FH448">
        <f>MIN(BL447*(1+BL$6/Setup!$C$13)-DJ448,MAX(0,$H448-SUM($DP448:FG448)))</f>
        <v/>
      </c>
      <c r="FI448">
        <f>MIN(BM447*(1+BM$6/Setup!$C$13)-DK448,MAX(0,$H448-SUM($DP448:FH448)))</f>
        <v/>
      </c>
      <c r="FJ448">
        <f>MIN(BN447*(1+BN$6/Setup!$C$13)-DL448,MAX(0,$H448-SUM($DP448:FI448)))</f>
        <v/>
      </c>
      <c r="FK448">
        <f>MIN(BO447*(1+BO$6/Setup!$C$13)-DM448,MAX(0,$H448-SUM($DP448:FJ448)))</f>
        <v/>
      </c>
      <c r="FL448">
        <f>MIN(BP447*(1+BP$6/Setup!$C$13)-DN448,MAX(0,$H448-SUM($DP448:FK448)))</f>
        <v/>
      </c>
      <c r="FM448">
        <f>MIN(BQ447*(1+BQ$6/Setup!$C$13)-DO448,MAX(0,$H448-SUM($DP448:FL448)))</f>
        <v/>
      </c>
    </row>
    <row r="449">
      <c r="A449">
        <f>A448+1</f>
        <v/>
      </c>
      <c r="B449">
        <f>IF(Setup!$C$6="Every week",Setup!$C$7+7*(A449-1),IF(Setup!$C$6="Every 2 weeks",Setup!$C$7+14*(A449-1),IF(Setup!$C$6="Every month",EDATE(Setup!$C$7,A449-1),EOMONTH(Setup!$C$7,INT((A449-1+Setup!$C$20)/2)-1)+MIN(IF(MOD(A449-1+Setup!$C$20,2)=0,Setup!$C$18,Setup!$C$19),DAY(EOMONTH(Setup!$C$7,INT((A449-1+Setup!$C$20)/2)))))))</f>
        <v/>
      </c>
      <c r="C449">
        <f>N('Paycheck Plan'!J445)</f>
        <v/>
      </c>
      <c r="D449">
        <f>N('Paycheck Plan'!K445)</f>
        <v/>
      </c>
      <c r="E449">
        <f>MIN(MAX(0,Setup!$C$10-F448),MAX(0,Setup!$C$8+C449-G449))</f>
        <v/>
      </c>
      <c r="F449">
        <f>F448+E449</f>
        <v/>
      </c>
      <c r="G449">
        <f>MIN(Setup!$C$14,MAX(0,Setup!$C$8+C449))</f>
        <v/>
      </c>
      <c r="H449">
        <f>MAX(0,Setup!$C$8+C449-G449-E449)+SUM($T$7:$BQ$7)-SUM(BR449:DO449)</f>
        <v/>
      </c>
      <c r="I449">
        <f>SUMPRODUCT(T448:BQ448,$T$6:$BQ$6)/Setup!$C$13</f>
        <v/>
      </c>
      <c r="J449">
        <f>SUM(T449:BQ449)</f>
        <v/>
      </c>
      <c r="K449">
        <f>IF(MAX(DP449:FM449)&gt;0,MATCH(MAX(DP449:FM449),DP449:FM449,0),1)</f>
        <v/>
      </c>
      <c r="T449">
        <f>MAX(0,T448*(1+T$6/Setup!$C$13)-BR449-DP449)+IF($K449=1,$D449,0)</f>
        <v/>
      </c>
      <c r="U449">
        <f>MAX(0,U448*(1+U$6/Setup!$C$13)-BS449-DQ449)+IF($K449=2,$D449,0)</f>
        <v/>
      </c>
      <c r="V449">
        <f>MAX(0,V448*(1+V$6/Setup!$C$13)-BT449-DR449)+IF($K449=3,$D449,0)</f>
        <v/>
      </c>
      <c r="W449">
        <f>MAX(0,W448*(1+W$6/Setup!$C$13)-BU449-DS449)+IF($K449=4,$D449,0)</f>
        <v/>
      </c>
      <c r="X449">
        <f>MAX(0,X448*(1+X$6/Setup!$C$13)-BV449-DT449)+IF($K449=5,$D449,0)</f>
        <v/>
      </c>
      <c r="Y449">
        <f>MAX(0,Y448*(1+Y$6/Setup!$C$13)-BW449-DU449)+IF($K449=6,$D449,0)</f>
        <v/>
      </c>
      <c r="Z449">
        <f>MAX(0,Z448*(1+Z$6/Setup!$C$13)-BX449-DV449)+IF($K449=7,$D449,0)</f>
        <v/>
      </c>
      <c r="AA449">
        <f>MAX(0,AA448*(1+AA$6/Setup!$C$13)-BY449-DW449)+IF($K449=8,$D449,0)</f>
        <v/>
      </c>
      <c r="AB449">
        <f>MAX(0,AB448*(1+AB$6/Setup!$C$13)-BZ449-DX449)+IF($K449=9,$D449,0)</f>
        <v/>
      </c>
      <c r="AC449">
        <f>MAX(0,AC448*(1+AC$6/Setup!$C$13)-CA449-DY449)+IF($K449=10,$D449,0)</f>
        <v/>
      </c>
      <c r="AD449">
        <f>MAX(0,AD448*(1+AD$6/Setup!$C$13)-CB449-DZ449)+IF($K449=11,$D449,0)</f>
        <v/>
      </c>
      <c r="AE449">
        <f>MAX(0,AE448*(1+AE$6/Setup!$C$13)-CC449-EA449)+IF($K449=12,$D449,0)</f>
        <v/>
      </c>
      <c r="AF449">
        <f>MAX(0,AF448*(1+AF$6/Setup!$C$13)-CD449-EB449)+IF($K449=13,$D449,0)</f>
        <v/>
      </c>
      <c r="AG449">
        <f>MAX(0,AG448*(1+AG$6/Setup!$C$13)-CE449-EC449)+IF($K449=14,$D449,0)</f>
        <v/>
      </c>
      <c r="AH449">
        <f>MAX(0,AH448*(1+AH$6/Setup!$C$13)-CF449-ED449)+IF($K449=15,$D449,0)</f>
        <v/>
      </c>
      <c r="AI449">
        <f>MAX(0,AI448*(1+AI$6/Setup!$C$13)-CG449-EE449)+IF($K449=16,$D449,0)</f>
        <v/>
      </c>
      <c r="AJ449">
        <f>MAX(0,AJ448*(1+AJ$6/Setup!$C$13)-CH449-EF449)+IF($K449=17,$D449,0)</f>
        <v/>
      </c>
      <c r="AK449">
        <f>MAX(0,AK448*(1+AK$6/Setup!$C$13)-CI449-EG449)+IF($K449=18,$D449,0)</f>
        <v/>
      </c>
      <c r="AL449">
        <f>MAX(0,AL448*(1+AL$6/Setup!$C$13)-CJ449-EH449)+IF($K449=19,$D449,0)</f>
        <v/>
      </c>
      <c r="AM449">
        <f>MAX(0,AM448*(1+AM$6/Setup!$C$13)-CK449-EI449)+IF($K449=20,$D449,0)</f>
        <v/>
      </c>
      <c r="AN449">
        <f>MAX(0,AN448*(1+AN$6/Setup!$C$13)-CL449-EJ449)+IF($K449=21,$D449,0)</f>
        <v/>
      </c>
      <c r="AO449">
        <f>MAX(0,AO448*(1+AO$6/Setup!$C$13)-CM449-EK449)+IF($K449=22,$D449,0)</f>
        <v/>
      </c>
      <c r="AP449">
        <f>MAX(0,AP448*(1+AP$6/Setup!$C$13)-CN449-EL449)+IF($K449=23,$D449,0)</f>
        <v/>
      </c>
      <c r="AQ449">
        <f>MAX(0,AQ448*(1+AQ$6/Setup!$C$13)-CO449-EM449)+IF($K449=24,$D449,0)</f>
        <v/>
      </c>
      <c r="AR449">
        <f>MAX(0,AR448*(1+AR$6/Setup!$C$13)-CP449-EN449)+IF($K449=25,$D449,0)</f>
        <v/>
      </c>
      <c r="AS449">
        <f>MAX(0,AS448*(1+AS$6/Setup!$C$13)-CQ449-EO449)+IF($K449=26,$D449,0)</f>
        <v/>
      </c>
      <c r="AT449">
        <f>MAX(0,AT448*(1+AT$6/Setup!$C$13)-CR449-EP449)+IF($K449=27,$D449,0)</f>
        <v/>
      </c>
      <c r="AU449">
        <f>MAX(0,AU448*(1+AU$6/Setup!$C$13)-CS449-EQ449)+IF($K449=28,$D449,0)</f>
        <v/>
      </c>
      <c r="AV449">
        <f>MAX(0,AV448*(1+AV$6/Setup!$C$13)-CT449-ER449)+IF($K449=29,$D449,0)</f>
        <v/>
      </c>
      <c r="AW449">
        <f>MAX(0,AW448*(1+AW$6/Setup!$C$13)-CU449-ES449)+IF($K449=30,$D449,0)</f>
        <v/>
      </c>
      <c r="AX449">
        <f>MAX(0,AX448*(1+AX$6/Setup!$C$13)-CV449-ET449)+IF($K449=31,$D449,0)</f>
        <v/>
      </c>
      <c r="AY449">
        <f>MAX(0,AY448*(1+AY$6/Setup!$C$13)-CW449-EU449)+IF($K449=32,$D449,0)</f>
        <v/>
      </c>
      <c r="AZ449">
        <f>MAX(0,AZ448*(1+AZ$6/Setup!$C$13)-CX449-EV449)+IF($K449=33,$D449,0)</f>
        <v/>
      </c>
      <c r="BA449">
        <f>MAX(0,BA448*(1+BA$6/Setup!$C$13)-CY449-EW449)+IF($K449=34,$D449,0)</f>
        <v/>
      </c>
      <c r="BB449">
        <f>MAX(0,BB448*(1+BB$6/Setup!$C$13)-CZ449-EX449)+IF($K449=35,$D449,0)</f>
        <v/>
      </c>
      <c r="BC449">
        <f>MAX(0,BC448*(1+BC$6/Setup!$C$13)-DA449-EY449)+IF($K449=36,$D449,0)</f>
        <v/>
      </c>
      <c r="BD449">
        <f>MAX(0,BD448*(1+BD$6/Setup!$C$13)-DB449-EZ449)+IF($K449=37,$D449,0)</f>
        <v/>
      </c>
      <c r="BE449">
        <f>MAX(0,BE448*(1+BE$6/Setup!$C$13)-DC449-FA449)+IF($K449=38,$D449,0)</f>
        <v/>
      </c>
      <c r="BF449">
        <f>MAX(0,BF448*(1+BF$6/Setup!$C$13)-DD449-FB449)+IF($K449=39,$D449,0)</f>
        <v/>
      </c>
      <c r="BG449">
        <f>MAX(0,BG448*(1+BG$6/Setup!$C$13)-DE449-FC449)+IF($K449=40,$D449,0)</f>
        <v/>
      </c>
      <c r="BH449">
        <f>MAX(0,BH448*(1+BH$6/Setup!$C$13)-DF449-FD449)+IF($K449=41,$D449,0)</f>
        <v/>
      </c>
      <c r="BI449">
        <f>MAX(0,BI448*(1+BI$6/Setup!$C$13)-DG449-FE449)+IF($K449=42,$D449,0)</f>
        <v/>
      </c>
      <c r="BJ449">
        <f>MAX(0,BJ448*(1+BJ$6/Setup!$C$13)-DH449-FF449)+IF($K449=43,$D449,0)</f>
        <v/>
      </c>
      <c r="BK449">
        <f>MAX(0,BK448*(1+BK$6/Setup!$C$13)-DI449-FG449)+IF($K449=44,$D449,0)</f>
        <v/>
      </c>
      <c r="BL449">
        <f>MAX(0,BL448*(1+BL$6/Setup!$C$13)-DJ449-FH449)+IF($K449=45,$D449,0)</f>
        <v/>
      </c>
      <c r="BM449">
        <f>MAX(0,BM448*(1+BM$6/Setup!$C$13)-DK449-FI449)+IF($K449=46,$D449,0)</f>
        <v/>
      </c>
      <c r="BN449">
        <f>MAX(0,BN448*(1+BN$6/Setup!$C$13)-DL449-FJ449)+IF($K449=47,$D449,0)</f>
        <v/>
      </c>
      <c r="BO449">
        <f>MAX(0,BO448*(1+BO$6/Setup!$C$13)-DM449-FK449)+IF($K449=48,$D449,0)</f>
        <v/>
      </c>
      <c r="BP449">
        <f>MAX(0,BP448*(1+BP$6/Setup!$C$13)-DN449-FL449)+IF($K449=49,$D449,0)</f>
        <v/>
      </c>
      <c r="BQ449">
        <f>MAX(0,BQ448*(1+BQ$6/Setup!$C$13)-DO449-FM449)+IF($K449=50,$D449,0)</f>
        <v/>
      </c>
      <c r="BR449">
        <f>MIN(T448*(1+T$6/Setup!$C$13),T$7)</f>
        <v/>
      </c>
      <c r="BS449">
        <f>MIN(U448*(1+U$6/Setup!$C$13),U$7)</f>
        <v/>
      </c>
      <c r="BT449">
        <f>MIN(V448*(1+V$6/Setup!$C$13),V$7)</f>
        <v/>
      </c>
      <c r="BU449">
        <f>MIN(W448*(1+W$6/Setup!$C$13),W$7)</f>
        <v/>
      </c>
      <c r="BV449">
        <f>MIN(X448*(1+X$6/Setup!$C$13),X$7)</f>
        <v/>
      </c>
      <c r="BW449">
        <f>MIN(Y448*(1+Y$6/Setup!$C$13),Y$7)</f>
        <v/>
      </c>
      <c r="BX449">
        <f>MIN(Z448*(1+Z$6/Setup!$C$13),Z$7)</f>
        <v/>
      </c>
      <c r="BY449">
        <f>MIN(AA448*(1+AA$6/Setup!$C$13),AA$7)</f>
        <v/>
      </c>
      <c r="BZ449">
        <f>MIN(AB448*(1+AB$6/Setup!$C$13),AB$7)</f>
        <v/>
      </c>
      <c r="CA449">
        <f>MIN(AC448*(1+AC$6/Setup!$C$13),AC$7)</f>
        <v/>
      </c>
      <c r="CB449">
        <f>MIN(AD448*(1+AD$6/Setup!$C$13),AD$7)</f>
        <v/>
      </c>
      <c r="CC449">
        <f>MIN(AE448*(1+AE$6/Setup!$C$13),AE$7)</f>
        <v/>
      </c>
      <c r="CD449">
        <f>MIN(AF448*(1+AF$6/Setup!$C$13),AF$7)</f>
        <v/>
      </c>
      <c r="CE449">
        <f>MIN(AG448*(1+AG$6/Setup!$C$13),AG$7)</f>
        <v/>
      </c>
      <c r="CF449">
        <f>MIN(AH448*(1+AH$6/Setup!$C$13),AH$7)</f>
        <v/>
      </c>
      <c r="CG449">
        <f>MIN(AI448*(1+AI$6/Setup!$C$13),AI$7)</f>
        <v/>
      </c>
      <c r="CH449">
        <f>MIN(AJ448*(1+AJ$6/Setup!$C$13),AJ$7)</f>
        <v/>
      </c>
      <c r="CI449">
        <f>MIN(AK448*(1+AK$6/Setup!$C$13),AK$7)</f>
        <v/>
      </c>
      <c r="CJ449">
        <f>MIN(AL448*(1+AL$6/Setup!$C$13),AL$7)</f>
        <v/>
      </c>
      <c r="CK449">
        <f>MIN(AM448*(1+AM$6/Setup!$C$13),AM$7)</f>
        <v/>
      </c>
      <c r="CL449">
        <f>MIN(AN448*(1+AN$6/Setup!$C$13),AN$7)</f>
        <v/>
      </c>
      <c r="CM449">
        <f>MIN(AO448*(1+AO$6/Setup!$C$13),AO$7)</f>
        <v/>
      </c>
      <c r="CN449">
        <f>MIN(AP448*(1+AP$6/Setup!$C$13),AP$7)</f>
        <v/>
      </c>
      <c r="CO449">
        <f>MIN(AQ448*(1+AQ$6/Setup!$C$13),AQ$7)</f>
        <v/>
      </c>
      <c r="CP449">
        <f>MIN(AR448*(1+AR$6/Setup!$C$13),AR$7)</f>
        <v/>
      </c>
      <c r="CQ449">
        <f>MIN(AS448*(1+AS$6/Setup!$C$13),AS$7)</f>
        <v/>
      </c>
      <c r="CR449">
        <f>MIN(AT448*(1+AT$6/Setup!$C$13),AT$7)</f>
        <v/>
      </c>
      <c r="CS449">
        <f>MIN(AU448*(1+AU$6/Setup!$C$13),AU$7)</f>
        <v/>
      </c>
      <c r="CT449">
        <f>MIN(AV448*(1+AV$6/Setup!$C$13),AV$7)</f>
        <v/>
      </c>
      <c r="CU449">
        <f>MIN(AW448*(1+AW$6/Setup!$C$13),AW$7)</f>
        <v/>
      </c>
      <c r="CV449">
        <f>MIN(AX448*(1+AX$6/Setup!$C$13),AX$7)</f>
        <v/>
      </c>
      <c r="CW449">
        <f>MIN(AY448*(1+AY$6/Setup!$C$13),AY$7)</f>
        <v/>
      </c>
      <c r="CX449">
        <f>MIN(AZ448*(1+AZ$6/Setup!$C$13),AZ$7)</f>
        <v/>
      </c>
      <c r="CY449">
        <f>MIN(BA448*(1+BA$6/Setup!$C$13),BA$7)</f>
        <v/>
      </c>
      <c r="CZ449">
        <f>MIN(BB448*(1+BB$6/Setup!$C$13),BB$7)</f>
        <v/>
      </c>
      <c r="DA449">
        <f>MIN(BC448*(1+BC$6/Setup!$C$13),BC$7)</f>
        <v/>
      </c>
      <c r="DB449">
        <f>MIN(BD448*(1+BD$6/Setup!$C$13),BD$7)</f>
        <v/>
      </c>
      <c r="DC449">
        <f>MIN(BE448*(1+BE$6/Setup!$C$13),BE$7)</f>
        <v/>
      </c>
      <c r="DD449">
        <f>MIN(BF448*(1+BF$6/Setup!$C$13),BF$7)</f>
        <v/>
      </c>
      <c r="DE449">
        <f>MIN(BG448*(1+BG$6/Setup!$C$13),BG$7)</f>
        <v/>
      </c>
      <c r="DF449">
        <f>MIN(BH448*(1+BH$6/Setup!$C$13),BH$7)</f>
        <v/>
      </c>
      <c r="DG449">
        <f>MIN(BI448*(1+BI$6/Setup!$C$13),BI$7)</f>
        <v/>
      </c>
      <c r="DH449">
        <f>MIN(BJ448*(1+BJ$6/Setup!$C$13),BJ$7)</f>
        <v/>
      </c>
      <c r="DI449">
        <f>MIN(BK448*(1+BK$6/Setup!$C$13),BK$7)</f>
        <v/>
      </c>
      <c r="DJ449">
        <f>MIN(BL448*(1+BL$6/Setup!$C$13),BL$7)</f>
        <v/>
      </c>
      <c r="DK449">
        <f>MIN(BM448*(1+BM$6/Setup!$C$13),BM$7)</f>
        <v/>
      </c>
      <c r="DL449">
        <f>MIN(BN448*(1+BN$6/Setup!$C$13),BN$7)</f>
        <v/>
      </c>
      <c r="DM449">
        <f>MIN(BO448*(1+BO$6/Setup!$C$13),BO$7)</f>
        <v/>
      </c>
      <c r="DN449">
        <f>MIN(BP448*(1+BP$6/Setup!$C$13),BP$7)</f>
        <v/>
      </c>
      <c r="DO449">
        <f>MIN(BQ448*(1+BQ$6/Setup!$C$13),BQ$7)</f>
        <v/>
      </c>
      <c r="DP449">
        <f>MIN(T448*(1+T$6/Setup!$C$13)-BR449,$H449)</f>
        <v/>
      </c>
      <c r="DQ449">
        <f>MIN(U448*(1+U$6/Setup!$C$13)-BS449,MAX(0,$H449-SUM($DP449:DP449)))</f>
        <v/>
      </c>
      <c r="DR449">
        <f>MIN(V448*(1+V$6/Setup!$C$13)-BT449,MAX(0,$H449-SUM($DP449:DQ449)))</f>
        <v/>
      </c>
      <c r="DS449">
        <f>MIN(W448*(1+W$6/Setup!$C$13)-BU449,MAX(0,$H449-SUM($DP449:DR449)))</f>
        <v/>
      </c>
      <c r="DT449">
        <f>MIN(X448*(1+X$6/Setup!$C$13)-BV449,MAX(0,$H449-SUM($DP449:DS449)))</f>
        <v/>
      </c>
      <c r="DU449">
        <f>MIN(Y448*(1+Y$6/Setup!$C$13)-BW449,MAX(0,$H449-SUM($DP449:DT449)))</f>
        <v/>
      </c>
      <c r="DV449">
        <f>MIN(Z448*(1+Z$6/Setup!$C$13)-BX449,MAX(0,$H449-SUM($DP449:DU449)))</f>
        <v/>
      </c>
      <c r="DW449">
        <f>MIN(AA448*(1+AA$6/Setup!$C$13)-BY449,MAX(0,$H449-SUM($DP449:DV449)))</f>
        <v/>
      </c>
      <c r="DX449">
        <f>MIN(AB448*(1+AB$6/Setup!$C$13)-BZ449,MAX(0,$H449-SUM($DP449:DW449)))</f>
        <v/>
      </c>
      <c r="DY449">
        <f>MIN(AC448*(1+AC$6/Setup!$C$13)-CA449,MAX(0,$H449-SUM($DP449:DX449)))</f>
        <v/>
      </c>
      <c r="DZ449">
        <f>MIN(AD448*(1+AD$6/Setup!$C$13)-CB449,MAX(0,$H449-SUM($DP449:DY449)))</f>
        <v/>
      </c>
      <c r="EA449">
        <f>MIN(AE448*(1+AE$6/Setup!$C$13)-CC449,MAX(0,$H449-SUM($DP449:DZ449)))</f>
        <v/>
      </c>
      <c r="EB449">
        <f>MIN(AF448*(1+AF$6/Setup!$C$13)-CD449,MAX(0,$H449-SUM($DP449:EA449)))</f>
        <v/>
      </c>
      <c r="EC449">
        <f>MIN(AG448*(1+AG$6/Setup!$C$13)-CE449,MAX(0,$H449-SUM($DP449:EB449)))</f>
        <v/>
      </c>
      <c r="ED449">
        <f>MIN(AH448*(1+AH$6/Setup!$C$13)-CF449,MAX(0,$H449-SUM($DP449:EC449)))</f>
        <v/>
      </c>
      <c r="EE449">
        <f>MIN(AI448*(1+AI$6/Setup!$C$13)-CG449,MAX(0,$H449-SUM($DP449:ED449)))</f>
        <v/>
      </c>
      <c r="EF449">
        <f>MIN(AJ448*(1+AJ$6/Setup!$C$13)-CH449,MAX(0,$H449-SUM($DP449:EE449)))</f>
        <v/>
      </c>
      <c r="EG449">
        <f>MIN(AK448*(1+AK$6/Setup!$C$13)-CI449,MAX(0,$H449-SUM($DP449:EF449)))</f>
        <v/>
      </c>
      <c r="EH449">
        <f>MIN(AL448*(1+AL$6/Setup!$C$13)-CJ449,MAX(0,$H449-SUM($DP449:EG449)))</f>
        <v/>
      </c>
      <c r="EI449">
        <f>MIN(AM448*(1+AM$6/Setup!$C$13)-CK449,MAX(0,$H449-SUM($DP449:EH449)))</f>
        <v/>
      </c>
      <c r="EJ449">
        <f>MIN(AN448*(1+AN$6/Setup!$C$13)-CL449,MAX(0,$H449-SUM($DP449:EI449)))</f>
        <v/>
      </c>
      <c r="EK449">
        <f>MIN(AO448*(1+AO$6/Setup!$C$13)-CM449,MAX(0,$H449-SUM($DP449:EJ449)))</f>
        <v/>
      </c>
      <c r="EL449">
        <f>MIN(AP448*(1+AP$6/Setup!$C$13)-CN449,MAX(0,$H449-SUM($DP449:EK449)))</f>
        <v/>
      </c>
      <c r="EM449">
        <f>MIN(AQ448*(1+AQ$6/Setup!$C$13)-CO449,MAX(0,$H449-SUM($DP449:EL449)))</f>
        <v/>
      </c>
      <c r="EN449">
        <f>MIN(AR448*(1+AR$6/Setup!$C$13)-CP449,MAX(0,$H449-SUM($DP449:EM449)))</f>
        <v/>
      </c>
      <c r="EO449">
        <f>MIN(AS448*(1+AS$6/Setup!$C$13)-CQ449,MAX(0,$H449-SUM($DP449:EN449)))</f>
        <v/>
      </c>
      <c r="EP449">
        <f>MIN(AT448*(1+AT$6/Setup!$C$13)-CR449,MAX(0,$H449-SUM($DP449:EO449)))</f>
        <v/>
      </c>
      <c r="EQ449">
        <f>MIN(AU448*(1+AU$6/Setup!$C$13)-CS449,MAX(0,$H449-SUM($DP449:EP449)))</f>
        <v/>
      </c>
      <c r="ER449">
        <f>MIN(AV448*(1+AV$6/Setup!$C$13)-CT449,MAX(0,$H449-SUM($DP449:EQ449)))</f>
        <v/>
      </c>
      <c r="ES449">
        <f>MIN(AW448*(1+AW$6/Setup!$C$13)-CU449,MAX(0,$H449-SUM($DP449:ER449)))</f>
        <v/>
      </c>
      <c r="ET449">
        <f>MIN(AX448*(1+AX$6/Setup!$C$13)-CV449,MAX(0,$H449-SUM($DP449:ES449)))</f>
        <v/>
      </c>
      <c r="EU449">
        <f>MIN(AY448*(1+AY$6/Setup!$C$13)-CW449,MAX(0,$H449-SUM($DP449:ET449)))</f>
        <v/>
      </c>
      <c r="EV449">
        <f>MIN(AZ448*(1+AZ$6/Setup!$C$13)-CX449,MAX(0,$H449-SUM($DP449:EU449)))</f>
        <v/>
      </c>
      <c r="EW449">
        <f>MIN(BA448*(1+BA$6/Setup!$C$13)-CY449,MAX(0,$H449-SUM($DP449:EV449)))</f>
        <v/>
      </c>
      <c r="EX449">
        <f>MIN(BB448*(1+BB$6/Setup!$C$13)-CZ449,MAX(0,$H449-SUM($DP449:EW449)))</f>
        <v/>
      </c>
      <c r="EY449">
        <f>MIN(BC448*(1+BC$6/Setup!$C$13)-DA449,MAX(0,$H449-SUM($DP449:EX449)))</f>
        <v/>
      </c>
      <c r="EZ449">
        <f>MIN(BD448*(1+BD$6/Setup!$C$13)-DB449,MAX(0,$H449-SUM($DP449:EY449)))</f>
        <v/>
      </c>
      <c r="FA449">
        <f>MIN(BE448*(1+BE$6/Setup!$C$13)-DC449,MAX(0,$H449-SUM($DP449:EZ449)))</f>
        <v/>
      </c>
      <c r="FB449">
        <f>MIN(BF448*(1+BF$6/Setup!$C$13)-DD449,MAX(0,$H449-SUM($DP449:FA449)))</f>
        <v/>
      </c>
      <c r="FC449">
        <f>MIN(BG448*(1+BG$6/Setup!$C$13)-DE449,MAX(0,$H449-SUM($DP449:FB449)))</f>
        <v/>
      </c>
      <c r="FD449">
        <f>MIN(BH448*(1+BH$6/Setup!$C$13)-DF449,MAX(0,$H449-SUM($DP449:FC449)))</f>
        <v/>
      </c>
      <c r="FE449">
        <f>MIN(BI448*(1+BI$6/Setup!$C$13)-DG449,MAX(0,$H449-SUM($DP449:FD449)))</f>
        <v/>
      </c>
      <c r="FF449">
        <f>MIN(BJ448*(1+BJ$6/Setup!$C$13)-DH449,MAX(0,$H449-SUM($DP449:FE449)))</f>
        <v/>
      </c>
      <c r="FG449">
        <f>MIN(BK448*(1+BK$6/Setup!$C$13)-DI449,MAX(0,$H449-SUM($DP449:FF449)))</f>
        <v/>
      </c>
      <c r="FH449">
        <f>MIN(BL448*(1+BL$6/Setup!$C$13)-DJ449,MAX(0,$H449-SUM($DP449:FG449)))</f>
        <v/>
      </c>
      <c r="FI449">
        <f>MIN(BM448*(1+BM$6/Setup!$C$13)-DK449,MAX(0,$H449-SUM($DP449:FH449)))</f>
        <v/>
      </c>
      <c r="FJ449">
        <f>MIN(BN448*(1+BN$6/Setup!$C$13)-DL449,MAX(0,$H449-SUM($DP449:FI449)))</f>
        <v/>
      </c>
      <c r="FK449">
        <f>MIN(BO448*(1+BO$6/Setup!$C$13)-DM449,MAX(0,$H449-SUM($DP449:FJ449)))</f>
        <v/>
      </c>
      <c r="FL449">
        <f>MIN(BP448*(1+BP$6/Setup!$C$13)-DN449,MAX(0,$H449-SUM($DP449:FK449)))</f>
        <v/>
      </c>
      <c r="FM449">
        <f>MIN(BQ448*(1+BQ$6/Setup!$C$13)-DO449,MAX(0,$H449-SUM($DP449:FL449)))</f>
        <v/>
      </c>
    </row>
    <row r="450">
      <c r="A450">
        <f>A449+1</f>
        <v/>
      </c>
      <c r="B450">
        <f>IF(Setup!$C$6="Every week",Setup!$C$7+7*(A450-1),IF(Setup!$C$6="Every 2 weeks",Setup!$C$7+14*(A450-1),IF(Setup!$C$6="Every month",EDATE(Setup!$C$7,A450-1),EOMONTH(Setup!$C$7,INT((A450-1+Setup!$C$20)/2)-1)+MIN(IF(MOD(A450-1+Setup!$C$20,2)=0,Setup!$C$18,Setup!$C$19),DAY(EOMONTH(Setup!$C$7,INT((A450-1+Setup!$C$20)/2)))))))</f>
        <v/>
      </c>
      <c r="C450">
        <f>N('Paycheck Plan'!J446)</f>
        <v/>
      </c>
      <c r="D450">
        <f>N('Paycheck Plan'!K446)</f>
        <v/>
      </c>
      <c r="E450">
        <f>MIN(MAX(0,Setup!$C$10-F449),MAX(0,Setup!$C$8+C450-G450))</f>
        <v/>
      </c>
      <c r="F450">
        <f>F449+E450</f>
        <v/>
      </c>
      <c r="G450">
        <f>MIN(Setup!$C$14,MAX(0,Setup!$C$8+C450))</f>
        <v/>
      </c>
      <c r="H450">
        <f>MAX(0,Setup!$C$8+C450-G450-E450)+SUM($T$7:$BQ$7)-SUM(BR450:DO450)</f>
        <v/>
      </c>
      <c r="I450">
        <f>SUMPRODUCT(T449:BQ449,$T$6:$BQ$6)/Setup!$C$13</f>
        <v/>
      </c>
      <c r="J450">
        <f>SUM(T450:BQ450)</f>
        <v/>
      </c>
      <c r="K450">
        <f>IF(MAX(DP450:FM450)&gt;0,MATCH(MAX(DP450:FM450),DP450:FM450,0),1)</f>
        <v/>
      </c>
      <c r="T450">
        <f>MAX(0,T449*(1+T$6/Setup!$C$13)-BR450-DP450)+IF($K450=1,$D450,0)</f>
        <v/>
      </c>
      <c r="U450">
        <f>MAX(0,U449*(1+U$6/Setup!$C$13)-BS450-DQ450)+IF($K450=2,$D450,0)</f>
        <v/>
      </c>
      <c r="V450">
        <f>MAX(0,V449*(1+V$6/Setup!$C$13)-BT450-DR450)+IF($K450=3,$D450,0)</f>
        <v/>
      </c>
      <c r="W450">
        <f>MAX(0,W449*(1+W$6/Setup!$C$13)-BU450-DS450)+IF($K450=4,$D450,0)</f>
        <v/>
      </c>
      <c r="X450">
        <f>MAX(0,X449*(1+X$6/Setup!$C$13)-BV450-DT450)+IF($K450=5,$D450,0)</f>
        <v/>
      </c>
      <c r="Y450">
        <f>MAX(0,Y449*(1+Y$6/Setup!$C$13)-BW450-DU450)+IF($K450=6,$D450,0)</f>
        <v/>
      </c>
      <c r="Z450">
        <f>MAX(0,Z449*(1+Z$6/Setup!$C$13)-BX450-DV450)+IF($K450=7,$D450,0)</f>
        <v/>
      </c>
      <c r="AA450">
        <f>MAX(0,AA449*(1+AA$6/Setup!$C$13)-BY450-DW450)+IF($K450=8,$D450,0)</f>
        <v/>
      </c>
      <c r="AB450">
        <f>MAX(0,AB449*(1+AB$6/Setup!$C$13)-BZ450-DX450)+IF($K450=9,$D450,0)</f>
        <v/>
      </c>
      <c r="AC450">
        <f>MAX(0,AC449*(1+AC$6/Setup!$C$13)-CA450-DY450)+IF($K450=10,$D450,0)</f>
        <v/>
      </c>
      <c r="AD450">
        <f>MAX(0,AD449*(1+AD$6/Setup!$C$13)-CB450-DZ450)+IF($K450=11,$D450,0)</f>
        <v/>
      </c>
      <c r="AE450">
        <f>MAX(0,AE449*(1+AE$6/Setup!$C$13)-CC450-EA450)+IF($K450=12,$D450,0)</f>
        <v/>
      </c>
      <c r="AF450">
        <f>MAX(0,AF449*(1+AF$6/Setup!$C$13)-CD450-EB450)+IF($K450=13,$D450,0)</f>
        <v/>
      </c>
      <c r="AG450">
        <f>MAX(0,AG449*(1+AG$6/Setup!$C$13)-CE450-EC450)+IF($K450=14,$D450,0)</f>
        <v/>
      </c>
      <c r="AH450">
        <f>MAX(0,AH449*(1+AH$6/Setup!$C$13)-CF450-ED450)+IF($K450=15,$D450,0)</f>
        <v/>
      </c>
      <c r="AI450">
        <f>MAX(0,AI449*(1+AI$6/Setup!$C$13)-CG450-EE450)+IF($K450=16,$D450,0)</f>
        <v/>
      </c>
      <c r="AJ450">
        <f>MAX(0,AJ449*(1+AJ$6/Setup!$C$13)-CH450-EF450)+IF($K450=17,$D450,0)</f>
        <v/>
      </c>
      <c r="AK450">
        <f>MAX(0,AK449*(1+AK$6/Setup!$C$13)-CI450-EG450)+IF($K450=18,$D450,0)</f>
        <v/>
      </c>
      <c r="AL450">
        <f>MAX(0,AL449*(1+AL$6/Setup!$C$13)-CJ450-EH450)+IF($K450=19,$D450,0)</f>
        <v/>
      </c>
      <c r="AM450">
        <f>MAX(0,AM449*(1+AM$6/Setup!$C$13)-CK450-EI450)+IF($K450=20,$D450,0)</f>
        <v/>
      </c>
      <c r="AN450">
        <f>MAX(0,AN449*(1+AN$6/Setup!$C$13)-CL450-EJ450)+IF($K450=21,$D450,0)</f>
        <v/>
      </c>
      <c r="AO450">
        <f>MAX(0,AO449*(1+AO$6/Setup!$C$13)-CM450-EK450)+IF($K450=22,$D450,0)</f>
        <v/>
      </c>
      <c r="AP450">
        <f>MAX(0,AP449*(1+AP$6/Setup!$C$13)-CN450-EL450)+IF($K450=23,$D450,0)</f>
        <v/>
      </c>
      <c r="AQ450">
        <f>MAX(0,AQ449*(1+AQ$6/Setup!$C$13)-CO450-EM450)+IF($K450=24,$D450,0)</f>
        <v/>
      </c>
      <c r="AR450">
        <f>MAX(0,AR449*(1+AR$6/Setup!$C$13)-CP450-EN450)+IF($K450=25,$D450,0)</f>
        <v/>
      </c>
      <c r="AS450">
        <f>MAX(0,AS449*(1+AS$6/Setup!$C$13)-CQ450-EO450)+IF($K450=26,$D450,0)</f>
        <v/>
      </c>
      <c r="AT450">
        <f>MAX(0,AT449*(1+AT$6/Setup!$C$13)-CR450-EP450)+IF($K450=27,$D450,0)</f>
        <v/>
      </c>
      <c r="AU450">
        <f>MAX(0,AU449*(1+AU$6/Setup!$C$13)-CS450-EQ450)+IF($K450=28,$D450,0)</f>
        <v/>
      </c>
      <c r="AV450">
        <f>MAX(0,AV449*(1+AV$6/Setup!$C$13)-CT450-ER450)+IF($K450=29,$D450,0)</f>
        <v/>
      </c>
      <c r="AW450">
        <f>MAX(0,AW449*(1+AW$6/Setup!$C$13)-CU450-ES450)+IF($K450=30,$D450,0)</f>
        <v/>
      </c>
      <c r="AX450">
        <f>MAX(0,AX449*(1+AX$6/Setup!$C$13)-CV450-ET450)+IF($K450=31,$D450,0)</f>
        <v/>
      </c>
      <c r="AY450">
        <f>MAX(0,AY449*(1+AY$6/Setup!$C$13)-CW450-EU450)+IF($K450=32,$D450,0)</f>
        <v/>
      </c>
      <c r="AZ450">
        <f>MAX(0,AZ449*(1+AZ$6/Setup!$C$13)-CX450-EV450)+IF($K450=33,$D450,0)</f>
        <v/>
      </c>
      <c r="BA450">
        <f>MAX(0,BA449*(1+BA$6/Setup!$C$13)-CY450-EW450)+IF($K450=34,$D450,0)</f>
        <v/>
      </c>
      <c r="BB450">
        <f>MAX(0,BB449*(1+BB$6/Setup!$C$13)-CZ450-EX450)+IF($K450=35,$D450,0)</f>
        <v/>
      </c>
      <c r="BC450">
        <f>MAX(0,BC449*(1+BC$6/Setup!$C$13)-DA450-EY450)+IF($K450=36,$D450,0)</f>
        <v/>
      </c>
      <c r="BD450">
        <f>MAX(0,BD449*(1+BD$6/Setup!$C$13)-DB450-EZ450)+IF($K450=37,$D450,0)</f>
        <v/>
      </c>
      <c r="BE450">
        <f>MAX(0,BE449*(1+BE$6/Setup!$C$13)-DC450-FA450)+IF($K450=38,$D450,0)</f>
        <v/>
      </c>
      <c r="BF450">
        <f>MAX(0,BF449*(1+BF$6/Setup!$C$13)-DD450-FB450)+IF($K450=39,$D450,0)</f>
        <v/>
      </c>
      <c r="BG450">
        <f>MAX(0,BG449*(1+BG$6/Setup!$C$13)-DE450-FC450)+IF($K450=40,$D450,0)</f>
        <v/>
      </c>
      <c r="BH450">
        <f>MAX(0,BH449*(1+BH$6/Setup!$C$13)-DF450-FD450)+IF($K450=41,$D450,0)</f>
        <v/>
      </c>
      <c r="BI450">
        <f>MAX(0,BI449*(1+BI$6/Setup!$C$13)-DG450-FE450)+IF($K450=42,$D450,0)</f>
        <v/>
      </c>
      <c r="BJ450">
        <f>MAX(0,BJ449*(1+BJ$6/Setup!$C$13)-DH450-FF450)+IF($K450=43,$D450,0)</f>
        <v/>
      </c>
      <c r="BK450">
        <f>MAX(0,BK449*(1+BK$6/Setup!$C$13)-DI450-FG450)+IF($K450=44,$D450,0)</f>
        <v/>
      </c>
      <c r="BL450">
        <f>MAX(0,BL449*(1+BL$6/Setup!$C$13)-DJ450-FH450)+IF($K450=45,$D450,0)</f>
        <v/>
      </c>
      <c r="BM450">
        <f>MAX(0,BM449*(1+BM$6/Setup!$C$13)-DK450-FI450)+IF($K450=46,$D450,0)</f>
        <v/>
      </c>
      <c r="BN450">
        <f>MAX(0,BN449*(1+BN$6/Setup!$C$13)-DL450-FJ450)+IF($K450=47,$D450,0)</f>
        <v/>
      </c>
      <c r="BO450">
        <f>MAX(0,BO449*(1+BO$6/Setup!$C$13)-DM450-FK450)+IF($K450=48,$D450,0)</f>
        <v/>
      </c>
      <c r="BP450">
        <f>MAX(0,BP449*(1+BP$6/Setup!$C$13)-DN450-FL450)+IF($K450=49,$D450,0)</f>
        <v/>
      </c>
      <c r="BQ450">
        <f>MAX(0,BQ449*(1+BQ$6/Setup!$C$13)-DO450-FM450)+IF($K450=50,$D450,0)</f>
        <v/>
      </c>
      <c r="BR450">
        <f>MIN(T449*(1+T$6/Setup!$C$13),T$7)</f>
        <v/>
      </c>
      <c r="BS450">
        <f>MIN(U449*(1+U$6/Setup!$C$13),U$7)</f>
        <v/>
      </c>
      <c r="BT450">
        <f>MIN(V449*(1+V$6/Setup!$C$13),V$7)</f>
        <v/>
      </c>
      <c r="BU450">
        <f>MIN(W449*(1+W$6/Setup!$C$13),W$7)</f>
        <v/>
      </c>
      <c r="BV450">
        <f>MIN(X449*(1+X$6/Setup!$C$13),X$7)</f>
        <v/>
      </c>
      <c r="BW450">
        <f>MIN(Y449*(1+Y$6/Setup!$C$13),Y$7)</f>
        <v/>
      </c>
      <c r="BX450">
        <f>MIN(Z449*(1+Z$6/Setup!$C$13),Z$7)</f>
        <v/>
      </c>
      <c r="BY450">
        <f>MIN(AA449*(1+AA$6/Setup!$C$13),AA$7)</f>
        <v/>
      </c>
      <c r="BZ450">
        <f>MIN(AB449*(1+AB$6/Setup!$C$13),AB$7)</f>
        <v/>
      </c>
      <c r="CA450">
        <f>MIN(AC449*(1+AC$6/Setup!$C$13),AC$7)</f>
        <v/>
      </c>
      <c r="CB450">
        <f>MIN(AD449*(1+AD$6/Setup!$C$13),AD$7)</f>
        <v/>
      </c>
      <c r="CC450">
        <f>MIN(AE449*(1+AE$6/Setup!$C$13),AE$7)</f>
        <v/>
      </c>
      <c r="CD450">
        <f>MIN(AF449*(1+AF$6/Setup!$C$13),AF$7)</f>
        <v/>
      </c>
      <c r="CE450">
        <f>MIN(AG449*(1+AG$6/Setup!$C$13),AG$7)</f>
        <v/>
      </c>
      <c r="CF450">
        <f>MIN(AH449*(1+AH$6/Setup!$C$13),AH$7)</f>
        <v/>
      </c>
      <c r="CG450">
        <f>MIN(AI449*(1+AI$6/Setup!$C$13),AI$7)</f>
        <v/>
      </c>
      <c r="CH450">
        <f>MIN(AJ449*(1+AJ$6/Setup!$C$13),AJ$7)</f>
        <v/>
      </c>
      <c r="CI450">
        <f>MIN(AK449*(1+AK$6/Setup!$C$13),AK$7)</f>
        <v/>
      </c>
      <c r="CJ450">
        <f>MIN(AL449*(1+AL$6/Setup!$C$13),AL$7)</f>
        <v/>
      </c>
      <c r="CK450">
        <f>MIN(AM449*(1+AM$6/Setup!$C$13),AM$7)</f>
        <v/>
      </c>
      <c r="CL450">
        <f>MIN(AN449*(1+AN$6/Setup!$C$13),AN$7)</f>
        <v/>
      </c>
      <c r="CM450">
        <f>MIN(AO449*(1+AO$6/Setup!$C$13),AO$7)</f>
        <v/>
      </c>
      <c r="CN450">
        <f>MIN(AP449*(1+AP$6/Setup!$C$13),AP$7)</f>
        <v/>
      </c>
      <c r="CO450">
        <f>MIN(AQ449*(1+AQ$6/Setup!$C$13),AQ$7)</f>
        <v/>
      </c>
      <c r="CP450">
        <f>MIN(AR449*(1+AR$6/Setup!$C$13),AR$7)</f>
        <v/>
      </c>
      <c r="CQ450">
        <f>MIN(AS449*(1+AS$6/Setup!$C$13),AS$7)</f>
        <v/>
      </c>
      <c r="CR450">
        <f>MIN(AT449*(1+AT$6/Setup!$C$13),AT$7)</f>
        <v/>
      </c>
      <c r="CS450">
        <f>MIN(AU449*(1+AU$6/Setup!$C$13),AU$7)</f>
        <v/>
      </c>
      <c r="CT450">
        <f>MIN(AV449*(1+AV$6/Setup!$C$13),AV$7)</f>
        <v/>
      </c>
      <c r="CU450">
        <f>MIN(AW449*(1+AW$6/Setup!$C$13),AW$7)</f>
        <v/>
      </c>
      <c r="CV450">
        <f>MIN(AX449*(1+AX$6/Setup!$C$13),AX$7)</f>
        <v/>
      </c>
      <c r="CW450">
        <f>MIN(AY449*(1+AY$6/Setup!$C$13),AY$7)</f>
        <v/>
      </c>
      <c r="CX450">
        <f>MIN(AZ449*(1+AZ$6/Setup!$C$13),AZ$7)</f>
        <v/>
      </c>
      <c r="CY450">
        <f>MIN(BA449*(1+BA$6/Setup!$C$13),BA$7)</f>
        <v/>
      </c>
      <c r="CZ450">
        <f>MIN(BB449*(1+BB$6/Setup!$C$13),BB$7)</f>
        <v/>
      </c>
      <c r="DA450">
        <f>MIN(BC449*(1+BC$6/Setup!$C$13),BC$7)</f>
        <v/>
      </c>
      <c r="DB450">
        <f>MIN(BD449*(1+BD$6/Setup!$C$13),BD$7)</f>
        <v/>
      </c>
      <c r="DC450">
        <f>MIN(BE449*(1+BE$6/Setup!$C$13),BE$7)</f>
        <v/>
      </c>
      <c r="DD450">
        <f>MIN(BF449*(1+BF$6/Setup!$C$13),BF$7)</f>
        <v/>
      </c>
      <c r="DE450">
        <f>MIN(BG449*(1+BG$6/Setup!$C$13),BG$7)</f>
        <v/>
      </c>
      <c r="DF450">
        <f>MIN(BH449*(1+BH$6/Setup!$C$13),BH$7)</f>
        <v/>
      </c>
      <c r="DG450">
        <f>MIN(BI449*(1+BI$6/Setup!$C$13),BI$7)</f>
        <v/>
      </c>
      <c r="DH450">
        <f>MIN(BJ449*(1+BJ$6/Setup!$C$13),BJ$7)</f>
        <v/>
      </c>
      <c r="DI450">
        <f>MIN(BK449*(1+BK$6/Setup!$C$13),BK$7)</f>
        <v/>
      </c>
      <c r="DJ450">
        <f>MIN(BL449*(1+BL$6/Setup!$C$13),BL$7)</f>
        <v/>
      </c>
      <c r="DK450">
        <f>MIN(BM449*(1+BM$6/Setup!$C$13),BM$7)</f>
        <v/>
      </c>
      <c r="DL450">
        <f>MIN(BN449*(1+BN$6/Setup!$C$13),BN$7)</f>
        <v/>
      </c>
      <c r="DM450">
        <f>MIN(BO449*(1+BO$6/Setup!$C$13),BO$7)</f>
        <v/>
      </c>
      <c r="DN450">
        <f>MIN(BP449*(1+BP$6/Setup!$C$13),BP$7)</f>
        <v/>
      </c>
      <c r="DO450">
        <f>MIN(BQ449*(1+BQ$6/Setup!$C$13),BQ$7)</f>
        <v/>
      </c>
      <c r="DP450">
        <f>MIN(T449*(1+T$6/Setup!$C$13)-BR450,$H450)</f>
        <v/>
      </c>
      <c r="DQ450">
        <f>MIN(U449*(1+U$6/Setup!$C$13)-BS450,MAX(0,$H450-SUM($DP450:DP450)))</f>
        <v/>
      </c>
      <c r="DR450">
        <f>MIN(V449*(1+V$6/Setup!$C$13)-BT450,MAX(0,$H450-SUM($DP450:DQ450)))</f>
        <v/>
      </c>
      <c r="DS450">
        <f>MIN(W449*(1+W$6/Setup!$C$13)-BU450,MAX(0,$H450-SUM($DP450:DR450)))</f>
        <v/>
      </c>
      <c r="DT450">
        <f>MIN(X449*(1+X$6/Setup!$C$13)-BV450,MAX(0,$H450-SUM($DP450:DS450)))</f>
        <v/>
      </c>
      <c r="DU450">
        <f>MIN(Y449*(1+Y$6/Setup!$C$13)-BW450,MAX(0,$H450-SUM($DP450:DT450)))</f>
        <v/>
      </c>
      <c r="DV450">
        <f>MIN(Z449*(1+Z$6/Setup!$C$13)-BX450,MAX(0,$H450-SUM($DP450:DU450)))</f>
        <v/>
      </c>
      <c r="DW450">
        <f>MIN(AA449*(1+AA$6/Setup!$C$13)-BY450,MAX(0,$H450-SUM($DP450:DV450)))</f>
        <v/>
      </c>
      <c r="DX450">
        <f>MIN(AB449*(1+AB$6/Setup!$C$13)-BZ450,MAX(0,$H450-SUM($DP450:DW450)))</f>
        <v/>
      </c>
      <c r="DY450">
        <f>MIN(AC449*(1+AC$6/Setup!$C$13)-CA450,MAX(0,$H450-SUM($DP450:DX450)))</f>
        <v/>
      </c>
      <c r="DZ450">
        <f>MIN(AD449*(1+AD$6/Setup!$C$13)-CB450,MAX(0,$H450-SUM($DP450:DY450)))</f>
        <v/>
      </c>
      <c r="EA450">
        <f>MIN(AE449*(1+AE$6/Setup!$C$13)-CC450,MAX(0,$H450-SUM($DP450:DZ450)))</f>
        <v/>
      </c>
      <c r="EB450">
        <f>MIN(AF449*(1+AF$6/Setup!$C$13)-CD450,MAX(0,$H450-SUM($DP450:EA450)))</f>
        <v/>
      </c>
      <c r="EC450">
        <f>MIN(AG449*(1+AG$6/Setup!$C$13)-CE450,MAX(0,$H450-SUM($DP450:EB450)))</f>
        <v/>
      </c>
      <c r="ED450">
        <f>MIN(AH449*(1+AH$6/Setup!$C$13)-CF450,MAX(0,$H450-SUM($DP450:EC450)))</f>
        <v/>
      </c>
      <c r="EE450">
        <f>MIN(AI449*(1+AI$6/Setup!$C$13)-CG450,MAX(0,$H450-SUM($DP450:ED450)))</f>
        <v/>
      </c>
      <c r="EF450">
        <f>MIN(AJ449*(1+AJ$6/Setup!$C$13)-CH450,MAX(0,$H450-SUM($DP450:EE450)))</f>
        <v/>
      </c>
      <c r="EG450">
        <f>MIN(AK449*(1+AK$6/Setup!$C$13)-CI450,MAX(0,$H450-SUM($DP450:EF450)))</f>
        <v/>
      </c>
      <c r="EH450">
        <f>MIN(AL449*(1+AL$6/Setup!$C$13)-CJ450,MAX(0,$H450-SUM($DP450:EG450)))</f>
        <v/>
      </c>
      <c r="EI450">
        <f>MIN(AM449*(1+AM$6/Setup!$C$13)-CK450,MAX(0,$H450-SUM($DP450:EH450)))</f>
        <v/>
      </c>
      <c r="EJ450">
        <f>MIN(AN449*(1+AN$6/Setup!$C$13)-CL450,MAX(0,$H450-SUM($DP450:EI450)))</f>
        <v/>
      </c>
      <c r="EK450">
        <f>MIN(AO449*(1+AO$6/Setup!$C$13)-CM450,MAX(0,$H450-SUM($DP450:EJ450)))</f>
        <v/>
      </c>
      <c r="EL450">
        <f>MIN(AP449*(1+AP$6/Setup!$C$13)-CN450,MAX(0,$H450-SUM($DP450:EK450)))</f>
        <v/>
      </c>
      <c r="EM450">
        <f>MIN(AQ449*(1+AQ$6/Setup!$C$13)-CO450,MAX(0,$H450-SUM($DP450:EL450)))</f>
        <v/>
      </c>
      <c r="EN450">
        <f>MIN(AR449*(1+AR$6/Setup!$C$13)-CP450,MAX(0,$H450-SUM($DP450:EM450)))</f>
        <v/>
      </c>
      <c r="EO450">
        <f>MIN(AS449*(1+AS$6/Setup!$C$13)-CQ450,MAX(0,$H450-SUM($DP450:EN450)))</f>
        <v/>
      </c>
      <c r="EP450">
        <f>MIN(AT449*(1+AT$6/Setup!$C$13)-CR450,MAX(0,$H450-SUM($DP450:EO450)))</f>
        <v/>
      </c>
      <c r="EQ450">
        <f>MIN(AU449*(1+AU$6/Setup!$C$13)-CS450,MAX(0,$H450-SUM($DP450:EP450)))</f>
        <v/>
      </c>
      <c r="ER450">
        <f>MIN(AV449*(1+AV$6/Setup!$C$13)-CT450,MAX(0,$H450-SUM($DP450:EQ450)))</f>
        <v/>
      </c>
      <c r="ES450">
        <f>MIN(AW449*(1+AW$6/Setup!$C$13)-CU450,MAX(0,$H450-SUM($DP450:ER450)))</f>
        <v/>
      </c>
      <c r="ET450">
        <f>MIN(AX449*(1+AX$6/Setup!$C$13)-CV450,MAX(0,$H450-SUM($DP450:ES450)))</f>
        <v/>
      </c>
      <c r="EU450">
        <f>MIN(AY449*(1+AY$6/Setup!$C$13)-CW450,MAX(0,$H450-SUM($DP450:ET450)))</f>
        <v/>
      </c>
      <c r="EV450">
        <f>MIN(AZ449*(1+AZ$6/Setup!$C$13)-CX450,MAX(0,$H450-SUM($DP450:EU450)))</f>
        <v/>
      </c>
      <c r="EW450">
        <f>MIN(BA449*(1+BA$6/Setup!$C$13)-CY450,MAX(0,$H450-SUM($DP450:EV450)))</f>
        <v/>
      </c>
      <c r="EX450">
        <f>MIN(BB449*(1+BB$6/Setup!$C$13)-CZ450,MAX(0,$H450-SUM($DP450:EW450)))</f>
        <v/>
      </c>
      <c r="EY450">
        <f>MIN(BC449*(1+BC$6/Setup!$C$13)-DA450,MAX(0,$H450-SUM($DP450:EX450)))</f>
        <v/>
      </c>
      <c r="EZ450">
        <f>MIN(BD449*(1+BD$6/Setup!$C$13)-DB450,MAX(0,$H450-SUM($DP450:EY450)))</f>
        <v/>
      </c>
      <c r="FA450">
        <f>MIN(BE449*(1+BE$6/Setup!$C$13)-DC450,MAX(0,$H450-SUM($DP450:EZ450)))</f>
        <v/>
      </c>
      <c r="FB450">
        <f>MIN(BF449*(1+BF$6/Setup!$C$13)-DD450,MAX(0,$H450-SUM($DP450:FA450)))</f>
        <v/>
      </c>
      <c r="FC450">
        <f>MIN(BG449*(1+BG$6/Setup!$C$13)-DE450,MAX(0,$H450-SUM($DP450:FB450)))</f>
        <v/>
      </c>
      <c r="FD450">
        <f>MIN(BH449*(1+BH$6/Setup!$C$13)-DF450,MAX(0,$H450-SUM($DP450:FC450)))</f>
        <v/>
      </c>
      <c r="FE450">
        <f>MIN(BI449*(1+BI$6/Setup!$C$13)-DG450,MAX(0,$H450-SUM($DP450:FD450)))</f>
        <v/>
      </c>
      <c r="FF450">
        <f>MIN(BJ449*(1+BJ$6/Setup!$C$13)-DH450,MAX(0,$H450-SUM($DP450:FE450)))</f>
        <v/>
      </c>
      <c r="FG450">
        <f>MIN(BK449*(1+BK$6/Setup!$C$13)-DI450,MAX(0,$H450-SUM($DP450:FF450)))</f>
        <v/>
      </c>
      <c r="FH450">
        <f>MIN(BL449*(1+BL$6/Setup!$C$13)-DJ450,MAX(0,$H450-SUM($DP450:FG450)))</f>
        <v/>
      </c>
      <c r="FI450">
        <f>MIN(BM449*(1+BM$6/Setup!$C$13)-DK450,MAX(0,$H450-SUM($DP450:FH450)))</f>
        <v/>
      </c>
      <c r="FJ450">
        <f>MIN(BN449*(1+BN$6/Setup!$C$13)-DL450,MAX(0,$H450-SUM($DP450:FI450)))</f>
        <v/>
      </c>
      <c r="FK450">
        <f>MIN(BO449*(1+BO$6/Setup!$C$13)-DM450,MAX(0,$H450-SUM($DP450:FJ450)))</f>
        <v/>
      </c>
      <c r="FL450">
        <f>MIN(BP449*(1+BP$6/Setup!$C$13)-DN450,MAX(0,$H450-SUM($DP450:FK450)))</f>
        <v/>
      </c>
      <c r="FM450">
        <f>MIN(BQ449*(1+BQ$6/Setup!$C$13)-DO450,MAX(0,$H450-SUM($DP450:FL450)))</f>
        <v/>
      </c>
    </row>
    <row r="451">
      <c r="A451">
        <f>A450+1</f>
        <v/>
      </c>
      <c r="B451">
        <f>IF(Setup!$C$6="Every week",Setup!$C$7+7*(A451-1),IF(Setup!$C$6="Every 2 weeks",Setup!$C$7+14*(A451-1),IF(Setup!$C$6="Every month",EDATE(Setup!$C$7,A451-1),EOMONTH(Setup!$C$7,INT((A451-1+Setup!$C$20)/2)-1)+MIN(IF(MOD(A451-1+Setup!$C$20,2)=0,Setup!$C$18,Setup!$C$19),DAY(EOMONTH(Setup!$C$7,INT((A451-1+Setup!$C$20)/2)))))))</f>
        <v/>
      </c>
      <c r="C451">
        <f>N('Paycheck Plan'!J447)</f>
        <v/>
      </c>
      <c r="D451">
        <f>N('Paycheck Plan'!K447)</f>
        <v/>
      </c>
      <c r="E451">
        <f>MIN(MAX(0,Setup!$C$10-F450),MAX(0,Setup!$C$8+C451-G451))</f>
        <v/>
      </c>
      <c r="F451">
        <f>F450+E451</f>
        <v/>
      </c>
      <c r="G451">
        <f>MIN(Setup!$C$14,MAX(0,Setup!$C$8+C451))</f>
        <v/>
      </c>
      <c r="H451">
        <f>MAX(0,Setup!$C$8+C451-G451-E451)+SUM($T$7:$BQ$7)-SUM(BR451:DO451)</f>
        <v/>
      </c>
      <c r="I451">
        <f>SUMPRODUCT(T450:BQ450,$T$6:$BQ$6)/Setup!$C$13</f>
        <v/>
      </c>
      <c r="J451">
        <f>SUM(T451:BQ451)</f>
        <v/>
      </c>
      <c r="K451">
        <f>IF(MAX(DP451:FM451)&gt;0,MATCH(MAX(DP451:FM451),DP451:FM451,0),1)</f>
        <v/>
      </c>
      <c r="T451">
        <f>MAX(0,T450*(1+T$6/Setup!$C$13)-BR451-DP451)+IF($K451=1,$D451,0)</f>
        <v/>
      </c>
      <c r="U451">
        <f>MAX(0,U450*(1+U$6/Setup!$C$13)-BS451-DQ451)+IF($K451=2,$D451,0)</f>
        <v/>
      </c>
      <c r="V451">
        <f>MAX(0,V450*(1+V$6/Setup!$C$13)-BT451-DR451)+IF($K451=3,$D451,0)</f>
        <v/>
      </c>
      <c r="W451">
        <f>MAX(0,W450*(1+W$6/Setup!$C$13)-BU451-DS451)+IF($K451=4,$D451,0)</f>
        <v/>
      </c>
      <c r="X451">
        <f>MAX(0,X450*(1+X$6/Setup!$C$13)-BV451-DT451)+IF($K451=5,$D451,0)</f>
        <v/>
      </c>
      <c r="Y451">
        <f>MAX(0,Y450*(1+Y$6/Setup!$C$13)-BW451-DU451)+IF($K451=6,$D451,0)</f>
        <v/>
      </c>
      <c r="Z451">
        <f>MAX(0,Z450*(1+Z$6/Setup!$C$13)-BX451-DV451)+IF($K451=7,$D451,0)</f>
        <v/>
      </c>
      <c r="AA451">
        <f>MAX(0,AA450*(1+AA$6/Setup!$C$13)-BY451-DW451)+IF($K451=8,$D451,0)</f>
        <v/>
      </c>
      <c r="AB451">
        <f>MAX(0,AB450*(1+AB$6/Setup!$C$13)-BZ451-DX451)+IF($K451=9,$D451,0)</f>
        <v/>
      </c>
      <c r="AC451">
        <f>MAX(0,AC450*(1+AC$6/Setup!$C$13)-CA451-DY451)+IF($K451=10,$D451,0)</f>
        <v/>
      </c>
      <c r="AD451">
        <f>MAX(0,AD450*(1+AD$6/Setup!$C$13)-CB451-DZ451)+IF($K451=11,$D451,0)</f>
        <v/>
      </c>
      <c r="AE451">
        <f>MAX(0,AE450*(1+AE$6/Setup!$C$13)-CC451-EA451)+IF($K451=12,$D451,0)</f>
        <v/>
      </c>
      <c r="AF451">
        <f>MAX(0,AF450*(1+AF$6/Setup!$C$13)-CD451-EB451)+IF($K451=13,$D451,0)</f>
        <v/>
      </c>
      <c r="AG451">
        <f>MAX(0,AG450*(1+AG$6/Setup!$C$13)-CE451-EC451)+IF($K451=14,$D451,0)</f>
        <v/>
      </c>
      <c r="AH451">
        <f>MAX(0,AH450*(1+AH$6/Setup!$C$13)-CF451-ED451)+IF($K451=15,$D451,0)</f>
        <v/>
      </c>
      <c r="AI451">
        <f>MAX(0,AI450*(1+AI$6/Setup!$C$13)-CG451-EE451)+IF($K451=16,$D451,0)</f>
        <v/>
      </c>
      <c r="AJ451">
        <f>MAX(0,AJ450*(1+AJ$6/Setup!$C$13)-CH451-EF451)+IF($K451=17,$D451,0)</f>
        <v/>
      </c>
      <c r="AK451">
        <f>MAX(0,AK450*(1+AK$6/Setup!$C$13)-CI451-EG451)+IF($K451=18,$D451,0)</f>
        <v/>
      </c>
      <c r="AL451">
        <f>MAX(0,AL450*(1+AL$6/Setup!$C$13)-CJ451-EH451)+IF($K451=19,$D451,0)</f>
        <v/>
      </c>
      <c r="AM451">
        <f>MAX(0,AM450*(1+AM$6/Setup!$C$13)-CK451-EI451)+IF($K451=20,$D451,0)</f>
        <v/>
      </c>
      <c r="AN451">
        <f>MAX(0,AN450*(1+AN$6/Setup!$C$13)-CL451-EJ451)+IF($K451=21,$D451,0)</f>
        <v/>
      </c>
      <c r="AO451">
        <f>MAX(0,AO450*(1+AO$6/Setup!$C$13)-CM451-EK451)+IF($K451=22,$D451,0)</f>
        <v/>
      </c>
      <c r="AP451">
        <f>MAX(0,AP450*(1+AP$6/Setup!$C$13)-CN451-EL451)+IF($K451=23,$D451,0)</f>
        <v/>
      </c>
      <c r="AQ451">
        <f>MAX(0,AQ450*(1+AQ$6/Setup!$C$13)-CO451-EM451)+IF($K451=24,$D451,0)</f>
        <v/>
      </c>
      <c r="AR451">
        <f>MAX(0,AR450*(1+AR$6/Setup!$C$13)-CP451-EN451)+IF($K451=25,$D451,0)</f>
        <v/>
      </c>
      <c r="AS451">
        <f>MAX(0,AS450*(1+AS$6/Setup!$C$13)-CQ451-EO451)+IF($K451=26,$D451,0)</f>
        <v/>
      </c>
      <c r="AT451">
        <f>MAX(0,AT450*(1+AT$6/Setup!$C$13)-CR451-EP451)+IF($K451=27,$D451,0)</f>
        <v/>
      </c>
      <c r="AU451">
        <f>MAX(0,AU450*(1+AU$6/Setup!$C$13)-CS451-EQ451)+IF($K451=28,$D451,0)</f>
        <v/>
      </c>
      <c r="AV451">
        <f>MAX(0,AV450*(1+AV$6/Setup!$C$13)-CT451-ER451)+IF($K451=29,$D451,0)</f>
        <v/>
      </c>
      <c r="AW451">
        <f>MAX(0,AW450*(1+AW$6/Setup!$C$13)-CU451-ES451)+IF($K451=30,$D451,0)</f>
        <v/>
      </c>
      <c r="AX451">
        <f>MAX(0,AX450*(1+AX$6/Setup!$C$13)-CV451-ET451)+IF($K451=31,$D451,0)</f>
        <v/>
      </c>
      <c r="AY451">
        <f>MAX(0,AY450*(1+AY$6/Setup!$C$13)-CW451-EU451)+IF($K451=32,$D451,0)</f>
        <v/>
      </c>
      <c r="AZ451">
        <f>MAX(0,AZ450*(1+AZ$6/Setup!$C$13)-CX451-EV451)+IF($K451=33,$D451,0)</f>
        <v/>
      </c>
      <c r="BA451">
        <f>MAX(0,BA450*(1+BA$6/Setup!$C$13)-CY451-EW451)+IF($K451=34,$D451,0)</f>
        <v/>
      </c>
      <c r="BB451">
        <f>MAX(0,BB450*(1+BB$6/Setup!$C$13)-CZ451-EX451)+IF($K451=35,$D451,0)</f>
        <v/>
      </c>
      <c r="BC451">
        <f>MAX(0,BC450*(1+BC$6/Setup!$C$13)-DA451-EY451)+IF($K451=36,$D451,0)</f>
        <v/>
      </c>
      <c r="BD451">
        <f>MAX(0,BD450*(1+BD$6/Setup!$C$13)-DB451-EZ451)+IF($K451=37,$D451,0)</f>
        <v/>
      </c>
      <c r="BE451">
        <f>MAX(0,BE450*(1+BE$6/Setup!$C$13)-DC451-FA451)+IF($K451=38,$D451,0)</f>
        <v/>
      </c>
      <c r="BF451">
        <f>MAX(0,BF450*(1+BF$6/Setup!$C$13)-DD451-FB451)+IF($K451=39,$D451,0)</f>
        <v/>
      </c>
      <c r="BG451">
        <f>MAX(0,BG450*(1+BG$6/Setup!$C$13)-DE451-FC451)+IF($K451=40,$D451,0)</f>
        <v/>
      </c>
      <c r="BH451">
        <f>MAX(0,BH450*(1+BH$6/Setup!$C$13)-DF451-FD451)+IF($K451=41,$D451,0)</f>
        <v/>
      </c>
      <c r="BI451">
        <f>MAX(0,BI450*(1+BI$6/Setup!$C$13)-DG451-FE451)+IF($K451=42,$D451,0)</f>
        <v/>
      </c>
      <c r="BJ451">
        <f>MAX(0,BJ450*(1+BJ$6/Setup!$C$13)-DH451-FF451)+IF($K451=43,$D451,0)</f>
        <v/>
      </c>
      <c r="BK451">
        <f>MAX(0,BK450*(1+BK$6/Setup!$C$13)-DI451-FG451)+IF($K451=44,$D451,0)</f>
        <v/>
      </c>
      <c r="BL451">
        <f>MAX(0,BL450*(1+BL$6/Setup!$C$13)-DJ451-FH451)+IF($K451=45,$D451,0)</f>
        <v/>
      </c>
      <c r="BM451">
        <f>MAX(0,BM450*(1+BM$6/Setup!$C$13)-DK451-FI451)+IF($K451=46,$D451,0)</f>
        <v/>
      </c>
      <c r="BN451">
        <f>MAX(0,BN450*(1+BN$6/Setup!$C$13)-DL451-FJ451)+IF($K451=47,$D451,0)</f>
        <v/>
      </c>
      <c r="BO451">
        <f>MAX(0,BO450*(1+BO$6/Setup!$C$13)-DM451-FK451)+IF($K451=48,$D451,0)</f>
        <v/>
      </c>
      <c r="BP451">
        <f>MAX(0,BP450*(1+BP$6/Setup!$C$13)-DN451-FL451)+IF($K451=49,$D451,0)</f>
        <v/>
      </c>
      <c r="BQ451">
        <f>MAX(0,BQ450*(1+BQ$6/Setup!$C$13)-DO451-FM451)+IF($K451=50,$D451,0)</f>
        <v/>
      </c>
      <c r="BR451">
        <f>MIN(T450*(1+T$6/Setup!$C$13),T$7)</f>
        <v/>
      </c>
      <c r="BS451">
        <f>MIN(U450*(1+U$6/Setup!$C$13),U$7)</f>
        <v/>
      </c>
      <c r="BT451">
        <f>MIN(V450*(1+V$6/Setup!$C$13),V$7)</f>
        <v/>
      </c>
      <c r="BU451">
        <f>MIN(W450*(1+W$6/Setup!$C$13),W$7)</f>
        <v/>
      </c>
      <c r="BV451">
        <f>MIN(X450*(1+X$6/Setup!$C$13),X$7)</f>
        <v/>
      </c>
      <c r="BW451">
        <f>MIN(Y450*(1+Y$6/Setup!$C$13),Y$7)</f>
        <v/>
      </c>
      <c r="BX451">
        <f>MIN(Z450*(1+Z$6/Setup!$C$13),Z$7)</f>
        <v/>
      </c>
      <c r="BY451">
        <f>MIN(AA450*(1+AA$6/Setup!$C$13),AA$7)</f>
        <v/>
      </c>
      <c r="BZ451">
        <f>MIN(AB450*(1+AB$6/Setup!$C$13),AB$7)</f>
        <v/>
      </c>
      <c r="CA451">
        <f>MIN(AC450*(1+AC$6/Setup!$C$13),AC$7)</f>
        <v/>
      </c>
      <c r="CB451">
        <f>MIN(AD450*(1+AD$6/Setup!$C$13),AD$7)</f>
        <v/>
      </c>
      <c r="CC451">
        <f>MIN(AE450*(1+AE$6/Setup!$C$13),AE$7)</f>
        <v/>
      </c>
      <c r="CD451">
        <f>MIN(AF450*(1+AF$6/Setup!$C$13),AF$7)</f>
        <v/>
      </c>
      <c r="CE451">
        <f>MIN(AG450*(1+AG$6/Setup!$C$13),AG$7)</f>
        <v/>
      </c>
      <c r="CF451">
        <f>MIN(AH450*(1+AH$6/Setup!$C$13),AH$7)</f>
        <v/>
      </c>
      <c r="CG451">
        <f>MIN(AI450*(1+AI$6/Setup!$C$13),AI$7)</f>
        <v/>
      </c>
      <c r="CH451">
        <f>MIN(AJ450*(1+AJ$6/Setup!$C$13),AJ$7)</f>
        <v/>
      </c>
      <c r="CI451">
        <f>MIN(AK450*(1+AK$6/Setup!$C$13),AK$7)</f>
        <v/>
      </c>
      <c r="CJ451">
        <f>MIN(AL450*(1+AL$6/Setup!$C$13),AL$7)</f>
        <v/>
      </c>
      <c r="CK451">
        <f>MIN(AM450*(1+AM$6/Setup!$C$13),AM$7)</f>
        <v/>
      </c>
      <c r="CL451">
        <f>MIN(AN450*(1+AN$6/Setup!$C$13),AN$7)</f>
        <v/>
      </c>
      <c r="CM451">
        <f>MIN(AO450*(1+AO$6/Setup!$C$13),AO$7)</f>
        <v/>
      </c>
      <c r="CN451">
        <f>MIN(AP450*(1+AP$6/Setup!$C$13),AP$7)</f>
        <v/>
      </c>
      <c r="CO451">
        <f>MIN(AQ450*(1+AQ$6/Setup!$C$13),AQ$7)</f>
        <v/>
      </c>
      <c r="CP451">
        <f>MIN(AR450*(1+AR$6/Setup!$C$13),AR$7)</f>
        <v/>
      </c>
      <c r="CQ451">
        <f>MIN(AS450*(1+AS$6/Setup!$C$13),AS$7)</f>
        <v/>
      </c>
      <c r="CR451">
        <f>MIN(AT450*(1+AT$6/Setup!$C$13),AT$7)</f>
        <v/>
      </c>
      <c r="CS451">
        <f>MIN(AU450*(1+AU$6/Setup!$C$13),AU$7)</f>
        <v/>
      </c>
      <c r="CT451">
        <f>MIN(AV450*(1+AV$6/Setup!$C$13),AV$7)</f>
        <v/>
      </c>
      <c r="CU451">
        <f>MIN(AW450*(1+AW$6/Setup!$C$13),AW$7)</f>
        <v/>
      </c>
      <c r="CV451">
        <f>MIN(AX450*(1+AX$6/Setup!$C$13),AX$7)</f>
        <v/>
      </c>
      <c r="CW451">
        <f>MIN(AY450*(1+AY$6/Setup!$C$13),AY$7)</f>
        <v/>
      </c>
      <c r="CX451">
        <f>MIN(AZ450*(1+AZ$6/Setup!$C$13),AZ$7)</f>
        <v/>
      </c>
      <c r="CY451">
        <f>MIN(BA450*(1+BA$6/Setup!$C$13),BA$7)</f>
        <v/>
      </c>
      <c r="CZ451">
        <f>MIN(BB450*(1+BB$6/Setup!$C$13),BB$7)</f>
        <v/>
      </c>
      <c r="DA451">
        <f>MIN(BC450*(1+BC$6/Setup!$C$13),BC$7)</f>
        <v/>
      </c>
      <c r="DB451">
        <f>MIN(BD450*(1+BD$6/Setup!$C$13),BD$7)</f>
        <v/>
      </c>
      <c r="DC451">
        <f>MIN(BE450*(1+BE$6/Setup!$C$13),BE$7)</f>
        <v/>
      </c>
      <c r="DD451">
        <f>MIN(BF450*(1+BF$6/Setup!$C$13),BF$7)</f>
        <v/>
      </c>
      <c r="DE451">
        <f>MIN(BG450*(1+BG$6/Setup!$C$13),BG$7)</f>
        <v/>
      </c>
      <c r="DF451">
        <f>MIN(BH450*(1+BH$6/Setup!$C$13),BH$7)</f>
        <v/>
      </c>
      <c r="DG451">
        <f>MIN(BI450*(1+BI$6/Setup!$C$13),BI$7)</f>
        <v/>
      </c>
      <c r="DH451">
        <f>MIN(BJ450*(1+BJ$6/Setup!$C$13),BJ$7)</f>
        <v/>
      </c>
      <c r="DI451">
        <f>MIN(BK450*(1+BK$6/Setup!$C$13),BK$7)</f>
        <v/>
      </c>
      <c r="DJ451">
        <f>MIN(BL450*(1+BL$6/Setup!$C$13),BL$7)</f>
        <v/>
      </c>
      <c r="DK451">
        <f>MIN(BM450*(1+BM$6/Setup!$C$13),BM$7)</f>
        <v/>
      </c>
      <c r="DL451">
        <f>MIN(BN450*(1+BN$6/Setup!$C$13),BN$7)</f>
        <v/>
      </c>
      <c r="DM451">
        <f>MIN(BO450*(1+BO$6/Setup!$C$13),BO$7)</f>
        <v/>
      </c>
      <c r="DN451">
        <f>MIN(BP450*(1+BP$6/Setup!$C$13),BP$7)</f>
        <v/>
      </c>
      <c r="DO451">
        <f>MIN(BQ450*(1+BQ$6/Setup!$C$13),BQ$7)</f>
        <v/>
      </c>
      <c r="DP451">
        <f>MIN(T450*(1+T$6/Setup!$C$13)-BR451,$H451)</f>
        <v/>
      </c>
      <c r="DQ451">
        <f>MIN(U450*(1+U$6/Setup!$C$13)-BS451,MAX(0,$H451-SUM($DP451:DP451)))</f>
        <v/>
      </c>
      <c r="DR451">
        <f>MIN(V450*(1+V$6/Setup!$C$13)-BT451,MAX(0,$H451-SUM($DP451:DQ451)))</f>
        <v/>
      </c>
      <c r="DS451">
        <f>MIN(W450*(1+W$6/Setup!$C$13)-BU451,MAX(0,$H451-SUM($DP451:DR451)))</f>
        <v/>
      </c>
      <c r="DT451">
        <f>MIN(X450*(1+X$6/Setup!$C$13)-BV451,MAX(0,$H451-SUM($DP451:DS451)))</f>
        <v/>
      </c>
      <c r="DU451">
        <f>MIN(Y450*(1+Y$6/Setup!$C$13)-BW451,MAX(0,$H451-SUM($DP451:DT451)))</f>
        <v/>
      </c>
      <c r="DV451">
        <f>MIN(Z450*(1+Z$6/Setup!$C$13)-BX451,MAX(0,$H451-SUM($DP451:DU451)))</f>
        <v/>
      </c>
      <c r="DW451">
        <f>MIN(AA450*(1+AA$6/Setup!$C$13)-BY451,MAX(0,$H451-SUM($DP451:DV451)))</f>
        <v/>
      </c>
      <c r="DX451">
        <f>MIN(AB450*(1+AB$6/Setup!$C$13)-BZ451,MAX(0,$H451-SUM($DP451:DW451)))</f>
        <v/>
      </c>
      <c r="DY451">
        <f>MIN(AC450*(1+AC$6/Setup!$C$13)-CA451,MAX(0,$H451-SUM($DP451:DX451)))</f>
        <v/>
      </c>
      <c r="DZ451">
        <f>MIN(AD450*(1+AD$6/Setup!$C$13)-CB451,MAX(0,$H451-SUM($DP451:DY451)))</f>
        <v/>
      </c>
      <c r="EA451">
        <f>MIN(AE450*(1+AE$6/Setup!$C$13)-CC451,MAX(0,$H451-SUM($DP451:DZ451)))</f>
        <v/>
      </c>
      <c r="EB451">
        <f>MIN(AF450*(1+AF$6/Setup!$C$13)-CD451,MAX(0,$H451-SUM($DP451:EA451)))</f>
        <v/>
      </c>
      <c r="EC451">
        <f>MIN(AG450*(1+AG$6/Setup!$C$13)-CE451,MAX(0,$H451-SUM($DP451:EB451)))</f>
        <v/>
      </c>
      <c r="ED451">
        <f>MIN(AH450*(1+AH$6/Setup!$C$13)-CF451,MAX(0,$H451-SUM($DP451:EC451)))</f>
        <v/>
      </c>
      <c r="EE451">
        <f>MIN(AI450*(1+AI$6/Setup!$C$13)-CG451,MAX(0,$H451-SUM($DP451:ED451)))</f>
        <v/>
      </c>
      <c r="EF451">
        <f>MIN(AJ450*(1+AJ$6/Setup!$C$13)-CH451,MAX(0,$H451-SUM($DP451:EE451)))</f>
        <v/>
      </c>
      <c r="EG451">
        <f>MIN(AK450*(1+AK$6/Setup!$C$13)-CI451,MAX(0,$H451-SUM($DP451:EF451)))</f>
        <v/>
      </c>
      <c r="EH451">
        <f>MIN(AL450*(1+AL$6/Setup!$C$13)-CJ451,MAX(0,$H451-SUM($DP451:EG451)))</f>
        <v/>
      </c>
      <c r="EI451">
        <f>MIN(AM450*(1+AM$6/Setup!$C$13)-CK451,MAX(0,$H451-SUM($DP451:EH451)))</f>
        <v/>
      </c>
      <c r="EJ451">
        <f>MIN(AN450*(1+AN$6/Setup!$C$13)-CL451,MAX(0,$H451-SUM($DP451:EI451)))</f>
        <v/>
      </c>
      <c r="EK451">
        <f>MIN(AO450*(1+AO$6/Setup!$C$13)-CM451,MAX(0,$H451-SUM($DP451:EJ451)))</f>
        <v/>
      </c>
      <c r="EL451">
        <f>MIN(AP450*(1+AP$6/Setup!$C$13)-CN451,MAX(0,$H451-SUM($DP451:EK451)))</f>
        <v/>
      </c>
      <c r="EM451">
        <f>MIN(AQ450*(1+AQ$6/Setup!$C$13)-CO451,MAX(0,$H451-SUM($DP451:EL451)))</f>
        <v/>
      </c>
      <c r="EN451">
        <f>MIN(AR450*(1+AR$6/Setup!$C$13)-CP451,MAX(0,$H451-SUM($DP451:EM451)))</f>
        <v/>
      </c>
      <c r="EO451">
        <f>MIN(AS450*(1+AS$6/Setup!$C$13)-CQ451,MAX(0,$H451-SUM($DP451:EN451)))</f>
        <v/>
      </c>
      <c r="EP451">
        <f>MIN(AT450*(1+AT$6/Setup!$C$13)-CR451,MAX(0,$H451-SUM($DP451:EO451)))</f>
        <v/>
      </c>
      <c r="EQ451">
        <f>MIN(AU450*(1+AU$6/Setup!$C$13)-CS451,MAX(0,$H451-SUM($DP451:EP451)))</f>
        <v/>
      </c>
      <c r="ER451">
        <f>MIN(AV450*(1+AV$6/Setup!$C$13)-CT451,MAX(0,$H451-SUM($DP451:EQ451)))</f>
        <v/>
      </c>
      <c r="ES451">
        <f>MIN(AW450*(1+AW$6/Setup!$C$13)-CU451,MAX(0,$H451-SUM($DP451:ER451)))</f>
        <v/>
      </c>
      <c r="ET451">
        <f>MIN(AX450*(1+AX$6/Setup!$C$13)-CV451,MAX(0,$H451-SUM($DP451:ES451)))</f>
        <v/>
      </c>
      <c r="EU451">
        <f>MIN(AY450*(1+AY$6/Setup!$C$13)-CW451,MAX(0,$H451-SUM($DP451:ET451)))</f>
        <v/>
      </c>
      <c r="EV451">
        <f>MIN(AZ450*(1+AZ$6/Setup!$C$13)-CX451,MAX(0,$H451-SUM($DP451:EU451)))</f>
        <v/>
      </c>
      <c r="EW451">
        <f>MIN(BA450*(1+BA$6/Setup!$C$13)-CY451,MAX(0,$H451-SUM($DP451:EV451)))</f>
        <v/>
      </c>
      <c r="EX451">
        <f>MIN(BB450*(1+BB$6/Setup!$C$13)-CZ451,MAX(0,$H451-SUM($DP451:EW451)))</f>
        <v/>
      </c>
      <c r="EY451">
        <f>MIN(BC450*(1+BC$6/Setup!$C$13)-DA451,MAX(0,$H451-SUM($DP451:EX451)))</f>
        <v/>
      </c>
      <c r="EZ451">
        <f>MIN(BD450*(1+BD$6/Setup!$C$13)-DB451,MAX(0,$H451-SUM($DP451:EY451)))</f>
        <v/>
      </c>
      <c r="FA451">
        <f>MIN(BE450*(1+BE$6/Setup!$C$13)-DC451,MAX(0,$H451-SUM($DP451:EZ451)))</f>
        <v/>
      </c>
      <c r="FB451">
        <f>MIN(BF450*(1+BF$6/Setup!$C$13)-DD451,MAX(0,$H451-SUM($DP451:FA451)))</f>
        <v/>
      </c>
      <c r="FC451">
        <f>MIN(BG450*(1+BG$6/Setup!$C$13)-DE451,MAX(0,$H451-SUM($DP451:FB451)))</f>
        <v/>
      </c>
      <c r="FD451">
        <f>MIN(BH450*(1+BH$6/Setup!$C$13)-DF451,MAX(0,$H451-SUM($DP451:FC451)))</f>
        <v/>
      </c>
      <c r="FE451">
        <f>MIN(BI450*(1+BI$6/Setup!$C$13)-DG451,MAX(0,$H451-SUM($DP451:FD451)))</f>
        <v/>
      </c>
      <c r="FF451">
        <f>MIN(BJ450*(1+BJ$6/Setup!$C$13)-DH451,MAX(0,$H451-SUM($DP451:FE451)))</f>
        <v/>
      </c>
      <c r="FG451">
        <f>MIN(BK450*(1+BK$6/Setup!$C$13)-DI451,MAX(0,$H451-SUM($DP451:FF451)))</f>
        <v/>
      </c>
      <c r="FH451">
        <f>MIN(BL450*(1+BL$6/Setup!$C$13)-DJ451,MAX(0,$H451-SUM($DP451:FG451)))</f>
        <v/>
      </c>
      <c r="FI451">
        <f>MIN(BM450*(1+BM$6/Setup!$C$13)-DK451,MAX(0,$H451-SUM($DP451:FH451)))</f>
        <v/>
      </c>
      <c r="FJ451">
        <f>MIN(BN450*(1+BN$6/Setup!$C$13)-DL451,MAX(0,$H451-SUM($DP451:FI451)))</f>
        <v/>
      </c>
      <c r="FK451">
        <f>MIN(BO450*(1+BO$6/Setup!$C$13)-DM451,MAX(0,$H451-SUM($DP451:FJ451)))</f>
        <v/>
      </c>
      <c r="FL451">
        <f>MIN(BP450*(1+BP$6/Setup!$C$13)-DN451,MAX(0,$H451-SUM($DP451:FK451)))</f>
        <v/>
      </c>
      <c r="FM451">
        <f>MIN(BQ450*(1+BQ$6/Setup!$C$13)-DO451,MAX(0,$H451-SUM($DP451:FL451)))</f>
        <v/>
      </c>
    </row>
    <row r="452">
      <c r="A452">
        <f>A451+1</f>
        <v/>
      </c>
      <c r="B452">
        <f>IF(Setup!$C$6="Every week",Setup!$C$7+7*(A452-1),IF(Setup!$C$6="Every 2 weeks",Setup!$C$7+14*(A452-1),IF(Setup!$C$6="Every month",EDATE(Setup!$C$7,A452-1),EOMONTH(Setup!$C$7,INT((A452-1+Setup!$C$20)/2)-1)+MIN(IF(MOD(A452-1+Setup!$C$20,2)=0,Setup!$C$18,Setup!$C$19),DAY(EOMONTH(Setup!$C$7,INT((A452-1+Setup!$C$20)/2)))))))</f>
        <v/>
      </c>
      <c r="C452">
        <f>N('Paycheck Plan'!J448)</f>
        <v/>
      </c>
      <c r="D452">
        <f>N('Paycheck Plan'!K448)</f>
        <v/>
      </c>
      <c r="E452">
        <f>MIN(MAX(0,Setup!$C$10-F451),MAX(0,Setup!$C$8+C452-G452))</f>
        <v/>
      </c>
      <c r="F452">
        <f>F451+E452</f>
        <v/>
      </c>
      <c r="G452">
        <f>MIN(Setup!$C$14,MAX(0,Setup!$C$8+C452))</f>
        <v/>
      </c>
      <c r="H452">
        <f>MAX(0,Setup!$C$8+C452-G452-E452)+SUM($T$7:$BQ$7)-SUM(BR452:DO452)</f>
        <v/>
      </c>
      <c r="I452">
        <f>SUMPRODUCT(T451:BQ451,$T$6:$BQ$6)/Setup!$C$13</f>
        <v/>
      </c>
      <c r="J452">
        <f>SUM(T452:BQ452)</f>
        <v/>
      </c>
      <c r="K452">
        <f>IF(MAX(DP452:FM452)&gt;0,MATCH(MAX(DP452:FM452),DP452:FM452,0),1)</f>
        <v/>
      </c>
      <c r="T452">
        <f>MAX(0,T451*(1+T$6/Setup!$C$13)-BR452-DP452)+IF($K452=1,$D452,0)</f>
        <v/>
      </c>
      <c r="U452">
        <f>MAX(0,U451*(1+U$6/Setup!$C$13)-BS452-DQ452)+IF($K452=2,$D452,0)</f>
        <v/>
      </c>
      <c r="V452">
        <f>MAX(0,V451*(1+V$6/Setup!$C$13)-BT452-DR452)+IF($K452=3,$D452,0)</f>
        <v/>
      </c>
      <c r="W452">
        <f>MAX(0,W451*(1+W$6/Setup!$C$13)-BU452-DS452)+IF($K452=4,$D452,0)</f>
        <v/>
      </c>
      <c r="X452">
        <f>MAX(0,X451*(1+X$6/Setup!$C$13)-BV452-DT452)+IF($K452=5,$D452,0)</f>
        <v/>
      </c>
      <c r="Y452">
        <f>MAX(0,Y451*(1+Y$6/Setup!$C$13)-BW452-DU452)+IF($K452=6,$D452,0)</f>
        <v/>
      </c>
      <c r="Z452">
        <f>MAX(0,Z451*(1+Z$6/Setup!$C$13)-BX452-DV452)+IF($K452=7,$D452,0)</f>
        <v/>
      </c>
      <c r="AA452">
        <f>MAX(0,AA451*(1+AA$6/Setup!$C$13)-BY452-DW452)+IF($K452=8,$D452,0)</f>
        <v/>
      </c>
      <c r="AB452">
        <f>MAX(0,AB451*(1+AB$6/Setup!$C$13)-BZ452-DX452)+IF($K452=9,$D452,0)</f>
        <v/>
      </c>
      <c r="AC452">
        <f>MAX(0,AC451*(1+AC$6/Setup!$C$13)-CA452-DY452)+IF($K452=10,$D452,0)</f>
        <v/>
      </c>
      <c r="AD452">
        <f>MAX(0,AD451*(1+AD$6/Setup!$C$13)-CB452-DZ452)+IF($K452=11,$D452,0)</f>
        <v/>
      </c>
      <c r="AE452">
        <f>MAX(0,AE451*(1+AE$6/Setup!$C$13)-CC452-EA452)+IF($K452=12,$D452,0)</f>
        <v/>
      </c>
      <c r="AF452">
        <f>MAX(0,AF451*(1+AF$6/Setup!$C$13)-CD452-EB452)+IF($K452=13,$D452,0)</f>
        <v/>
      </c>
      <c r="AG452">
        <f>MAX(0,AG451*(1+AG$6/Setup!$C$13)-CE452-EC452)+IF($K452=14,$D452,0)</f>
        <v/>
      </c>
      <c r="AH452">
        <f>MAX(0,AH451*(1+AH$6/Setup!$C$13)-CF452-ED452)+IF($K452=15,$D452,0)</f>
        <v/>
      </c>
      <c r="AI452">
        <f>MAX(0,AI451*(1+AI$6/Setup!$C$13)-CG452-EE452)+IF($K452=16,$D452,0)</f>
        <v/>
      </c>
      <c r="AJ452">
        <f>MAX(0,AJ451*(1+AJ$6/Setup!$C$13)-CH452-EF452)+IF($K452=17,$D452,0)</f>
        <v/>
      </c>
      <c r="AK452">
        <f>MAX(0,AK451*(1+AK$6/Setup!$C$13)-CI452-EG452)+IF($K452=18,$D452,0)</f>
        <v/>
      </c>
      <c r="AL452">
        <f>MAX(0,AL451*(1+AL$6/Setup!$C$13)-CJ452-EH452)+IF($K452=19,$D452,0)</f>
        <v/>
      </c>
      <c r="AM452">
        <f>MAX(0,AM451*(1+AM$6/Setup!$C$13)-CK452-EI452)+IF($K452=20,$D452,0)</f>
        <v/>
      </c>
      <c r="AN452">
        <f>MAX(0,AN451*(1+AN$6/Setup!$C$13)-CL452-EJ452)+IF($K452=21,$D452,0)</f>
        <v/>
      </c>
      <c r="AO452">
        <f>MAX(0,AO451*(1+AO$6/Setup!$C$13)-CM452-EK452)+IF($K452=22,$D452,0)</f>
        <v/>
      </c>
      <c r="AP452">
        <f>MAX(0,AP451*(1+AP$6/Setup!$C$13)-CN452-EL452)+IF($K452=23,$D452,0)</f>
        <v/>
      </c>
      <c r="AQ452">
        <f>MAX(0,AQ451*(1+AQ$6/Setup!$C$13)-CO452-EM452)+IF($K452=24,$D452,0)</f>
        <v/>
      </c>
      <c r="AR452">
        <f>MAX(0,AR451*(1+AR$6/Setup!$C$13)-CP452-EN452)+IF($K452=25,$D452,0)</f>
        <v/>
      </c>
      <c r="AS452">
        <f>MAX(0,AS451*(1+AS$6/Setup!$C$13)-CQ452-EO452)+IF($K452=26,$D452,0)</f>
        <v/>
      </c>
      <c r="AT452">
        <f>MAX(0,AT451*(1+AT$6/Setup!$C$13)-CR452-EP452)+IF($K452=27,$D452,0)</f>
        <v/>
      </c>
      <c r="AU452">
        <f>MAX(0,AU451*(1+AU$6/Setup!$C$13)-CS452-EQ452)+IF($K452=28,$D452,0)</f>
        <v/>
      </c>
      <c r="AV452">
        <f>MAX(0,AV451*(1+AV$6/Setup!$C$13)-CT452-ER452)+IF($K452=29,$D452,0)</f>
        <v/>
      </c>
      <c r="AW452">
        <f>MAX(0,AW451*(1+AW$6/Setup!$C$13)-CU452-ES452)+IF($K452=30,$D452,0)</f>
        <v/>
      </c>
      <c r="AX452">
        <f>MAX(0,AX451*(1+AX$6/Setup!$C$13)-CV452-ET452)+IF($K452=31,$D452,0)</f>
        <v/>
      </c>
      <c r="AY452">
        <f>MAX(0,AY451*(1+AY$6/Setup!$C$13)-CW452-EU452)+IF($K452=32,$D452,0)</f>
        <v/>
      </c>
      <c r="AZ452">
        <f>MAX(0,AZ451*(1+AZ$6/Setup!$C$13)-CX452-EV452)+IF($K452=33,$D452,0)</f>
        <v/>
      </c>
      <c r="BA452">
        <f>MAX(0,BA451*(1+BA$6/Setup!$C$13)-CY452-EW452)+IF($K452=34,$D452,0)</f>
        <v/>
      </c>
      <c r="BB452">
        <f>MAX(0,BB451*(1+BB$6/Setup!$C$13)-CZ452-EX452)+IF($K452=35,$D452,0)</f>
        <v/>
      </c>
      <c r="BC452">
        <f>MAX(0,BC451*(1+BC$6/Setup!$C$13)-DA452-EY452)+IF($K452=36,$D452,0)</f>
        <v/>
      </c>
      <c r="BD452">
        <f>MAX(0,BD451*(1+BD$6/Setup!$C$13)-DB452-EZ452)+IF($K452=37,$D452,0)</f>
        <v/>
      </c>
      <c r="BE452">
        <f>MAX(0,BE451*(1+BE$6/Setup!$C$13)-DC452-FA452)+IF($K452=38,$D452,0)</f>
        <v/>
      </c>
      <c r="BF452">
        <f>MAX(0,BF451*(1+BF$6/Setup!$C$13)-DD452-FB452)+IF($K452=39,$D452,0)</f>
        <v/>
      </c>
      <c r="BG452">
        <f>MAX(0,BG451*(1+BG$6/Setup!$C$13)-DE452-FC452)+IF($K452=40,$D452,0)</f>
        <v/>
      </c>
      <c r="BH452">
        <f>MAX(0,BH451*(1+BH$6/Setup!$C$13)-DF452-FD452)+IF($K452=41,$D452,0)</f>
        <v/>
      </c>
      <c r="BI452">
        <f>MAX(0,BI451*(1+BI$6/Setup!$C$13)-DG452-FE452)+IF($K452=42,$D452,0)</f>
        <v/>
      </c>
      <c r="BJ452">
        <f>MAX(0,BJ451*(1+BJ$6/Setup!$C$13)-DH452-FF452)+IF($K452=43,$D452,0)</f>
        <v/>
      </c>
      <c r="BK452">
        <f>MAX(0,BK451*(1+BK$6/Setup!$C$13)-DI452-FG452)+IF($K452=44,$D452,0)</f>
        <v/>
      </c>
      <c r="BL452">
        <f>MAX(0,BL451*(1+BL$6/Setup!$C$13)-DJ452-FH452)+IF($K452=45,$D452,0)</f>
        <v/>
      </c>
      <c r="BM452">
        <f>MAX(0,BM451*(1+BM$6/Setup!$C$13)-DK452-FI452)+IF($K452=46,$D452,0)</f>
        <v/>
      </c>
      <c r="BN452">
        <f>MAX(0,BN451*(1+BN$6/Setup!$C$13)-DL452-FJ452)+IF($K452=47,$D452,0)</f>
        <v/>
      </c>
      <c r="BO452">
        <f>MAX(0,BO451*(1+BO$6/Setup!$C$13)-DM452-FK452)+IF($K452=48,$D452,0)</f>
        <v/>
      </c>
      <c r="BP452">
        <f>MAX(0,BP451*(1+BP$6/Setup!$C$13)-DN452-FL452)+IF($K452=49,$D452,0)</f>
        <v/>
      </c>
      <c r="BQ452">
        <f>MAX(0,BQ451*(1+BQ$6/Setup!$C$13)-DO452-FM452)+IF($K452=50,$D452,0)</f>
        <v/>
      </c>
      <c r="BR452">
        <f>MIN(T451*(1+T$6/Setup!$C$13),T$7)</f>
        <v/>
      </c>
      <c r="BS452">
        <f>MIN(U451*(1+U$6/Setup!$C$13),U$7)</f>
        <v/>
      </c>
      <c r="BT452">
        <f>MIN(V451*(1+V$6/Setup!$C$13),V$7)</f>
        <v/>
      </c>
      <c r="BU452">
        <f>MIN(W451*(1+W$6/Setup!$C$13),W$7)</f>
        <v/>
      </c>
      <c r="BV452">
        <f>MIN(X451*(1+X$6/Setup!$C$13),X$7)</f>
        <v/>
      </c>
      <c r="BW452">
        <f>MIN(Y451*(1+Y$6/Setup!$C$13),Y$7)</f>
        <v/>
      </c>
      <c r="BX452">
        <f>MIN(Z451*(1+Z$6/Setup!$C$13),Z$7)</f>
        <v/>
      </c>
      <c r="BY452">
        <f>MIN(AA451*(1+AA$6/Setup!$C$13),AA$7)</f>
        <v/>
      </c>
      <c r="BZ452">
        <f>MIN(AB451*(1+AB$6/Setup!$C$13),AB$7)</f>
        <v/>
      </c>
      <c r="CA452">
        <f>MIN(AC451*(1+AC$6/Setup!$C$13),AC$7)</f>
        <v/>
      </c>
      <c r="CB452">
        <f>MIN(AD451*(1+AD$6/Setup!$C$13),AD$7)</f>
        <v/>
      </c>
      <c r="CC452">
        <f>MIN(AE451*(1+AE$6/Setup!$C$13),AE$7)</f>
        <v/>
      </c>
      <c r="CD452">
        <f>MIN(AF451*(1+AF$6/Setup!$C$13),AF$7)</f>
        <v/>
      </c>
      <c r="CE452">
        <f>MIN(AG451*(1+AG$6/Setup!$C$13),AG$7)</f>
        <v/>
      </c>
      <c r="CF452">
        <f>MIN(AH451*(1+AH$6/Setup!$C$13),AH$7)</f>
        <v/>
      </c>
      <c r="CG452">
        <f>MIN(AI451*(1+AI$6/Setup!$C$13),AI$7)</f>
        <v/>
      </c>
      <c r="CH452">
        <f>MIN(AJ451*(1+AJ$6/Setup!$C$13),AJ$7)</f>
        <v/>
      </c>
      <c r="CI452">
        <f>MIN(AK451*(1+AK$6/Setup!$C$13),AK$7)</f>
        <v/>
      </c>
      <c r="CJ452">
        <f>MIN(AL451*(1+AL$6/Setup!$C$13),AL$7)</f>
        <v/>
      </c>
      <c r="CK452">
        <f>MIN(AM451*(1+AM$6/Setup!$C$13),AM$7)</f>
        <v/>
      </c>
      <c r="CL452">
        <f>MIN(AN451*(1+AN$6/Setup!$C$13),AN$7)</f>
        <v/>
      </c>
      <c r="CM452">
        <f>MIN(AO451*(1+AO$6/Setup!$C$13),AO$7)</f>
        <v/>
      </c>
      <c r="CN452">
        <f>MIN(AP451*(1+AP$6/Setup!$C$13),AP$7)</f>
        <v/>
      </c>
      <c r="CO452">
        <f>MIN(AQ451*(1+AQ$6/Setup!$C$13),AQ$7)</f>
        <v/>
      </c>
      <c r="CP452">
        <f>MIN(AR451*(1+AR$6/Setup!$C$13),AR$7)</f>
        <v/>
      </c>
      <c r="CQ452">
        <f>MIN(AS451*(1+AS$6/Setup!$C$13),AS$7)</f>
        <v/>
      </c>
      <c r="CR452">
        <f>MIN(AT451*(1+AT$6/Setup!$C$13),AT$7)</f>
        <v/>
      </c>
      <c r="CS452">
        <f>MIN(AU451*(1+AU$6/Setup!$C$13),AU$7)</f>
        <v/>
      </c>
      <c r="CT452">
        <f>MIN(AV451*(1+AV$6/Setup!$C$13),AV$7)</f>
        <v/>
      </c>
      <c r="CU452">
        <f>MIN(AW451*(1+AW$6/Setup!$C$13),AW$7)</f>
        <v/>
      </c>
      <c r="CV452">
        <f>MIN(AX451*(1+AX$6/Setup!$C$13),AX$7)</f>
        <v/>
      </c>
      <c r="CW452">
        <f>MIN(AY451*(1+AY$6/Setup!$C$13),AY$7)</f>
        <v/>
      </c>
      <c r="CX452">
        <f>MIN(AZ451*(1+AZ$6/Setup!$C$13),AZ$7)</f>
        <v/>
      </c>
      <c r="CY452">
        <f>MIN(BA451*(1+BA$6/Setup!$C$13),BA$7)</f>
        <v/>
      </c>
      <c r="CZ452">
        <f>MIN(BB451*(1+BB$6/Setup!$C$13),BB$7)</f>
        <v/>
      </c>
      <c r="DA452">
        <f>MIN(BC451*(1+BC$6/Setup!$C$13),BC$7)</f>
        <v/>
      </c>
      <c r="DB452">
        <f>MIN(BD451*(1+BD$6/Setup!$C$13),BD$7)</f>
        <v/>
      </c>
      <c r="DC452">
        <f>MIN(BE451*(1+BE$6/Setup!$C$13),BE$7)</f>
        <v/>
      </c>
      <c r="DD452">
        <f>MIN(BF451*(1+BF$6/Setup!$C$13),BF$7)</f>
        <v/>
      </c>
      <c r="DE452">
        <f>MIN(BG451*(1+BG$6/Setup!$C$13),BG$7)</f>
        <v/>
      </c>
      <c r="DF452">
        <f>MIN(BH451*(1+BH$6/Setup!$C$13),BH$7)</f>
        <v/>
      </c>
      <c r="DG452">
        <f>MIN(BI451*(1+BI$6/Setup!$C$13),BI$7)</f>
        <v/>
      </c>
      <c r="DH452">
        <f>MIN(BJ451*(1+BJ$6/Setup!$C$13),BJ$7)</f>
        <v/>
      </c>
      <c r="DI452">
        <f>MIN(BK451*(1+BK$6/Setup!$C$13),BK$7)</f>
        <v/>
      </c>
      <c r="DJ452">
        <f>MIN(BL451*(1+BL$6/Setup!$C$13),BL$7)</f>
        <v/>
      </c>
      <c r="DK452">
        <f>MIN(BM451*(1+BM$6/Setup!$C$13),BM$7)</f>
        <v/>
      </c>
      <c r="DL452">
        <f>MIN(BN451*(1+BN$6/Setup!$C$13),BN$7)</f>
        <v/>
      </c>
      <c r="DM452">
        <f>MIN(BO451*(1+BO$6/Setup!$C$13),BO$7)</f>
        <v/>
      </c>
      <c r="DN452">
        <f>MIN(BP451*(1+BP$6/Setup!$C$13),BP$7)</f>
        <v/>
      </c>
      <c r="DO452">
        <f>MIN(BQ451*(1+BQ$6/Setup!$C$13),BQ$7)</f>
        <v/>
      </c>
      <c r="DP452">
        <f>MIN(T451*(1+T$6/Setup!$C$13)-BR452,$H452)</f>
        <v/>
      </c>
      <c r="DQ452">
        <f>MIN(U451*(1+U$6/Setup!$C$13)-BS452,MAX(0,$H452-SUM($DP452:DP452)))</f>
        <v/>
      </c>
      <c r="DR452">
        <f>MIN(V451*(1+V$6/Setup!$C$13)-BT452,MAX(0,$H452-SUM($DP452:DQ452)))</f>
        <v/>
      </c>
      <c r="DS452">
        <f>MIN(W451*(1+W$6/Setup!$C$13)-BU452,MAX(0,$H452-SUM($DP452:DR452)))</f>
        <v/>
      </c>
      <c r="DT452">
        <f>MIN(X451*(1+X$6/Setup!$C$13)-BV452,MAX(0,$H452-SUM($DP452:DS452)))</f>
        <v/>
      </c>
      <c r="DU452">
        <f>MIN(Y451*(1+Y$6/Setup!$C$13)-BW452,MAX(0,$H452-SUM($DP452:DT452)))</f>
        <v/>
      </c>
      <c r="DV452">
        <f>MIN(Z451*(1+Z$6/Setup!$C$13)-BX452,MAX(0,$H452-SUM($DP452:DU452)))</f>
        <v/>
      </c>
      <c r="DW452">
        <f>MIN(AA451*(1+AA$6/Setup!$C$13)-BY452,MAX(0,$H452-SUM($DP452:DV452)))</f>
        <v/>
      </c>
      <c r="DX452">
        <f>MIN(AB451*(1+AB$6/Setup!$C$13)-BZ452,MAX(0,$H452-SUM($DP452:DW452)))</f>
        <v/>
      </c>
      <c r="DY452">
        <f>MIN(AC451*(1+AC$6/Setup!$C$13)-CA452,MAX(0,$H452-SUM($DP452:DX452)))</f>
        <v/>
      </c>
      <c r="DZ452">
        <f>MIN(AD451*(1+AD$6/Setup!$C$13)-CB452,MAX(0,$H452-SUM($DP452:DY452)))</f>
        <v/>
      </c>
      <c r="EA452">
        <f>MIN(AE451*(1+AE$6/Setup!$C$13)-CC452,MAX(0,$H452-SUM($DP452:DZ452)))</f>
        <v/>
      </c>
      <c r="EB452">
        <f>MIN(AF451*(1+AF$6/Setup!$C$13)-CD452,MAX(0,$H452-SUM($DP452:EA452)))</f>
        <v/>
      </c>
      <c r="EC452">
        <f>MIN(AG451*(1+AG$6/Setup!$C$13)-CE452,MAX(0,$H452-SUM($DP452:EB452)))</f>
        <v/>
      </c>
      <c r="ED452">
        <f>MIN(AH451*(1+AH$6/Setup!$C$13)-CF452,MAX(0,$H452-SUM($DP452:EC452)))</f>
        <v/>
      </c>
      <c r="EE452">
        <f>MIN(AI451*(1+AI$6/Setup!$C$13)-CG452,MAX(0,$H452-SUM($DP452:ED452)))</f>
        <v/>
      </c>
      <c r="EF452">
        <f>MIN(AJ451*(1+AJ$6/Setup!$C$13)-CH452,MAX(0,$H452-SUM($DP452:EE452)))</f>
        <v/>
      </c>
      <c r="EG452">
        <f>MIN(AK451*(1+AK$6/Setup!$C$13)-CI452,MAX(0,$H452-SUM($DP452:EF452)))</f>
        <v/>
      </c>
      <c r="EH452">
        <f>MIN(AL451*(1+AL$6/Setup!$C$13)-CJ452,MAX(0,$H452-SUM($DP452:EG452)))</f>
        <v/>
      </c>
      <c r="EI452">
        <f>MIN(AM451*(1+AM$6/Setup!$C$13)-CK452,MAX(0,$H452-SUM($DP452:EH452)))</f>
        <v/>
      </c>
      <c r="EJ452">
        <f>MIN(AN451*(1+AN$6/Setup!$C$13)-CL452,MAX(0,$H452-SUM($DP452:EI452)))</f>
        <v/>
      </c>
      <c r="EK452">
        <f>MIN(AO451*(1+AO$6/Setup!$C$13)-CM452,MAX(0,$H452-SUM($DP452:EJ452)))</f>
        <v/>
      </c>
      <c r="EL452">
        <f>MIN(AP451*(1+AP$6/Setup!$C$13)-CN452,MAX(0,$H452-SUM($DP452:EK452)))</f>
        <v/>
      </c>
      <c r="EM452">
        <f>MIN(AQ451*(1+AQ$6/Setup!$C$13)-CO452,MAX(0,$H452-SUM($DP452:EL452)))</f>
        <v/>
      </c>
      <c r="EN452">
        <f>MIN(AR451*(1+AR$6/Setup!$C$13)-CP452,MAX(0,$H452-SUM($DP452:EM452)))</f>
        <v/>
      </c>
      <c r="EO452">
        <f>MIN(AS451*(1+AS$6/Setup!$C$13)-CQ452,MAX(0,$H452-SUM($DP452:EN452)))</f>
        <v/>
      </c>
      <c r="EP452">
        <f>MIN(AT451*(1+AT$6/Setup!$C$13)-CR452,MAX(0,$H452-SUM($DP452:EO452)))</f>
        <v/>
      </c>
      <c r="EQ452">
        <f>MIN(AU451*(1+AU$6/Setup!$C$13)-CS452,MAX(0,$H452-SUM($DP452:EP452)))</f>
        <v/>
      </c>
      <c r="ER452">
        <f>MIN(AV451*(1+AV$6/Setup!$C$13)-CT452,MAX(0,$H452-SUM($DP452:EQ452)))</f>
        <v/>
      </c>
      <c r="ES452">
        <f>MIN(AW451*(1+AW$6/Setup!$C$13)-CU452,MAX(0,$H452-SUM($DP452:ER452)))</f>
        <v/>
      </c>
      <c r="ET452">
        <f>MIN(AX451*(1+AX$6/Setup!$C$13)-CV452,MAX(0,$H452-SUM($DP452:ES452)))</f>
        <v/>
      </c>
      <c r="EU452">
        <f>MIN(AY451*(1+AY$6/Setup!$C$13)-CW452,MAX(0,$H452-SUM($DP452:ET452)))</f>
        <v/>
      </c>
      <c r="EV452">
        <f>MIN(AZ451*(1+AZ$6/Setup!$C$13)-CX452,MAX(0,$H452-SUM($DP452:EU452)))</f>
        <v/>
      </c>
      <c r="EW452">
        <f>MIN(BA451*(1+BA$6/Setup!$C$13)-CY452,MAX(0,$H452-SUM($DP452:EV452)))</f>
        <v/>
      </c>
      <c r="EX452">
        <f>MIN(BB451*(1+BB$6/Setup!$C$13)-CZ452,MAX(0,$H452-SUM($DP452:EW452)))</f>
        <v/>
      </c>
      <c r="EY452">
        <f>MIN(BC451*(1+BC$6/Setup!$C$13)-DA452,MAX(0,$H452-SUM($DP452:EX452)))</f>
        <v/>
      </c>
      <c r="EZ452">
        <f>MIN(BD451*(1+BD$6/Setup!$C$13)-DB452,MAX(0,$H452-SUM($DP452:EY452)))</f>
        <v/>
      </c>
      <c r="FA452">
        <f>MIN(BE451*(1+BE$6/Setup!$C$13)-DC452,MAX(0,$H452-SUM($DP452:EZ452)))</f>
        <v/>
      </c>
      <c r="FB452">
        <f>MIN(BF451*(1+BF$6/Setup!$C$13)-DD452,MAX(0,$H452-SUM($DP452:FA452)))</f>
        <v/>
      </c>
      <c r="FC452">
        <f>MIN(BG451*(1+BG$6/Setup!$C$13)-DE452,MAX(0,$H452-SUM($DP452:FB452)))</f>
        <v/>
      </c>
      <c r="FD452">
        <f>MIN(BH451*(1+BH$6/Setup!$C$13)-DF452,MAX(0,$H452-SUM($DP452:FC452)))</f>
        <v/>
      </c>
      <c r="FE452">
        <f>MIN(BI451*(1+BI$6/Setup!$C$13)-DG452,MAX(0,$H452-SUM($DP452:FD452)))</f>
        <v/>
      </c>
      <c r="FF452">
        <f>MIN(BJ451*(1+BJ$6/Setup!$C$13)-DH452,MAX(0,$H452-SUM($DP452:FE452)))</f>
        <v/>
      </c>
      <c r="FG452">
        <f>MIN(BK451*(1+BK$6/Setup!$C$13)-DI452,MAX(0,$H452-SUM($DP452:FF452)))</f>
        <v/>
      </c>
      <c r="FH452">
        <f>MIN(BL451*(1+BL$6/Setup!$C$13)-DJ452,MAX(0,$H452-SUM($DP452:FG452)))</f>
        <v/>
      </c>
      <c r="FI452">
        <f>MIN(BM451*(1+BM$6/Setup!$C$13)-DK452,MAX(0,$H452-SUM($DP452:FH452)))</f>
        <v/>
      </c>
      <c r="FJ452">
        <f>MIN(BN451*(1+BN$6/Setup!$C$13)-DL452,MAX(0,$H452-SUM($DP452:FI452)))</f>
        <v/>
      </c>
      <c r="FK452">
        <f>MIN(BO451*(1+BO$6/Setup!$C$13)-DM452,MAX(0,$H452-SUM($DP452:FJ452)))</f>
        <v/>
      </c>
      <c r="FL452">
        <f>MIN(BP451*(1+BP$6/Setup!$C$13)-DN452,MAX(0,$H452-SUM($DP452:FK452)))</f>
        <v/>
      </c>
      <c r="FM452">
        <f>MIN(BQ451*(1+BQ$6/Setup!$C$13)-DO452,MAX(0,$H452-SUM($DP452:FL452)))</f>
        <v/>
      </c>
    </row>
    <row r="453">
      <c r="A453">
        <f>A452+1</f>
        <v/>
      </c>
      <c r="B453">
        <f>IF(Setup!$C$6="Every week",Setup!$C$7+7*(A453-1),IF(Setup!$C$6="Every 2 weeks",Setup!$C$7+14*(A453-1),IF(Setup!$C$6="Every month",EDATE(Setup!$C$7,A453-1),EOMONTH(Setup!$C$7,INT((A453-1+Setup!$C$20)/2)-1)+MIN(IF(MOD(A453-1+Setup!$C$20,2)=0,Setup!$C$18,Setup!$C$19),DAY(EOMONTH(Setup!$C$7,INT((A453-1+Setup!$C$20)/2)))))))</f>
        <v/>
      </c>
      <c r="C453">
        <f>N('Paycheck Plan'!J449)</f>
        <v/>
      </c>
      <c r="D453">
        <f>N('Paycheck Plan'!K449)</f>
        <v/>
      </c>
      <c r="E453">
        <f>MIN(MAX(0,Setup!$C$10-F452),MAX(0,Setup!$C$8+C453-G453))</f>
        <v/>
      </c>
      <c r="F453">
        <f>F452+E453</f>
        <v/>
      </c>
      <c r="G453">
        <f>MIN(Setup!$C$14,MAX(0,Setup!$C$8+C453))</f>
        <v/>
      </c>
      <c r="H453">
        <f>MAX(0,Setup!$C$8+C453-G453-E453)+SUM($T$7:$BQ$7)-SUM(BR453:DO453)</f>
        <v/>
      </c>
      <c r="I453">
        <f>SUMPRODUCT(T452:BQ452,$T$6:$BQ$6)/Setup!$C$13</f>
        <v/>
      </c>
      <c r="J453">
        <f>SUM(T453:BQ453)</f>
        <v/>
      </c>
      <c r="K453">
        <f>IF(MAX(DP453:FM453)&gt;0,MATCH(MAX(DP453:FM453),DP453:FM453,0),1)</f>
        <v/>
      </c>
      <c r="T453">
        <f>MAX(0,T452*(1+T$6/Setup!$C$13)-BR453-DP453)+IF($K453=1,$D453,0)</f>
        <v/>
      </c>
      <c r="U453">
        <f>MAX(0,U452*(1+U$6/Setup!$C$13)-BS453-DQ453)+IF($K453=2,$D453,0)</f>
        <v/>
      </c>
      <c r="V453">
        <f>MAX(0,V452*(1+V$6/Setup!$C$13)-BT453-DR453)+IF($K453=3,$D453,0)</f>
        <v/>
      </c>
      <c r="W453">
        <f>MAX(0,W452*(1+W$6/Setup!$C$13)-BU453-DS453)+IF($K453=4,$D453,0)</f>
        <v/>
      </c>
      <c r="X453">
        <f>MAX(0,X452*(1+X$6/Setup!$C$13)-BV453-DT453)+IF($K453=5,$D453,0)</f>
        <v/>
      </c>
      <c r="Y453">
        <f>MAX(0,Y452*(1+Y$6/Setup!$C$13)-BW453-DU453)+IF($K453=6,$D453,0)</f>
        <v/>
      </c>
      <c r="Z453">
        <f>MAX(0,Z452*(1+Z$6/Setup!$C$13)-BX453-DV453)+IF($K453=7,$D453,0)</f>
        <v/>
      </c>
      <c r="AA453">
        <f>MAX(0,AA452*(1+AA$6/Setup!$C$13)-BY453-DW453)+IF($K453=8,$D453,0)</f>
        <v/>
      </c>
      <c r="AB453">
        <f>MAX(0,AB452*(1+AB$6/Setup!$C$13)-BZ453-DX453)+IF($K453=9,$D453,0)</f>
        <v/>
      </c>
      <c r="AC453">
        <f>MAX(0,AC452*(1+AC$6/Setup!$C$13)-CA453-DY453)+IF($K453=10,$D453,0)</f>
        <v/>
      </c>
      <c r="AD453">
        <f>MAX(0,AD452*(1+AD$6/Setup!$C$13)-CB453-DZ453)+IF($K453=11,$D453,0)</f>
        <v/>
      </c>
      <c r="AE453">
        <f>MAX(0,AE452*(1+AE$6/Setup!$C$13)-CC453-EA453)+IF($K453=12,$D453,0)</f>
        <v/>
      </c>
      <c r="AF453">
        <f>MAX(0,AF452*(1+AF$6/Setup!$C$13)-CD453-EB453)+IF($K453=13,$D453,0)</f>
        <v/>
      </c>
      <c r="AG453">
        <f>MAX(0,AG452*(1+AG$6/Setup!$C$13)-CE453-EC453)+IF($K453=14,$D453,0)</f>
        <v/>
      </c>
      <c r="AH453">
        <f>MAX(0,AH452*(1+AH$6/Setup!$C$13)-CF453-ED453)+IF($K453=15,$D453,0)</f>
        <v/>
      </c>
      <c r="AI453">
        <f>MAX(0,AI452*(1+AI$6/Setup!$C$13)-CG453-EE453)+IF($K453=16,$D453,0)</f>
        <v/>
      </c>
      <c r="AJ453">
        <f>MAX(0,AJ452*(1+AJ$6/Setup!$C$13)-CH453-EF453)+IF($K453=17,$D453,0)</f>
        <v/>
      </c>
      <c r="AK453">
        <f>MAX(0,AK452*(1+AK$6/Setup!$C$13)-CI453-EG453)+IF($K453=18,$D453,0)</f>
        <v/>
      </c>
      <c r="AL453">
        <f>MAX(0,AL452*(1+AL$6/Setup!$C$13)-CJ453-EH453)+IF($K453=19,$D453,0)</f>
        <v/>
      </c>
      <c r="AM453">
        <f>MAX(0,AM452*(1+AM$6/Setup!$C$13)-CK453-EI453)+IF($K453=20,$D453,0)</f>
        <v/>
      </c>
      <c r="AN453">
        <f>MAX(0,AN452*(1+AN$6/Setup!$C$13)-CL453-EJ453)+IF($K453=21,$D453,0)</f>
        <v/>
      </c>
      <c r="AO453">
        <f>MAX(0,AO452*(1+AO$6/Setup!$C$13)-CM453-EK453)+IF($K453=22,$D453,0)</f>
        <v/>
      </c>
      <c r="AP453">
        <f>MAX(0,AP452*(1+AP$6/Setup!$C$13)-CN453-EL453)+IF($K453=23,$D453,0)</f>
        <v/>
      </c>
      <c r="AQ453">
        <f>MAX(0,AQ452*(1+AQ$6/Setup!$C$13)-CO453-EM453)+IF($K453=24,$D453,0)</f>
        <v/>
      </c>
      <c r="AR453">
        <f>MAX(0,AR452*(1+AR$6/Setup!$C$13)-CP453-EN453)+IF($K453=25,$D453,0)</f>
        <v/>
      </c>
      <c r="AS453">
        <f>MAX(0,AS452*(1+AS$6/Setup!$C$13)-CQ453-EO453)+IF($K453=26,$D453,0)</f>
        <v/>
      </c>
      <c r="AT453">
        <f>MAX(0,AT452*(1+AT$6/Setup!$C$13)-CR453-EP453)+IF($K453=27,$D453,0)</f>
        <v/>
      </c>
      <c r="AU453">
        <f>MAX(0,AU452*(1+AU$6/Setup!$C$13)-CS453-EQ453)+IF($K453=28,$D453,0)</f>
        <v/>
      </c>
      <c r="AV453">
        <f>MAX(0,AV452*(1+AV$6/Setup!$C$13)-CT453-ER453)+IF($K453=29,$D453,0)</f>
        <v/>
      </c>
      <c r="AW453">
        <f>MAX(0,AW452*(1+AW$6/Setup!$C$13)-CU453-ES453)+IF($K453=30,$D453,0)</f>
        <v/>
      </c>
      <c r="AX453">
        <f>MAX(0,AX452*(1+AX$6/Setup!$C$13)-CV453-ET453)+IF($K453=31,$D453,0)</f>
        <v/>
      </c>
      <c r="AY453">
        <f>MAX(0,AY452*(1+AY$6/Setup!$C$13)-CW453-EU453)+IF($K453=32,$D453,0)</f>
        <v/>
      </c>
      <c r="AZ453">
        <f>MAX(0,AZ452*(1+AZ$6/Setup!$C$13)-CX453-EV453)+IF($K453=33,$D453,0)</f>
        <v/>
      </c>
      <c r="BA453">
        <f>MAX(0,BA452*(1+BA$6/Setup!$C$13)-CY453-EW453)+IF($K453=34,$D453,0)</f>
        <v/>
      </c>
      <c r="BB453">
        <f>MAX(0,BB452*(1+BB$6/Setup!$C$13)-CZ453-EX453)+IF($K453=35,$D453,0)</f>
        <v/>
      </c>
      <c r="BC453">
        <f>MAX(0,BC452*(1+BC$6/Setup!$C$13)-DA453-EY453)+IF($K453=36,$D453,0)</f>
        <v/>
      </c>
      <c r="BD453">
        <f>MAX(0,BD452*(1+BD$6/Setup!$C$13)-DB453-EZ453)+IF($K453=37,$D453,0)</f>
        <v/>
      </c>
      <c r="BE453">
        <f>MAX(0,BE452*(1+BE$6/Setup!$C$13)-DC453-FA453)+IF($K453=38,$D453,0)</f>
        <v/>
      </c>
      <c r="BF453">
        <f>MAX(0,BF452*(1+BF$6/Setup!$C$13)-DD453-FB453)+IF($K453=39,$D453,0)</f>
        <v/>
      </c>
      <c r="BG453">
        <f>MAX(0,BG452*(1+BG$6/Setup!$C$13)-DE453-FC453)+IF($K453=40,$D453,0)</f>
        <v/>
      </c>
      <c r="BH453">
        <f>MAX(0,BH452*(1+BH$6/Setup!$C$13)-DF453-FD453)+IF($K453=41,$D453,0)</f>
        <v/>
      </c>
      <c r="BI453">
        <f>MAX(0,BI452*(1+BI$6/Setup!$C$13)-DG453-FE453)+IF($K453=42,$D453,0)</f>
        <v/>
      </c>
      <c r="BJ453">
        <f>MAX(0,BJ452*(1+BJ$6/Setup!$C$13)-DH453-FF453)+IF($K453=43,$D453,0)</f>
        <v/>
      </c>
      <c r="BK453">
        <f>MAX(0,BK452*(1+BK$6/Setup!$C$13)-DI453-FG453)+IF($K453=44,$D453,0)</f>
        <v/>
      </c>
      <c r="BL453">
        <f>MAX(0,BL452*(1+BL$6/Setup!$C$13)-DJ453-FH453)+IF($K453=45,$D453,0)</f>
        <v/>
      </c>
      <c r="BM453">
        <f>MAX(0,BM452*(1+BM$6/Setup!$C$13)-DK453-FI453)+IF($K453=46,$D453,0)</f>
        <v/>
      </c>
      <c r="BN453">
        <f>MAX(0,BN452*(1+BN$6/Setup!$C$13)-DL453-FJ453)+IF($K453=47,$D453,0)</f>
        <v/>
      </c>
      <c r="BO453">
        <f>MAX(0,BO452*(1+BO$6/Setup!$C$13)-DM453-FK453)+IF($K453=48,$D453,0)</f>
        <v/>
      </c>
      <c r="BP453">
        <f>MAX(0,BP452*(1+BP$6/Setup!$C$13)-DN453-FL453)+IF($K453=49,$D453,0)</f>
        <v/>
      </c>
      <c r="BQ453">
        <f>MAX(0,BQ452*(1+BQ$6/Setup!$C$13)-DO453-FM453)+IF($K453=50,$D453,0)</f>
        <v/>
      </c>
      <c r="BR453">
        <f>MIN(T452*(1+T$6/Setup!$C$13),T$7)</f>
        <v/>
      </c>
      <c r="BS453">
        <f>MIN(U452*(1+U$6/Setup!$C$13),U$7)</f>
        <v/>
      </c>
      <c r="BT453">
        <f>MIN(V452*(1+V$6/Setup!$C$13),V$7)</f>
        <v/>
      </c>
      <c r="BU453">
        <f>MIN(W452*(1+W$6/Setup!$C$13),W$7)</f>
        <v/>
      </c>
      <c r="BV453">
        <f>MIN(X452*(1+X$6/Setup!$C$13),X$7)</f>
        <v/>
      </c>
      <c r="BW453">
        <f>MIN(Y452*(1+Y$6/Setup!$C$13),Y$7)</f>
        <v/>
      </c>
      <c r="BX453">
        <f>MIN(Z452*(1+Z$6/Setup!$C$13),Z$7)</f>
        <v/>
      </c>
      <c r="BY453">
        <f>MIN(AA452*(1+AA$6/Setup!$C$13),AA$7)</f>
        <v/>
      </c>
      <c r="BZ453">
        <f>MIN(AB452*(1+AB$6/Setup!$C$13),AB$7)</f>
        <v/>
      </c>
      <c r="CA453">
        <f>MIN(AC452*(1+AC$6/Setup!$C$13),AC$7)</f>
        <v/>
      </c>
      <c r="CB453">
        <f>MIN(AD452*(1+AD$6/Setup!$C$13),AD$7)</f>
        <v/>
      </c>
      <c r="CC453">
        <f>MIN(AE452*(1+AE$6/Setup!$C$13),AE$7)</f>
        <v/>
      </c>
      <c r="CD453">
        <f>MIN(AF452*(1+AF$6/Setup!$C$13),AF$7)</f>
        <v/>
      </c>
      <c r="CE453">
        <f>MIN(AG452*(1+AG$6/Setup!$C$13),AG$7)</f>
        <v/>
      </c>
      <c r="CF453">
        <f>MIN(AH452*(1+AH$6/Setup!$C$13),AH$7)</f>
        <v/>
      </c>
      <c r="CG453">
        <f>MIN(AI452*(1+AI$6/Setup!$C$13),AI$7)</f>
        <v/>
      </c>
      <c r="CH453">
        <f>MIN(AJ452*(1+AJ$6/Setup!$C$13),AJ$7)</f>
        <v/>
      </c>
      <c r="CI453">
        <f>MIN(AK452*(1+AK$6/Setup!$C$13),AK$7)</f>
        <v/>
      </c>
      <c r="CJ453">
        <f>MIN(AL452*(1+AL$6/Setup!$C$13),AL$7)</f>
        <v/>
      </c>
      <c r="CK453">
        <f>MIN(AM452*(1+AM$6/Setup!$C$13),AM$7)</f>
        <v/>
      </c>
      <c r="CL453">
        <f>MIN(AN452*(1+AN$6/Setup!$C$13),AN$7)</f>
        <v/>
      </c>
      <c r="CM453">
        <f>MIN(AO452*(1+AO$6/Setup!$C$13),AO$7)</f>
        <v/>
      </c>
      <c r="CN453">
        <f>MIN(AP452*(1+AP$6/Setup!$C$13),AP$7)</f>
        <v/>
      </c>
      <c r="CO453">
        <f>MIN(AQ452*(1+AQ$6/Setup!$C$13),AQ$7)</f>
        <v/>
      </c>
      <c r="CP453">
        <f>MIN(AR452*(1+AR$6/Setup!$C$13),AR$7)</f>
        <v/>
      </c>
      <c r="CQ453">
        <f>MIN(AS452*(1+AS$6/Setup!$C$13),AS$7)</f>
        <v/>
      </c>
      <c r="CR453">
        <f>MIN(AT452*(1+AT$6/Setup!$C$13),AT$7)</f>
        <v/>
      </c>
      <c r="CS453">
        <f>MIN(AU452*(1+AU$6/Setup!$C$13),AU$7)</f>
        <v/>
      </c>
      <c r="CT453">
        <f>MIN(AV452*(1+AV$6/Setup!$C$13),AV$7)</f>
        <v/>
      </c>
      <c r="CU453">
        <f>MIN(AW452*(1+AW$6/Setup!$C$13),AW$7)</f>
        <v/>
      </c>
      <c r="CV453">
        <f>MIN(AX452*(1+AX$6/Setup!$C$13),AX$7)</f>
        <v/>
      </c>
      <c r="CW453">
        <f>MIN(AY452*(1+AY$6/Setup!$C$13),AY$7)</f>
        <v/>
      </c>
      <c r="CX453">
        <f>MIN(AZ452*(1+AZ$6/Setup!$C$13),AZ$7)</f>
        <v/>
      </c>
      <c r="CY453">
        <f>MIN(BA452*(1+BA$6/Setup!$C$13),BA$7)</f>
        <v/>
      </c>
      <c r="CZ453">
        <f>MIN(BB452*(1+BB$6/Setup!$C$13),BB$7)</f>
        <v/>
      </c>
      <c r="DA453">
        <f>MIN(BC452*(1+BC$6/Setup!$C$13),BC$7)</f>
        <v/>
      </c>
      <c r="DB453">
        <f>MIN(BD452*(1+BD$6/Setup!$C$13),BD$7)</f>
        <v/>
      </c>
      <c r="DC453">
        <f>MIN(BE452*(1+BE$6/Setup!$C$13),BE$7)</f>
        <v/>
      </c>
      <c r="DD453">
        <f>MIN(BF452*(1+BF$6/Setup!$C$13),BF$7)</f>
        <v/>
      </c>
      <c r="DE453">
        <f>MIN(BG452*(1+BG$6/Setup!$C$13),BG$7)</f>
        <v/>
      </c>
      <c r="DF453">
        <f>MIN(BH452*(1+BH$6/Setup!$C$13),BH$7)</f>
        <v/>
      </c>
      <c r="DG453">
        <f>MIN(BI452*(1+BI$6/Setup!$C$13),BI$7)</f>
        <v/>
      </c>
      <c r="DH453">
        <f>MIN(BJ452*(1+BJ$6/Setup!$C$13),BJ$7)</f>
        <v/>
      </c>
      <c r="DI453">
        <f>MIN(BK452*(1+BK$6/Setup!$C$13),BK$7)</f>
        <v/>
      </c>
      <c r="DJ453">
        <f>MIN(BL452*(1+BL$6/Setup!$C$13),BL$7)</f>
        <v/>
      </c>
      <c r="DK453">
        <f>MIN(BM452*(1+BM$6/Setup!$C$13),BM$7)</f>
        <v/>
      </c>
      <c r="DL453">
        <f>MIN(BN452*(1+BN$6/Setup!$C$13),BN$7)</f>
        <v/>
      </c>
      <c r="DM453">
        <f>MIN(BO452*(1+BO$6/Setup!$C$13),BO$7)</f>
        <v/>
      </c>
      <c r="DN453">
        <f>MIN(BP452*(1+BP$6/Setup!$C$13),BP$7)</f>
        <v/>
      </c>
      <c r="DO453">
        <f>MIN(BQ452*(1+BQ$6/Setup!$C$13),BQ$7)</f>
        <v/>
      </c>
      <c r="DP453">
        <f>MIN(T452*(1+T$6/Setup!$C$13)-BR453,$H453)</f>
        <v/>
      </c>
      <c r="DQ453">
        <f>MIN(U452*(1+U$6/Setup!$C$13)-BS453,MAX(0,$H453-SUM($DP453:DP453)))</f>
        <v/>
      </c>
      <c r="DR453">
        <f>MIN(V452*(1+V$6/Setup!$C$13)-BT453,MAX(0,$H453-SUM($DP453:DQ453)))</f>
        <v/>
      </c>
      <c r="DS453">
        <f>MIN(W452*(1+W$6/Setup!$C$13)-BU453,MAX(0,$H453-SUM($DP453:DR453)))</f>
        <v/>
      </c>
      <c r="DT453">
        <f>MIN(X452*(1+X$6/Setup!$C$13)-BV453,MAX(0,$H453-SUM($DP453:DS453)))</f>
        <v/>
      </c>
      <c r="DU453">
        <f>MIN(Y452*(1+Y$6/Setup!$C$13)-BW453,MAX(0,$H453-SUM($DP453:DT453)))</f>
        <v/>
      </c>
      <c r="DV453">
        <f>MIN(Z452*(1+Z$6/Setup!$C$13)-BX453,MAX(0,$H453-SUM($DP453:DU453)))</f>
        <v/>
      </c>
      <c r="DW453">
        <f>MIN(AA452*(1+AA$6/Setup!$C$13)-BY453,MAX(0,$H453-SUM($DP453:DV453)))</f>
        <v/>
      </c>
      <c r="DX453">
        <f>MIN(AB452*(1+AB$6/Setup!$C$13)-BZ453,MAX(0,$H453-SUM($DP453:DW453)))</f>
        <v/>
      </c>
      <c r="DY453">
        <f>MIN(AC452*(1+AC$6/Setup!$C$13)-CA453,MAX(0,$H453-SUM($DP453:DX453)))</f>
        <v/>
      </c>
      <c r="DZ453">
        <f>MIN(AD452*(1+AD$6/Setup!$C$13)-CB453,MAX(0,$H453-SUM($DP453:DY453)))</f>
        <v/>
      </c>
      <c r="EA453">
        <f>MIN(AE452*(1+AE$6/Setup!$C$13)-CC453,MAX(0,$H453-SUM($DP453:DZ453)))</f>
        <v/>
      </c>
      <c r="EB453">
        <f>MIN(AF452*(1+AF$6/Setup!$C$13)-CD453,MAX(0,$H453-SUM($DP453:EA453)))</f>
        <v/>
      </c>
      <c r="EC453">
        <f>MIN(AG452*(1+AG$6/Setup!$C$13)-CE453,MAX(0,$H453-SUM($DP453:EB453)))</f>
        <v/>
      </c>
      <c r="ED453">
        <f>MIN(AH452*(1+AH$6/Setup!$C$13)-CF453,MAX(0,$H453-SUM($DP453:EC453)))</f>
        <v/>
      </c>
      <c r="EE453">
        <f>MIN(AI452*(1+AI$6/Setup!$C$13)-CG453,MAX(0,$H453-SUM($DP453:ED453)))</f>
        <v/>
      </c>
      <c r="EF453">
        <f>MIN(AJ452*(1+AJ$6/Setup!$C$13)-CH453,MAX(0,$H453-SUM($DP453:EE453)))</f>
        <v/>
      </c>
      <c r="EG453">
        <f>MIN(AK452*(1+AK$6/Setup!$C$13)-CI453,MAX(0,$H453-SUM($DP453:EF453)))</f>
        <v/>
      </c>
      <c r="EH453">
        <f>MIN(AL452*(1+AL$6/Setup!$C$13)-CJ453,MAX(0,$H453-SUM($DP453:EG453)))</f>
        <v/>
      </c>
      <c r="EI453">
        <f>MIN(AM452*(1+AM$6/Setup!$C$13)-CK453,MAX(0,$H453-SUM($DP453:EH453)))</f>
        <v/>
      </c>
      <c r="EJ453">
        <f>MIN(AN452*(1+AN$6/Setup!$C$13)-CL453,MAX(0,$H453-SUM($DP453:EI453)))</f>
        <v/>
      </c>
      <c r="EK453">
        <f>MIN(AO452*(1+AO$6/Setup!$C$13)-CM453,MAX(0,$H453-SUM($DP453:EJ453)))</f>
        <v/>
      </c>
      <c r="EL453">
        <f>MIN(AP452*(1+AP$6/Setup!$C$13)-CN453,MAX(0,$H453-SUM($DP453:EK453)))</f>
        <v/>
      </c>
      <c r="EM453">
        <f>MIN(AQ452*(1+AQ$6/Setup!$C$13)-CO453,MAX(0,$H453-SUM($DP453:EL453)))</f>
        <v/>
      </c>
      <c r="EN453">
        <f>MIN(AR452*(1+AR$6/Setup!$C$13)-CP453,MAX(0,$H453-SUM($DP453:EM453)))</f>
        <v/>
      </c>
      <c r="EO453">
        <f>MIN(AS452*(1+AS$6/Setup!$C$13)-CQ453,MAX(0,$H453-SUM($DP453:EN453)))</f>
        <v/>
      </c>
      <c r="EP453">
        <f>MIN(AT452*(1+AT$6/Setup!$C$13)-CR453,MAX(0,$H453-SUM($DP453:EO453)))</f>
        <v/>
      </c>
      <c r="EQ453">
        <f>MIN(AU452*(1+AU$6/Setup!$C$13)-CS453,MAX(0,$H453-SUM($DP453:EP453)))</f>
        <v/>
      </c>
      <c r="ER453">
        <f>MIN(AV452*(1+AV$6/Setup!$C$13)-CT453,MAX(0,$H453-SUM($DP453:EQ453)))</f>
        <v/>
      </c>
      <c r="ES453">
        <f>MIN(AW452*(1+AW$6/Setup!$C$13)-CU453,MAX(0,$H453-SUM($DP453:ER453)))</f>
        <v/>
      </c>
      <c r="ET453">
        <f>MIN(AX452*(1+AX$6/Setup!$C$13)-CV453,MAX(0,$H453-SUM($DP453:ES453)))</f>
        <v/>
      </c>
      <c r="EU453">
        <f>MIN(AY452*(1+AY$6/Setup!$C$13)-CW453,MAX(0,$H453-SUM($DP453:ET453)))</f>
        <v/>
      </c>
      <c r="EV453">
        <f>MIN(AZ452*(1+AZ$6/Setup!$C$13)-CX453,MAX(0,$H453-SUM($DP453:EU453)))</f>
        <v/>
      </c>
      <c r="EW453">
        <f>MIN(BA452*(1+BA$6/Setup!$C$13)-CY453,MAX(0,$H453-SUM($DP453:EV453)))</f>
        <v/>
      </c>
      <c r="EX453">
        <f>MIN(BB452*(1+BB$6/Setup!$C$13)-CZ453,MAX(0,$H453-SUM($DP453:EW453)))</f>
        <v/>
      </c>
      <c r="EY453">
        <f>MIN(BC452*(1+BC$6/Setup!$C$13)-DA453,MAX(0,$H453-SUM($DP453:EX453)))</f>
        <v/>
      </c>
      <c r="EZ453">
        <f>MIN(BD452*(1+BD$6/Setup!$C$13)-DB453,MAX(0,$H453-SUM($DP453:EY453)))</f>
        <v/>
      </c>
      <c r="FA453">
        <f>MIN(BE452*(1+BE$6/Setup!$C$13)-DC453,MAX(0,$H453-SUM($DP453:EZ453)))</f>
        <v/>
      </c>
      <c r="FB453">
        <f>MIN(BF452*(1+BF$6/Setup!$C$13)-DD453,MAX(0,$H453-SUM($DP453:FA453)))</f>
        <v/>
      </c>
      <c r="FC453">
        <f>MIN(BG452*(1+BG$6/Setup!$C$13)-DE453,MAX(0,$H453-SUM($DP453:FB453)))</f>
        <v/>
      </c>
      <c r="FD453">
        <f>MIN(BH452*(1+BH$6/Setup!$C$13)-DF453,MAX(0,$H453-SUM($DP453:FC453)))</f>
        <v/>
      </c>
      <c r="FE453">
        <f>MIN(BI452*(1+BI$6/Setup!$C$13)-DG453,MAX(0,$H453-SUM($DP453:FD453)))</f>
        <v/>
      </c>
      <c r="FF453">
        <f>MIN(BJ452*(1+BJ$6/Setup!$C$13)-DH453,MAX(0,$H453-SUM($DP453:FE453)))</f>
        <v/>
      </c>
      <c r="FG453">
        <f>MIN(BK452*(1+BK$6/Setup!$C$13)-DI453,MAX(0,$H453-SUM($DP453:FF453)))</f>
        <v/>
      </c>
      <c r="FH453">
        <f>MIN(BL452*(1+BL$6/Setup!$C$13)-DJ453,MAX(0,$H453-SUM($DP453:FG453)))</f>
        <v/>
      </c>
      <c r="FI453">
        <f>MIN(BM452*(1+BM$6/Setup!$C$13)-DK453,MAX(0,$H453-SUM($DP453:FH453)))</f>
        <v/>
      </c>
      <c r="FJ453">
        <f>MIN(BN452*(1+BN$6/Setup!$C$13)-DL453,MAX(0,$H453-SUM($DP453:FI453)))</f>
        <v/>
      </c>
      <c r="FK453">
        <f>MIN(BO452*(1+BO$6/Setup!$C$13)-DM453,MAX(0,$H453-SUM($DP453:FJ453)))</f>
        <v/>
      </c>
      <c r="FL453">
        <f>MIN(BP452*(1+BP$6/Setup!$C$13)-DN453,MAX(0,$H453-SUM($DP453:FK453)))</f>
        <v/>
      </c>
      <c r="FM453">
        <f>MIN(BQ452*(1+BQ$6/Setup!$C$13)-DO453,MAX(0,$H453-SUM($DP453:FL453)))</f>
        <v/>
      </c>
    </row>
    <row r="454">
      <c r="A454">
        <f>A453+1</f>
        <v/>
      </c>
      <c r="B454">
        <f>IF(Setup!$C$6="Every week",Setup!$C$7+7*(A454-1),IF(Setup!$C$6="Every 2 weeks",Setup!$C$7+14*(A454-1),IF(Setup!$C$6="Every month",EDATE(Setup!$C$7,A454-1),EOMONTH(Setup!$C$7,INT((A454-1+Setup!$C$20)/2)-1)+MIN(IF(MOD(A454-1+Setup!$C$20,2)=0,Setup!$C$18,Setup!$C$19),DAY(EOMONTH(Setup!$C$7,INT((A454-1+Setup!$C$20)/2)))))))</f>
        <v/>
      </c>
      <c r="C454">
        <f>N('Paycheck Plan'!J450)</f>
        <v/>
      </c>
      <c r="D454">
        <f>N('Paycheck Plan'!K450)</f>
        <v/>
      </c>
      <c r="E454">
        <f>MIN(MAX(0,Setup!$C$10-F453),MAX(0,Setup!$C$8+C454-G454))</f>
        <v/>
      </c>
      <c r="F454">
        <f>F453+E454</f>
        <v/>
      </c>
      <c r="G454">
        <f>MIN(Setup!$C$14,MAX(0,Setup!$C$8+C454))</f>
        <v/>
      </c>
      <c r="H454">
        <f>MAX(0,Setup!$C$8+C454-G454-E454)+SUM($T$7:$BQ$7)-SUM(BR454:DO454)</f>
        <v/>
      </c>
      <c r="I454">
        <f>SUMPRODUCT(T453:BQ453,$T$6:$BQ$6)/Setup!$C$13</f>
        <v/>
      </c>
      <c r="J454">
        <f>SUM(T454:BQ454)</f>
        <v/>
      </c>
      <c r="K454">
        <f>IF(MAX(DP454:FM454)&gt;0,MATCH(MAX(DP454:FM454),DP454:FM454,0),1)</f>
        <v/>
      </c>
      <c r="T454">
        <f>MAX(0,T453*(1+T$6/Setup!$C$13)-BR454-DP454)+IF($K454=1,$D454,0)</f>
        <v/>
      </c>
      <c r="U454">
        <f>MAX(0,U453*(1+U$6/Setup!$C$13)-BS454-DQ454)+IF($K454=2,$D454,0)</f>
        <v/>
      </c>
      <c r="V454">
        <f>MAX(0,V453*(1+V$6/Setup!$C$13)-BT454-DR454)+IF($K454=3,$D454,0)</f>
        <v/>
      </c>
      <c r="W454">
        <f>MAX(0,W453*(1+W$6/Setup!$C$13)-BU454-DS454)+IF($K454=4,$D454,0)</f>
        <v/>
      </c>
      <c r="X454">
        <f>MAX(0,X453*(1+X$6/Setup!$C$13)-BV454-DT454)+IF($K454=5,$D454,0)</f>
        <v/>
      </c>
      <c r="Y454">
        <f>MAX(0,Y453*(1+Y$6/Setup!$C$13)-BW454-DU454)+IF($K454=6,$D454,0)</f>
        <v/>
      </c>
      <c r="Z454">
        <f>MAX(0,Z453*(1+Z$6/Setup!$C$13)-BX454-DV454)+IF($K454=7,$D454,0)</f>
        <v/>
      </c>
      <c r="AA454">
        <f>MAX(0,AA453*(1+AA$6/Setup!$C$13)-BY454-DW454)+IF($K454=8,$D454,0)</f>
        <v/>
      </c>
      <c r="AB454">
        <f>MAX(0,AB453*(1+AB$6/Setup!$C$13)-BZ454-DX454)+IF($K454=9,$D454,0)</f>
        <v/>
      </c>
      <c r="AC454">
        <f>MAX(0,AC453*(1+AC$6/Setup!$C$13)-CA454-DY454)+IF($K454=10,$D454,0)</f>
        <v/>
      </c>
      <c r="AD454">
        <f>MAX(0,AD453*(1+AD$6/Setup!$C$13)-CB454-DZ454)+IF($K454=11,$D454,0)</f>
        <v/>
      </c>
      <c r="AE454">
        <f>MAX(0,AE453*(1+AE$6/Setup!$C$13)-CC454-EA454)+IF($K454=12,$D454,0)</f>
        <v/>
      </c>
      <c r="AF454">
        <f>MAX(0,AF453*(1+AF$6/Setup!$C$13)-CD454-EB454)+IF($K454=13,$D454,0)</f>
        <v/>
      </c>
      <c r="AG454">
        <f>MAX(0,AG453*(1+AG$6/Setup!$C$13)-CE454-EC454)+IF($K454=14,$D454,0)</f>
        <v/>
      </c>
      <c r="AH454">
        <f>MAX(0,AH453*(1+AH$6/Setup!$C$13)-CF454-ED454)+IF($K454=15,$D454,0)</f>
        <v/>
      </c>
      <c r="AI454">
        <f>MAX(0,AI453*(1+AI$6/Setup!$C$13)-CG454-EE454)+IF($K454=16,$D454,0)</f>
        <v/>
      </c>
      <c r="AJ454">
        <f>MAX(0,AJ453*(1+AJ$6/Setup!$C$13)-CH454-EF454)+IF($K454=17,$D454,0)</f>
        <v/>
      </c>
      <c r="AK454">
        <f>MAX(0,AK453*(1+AK$6/Setup!$C$13)-CI454-EG454)+IF($K454=18,$D454,0)</f>
        <v/>
      </c>
      <c r="AL454">
        <f>MAX(0,AL453*(1+AL$6/Setup!$C$13)-CJ454-EH454)+IF($K454=19,$D454,0)</f>
        <v/>
      </c>
      <c r="AM454">
        <f>MAX(0,AM453*(1+AM$6/Setup!$C$13)-CK454-EI454)+IF($K454=20,$D454,0)</f>
        <v/>
      </c>
      <c r="AN454">
        <f>MAX(0,AN453*(1+AN$6/Setup!$C$13)-CL454-EJ454)+IF($K454=21,$D454,0)</f>
        <v/>
      </c>
      <c r="AO454">
        <f>MAX(0,AO453*(1+AO$6/Setup!$C$13)-CM454-EK454)+IF($K454=22,$D454,0)</f>
        <v/>
      </c>
      <c r="AP454">
        <f>MAX(0,AP453*(1+AP$6/Setup!$C$13)-CN454-EL454)+IF($K454=23,$D454,0)</f>
        <v/>
      </c>
      <c r="AQ454">
        <f>MAX(0,AQ453*(1+AQ$6/Setup!$C$13)-CO454-EM454)+IF($K454=24,$D454,0)</f>
        <v/>
      </c>
      <c r="AR454">
        <f>MAX(0,AR453*(1+AR$6/Setup!$C$13)-CP454-EN454)+IF($K454=25,$D454,0)</f>
        <v/>
      </c>
      <c r="AS454">
        <f>MAX(0,AS453*(1+AS$6/Setup!$C$13)-CQ454-EO454)+IF($K454=26,$D454,0)</f>
        <v/>
      </c>
      <c r="AT454">
        <f>MAX(0,AT453*(1+AT$6/Setup!$C$13)-CR454-EP454)+IF($K454=27,$D454,0)</f>
        <v/>
      </c>
      <c r="AU454">
        <f>MAX(0,AU453*(1+AU$6/Setup!$C$13)-CS454-EQ454)+IF($K454=28,$D454,0)</f>
        <v/>
      </c>
      <c r="AV454">
        <f>MAX(0,AV453*(1+AV$6/Setup!$C$13)-CT454-ER454)+IF($K454=29,$D454,0)</f>
        <v/>
      </c>
      <c r="AW454">
        <f>MAX(0,AW453*(1+AW$6/Setup!$C$13)-CU454-ES454)+IF($K454=30,$D454,0)</f>
        <v/>
      </c>
      <c r="AX454">
        <f>MAX(0,AX453*(1+AX$6/Setup!$C$13)-CV454-ET454)+IF($K454=31,$D454,0)</f>
        <v/>
      </c>
      <c r="AY454">
        <f>MAX(0,AY453*(1+AY$6/Setup!$C$13)-CW454-EU454)+IF($K454=32,$D454,0)</f>
        <v/>
      </c>
      <c r="AZ454">
        <f>MAX(0,AZ453*(1+AZ$6/Setup!$C$13)-CX454-EV454)+IF($K454=33,$D454,0)</f>
        <v/>
      </c>
      <c r="BA454">
        <f>MAX(0,BA453*(1+BA$6/Setup!$C$13)-CY454-EW454)+IF($K454=34,$D454,0)</f>
        <v/>
      </c>
      <c r="BB454">
        <f>MAX(0,BB453*(1+BB$6/Setup!$C$13)-CZ454-EX454)+IF($K454=35,$D454,0)</f>
        <v/>
      </c>
      <c r="BC454">
        <f>MAX(0,BC453*(1+BC$6/Setup!$C$13)-DA454-EY454)+IF($K454=36,$D454,0)</f>
        <v/>
      </c>
      <c r="BD454">
        <f>MAX(0,BD453*(1+BD$6/Setup!$C$13)-DB454-EZ454)+IF($K454=37,$D454,0)</f>
        <v/>
      </c>
      <c r="BE454">
        <f>MAX(0,BE453*(1+BE$6/Setup!$C$13)-DC454-FA454)+IF($K454=38,$D454,0)</f>
        <v/>
      </c>
      <c r="BF454">
        <f>MAX(0,BF453*(1+BF$6/Setup!$C$13)-DD454-FB454)+IF($K454=39,$D454,0)</f>
        <v/>
      </c>
      <c r="BG454">
        <f>MAX(0,BG453*(1+BG$6/Setup!$C$13)-DE454-FC454)+IF($K454=40,$D454,0)</f>
        <v/>
      </c>
      <c r="BH454">
        <f>MAX(0,BH453*(1+BH$6/Setup!$C$13)-DF454-FD454)+IF($K454=41,$D454,0)</f>
        <v/>
      </c>
      <c r="BI454">
        <f>MAX(0,BI453*(1+BI$6/Setup!$C$13)-DG454-FE454)+IF($K454=42,$D454,0)</f>
        <v/>
      </c>
      <c r="BJ454">
        <f>MAX(0,BJ453*(1+BJ$6/Setup!$C$13)-DH454-FF454)+IF($K454=43,$D454,0)</f>
        <v/>
      </c>
      <c r="BK454">
        <f>MAX(0,BK453*(1+BK$6/Setup!$C$13)-DI454-FG454)+IF($K454=44,$D454,0)</f>
        <v/>
      </c>
      <c r="BL454">
        <f>MAX(0,BL453*(1+BL$6/Setup!$C$13)-DJ454-FH454)+IF($K454=45,$D454,0)</f>
        <v/>
      </c>
      <c r="BM454">
        <f>MAX(0,BM453*(1+BM$6/Setup!$C$13)-DK454-FI454)+IF($K454=46,$D454,0)</f>
        <v/>
      </c>
      <c r="BN454">
        <f>MAX(0,BN453*(1+BN$6/Setup!$C$13)-DL454-FJ454)+IF($K454=47,$D454,0)</f>
        <v/>
      </c>
      <c r="BO454">
        <f>MAX(0,BO453*(1+BO$6/Setup!$C$13)-DM454-FK454)+IF($K454=48,$D454,0)</f>
        <v/>
      </c>
      <c r="BP454">
        <f>MAX(0,BP453*(1+BP$6/Setup!$C$13)-DN454-FL454)+IF($K454=49,$D454,0)</f>
        <v/>
      </c>
      <c r="BQ454">
        <f>MAX(0,BQ453*(1+BQ$6/Setup!$C$13)-DO454-FM454)+IF($K454=50,$D454,0)</f>
        <v/>
      </c>
      <c r="BR454">
        <f>MIN(T453*(1+T$6/Setup!$C$13),T$7)</f>
        <v/>
      </c>
      <c r="BS454">
        <f>MIN(U453*(1+U$6/Setup!$C$13),U$7)</f>
        <v/>
      </c>
      <c r="BT454">
        <f>MIN(V453*(1+V$6/Setup!$C$13),V$7)</f>
        <v/>
      </c>
      <c r="BU454">
        <f>MIN(W453*(1+W$6/Setup!$C$13),W$7)</f>
        <v/>
      </c>
      <c r="BV454">
        <f>MIN(X453*(1+X$6/Setup!$C$13),X$7)</f>
        <v/>
      </c>
      <c r="BW454">
        <f>MIN(Y453*(1+Y$6/Setup!$C$13),Y$7)</f>
        <v/>
      </c>
      <c r="BX454">
        <f>MIN(Z453*(1+Z$6/Setup!$C$13),Z$7)</f>
        <v/>
      </c>
      <c r="BY454">
        <f>MIN(AA453*(1+AA$6/Setup!$C$13),AA$7)</f>
        <v/>
      </c>
      <c r="BZ454">
        <f>MIN(AB453*(1+AB$6/Setup!$C$13),AB$7)</f>
        <v/>
      </c>
      <c r="CA454">
        <f>MIN(AC453*(1+AC$6/Setup!$C$13),AC$7)</f>
        <v/>
      </c>
      <c r="CB454">
        <f>MIN(AD453*(1+AD$6/Setup!$C$13),AD$7)</f>
        <v/>
      </c>
      <c r="CC454">
        <f>MIN(AE453*(1+AE$6/Setup!$C$13),AE$7)</f>
        <v/>
      </c>
      <c r="CD454">
        <f>MIN(AF453*(1+AF$6/Setup!$C$13),AF$7)</f>
        <v/>
      </c>
      <c r="CE454">
        <f>MIN(AG453*(1+AG$6/Setup!$C$13),AG$7)</f>
        <v/>
      </c>
      <c r="CF454">
        <f>MIN(AH453*(1+AH$6/Setup!$C$13),AH$7)</f>
        <v/>
      </c>
      <c r="CG454">
        <f>MIN(AI453*(1+AI$6/Setup!$C$13),AI$7)</f>
        <v/>
      </c>
      <c r="CH454">
        <f>MIN(AJ453*(1+AJ$6/Setup!$C$13),AJ$7)</f>
        <v/>
      </c>
      <c r="CI454">
        <f>MIN(AK453*(1+AK$6/Setup!$C$13),AK$7)</f>
        <v/>
      </c>
      <c r="CJ454">
        <f>MIN(AL453*(1+AL$6/Setup!$C$13),AL$7)</f>
        <v/>
      </c>
      <c r="CK454">
        <f>MIN(AM453*(1+AM$6/Setup!$C$13),AM$7)</f>
        <v/>
      </c>
      <c r="CL454">
        <f>MIN(AN453*(1+AN$6/Setup!$C$13),AN$7)</f>
        <v/>
      </c>
      <c r="CM454">
        <f>MIN(AO453*(1+AO$6/Setup!$C$13),AO$7)</f>
        <v/>
      </c>
      <c r="CN454">
        <f>MIN(AP453*(1+AP$6/Setup!$C$13),AP$7)</f>
        <v/>
      </c>
      <c r="CO454">
        <f>MIN(AQ453*(1+AQ$6/Setup!$C$13),AQ$7)</f>
        <v/>
      </c>
      <c r="CP454">
        <f>MIN(AR453*(1+AR$6/Setup!$C$13),AR$7)</f>
        <v/>
      </c>
      <c r="CQ454">
        <f>MIN(AS453*(1+AS$6/Setup!$C$13),AS$7)</f>
        <v/>
      </c>
      <c r="CR454">
        <f>MIN(AT453*(1+AT$6/Setup!$C$13),AT$7)</f>
        <v/>
      </c>
      <c r="CS454">
        <f>MIN(AU453*(1+AU$6/Setup!$C$13),AU$7)</f>
        <v/>
      </c>
      <c r="CT454">
        <f>MIN(AV453*(1+AV$6/Setup!$C$13),AV$7)</f>
        <v/>
      </c>
      <c r="CU454">
        <f>MIN(AW453*(1+AW$6/Setup!$C$13),AW$7)</f>
        <v/>
      </c>
      <c r="CV454">
        <f>MIN(AX453*(1+AX$6/Setup!$C$13),AX$7)</f>
        <v/>
      </c>
      <c r="CW454">
        <f>MIN(AY453*(1+AY$6/Setup!$C$13),AY$7)</f>
        <v/>
      </c>
      <c r="CX454">
        <f>MIN(AZ453*(1+AZ$6/Setup!$C$13),AZ$7)</f>
        <v/>
      </c>
      <c r="CY454">
        <f>MIN(BA453*(1+BA$6/Setup!$C$13),BA$7)</f>
        <v/>
      </c>
      <c r="CZ454">
        <f>MIN(BB453*(1+BB$6/Setup!$C$13),BB$7)</f>
        <v/>
      </c>
      <c r="DA454">
        <f>MIN(BC453*(1+BC$6/Setup!$C$13),BC$7)</f>
        <v/>
      </c>
      <c r="DB454">
        <f>MIN(BD453*(1+BD$6/Setup!$C$13),BD$7)</f>
        <v/>
      </c>
      <c r="DC454">
        <f>MIN(BE453*(1+BE$6/Setup!$C$13),BE$7)</f>
        <v/>
      </c>
      <c r="DD454">
        <f>MIN(BF453*(1+BF$6/Setup!$C$13),BF$7)</f>
        <v/>
      </c>
      <c r="DE454">
        <f>MIN(BG453*(1+BG$6/Setup!$C$13),BG$7)</f>
        <v/>
      </c>
      <c r="DF454">
        <f>MIN(BH453*(1+BH$6/Setup!$C$13),BH$7)</f>
        <v/>
      </c>
      <c r="DG454">
        <f>MIN(BI453*(1+BI$6/Setup!$C$13),BI$7)</f>
        <v/>
      </c>
      <c r="DH454">
        <f>MIN(BJ453*(1+BJ$6/Setup!$C$13),BJ$7)</f>
        <v/>
      </c>
      <c r="DI454">
        <f>MIN(BK453*(1+BK$6/Setup!$C$13),BK$7)</f>
        <v/>
      </c>
      <c r="DJ454">
        <f>MIN(BL453*(1+BL$6/Setup!$C$13),BL$7)</f>
        <v/>
      </c>
      <c r="DK454">
        <f>MIN(BM453*(1+BM$6/Setup!$C$13),BM$7)</f>
        <v/>
      </c>
      <c r="DL454">
        <f>MIN(BN453*(1+BN$6/Setup!$C$13),BN$7)</f>
        <v/>
      </c>
      <c r="DM454">
        <f>MIN(BO453*(1+BO$6/Setup!$C$13),BO$7)</f>
        <v/>
      </c>
      <c r="DN454">
        <f>MIN(BP453*(1+BP$6/Setup!$C$13),BP$7)</f>
        <v/>
      </c>
      <c r="DO454">
        <f>MIN(BQ453*(1+BQ$6/Setup!$C$13),BQ$7)</f>
        <v/>
      </c>
      <c r="DP454">
        <f>MIN(T453*(1+T$6/Setup!$C$13)-BR454,$H454)</f>
        <v/>
      </c>
      <c r="DQ454">
        <f>MIN(U453*(1+U$6/Setup!$C$13)-BS454,MAX(0,$H454-SUM($DP454:DP454)))</f>
        <v/>
      </c>
      <c r="DR454">
        <f>MIN(V453*(1+V$6/Setup!$C$13)-BT454,MAX(0,$H454-SUM($DP454:DQ454)))</f>
        <v/>
      </c>
      <c r="DS454">
        <f>MIN(W453*(1+W$6/Setup!$C$13)-BU454,MAX(0,$H454-SUM($DP454:DR454)))</f>
        <v/>
      </c>
      <c r="DT454">
        <f>MIN(X453*(1+X$6/Setup!$C$13)-BV454,MAX(0,$H454-SUM($DP454:DS454)))</f>
        <v/>
      </c>
      <c r="DU454">
        <f>MIN(Y453*(1+Y$6/Setup!$C$13)-BW454,MAX(0,$H454-SUM($DP454:DT454)))</f>
        <v/>
      </c>
      <c r="DV454">
        <f>MIN(Z453*(1+Z$6/Setup!$C$13)-BX454,MAX(0,$H454-SUM($DP454:DU454)))</f>
        <v/>
      </c>
      <c r="DW454">
        <f>MIN(AA453*(1+AA$6/Setup!$C$13)-BY454,MAX(0,$H454-SUM($DP454:DV454)))</f>
        <v/>
      </c>
      <c r="DX454">
        <f>MIN(AB453*(1+AB$6/Setup!$C$13)-BZ454,MAX(0,$H454-SUM($DP454:DW454)))</f>
        <v/>
      </c>
      <c r="DY454">
        <f>MIN(AC453*(1+AC$6/Setup!$C$13)-CA454,MAX(0,$H454-SUM($DP454:DX454)))</f>
        <v/>
      </c>
      <c r="DZ454">
        <f>MIN(AD453*(1+AD$6/Setup!$C$13)-CB454,MAX(0,$H454-SUM($DP454:DY454)))</f>
        <v/>
      </c>
      <c r="EA454">
        <f>MIN(AE453*(1+AE$6/Setup!$C$13)-CC454,MAX(0,$H454-SUM($DP454:DZ454)))</f>
        <v/>
      </c>
      <c r="EB454">
        <f>MIN(AF453*(1+AF$6/Setup!$C$13)-CD454,MAX(0,$H454-SUM($DP454:EA454)))</f>
        <v/>
      </c>
      <c r="EC454">
        <f>MIN(AG453*(1+AG$6/Setup!$C$13)-CE454,MAX(0,$H454-SUM($DP454:EB454)))</f>
        <v/>
      </c>
      <c r="ED454">
        <f>MIN(AH453*(1+AH$6/Setup!$C$13)-CF454,MAX(0,$H454-SUM($DP454:EC454)))</f>
        <v/>
      </c>
      <c r="EE454">
        <f>MIN(AI453*(1+AI$6/Setup!$C$13)-CG454,MAX(0,$H454-SUM($DP454:ED454)))</f>
        <v/>
      </c>
      <c r="EF454">
        <f>MIN(AJ453*(1+AJ$6/Setup!$C$13)-CH454,MAX(0,$H454-SUM($DP454:EE454)))</f>
        <v/>
      </c>
      <c r="EG454">
        <f>MIN(AK453*(1+AK$6/Setup!$C$13)-CI454,MAX(0,$H454-SUM($DP454:EF454)))</f>
        <v/>
      </c>
      <c r="EH454">
        <f>MIN(AL453*(1+AL$6/Setup!$C$13)-CJ454,MAX(0,$H454-SUM($DP454:EG454)))</f>
        <v/>
      </c>
      <c r="EI454">
        <f>MIN(AM453*(1+AM$6/Setup!$C$13)-CK454,MAX(0,$H454-SUM($DP454:EH454)))</f>
        <v/>
      </c>
      <c r="EJ454">
        <f>MIN(AN453*(1+AN$6/Setup!$C$13)-CL454,MAX(0,$H454-SUM($DP454:EI454)))</f>
        <v/>
      </c>
      <c r="EK454">
        <f>MIN(AO453*(1+AO$6/Setup!$C$13)-CM454,MAX(0,$H454-SUM($DP454:EJ454)))</f>
        <v/>
      </c>
      <c r="EL454">
        <f>MIN(AP453*(1+AP$6/Setup!$C$13)-CN454,MAX(0,$H454-SUM($DP454:EK454)))</f>
        <v/>
      </c>
      <c r="EM454">
        <f>MIN(AQ453*(1+AQ$6/Setup!$C$13)-CO454,MAX(0,$H454-SUM($DP454:EL454)))</f>
        <v/>
      </c>
      <c r="EN454">
        <f>MIN(AR453*(1+AR$6/Setup!$C$13)-CP454,MAX(0,$H454-SUM($DP454:EM454)))</f>
        <v/>
      </c>
      <c r="EO454">
        <f>MIN(AS453*(1+AS$6/Setup!$C$13)-CQ454,MAX(0,$H454-SUM($DP454:EN454)))</f>
        <v/>
      </c>
      <c r="EP454">
        <f>MIN(AT453*(1+AT$6/Setup!$C$13)-CR454,MAX(0,$H454-SUM($DP454:EO454)))</f>
        <v/>
      </c>
      <c r="EQ454">
        <f>MIN(AU453*(1+AU$6/Setup!$C$13)-CS454,MAX(0,$H454-SUM($DP454:EP454)))</f>
        <v/>
      </c>
      <c r="ER454">
        <f>MIN(AV453*(1+AV$6/Setup!$C$13)-CT454,MAX(0,$H454-SUM($DP454:EQ454)))</f>
        <v/>
      </c>
      <c r="ES454">
        <f>MIN(AW453*(1+AW$6/Setup!$C$13)-CU454,MAX(0,$H454-SUM($DP454:ER454)))</f>
        <v/>
      </c>
      <c r="ET454">
        <f>MIN(AX453*(1+AX$6/Setup!$C$13)-CV454,MAX(0,$H454-SUM($DP454:ES454)))</f>
        <v/>
      </c>
      <c r="EU454">
        <f>MIN(AY453*(1+AY$6/Setup!$C$13)-CW454,MAX(0,$H454-SUM($DP454:ET454)))</f>
        <v/>
      </c>
      <c r="EV454">
        <f>MIN(AZ453*(1+AZ$6/Setup!$C$13)-CX454,MAX(0,$H454-SUM($DP454:EU454)))</f>
        <v/>
      </c>
      <c r="EW454">
        <f>MIN(BA453*(1+BA$6/Setup!$C$13)-CY454,MAX(0,$H454-SUM($DP454:EV454)))</f>
        <v/>
      </c>
      <c r="EX454">
        <f>MIN(BB453*(1+BB$6/Setup!$C$13)-CZ454,MAX(0,$H454-SUM($DP454:EW454)))</f>
        <v/>
      </c>
      <c r="EY454">
        <f>MIN(BC453*(1+BC$6/Setup!$C$13)-DA454,MAX(0,$H454-SUM($DP454:EX454)))</f>
        <v/>
      </c>
      <c r="EZ454">
        <f>MIN(BD453*(1+BD$6/Setup!$C$13)-DB454,MAX(0,$H454-SUM($DP454:EY454)))</f>
        <v/>
      </c>
      <c r="FA454">
        <f>MIN(BE453*(1+BE$6/Setup!$C$13)-DC454,MAX(0,$H454-SUM($DP454:EZ454)))</f>
        <v/>
      </c>
      <c r="FB454">
        <f>MIN(BF453*(1+BF$6/Setup!$C$13)-DD454,MAX(0,$H454-SUM($DP454:FA454)))</f>
        <v/>
      </c>
      <c r="FC454">
        <f>MIN(BG453*(1+BG$6/Setup!$C$13)-DE454,MAX(0,$H454-SUM($DP454:FB454)))</f>
        <v/>
      </c>
      <c r="FD454">
        <f>MIN(BH453*(1+BH$6/Setup!$C$13)-DF454,MAX(0,$H454-SUM($DP454:FC454)))</f>
        <v/>
      </c>
      <c r="FE454">
        <f>MIN(BI453*(1+BI$6/Setup!$C$13)-DG454,MAX(0,$H454-SUM($DP454:FD454)))</f>
        <v/>
      </c>
      <c r="FF454">
        <f>MIN(BJ453*(1+BJ$6/Setup!$C$13)-DH454,MAX(0,$H454-SUM($DP454:FE454)))</f>
        <v/>
      </c>
      <c r="FG454">
        <f>MIN(BK453*(1+BK$6/Setup!$C$13)-DI454,MAX(0,$H454-SUM($DP454:FF454)))</f>
        <v/>
      </c>
      <c r="FH454">
        <f>MIN(BL453*(1+BL$6/Setup!$C$13)-DJ454,MAX(0,$H454-SUM($DP454:FG454)))</f>
        <v/>
      </c>
      <c r="FI454">
        <f>MIN(BM453*(1+BM$6/Setup!$C$13)-DK454,MAX(0,$H454-SUM($DP454:FH454)))</f>
        <v/>
      </c>
      <c r="FJ454">
        <f>MIN(BN453*(1+BN$6/Setup!$C$13)-DL454,MAX(0,$H454-SUM($DP454:FI454)))</f>
        <v/>
      </c>
      <c r="FK454">
        <f>MIN(BO453*(1+BO$6/Setup!$C$13)-DM454,MAX(0,$H454-SUM($DP454:FJ454)))</f>
        <v/>
      </c>
      <c r="FL454">
        <f>MIN(BP453*(1+BP$6/Setup!$C$13)-DN454,MAX(0,$H454-SUM($DP454:FK454)))</f>
        <v/>
      </c>
      <c r="FM454">
        <f>MIN(BQ453*(1+BQ$6/Setup!$C$13)-DO454,MAX(0,$H454-SUM($DP454:FL454)))</f>
        <v/>
      </c>
    </row>
    <row r="455">
      <c r="A455">
        <f>A454+1</f>
        <v/>
      </c>
      <c r="B455">
        <f>IF(Setup!$C$6="Every week",Setup!$C$7+7*(A455-1),IF(Setup!$C$6="Every 2 weeks",Setup!$C$7+14*(A455-1),IF(Setup!$C$6="Every month",EDATE(Setup!$C$7,A455-1),EOMONTH(Setup!$C$7,INT((A455-1+Setup!$C$20)/2)-1)+MIN(IF(MOD(A455-1+Setup!$C$20,2)=0,Setup!$C$18,Setup!$C$19),DAY(EOMONTH(Setup!$C$7,INT((A455-1+Setup!$C$20)/2)))))))</f>
        <v/>
      </c>
      <c r="C455">
        <f>N('Paycheck Plan'!J451)</f>
        <v/>
      </c>
      <c r="D455">
        <f>N('Paycheck Plan'!K451)</f>
        <v/>
      </c>
      <c r="E455">
        <f>MIN(MAX(0,Setup!$C$10-F454),MAX(0,Setup!$C$8+C455-G455))</f>
        <v/>
      </c>
      <c r="F455">
        <f>F454+E455</f>
        <v/>
      </c>
      <c r="G455">
        <f>MIN(Setup!$C$14,MAX(0,Setup!$C$8+C455))</f>
        <v/>
      </c>
      <c r="H455">
        <f>MAX(0,Setup!$C$8+C455-G455-E455)+SUM($T$7:$BQ$7)-SUM(BR455:DO455)</f>
        <v/>
      </c>
      <c r="I455">
        <f>SUMPRODUCT(T454:BQ454,$T$6:$BQ$6)/Setup!$C$13</f>
        <v/>
      </c>
      <c r="J455">
        <f>SUM(T455:BQ455)</f>
        <v/>
      </c>
      <c r="K455">
        <f>IF(MAX(DP455:FM455)&gt;0,MATCH(MAX(DP455:FM455),DP455:FM455,0),1)</f>
        <v/>
      </c>
      <c r="T455">
        <f>MAX(0,T454*(1+T$6/Setup!$C$13)-BR455-DP455)+IF($K455=1,$D455,0)</f>
        <v/>
      </c>
      <c r="U455">
        <f>MAX(0,U454*(1+U$6/Setup!$C$13)-BS455-DQ455)+IF($K455=2,$D455,0)</f>
        <v/>
      </c>
      <c r="V455">
        <f>MAX(0,V454*(1+V$6/Setup!$C$13)-BT455-DR455)+IF($K455=3,$D455,0)</f>
        <v/>
      </c>
      <c r="W455">
        <f>MAX(0,W454*(1+W$6/Setup!$C$13)-BU455-DS455)+IF($K455=4,$D455,0)</f>
        <v/>
      </c>
      <c r="X455">
        <f>MAX(0,X454*(1+X$6/Setup!$C$13)-BV455-DT455)+IF($K455=5,$D455,0)</f>
        <v/>
      </c>
      <c r="Y455">
        <f>MAX(0,Y454*(1+Y$6/Setup!$C$13)-BW455-DU455)+IF($K455=6,$D455,0)</f>
        <v/>
      </c>
      <c r="Z455">
        <f>MAX(0,Z454*(1+Z$6/Setup!$C$13)-BX455-DV455)+IF($K455=7,$D455,0)</f>
        <v/>
      </c>
      <c r="AA455">
        <f>MAX(0,AA454*(1+AA$6/Setup!$C$13)-BY455-DW455)+IF($K455=8,$D455,0)</f>
        <v/>
      </c>
      <c r="AB455">
        <f>MAX(0,AB454*(1+AB$6/Setup!$C$13)-BZ455-DX455)+IF($K455=9,$D455,0)</f>
        <v/>
      </c>
      <c r="AC455">
        <f>MAX(0,AC454*(1+AC$6/Setup!$C$13)-CA455-DY455)+IF($K455=10,$D455,0)</f>
        <v/>
      </c>
      <c r="AD455">
        <f>MAX(0,AD454*(1+AD$6/Setup!$C$13)-CB455-DZ455)+IF($K455=11,$D455,0)</f>
        <v/>
      </c>
      <c r="AE455">
        <f>MAX(0,AE454*(1+AE$6/Setup!$C$13)-CC455-EA455)+IF($K455=12,$D455,0)</f>
        <v/>
      </c>
      <c r="AF455">
        <f>MAX(0,AF454*(1+AF$6/Setup!$C$13)-CD455-EB455)+IF($K455=13,$D455,0)</f>
        <v/>
      </c>
      <c r="AG455">
        <f>MAX(0,AG454*(1+AG$6/Setup!$C$13)-CE455-EC455)+IF($K455=14,$D455,0)</f>
        <v/>
      </c>
      <c r="AH455">
        <f>MAX(0,AH454*(1+AH$6/Setup!$C$13)-CF455-ED455)+IF($K455=15,$D455,0)</f>
        <v/>
      </c>
      <c r="AI455">
        <f>MAX(0,AI454*(1+AI$6/Setup!$C$13)-CG455-EE455)+IF($K455=16,$D455,0)</f>
        <v/>
      </c>
      <c r="AJ455">
        <f>MAX(0,AJ454*(1+AJ$6/Setup!$C$13)-CH455-EF455)+IF($K455=17,$D455,0)</f>
        <v/>
      </c>
      <c r="AK455">
        <f>MAX(0,AK454*(1+AK$6/Setup!$C$13)-CI455-EG455)+IF($K455=18,$D455,0)</f>
        <v/>
      </c>
      <c r="AL455">
        <f>MAX(0,AL454*(1+AL$6/Setup!$C$13)-CJ455-EH455)+IF($K455=19,$D455,0)</f>
        <v/>
      </c>
      <c r="AM455">
        <f>MAX(0,AM454*(1+AM$6/Setup!$C$13)-CK455-EI455)+IF($K455=20,$D455,0)</f>
        <v/>
      </c>
      <c r="AN455">
        <f>MAX(0,AN454*(1+AN$6/Setup!$C$13)-CL455-EJ455)+IF($K455=21,$D455,0)</f>
        <v/>
      </c>
      <c r="AO455">
        <f>MAX(0,AO454*(1+AO$6/Setup!$C$13)-CM455-EK455)+IF($K455=22,$D455,0)</f>
        <v/>
      </c>
      <c r="AP455">
        <f>MAX(0,AP454*(1+AP$6/Setup!$C$13)-CN455-EL455)+IF($K455=23,$D455,0)</f>
        <v/>
      </c>
      <c r="AQ455">
        <f>MAX(0,AQ454*(1+AQ$6/Setup!$C$13)-CO455-EM455)+IF($K455=24,$D455,0)</f>
        <v/>
      </c>
      <c r="AR455">
        <f>MAX(0,AR454*(1+AR$6/Setup!$C$13)-CP455-EN455)+IF($K455=25,$D455,0)</f>
        <v/>
      </c>
      <c r="AS455">
        <f>MAX(0,AS454*(1+AS$6/Setup!$C$13)-CQ455-EO455)+IF($K455=26,$D455,0)</f>
        <v/>
      </c>
      <c r="AT455">
        <f>MAX(0,AT454*(1+AT$6/Setup!$C$13)-CR455-EP455)+IF($K455=27,$D455,0)</f>
        <v/>
      </c>
      <c r="AU455">
        <f>MAX(0,AU454*(1+AU$6/Setup!$C$13)-CS455-EQ455)+IF($K455=28,$D455,0)</f>
        <v/>
      </c>
      <c r="AV455">
        <f>MAX(0,AV454*(1+AV$6/Setup!$C$13)-CT455-ER455)+IF($K455=29,$D455,0)</f>
        <v/>
      </c>
      <c r="AW455">
        <f>MAX(0,AW454*(1+AW$6/Setup!$C$13)-CU455-ES455)+IF($K455=30,$D455,0)</f>
        <v/>
      </c>
      <c r="AX455">
        <f>MAX(0,AX454*(1+AX$6/Setup!$C$13)-CV455-ET455)+IF($K455=31,$D455,0)</f>
        <v/>
      </c>
      <c r="AY455">
        <f>MAX(0,AY454*(1+AY$6/Setup!$C$13)-CW455-EU455)+IF($K455=32,$D455,0)</f>
        <v/>
      </c>
      <c r="AZ455">
        <f>MAX(0,AZ454*(1+AZ$6/Setup!$C$13)-CX455-EV455)+IF($K455=33,$D455,0)</f>
        <v/>
      </c>
      <c r="BA455">
        <f>MAX(0,BA454*(1+BA$6/Setup!$C$13)-CY455-EW455)+IF($K455=34,$D455,0)</f>
        <v/>
      </c>
      <c r="BB455">
        <f>MAX(0,BB454*(1+BB$6/Setup!$C$13)-CZ455-EX455)+IF($K455=35,$D455,0)</f>
        <v/>
      </c>
      <c r="BC455">
        <f>MAX(0,BC454*(1+BC$6/Setup!$C$13)-DA455-EY455)+IF($K455=36,$D455,0)</f>
        <v/>
      </c>
      <c r="BD455">
        <f>MAX(0,BD454*(1+BD$6/Setup!$C$13)-DB455-EZ455)+IF($K455=37,$D455,0)</f>
        <v/>
      </c>
      <c r="BE455">
        <f>MAX(0,BE454*(1+BE$6/Setup!$C$13)-DC455-FA455)+IF($K455=38,$D455,0)</f>
        <v/>
      </c>
      <c r="BF455">
        <f>MAX(0,BF454*(1+BF$6/Setup!$C$13)-DD455-FB455)+IF($K455=39,$D455,0)</f>
        <v/>
      </c>
      <c r="BG455">
        <f>MAX(0,BG454*(1+BG$6/Setup!$C$13)-DE455-FC455)+IF($K455=40,$D455,0)</f>
        <v/>
      </c>
      <c r="BH455">
        <f>MAX(0,BH454*(1+BH$6/Setup!$C$13)-DF455-FD455)+IF($K455=41,$D455,0)</f>
        <v/>
      </c>
      <c r="BI455">
        <f>MAX(0,BI454*(1+BI$6/Setup!$C$13)-DG455-FE455)+IF($K455=42,$D455,0)</f>
        <v/>
      </c>
      <c r="BJ455">
        <f>MAX(0,BJ454*(1+BJ$6/Setup!$C$13)-DH455-FF455)+IF($K455=43,$D455,0)</f>
        <v/>
      </c>
      <c r="BK455">
        <f>MAX(0,BK454*(1+BK$6/Setup!$C$13)-DI455-FG455)+IF($K455=44,$D455,0)</f>
        <v/>
      </c>
      <c r="BL455">
        <f>MAX(0,BL454*(1+BL$6/Setup!$C$13)-DJ455-FH455)+IF($K455=45,$D455,0)</f>
        <v/>
      </c>
      <c r="BM455">
        <f>MAX(0,BM454*(1+BM$6/Setup!$C$13)-DK455-FI455)+IF($K455=46,$D455,0)</f>
        <v/>
      </c>
      <c r="BN455">
        <f>MAX(0,BN454*(1+BN$6/Setup!$C$13)-DL455-FJ455)+IF($K455=47,$D455,0)</f>
        <v/>
      </c>
      <c r="BO455">
        <f>MAX(0,BO454*(1+BO$6/Setup!$C$13)-DM455-FK455)+IF($K455=48,$D455,0)</f>
        <v/>
      </c>
      <c r="BP455">
        <f>MAX(0,BP454*(1+BP$6/Setup!$C$13)-DN455-FL455)+IF($K455=49,$D455,0)</f>
        <v/>
      </c>
      <c r="BQ455">
        <f>MAX(0,BQ454*(1+BQ$6/Setup!$C$13)-DO455-FM455)+IF($K455=50,$D455,0)</f>
        <v/>
      </c>
      <c r="BR455">
        <f>MIN(T454*(1+T$6/Setup!$C$13),T$7)</f>
        <v/>
      </c>
      <c r="BS455">
        <f>MIN(U454*(1+U$6/Setup!$C$13),U$7)</f>
        <v/>
      </c>
      <c r="BT455">
        <f>MIN(V454*(1+V$6/Setup!$C$13),V$7)</f>
        <v/>
      </c>
      <c r="BU455">
        <f>MIN(W454*(1+W$6/Setup!$C$13),W$7)</f>
        <v/>
      </c>
      <c r="BV455">
        <f>MIN(X454*(1+X$6/Setup!$C$13),X$7)</f>
        <v/>
      </c>
      <c r="BW455">
        <f>MIN(Y454*(1+Y$6/Setup!$C$13),Y$7)</f>
        <v/>
      </c>
      <c r="BX455">
        <f>MIN(Z454*(1+Z$6/Setup!$C$13),Z$7)</f>
        <v/>
      </c>
      <c r="BY455">
        <f>MIN(AA454*(1+AA$6/Setup!$C$13),AA$7)</f>
        <v/>
      </c>
      <c r="BZ455">
        <f>MIN(AB454*(1+AB$6/Setup!$C$13),AB$7)</f>
        <v/>
      </c>
      <c r="CA455">
        <f>MIN(AC454*(1+AC$6/Setup!$C$13),AC$7)</f>
        <v/>
      </c>
      <c r="CB455">
        <f>MIN(AD454*(1+AD$6/Setup!$C$13),AD$7)</f>
        <v/>
      </c>
      <c r="CC455">
        <f>MIN(AE454*(1+AE$6/Setup!$C$13),AE$7)</f>
        <v/>
      </c>
      <c r="CD455">
        <f>MIN(AF454*(1+AF$6/Setup!$C$13),AF$7)</f>
        <v/>
      </c>
      <c r="CE455">
        <f>MIN(AG454*(1+AG$6/Setup!$C$13),AG$7)</f>
        <v/>
      </c>
      <c r="CF455">
        <f>MIN(AH454*(1+AH$6/Setup!$C$13),AH$7)</f>
        <v/>
      </c>
      <c r="CG455">
        <f>MIN(AI454*(1+AI$6/Setup!$C$13),AI$7)</f>
        <v/>
      </c>
      <c r="CH455">
        <f>MIN(AJ454*(1+AJ$6/Setup!$C$13),AJ$7)</f>
        <v/>
      </c>
      <c r="CI455">
        <f>MIN(AK454*(1+AK$6/Setup!$C$13),AK$7)</f>
        <v/>
      </c>
      <c r="CJ455">
        <f>MIN(AL454*(1+AL$6/Setup!$C$13),AL$7)</f>
        <v/>
      </c>
      <c r="CK455">
        <f>MIN(AM454*(1+AM$6/Setup!$C$13),AM$7)</f>
        <v/>
      </c>
      <c r="CL455">
        <f>MIN(AN454*(1+AN$6/Setup!$C$13),AN$7)</f>
        <v/>
      </c>
      <c r="CM455">
        <f>MIN(AO454*(1+AO$6/Setup!$C$13),AO$7)</f>
        <v/>
      </c>
      <c r="CN455">
        <f>MIN(AP454*(1+AP$6/Setup!$C$13),AP$7)</f>
        <v/>
      </c>
      <c r="CO455">
        <f>MIN(AQ454*(1+AQ$6/Setup!$C$13),AQ$7)</f>
        <v/>
      </c>
      <c r="CP455">
        <f>MIN(AR454*(1+AR$6/Setup!$C$13),AR$7)</f>
        <v/>
      </c>
      <c r="CQ455">
        <f>MIN(AS454*(1+AS$6/Setup!$C$13),AS$7)</f>
        <v/>
      </c>
      <c r="CR455">
        <f>MIN(AT454*(1+AT$6/Setup!$C$13),AT$7)</f>
        <v/>
      </c>
      <c r="CS455">
        <f>MIN(AU454*(1+AU$6/Setup!$C$13),AU$7)</f>
        <v/>
      </c>
      <c r="CT455">
        <f>MIN(AV454*(1+AV$6/Setup!$C$13),AV$7)</f>
        <v/>
      </c>
      <c r="CU455">
        <f>MIN(AW454*(1+AW$6/Setup!$C$13),AW$7)</f>
        <v/>
      </c>
      <c r="CV455">
        <f>MIN(AX454*(1+AX$6/Setup!$C$13),AX$7)</f>
        <v/>
      </c>
      <c r="CW455">
        <f>MIN(AY454*(1+AY$6/Setup!$C$13),AY$7)</f>
        <v/>
      </c>
      <c r="CX455">
        <f>MIN(AZ454*(1+AZ$6/Setup!$C$13),AZ$7)</f>
        <v/>
      </c>
      <c r="CY455">
        <f>MIN(BA454*(1+BA$6/Setup!$C$13),BA$7)</f>
        <v/>
      </c>
      <c r="CZ455">
        <f>MIN(BB454*(1+BB$6/Setup!$C$13),BB$7)</f>
        <v/>
      </c>
      <c r="DA455">
        <f>MIN(BC454*(1+BC$6/Setup!$C$13),BC$7)</f>
        <v/>
      </c>
      <c r="DB455">
        <f>MIN(BD454*(1+BD$6/Setup!$C$13),BD$7)</f>
        <v/>
      </c>
      <c r="DC455">
        <f>MIN(BE454*(1+BE$6/Setup!$C$13),BE$7)</f>
        <v/>
      </c>
      <c r="DD455">
        <f>MIN(BF454*(1+BF$6/Setup!$C$13),BF$7)</f>
        <v/>
      </c>
      <c r="DE455">
        <f>MIN(BG454*(1+BG$6/Setup!$C$13),BG$7)</f>
        <v/>
      </c>
      <c r="DF455">
        <f>MIN(BH454*(1+BH$6/Setup!$C$13),BH$7)</f>
        <v/>
      </c>
      <c r="DG455">
        <f>MIN(BI454*(1+BI$6/Setup!$C$13),BI$7)</f>
        <v/>
      </c>
      <c r="DH455">
        <f>MIN(BJ454*(1+BJ$6/Setup!$C$13),BJ$7)</f>
        <v/>
      </c>
      <c r="DI455">
        <f>MIN(BK454*(1+BK$6/Setup!$C$13),BK$7)</f>
        <v/>
      </c>
      <c r="DJ455">
        <f>MIN(BL454*(1+BL$6/Setup!$C$13),BL$7)</f>
        <v/>
      </c>
      <c r="DK455">
        <f>MIN(BM454*(1+BM$6/Setup!$C$13),BM$7)</f>
        <v/>
      </c>
      <c r="DL455">
        <f>MIN(BN454*(1+BN$6/Setup!$C$13),BN$7)</f>
        <v/>
      </c>
      <c r="DM455">
        <f>MIN(BO454*(1+BO$6/Setup!$C$13),BO$7)</f>
        <v/>
      </c>
      <c r="DN455">
        <f>MIN(BP454*(1+BP$6/Setup!$C$13),BP$7)</f>
        <v/>
      </c>
      <c r="DO455">
        <f>MIN(BQ454*(1+BQ$6/Setup!$C$13),BQ$7)</f>
        <v/>
      </c>
      <c r="DP455">
        <f>MIN(T454*(1+T$6/Setup!$C$13)-BR455,$H455)</f>
        <v/>
      </c>
      <c r="DQ455">
        <f>MIN(U454*(1+U$6/Setup!$C$13)-BS455,MAX(0,$H455-SUM($DP455:DP455)))</f>
        <v/>
      </c>
      <c r="DR455">
        <f>MIN(V454*(1+V$6/Setup!$C$13)-BT455,MAX(0,$H455-SUM($DP455:DQ455)))</f>
        <v/>
      </c>
      <c r="DS455">
        <f>MIN(W454*(1+W$6/Setup!$C$13)-BU455,MAX(0,$H455-SUM($DP455:DR455)))</f>
        <v/>
      </c>
      <c r="DT455">
        <f>MIN(X454*(1+X$6/Setup!$C$13)-BV455,MAX(0,$H455-SUM($DP455:DS455)))</f>
        <v/>
      </c>
      <c r="DU455">
        <f>MIN(Y454*(1+Y$6/Setup!$C$13)-BW455,MAX(0,$H455-SUM($DP455:DT455)))</f>
        <v/>
      </c>
      <c r="DV455">
        <f>MIN(Z454*(1+Z$6/Setup!$C$13)-BX455,MAX(0,$H455-SUM($DP455:DU455)))</f>
        <v/>
      </c>
      <c r="DW455">
        <f>MIN(AA454*(1+AA$6/Setup!$C$13)-BY455,MAX(0,$H455-SUM($DP455:DV455)))</f>
        <v/>
      </c>
      <c r="DX455">
        <f>MIN(AB454*(1+AB$6/Setup!$C$13)-BZ455,MAX(0,$H455-SUM($DP455:DW455)))</f>
        <v/>
      </c>
      <c r="DY455">
        <f>MIN(AC454*(1+AC$6/Setup!$C$13)-CA455,MAX(0,$H455-SUM($DP455:DX455)))</f>
        <v/>
      </c>
      <c r="DZ455">
        <f>MIN(AD454*(1+AD$6/Setup!$C$13)-CB455,MAX(0,$H455-SUM($DP455:DY455)))</f>
        <v/>
      </c>
      <c r="EA455">
        <f>MIN(AE454*(1+AE$6/Setup!$C$13)-CC455,MAX(0,$H455-SUM($DP455:DZ455)))</f>
        <v/>
      </c>
      <c r="EB455">
        <f>MIN(AF454*(1+AF$6/Setup!$C$13)-CD455,MAX(0,$H455-SUM($DP455:EA455)))</f>
        <v/>
      </c>
      <c r="EC455">
        <f>MIN(AG454*(1+AG$6/Setup!$C$13)-CE455,MAX(0,$H455-SUM($DP455:EB455)))</f>
        <v/>
      </c>
      <c r="ED455">
        <f>MIN(AH454*(1+AH$6/Setup!$C$13)-CF455,MAX(0,$H455-SUM($DP455:EC455)))</f>
        <v/>
      </c>
      <c r="EE455">
        <f>MIN(AI454*(1+AI$6/Setup!$C$13)-CG455,MAX(0,$H455-SUM($DP455:ED455)))</f>
        <v/>
      </c>
      <c r="EF455">
        <f>MIN(AJ454*(1+AJ$6/Setup!$C$13)-CH455,MAX(0,$H455-SUM($DP455:EE455)))</f>
        <v/>
      </c>
      <c r="EG455">
        <f>MIN(AK454*(1+AK$6/Setup!$C$13)-CI455,MAX(0,$H455-SUM($DP455:EF455)))</f>
        <v/>
      </c>
      <c r="EH455">
        <f>MIN(AL454*(1+AL$6/Setup!$C$13)-CJ455,MAX(0,$H455-SUM($DP455:EG455)))</f>
        <v/>
      </c>
      <c r="EI455">
        <f>MIN(AM454*(1+AM$6/Setup!$C$13)-CK455,MAX(0,$H455-SUM($DP455:EH455)))</f>
        <v/>
      </c>
      <c r="EJ455">
        <f>MIN(AN454*(1+AN$6/Setup!$C$13)-CL455,MAX(0,$H455-SUM($DP455:EI455)))</f>
        <v/>
      </c>
      <c r="EK455">
        <f>MIN(AO454*(1+AO$6/Setup!$C$13)-CM455,MAX(0,$H455-SUM($DP455:EJ455)))</f>
        <v/>
      </c>
      <c r="EL455">
        <f>MIN(AP454*(1+AP$6/Setup!$C$13)-CN455,MAX(0,$H455-SUM($DP455:EK455)))</f>
        <v/>
      </c>
      <c r="EM455">
        <f>MIN(AQ454*(1+AQ$6/Setup!$C$13)-CO455,MAX(0,$H455-SUM($DP455:EL455)))</f>
        <v/>
      </c>
      <c r="EN455">
        <f>MIN(AR454*(1+AR$6/Setup!$C$13)-CP455,MAX(0,$H455-SUM($DP455:EM455)))</f>
        <v/>
      </c>
      <c r="EO455">
        <f>MIN(AS454*(1+AS$6/Setup!$C$13)-CQ455,MAX(0,$H455-SUM($DP455:EN455)))</f>
        <v/>
      </c>
      <c r="EP455">
        <f>MIN(AT454*(1+AT$6/Setup!$C$13)-CR455,MAX(0,$H455-SUM($DP455:EO455)))</f>
        <v/>
      </c>
      <c r="EQ455">
        <f>MIN(AU454*(1+AU$6/Setup!$C$13)-CS455,MAX(0,$H455-SUM($DP455:EP455)))</f>
        <v/>
      </c>
      <c r="ER455">
        <f>MIN(AV454*(1+AV$6/Setup!$C$13)-CT455,MAX(0,$H455-SUM($DP455:EQ455)))</f>
        <v/>
      </c>
      <c r="ES455">
        <f>MIN(AW454*(1+AW$6/Setup!$C$13)-CU455,MAX(0,$H455-SUM($DP455:ER455)))</f>
        <v/>
      </c>
      <c r="ET455">
        <f>MIN(AX454*(1+AX$6/Setup!$C$13)-CV455,MAX(0,$H455-SUM($DP455:ES455)))</f>
        <v/>
      </c>
      <c r="EU455">
        <f>MIN(AY454*(1+AY$6/Setup!$C$13)-CW455,MAX(0,$H455-SUM($DP455:ET455)))</f>
        <v/>
      </c>
      <c r="EV455">
        <f>MIN(AZ454*(1+AZ$6/Setup!$C$13)-CX455,MAX(0,$H455-SUM($DP455:EU455)))</f>
        <v/>
      </c>
      <c r="EW455">
        <f>MIN(BA454*(1+BA$6/Setup!$C$13)-CY455,MAX(0,$H455-SUM($DP455:EV455)))</f>
        <v/>
      </c>
      <c r="EX455">
        <f>MIN(BB454*(1+BB$6/Setup!$C$13)-CZ455,MAX(0,$H455-SUM($DP455:EW455)))</f>
        <v/>
      </c>
      <c r="EY455">
        <f>MIN(BC454*(1+BC$6/Setup!$C$13)-DA455,MAX(0,$H455-SUM($DP455:EX455)))</f>
        <v/>
      </c>
      <c r="EZ455">
        <f>MIN(BD454*(1+BD$6/Setup!$C$13)-DB455,MAX(0,$H455-SUM($DP455:EY455)))</f>
        <v/>
      </c>
      <c r="FA455">
        <f>MIN(BE454*(1+BE$6/Setup!$C$13)-DC455,MAX(0,$H455-SUM($DP455:EZ455)))</f>
        <v/>
      </c>
      <c r="FB455">
        <f>MIN(BF454*(1+BF$6/Setup!$C$13)-DD455,MAX(0,$H455-SUM($DP455:FA455)))</f>
        <v/>
      </c>
      <c r="FC455">
        <f>MIN(BG454*(1+BG$6/Setup!$C$13)-DE455,MAX(0,$H455-SUM($DP455:FB455)))</f>
        <v/>
      </c>
      <c r="FD455">
        <f>MIN(BH454*(1+BH$6/Setup!$C$13)-DF455,MAX(0,$H455-SUM($DP455:FC455)))</f>
        <v/>
      </c>
      <c r="FE455">
        <f>MIN(BI454*(1+BI$6/Setup!$C$13)-DG455,MAX(0,$H455-SUM($DP455:FD455)))</f>
        <v/>
      </c>
      <c r="FF455">
        <f>MIN(BJ454*(1+BJ$6/Setup!$C$13)-DH455,MAX(0,$H455-SUM($DP455:FE455)))</f>
        <v/>
      </c>
      <c r="FG455">
        <f>MIN(BK454*(1+BK$6/Setup!$C$13)-DI455,MAX(0,$H455-SUM($DP455:FF455)))</f>
        <v/>
      </c>
      <c r="FH455">
        <f>MIN(BL454*(1+BL$6/Setup!$C$13)-DJ455,MAX(0,$H455-SUM($DP455:FG455)))</f>
        <v/>
      </c>
      <c r="FI455">
        <f>MIN(BM454*(1+BM$6/Setup!$C$13)-DK455,MAX(0,$H455-SUM($DP455:FH455)))</f>
        <v/>
      </c>
      <c r="FJ455">
        <f>MIN(BN454*(1+BN$6/Setup!$C$13)-DL455,MAX(0,$H455-SUM($DP455:FI455)))</f>
        <v/>
      </c>
      <c r="FK455">
        <f>MIN(BO454*(1+BO$6/Setup!$C$13)-DM455,MAX(0,$H455-SUM($DP455:FJ455)))</f>
        <v/>
      </c>
      <c r="FL455">
        <f>MIN(BP454*(1+BP$6/Setup!$C$13)-DN455,MAX(0,$H455-SUM($DP455:FK455)))</f>
        <v/>
      </c>
      <c r="FM455">
        <f>MIN(BQ454*(1+BQ$6/Setup!$C$13)-DO455,MAX(0,$H455-SUM($DP455:FL455)))</f>
        <v/>
      </c>
    </row>
    <row r="456">
      <c r="A456">
        <f>A455+1</f>
        <v/>
      </c>
      <c r="B456">
        <f>IF(Setup!$C$6="Every week",Setup!$C$7+7*(A456-1),IF(Setup!$C$6="Every 2 weeks",Setup!$C$7+14*(A456-1),IF(Setup!$C$6="Every month",EDATE(Setup!$C$7,A456-1),EOMONTH(Setup!$C$7,INT((A456-1+Setup!$C$20)/2)-1)+MIN(IF(MOD(A456-1+Setup!$C$20,2)=0,Setup!$C$18,Setup!$C$19),DAY(EOMONTH(Setup!$C$7,INT((A456-1+Setup!$C$20)/2)))))))</f>
        <v/>
      </c>
      <c r="C456">
        <f>N('Paycheck Plan'!J452)</f>
        <v/>
      </c>
      <c r="D456">
        <f>N('Paycheck Plan'!K452)</f>
        <v/>
      </c>
      <c r="E456">
        <f>MIN(MAX(0,Setup!$C$10-F455),MAX(0,Setup!$C$8+C456-G456))</f>
        <v/>
      </c>
      <c r="F456">
        <f>F455+E456</f>
        <v/>
      </c>
      <c r="G456">
        <f>MIN(Setup!$C$14,MAX(0,Setup!$C$8+C456))</f>
        <v/>
      </c>
      <c r="H456">
        <f>MAX(0,Setup!$C$8+C456-G456-E456)+SUM($T$7:$BQ$7)-SUM(BR456:DO456)</f>
        <v/>
      </c>
      <c r="I456">
        <f>SUMPRODUCT(T455:BQ455,$T$6:$BQ$6)/Setup!$C$13</f>
        <v/>
      </c>
      <c r="J456">
        <f>SUM(T456:BQ456)</f>
        <v/>
      </c>
      <c r="K456">
        <f>IF(MAX(DP456:FM456)&gt;0,MATCH(MAX(DP456:FM456),DP456:FM456,0),1)</f>
        <v/>
      </c>
      <c r="T456">
        <f>MAX(0,T455*(1+T$6/Setup!$C$13)-BR456-DP456)+IF($K456=1,$D456,0)</f>
        <v/>
      </c>
      <c r="U456">
        <f>MAX(0,U455*(1+U$6/Setup!$C$13)-BS456-DQ456)+IF($K456=2,$D456,0)</f>
        <v/>
      </c>
      <c r="V456">
        <f>MAX(0,V455*(1+V$6/Setup!$C$13)-BT456-DR456)+IF($K456=3,$D456,0)</f>
        <v/>
      </c>
      <c r="W456">
        <f>MAX(0,W455*(1+W$6/Setup!$C$13)-BU456-DS456)+IF($K456=4,$D456,0)</f>
        <v/>
      </c>
      <c r="X456">
        <f>MAX(0,X455*(1+X$6/Setup!$C$13)-BV456-DT456)+IF($K456=5,$D456,0)</f>
        <v/>
      </c>
      <c r="Y456">
        <f>MAX(0,Y455*(1+Y$6/Setup!$C$13)-BW456-DU456)+IF($K456=6,$D456,0)</f>
        <v/>
      </c>
      <c r="Z456">
        <f>MAX(0,Z455*(1+Z$6/Setup!$C$13)-BX456-DV456)+IF($K456=7,$D456,0)</f>
        <v/>
      </c>
      <c r="AA456">
        <f>MAX(0,AA455*(1+AA$6/Setup!$C$13)-BY456-DW456)+IF($K456=8,$D456,0)</f>
        <v/>
      </c>
      <c r="AB456">
        <f>MAX(0,AB455*(1+AB$6/Setup!$C$13)-BZ456-DX456)+IF($K456=9,$D456,0)</f>
        <v/>
      </c>
      <c r="AC456">
        <f>MAX(0,AC455*(1+AC$6/Setup!$C$13)-CA456-DY456)+IF($K456=10,$D456,0)</f>
        <v/>
      </c>
      <c r="AD456">
        <f>MAX(0,AD455*(1+AD$6/Setup!$C$13)-CB456-DZ456)+IF($K456=11,$D456,0)</f>
        <v/>
      </c>
      <c r="AE456">
        <f>MAX(0,AE455*(1+AE$6/Setup!$C$13)-CC456-EA456)+IF($K456=12,$D456,0)</f>
        <v/>
      </c>
      <c r="AF456">
        <f>MAX(0,AF455*(1+AF$6/Setup!$C$13)-CD456-EB456)+IF($K456=13,$D456,0)</f>
        <v/>
      </c>
      <c r="AG456">
        <f>MAX(0,AG455*(1+AG$6/Setup!$C$13)-CE456-EC456)+IF($K456=14,$D456,0)</f>
        <v/>
      </c>
      <c r="AH456">
        <f>MAX(0,AH455*(1+AH$6/Setup!$C$13)-CF456-ED456)+IF($K456=15,$D456,0)</f>
        <v/>
      </c>
      <c r="AI456">
        <f>MAX(0,AI455*(1+AI$6/Setup!$C$13)-CG456-EE456)+IF($K456=16,$D456,0)</f>
        <v/>
      </c>
      <c r="AJ456">
        <f>MAX(0,AJ455*(1+AJ$6/Setup!$C$13)-CH456-EF456)+IF($K456=17,$D456,0)</f>
        <v/>
      </c>
      <c r="AK456">
        <f>MAX(0,AK455*(1+AK$6/Setup!$C$13)-CI456-EG456)+IF($K456=18,$D456,0)</f>
        <v/>
      </c>
      <c r="AL456">
        <f>MAX(0,AL455*(1+AL$6/Setup!$C$13)-CJ456-EH456)+IF($K456=19,$D456,0)</f>
        <v/>
      </c>
      <c r="AM456">
        <f>MAX(0,AM455*(1+AM$6/Setup!$C$13)-CK456-EI456)+IF($K456=20,$D456,0)</f>
        <v/>
      </c>
      <c r="AN456">
        <f>MAX(0,AN455*(1+AN$6/Setup!$C$13)-CL456-EJ456)+IF($K456=21,$D456,0)</f>
        <v/>
      </c>
      <c r="AO456">
        <f>MAX(0,AO455*(1+AO$6/Setup!$C$13)-CM456-EK456)+IF($K456=22,$D456,0)</f>
        <v/>
      </c>
      <c r="AP456">
        <f>MAX(0,AP455*(1+AP$6/Setup!$C$13)-CN456-EL456)+IF($K456=23,$D456,0)</f>
        <v/>
      </c>
      <c r="AQ456">
        <f>MAX(0,AQ455*(1+AQ$6/Setup!$C$13)-CO456-EM456)+IF($K456=24,$D456,0)</f>
        <v/>
      </c>
      <c r="AR456">
        <f>MAX(0,AR455*(1+AR$6/Setup!$C$13)-CP456-EN456)+IF($K456=25,$D456,0)</f>
        <v/>
      </c>
      <c r="AS456">
        <f>MAX(0,AS455*(1+AS$6/Setup!$C$13)-CQ456-EO456)+IF($K456=26,$D456,0)</f>
        <v/>
      </c>
      <c r="AT456">
        <f>MAX(0,AT455*(1+AT$6/Setup!$C$13)-CR456-EP456)+IF($K456=27,$D456,0)</f>
        <v/>
      </c>
      <c r="AU456">
        <f>MAX(0,AU455*(1+AU$6/Setup!$C$13)-CS456-EQ456)+IF($K456=28,$D456,0)</f>
        <v/>
      </c>
      <c r="AV456">
        <f>MAX(0,AV455*(1+AV$6/Setup!$C$13)-CT456-ER456)+IF($K456=29,$D456,0)</f>
        <v/>
      </c>
      <c r="AW456">
        <f>MAX(0,AW455*(1+AW$6/Setup!$C$13)-CU456-ES456)+IF($K456=30,$D456,0)</f>
        <v/>
      </c>
      <c r="AX456">
        <f>MAX(0,AX455*(1+AX$6/Setup!$C$13)-CV456-ET456)+IF($K456=31,$D456,0)</f>
        <v/>
      </c>
      <c r="AY456">
        <f>MAX(0,AY455*(1+AY$6/Setup!$C$13)-CW456-EU456)+IF($K456=32,$D456,0)</f>
        <v/>
      </c>
      <c r="AZ456">
        <f>MAX(0,AZ455*(1+AZ$6/Setup!$C$13)-CX456-EV456)+IF($K456=33,$D456,0)</f>
        <v/>
      </c>
      <c r="BA456">
        <f>MAX(0,BA455*(1+BA$6/Setup!$C$13)-CY456-EW456)+IF($K456=34,$D456,0)</f>
        <v/>
      </c>
      <c r="BB456">
        <f>MAX(0,BB455*(1+BB$6/Setup!$C$13)-CZ456-EX456)+IF($K456=35,$D456,0)</f>
        <v/>
      </c>
      <c r="BC456">
        <f>MAX(0,BC455*(1+BC$6/Setup!$C$13)-DA456-EY456)+IF($K456=36,$D456,0)</f>
        <v/>
      </c>
      <c r="BD456">
        <f>MAX(0,BD455*(1+BD$6/Setup!$C$13)-DB456-EZ456)+IF($K456=37,$D456,0)</f>
        <v/>
      </c>
      <c r="BE456">
        <f>MAX(0,BE455*(1+BE$6/Setup!$C$13)-DC456-FA456)+IF($K456=38,$D456,0)</f>
        <v/>
      </c>
      <c r="BF456">
        <f>MAX(0,BF455*(1+BF$6/Setup!$C$13)-DD456-FB456)+IF($K456=39,$D456,0)</f>
        <v/>
      </c>
      <c r="BG456">
        <f>MAX(0,BG455*(1+BG$6/Setup!$C$13)-DE456-FC456)+IF($K456=40,$D456,0)</f>
        <v/>
      </c>
      <c r="BH456">
        <f>MAX(0,BH455*(1+BH$6/Setup!$C$13)-DF456-FD456)+IF($K456=41,$D456,0)</f>
        <v/>
      </c>
      <c r="BI456">
        <f>MAX(0,BI455*(1+BI$6/Setup!$C$13)-DG456-FE456)+IF($K456=42,$D456,0)</f>
        <v/>
      </c>
      <c r="BJ456">
        <f>MAX(0,BJ455*(1+BJ$6/Setup!$C$13)-DH456-FF456)+IF($K456=43,$D456,0)</f>
        <v/>
      </c>
      <c r="BK456">
        <f>MAX(0,BK455*(1+BK$6/Setup!$C$13)-DI456-FG456)+IF($K456=44,$D456,0)</f>
        <v/>
      </c>
      <c r="BL456">
        <f>MAX(0,BL455*(1+BL$6/Setup!$C$13)-DJ456-FH456)+IF($K456=45,$D456,0)</f>
        <v/>
      </c>
      <c r="BM456">
        <f>MAX(0,BM455*(1+BM$6/Setup!$C$13)-DK456-FI456)+IF($K456=46,$D456,0)</f>
        <v/>
      </c>
      <c r="BN456">
        <f>MAX(0,BN455*(1+BN$6/Setup!$C$13)-DL456-FJ456)+IF($K456=47,$D456,0)</f>
        <v/>
      </c>
      <c r="BO456">
        <f>MAX(0,BO455*(1+BO$6/Setup!$C$13)-DM456-FK456)+IF($K456=48,$D456,0)</f>
        <v/>
      </c>
      <c r="BP456">
        <f>MAX(0,BP455*(1+BP$6/Setup!$C$13)-DN456-FL456)+IF($K456=49,$D456,0)</f>
        <v/>
      </c>
      <c r="BQ456">
        <f>MAX(0,BQ455*(1+BQ$6/Setup!$C$13)-DO456-FM456)+IF($K456=50,$D456,0)</f>
        <v/>
      </c>
      <c r="BR456">
        <f>MIN(T455*(1+T$6/Setup!$C$13),T$7)</f>
        <v/>
      </c>
      <c r="BS456">
        <f>MIN(U455*(1+U$6/Setup!$C$13),U$7)</f>
        <v/>
      </c>
      <c r="BT456">
        <f>MIN(V455*(1+V$6/Setup!$C$13),V$7)</f>
        <v/>
      </c>
      <c r="BU456">
        <f>MIN(W455*(1+W$6/Setup!$C$13),W$7)</f>
        <v/>
      </c>
      <c r="BV456">
        <f>MIN(X455*(1+X$6/Setup!$C$13),X$7)</f>
        <v/>
      </c>
      <c r="BW456">
        <f>MIN(Y455*(1+Y$6/Setup!$C$13),Y$7)</f>
        <v/>
      </c>
      <c r="BX456">
        <f>MIN(Z455*(1+Z$6/Setup!$C$13),Z$7)</f>
        <v/>
      </c>
      <c r="BY456">
        <f>MIN(AA455*(1+AA$6/Setup!$C$13),AA$7)</f>
        <v/>
      </c>
      <c r="BZ456">
        <f>MIN(AB455*(1+AB$6/Setup!$C$13),AB$7)</f>
        <v/>
      </c>
      <c r="CA456">
        <f>MIN(AC455*(1+AC$6/Setup!$C$13),AC$7)</f>
        <v/>
      </c>
      <c r="CB456">
        <f>MIN(AD455*(1+AD$6/Setup!$C$13),AD$7)</f>
        <v/>
      </c>
      <c r="CC456">
        <f>MIN(AE455*(1+AE$6/Setup!$C$13),AE$7)</f>
        <v/>
      </c>
      <c r="CD456">
        <f>MIN(AF455*(1+AF$6/Setup!$C$13),AF$7)</f>
        <v/>
      </c>
      <c r="CE456">
        <f>MIN(AG455*(1+AG$6/Setup!$C$13),AG$7)</f>
        <v/>
      </c>
      <c r="CF456">
        <f>MIN(AH455*(1+AH$6/Setup!$C$13),AH$7)</f>
        <v/>
      </c>
      <c r="CG456">
        <f>MIN(AI455*(1+AI$6/Setup!$C$13),AI$7)</f>
        <v/>
      </c>
      <c r="CH456">
        <f>MIN(AJ455*(1+AJ$6/Setup!$C$13),AJ$7)</f>
        <v/>
      </c>
      <c r="CI456">
        <f>MIN(AK455*(1+AK$6/Setup!$C$13),AK$7)</f>
        <v/>
      </c>
      <c r="CJ456">
        <f>MIN(AL455*(1+AL$6/Setup!$C$13),AL$7)</f>
        <v/>
      </c>
      <c r="CK456">
        <f>MIN(AM455*(1+AM$6/Setup!$C$13),AM$7)</f>
        <v/>
      </c>
      <c r="CL456">
        <f>MIN(AN455*(1+AN$6/Setup!$C$13),AN$7)</f>
        <v/>
      </c>
      <c r="CM456">
        <f>MIN(AO455*(1+AO$6/Setup!$C$13),AO$7)</f>
        <v/>
      </c>
      <c r="CN456">
        <f>MIN(AP455*(1+AP$6/Setup!$C$13),AP$7)</f>
        <v/>
      </c>
      <c r="CO456">
        <f>MIN(AQ455*(1+AQ$6/Setup!$C$13),AQ$7)</f>
        <v/>
      </c>
      <c r="CP456">
        <f>MIN(AR455*(1+AR$6/Setup!$C$13),AR$7)</f>
        <v/>
      </c>
      <c r="CQ456">
        <f>MIN(AS455*(1+AS$6/Setup!$C$13),AS$7)</f>
        <v/>
      </c>
      <c r="CR456">
        <f>MIN(AT455*(1+AT$6/Setup!$C$13),AT$7)</f>
        <v/>
      </c>
      <c r="CS456">
        <f>MIN(AU455*(1+AU$6/Setup!$C$13),AU$7)</f>
        <v/>
      </c>
      <c r="CT456">
        <f>MIN(AV455*(1+AV$6/Setup!$C$13),AV$7)</f>
        <v/>
      </c>
      <c r="CU456">
        <f>MIN(AW455*(1+AW$6/Setup!$C$13),AW$7)</f>
        <v/>
      </c>
      <c r="CV456">
        <f>MIN(AX455*(1+AX$6/Setup!$C$13),AX$7)</f>
        <v/>
      </c>
      <c r="CW456">
        <f>MIN(AY455*(1+AY$6/Setup!$C$13),AY$7)</f>
        <v/>
      </c>
      <c r="CX456">
        <f>MIN(AZ455*(1+AZ$6/Setup!$C$13),AZ$7)</f>
        <v/>
      </c>
      <c r="CY456">
        <f>MIN(BA455*(1+BA$6/Setup!$C$13),BA$7)</f>
        <v/>
      </c>
      <c r="CZ456">
        <f>MIN(BB455*(1+BB$6/Setup!$C$13),BB$7)</f>
        <v/>
      </c>
      <c r="DA456">
        <f>MIN(BC455*(1+BC$6/Setup!$C$13),BC$7)</f>
        <v/>
      </c>
      <c r="DB456">
        <f>MIN(BD455*(1+BD$6/Setup!$C$13),BD$7)</f>
        <v/>
      </c>
      <c r="DC456">
        <f>MIN(BE455*(1+BE$6/Setup!$C$13),BE$7)</f>
        <v/>
      </c>
      <c r="DD456">
        <f>MIN(BF455*(1+BF$6/Setup!$C$13),BF$7)</f>
        <v/>
      </c>
      <c r="DE456">
        <f>MIN(BG455*(1+BG$6/Setup!$C$13),BG$7)</f>
        <v/>
      </c>
      <c r="DF456">
        <f>MIN(BH455*(1+BH$6/Setup!$C$13),BH$7)</f>
        <v/>
      </c>
      <c r="DG456">
        <f>MIN(BI455*(1+BI$6/Setup!$C$13),BI$7)</f>
        <v/>
      </c>
      <c r="DH456">
        <f>MIN(BJ455*(1+BJ$6/Setup!$C$13),BJ$7)</f>
        <v/>
      </c>
      <c r="DI456">
        <f>MIN(BK455*(1+BK$6/Setup!$C$13),BK$7)</f>
        <v/>
      </c>
      <c r="DJ456">
        <f>MIN(BL455*(1+BL$6/Setup!$C$13),BL$7)</f>
        <v/>
      </c>
      <c r="DK456">
        <f>MIN(BM455*(1+BM$6/Setup!$C$13),BM$7)</f>
        <v/>
      </c>
      <c r="DL456">
        <f>MIN(BN455*(1+BN$6/Setup!$C$13),BN$7)</f>
        <v/>
      </c>
      <c r="DM456">
        <f>MIN(BO455*(1+BO$6/Setup!$C$13),BO$7)</f>
        <v/>
      </c>
      <c r="DN456">
        <f>MIN(BP455*(1+BP$6/Setup!$C$13),BP$7)</f>
        <v/>
      </c>
      <c r="DO456">
        <f>MIN(BQ455*(1+BQ$6/Setup!$C$13),BQ$7)</f>
        <v/>
      </c>
      <c r="DP456">
        <f>MIN(T455*(1+T$6/Setup!$C$13)-BR456,$H456)</f>
        <v/>
      </c>
      <c r="DQ456">
        <f>MIN(U455*(1+U$6/Setup!$C$13)-BS456,MAX(0,$H456-SUM($DP456:DP456)))</f>
        <v/>
      </c>
      <c r="DR456">
        <f>MIN(V455*(1+V$6/Setup!$C$13)-BT456,MAX(0,$H456-SUM($DP456:DQ456)))</f>
        <v/>
      </c>
      <c r="DS456">
        <f>MIN(W455*(1+W$6/Setup!$C$13)-BU456,MAX(0,$H456-SUM($DP456:DR456)))</f>
        <v/>
      </c>
      <c r="DT456">
        <f>MIN(X455*(1+X$6/Setup!$C$13)-BV456,MAX(0,$H456-SUM($DP456:DS456)))</f>
        <v/>
      </c>
      <c r="DU456">
        <f>MIN(Y455*(1+Y$6/Setup!$C$13)-BW456,MAX(0,$H456-SUM($DP456:DT456)))</f>
        <v/>
      </c>
      <c r="DV456">
        <f>MIN(Z455*(1+Z$6/Setup!$C$13)-BX456,MAX(0,$H456-SUM($DP456:DU456)))</f>
        <v/>
      </c>
      <c r="DW456">
        <f>MIN(AA455*(1+AA$6/Setup!$C$13)-BY456,MAX(0,$H456-SUM($DP456:DV456)))</f>
        <v/>
      </c>
      <c r="DX456">
        <f>MIN(AB455*(1+AB$6/Setup!$C$13)-BZ456,MAX(0,$H456-SUM($DP456:DW456)))</f>
        <v/>
      </c>
      <c r="DY456">
        <f>MIN(AC455*(1+AC$6/Setup!$C$13)-CA456,MAX(0,$H456-SUM($DP456:DX456)))</f>
        <v/>
      </c>
      <c r="DZ456">
        <f>MIN(AD455*(1+AD$6/Setup!$C$13)-CB456,MAX(0,$H456-SUM($DP456:DY456)))</f>
        <v/>
      </c>
      <c r="EA456">
        <f>MIN(AE455*(1+AE$6/Setup!$C$13)-CC456,MAX(0,$H456-SUM($DP456:DZ456)))</f>
        <v/>
      </c>
      <c r="EB456">
        <f>MIN(AF455*(1+AF$6/Setup!$C$13)-CD456,MAX(0,$H456-SUM($DP456:EA456)))</f>
        <v/>
      </c>
      <c r="EC456">
        <f>MIN(AG455*(1+AG$6/Setup!$C$13)-CE456,MAX(0,$H456-SUM($DP456:EB456)))</f>
        <v/>
      </c>
      <c r="ED456">
        <f>MIN(AH455*(1+AH$6/Setup!$C$13)-CF456,MAX(0,$H456-SUM($DP456:EC456)))</f>
        <v/>
      </c>
      <c r="EE456">
        <f>MIN(AI455*(1+AI$6/Setup!$C$13)-CG456,MAX(0,$H456-SUM($DP456:ED456)))</f>
        <v/>
      </c>
      <c r="EF456">
        <f>MIN(AJ455*(1+AJ$6/Setup!$C$13)-CH456,MAX(0,$H456-SUM($DP456:EE456)))</f>
        <v/>
      </c>
      <c r="EG456">
        <f>MIN(AK455*(1+AK$6/Setup!$C$13)-CI456,MAX(0,$H456-SUM($DP456:EF456)))</f>
        <v/>
      </c>
      <c r="EH456">
        <f>MIN(AL455*(1+AL$6/Setup!$C$13)-CJ456,MAX(0,$H456-SUM($DP456:EG456)))</f>
        <v/>
      </c>
      <c r="EI456">
        <f>MIN(AM455*(1+AM$6/Setup!$C$13)-CK456,MAX(0,$H456-SUM($DP456:EH456)))</f>
        <v/>
      </c>
      <c r="EJ456">
        <f>MIN(AN455*(1+AN$6/Setup!$C$13)-CL456,MAX(0,$H456-SUM($DP456:EI456)))</f>
        <v/>
      </c>
      <c r="EK456">
        <f>MIN(AO455*(1+AO$6/Setup!$C$13)-CM456,MAX(0,$H456-SUM($DP456:EJ456)))</f>
        <v/>
      </c>
      <c r="EL456">
        <f>MIN(AP455*(1+AP$6/Setup!$C$13)-CN456,MAX(0,$H456-SUM($DP456:EK456)))</f>
        <v/>
      </c>
      <c r="EM456">
        <f>MIN(AQ455*(1+AQ$6/Setup!$C$13)-CO456,MAX(0,$H456-SUM($DP456:EL456)))</f>
        <v/>
      </c>
      <c r="EN456">
        <f>MIN(AR455*(1+AR$6/Setup!$C$13)-CP456,MAX(0,$H456-SUM($DP456:EM456)))</f>
        <v/>
      </c>
      <c r="EO456">
        <f>MIN(AS455*(1+AS$6/Setup!$C$13)-CQ456,MAX(0,$H456-SUM($DP456:EN456)))</f>
        <v/>
      </c>
      <c r="EP456">
        <f>MIN(AT455*(1+AT$6/Setup!$C$13)-CR456,MAX(0,$H456-SUM($DP456:EO456)))</f>
        <v/>
      </c>
      <c r="EQ456">
        <f>MIN(AU455*(1+AU$6/Setup!$C$13)-CS456,MAX(0,$H456-SUM($DP456:EP456)))</f>
        <v/>
      </c>
      <c r="ER456">
        <f>MIN(AV455*(1+AV$6/Setup!$C$13)-CT456,MAX(0,$H456-SUM($DP456:EQ456)))</f>
        <v/>
      </c>
      <c r="ES456">
        <f>MIN(AW455*(1+AW$6/Setup!$C$13)-CU456,MAX(0,$H456-SUM($DP456:ER456)))</f>
        <v/>
      </c>
      <c r="ET456">
        <f>MIN(AX455*(1+AX$6/Setup!$C$13)-CV456,MAX(0,$H456-SUM($DP456:ES456)))</f>
        <v/>
      </c>
      <c r="EU456">
        <f>MIN(AY455*(1+AY$6/Setup!$C$13)-CW456,MAX(0,$H456-SUM($DP456:ET456)))</f>
        <v/>
      </c>
      <c r="EV456">
        <f>MIN(AZ455*(1+AZ$6/Setup!$C$13)-CX456,MAX(0,$H456-SUM($DP456:EU456)))</f>
        <v/>
      </c>
      <c r="EW456">
        <f>MIN(BA455*(1+BA$6/Setup!$C$13)-CY456,MAX(0,$H456-SUM($DP456:EV456)))</f>
        <v/>
      </c>
      <c r="EX456">
        <f>MIN(BB455*(1+BB$6/Setup!$C$13)-CZ456,MAX(0,$H456-SUM($DP456:EW456)))</f>
        <v/>
      </c>
      <c r="EY456">
        <f>MIN(BC455*(1+BC$6/Setup!$C$13)-DA456,MAX(0,$H456-SUM($DP456:EX456)))</f>
        <v/>
      </c>
      <c r="EZ456">
        <f>MIN(BD455*(1+BD$6/Setup!$C$13)-DB456,MAX(0,$H456-SUM($DP456:EY456)))</f>
        <v/>
      </c>
      <c r="FA456">
        <f>MIN(BE455*(1+BE$6/Setup!$C$13)-DC456,MAX(0,$H456-SUM($DP456:EZ456)))</f>
        <v/>
      </c>
      <c r="FB456">
        <f>MIN(BF455*(1+BF$6/Setup!$C$13)-DD456,MAX(0,$H456-SUM($DP456:FA456)))</f>
        <v/>
      </c>
      <c r="FC456">
        <f>MIN(BG455*(1+BG$6/Setup!$C$13)-DE456,MAX(0,$H456-SUM($DP456:FB456)))</f>
        <v/>
      </c>
      <c r="FD456">
        <f>MIN(BH455*(1+BH$6/Setup!$C$13)-DF456,MAX(0,$H456-SUM($DP456:FC456)))</f>
        <v/>
      </c>
      <c r="FE456">
        <f>MIN(BI455*(1+BI$6/Setup!$C$13)-DG456,MAX(0,$H456-SUM($DP456:FD456)))</f>
        <v/>
      </c>
      <c r="FF456">
        <f>MIN(BJ455*(1+BJ$6/Setup!$C$13)-DH456,MAX(0,$H456-SUM($DP456:FE456)))</f>
        <v/>
      </c>
      <c r="FG456">
        <f>MIN(BK455*(1+BK$6/Setup!$C$13)-DI456,MAX(0,$H456-SUM($DP456:FF456)))</f>
        <v/>
      </c>
      <c r="FH456">
        <f>MIN(BL455*(1+BL$6/Setup!$C$13)-DJ456,MAX(0,$H456-SUM($DP456:FG456)))</f>
        <v/>
      </c>
      <c r="FI456">
        <f>MIN(BM455*(1+BM$6/Setup!$C$13)-DK456,MAX(0,$H456-SUM($DP456:FH456)))</f>
        <v/>
      </c>
      <c r="FJ456">
        <f>MIN(BN455*(1+BN$6/Setup!$C$13)-DL456,MAX(0,$H456-SUM($DP456:FI456)))</f>
        <v/>
      </c>
      <c r="FK456">
        <f>MIN(BO455*(1+BO$6/Setup!$C$13)-DM456,MAX(0,$H456-SUM($DP456:FJ456)))</f>
        <v/>
      </c>
      <c r="FL456">
        <f>MIN(BP455*(1+BP$6/Setup!$C$13)-DN456,MAX(0,$H456-SUM($DP456:FK456)))</f>
        <v/>
      </c>
      <c r="FM456">
        <f>MIN(BQ455*(1+BQ$6/Setup!$C$13)-DO456,MAX(0,$H456-SUM($DP456:FL456)))</f>
        <v/>
      </c>
    </row>
    <row r="457">
      <c r="A457">
        <f>A456+1</f>
        <v/>
      </c>
      <c r="B457">
        <f>IF(Setup!$C$6="Every week",Setup!$C$7+7*(A457-1),IF(Setup!$C$6="Every 2 weeks",Setup!$C$7+14*(A457-1),IF(Setup!$C$6="Every month",EDATE(Setup!$C$7,A457-1),EOMONTH(Setup!$C$7,INT((A457-1+Setup!$C$20)/2)-1)+MIN(IF(MOD(A457-1+Setup!$C$20,2)=0,Setup!$C$18,Setup!$C$19),DAY(EOMONTH(Setup!$C$7,INT((A457-1+Setup!$C$20)/2)))))))</f>
        <v/>
      </c>
      <c r="C457">
        <f>N('Paycheck Plan'!J453)</f>
        <v/>
      </c>
      <c r="D457">
        <f>N('Paycheck Plan'!K453)</f>
        <v/>
      </c>
      <c r="E457">
        <f>MIN(MAX(0,Setup!$C$10-F456),MAX(0,Setup!$C$8+C457-G457))</f>
        <v/>
      </c>
      <c r="F457">
        <f>F456+E457</f>
        <v/>
      </c>
      <c r="G457">
        <f>MIN(Setup!$C$14,MAX(0,Setup!$C$8+C457))</f>
        <v/>
      </c>
      <c r="H457">
        <f>MAX(0,Setup!$C$8+C457-G457-E457)+SUM($T$7:$BQ$7)-SUM(BR457:DO457)</f>
        <v/>
      </c>
      <c r="I457">
        <f>SUMPRODUCT(T456:BQ456,$T$6:$BQ$6)/Setup!$C$13</f>
        <v/>
      </c>
      <c r="J457">
        <f>SUM(T457:BQ457)</f>
        <v/>
      </c>
      <c r="K457">
        <f>IF(MAX(DP457:FM457)&gt;0,MATCH(MAX(DP457:FM457),DP457:FM457,0),1)</f>
        <v/>
      </c>
      <c r="T457">
        <f>MAX(0,T456*(1+T$6/Setup!$C$13)-BR457-DP457)+IF($K457=1,$D457,0)</f>
        <v/>
      </c>
      <c r="U457">
        <f>MAX(0,U456*(1+U$6/Setup!$C$13)-BS457-DQ457)+IF($K457=2,$D457,0)</f>
        <v/>
      </c>
      <c r="V457">
        <f>MAX(0,V456*(1+V$6/Setup!$C$13)-BT457-DR457)+IF($K457=3,$D457,0)</f>
        <v/>
      </c>
      <c r="W457">
        <f>MAX(0,W456*(1+W$6/Setup!$C$13)-BU457-DS457)+IF($K457=4,$D457,0)</f>
        <v/>
      </c>
      <c r="X457">
        <f>MAX(0,X456*(1+X$6/Setup!$C$13)-BV457-DT457)+IF($K457=5,$D457,0)</f>
        <v/>
      </c>
      <c r="Y457">
        <f>MAX(0,Y456*(1+Y$6/Setup!$C$13)-BW457-DU457)+IF($K457=6,$D457,0)</f>
        <v/>
      </c>
      <c r="Z457">
        <f>MAX(0,Z456*(1+Z$6/Setup!$C$13)-BX457-DV457)+IF($K457=7,$D457,0)</f>
        <v/>
      </c>
      <c r="AA457">
        <f>MAX(0,AA456*(1+AA$6/Setup!$C$13)-BY457-DW457)+IF($K457=8,$D457,0)</f>
        <v/>
      </c>
      <c r="AB457">
        <f>MAX(0,AB456*(1+AB$6/Setup!$C$13)-BZ457-DX457)+IF($K457=9,$D457,0)</f>
        <v/>
      </c>
      <c r="AC457">
        <f>MAX(0,AC456*(1+AC$6/Setup!$C$13)-CA457-DY457)+IF($K457=10,$D457,0)</f>
        <v/>
      </c>
      <c r="AD457">
        <f>MAX(0,AD456*(1+AD$6/Setup!$C$13)-CB457-DZ457)+IF($K457=11,$D457,0)</f>
        <v/>
      </c>
      <c r="AE457">
        <f>MAX(0,AE456*(1+AE$6/Setup!$C$13)-CC457-EA457)+IF($K457=12,$D457,0)</f>
        <v/>
      </c>
      <c r="AF457">
        <f>MAX(0,AF456*(1+AF$6/Setup!$C$13)-CD457-EB457)+IF($K457=13,$D457,0)</f>
        <v/>
      </c>
      <c r="AG457">
        <f>MAX(0,AG456*(1+AG$6/Setup!$C$13)-CE457-EC457)+IF($K457=14,$D457,0)</f>
        <v/>
      </c>
      <c r="AH457">
        <f>MAX(0,AH456*(1+AH$6/Setup!$C$13)-CF457-ED457)+IF($K457=15,$D457,0)</f>
        <v/>
      </c>
      <c r="AI457">
        <f>MAX(0,AI456*(1+AI$6/Setup!$C$13)-CG457-EE457)+IF($K457=16,$D457,0)</f>
        <v/>
      </c>
      <c r="AJ457">
        <f>MAX(0,AJ456*(1+AJ$6/Setup!$C$13)-CH457-EF457)+IF($K457=17,$D457,0)</f>
        <v/>
      </c>
      <c r="AK457">
        <f>MAX(0,AK456*(1+AK$6/Setup!$C$13)-CI457-EG457)+IF($K457=18,$D457,0)</f>
        <v/>
      </c>
      <c r="AL457">
        <f>MAX(0,AL456*(1+AL$6/Setup!$C$13)-CJ457-EH457)+IF($K457=19,$D457,0)</f>
        <v/>
      </c>
      <c r="AM457">
        <f>MAX(0,AM456*(1+AM$6/Setup!$C$13)-CK457-EI457)+IF($K457=20,$D457,0)</f>
        <v/>
      </c>
      <c r="AN457">
        <f>MAX(0,AN456*(1+AN$6/Setup!$C$13)-CL457-EJ457)+IF($K457=21,$D457,0)</f>
        <v/>
      </c>
      <c r="AO457">
        <f>MAX(0,AO456*(1+AO$6/Setup!$C$13)-CM457-EK457)+IF($K457=22,$D457,0)</f>
        <v/>
      </c>
      <c r="AP457">
        <f>MAX(0,AP456*(1+AP$6/Setup!$C$13)-CN457-EL457)+IF($K457=23,$D457,0)</f>
        <v/>
      </c>
      <c r="AQ457">
        <f>MAX(0,AQ456*(1+AQ$6/Setup!$C$13)-CO457-EM457)+IF($K457=24,$D457,0)</f>
        <v/>
      </c>
      <c r="AR457">
        <f>MAX(0,AR456*(1+AR$6/Setup!$C$13)-CP457-EN457)+IF($K457=25,$D457,0)</f>
        <v/>
      </c>
      <c r="AS457">
        <f>MAX(0,AS456*(1+AS$6/Setup!$C$13)-CQ457-EO457)+IF($K457=26,$D457,0)</f>
        <v/>
      </c>
      <c r="AT457">
        <f>MAX(0,AT456*(1+AT$6/Setup!$C$13)-CR457-EP457)+IF($K457=27,$D457,0)</f>
        <v/>
      </c>
      <c r="AU457">
        <f>MAX(0,AU456*(1+AU$6/Setup!$C$13)-CS457-EQ457)+IF($K457=28,$D457,0)</f>
        <v/>
      </c>
      <c r="AV457">
        <f>MAX(0,AV456*(1+AV$6/Setup!$C$13)-CT457-ER457)+IF($K457=29,$D457,0)</f>
        <v/>
      </c>
      <c r="AW457">
        <f>MAX(0,AW456*(1+AW$6/Setup!$C$13)-CU457-ES457)+IF($K457=30,$D457,0)</f>
        <v/>
      </c>
      <c r="AX457">
        <f>MAX(0,AX456*(1+AX$6/Setup!$C$13)-CV457-ET457)+IF($K457=31,$D457,0)</f>
        <v/>
      </c>
      <c r="AY457">
        <f>MAX(0,AY456*(1+AY$6/Setup!$C$13)-CW457-EU457)+IF($K457=32,$D457,0)</f>
        <v/>
      </c>
      <c r="AZ457">
        <f>MAX(0,AZ456*(1+AZ$6/Setup!$C$13)-CX457-EV457)+IF($K457=33,$D457,0)</f>
        <v/>
      </c>
      <c r="BA457">
        <f>MAX(0,BA456*(1+BA$6/Setup!$C$13)-CY457-EW457)+IF($K457=34,$D457,0)</f>
        <v/>
      </c>
      <c r="BB457">
        <f>MAX(0,BB456*(1+BB$6/Setup!$C$13)-CZ457-EX457)+IF($K457=35,$D457,0)</f>
        <v/>
      </c>
      <c r="BC457">
        <f>MAX(0,BC456*(1+BC$6/Setup!$C$13)-DA457-EY457)+IF($K457=36,$D457,0)</f>
        <v/>
      </c>
      <c r="BD457">
        <f>MAX(0,BD456*(1+BD$6/Setup!$C$13)-DB457-EZ457)+IF($K457=37,$D457,0)</f>
        <v/>
      </c>
      <c r="BE457">
        <f>MAX(0,BE456*(1+BE$6/Setup!$C$13)-DC457-FA457)+IF($K457=38,$D457,0)</f>
        <v/>
      </c>
      <c r="BF457">
        <f>MAX(0,BF456*(1+BF$6/Setup!$C$13)-DD457-FB457)+IF($K457=39,$D457,0)</f>
        <v/>
      </c>
      <c r="BG457">
        <f>MAX(0,BG456*(1+BG$6/Setup!$C$13)-DE457-FC457)+IF($K457=40,$D457,0)</f>
        <v/>
      </c>
      <c r="BH457">
        <f>MAX(0,BH456*(1+BH$6/Setup!$C$13)-DF457-FD457)+IF($K457=41,$D457,0)</f>
        <v/>
      </c>
      <c r="BI457">
        <f>MAX(0,BI456*(1+BI$6/Setup!$C$13)-DG457-FE457)+IF($K457=42,$D457,0)</f>
        <v/>
      </c>
      <c r="BJ457">
        <f>MAX(0,BJ456*(1+BJ$6/Setup!$C$13)-DH457-FF457)+IF($K457=43,$D457,0)</f>
        <v/>
      </c>
      <c r="BK457">
        <f>MAX(0,BK456*(1+BK$6/Setup!$C$13)-DI457-FG457)+IF($K457=44,$D457,0)</f>
        <v/>
      </c>
      <c r="BL457">
        <f>MAX(0,BL456*(1+BL$6/Setup!$C$13)-DJ457-FH457)+IF($K457=45,$D457,0)</f>
        <v/>
      </c>
      <c r="BM457">
        <f>MAX(0,BM456*(1+BM$6/Setup!$C$13)-DK457-FI457)+IF($K457=46,$D457,0)</f>
        <v/>
      </c>
      <c r="BN457">
        <f>MAX(0,BN456*(1+BN$6/Setup!$C$13)-DL457-FJ457)+IF($K457=47,$D457,0)</f>
        <v/>
      </c>
      <c r="BO457">
        <f>MAX(0,BO456*(1+BO$6/Setup!$C$13)-DM457-FK457)+IF($K457=48,$D457,0)</f>
        <v/>
      </c>
      <c r="BP457">
        <f>MAX(0,BP456*(1+BP$6/Setup!$C$13)-DN457-FL457)+IF($K457=49,$D457,0)</f>
        <v/>
      </c>
      <c r="BQ457">
        <f>MAX(0,BQ456*(1+BQ$6/Setup!$C$13)-DO457-FM457)+IF($K457=50,$D457,0)</f>
        <v/>
      </c>
      <c r="BR457">
        <f>MIN(T456*(1+T$6/Setup!$C$13),T$7)</f>
        <v/>
      </c>
      <c r="BS457">
        <f>MIN(U456*(1+U$6/Setup!$C$13),U$7)</f>
        <v/>
      </c>
      <c r="BT457">
        <f>MIN(V456*(1+V$6/Setup!$C$13),V$7)</f>
        <v/>
      </c>
      <c r="BU457">
        <f>MIN(W456*(1+W$6/Setup!$C$13),W$7)</f>
        <v/>
      </c>
      <c r="BV457">
        <f>MIN(X456*(1+X$6/Setup!$C$13),X$7)</f>
        <v/>
      </c>
      <c r="BW457">
        <f>MIN(Y456*(1+Y$6/Setup!$C$13),Y$7)</f>
        <v/>
      </c>
      <c r="BX457">
        <f>MIN(Z456*(1+Z$6/Setup!$C$13),Z$7)</f>
        <v/>
      </c>
      <c r="BY457">
        <f>MIN(AA456*(1+AA$6/Setup!$C$13),AA$7)</f>
        <v/>
      </c>
      <c r="BZ457">
        <f>MIN(AB456*(1+AB$6/Setup!$C$13),AB$7)</f>
        <v/>
      </c>
      <c r="CA457">
        <f>MIN(AC456*(1+AC$6/Setup!$C$13),AC$7)</f>
        <v/>
      </c>
      <c r="CB457">
        <f>MIN(AD456*(1+AD$6/Setup!$C$13),AD$7)</f>
        <v/>
      </c>
      <c r="CC457">
        <f>MIN(AE456*(1+AE$6/Setup!$C$13),AE$7)</f>
        <v/>
      </c>
      <c r="CD457">
        <f>MIN(AF456*(1+AF$6/Setup!$C$13),AF$7)</f>
        <v/>
      </c>
      <c r="CE457">
        <f>MIN(AG456*(1+AG$6/Setup!$C$13),AG$7)</f>
        <v/>
      </c>
      <c r="CF457">
        <f>MIN(AH456*(1+AH$6/Setup!$C$13),AH$7)</f>
        <v/>
      </c>
      <c r="CG457">
        <f>MIN(AI456*(1+AI$6/Setup!$C$13),AI$7)</f>
        <v/>
      </c>
      <c r="CH457">
        <f>MIN(AJ456*(1+AJ$6/Setup!$C$13),AJ$7)</f>
        <v/>
      </c>
      <c r="CI457">
        <f>MIN(AK456*(1+AK$6/Setup!$C$13),AK$7)</f>
        <v/>
      </c>
      <c r="CJ457">
        <f>MIN(AL456*(1+AL$6/Setup!$C$13),AL$7)</f>
        <v/>
      </c>
      <c r="CK457">
        <f>MIN(AM456*(1+AM$6/Setup!$C$13),AM$7)</f>
        <v/>
      </c>
      <c r="CL457">
        <f>MIN(AN456*(1+AN$6/Setup!$C$13),AN$7)</f>
        <v/>
      </c>
      <c r="CM457">
        <f>MIN(AO456*(1+AO$6/Setup!$C$13),AO$7)</f>
        <v/>
      </c>
      <c r="CN457">
        <f>MIN(AP456*(1+AP$6/Setup!$C$13),AP$7)</f>
        <v/>
      </c>
      <c r="CO457">
        <f>MIN(AQ456*(1+AQ$6/Setup!$C$13),AQ$7)</f>
        <v/>
      </c>
      <c r="CP457">
        <f>MIN(AR456*(1+AR$6/Setup!$C$13),AR$7)</f>
        <v/>
      </c>
      <c r="CQ457">
        <f>MIN(AS456*(1+AS$6/Setup!$C$13),AS$7)</f>
        <v/>
      </c>
      <c r="CR457">
        <f>MIN(AT456*(1+AT$6/Setup!$C$13),AT$7)</f>
        <v/>
      </c>
      <c r="CS457">
        <f>MIN(AU456*(1+AU$6/Setup!$C$13),AU$7)</f>
        <v/>
      </c>
      <c r="CT457">
        <f>MIN(AV456*(1+AV$6/Setup!$C$13),AV$7)</f>
        <v/>
      </c>
      <c r="CU457">
        <f>MIN(AW456*(1+AW$6/Setup!$C$13),AW$7)</f>
        <v/>
      </c>
      <c r="CV457">
        <f>MIN(AX456*(1+AX$6/Setup!$C$13),AX$7)</f>
        <v/>
      </c>
      <c r="CW457">
        <f>MIN(AY456*(1+AY$6/Setup!$C$13),AY$7)</f>
        <v/>
      </c>
      <c r="CX457">
        <f>MIN(AZ456*(1+AZ$6/Setup!$C$13),AZ$7)</f>
        <v/>
      </c>
      <c r="CY457">
        <f>MIN(BA456*(1+BA$6/Setup!$C$13),BA$7)</f>
        <v/>
      </c>
      <c r="CZ457">
        <f>MIN(BB456*(1+BB$6/Setup!$C$13),BB$7)</f>
        <v/>
      </c>
      <c r="DA457">
        <f>MIN(BC456*(1+BC$6/Setup!$C$13),BC$7)</f>
        <v/>
      </c>
      <c r="DB457">
        <f>MIN(BD456*(1+BD$6/Setup!$C$13),BD$7)</f>
        <v/>
      </c>
      <c r="DC457">
        <f>MIN(BE456*(1+BE$6/Setup!$C$13),BE$7)</f>
        <v/>
      </c>
      <c r="DD457">
        <f>MIN(BF456*(1+BF$6/Setup!$C$13),BF$7)</f>
        <v/>
      </c>
      <c r="DE457">
        <f>MIN(BG456*(1+BG$6/Setup!$C$13),BG$7)</f>
        <v/>
      </c>
      <c r="DF457">
        <f>MIN(BH456*(1+BH$6/Setup!$C$13),BH$7)</f>
        <v/>
      </c>
      <c r="DG457">
        <f>MIN(BI456*(1+BI$6/Setup!$C$13),BI$7)</f>
        <v/>
      </c>
      <c r="DH457">
        <f>MIN(BJ456*(1+BJ$6/Setup!$C$13),BJ$7)</f>
        <v/>
      </c>
      <c r="DI457">
        <f>MIN(BK456*(1+BK$6/Setup!$C$13),BK$7)</f>
        <v/>
      </c>
      <c r="DJ457">
        <f>MIN(BL456*(1+BL$6/Setup!$C$13),BL$7)</f>
        <v/>
      </c>
      <c r="DK457">
        <f>MIN(BM456*(1+BM$6/Setup!$C$13),BM$7)</f>
        <v/>
      </c>
      <c r="DL457">
        <f>MIN(BN456*(1+BN$6/Setup!$C$13),BN$7)</f>
        <v/>
      </c>
      <c r="DM457">
        <f>MIN(BO456*(1+BO$6/Setup!$C$13),BO$7)</f>
        <v/>
      </c>
      <c r="DN457">
        <f>MIN(BP456*(1+BP$6/Setup!$C$13),BP$7)</f>
        <v/>
      </c>
      <c r="DO457">
        <f>MIN(BQ456*(1+BQ$6/Setup!$C$13),BQ$7)</f>
        <v/>
      </c>
      <c r="DP457">
        <f>MIN(T456*(1+T$6/Setup!$C$13)-BR457,$H457)</f>
        <v/>
      </c>
      <c r="DQ457">
        <f>MIN(U456*(1+U$6/Setup!$C$13)-BS457,MAX(0,$H457-SUM($DP457:DP457)))</f>
        <v/>
      </c>
      <c r="DR457">
        <f>MIN(V456*(1+V$6/Setup!$C$13)-BT457,MAX(0,$H457-SUM($DP457:DQ457)))</f>
        <v/>
      </c>
      <c r="DS457">
        <f>MIN(W456*(1+W$6/Setup!$C$13)-BU457,MAX(0,$H457-SUM($DP457:DR457)))</f>
        <v/>
      </c>
      <c r="DT457">
        <f>MIN(X456*(1+X$6/Setup!$C$13)-BV457,MAX(0,$H457-SUM($DP457:DS457)))</f>
        <v/>
      </c>
      <c r="DU457">
        <f>MIN(Y456*(1+Y$6/Setup!$C$13)-BW457,MAX(0,$H457-SUM($DP457:DT457)))</f>
        <v/>
      </c>
      <c r="DV457">
        <f>MIN(Z456*(1+Z$6/Setup!$C$13)-BX457,MAX(0,$H457-SUM($DP457:DU457)))</f>
        <v/>
      </c>
      <c r="DW457">
        <f>MIN(AA456*(1+AA$6/Setup!$C$13)-BY457,MAX(0,$H457-SUM($DP457:DV457)))</f>
        <v/>
      </c>
      <c r="DX457">
        <f>MIN(AB456*(1+AB$6/Setup!$C$13)-BZ457,MAX(0,$H457-SUM($DP457:DW457)))</f>
        <v/>
      </c>
      <c r="DY457">
        <f>MIN(AC456*(1+AC$6/Setup!$C$13)-CA457,MAX(0,$H457-SUM($DP457:DX457)))</f>
        <v/>
      </c>
      <c r="DZ457">
        <f>MIN(AD456*(1+AD$6/Setup!$C$13)-CB457,MAX(0,$H457-SUM($DP457:DY457)))</f>
        <v/>
      </c>
      <c r="EA457">
        <f>MIN(AE456*(1+AE$6/Setup!$C$13)-CC457,MAX(0,$H457-SUM($DP457:DZ457)))</f>
        <v/>
      </c>
      <c r="EB457">
        <f>MIN(AF456*(1+AF$6/Setup!$C$13)-CD457,MAX(0,$H457-SUM($DP457:EA457)))</f>
        <v/>
      </c>
      <c r="EC457">
        <f>MIN(AG456*(1+AG$6/Setup!$C$13)-CE457,MAX(0,$H457-SUM($DP457:EB457)))</f>
        <v/>
      </c>
      <c r="ED457">
        <f>MIN(AH456*(1+AH$6/Setup!$C$13)-CF457,MAX(0,$H457-SUM($DP457:EC457)))</f>
        <v/>
      </c>
      <c r="EE457">
        <f>MIN(AI456*(1+AI$6/Setup!$C$13)-CG457,MAX(0,$H457-SUM($DP457:ED457)))</f>
        <v/>
      </c>
      <c r="EF457">
        <f>MIN(AJ456*(1+AJ$6/Setup!$C$13)-CH457,MAX(0,$H457-SUM($DP457:EE457)))</f>
        <v/>
      </c>
      <c r="EG457">
        <f>MIN(AK456*(1+AK$6/Setup!$C$13)-CI457,MAX(0,$H457-SUM($DP457:EF457)))</f>
        <v/>
      </c>
      <c r="EH457">
        <f>MIN(AL456*(1+AL$6/Setup!$C$13)-CJ457,MAX(0,$H457-SUM($DP457:EG457)))</f>
        <v/>
      </c>
      <c r="EI457">
        <f>MIN(AM456*(1+AM$6/Setup!$C$13)-CK457,MAX(0,$H457-SUM($DP457:EH457)))</f>
        <v/>
      </c>
      <c r="EJ457">
        <f>MIN(AN456*(1+AN$6/Setup!$C$13)-CL457,MAX(0,$H457-SUM($DP457:EI457)))</f>
        <v/>
      </c>
      <c r="EK457">
        <f>MIN(AO456*(1+AO$6/Setup!$C$13)-CM457,MAX(0,$H457-SUM($DP457:EJ457)))</f>
        <v/>
      </c>
      <c r="EL457">
        <f>MIN(AP456*(1+AP$6/Setup!$C$13)-CN457,MAX(0,$H457-SUM($DP457:EK457)))</f>
        <v/>
      </c>
      <c r="EM457">
        <f>MIN(AQ456*(1+AQ$6/Setup!$C$13)-CO457,MAX(0,$H457-SUM($DP457:EL457)))</f>
        <v/>
      </c>
      <c r="EN457">
        <f>MIN(AR456*(1+AR$6/Setup!$C$13)-CP457,MAX(0,$H457-SUM($DP457:EM457)))</f>
        <v/>
      </c>
      <c r="EO457">
        <f>MIN(AS456*(1+AS$6/Setup!$C$13)-CQ457,MAX(0,$H457-SUM($DP457:EN457)))</f>
        <v/>
      </c>
      <c r="EP457">
        <f>MIN(AT456*(1+AT$6/Setup!$C$13)-CR457,MAX(0,$H457-SUM($DP457:EO457)))</f>
        <v/>
      </c>
      <c r="EQ457">
        <f>MIN(AU456*(1+AU$6/Setup!$C$13)-CS457,MAX(0,$H457-SUM($DP457:EP457)))</f>
        <v/>
      </c>
      <c r="ER457">
        <f>MIN(AV456*(1+AV$6/Setup!$C$13)-CT457,MAX(0,$H457-SUM($DP457:EQ457)))</f>
        <v/>
      </c>
      <c r="ES457">
        <f>MIN(AW456*(1+AW$6/Setup!$C$13)-CU457,MAX(0,$H457-SUM($DP457:ER457)))</f>
        <v/>
      </c>
      <c r="ET457">
        <f>MIN(AX456*(1+AX$6/Setup!$C$13)-CV457,MAX(0,$H457-SUM($DP457:ES457)))</f>
        <v/>
      </c>
      <c r="EU457">
        <f>MIN(AY456*(1+AY$6/Setup!$C$13)-CW457,MAX(0,$H457-SUM($DP457:ET457)))</f>
        <v/>
      </c>
      <c r="EV457">
        <f>MIN(AZ456*(1+AZ$6/Setup!$C$13)-CX457,MAX(0,$H457-SUM($DP457:EU457)))</f>
        <v/>
      </c>
      <c r="EW457">
        <f>MIN(BA456*(1+BA$6/Setup!$C$13)-CY457,MAX(0,$H457-SUM($DP457:EV457)))</f>
        <v/>
      </c>
      <c r="EX457">
        <f>MIN(BB456*(1+BB$6/Setup!$C$13)-CZ457,MAX(0,$H457-SUM($DP457:EW457)))</f>
        <v/>
      </c>
      <c r="EY457">
        <f>MIN(BC456*(1+BC$6/Setup!$C$13)-DA457,MAX(0,$H457-SUM($DP457:EX457)))</f>
        <v/>
      </c>
      <c r="EZ457">
        <f>MIN(BD456*(1+BD$6/Setup!$C$13)-DB457,MAX(0,$H457-SUM($DP457:EY457)))</f>
        <v/>
      </c>
      <c r="FA457">
        <f>MIN(BE456*(1+BE$6/Setup!$C$13)-DC457,MAX(0,$H457-SUM($DP457:EZ457)))</f>
        <v/>
      </c>
      <c r="FB457">
        <f>MIN(BF456*(1+BF$6/Setup!$C$13)-DD457,MAX(0,$H457-SUM($DP457:FA457)))</f>
        <v/>
      </c>
      <c r="FC457">
        <f>MIN(BG456*(1+BG$6/Setup!$C$13)-DE457,MAX(0,$H457-SUM($DP457:FB457)))</f>
        <v/>
      </c>
      <c r="FD457">
        <f>MIN(BH456*(1+BH$6/Setup!$C$13)-DF457,MAX(0,$H457-SUM($DP457:FC457)))</f>
        <v/>
      </c>
      <c r="FE457">
        <f>MIN(BI456*(1+BI$6/Setup!$C$13)-DG457,MAX(0,$H457-SUM($DP457:FD457)))</f>
        <v/>
      </c>
      <c r="FF457">
        <f>MIN(BJ456*(1+BJ$6/Setup!$C$13)-DH457,MAX(0,$H457-SUM($DP457:FE457)))</f>
        <v/>
      </c>
      <c r="FG457">
        <f>MIN(BK456*(1+BK$6/Setup!$C$13)-DI457,MAX(0,$H457-SUM($DP457:FF457)))</f>
        <v/>
      </c>
      <c r="FH457">
        <f>MIN(BL456*(1+BL$6/Setup!$C$13)-DJ457,MAX(0,$H457-SUM($DP457:FG457)))</f>
        <v/>
      </c>
      <c r="FI457">
        <f>MIN(BM456*(1+BM$6/Setup!$C$13)-DK457,MAX(0,$H457-SUM($DP457:FH457)))</f>
        <v/>
      </c>
      <c r="FJ457">
        <f>MIN(BN456*(1+BN$6/Setup!$C$13)-DL457,MAX(0,$H457-SUM($DP457:FI457)))</f>
        <v/>
      </c>
      <c r="FK457">
        <f>MIN(BO456*(1+BO$6/Setup!$C$13)-DM457,MAX(0,$H457-SUM($DP457:FJ457)))</f>
        <v/>
      </c>
      <c r="FL457">
        <f>MIN(BP456*(1+BP$6/Setup!$C$13)-DN457,MAX(0,$H457-SUM($DP457:FK457)))</f>
        <v/>
      </c>
      <c r="FM457">
        <f>MIN(BQ456*(1+BQ$6/Setup!$C$13)-DO457,MAX(0,$H457-SUM($DP457:FL457)))</f>
        <v/>
      </c>
    </row>
    <row r="458">
      <c r="A458">
        <f>A457+1</f>
        <v/>
      </c>
      <c r="B458">
        <f>IF(Setup!$C$6="Every week",Setup!$C$7+7*(A458-1),IF(Setup!$C$6="Every 2 weeks",Setup!$C$7+14*(A458-1),IF(Setup!$C$6="Every month",EDATE(Setup!$C$7,A458-1),EOMONTH(Setup!$C$7,INT((A458-1+Setup!$C$20)/2)-1)+MIN(IF(MOD(A458-1+Setup!$C$20,2)=0,Setup!$C$18,Setup!$C$19),DAY(EOMONTH(Setup!$C$7,INT((A458-1+Setup!$C$20)/2)))))))</f>
        <v/>
      </c>
      <c r="C458">
        <f>N('Paycheck Plan'!J454)</f>
        <v/>
      </c>
      <c r="D458">
        <f>N('Paycheck Plan'!K454)</f>
        <v/>
      </c>
      <c r="E458">
        <f>MIN(MAX(0,Setup!$C$10-F457),MAX(0,Setup!$C$8+C458-G458))</f>
        <v/>
      </c>
      <c r="F458">
        <f>F457+E458</f>
        <v/>
      </c>
      <c r="G458">
        <f>MIN(Setup!$C$14,MAX(0,Setup!$C$8+C458))</f>
        <v/>
      </c>
      <c r="H458">
        <f>MAX(0,Setup!$C$8+C458-G458-E458)+SUM($T$7:$BQ$7)-SUM(BR458:DO458)</f>
        <v/>
      </c>
      <c r="I458">
        <f>SUMPRODUCT(T457:BQ457,$T$6:$BQ$6)/Setup!$C$13</f>
        <v/>
      </c>
      <c r="J458">
        <f>SUM(T458:BQ458)</f>
        <v/>
      </c>
      <c r="K458">
        <f>IF(MAX(DP458:FM458)&gt;0,MATCH(MAX(DP458:FM458),DP458:FM458,0),1)</f>
        <v/>
      </c>
      <c r="T458">
        <f>MAX(0,T457*(1+T$6/Setup!$C$13)-BR458-DP458)+IF($K458=1,$D458,0)</f>
        <v/>
      </c>
      <c r="U458">
        <f>MAX(0,U457*(1+U$6/Setup!$C$13)-BS458-DQ458)+IF($K458=2,$D458,0)</f>
        <v/>
      </c>
      <c r="V458">
        <f>MAX(0,V457*(1+V$6/Setup!$C$13)-BT458-DR458)+IF($K458=3,$D458,0)</f>
        <v/>
      </c>
      <c r="W458">
        <f>MAX(0,W457*(1+W$6/Setup!$C$13)-BU458-DS458)+IF($K458=4,$D458,0)</f>
        <v/>
      </c>
      <c r="X458">
        <f>MAX(0,X457*(1+X$6/Setup!$C$13)-BV458-DT458)+IF($K458=5,$D458,0)</f>
        <v/>
      </c>
      <c r="Y458">
        <f>MAX(0,Y457*(1+Y$6/Setup!$C$13)-BW458-DU458)+IF($K458=6,$D458,0)</f>
        <v/>
      </c>
      <c r="Z458">
        <f>MAX(0,Z457*(1+Z$6/Setup!$C$13)-BX458-DV458)+IF($K458=7,$D458,0)</f>
        <v/>
      </c>
      <c r="AA458">
        <f>MAX(0,AA457*(1+AA$6/Setup!$C$13)-BY458-DW458)+IF($K458=8,$D458,0)</f>
        <v/>
      </c>
      <c r="AB458">
        <f>MAX(0,AB457*(1+AB$6/Setup!$C$13)-BZ458-DX458)+IF($K458=9,$D458,0)</f>
        <v/>
      </c>
      <c r="AC458">
        <f>MAX(0,AC457*(1+AC$6/Setup!$C$13)-CA458-DY458)+IF($K458=10,$D458,0)</f>
        <v/>
      </c>
      <c r="AD458">
        <f>MAX(0,AD457*(1+AD$6/Setup!$C$13)-CB458-DZ458)+IF($K458=11,$D458,0)</f>
        <v/>
      </c>
      <c r="AE458">
        <f>MAX(0,AE457*(1+AE$6/Setup!$C$13)-CC458-EA458)+IF($K458=12,$D458,0)</f>
        <v/>
      </c>
      <c r="AF458">
        <f>MAX(0,AF457*(1+AF$6/Setup!$C$13)-CD458-EB458)+IF($K458=13,$D458,0)</f>
        <v/>
      </c>
      <c r="AG458">
        <f>MAX(0,AG457*(1+AG$6/Setup!$C$13)-CE458-EC458)+IF($K458=14,$D458,0)</f>
        <v/>
      </c>
      <c r="AH458">
        <f>MAX(0,AH457*(1+AH$6/Setup!$C$13)-CF458-ED458)+IF($K458=15,$D458,0)</f>
        <v/>
      </c>
      <c r="AI458">
        <f>MAX(0,AI457*(1+AI$6/Setup!$C$13)-CG458-EE458)+IF($K458=16,$D458,0)</f>
        <v/>
      </c>
      <c r="AJ458">
        <f>MAX(0,AJ457*(1+AJ$6/Setup!$C$13)-CH458-EF458)+IF($K458=17,$D458,0)</f>
        <v/>
      </c>
      <c r="AK458">
        <f>MAX(0,AK457*(1+AK$6/Setup!$C$13)-CI458-EG458)+IF($K458=18,$D458,0)</f>
        <v/>
      </c>
      <c r="AL458">
        <f>MAX(0,AL457*(1+AL$6/Setup!$C$13)-CJ458-EH458)+IF($K458=19,$D458,0)</f>
        <v/>
      </c>
      <c r="AM458">
        <f>MAX(0,AM457*(1+AM$6/Setup!$C$13)-CK458-EI458)+IF($K458=20,$D458,0)</f>
        <v/>
      </c>
      <c r="AN458">
        <f>MAX(0,AN457*(1+AN$6/Setup!$C$13)-CL458-EJ458)+IF($K458=21,$D458,0)</f>
        <v/>
      </c>
      <c r="AO458">
        <f>MAX(0,AO457*(1+AO$6/Setup!$C$13)-CM458-EK458)+IF($K458=22,$D458,0)</f>
        <v/>
      </c>
      <c r="AP458">
        <f>MAX(0,AP457*(1+AP$6/Setup!$C$13)-CN458-EL458)+IF($K458=23,$D458,0)</f>
        <v/>
      </c>
      <c r="AQ458">
        <f>MAX(0,AQ457*(1+AQ$6/Setup!$C$13)-CO458-EM458)+IF($K458=24,$D458,0)</f>
        <v/>
      </c>
      <c r="AR458">
        <f>MAX(0,AR457*(1+AR$6/Setup!$C$13)-CP458-EN458)+IF($K458=25,$D458,0)</f>
        <v/>
      </c>
      <c r="AS458">
        <f>MAX(0,AS457*(1+AS$6/Setup!$C$13)-CQ458-EO458)+IF($K458=26,$D458,0)</f>
        <v/>
      </c>
      <c r="AT458">
        <f>MAX(0,AT457*(1+AT$6/Setup!$C$13)-CR458-EP458)+IF($K458=27,$D458,0)</f>
        <v/>
      </c>
      <c r="AU458">
        <f>MAX(0,AU457*(1+AU$6/Setup!$C$13)-CS458-EQ458)+IF($K458=28,$D458,0)</f>
        <v/>
      </c>
      <c r="AV458">
        <f>MAX(0,AV457*(1+AV$6/Setup!$C$13)-CT458-ER458)+IF($K458=29,$D458,0)</f>
        <v/>
      </c>
      <c r="AW458">
        <f>MAX(0,AW457*(1+AW$6/Setup!$C$13)-CU458-ES458)+IF($K458=30,$D458,0)</f>
        <v/>
      </c>
      <c r="AX458">
        <f>MAX(0,AX457*(1+AX$6/Setup!$C$13)-CV458-ET458)+IF($K458=31,$D458,0)</f>
        <v/>
      </c>
      <c r="AY458">
        <f>MAX(0,AY457*(1+AY$6/Setup!$C$13)-CW458-EU458)+IF($K458=32,$D458,0)</f>
        <v/>
      </c>
      <c r="AZ458">
        <f>MAX(0,AZ457*(1+AZ$6/Setup!$C$13)-CX458-EV458)+IF($K458=33,$D458,0)</f>
        <v/>
      </c>
      <c r="BA458">
        <f>MAX(0,BA457*(1+BA$6/Setup!$C$13)-CY458-EW458)+IF($K458=34,$D458,0)</f>
        <v/>
      </c>
      <c r="BB458">
        <f>MAX(0,BB457*(1+BB$6/Setup!$C$13)-CZ458-EX458)+IF($K458=35,$D458,0)</f>
        <v/>
      </c>
      <c r="BC458">
        <f>MAX(0,BC457*(1+BC$6/Setup!$C$13)-DA458-EY458)+IF($K458=36,$D458,0)</f>
        <v/>
      </c>
      <c r="BD458">
        <f>MAX(0,BD457*(1+BD$6/Setup!$C$13)-DB458-EZ458)+IF($K458=37,$D458,0)</f>
        <v/>
      </c>
      <c r="BE458">
        <f>MAX(0,BE457*(1+BE$6/Setup!$C$13)-DC458-FA458)+IF($K458=38,$D458,0)</f>
        <v/>
      </c>
      <c r="BF458">
        <f>MAX(0,BF457*(1+BF$6/Setup!$C$13)-DD458-FB458)+IF($K458=39,$D458,0)</f>
        <v/>
      </c>
      <c r="BG458">
        <f>MAX(0,BG457*(1+BG$6/Setup!$C$13)-DE458-FC458)+IF($K458=40,$D458,0)</f>
        <v/>
      </c>
      <c r="BH458">
        <f>MAX(0,BH457*(1+BH$6/Setup!$C$13)-DF458-FD458)+IF($K458=41,$D458,0)</f>
        <v/>
      </c>
      <c r="BI458">
        <f>MAX(0,BI457*(1+BI$6/Setup!$C$13)-DG458-FE458)+IF($K458=42,$D458,0)</f>
        <v/>
      </c>
      <c r="BJ458">
        <f>MAX(0,BJ457*(1+BJ$6/Setup!$C$13)-DH458-FF458)+IF($K458=43,$D458,0)</f>
        <v/>
      </c>
      <c r="BK458">
        <f>MAX(0,BK457*(1+BK$6/Setup!$C$13)-DI458-FG458)+IF($K458=44,$D458,0)</f>
        <v/>
      </c>
      <c r="BL458">
        <f>MAX(0,BL457*(1+BL$6/Setup!$C$13)-DJ458-FH458)+IF($K458=45,$D458,0)</f>
        <v/>
      </c>
      <c r="BM458">
        <f>MAX(0,BM457*(1+BM$6/Setup!$C$13)-DK458-FI458)+IF($K458=46,$D458,0)</f>
        <v/>
      </c>
      <c r="BN458">
        <f>MAX(0,BN457*(1+BN$6/Setup!$C$13)-DL458-FJ458)+IF($K458=47,$D458,0)</f>
        <v/>
      </c>
      <c r="BO458">
        <f>MAX(0,BO457*(1+BO$6/Setup!$C$13)-DM458-FK458)+IF($K458=48,$D458,0)</f>
        <v/>
      </c>
      <c r="BP458">
        <f>MAX(0,BP457*(1+BP$6/Setup!$C$13)-DN458-FL458)+IF($K458=49,$D458,0)</f>
        <v/>
      </c>
      <c r="BQ458">
        <f>MAX(0,BQ457*(1+BQ$6/Setup!$C$13)-DO458-FM458)+IF($K458=50,$D458,0)</f>
        <v/>
      </c>
      <c r="BR458">
        <f>MIN(T457*(1+T$6/Setup!$C$13),T$7)</f>
        <v/>
      </c>
      <c r="BS458">
        <f>MIN(U457*(1+U$6/Setup!$C$13),U$7)</f>
        <v/>
      </c>
      <c r="BT458">
        <f>MIN(V457*(1+V$6/Setup!$C$13),V$7)</f>
        <v/>
      </c>
      <c r="BU458">
        <f>MIN(W457*(1+W$6/Setup!$C$13),W$7)</f>
        <v/>
      </c>
      <c r="BV458">
        <f>MIN(X457*(1+X$6/Setup!$C$13),X$7)</f>
        <v/>
      </c>
      <c r="BW458">
        <f>MIN(Y457*(1+Y$6/Setup!$C$13),Y$7)</f>
        <v/>
      </c>
      <c r="BX458">
        <f>MIN(Z457*(1+Z$6/Setup!$C$13),Z$7)</f>
        <v/>
      </c>
      <c r="BY458">
        <f>MIN(AA457*(1+AA$6/Setup!$C$13),AA$7)</f>
        <v/>
      </c>
      <c r="BZ458">
        <f>MIN(AB457*(1+AB$6/Setup!$C$13),AB$7)</f>
        <v/>
      </c>
      <c r="CA458">
        <f>MIN(AC457*(1+AC$6/Setup!$C$13),AC$7)</f>
        <v/>
      </c>
      <c r="CB458">
        <f>MIN(AD457*(1+AD$6/Setup!$C$13),AD$7)</f>
        <v/>
      </c>
      <c r="CC458">
        <f>MIN(AE457*(1+AE$6/Setup!$C$13),AE$7)</f>
        <v/>
      </c>
      <c r="CD458">
        <f>MIN(AF457*(1+AF$6/Setup!$C$13),AF$7)</f>
        <v/>
      </c>
      <c r="CE458">
        <f>MIN(AG457*(1+AG$6/Setup!$C$13),AG$7)</f>
        <v/>
      </c>
      <c r="CF458">
        <f>MIN(AH457*(1+AH$6/Setup!$C$13),AH$7)</f>
        <v/>
      </c>
      <c r="CG458">
        <f>MIN(AI457*(1+AI$6/Setup!$C$13),AI$7)</f>
        <v/>
      </c>
      <c r="CH458">
        <f>MIN(AJ457*(1+AJ$6/Setup!$C$13),AJ$7)</f>
        <v/>
      </c>
      <c r="CI458">
        <f>MIN(AK457*(1+AK$6/Setup!$C$13),AK$7)</f>
        <v/>
      </c>
      <c r="CJ458">
        <f>MIN(AL457*(1+AL$6/Setup!$C$13),AL$7)</f>
        <v/>
      </c>
      <c r="CK458">
        <f>MIN(AM457*(1+AM$6/Setup!$C$13),AM$7)</f>
        <v/>
      </c>
      <c r="CL458">
        <f>MIN(AN457*(1+AN$6/Setup!$C$13),AN$7)</f>
        <v/>
      </c>
      <c r="CM458">
        <f>MIN(AO457*(1+AO$6/Setup!$C$13),AO$7)</f>
        <v/>
      </c>
      <c r="CN458">
        <f>MIN(AP457*(1+AP$6/Setup!$C$13),AP$7)</f>
        <v/>
      </c>
      <c r="CO458">
        <f>MIN(AQ457*(1+AQ$6/Setup!$C$13),AQ$7)</f>
        <v/>
      </c>
      <c r="CP458">
        <f>MIN(AR457*(1+AR$6/Setup!$C$13),AR$7)</f>
        <v/>
      </c>
      <c r="CQ458">
        <f>MIN(AS457*(1+AS$6/Setup!$C$13),AS$7)</f>
        <v/>
      </c>
      <c r="CR458">
        <f>MIN(AT457*(1+AT$6/Setup!$C$13),AT$7)</f>
        <v/>
      </c>
      <c r="CS458">
        <f>MIN(AU457*(1+AU$6/Setup!$C$13),AU$7)</f>
        <v/>
      </c>
      <c r="CT458">
        <f>MIN(AV457*(1+AV$6/Setup!$C$13),AV$7)</f>
        <v/>
      </c>
      <c r="CU458">
        <f>MIN(AW457*(1+AW$6/Setup!$C$13),AW$7)</f>
        <v/>
      </c>
      <c r="CV458">
        <f>MIN(AX457*(1+AX$6/Setup!$C$13),AX$7)</f>
        <v/>
      </c>
      <c r="CW458">
        <f>MIN(AY457*(1+AY$6/Setup!$C$13),AY$7)</f>
        <v/>
      </c>
      <c r="CX458">
        <f>MIN(AZ457*(1+AZ$6/Setup!$C$13),AZ$7)</f>
        <v/>
      </c>
      <c r="CY458">
        <f>MIN(BA457*(1+BA$6/Setup!$C$13),BA$7)</f>
        <v/>
      </c>
      <c r="CZ458">
        <f>MIN(BB457*(1+BB$6/Setup!$C$13),BB$7)</f>
        <v/>
      </c>
      <c r="DA458">
        <f>MIN(BC457*(1+BC$6/Setup!$C$13),BC$7)</f>
        <v/>
      </c>
      <c r="DB458">
        <f>MIN(BD457*(1+BD$6/Setup!$C$13),BD$7)</f>
        <v/>
      </c>
      <c r="DC458">
        <f>MIN(BE457*(1+BE$6/Setup!$C$13),BE$7)</f>
        <v/>
      </c>
      <c r="DD458">
        <f>MIN(BF457*(1+BF$6/Setup!$C$13),BF$7)</f>
        <v/>
      </c>
      <c r="DE458">
        <f>MIN(BG457*(1+BG$6/Setup!$C$13),BG$7)</f>
        <v/>
      </c>
      <c r="DF458">
        <f>MIN(BH457*(1+BH$6/Setup!$C$13),BH$7)</f>
        <v/>
      </c>
      <c r="DG458">
        <f>MIN(BI457*(1+BI$6/Setup!$C$13),BI$7)</f>
        <v/>
      </c>
      <c r="DH458">
        <f>MIN(BJ457*(1+BJ$6/Setup!$C$13),BJ$7)</f>
        <v/>
      </c>
      <c r="DI458">
        <f>MIN(BK457*(1+BK$6/Setup!$C$13),BK$7)</f>
        <v/>
      </c>
      <c r="DJ458">
        <f>MIN(BL457*(1+BL$6/Setup!$C$13),BL$7)</f>
        <v/>
      </c>
      <c r="DK458">
        <f>MIN(BM457*(1+BM$6/Setup!$C$13),BM$7)</f>
        <v/>
      </c>
      <c r="DL458">
        <f>MIN(BN457*(1+BN$6/Setup!$C$13),BN$7)</f>
        <v/>
      </c>
      <c r="DM458">
        <f>MIN(BO457*(1+BO$6/Setup!$C$13),BO$7)</f>
        <v/>
      </c>
      <c r="DN458">
        <f>MIN(BP457*(1+BP$6/Setup!$C$13),BP$7)</f>
        <v/>
      </c>
      <c r="DO458">
        <f>MIN(BQ457*(1+BQ$6/Setup!$C$13),BQ$7)</f>
        <v/>
      </c>
      <c r="DP458">
        <f>MIN(T457*(1+T$6/Setup!$C$13)-BR458,$H458)</f>
        <v/>
      </c>
      <c r="DQ458">
        <f>MIN(U457*(1+U$6/Setup!$C$13)-BS458,MAX(0,$H458-SUM($DP458:DP458)))</f>
        <v/>
      </c>
      <c r="DR458">
        <f>MIN(V457*(1+V$6/Setup!$C$13)-BT458,MAX(0,$H458-SUM($DP458:DQ458)))</f>
        <v/>
      </c>
      <c r="DS458">
        <f>MIN(W457*(1+W$6/Setup!$C$13)-BU458,MAX(0,$H458-SUM($DP458:DR458)))</f>
        <v/>
      </c>
      <c r="DT458">
        <f>MIN(X457*(1+X$6/Setup!$C$13)-BV458,MAX(0,$H458-SUM($DP458:DS458)))</f>
        <v/>
      </c>
      <c r="DU458">
        <f>MIN(Y457*(1+Y$6/Setup!$C$13)-BW458,MAX(0,$H458-SUM($DP458:DT458)))</f>
        <v/>
      </c>
      <c r="DV458">
        <f>MIN(Z457*(1+Z$6/Setup!$C$13)-BX458,MAX(0,$H458-SUM($DP458:DU458)))</f>
        <v/>
      </c>
      <c r="DW458">
        <f>MIN(AA457*(1+AA$6/Setup!$C$13)-BY458,MAX(0,$H458-SUM($DP458:DV458)))</f>
        <v/>
      </c>
      <c r="DX458">
        <f>MIN(AB457*(1+AB$6/Setup!$C$13)-BZ458,MAX(0,$H458-SUM($DP458:DW458)))</f>
        <v/>
      </c>
      <c r="DY458">
        <f>MIN(AC457*(1+AC$6/Setup!$C$13)-CA458,MAX(0,$H458-SUM($DP458:DX458)))</f>
        <v/>
      </c>
      <c r="DZ458">
        <f>MIN(AD457*(1+AD$6/Setup!$C$13)-CB458,MAX(0,$H458-SUM($DP458:DY458)))</f>
        <v/>
      </c>
      <c r="EA458">
        <f>MIN(AE457*(1+AE$6/Setup!$C$13)-CC458,MAX(0,$H458-SUM($DP458:DZ458)))</f>
        <v/>
      </c>
      <c r="EB458">
        <f>MIN(AF457*(1+AF$6/Setup!$C$13)-CD458,MAX(0,$H458-SUM($DP458:EA458)))</f>
        <v/>
      </c>
      <c r="EC458">
        <f>MIN(AG457*(1+AG$6/Setup!$C$13)-CE458,MAX(0,$H458-SUM($DP458:EB458)))</f>
        <v/>
      </c>
      <c r="ED458">
        <f>MIN(AH457*(1+AH$6/Setup!$C$13)-CF458,MAX(0,$H458-SUM($DP458:EC458)))</f>
        <v/>
      </c>
      <c r="EE458">
        <f>MIN(AI457*(1+AI$6/Setup!$C$13)-CG458,MAX(0,$H458-SUM($DP458:ED458)))</f>
        <v/>
      </c>
      <c r="EF458">
        <f>MIN(AJ457*(1+AJ$6/Setup!$C$13)-CH458,MAX(0,$H458-SUM($DP458:EE458)))</f>
        <v/>
      </c>
      <c r="EG458">
        <f>MIN(AK457*(1+AK$6/Setup!$C$13)-CI458,MAX(0,$H458-SUM($DP458:EF458)))</f>
        <v/>
      </c>
      <c r="EH458">
        <f>MIN(AL457*(1+AL$6/Setup!$C$13)-CJ458,MAX(0,$H458-SUM($DP458:EG458)))</f>
        <v/>
      </c>
      <c r="EI458">
        <f>MIN(AM457*(1+AM$6/Setup!$C$13)-CK458,MAX(0,$H458-SUM($DP458:EH458)))</f>
        <v/>
      </c>
      <c r="EJ458">
        <f>MIN(AN457*(1+AN$6/Setup!$C$13)-CL458,MAX(0,$H458-SUM($DP458:EI458)))</f>
        <v/>
      </c>
      <c r="EK458">
        <f>MIN(AO457*(1+AO$6/Setup!$C$13)-CM458,MAX(0,$H458-SUM($DP458:EJ458)))</f>
        <v/>
      </c>
      <c r="EL458">
        <f>MIN(AP457*(1+AP$6/Setup!$C$13)-CN458,MAX(0,$H458-SUM($DP458:EK458)))</f>
        <v/>
      </c>
      <c r="EM458">
        <f>MIN(AQ457*(1+AQ$6/Setup!$C$13)-CO458,MAX(0,$H458-SUM($DP458:EL458)))</f>
        <v/>
      </c>
      <c r="EN458">
        <f>MIN(AR457*(1+AR$6/Setup!$C$13)-CP458,MAX(0,$H458-SUM($DP458:EM458)))</f>
        <v/>
      </c>
      <c r="EO458">
        <f>MIN(AS457*(1+AS$6/Setup!$C$13)-CQ458,MAX(0,$H458-SUM($DP458:EN458)))</f>
        <v/>
      </c>
      <c r="EP458">
        <f>MIN(AT457*(1+AT$6/Setup!$C$13)-CR458,MAX(0,$H458-SUM($DP458:EO458)))</f>
        <v/>
      </c>
      <c r="EQ458">
        <f>MIN(AU457*(1+AU$6/Setup!$C$13)-CS458,MAX(0,$H458-SUM($DP458:EP458)))</f>
        <v/>
      </c>
      <c r="ER458">
        <f>MIN(AV457*(1+AV$6/Setup!$C$13)-CT458,MAX(0,$H458-SUM($DP458:EQ458)))</f>
        <v/>
      </c>
      <c r="ES458">
        <f>MIN(AW457*(1+AW$6/Setup!$C$13)-CU458,MAX(0,$H458-SUM($DP458:ER458)))</f>
        <v/>
      </c>
      <c r="ET458">
        <f>MIN(AX457*(1+AX$6/Setup!$C$13)-CV458,MAX(0,$H458-SUM($DP458:ES458)))</f>
        <v/>
      </c>
      <c r="EU458">
        <f>MIN(AY457*(1+AY$6/Setup!$C$13)-CW458,MAX(0,$H458-SUM($DP458:ET458)))</f>
        <v/>
      </c>
      <c r="EV458">
        <f>MIN(AZ457*(1+AZ$6/Setup!$C$13)-CX458,MAX(0,$H458-SUM($DP458:EU458)))</f>
        <v/>
      </c>
      <c r="EW458">
        <f>MIN(BA457*(1+BA$6/Setup!$C$13)-CY458,MAX(0,$H458-SUM($DP458:EV458)))</f>
        <v/>
      </c>
      <c r="EX458">
        <f>MIN(BB457*(1+BB$6/Setup!$C$13)-CZ458,MAX(0,$H458-SUM($DP458:EW458)))</f>
        <v/>
      </c>
      <c r="EY458">
        <f>MIN(BC457*(1+BC$6/Setup!$C$13)-DA458,MAX(0,$H458-SUM($DP458:EX458)))</f>
        <v/>
      </c>
      <c r="EZ458">
        <f>MIN(BD457*(1+BD$6/Setup!$C$13)-DB458,MAX(0,$H458-SUM($DP458:EY458)))</f>
        <v/>
      </c>
      <c r="FA458">
        <f>MIN(BE457*(1+BE$6/Setup!$C$13)-DC458,MAX(0,$H458-SUM($DP458:EZ458)))</f>
        <v/>
      </c>
      <c r="FB458">
        <f>MIN(BF457*(1+BF$6/Setup!$C$13)-DD458,MAX(0,$H458-SUM($DP458:FA458)))</f>
        <v/>
      </c>
      <c r="FC458">
        <f>MIN(BG457*(1+BG$6/Setup!$C$13)-DE458,MAX(0,$H458-SUM($DP458:FB458)))</f>
        <v/>
      </c>
      <c r="FD458">
        <f>MIN(BH457*(1+BH$6/Setup!$C$13)-DF458,MAX(0,$H458-SUM($DP458:FC458)))</f>
        <v/>
      </c>
      <c r="FE458">
        <f>MIN(BI457*(1+BI$6/Setup!$C$13)-DG458,MAX(0,$H458-SUM($DP458:FD458)))</f>
        <v/>
      </c>
      <c r="FF458">
        <f>MIN(BJ457*(1+BJ$6/Setup!$C$13)-DH458,MAX(0,$H458-SUM($DP458:FE458)))</f>
        <v/>
      </c>
      <c r="FG458">
        <f>MIN(BK457*(1+BK$6/Setup!$C$13)-DI458,MAX(0,$H458-SUM($DP458:FF458)))</f>
        <v/>
      </c>
      <c r="FH458">
        <f>MIN(BL457*(1+BL$6/Setup!$C$13)-DJ458,MAX(0,$H458-SUM($DP458:FG458)))</f>
        <v/>
      </c>
      <c r="FI458">
        <f>MIN(BM457*(1+BM$6/Setup!$C$13)-DK458,MAX(0,$H458-SUM($DP458:FH458)))</f>
        <v/>
      </c>
      <c r="FJ458">
        <f>MIN(BN457*(1+BN$6/Setup!$C$13)-DL458,MAX(0,$H458-SUM($DP458:FI458)))</f>
        <v/>
      </c>
      <c r="FK458">
        <f>MIN(BO457*(1+BO$6/Setup!$C$13)-DM458,MAX(0,$H458-SUM($DP458:FJ458)))</f>
        <v/>
      </c>
      <c r="FL458">
        <f>MIN(BP457*(1+BP$6/Setup!$C$13)-DN458,MAX(0,$H458-SUM($DP458:FK458)))</f>
        <v/>
      </c>
      <c r="FM458">
        <f>MIN(BQ457*(1+BQ$6/Setup!$C$13)-DO458,MAX(0,$H458-SUM($DP458:FL458)))</f>
        <v/>
      </c>
    </row>
    <row r="459">
      <c r="A459">
        <f>A458+1</f>
        <v/>
      </c>
      <c r="B459">
        <f>IF(Setup!$C$6="Every week",Setup!$C$7+7*(A459-1),IF(Setup!$C$6="Every 2 weeks",Setup!$C$7+14*(A459-1),IF(Setup!$C$6="Every month",EDATE(Setup!$C$7,A459-1),EOMONTH(Setup!$C$7,INT((A459-1+Setup!$C$20)/2)-1)+MIN(IF(MOD(A459-1+Setup!$C$20,2)=0,Setup!$C$18,Setup!$C$19),DAY(EOMONTH(Setup!$C$7,INT((A459-1+Setup!$C$20)/2)))))))</f>
        <v/>
      </c>
      <c r="C459">
        <f>N('Paycheck Plan'!J455)</f>
        <v/>
      </c>
      <c r="D459">
        <f>N('Paycheck Plan'!K455)</f>
        <v/>
      </c>
      <c r="E459">
        <f>MIN(MAX(0,Setup!$C$10-F458),MAX(0,Setup!$C$8+C459-G459))</f>
        <v/>
      </c>
      <c r="F459">
        <f>F458+E459</f>
        <v/>
      </c>
      <c r="G459">
        <f>MIN(Setup!$C$14,MAX(0,Setup!$C$8+C459))</f>
        <v/>
      </c>
      <c r="H459">
        <f>MAX(0,Setup!$C$8+C459-G459-E459)+SUM($T$7:$BQ$7)-SUM(BR459:DO459)</f>
        <v/>
      </c>
      <c r="I459">
        <f>SUMPRODUCT(T458:BQ458,$T$6:$BQ$6)/Setup!$C$13</f>
        <v/>
      </c>
      <c r="J459">
        <f>SUM(T459:BQ459)</f>
        <v/>
      </c>
      <c r="K459">
        <f>IF(MAX(DP459:FM459)&gt;0,MATCH(MAX(DP459:FM459),DP459:FM459,0),1)</f>
        <v/>
      </c>
      <c r="T459">
        <f>MAX(0,T458*(1+T$6/Setup!$C$13)-BR459-DP459)+IF($K459=1,$D459,0)</f>
        <v/>
      </c>
      <c r="U459">
        <f>MAX(0,U458*(1+U$6/Setup!$C$13)-BS459-DQ459)+IF($K459=2,$D459,0)</f>
        <v/>
      </c>
      <c r="V459">
        <f>MAX(0,V458*(1+V$6/Setup!$C$13)-BT459-DR459)+IF($K459=3,$D459,0)</f>
        <v/>
      </c>
      <c r="W459">
        <f>MAX(0,W458*(1+W$6/Setup!$C$13)-BU459-DS459)+IF($K459=4,$D459,0)</f>
        <v/>
      </c>
      <c r="X459">
        <f>MAX(0,X458*(1+X$6/Setup!$C$13)-BV459-DT459)+IF($K459=5,$D459,0)</f>
        <v/>
      </c>
      <c r="Y459">
        <f>MAX(0,Y458*(1+Y$6/Setup!$C$13)-BW459-DU459)+IF($K459=6,$D459,0)</f>
        <v/>
      </c>
      <c r="Z459">
        <f>MAX(0,Z458*(1+Z$6/Setup!$C$13)-BX459-DV459)+IF($K459=7,$D459,0)</f>
        <v/>
      </c>
      <c r="AA459">
        <f>MAX(0,AA458*(1+AA$6/Setup!$C$13)-BY459-DW459)+IF($K459=8,$D459,0)</f>
        <v/>
      </c>
      <c r="AB459">
        <f>MAX(0,AB458*(1+AB$6/Setup!$C$13)-BZ459-DX459)+IF($K459=9,$D459,0)</f>
        <v/>
      </c>
      <c r="AC459">
        <f>MAX(0,AC458*(1+AC$6/Setup!$C$13)-CA459-DY459)+IF($K459=10,$D459,0)</f>
        <v/>
      </c>
      <c r="AD459">
        <f>MAX(0,AD458*(1+AD$6/Setup!$C$13)-CB459-DZ459)+IF($K459=11,$D459,0)</f>
        <v/>
      </c>
      <c r="AE459">
        <f>MAX(0,AE458*(1+AE$6/Setup!$C$13)-CC459-EA459)+IF($K459=12,$D459,0)</f>
        <v/>
      </c>
      <c r="AF459">
        <f>MAX(0,AF458*(1+AF$6/Setup!$C$13)-CD459-EB459)+IF($K459=13,$D459,0)</f>
        <v/>
      </c>
      <c r="AG459">
        <f>MAX(0,AG458*(1+AG$6/Setup!$C$13)-CE459-EC459)+IF($K459=14,$D459,0)</f>
        <v/>
      </c>
      <c r="AH459">
        <f>MAX(0,AH458*(1+AH$6/Setup!$C$13)-CF459-ED459)+IF($K459=15,$D459,0)</f>
        <v/>
      </c>
      <c r="AI459">
        <f>MAX(0,AI458*(1+AI$6/Setup!$C$13)-CG459-EE459)+IF($K459=16,$D459,0)</f>
        <v/>
      </c>
      <c r="AJ459">
        <f>MAX(0,AJ458*(1+AJ$6/Setup!$C$13)-CH459-EF459)+IF($K459=17,$D459,0)</f>
        <v/>
      </c>
      <c r="AK459">
        <f>MAX(0,AK458*(1+AK$6/Setup!$C$13)-CI459-EG459)+IF($K459=18,$D459,0)</f>
        <v/>
      </c>
      <c r="AL459">
        <f>MAX(0,AL458*(1+AL$6/Setup!$C$13)-CJ459-EH459)+IF($K459=19,$D459,0)</f>
        <v/>
      </c>
      <c r="AM459">
        <f>MAX(0,AM458*(1+AM$6/Setup!$C$13)-CK459-EI459)+IF($K459=20,$D459,0)</f>
        <v/>
      </c>
      <c r="AN459">
        <f>MAX(0,AN458*(1+AN$6/Setup!$C$13)-CL459-EJ459)+IF($K459=21,$D459,0)</f>
        <v/>
      </c>
      <c r="AO459">
        <f>MAX(0,AO458*(1+AO$6/Setup!$C$13)-CM459-EK459)+IF($K459=22,$D459,0)</f>
        <v/>
      </c>
      <c r="AP459">
        <f>MAX(0,AP458*(1+AP$6/Setup!$C$13)-CN459-EL459)+IF($K459=23,$D459,0)</f>
        <v/>
      </c>
      <c r="AQ459">
        <f>MAX(0,AQ458*(1+AQ$6/Setup!$C$13)-CO459-EM459)+IF($K459=24,$D459,0)</f>
        <v/>
      </c>
      <c r="AR459">
        <f>MAX(0,AR458*(1+AR$6/Setup!$C$13)-CP459-EN459)+IF($K459=25,$D459,0)</f>
        <v/>
      </c>
      <c r="AS459">
        <f>MAX(0,AS458*(1+AS$6/Setup!$C$13)-CQ459-EO459)+IF($K459=26,$D459,0)</f>
        <v/>
      </c>
      <c r="AT459">
        <f>MAX(0,AT458*(1+AT$6/Setup!$C$13)-CR459-EP459)+IF($K459=27,$D459,0)</f>
        <v/>
      </c>
      <c r="AU459">
        <f>MAX(0,AU458*(1+AU$6/Setup!$C$13)-CS459-EQ459)+IF($K459=28,$D459,0)</f>
        <v/>
      </c>
      <c r="AV459">
        <f>MAX(0,AV458*(1+AV$6/Setup!$C$13)-CT459-ER459)+IF($K459=29,$D459,0)</f>
        <v/>
      </c>
      <c r="AW459">
        <f>MAX(0,AW458*(1+AW$6/Setup!$C$13)-CU459-ES459)+IF($K459=30,$D459,0)</f>
        <v/>
      </c>
      <c r="AX459">
        <f>MAX(0,AX458*(1+AX$6/Setup!$C$13)-CV459-ET459)+IF($K459=31,$D459,0)</f>
        <v/>
      </c>
      <c r="AY459">
        <f>MAX(0,AY458*(1+AY$6/Setup!$C$13)-CW459-EU459)+IF($K459=32,$D459,0)</f>
        <v/>
      </c>
      <c r="AZ459">
        <f>MAX(0,AZ458*(1+AZ$6/Setup!$C$13)-CX459-EV459)+IF($K459=33,$D459,0)</f>
        <v/>
      </c>
      <c r="BA459">
        <f>MAX(0,BA458*(1+BA$6/Setup!$C$13)-CY459-EW459)+IF($K459=34,$D459,0)</f>
        <v/>
      </c>
      <c r="BB459">
        <f>MAX(0,BB458*(1+BB$6/Setup!$C$13)-CZ459-EX459)+IF($K459=35,$D459,0)</f>
        <v/>
      </c>
      <c r="BC459">
        <f>MAX(0,BC458*(1+BC$6/Setup!$C$13)-DA459-EY459)+IF($K459=36,$D459,0)</f>
        <v/>
      </c>
      <c r="BD459">
        <f>MAX(0,BD458*(1+BD$6/Setup!$C$13)-DB459-EZ459)+IF($K459=37,$D459,0)</f>
        <v/>
      </c>
      <c r="BE459">
        <f>MAX(0,BE458*(1+BE$6/Setup!$C$13)-DC459-FA459)+IF($K459=38,$D459,0)</f>
        <v/>
      </c>
      <c r="BF459">
        <f>MAX(0,BF458*(1+BF$6/Setup!$C$13)-DD459-FB459)+IF($K459=39,$D459,0)</f>
        <v/>
      </c>
      <c r="BG459">
        <f>MAX(0,BG458*(1+BG$6/Setup!$C$13)-DE459-FC459)+IF($K459=40,$D459,0)</f>
        <v/>
      </c>
      <c r="BH459">
        <f>MAX(0,BH458*(1+BH$6/Setup!$C$13)-DF459-FD459)+IF($K459=41,$D459,0)</f>
        <v/>
      </c>
      <c r="BI459">
        <f>MAX(0,BI458*(1+BI$6/Setup!$C$13)-DG459-FE459)+IF($K459=42,$D459,0)</f>
        <v/>
      </c>
      <c r="BJ459">
        <f>MAX(0,BJ458*(1+BJ$6/Setup!$C$13)-DH459-FF459)+IF($K459=43,$D459,0)</f>
        <v/>
      </c>
      <c r="BK459">
        <f>MAX(0,BK458*(1+BK$6/Setup!$C$13)-DI459-FG459)+IF($K459=44,$D459,0)</f>
        <v/>
      </c>
      <c r="BL459">
        <f>MAX(0,BL458*(1+BL$6/Setup!$C$13)-DJ459-FH459)+IF($K459=45,$D459,0)</f>
        <v/>
      </c>
      <c r="BM459">
        <f>MAX(0,BM458*(1+BM$6/Setup!$C$13)-DK459-FI459)+IF($K459=46,$D459,0)</f>
        <v/>
      </c>
      <c r="BN459">
        <f>MAX(0,BN458*(1+BN$6/Setup!$C$13)-DL459-FJ459)+IF($K459=47,$D459,0)</f>
        <v/>
      </c>
      <c r="BO459">
        <f>MAX(0,BO458*(1+BO$6/Setup!$C$13)-DM459-FK459)+IF($K459=48,$D459,0)</f>
        <v/>
      </c>
      <c r="BP459">
        <f>MAX(0,BP458*(1+BP$6/Setup!$C$13)-DN459-FL459)+IF($K459=49,$D459,0)</f>
        <v/>
      </c>
      <c r="BQ459">
        <f>MAX(0,BQ458*(1+BQ$6/Setup!$C$13)-DO459-FM459)+IF($K459=50,$D459,0)</f>
        <v/>
      </c>
      <c r="BR459">
        <f>MIN(T458*(1+T$6/Setup!$C$13),T$7)</f>
        <v/>
      </c>
      <c r="BS459">
        <f>MIN(U458*(1+U$6/Setup!$C$13),U$7)</f>
        <v/>
      </c>
      <c r="BT459">
        <f>MIN(V458*(1+V$6/Setup!$C$13),V$7)</f>
        <v/>
      </c>
      <c r="BU459">
        <f>MIN(W458*(1+W$6/Setup!$C$13),W$7)</f>
        <v/>
      </c>
      <c r="BV459">
        <f>MIN(X458*(1+X$6/Setup!$C$13),X$7)</f>
        <v/>
      </c>
      <c r="BW459">
        <f>MIN(Y458*(1+Y$6/Setup!$C$13),Y$7)</f>
        <v/>
      </c>
      <c r="BX459">
        <f>MIN(Z458*(1+Z$6/Setup!$C$13),Z$7)</f>
        <v/>
      </c>
      <c r="BY459">
        <f>MIN(AA458*(1+AA$6/Setup!$C$13),AA$7)</f>
        <v/>
      </c>
      <c r="BZ459">
        <f>MIN(AB458*(1+AB$6/Setup!$C$13),AB$7)</f>
        <v/>
      </c>
      <c r="CA459">
        <f>MIN(AC458*(1+AC$6/Setup!$C$13),AC$7)</f>
        <v/>
      </c>
      <c r="CB459">
        <f>MIN(AD458*(1+AD$6/Setup!$C$13),AD$7)</f>
        <v/>
      </c>
      <c r="CC459">
        <f>MIN(AE458*(1+AE$6/Setup!$C$13),AE$7)</f>
        <v/>
      </c>
      <c r="CD459">
        <f>MIN(AF458*(1+AF$6/Setup!$C$13),AF$7)</f>
        <v/>
      </c>
      <c r="CE459">
        <f>MIN(AG458*(1+AG$6/Setup!$C$13),AG$7)</f>
        <v/>
      </c>
      <c r="CF459">
        <f>MIN(AH458*(1+AH$6/Setup!$C$13),AH$7)</f>
        <v/>
      </c>
      <c r="CG459">
        <f>MIN(AI458*(1+AI$6/Setup!$C$13),AI$7)</f>
        <v/>
      </c>
      <c r="CH459">
        <f>MIN(AJ458*(1+AJ$6/Setup!$C$13),AJ$7)</f>
        <v/>
      </c>
      <c r="CI459">
        <f>MIN(AK458*(1+AK$6/Setup!$C$13),AK$7)</f>
        <v/>
      </c>
      <c r="CJ459">
        <f>MIN(AL458*(1+AL$6/Setup!$C$13),AL$7)</f>
        <v/>
      </c>
      <c r="CK459">
        <f>MIN(AM458*(1+AM$6/Setup!$C$13),AM$7)</f>
        <v/>
      </c>
      <c r="CL459">
        <f>MIN(AN458*(1+AN$6/Setup!$C$13),AN$7)</f>
        <v/>
      </c>
      <c r="CM459">
        <f>MIN(AO458*(1+AO$6/Setup!$C$13),AO$7)</f>
        <v/>
      </c>
      <c r="CN459">
        <f>MIN(AP458*(1+AP$6/Setup!$C$13),AP$7)</f>
        <v/>
      </c>
      <c r="CO459">
        <f>MIN(AQ458*(1+AQ$6/Setup!$C$13),AQ$7)</f>
        <v/>
      </c>
      <c r="CP459">
        <f>MIN(AR458*(1+AR$6/Setup!$C$13),AR$7)</f>
        <v/>
      </c>
      <c r="CQ459">
        <f>MIN(AS458*(1+AS$6/Setup!$C$13),AS$7)</f>
        <v/>
      </c>
      <c r="CR459">
        <f>MIN(AT458*(1+AT$6/Setup!$C$13),AT$7)</f>
        <v/>
      </c>
      <c r="CS459">
        <f>MIN(AU458*(1+AU$6/Setup!$C$13),AU$7)</f>
        <v/>
      </c>
      <c r="CT459">
        <f>MIN(AV458*(1+AV$6/Setup!$C$13),AV$7)</f>
        <v/>
      </c>
      <c r="CU459">
        <f>MIN(AW458*(1+AW$6/Setup!$C$13),AW$7)</f>
        <v/>
      </c>
      <c r="CV459">
        <f>MIN(AX458*(1+AX$6/Setup!$C$13),AX$7)</f>
        <v/>
      </c>
      <c r="CW459">
        <f>MIN(AY458*(1+AY$6/Setup!$C$13),AY$7)</f>
        <v/>
      </c>
      <c r="CX459">
        <f>MIN(AZ458*(1+AZ$6/Setup!$C$13),AZ$7)</f>
        <v/>
      </c>
      <c r="CY459">
        <f>MIN(BA458*(1+BA$6/Setup!$C$13),BA$7)</f>
        <v/>
      </c>
      <c r="CZ459">
        <f>MIN(BB458*(1+BB$6/Setup!$C$13),BB$7)</f>
        <v/>
      </c>
      <c r="DA459">
        <f>MIN(BC458*(1+BC$6/Setup!$C$13),BC$7)</f>
        <v/>
      </c>
      <c r="DB459">
        <f>MIN(BD458*(1+BD$6/Setup!$C$13),BD$7)</f>
        <v/>
      </c>
      <c r="DC459">
        <f>MIN(BE458*(1+BE$6/Setup!$C$13),BE$7)</f>
        <v/>
      </c>
      <c r="DD459">
        <f>MIN(BF458*(1+BF$6/Setup!$C$13),BF$7)</f>
        <v/>
      </c>
      <c r="DE459">
        <f>MIN(BG458*(1+BG$6/Setup!$C$13),BG$7)</f>
        <v/>
      </c>
      <c r="DF459">
        <f>MIN(BH458*(1+BH$6/Setup!$C$13),BH$7)</f>
        <v/>
      </c>
      <c r="DG459">
        <f>MIN(BI458*(1+BI$6/Setup!$C$13),BI$7)</f>
        <v/>
      </c>
      <c r="DH459">
        <f>MIN(BJ458*(1+BJ$6/Setup!$C$13),BJ$7)</f>
        <v/>
      </c>
      <c r="DI459">
        <f>MIN(BK458*(1+BK$6/Setup!$C$13),BK$7)</f>
        <v/>
      </c>
      <c r="DJ459">
        <f>MIN(BL458*(1+BL$6/Setup!$C$13),BL$7)</f>
        <v/>
      </c>
      <c r="DK459">
        <f>MIN(BM458*(1+BM$6/Setup!$C$13),BM$7)</f>
        <v/>
      </c>
      <c r="DL459">
        <f>MIN(BN458*(1+BN$6/Setup!$C$13),BN$7)</f>
        <v/>
      </c>
      <c r="DM459">
        <f>MIN(BO458*(1+BO$6/Setup!$C$13),BO$7)</f>
        <v/>
      </c>
      <c r="DN459">
        <f>MIN(BP458*(1+BP$6/Setup!$C$13),BP$7)</f>
        <v/>
      </c>
      <c r="DO459">
        <f>MIN(BQ458*(1+BQ$6/Setup!$C$13),BQ$7)</f>
        <v/>
      </c>
      <c r="DP459">
        <f>MIN(T458*(1+T$6/Setup!$C$13)-BR459,$H459)</f>
        <v/>
      </c>
      <c r="DQ459">
        <f>MIN(U458*(1+U$6/Setup!$C$13)-BS459,MAX(0,$H459-SUM($DP459:DP459)))</f>
        <v/>
      </c>
      <c r="DR459">
        <f>MIN(V458*(1+V$6/Setup!$C$13)-BT459,MAX(0,$H459-SUM($DP459:DQ459)))</f>
        <v/>
      </c>
      <c r="DS459">
        <f>MIN(W458*(1+W$6/Setup!$C$13)-BU459,MAX(0,$H459-SUM($DP459:DR459)))</f>
        <v/>
      </c>
      <c r="DT459">
        <f>MIN(X458*(1+X$6/Setup!$C$13)-BV459,MAX(0,$H459-SUM($DP459:DS459)))</f>
        <v/>
      </c>
      <c r="DU459">
        <f>MIN(Y458*(1+Y$6/Setup!$C$13)-BW459,MAX(0,$H459-SUM($DP459:DT459)))</f>
        <v/>
      </c>
      <c r="DV459">
        <f>MIN(Z458*(1+Z$6/Setup!$C$13)-BX459,MAX(0,$H459-SUM($DP459:DU459)))</f>
        <v/>
      </c>
      <c r="DW459">
        <f>MIN(AA458*(1+AA$6/Setup!$C$13)-BY459,MAX(0,$H459-SUM($DP459:DV459)))</f>
        <v/>
      </c>
      <c r="DX459">
        <f>MIN(AB458*(1+AB$6/Setup!$C$13)-BZ459,MAX(0,$H459-SUM($DP459:DW459)))</f>
        <v/>
      </c>
      <c r="DY459">
        <f>MIN(AC458*(1+AC$6/Setup!$C$13)-CA459,MAX(0,$H459-SUM($DP459:DX459)))</f>
        <v/>
      </c>
      <c r="DZ459">
        <f>MIN(AD458*(1+AD$6/Setup!$C$13)-CB459,MAX(0,$H459-SUM($DP459:DY459)))</f>
        <v/>
      </c>
      <c r="EA459">
        <f>MIN(AE458*(1+AE$6/Setup!$C$13)-CC459,MAX(0,$H459-SUM($DP459:DZ459)))</f>
        <v/>
      </c>
      <c r="EB459">
        <f>MIN(AF458*(1+AF$6/Setup!$C$13)-CD459,MAX(0,$H459-SUM($DP459:EA459)))</f>
        <v/>
      </c>
      <c r="EC459">
        <f>MIN(AG458*(1+AG$6/Setup!$C$13)-CE459,MAX(0,$H459-SUM($DP459:EB459)))</f>
        <v/>
      </c>
      <c r="ED459">
        <f>MIN(AH458*(1+AH$6/Setup!$C$13)-CF459,MAX(0,$H459-SUM($DP459:EC459)))</f>
        <v/>
      </c>
      <c r="EE459">
        <f>MIN(AI458*(1+AI$6/Setup!$C$13)-CG459,MAX(0,$H459-SUM($DP459:ED459)))</f>
        <v/>
      </c>
      <c r="EF459">
        <f>MIN(AJ458*(1+AJ$6/Setup!$C$13)-CH459,MAX(0,$H459-SUM($DP459:EE459)))</f>
        <v/>
      </c>
      <c r="EG459">
        <f>MIN(AK458*(1+AK$6/Setup!$C$13)-CI459,MAX(0,$H459-SUM($DP459:EF459)))</f>
        <v/>
      </c>
      <c r="EH459">
        <f>MIN(AL458*(1+AL$6/Setup!$C$13)-CJ459,MAX(0,$H459-SUM($DP459:EG459)))</f>
        <v/>
      </c>
      <c r="EI459">
        <f>MIN(AM458*(1+AM$6/Setup!$C$13)-CK459,MAX(0,$H459-SUM($DP459:EH459)))</f>
        <v/>
      </c>
      <c r="EJ459">
        <f>MIN(AN458*(1+AN$6/Setup!$C$13)-CL459,MAX(0,$H459-SUM($DP459:EI459)))</f>
        <v/>
      </c>
      <c r="EK459">
        <f>MIN(AO458*(1+AO$6/Setup!$C$13)-CM459,MAX(0,$H459-SUM($DP459:EJ459)))</f>
        <v/>
      </c>
      <c r="EL459">
        <f>MIN(AP458*(1+AP$6/Setup!$C$13)-CN459,MAX(0,$H459-SUM($DP459:EK459)))</f>
        <v/>
      </c>
      <c r="EM459">
        <f>MIN(AQ458*(1+AQ$6/Setup!$C$13)-CO459,MAX(0,$H459-SUM($DP459:EL459)))</f>
        <v/>
      </c>
      <c r="EN459">
        <f>MIN(AR458*(1+AR$6/Setup!$C$13)-CP459,MAX(0,$H459-SUM($DP459:EM459)))</f>
        <v/>
      </c>
      <c r="EO459">
        <f>MIN(AS458*(1+AS$6/Setup!$C$13)-CQ459,MAX(0,$H459-SUM($DP459:EN459)))</f>
        <v/>
      </c>
      <c r="EP459">
        <f>MIN(AT458*(1+AT$6/Setup!$C$13)-CR459,MAX(0,$H459-SUM($DP459:EO459)))</f>
        <v/>
      </c>
      <c r="EQ459">
        <f>MIN(AU458*(1+AU$6/Setup!$C$13)-CS459,MAX(0,$H459-SUM($DP459:EP459)))</f>
        <v/>
      </c>
      <c r="ER459">
        <f>MIN(AV458*(1+AV$6/Setup!$C$13)-CT459,MAX(0,$H459-SUM($DP459:EQ459)))</f>
        <v/>
      </c>
      <c r="ES459">
        <f>MIN(AW458*(1+AW$6/Setup!$C$13)-CU459,MAX(0,$H459-SUM($DP459:ER459)))</f>
        <v/>
      </c>
      <c r="ET459">
        <f>MIN(AX458*(1+AX$6/Setup!$C$13)-CV459,MAX(0,$H459-SUM($DP459:ES459)))</f>
        <v/>
      </c>
      <c r="EU459">
        <f>MIN(AY458*(1+AY$6/Setup!$C$13)-CW459,MAX(0,$H459-SUM($DP459:ET459)))</f>
        <v/>
      </c>
      <c r="EV459">
        <f>MIN(AZ458*(1+AZ$6/Setup!$C$13)-CX459,MAX(0,$H459-SUM($DP459:EU459)))</f>
        <v/>
      </c>
      <c r="EW459">
        <f>MIN(BA458*(1+BA$6/Setup!$C$13)-CY459,MAX(0,$H459-SUM($DP459:EV459)))</f>
        <v/>
      </c>
      <c r="EX459">
        <f>MIN(BB458*(1+BB$6/Setup!$C$13)-CZ459,MAX(0,$H459-SUM($DP459:EW459)))</f>
        <v/>
      </c>
      <c r="EY459">
        <f>MIN(BC458*(1+BC$6/Setup!$C$13)-DA459,MAX(0,$H459-SUM($DP459:EX459)))</f>
        <v/>
      </c>
      <c r="EZ459">
        <f>MIN(BD458*(1+BD$6/Setup!$C$13)-DB459,MAX(0,$H459-SUM($DP459:EY459)))</f>
        <v/>
      </c>
      <c r="FA459">
        <f>MIN(BE458*(1+BE$6/Setup!$C$13)-DC459,MAX(0,$H459-SUM($DP459:EZ459)))</f>
        <v/>
      </c>
      <c r="FB459">
        <f>MIN(BF458*(1+BF$6/Setup!$C$13)-DD459,MAX(0,$H459-SUM($DP459:FA459)))</f>
        <v/>
      </c>
      <c r="FC459">
        <f>MIN(BG458*(1+BG$6/Setup!$C$13)-DE459,MAX(0,$H459-SUM($DP459:FB459)))</f>
        <v/>
      </c>
      <c r="FD459">
        <f>MIN(BH458*(1+BH$6/Setup!$C$13)-DF459,MAX(0,$H459-SUM($DP459:FC459)))</f>
        <v/>
      </c>
      <c r="FE459">
        <f>MIN(BI458*(1+BI$6/Setup!$C$13)-DG459,MAX(0,$H459-SUM($DP459:FD459)))</f>
        <v/>
      </c>
      <c r="FF459">
        <f>MIN(BJ458*(1+BJ$6/Setup!$C$13)-DH459,MAX(0,$H459-SUM($DP459:FE459)))</f>
        <v/>
      </c>
      <c r="FG459">
        <f>MIN(BK458*(1+BK$6/Setup!$C$13)-DI459,MAX(0,$H459-SUM($DP459:FF459)))</f>
        <v/>
      </c>
      <c r="FH459">
        <f>MIN(BL458*(1+BL$6/Setup!$C$13)-DJ459,MAX(0,$H459-SUM($DP459:FG459)))</f>
        <v/>
      </c>
      <c r="FI459">
        <f>MIN(BM458*(1+BM$6/Setup!$C$13)-DK459,MAX(0,$H459-SUM($DP459:FH459)))</f>
        <v/>
      </c>
      <c r="FJ459">
        <f>MIN(BN458*(1+BN$6/Setup!$C$13)-DL459,MAX(0,$H459-SUM($DP459:FI459)))</f>
        <v/>
      </c>
      <c r="FK459">
        <f>MIN(BO458*(1+BO$6/Setup!$C$13)-DM459,MAX(0,$H459-SUM($DP459:FJ459)))</f>
        <v/>
      </c>
      <c r="FL459">
        <f>MIN(BP458*(1+BP$6/Setup!$C$13)-DN459,MAX(0,$H459-SUM($DP459:FK459)))</f>
        <v/>
      </c>
      <c r="FM459">
        <f>MIN(BQ458*(1+BQ$6/Setup!$C$13)-DO459,MAX(0,$H459-SUM($DP459:FL459)))</f>
        <v/>
      </c>
    </row>
    <row r="460">
      <c r="A460">
        <f>A459+1</f>
        <v/>
      </c>
      <c r="B460">
        <f>IF(Setup!$C$6="Every week",Setup!$C$7+7*(A460-1),IF(Setup!$C$6="Every 2 weeks",Setup!$C$7+14*(A460-1),IF(Setup!$C$6="Every month",EDATE(Setup!$C$7,A460-1),EOMONTH(Setup!$C$7,INT((A460-1+Setup!$C$20)/2)-1)+MIN(IF(MOD(A460-1+Setup!$C$20,2)=0,Setup!$C$18,Setup!$C$19),DAY(EOMONTH(Setup!$C$7,INT((A460-1+Setup!$C$20)/2)))))))</f>
        <v/>
      </c>
      <c r="C460">
        <f>N('Paycheck Plan'!J456)</f>
        <v/>
      </c>
      <c r="D460">
        <f>N('Paycheck Plan'!K456)</f>
        <v/>
      </c>
      <c r="E460">
        <f>MIN(MAX(0,Setup!$C$10-F459),MAX(0,Setup!$C$8+C460-G460))</f>
        <v/>
      </c>
      <c r="F460">
        <f>F459+E460</f>
        <v/>
      </c>
      <c r="G460">
        <f>MIN(Setup!$C$14,MAX(0,Setup!$C$8+C460))</f>
        <v/>
      </c>
      <c r="H460">
        <f>MAX(0,Setup!$C$8+C460-G460-E460)+SUM($T$7:$BQ$7)-SUM(BR460:DO460)</f>
        <v/>
      </c>
      <c r="I460">
        <f>SUMPRODUCT(T459:BQ459,$T$6:$BQ$6)/Setup!$C$13</f>
        <v/>
      </c>
      <c r="J460">
        <f>SUM(T460:BQ460)</f>
        <v/>
      </c>
      <c r="K460">
        <f>IF(MAX(DP460:FM460)&gt;0,MATCH(MAX(DP460:FM460),DP460:FM460,0),1)</f>
        <v/>
      </c>
      <c r="T460">
        <f>MAX(0,T459*(1+T$6/Setup!$C$13)-BR460-DP460)+IF($K460=1,$D460,0)</f>
        <v/>
      </c>
      <c r="U460">
        <f>MAX(0,U459*(1+U$6/Setup!$C$13)-BS460-DQ460)+IF($K460=2,$D460,0)</f>
        <v/>
      </c>
      <c r="V460">
        <f>MAX(0,V459*(1+V$6/Setup!$C$13)-BT460-DR460)+IF($K460=3,$D460,0)</f>
        <v/>
      </c>
      <c r="W460">
        <f>MAX(0,W459*(1+W$6/Setup!$C$13)-BU460-DS460)+IF($K460=4,$D460,0)</f>
        <v/>
      </c>
      <c r="X460">
        <f>MAX(0,X459*(1+X$6/Setup!$C$13)-BV460-DT460)+IF($K460=5,$D460,0)</f>
        <v/>
      </c>
      <c r="Y460">
        <f>MAX(0,Y459*(1+Y$6/Setup!$C$13)-BW460-DU460)+IF($K460=6,$D460,0)</f>
        <v/>
      </c>
      <c r="Z460">
        <f>MAX(0,Z459*(1+Z$6/Setup!$C$13)-BX460-DV460)+IF($K460=7,$D460,0)</f>
        <v/>
      </c>
      <c r="AA460">
        <f>MAX(0,AA459*(1+AA$6/Setup!$C$13)-BY460-DW460)+IF($K460=8,$D460,0)</f>
        <v/>
      </c>
      <c r="AB460">
        <f>MAX(0,AB459*(1+AB$6/Setup!$C$13)-BZ460-DX460)+IF($K460=9,$D460,0)</f>
        <v/>
      </c>
      <c r="AC460">
        <f>MAX(0,AC459*(1+AC$6/Setup!$C$13)-CA460-DY460)+IF($K460=10,$D460,0)</f>
        <v/>
      </c>
      <c r="AD460">
        <f>MAX(0,AD459*(1+AD$6/Setup!$C$13)-CB460-DZ460)+IF($K460=11,$D460,0)</f>
        <v/>
      </c>
      <c r="AE460">
        <f>MAX(0,AE459*(1+AE$6/Setup!$C$13)-CC460-EA460)+IF($K460=12,$D460,0)</f>
        <v/>
      </c>
      <c r="AF460">
        <f>MAX(0,AF459*(1+AF$6/Setup!$C$13)-CD460-EB460)+IF($K460=13,$D460,0)</f>
        <v/>
      </c>
      <c r="AG460">
        <f>MAX(0,AG459*(1+AG$6/Setup!$C$13)-CE460-EC460)+IF($K460=14,$D460,0)</f>
        <v/>
      </c>
      <c r="AH460">
        <f>MAX(0,AH459*(1+AH$6/Setup!$C$13)-CF460-ED460)+IF($K460=15,$D460,0)</f>
        <v/>
      </c>
      <c r="AI460">
        <f>MAX(0,AI459*(1+AI$6/Setup!$C$13)-CG460-EE460)+IF($K460=16,$D460,0)</f>
        <v/>
      </c>
      <c r="AJ460">
        <f>MAX(0,AJ459*(1+AJ$6/Setup!$C$13)-CH460-EF460)+IF($K460=17,$D460,0)</f>
        <v/>
      </c>
      <c r="AK460">
        <f>MAX(0,AK459*(1+AK$6/Setup!$C$13)-CI460-EG460)+IF($K460=18,$D460,0)</f>
        <v/>
      </c>
      <c r="AL460">
        <f>MAX(0,AL459*(1+AL$6/Setup!$C$13)-CJ460-EH460)+IF($K460=19,$D460,0)</f>
        <v/>
      </c>
      <c r="AM460">
        <f>MAX(0,AM459*(1+AM$6/Setup!$C$13)-CK460-EI460)+IF($K460=20,$D460,0)</f>
        <v/>
      </c>
      <c r="AN460">
        <f>MAX(0,AN459*(1+AN$6/Setup!$C$13)-CL460-EJ460)+IF($K460=21,$D460,0)</f>
        <v/>
      </c>
      <c r="AO460">
        <f>MAX(0,AO459*(1+AO$6/Setup!$C$13)-CM460-EK460)+IF($K460=22,$D460,0)</f>
        <v/>
      </c>
      <c r="AP460">
        <f>MAX(0,AP459*(1+AP$6/Setup!$C$13)-CN460-EL460)+IF($K460=23,$D460,0)</f>
        <v/>
      </c>
      <c r="AQ460">
        <f>MAX(0,AQ459*(1+AQ$6/Setup!$C$13)-CO460-EM460)+IF($K460=24,$D460,0)</f>
        <v/>
      </c>
      <c r="AR460">
        <f>MAX(0,AR459*(1+AR$6/Setup!$C$13)-CP460-EN460)+IF($K460=25,$D460,0)</f>
        <v/>
      </c>
      <c r="AS460">
        <f>MAX(0,AS459*(1+AS$6/Setup!$C$13)-CQ460-EO460)+IF($K460=26,$D460,0)</f>
        <v/>
      </c>
      <c r="AT460">
        <f>MAX(0,AT459*(1+AT$6/Setup!$C$13)-CR460-EP460)+IF($K460=27,$D460,0)</f>
        <v/>
      </c>
      <c r="AU460">
        <f>MAX(0,AU459*(1+AU$6/Setup!$C$13)-CS460-EQ460)+IF($K460=28,$D460,0)</f>
        <v/>
      </c>
      <c r="AV460">
        <f>MAX(0,AV459*(1+AV$6/Setup!$C$13)-CT460-ER460)+IF($K460=29,$D460,0)</f>
        <v/>
      </c>
      <c r="AW460">
        <f>MAX(0,AW459*(1+AW$6/Setup!$C$13)-CU460-ES460)+IF($K460=30,$D460,0)</f>
        <v/>
      </c>
      <c r="AX460">
        <f>MAX(0,AX459*(1+AX$6/Setup!$C$13)-CV460-ET460)+IF($K460=31,$D460,0)</f>
        <v/>
      </c>
      <c r="AY460">
        <f>MAX(0,AY459*(1+AY$6/Setup!$C$13)-CW460-EU460)+IF($K460=32,$D460,0)</f>
        <v/>
      </c>
      <c r="AZ460">
        <f>MAX(0,AZ459*(1+AZ$6/Setup!$C$13)-CX460-EV460)+IF($K460=33,$D460,0)</f>
        <v/>
      </c>
      <c r="BA460">
        <f>MAX(0,BA459*(1+BA$6/Setup!$C$13)-CY460-EW460)+IF($K460=34,$D460,0)</f>
        <v/>
      </c>
      <c r="BB460">
        <f>MAX(0,BB459*(1+BB$6/Setup!$C$13)-CZ460-EX460)+IF($K460=35,$D460,0)</f>
        <v/>
      </c>
      <c r="BC460">
        <f>MAX(0,BC459*(1+BC$6/Setup!$C$13)-DA460-EY460)+IF($K460=36,$D460,0)</f>
        <v/>
      </c>
      <c r="BD460">
        <f>MAX(0,BD459*(1+BD$6/Setup!$C$13)-DB460-EZ460)+IF($K460=37,$D460,0)</f>
        <v/>
      </c>
      <c r="BE460">
        <f>MAX(0,BE459*(1+BE$6/Setup!$C$13)-DC460-FA460)+IF($K460=38,$D460,0)</f>
        <v/>
      </c>
      <c r="BF460">
        <f>MAX(0,BF459*(1+BF$6/Setup!$C$13)-DD460-FB460)+IF($K460=39,$D460,0)</f>
        <v/>
      </c>
      <c r="BG460">
        <f>MAX(0,BG459*(1+BG$6/Setup!$C$13)-DE460-FC460)+IF($K460=40,$D460,0)</f>
        <v/>
      </c>
      <c r="BH460">
        <f>MAX(0,BH459*(1+BH$6/Setup!$C$13)-DF460-FD460)+IF($K460=41,$D460,0)</f>
        <v/>
      </c>
      <c r="BI460">
        <f>MAX(0,BI459*(1+BI$6/Setup!$C$13)-DG460-FE460)+IF($K460=42,$D460,0)</f>
        <v/>
      </c>
      <c r="BJ460">
        <f>MAX(0,BJ459*(1+BJ$6/Setup!$C$13)-DH460-FF460)+IF($K460=43,$D460,0)</f>
        <v/>
      </c>
      <c r="BK460">
        <f>MAX(0,BK459*(1+BK$6/Setup!$C$13)-DI460-FG460)+IF($K460=44,$D460,0)</f>
        <v/>
      </c>
      <c r="BL460">
        <f>MAX(0,BL459*(1+BL$6/Setup!$C$13)-DJ460-FH460)+IF($K460=45,$D460,0)</f>
        <v/>
      </c>
      <c r="BM460">
        <f>MAX(0,BM459*(1+BM$6/Setup!$C$13)-DK460-FI460)+IF($K460=46,$D460,0)</f>
        <v/>
      </c>
      <c r="BN460">
        <f>MAX(0,BN459*(1+BN$6/Setup!$C$13)-DL460-FJ460)+IF($K460=47,$D460,0)</f>
        <v/>
      </c>
      <c r="BO460">
        <f>MAX(0,BO459*(1+BO$6/Setup!$C$13)-DM460-FK460)+IF($K460=48,$D460,0)</f>
        <v/>
      </c>
      <c r="BP460">
        <f>MAX(0,BP459*(1+BP$6/Setup!$C$13)-DN460-FL460)+IF($K460=49,$D460,0)</f>
        <v/>
      </c>
      <c r="BQ460">
        <f>MAX(0,BQ459*(1+BQ$6/Setup!$C$13)-DO460-FM460)+IF($K460=50,$D460,0)</f>
        <v/>
      </c>
      <c r="BR460">
        <f>MIN(T459*(1+T$6/Setup!$C$13),T$7)</f>
        <v/>
      </c>
      <c r="BS460">
        <f>MIN(U459*(1+U$6/Setup!$C$13),U$7)</f>
        <v/>
      </c>
      <c r="BT460">
        <f>MIN(V459*(1+V$6/Setup!$C$13),V$7)</f>
        <v/>
      </c>
      <c r="BU460">
        <f>MIN(W459*(1+W$6/Setup!$C$13),W$7)</f>
        <v/>
      </c>
      <c r="BV460">
        <f>MIN(X459*(1+X$6/Setup!$C$13),X$7)</f>
        <v/>
      </c>
      <c r="BW460">
        <f>MIN(Y459*(1+Y$6/Setup!$C$13),Y$7)</f>
        <v/>
      </c>
      <c r="BX460">
        <f>MIN(Z459*(1+Z$6/Setup!$C$13),Z$7)</f>
        <v/>
      </c>
      <c r="BY460">
        <f>MIN(AA459*(1+AA$6/Setup!$C$13),AA$7)</f>
        <v/>
      </c>
      <c r="BZ460">
        <f>MIN(AB459*(1+AB$6/Setup!$C$13),AB$7)</f>
        <v/>
      </c>
      <c r="CA460">
        <f>MIN(AC459*(1+AC$6/Setup!$C$13),AC$7)</f>
        <v/>
      </c>
      <c r="CB460">
        <f>MIN(AD459*(1+AD$6/Setup!$C$13),AD$7)</f>
        <v/>
      </c>
      <c r="CC460">
        <f>MIN(AE459*(1+AE$6/Setup!$C$13),AE$7)</f>
        <v/>
      </c>
      <c r="CD460">
        <f>MIN(AF459*(1+AF$6/Setup!$C$13),AF$7)</f>
        <v/>
      </c>
      <c r="CE460">
        <f>MIN(AG459*(1+AG$6/Setup!$C$13),AG$7)</f>
        <v/>
      </c>
      <c r="CF460">
        <f>MIN(AH459*(1+AH$6/Setup!$C$13),AH$7)</f>
        <v/>
      </c>
      <c r="CG460">
        <f>MIN(AI459*(1+AI$6/Setup!$C$13),AI$7)</f>
        <v/>
      </c>
      <c r="CH460">
        <f>MIN(AJ459*(1+AJ$6/Setup!$C$13),AJ$7)</f>
        <v/>
      </c>
      <c r="CI460">
        <f>MIN(AK459*(1+AK$6/Setup!$C$13),AK$7)</f>
        <v/>
      </c>
      <c r="CJ460">
        <f>MIN(AL459*(1+AL$6/Setup!$C$13),AL$7)</f>
        <v/>
      </c>
      <c r="CK460">
        <f>MIN(AM459*(1+AM$6/Setup!$C$13),AM$7)</f>
        <v/>
      </c>
      <c r="CL460">
        <f>MIN(AN459*(1+AN$6/Setup!$C$13),AN$7)</f>
        <v/>
      </c>
      <c r="CM460">
        <f>MIN(AO459*(1+AO$6/Setup!$C$13),AO$7)</f>
        <v/>
      </c>
      <c r="CN460">
        <f>MIN(AP459*(1+AP$6/Setup!$C$13),AP$7)</f>
        <v/>
      </c>
      <c r="CO460">
        <f>MIN(AQ459*(1+AQ$6/Setup!$C$13),AQ$7)</f>
        <v/>
      </c>
      <c r="CP460">
        <f>MIN(AR459*(1+AR$6/Setup!$C$13),AR$7)</f>
        <v/>
      </c>
      <c r="CQ460">
        <f>MIN(AS459*(1+AS$6/Setup!$C$13),AS$7)</f>
        <v/>
      </c>
      <c r="CR460">
        <f>MIN(AT459*(1+AT$6/Setup!$C$13),AT$7)</f>
        <v/>
      </c>
      <c r="CS460">
        <f>MIN(AU459*(1+AU$6/Setup!$C$13),AU$7)</f>
        <v/>
      </c>
      <c r="CT460">
        <f>MIN(AV459*(1+AV$6/Setup!$C$13),AV$7)</f>
        <v/>
      </c>
      <c r="CU460">
        <f>MIN(AW459*(1+AW$6/Setup!$C$13),AW$7)</f>
        <v/>
      </c>
      <c r="CV460">
        <f>MIN(AX459*(1+AX$6/Setup!$C$13),AX$7)</f>
        <v/>
      </c>
      <c r="CW460">
        <f>MIN(AY459*(1+AY$6/Setup!$C$13),AY$7)</f>
        <v/>
      </c>
      <c r="CX460">
        <f>MIN(AZ459*(1+AZ$6/Setup!$C$13),AZ$7)</f>
        <v/>
      </c>
      <c r="CY460">
        <f>MIN(BA459*(1+BA$6/Setup!$C$13),BA$7)</f>
        <v/>
      </c>
      <c r="CZ460">
        <f>MIN(BB459*(1+BB$6/Setup!$C$13),BB$7)</f>
        <v/>
      </c>
      <c r="DA460">
        <f>MIN(BC459*(1+BC$6/Setup!$C$13),BC$7)</f>
        <v/>
      </c>
      <c r="DB460">
        <f>MIN(BD459*(1+BD$6/Setup!$C$13),BD$7)</f>
        <v/>
      </c>
      <c r="DC460">
        <f>MIN(BE459*(1+BE$6/Setup!$C$13),BE$7)</f>
        <v/>
      </c>
      <c r="DD460">
        <f>MIN(BF459*(1+BF$6/Setup!$C$13),BF$7)</f>
        <v/>
      </c>
      <c r="DE460">
        <f>MIN(BG459*(1+BG$6/Setup!$C$13),BG$7)</f>
        <v/>
      </c>
      <c r="DF460">
        <f>MIN(BH459*(1+BH$6/Setup!$C$13),BH$7)</f>
        <v/>
      </c>
      <c r="DG460">
        <f>MIN(BI459*(1+BI$6/Setup!$C$13),BI$7)</f>
        <v/>
      </c>
      <c r="DH460">
        <f>MIN(BJ459*(1+BJ$6/Setup!$C$13),BJ$7)</f>
        <v/>
      </c>
      <c r="DI460">
        <f>MIN(BK459*(1+BK$6/Setup!$C$13),BK$7)</f>
        <v/>
      </c>
      <c r="DJ460">
        <f>MIN(BL459*(1+BL$6/Setup!$C$13),BL$7)</f>
        <v/>
      </c>
      <c r="DK460">
        <f>MIN(BM459*(1+BM$6/Setup!$C$13),BM$7)</f>
        <v/>
      </c>
      <c r="DL460">
        <f>MIN(BN459*(1+BN$6/Setup!$C$13),BN$7)</f>
        <v/>
      </c>
      <c r="DM460">
        <f>MIN(BO459*(1+BO$6/Setup!$C$13),BO$7)</f>
        <v/>
      </c>
      <c r="DN460">
        <f>MIN(BP459*(1+BP$6/Setup!$C$13),BP$7)</f>
        <v/>
      </c>
      <c r="DO460">
        <f>MIN(BQ459*(1+BQ$6/Setup!$C$13),BQ$7)</f>
        <v/>
      </c>
      <c r="DP460">
        <f>MIN(T459*(1+T$6/Setup!$C$13)-BR460,$H460)</f>
        <v/>
      </c>
      <c r="DQ460">
        <f>MIN(U459*(1+U$6/Setup!$C$13)-BS460,MAX(0,$H460-SUM($DP460:DP460)))</f>
        <v/>
      </c>
      <c r="DR460">
        <f>MIN(V459*(1+V$6/Setup!$C$13)-BT460,MAX(0,$H460-SUM($DP460:DQ460)))</f>
        <v/>
      </c>
      <c r="DS460">
        <f>MIN(W459*(1+W$6/Setup!$C$13)-BU460,MAX(0,$H460-SUM($DP460:DR460)))</f>
        <v/>
      </c>
      <c r="DT460">
        <f>MIN(X459*(1+X$6/Setup!$C$13)-BV460,MAX(0,$H460-SUM($DP460:DS460)))</f>
        <v/>
      </c>
      <c r="DU460">
        <f>MIN(Y459*(1+Y$6/Setup!$C$13)-BW460,MAX(0,$H460-SUM($DP460:DT460)))</f>
        <v/>
      </c>
      <c r="DV460">
        <f>MIN(Z459*(1+Z$6/Setup!$C$13)-BX460,MAX(0,$H460-SUM($DP460:DU460)))</f>
        <v/>
      </c>
      <c r="DW460">
        <f>MIN(AA459*(1+AA$6/Setup!$C$13)-BY460,MAX(0,$H460-SUM($DP460:DV460)))</f>
        <v/>
      </c>
      <c r="DX460">
        <f>MIN(AB459*(1+AB$6/Setup!$C$13)-BZ460,MAX(0,$H460-SUM($DP460:DW460)))</f>
        <v/>
      </c>
      <c r="DY460">
        <f>MIN(AC459*(1+AC$6/Setup!$C$13)-CA460,MAX(0,$H460-SUM($DP460:DX460)))</f>
        <v/>
      </c>
      <c r="DZ460">
        <f>MIN(AD459*(1+AD$6/Setup!$C$13)-CB460,MAX(0,$H460-SUM($DP460:DY460)))</f>
        <v/>
      </c>
      <c r="EA460">
        <f>MIN(AE459*(1+AE$6/Setup!$C$13)-CC460,MAX(0,$H460-SUM($DP460:DZ460)))</f>
        <v/>
      </c>
      <c r="EB460">
        <f>MIN(AF459*(1+AF$6/Setup!$C$13)-CD460,MAX(0,$H460-SUM($DP460:EA460)))</f>
        <v/>
      </c>
      <c r="EC460">
        <f>MIN(AG459*(1+AG$6/Setup!$C$13)-CE460,MAX(0,$H460-SUM($DP460:EB460)))</f>
        <v/>
      </c>
      <c r="ED460">
        <f>MIN(AH459*(1+AH$6/Setup!$C$13)-CF460,MAX(0,$H460-SUM($DP460:EC460)))</f>
        <v/>
      </c>
      <c r="EE460">
        <f>MIN(AI459*(1+AI$6/Setup!$C$13)-CG460,MAX(0,$H460-SUM($DP460:ED460)))</f>
        <v/>
      </c>
      <c r="EF460">
        <f>MIN(AJ459*(1+AJ$6/Setup!$C$13)-CH460,MAX(0,$H460-SUM($DP460:EE460)))</f>
        <v/>
      </c>
      <c r="EG460">
        <f>MIN(AK459*(1+AK$6/Setup!$C$13)-CI460,MAX(0,$H460-SUM($DP460:EF460)))</f>
        <v/>
      </c>
      <c r="EH460">
        <f>MIN(AL459*(1+AL$6/Setup!$C$13)-CJ460,MAX(0,$H460-SUM($DP460:EG460)))</f>
        <v/>
      </c>
      <c r="EI460">
        <f>MIN(AM459*(1+AM$6/Setup!$C$13)-CK460,MAX(0,$H460-SUM($DP460:EH460)))</f>
        <v/>
      </c>
      <c r="EJ460">
        <f>MIN(AN459*(1+AN$6/Setup!$C$13)-CL460,MAX(0,$H460-SUM($DP460:EI460)))</f>
        <v/>
      </c>
      <c r="EK460">
        <f>MIN(AO459*(1+AO$6/Setup!$C$13)-CM460,MAX(0,$H460-SUM($DP460:EJ460)))</f>
        <v/>
      </c>
      <c r="EL460">
        <f>MIN(AP459*(1+AP$6/Setup!$C$13)-CN460,MAX(0,$H460-SUM($DP460:EK460)))</f>
        <v/>
      </c>
      <c r="EM460">
        <f>MIN(AQ459*(1+AQ$6/Setup!$C$13)-CO460,MAX(0,$H460-SUM($DP460:EL460)))</f>
        <v/>
      </c>
      <c r="EN460">
        <f>MIN(AR459*(1+AR$6/Setup!$C$13)-CP460,MAX(0,$H460-SUM($DP460:EM460)))</f>
        <v/>
      </c>
      <c r="EO460">
        <f>MIN(AS459*(1+AS$6/Setup!$C$13)-CQ460,MAX(0,$H460-SUM($DP460:EN460)))</f>
        <v/>
      </c>
      <c r="EP460">
        <f>MIN(AT459*(1+AT$6/Setup!$C$13)-CR460,MAX(0,$H460-SUM($DP460:EO460)))</f>
        <v/>
      </c>
      <c r="EQ460">
        <f>MIN(AU459*(1+AU$6/Setup!$C$13)-CS460,MAX(0,$H460-SUM($DP460:EP460)))</f>
        <v/>
      </c>
      <c r="ER460">
        <f>MIN(AV459*(1+AV$6/Setup!$C$13)-CT460,MAX(0,$H460-SUM($DP460:EQ460)))</f>
        <v/>
      </c>
      <c r="ES460">
        <f>MIN(AW459*(1+AW$6/Setup!$C$13)-CU460,MAX(0,$H460-SUM($DP460:ER460)))</f>
        <v/>
      </c>
      <c r="ET460">
        <f>MIN(AX459*(1+AX$6/Setup!$C$13)-CV460,MAX(0,$H460-SUM($DP460:ES460)))</f>
        <v/>
      </c>
      <c r="EU460">
        <f>MIN(AY459*(1+AY$6/Setup!$C$13)-CW460,MAX(0,$H460-SUM($DP460:ET460)))</f>
        <v/>
      </c>
      <c r="EV460">
        <f>MIN(AZ459*(1+AZ$6/Setup!$C$13)-CX460,MAX(0,$H460-SUM($DP460:EU460)))</f>
        <v/>
      </c>
      <c r="EW460">
        <f>MIN(BA459*(1+BA$6/Setup!$C$13)-CY460,MAX(0,$H460-SUM($DP460:EV460)))</f>
        <v/>
      </c>
      <c r="EX460">
        <f>MIN(BB459*(1+BB$6/Setup!$C$13)-CZ460,MAX(0,$H460-SUM($DP460:EW460)))</f>
        <v/>
      </c>
      <c r="EY460">
        <f>MIN(BC459*(1+BC$6/Setup!$C$13)-DA460,MAX(0,$H460-SUM($DP460:EX460)))</f>
        <v/>
      </c>
      <c r="EZ460">
        <f>MIN(BD459*(1+BD$6/Setup!$C$13)-DB460,MAX(0,$H460-SUM($DP460:EY460)))</f>
        <v/>
      </c>
      <c r="FA460">
        <f>MIN(BE459*(1+BE$6/Setup!$C$13)-DC460,MAX(0,$H460-SUM($DP460:EZ460)))</f>
        <v/>
      </c>
      <c r="FB460">
        <f>MIN(BF459*(1+BF$6/Setup!$C$13)-DD460,MAX(0,$H460-SUM($DP460:FA460)))</f>
        <v/>
      </c>
      <c r="FC460">
        <f>MIN(BG459*(1+BG$6/Setup!$C$13)-DE460,MAX(0,$H460-SUM($DP460:FB460)))</f>
        <v/>
      </c>
      <c r="FD460">
        <f>MIN(BH459*(1+BH$6/Setup!$C$13)-DF460,MAX(0,$H460-SUM($DP460:FC460)))</f>
        <v/>
      </c>
      <c r="FE460">
        <f>MIN(BI459*(1+BI$6/Setup!$C$13)-DG460,MAX(0,$H460-SUM($DP460:FD460)))</f>
        <v/>
      </c>
      <c r="FF460">
        <f>MIN(BJ459*(1+BJ$6/Setup!$C$13)-DH460,MAX(0,$H460-SUM($DP460:FE460)))</f>
        <v/>
      </c>
      <c r="FG460">
        <f>MIN(BK459*(1+BK$6/Setup!$C$13)-DI460,MAX(0,$H460-SUM($DP460:FF460)))</f>
        <v/>
      </c>
      <c r="FH460">
        <f>MIN(BL459*(1+BL$6/Setup!$C$13)-DJ460,MAX(0,$H460-SUM($DP460:FG460)))</f>
        <v/>
      </c>
      <c r="FI460">
        <f>MIN(BM459*(1+BM$6/Setup!$C$13)-DK460,MAX(0,$H460-SUM($DP460:FH460)))</f>
        <v/>
      </c>
      <c r="FJ460">
        <f>MIN(BN459*(1+BN$6/Setup!$C$13)-DL460,MAX(0,$H460-SUM($DP460:FI460)))</f>
        <v/>
      </c>
      <c r="FK460">
        <f>MIN(BO459*(1+BO$6/Setup!$C$13)-DM460,MAX(0,$H460-SUM($DP460:FJ460)))</f>
        <v/>
      </c>
      <c r="FL460">
        <f>MIN(BP459*(1+BP$6/Setup!$C$13)-DN460,MAX(0,$H460-SUM($DP460:FK460)))</f>
        <v/>
      </c>
      <c r="FM460">
        <f>MIN(BQ459*(1+BQ$6/Setup!$C$13)-DO460,MAX(0,$H460-SUM($DP460:FL460)))</f>
        <v/>
      </c>
    </row>
    <row r="461">
      <c r="A461">
        <f>A460+1</f>
        <v/>
      </c>
      <c r="B461">
        <f>IF(Setup!$C$6="Every week",Setup!$C$7+7*(A461-1),IF(Setup!$C$6="Every 2 weeks",Setup!$C$7+14*(A461-1),IF(Setup!$C$6="Every month",EDATE(Setup!$C$7,A461-1),EOMONTH(Setup!$C$7,INT((A461-1+Setup!$C$20)/2)-1)+MIN(IF(MOD(A461-1+Setup!$C$20,2)=0,Setup!$C$18,Setup!$C$19),DAY(EOMONTH(Setup!$C$7,INT((A461-1+Setup!$C$20)/2)))))))</f>
        <v/>
      </c>
      <c r="C461">
        <f>N('Paycheck Plan'!J457)</f>
        <v/>
      </c>
      <c r="D461">
        <f>N('Paycheck Plan'!K457)</f>
        <v/>
      </c>
      <c r="E461">
        <f>MIN(MAX(0,Setup!$C$10-F460),MAX(0,Setup!$C$8+C461-G461))</f>
        <v/>
      </c>
      <c r="F461">
        <f>F460+E461</f>
        <v/>
      </c>
      <c r="G461">
        <f>MIN(Setup!$C$14,MAX(0,Setup!$C$8+C461))</f>
        <v/>
      </c>
      <c r="H461">
        <f>MAX(0,Setup!$C$8+C461-G461-E461)+SUM($T$7:$BQ$7)-SUM(BR461:DO461)</f>
        <v/>
      </c>
      <c r="I461">
        <f>SUMPRODUCT(T460:BQ460,$T$6:$BQ$6)/Setup!$C$13</f>
        <v/>
      </c>
      <c r="J461">
        <f>SUM(T461:BQ461)</f>
        <v/>
      </c>
      <c r="K461">
        <f>IF(MAX(DP461:FM461)&gt;0,MATCH(MAX(DP461:FM461),DP461:FM461,0),1)</f>
        <v/>
      </c>
      <c r="T461">
        <f>MAX(0,T460*(1+T$6/Setup!$C$13)-BR461-DP461)+IF($K461=1,$D461,0)</f>
        <v/>
      </c>
      <c r="U461">
        <f>MAX(0,U460*(1+U$6/Setup!$C$13)-BS461-DQ461)+IF($K461=2,$D461,0)</f>
        <v/>
      </c>
      <c r="V461">
        <f>MAX(0,V460*(1+V$6/Setup!$C$13)-BT461-DR461)+IF($K461=3,$D461,0)</f>
        <v/>
      </c>
      <c r="W461">
        <f>MAX(0,W460*(1+W$6/Setup!$C$13)-BU461-DS461)+IF($K461=4,$D461,0)</f>
        <v/>
      </c>
      <c r="X461">
        <f>MAX(0,X460*(1+X$6/Setup!$C$13)-BV461-DT461)+IF($K461=5,$D461,0)</f>
        <v/>
      </c>
      <c r="Y461">
        <f>MAX(0,Y460*(1+Y$6/Setup!$C$13)-BW461-DU461)+IF($K461=6,$D461,0)</f>
        <v/>
      </c>
      <c r="Z461">
        <f>MAX(0,Z460*(1+Z$6/Setup!$C$13)-BX461-DV461)+IF($K461=7,$D461,0)</f>
        <v/>
      </c>
      <c r="AA461">
        <f>MAX(0,AA460*(1+AA$6/Setup!$C$13)-BY461-DW461)+IF($K461=8,$D461,0)</f>
        <v/>
      </c>
      <c r="AB461">
        <f>MAX(0,AB460*(1+AB$6/Setup!$C$13)-BZ461-DX461)+IF($K461=9,$D461,0)</f>
        <v/>
      </c>
      <c r="AC461">
        <f>MAX(0,AC460*(1+AC$6/Setup!$C$13)-CA461-DY461)+IF($K461=10,$D461,0)</f>
        <v/>
      </c>
      <c r="AD461">
        <f>MAX(0,AD460*(1+AD$6/Setup!$C$13)-CB461-DZ461)+IF($K461=11,$D461,0)</f>
        <v/>
      </c>
      <c r="AE461">
        <f>MAX(0,AE460*(1+AE$6/Setup!$C$13)-CC461-EA461)+IF($K461=12,$D461,0)</f>
        <v/>
      </c>
      <c r="AF461">
        <f>MAX(0,AF460*(1+AF$6/Setup!$C$13)-CD461-EB461)+IF($K461=13,$D461,0)</f>
        <v/>
      </c>
      <c r="AG461">
        <f>MAX(0,AG460*(1+AG$6/Setup!$C$13)-CE461-EC461)+IF($K461=14,$D461,0)</f>
        <v/>
      </c>
      <c r="AH461">
        <f>MAX(0,AH460*(1+AH$6/Setup!$C$13)-CF461-ED461)+IF($K461=15,$D461,0)</f>
        <v/>
      </c>
      <c r="AI461">
        <f>MAX(0,AI460*(1+AI$6/Setup!$C$13)-CG461-EE461)+IF($K461=16,$D461,0)</f>
        <v/>
      </c>
      <c r="AJ461">
        <f>MAX(0,AJ460*(1+AJ$6/Setup!$C$13)-CH461-EF461)+IF($K461=17,$D461,0)</f>
        <v/>
      </c>
      <c r="AK461">
        <f>MAX(0,AK460*(1+AK$6/Setup!$C$13)-CI461-EG461)+IF($K461=18,$D461,0)</f>
        <v/>
      </c>
      <c r="AL461">
        <f>MAX(0,AL460*(1+AL$6/Setup!$C$13)-CJ461-EH461)+IF($K461=19,$D461,0)</f>
        <v/>
      </c>
      <c r="AM461">
        <f>MAX(0,AM460*(1+AM$6/Setup!$C$13)-CK461-EI461)+IF($K461=20,$D461,0)</f>
        <v/>
      </c>
      <c r="AN461">
        <f>MAX(0,AN460*(1+AN$6/Setup!$C$13)-CL461-EJ461)+IF($K461=21,$D461,0)</f>
        <v/>
      </c>
      <c r="AO461">
        <f>MAX(0,AO460*(1+AO$6/Setup!$C$13)-CM461-EK461)+IF($K461=22,$D461,0)</f>
        <v/>
      </c>
      <c r="AP461">
        <f>MAX(0,AP460*(1+AP$6/Setup!$C$13)-CN461-EL461)+IF($K461=23,$D461,0)</f>
        <v/>
      </c>
      <c r="AQ461">
        <f>MAX(0,AQ460*(1+AQ$6/Setup!$C$13)-CO461-EM461)+IF($K461=24,$D461,0)</f>
        <v/>
      </c>
      <c r="AR461">
        <f>MAX(0,AR460*(1+AR$6/Setup!$C$13)-CP461-EN461)+IF($K461=25,$D461,0)</f>
        <v/>
      </c>
      <c r="AS461">
        <f>MAX(0,AS460*(1+AS$6/Setup!$C$13)-CQ461-EO461)+IF($K461=26,$D461,0)</f>
        <v/>
      </c>
      <c r="AT461">
        <f>MAX(0,AT460*(1+AT$6/Setup!$C$13)-CR461-EP461)+IF($K461=27,$D461,0)</f>
        <v/>
      </c>
      <c r="AU461">
        <f>MAX(0,AU460*(1+AU$6/Setup!$C$13)-CS461-EQ461)+IF($K461=28,$D461,0)</f>
        <v/>
      </c>
      <c r="AV461">
        <f>MAX(0,AV460*(1+AV$6/Setup!$C$13)-CT461-ER461)+IF($K461=29,$D461,0)</f>
        <v/>
      </c>
      <c r="AW461">
        <f>MAX(0,AW460*(1+AW$6/Setup!$C$13)-CU461-ES461)+IF($K461=30,$D461,0)</f>
        <v/>
      </c>
      <c r="AX461">
        <f>MAX(0,AX460*(1+AX$6/Setup!$C$13)-CV461-ET461)+IF($K461=31,$D461,0)</f>
        <v/>
      </c>
      <c r="AY461">
        <f>MAX(0,AY460*(1+AY$6/Setup!$C$13)-CW461-EU461)+IF($K461=32,$D461,0)</f>
        <v/>
      </c>
      <c r="AZ461">
        <f>MAX(0,AZ460*(1+AZ$6/Setup!$C$13)-CX461-EV461)+IF($K461=33,$D461,0)</f>
        <v/>
      </c>
      <c r="BA461">
        <f>MAX(0,BA460*(1+BA$6/Setup!$C$13)-CY461-EW461)+IF($K461=34,$D461,0)</f>
        <v/>
      </c>
      <c r="BB461">
        <f>MAX(0,BB460*(1+BB$6/Setup!$C$13)-CZ461-EX461)+IF($K461=35,$D461,0)</f>
        <v/>
      </c>
      <c r="BC461">
        <f>MAX(0,BC460*(1+BC$6/Setup!$C$13)-DA461-EY461)+IF($K461=36,$D461,0)</f>
        <v/>
      </c>
      <c r="BD461">
        <f>MAX(0,BD460*(1+BD$6/Setup!$C$13)-DB461-EZ461)+IF($K461=37,$D461,0)</f>
        <v/>
      </c>
      <c r="BE461">
        <f>MAX(0,BE460*(1+BE$6/Setup!$C$13)-DC461-FA461)+IF($K461=38,$D461,0)</f>
        <v/>
      </c>
      <c r="BF461">
        <f>MAX(0,BF460*(1+BF$6/Setup!$C$13)-DD461-FB461)+IF($K461=39,$D461,0)</f>
        <v/>
      </c>
      <c r="BG461">
        <f>MAX(0,BG460*(1+BG$6/Setup!$C$13)-DE461-FC461)+IF($K461=40,$D461,0)</f>
        <v/>
      </c>
      <c r="BH461">
        <f>MAX(0,BH460*(1+BH$6/Setup!$C$13)-DF461-FD461)+IF($K461=41,$D461,0)</f>
        <v/>
      </c>
      <c r="BI461">
        <f>MAX(0,BI460*(1+BI$6/Setup!$C$13)-DG461-FE461)+IF($K461=42,$D461,0)</f>
        <v/>
      </c>
      <c r="BJ461">
        <f>MAX(0,BJ460*(1+BJ$6/Setup!$C$13)-DH461-FF461)+IF($K461=43,$D461,0)</f>
        <v/>
      </c>
      <c r="BK461">
        <f>MAX(0,BK460*(1+BK$6/Setup!$C$13)-DI461-FG461)+IF($K461=44,$D461,0)</f>
        <v/>
      </c>
      <c r="BL461">
        <f>MAX(0,BL460*(1+BL$6/Setup!$C$13)-DJ461-FH461)+IF($K461=45,$D461,0)</f>
        <v/>
      </c>
      <c r="BM461">
        <f>MAX(0,BM460*(1+BM$6/Setup!$C$13)-DK461-FI461)+IF($K461=46,$D461,0)</f>
        <v/>
      </c>
      <c r="BN461">
        <f>MAX(0,BN460*(1+BN$6/Setup!$C$13)-DL461-FJ461)+IF($K461=47,$D461,0)</f>
        <v/>
      </c>
      <c r="BO461">
        <f>MAX(0,BO460*(1+BO$6/Setup!$C$13)-DM461-FK461)+IF($K461=48,$D461,0)</f>
        <v/>
      </c>
      <c r="BP461">
        <f>MAX(0,BP460*(1+BP$6/Setup!$C$13)-DN461-FL461)+IF($K461=49,$D461,0)</f>
        <v/>
      </c>
      <c r="BQ461">
        <f>MAX(0,BQ460*(1+BQ$6/Setup!$C$13)-DO461-FM461)+IF($K461=50,$D461,0)</f>
        <v/>
      </c>
      <c r="BR461">
        <f>MIN(T460*(1+T$6/Setup!$C$13),T$7)</f>
        <v/>
      </c>
      <c r="BS461">
        <f>MIN(U460*(1+U$6/Setup!$C$13),U$7)</f>
        <v/>
      </c>
      <c r="BT461">
        <f>MIN(V460*(1+V$6/Setup!$C$13),V$7)</f>
        <v/>
      </c>
      <c r="BU461">
        <f>MIN(W460*(1+W$6/Setup!$C$13),W$7)</f>
        <v/>
      </c>
      <c r="BV461">
        <f>MIN(X460*(1+X$6/Setup!$C$13),X$7)</f>
        <v/>
      </c>
      <c r="BW461">
        <f>MIN(Y460*(1+Y$6/Setup!$C$13),Y$7)</f>
        <v/>
      </c>
      <c r="BX461">
        <f>MIN(Z460*(1+Z$6/Setup!$C$13),Z$7)</f>
        <v/>
      </c>
      <c r="BY461">
        <f>MIN(AA460*(1+AA$6/Setup!$C$13),AA$7)</f>
        <v/>
      </c>
      <c r="BZ461">
        <f>MIN(AB460*(1+AB$6/Setup!$C$13),AB$7)</f>
        <v/>
      </c>
      <c r="CA461">
        <f>MIN(AC460*(1+AC$6/Setup!$C$13),AC$7)</f>
        <v/>
      </c>
      <c r="CB461">
        <f>MIN(AD460*(1+AD$6/Setup!$C$13),AD$7)</f>
        <v/>
      </c>
      <c r="CC461">
        <f>MIN(AE460*(1+AE$6/Setup!$C$13),AE$7)</f>
        <v/>
      </c>
      <c r="CD461">
        <f>MIN(AF460*(1+AF$6/Setup!$C$13),AF$7)</f>
        <v/>
      </c>
      <c r="CE461">
        <f>MIN(AG460*(1+AG$6/Setup!$C$13),AG$7)</f>
        <v/>
      </c>
      <c r="CF461">
        <f>MIN(AH460*(1+AH$6/Setup!$C$13),AH$7)</f>
        <v/>
      </c>
      <c r="CG461">
        <f>MIN(AI460*(1+AI$6/Setup!$C$13),AI$7)</f>
        <v/>
      </c>
      <c r="CH461">
        <f>MIN(AJ460*(1+AJ$6/Setup!$C$13),AJ$7)</f>
        <v/>
      </c>
      <c r="CI461">
        <f>MIN(AK460*(1+AK$6/Setup!$C$13),AK$7)</f>
        <v/>
      </c>
      <c r="CJ461">
        <f>MIN(AL460*(1+AL$6/Setup!$C$13),AL$7)</f>
        <v/>
      </c>
      <c r="CK461">
        <f>MIN(AM460*(1+AM$6/Setup!$C$13),AM$7)</f>
        <v/>
      </c>
      <c r="CL461">
        <f>MIN(AN460*(1+AN$6/Setup!$C$13),AN$7)</f>
        <v/>
      </c>
      <c r="CM461">
        <f>MIN(AO460*(1+AO$6/Setup!$C$13),AO$7)</f>
        <v/>
      </c>
      <c r="CN461">
        <f>MIN(AP460*(1+AP$6/Setup!$C$13),AP$7)</f>
        <v/>
      </c>
      <c r="CO461">
        <f>MIN(AQ460*(1+AQ$6/Setup!$C$13),AQ$7)</f>
        <v/>
      </c>
      <c r="CP461">
        <f>MIN(AR460*(1+AR$6/Setup!$C$13),AR$7)</f>
        <v/>
      </c>
      <c r="CQ461">
        <f>MIN(AS460*(1+AS$6/Setup!$C$13),AS$7)</f>
        <v/>
      </c>
      <c r="CR461">
        <f>MIN(AT460*(1+AT$6/Setup!$C$13),AT$7)</f>
        <v/>
      </c>
      <c r="CS461">
        <f>MIN(AU460*(1+AU$6/Setup!$C$13),AU$7)</f>
        <v/>
      </c>
      <c r="CT461">
        <f>MIN(AV460*(1+AV$6/Setup!$C$13),AV$7)</f>
        <v/>
      </c>
      <c r="CU461">
        <f>MIN(AW460*(1+AW$6/Setup!$C$13),AW$7)</f>
        <v/>
      </c>
      <c r="CV461">
        <f>MIN(AX460*(1+AX$6/Setup!$C$13),AX$7)</f>
        <v/>
      </c>
      <c r="CW461">
        <f>MIN(AY460*(1+AY$6/Setup!$C$13),AY$7)</f>
        <v/>
      </c>
      <c r="CX461">
        <f>MIN(AZ460*(1+AZ$6/Setup!$C$13),AZ$7)</f>
        <v/>
      </c>
      <c r="CY461">
        <f>MIN(BA460*(1+BA$6/Setup!$C$13),BA$7)</f>
        <v/>
      </c>
      <c r="CZ461">
        <f>MIN(BB460*(1+BB$6/Setup!$C$13),BB$7)</f>
        <v/>
      </c>
      <c r="DA461">
        <f>MIN(BC460*(1+BC$6/Setup!$C$13),BC$7)</f>
        <v/>
      </c>
      <c r="DB461">
        <f>MIN(BD460*(1+BD$6/Setup!$C$13),BD$7)</f>
        <v/>
      </c>
      <c r="DC461">
        <f>MIN(BE460*(1+BE$6/Setup!$C$13),BE$7)</f>
        <v/>
      </c>
      <c r="DD461">
        <f>MIN(BF460*(1+BF$6/Setup!$C$13),BF$7)</f>
        <v/>
      </c>
      <c r="DE461">
        <f>MIN(BG460*(1+BG$6/Setup!$C$13),BG$7)</f>
        <v/>
      </c>
      <c r="DF461">
        <f>MIN(BH460*(1+BH$6/Setup!$C$13),BH$7)</f>
        <v/>
      </c>
      <c r="DG461">
        <f>MIN(BI460*(1+BI$6/Setup!$C$13),BI$7)</f>
        <v/>
      </c>
      <c r="DH461">
        <f>MIN(BJ460*(1+BJ$6/Setup!$C$13),BJ$7)</f>
        <v/>
      </c>
      <c r="DI461">
        <f>MIN(BK460*(1+BK$6/Setup!$C$13),BK$7)</f>
        <v/>
      </c>
      <c r="DJ461">
        <f>MIN(BL460*(1+BL$6/Setup!$C$13),BL$7)</f>
        <v/>
      </c>
      <c r="DK461">
        <f>MIN(BM460*(1+BM$6/Setup!$C$13),BM$7)</f>
        <v/>
      </c>
      <c r="DL461">
        <f>MIN(BN460*(1+BN$6/Setup!$C$13),BN$7)</f>
        <v/>
      </c>
      <c r="DM461">
        <f>MIN(BO460*(1+BO$6/Setup!$C$13),BO$7)</f>
        <v/>
      </c>
      <c r="DN461">
        <f>MIN(BP460*(1+BP$6/Setup!$C$13),BP$7)</f>
        <v/>
      </c>
      <c r="DO461">
        <f>MIN(BQ460*(1+BQ$6/Setup!$C$13),BQ$7)</f>
        <v/>
      </c>
      <c r="DP461">
        <f>MIN(T460*(1+T$6/Setup!$C$13)-BR461,$H461)</f>
        <v/>
      </c>
      <c r="DQ461">
        <f>MIN(U460*(1+U$6/Setup!$C$13)-BS461,MAX(0,$H461-SUM($DP461:DP461)))</f>
        <v/>
      </c>
      <c r="DR461">
        <f>MIN(V460*(1+V$6/Setup!$C$13)-BT461,MAX(0,$H461-SUM($DP461:DQ461)))</f>
        <v/>
      </c>
      <c r="DS461">
        <f>MIN(W460*(1+W$6/Setup!$C$13)-BU461,MAX(0,$H461-SUM($DP461:DR461)))</f>
        <v/>
      </c>
      <c r="DT461">
        <f>MIN(X460*(1+X$6/Setup!$C$13)-BV461,MAX(0,$H461-SUM($DP461:DS461)))</f>
        <v/>
      </c>
      <c r="DU461">
        <f>MIN(Y460*(1+Y$6/Setup!$C$13)-BW461,MAX(0,$H461-SUM($DP461:DT461)))</f>
        <v/>
      </c>
      <c r="DV461">
        <f>MIN(Z460*(1+Z$6/Setup!$C$13)-BX461,MAX(0,$H461-SUM($DP461:DU461)))</f>
        <v/>
      </c>
      <c r="DW461">
        <f>MIN(AA460*(1+AA$6/Setup!$C$13)-BY461,MAX(0,$H461-SUM($DP461:DV461)))</f>
        <v/>
      </c>
      <c r="DX461">
        <f>MIN(AB460*(1+AB$6/Setup!$C$13)-BZ461,MAX(0,$H461-SUM($DP461:DW461)))</f>
        <v/>
      </c>
      <c r="DY461">
        <f>MIN(AC460*(1+AC$6/Setup!$C$13)-CA461,MAX(0,$H461-SUM($DP461:DX461)))</f>
        <v/>
      </c>
      <c r="DZ461">
        <f>MIN(AD460*(1+AD$6/Setup!$C$13)-CB461,MAX(0,$H461-SUM($DP461:DY461)))</f>
        <v/>
      </c>
      <c r="EA461">
        <f>MIN(AE460*(1+AE$6/Setup!$C$13)-CC461,MAX(0,$H461-SUM($DP461:DZ461)))</f>
        <v/>
      </c>
      <c r="EB461">
        <f>MIN(AF460*(1+AF$6/Setup!$C$13)-CD461,MAX(0,$H461-SUM($DP461:EA461)))</f>
        <v/>
      </c>
      <c r="EC461">
        <f>MIN(AG460*(1+AG$6/Setup!$C$13)-CE461,MAX(0,$H461-SUM($DP461:EB461)))</f>
        <v/>
      </c>
      <c r="ED461">
        <f>MIN(AH460*(1+AH$6/Setup!$C$13)-CF461,MAX(0,$H461-SUM($DP461:EC461)))</f>
        <v/>
      </c>
      <c r="EE461">
        <f>MIN(AI460*(1+AI$6/Setup!$C$13)-CG461,MAX(0,$H461-SUM($DP461:ED461)))</f>
        <v/>
      </c>
      <c r="EF461">
        <f>MIN(AJ460*(1+AJ$6/Setup!$C$13)-CH461,MAX(0,$H461-SUM($DP461:EE461)))</f>
        <v/>
      </c>
      <c r="EG461">
        <f>MIN(AK460*(1+AK$6/Setup!$C$13)-CI461,MAX(0,$H461-SUM($DP461:EF461)))</f>
        <v/>
      </c>
      <c r="EH461">
        <f>MIN(AL460*(1+AL$6/Setup!$C$13)-CJ461,MAX(0,$H461-SUM($DP461:EG461)))</f>
        <v/>
      </c>
      <c r="EI461">
        <f>MIN(AM460*(1+AM$6/Setup!$C$13)-CK461,MAX(0,$H461-SUM($DP461:EH461)))</f>
        <v/>
      </c>
      <c r="EJ461">
        <f>MIN(AN460*(1+AN$6/Setup!$C$13)-CL461,MAX(0,$H461-SUM($DP461:EI461)))</f>
        <v/>
      </c>
      <c r="EK461">
        <f>MIN(AO460*(1+AO$6/Setup!$C$13)-CM461,MAX(0,$H461-SUM($DP461:EJ461)))</f>
        <v/>
      </c>
      <c r="EL461">
        <f>MIN(AP460*(1+AP$6/Setup!$C$13)-CN461,MAX(0,$H461-SUM($DP461:EK461)))</f>
        <v/>
      </c>
      <c r="EM461">
        <f>MIN(AQ460*(1+AQ$6/Setup!$C$13)-CO461,MAX(0,$H461-SUM($DP461:EL461)))</f>
        <v/>
      </c>
      <c r="EN461">
        <f>MIN(AR460*(1+AR$6/Setup!$C$13)-CP461,MAX(0,$H461-SUM($DP461:EM461)))</f>
        <v/>
      </c>
      <c r="EO461">
        <f>MIN(AS460*(1+AS$6/Setup!$C$13)-CQ461,MAX(0,$H461-SUM($DP461:EN461)))</f>
        <v/>
      </c>
      <c r="EP461">
        <f>MIN(AT460*(1+AT$6/Setup!$C$13)-CR461,MAX(0,$H461-SUM($DP461:EO461)))</f>
        <v/>
      </c>
      <c r="EQ461">
        <f>MIN(AU460*(1+AU$6/Setup!$C$13)-CS461,MAX(0,$H461-SUM($DP461:EP461)))</f>
        <v/>
      </c>
      <c r="ER461">
        <f>MIN(AV460*(1+AV$6/Setup!$C$13)-CT461,MAX(0,$H461-SUM($DP461:EQ461)))</f>
        <v/>
      </c>
      <c r="ES461">
        <f>MIN(AW460*(1+AW$6/Setup!$C$13)-CU461,MAX(0,$H461-SUM($DP461:ER461)))</f>
        <v/>
      </c>
      <c r="ET461">
        <f>MIN(AX460*(1+AX$6/Setup!$C$13)-CV461,MAX(0,$H461-SUM($DP461:ES461)))</f>
        <v/>
      </c>
      <c r="EU461">
        <f>MIN(AY460*(1+AY$6/Setup!$C$13)-CW461,MAX(0,$H461-SUM($DP461:ET461)))</f>
        <v/>
      </c>
      <c r="EV461">
        <f>MIN(AZ460*(1+AZ$6/Setup!$C$13)-CX461,MAX(0,$H461-SUM($DP461:EU461)))</f>
        <v/>
      </c>
      <c r="EW461">
        <f>MIN(BA460*(1+BA$6/Setup!$C$13)-CY461,MAX(0,$H461-SUM($DP461:EV461)))</f>
        <v/>
      </c>
      <c r="EX461">
        <f>MIN(BB460*(1+BB$6/Setup!$C$13)-CZ461,MAX(0,$H461-SUM($DP461:EW461)))</f>
        <v/>
      </c>
      <c r="EY461">
        <f>MIN(BC460*(1+BC$6/Setup!$C$13)-DA461,MAX(0,$H461-SUM($DP461:EX461)))</f>
        <v/>
      </c>
      <c r="EZ461">
        <f>MIN(BD460*(1+BD$6/Setup!$C$13)-DB461,MAX(0,$H461-SUM($DP461:EY461)))</f>
        <v/>
      </c>
      <c r="FA461">
        <f>MIN(BE460*(1+BE$6/Setup!$C$13)-DC461,MAX(0,$H461-SUM($DP461:EZ461)))</f>
        <v/>
      </c>
      <c r="FB461">
        <f>MIN(BF460*(1+BF$6/Setup!$C$13)-DD461,MAX(0,$H461-SUM($DP461:FA461)))</f>
        <v/>
      </c>
      <c r="FC461">
        <f>MIN(BG460*(1+BG$6/Setup!$C$13)-DE461,MAX(0,$H461-SUM($DP461:FB461)))</f>
        <v/>
      </c>
      <c r="FD461">
        <f>MIN(BH460*(1+BH$6/Setup!$C$13)-DF461,MAX(0,$H461-SUM($DP461:FC461)))</f>
        <v/>
      </c>
      <c r="FE461">
        <f>MIN(BI460*(1+BI$6/Setup!$C$13)-DG461,MAX(0,$H461-SUM($DP461:FD461)))</f>
        <v/>
      </c>
      <c r="FF461">
        <f>MIN(BJ460*(1+BJ$6/Setup!$C$13)-DH461,MAX(0,$H461-SUM($DP461:FE461)))</f>
        <v/>
      </c>
      <c r="FG461">
        <f>MIN(BK460*(1+BK$6/Setup!$C$13)-DI461,MAX(0,$H461-SUM($DP461:FF461)))</f>
        <v/>
      </c>
      <c r="FH461">
        <f>MIN(BL460*(1+BL$6/Setup!$C$13)-DJ461,MAX(0,$H461-SUM($DP461:FG461)))</f>
        <v/>
      </c>
      <c r="FI461">
        <f>MIN(BM460*(1+BM$6/Setup!$C$13)-DK461,MAX(0,$H461-SUM($DP461:FH461)))</f>
        <v/>
      </c>
      <c r="FJ461">
        <f>MIN(BN460*(1+BN$6/Setup!$C$13)-DL461,MAX(0,$H461-SUM($DP461:FI461)))</f>
        <v/>
      </c>
      <c r="FK461">
        <f>MIN(BO460*(1+BO$6/Setup!$C$13)-DM461,MAX(0,$H461-SUM($DP461:FJ461)))</f>
        <v/>
      </c>
      <c r="FL461">
        <f>MIN(BP460*(1+BP$6/Setup!$C$13)-DN461,MAX(0,$H461-SUM($DP461:FK461)))</f>
        <v/>
      </c>
      <c r="FM461">
        <f>MIN(BQ460*(1+BQ$6/Setup!$C$13)-DO461,MAX(0,$H461-SUM($DP461:FL461)))</f>
        <v/>
      </c>
    </row>
    <row r="462">
      <c r="A462">
        <f>A461+1</f>
        <v/>
      </c>
      <c r="B462">
        <f>IF(Setup!$C$6="Every week",Setup!$C$7+7*(A462-1),IF(Setup!$C$6="Every 2 weeks",Setup!$C$7+14*(A462-1),IF(Setup!$C$6="Every month",EDATE(Setup!$C$7,A462-1),EOMONTH(Setup!$C$7,INT((A462-1+Setup!$C$20)/2)-1)+MIN(IF(MOD(A462-1+Setup!$C$20,2)=0,Setup!$C$18,Setup!$C$19),DAY(EOMONTH(Setup!$C$7,INT((A462-1+Setup!$C$20)/2)))))))</f>
        <v/>
      </c>
      <c r="C462">
        <f>N('Paycheck Plan'!J458)</f>
        <v/>
      </c>
      <c r="D462">
        <f>N('Paycheck Plan'!K458)</f>
        <v/>
      </c>
      <c r="E462">
        <f>MIN(MAX(0,Setup!$C$10-F461),MAX(0,Setup!$C$8+C462-G462))</f>
        <v/>
      </c>
      <c r="F462">
        <f>F461+E462</f>
        <v/>
      </c>
      <c r="G462">
        <f>MIN(Setup!$C$14,MAX(0,Setup!$C$8+C462))</f>
        <v/>
      </c>
      <c r="H462">
        <f>MAX(0,Setup!$C$8+C462-G462-E462)+SUM($T$7:$BQ$7)-SUM(BR462:DO462)</f>
        <v/>
      </c>
      <c r="I462">
        <f>SUMPRODUCT(T461:BQ461,$T$6:$BQ$6)/Setup!$C$13</f>
        <v/>
      </c>
      <c r="J462">
        <f>SUM(T462:BQ462)</f>
        <v/>
      </c>
      <c r="K462">
        <f>IF(MAX(DP462:FM462)&gt;0,MATCH(MAX(DP462:FM462),DP462:FM462,0),1)</f>
        <v/>
      </c>
      <c r="T462">
        <f>MAX(0,T461*(1+T$6/Setup!$C$13)-BR462-DP462)+IF($K462=1,$D462,0)</f>
        <v/>
      </c>
      <c r="U462">
        <f>MAX(0,U461*(1+U$6/Setup!$C$13)-BS462-DQ462)+IF($K462=2,$D462,0)</f>
        <v/>
      </c>
      <c r="V462">
        <f>MAX(0,V461*(1+V$6/Setup!$C$13)-BT462-DR462)+IF($K462=3,$D462,0)</f>
        <v/>
      </c>
      <c r="W462">
        <f>MAX(0,W461*(1+W$6/Setup!$C$13)-BU462-DS462)+IF($K462=4,$D462,0)</f>
        <v/>
      </c>
      <c r="X462">
        <f>MAX(0,X461*(1+X$6/Setup!$C$13)-BV462-DT462)+IF($K462=5,$D462,0)</f>
        <v/>
      </c>
      <c r="Y462">
        <f>MAX(0,Y461*(1+Y$6/Setup!$C$13)-BW462-DU462)+IF($K462=6,$D462,0)</f>
        <v/>
      </c>
      <c r="Z462">
        <f>MAX(0,Z461*(1+Z$6/Setup!$C$13)-BX462-DV462)+IF($K462=7,$D462,0)</f>
        <v/>
      </c>
      <c r="AA462">
        <f>MAX(0,AA461*(1+AA$6/Setup!$C$13)-BY462-DW462)+IF($K462=8,$D462,0)</f>
        <v/>
      </c>
      <c r="AB462">
        <f>MAX(0,AB461*(1+AB$6/Setup!$C$13)-BZ462-DX462)+IF($K462=9,$D462,0)</f>
        <v/>
      </c>
      <c r="AC462">
        <f>MAX(0,AC461*(1+AC$6/Setup!$C$13)-CA462-DY462)+IF($K462=10,$D462,0)</f>
        <v/>
      </c>
      <c r="AD462">
        <f>MAX(0,AD461*(1+AD$6/Setup!$C$13)-CB462-DZ462)+IF($K462=11,$D462,0)</f>
        <v/>
      </c>
      <c r="AE462">
        <f>MAX(0,AE461*(1+AE$6/Setup!$C$13)-CC462-EA462)+IF($K462=12,$D462,0)</f>
        <v/>
      </c>
      <c r="AF462">
        <f>MAX(0,AF461*(1+AF$6/Setup!$C$13)-CD462-EB462)+IF($K462=13,$D462,0)</f>
        <v/>
      </c>
      <c r="AG462">
        <f>MAX(0,AG461*(1+AG$6/Setup!$C$13)-CE462-EC462)+IF($K462=14,$D462,0)</f>
        <v/>
      </c>
      <c r="AH462">
        <f>MAX(0,AH461*(1+AH$6/Setup!$C$13)-CF462-ED462)+IF($K462=15,$D462,0)</f>
        <v/>
      </c>
      <c r="AI462">
        <f>MAX(0,AI461*(1+AI$6/Setup!$C$13)-CG462-EE462)+IF($K462=16,$D462,0)</f>
        <v/>
      </c>
      <c r="AJ462">
        <f>MAX(0,AJ461*(1+AJ$6/Setup!$C$13)-CH462-EF462)+IF($K462=17,$D462,0)</f>
        <v/>
      </c>
      <c r="AK462">
        <f>MAX(0,AK461*(1+AK$6/Setup!$C$13)-CI462-EG462)+IF($K462=18,$D462,0)</f>
        <v/>
      </c>
      <c r="AL462">
        <f>MAX(0,AL461*(1+AL$6/Setup!$C$13)-CJ462-EH462)+IF($K462=19,$D462,0)</f>
        <v/>
      </c>
      <c r="AM462">
        <f>MAX(0,AM461*(1+AM$6/Setup!$C$13)-CK462-EI462)+IF($K462=20,$D462,0)</f>
        <v/>
      </c>
      <c r="AN462">
        <f>MAX(0,AN461*(1+AN$6/Setup!$C$13)-CL462-EJ462)+IF($K462=21,$D462,0)</f>
        <v/>
      </c>
      <c r="AO462">
        <f>MAX(0,AO461*(1+AO$6/Setup!$C$13)-CM462-EK462)+IF($K462=22,$D462,0)</f>
        <v/>
      </c>
      <c r="AP462">
        <f>MAX(0,AP461*(1+AP$6/Setup!$C$13)-CN462-EL462)+IF($K462=23,$D462,0)</f>
        <v/>
      </c>
      <c r="AQ462">
        <f>MAX(0,AQ461*(1+AQ$6/Setup!$C$13)-CO462-EM462)+IF($K462=24,$D462,0)</f>
        <v/>
      </c>
      <c r="AR462">
        <f>MAX(0,AR461*(1+AR$6/Setup!$C$13)-CP462-EN462)+IF($K462=25,$D462,0)</f>
        <v/>
      </c>
      <c r="AS462">
        <f>MAX(0,AS461*(1+AS$6/Setup!$C$13)-CQ462-EO462)+IF($K462=26,$D462,0)</f>
        <v/>
      </c>
      <c r="AT462">
        <f>MAX(0,AT461*(1+AT$6/Setup!$C$13)-CR462-EP462)+IF($K462=27,$D462,0)</f>
        <v/>
      </c>
      <c r="AU462">
        <f>MAX(0,AU461*(1+AU$6/Setup!$C$13)-CS462-EQ462)+IF($K462=28,$D462,0)</f>
        <v/>
      </c>
      <c r="AV462">
        <f>MAX(0,AV461*(1+AV$6/Setup!$C$13)-CT462-ER462)+IF($K462=29,$D462,0)</f>
        <v/>
      </c>
      <c r="AW462">
        <f>MAX(0,AW461*(1+AW$6/Setup!$C$13)-CU462-ES462)+IF($K462=30,$D462,0)</f>
        <v/>
      </c>
      <c r="AX462">
        <f>MAX(0,AX461*(1+AX$6/Setup!$C$13)-CV462-ET462)+IF($K462=31,$D462,0)</f>
        <v/>
      </c>
      <c r="AY462">
        <f>MAX(0,AY461*(1+AY$6/Setup!$C$13)-CW462-EU462)+IF($K462=32,$D462,0)</f>
        <v/>
      </c>
      <c r="AZ462">
        <f>MAX(0,AZ461*(1+AZ$6/Setup!$C$13)-CX462-EV462)+IF($K462=33,$D462,0)</f>
        <v/>
      </c>
      <c r="BA462">
        <f>MAX(0,BA461*(1+BA$6/Setup!$C$13)-CY462-EW462)+IF($K462=34,$D462,0)</f>
        <v/>
      </c>
      <c r="BB462">
        <f>MAX(0,BB461*(1+BB$6/Setup!$C$13)-CZ462-EX462)+IF($K462=35,$D462,0)</f>
        <v/>
      </c>
      <c r="BC462">
        <f>MAX(0,BC461*(1+BC$6/Setup!$C$13)-DA462-EY462)+IF($K462=36,$D462,0)</f>
        <v/>
      </c>
      <c r="BD462">
        <f>MAX(0,BD461*(1+BD$6/Setup!$C$13)-DB462-EZ462)+IF($K462=37,$D462,0)</f>
        <v/>
      </c>
      <c r="BE462">
        <f>MAX(0,BE461*(1+BE$6/Setup!$C$13)-DC462-FA462)+IF($K462=38,$D462,0)</f>
        <v/>
      </c>
      <c r="BF462">
        <f>MAX(0,BF461*(1+BF$6/Setup!$C$13)-DD462-FB462)+IF($K462=39,$D462,0)</f>
        <v/>
      </c>
      <c r="BG462">
        <f>MAX(0,BG461*(1+BG$6/Setup!$C$13)-DE462-FC462)+IF($K462=40,$D462,0)</f>
        <v/>
      </c>
      <c r="BH462">
        <f>MAX(0,BH461*(1+BH$6/Setup!$C$13)-DF462-FD462)+IF($K462=41,$D462,0)</f>
        <v/>
      </c>
      <c r="BI462">
        <f>MAX(0,BI461*(1+BI$6/Setup!$C$13)-DG462-FE462)+IF($K462=42,$D462,0)</f>
        <v/>
      </c>
      <c r="BJ462">
        <f>MAX(0,BJ461*(1+BJ$6/Setup!$C$13)-DH462-FF462)+IF($K462=43,$D462,0)</f>
        <v/>
      </c>
      <c r="BK462">
        <f>MAX(0,BK461*(1+BK$6/Setup!$C$13)-DI462-FG462)+IF($K462=44,$D462,0)</f>
        <v/>
      </c>
      <c r="BL462">
        <f>MAX(0,BL461*(1+BL$6/Setup!$C$13)-DJ462-FH462)+IF($K462=45,$D462,0)</f>
        <v/>
      </c>
      <c r="BM462">
        <f>MAX(0,BM461*(1+BM$6/Setup!$C$13)-DK462-FI462)+IF($K462=46,$D462,0)</f>
        <v/>
      </c>
      <c r="BN462">
        <f>MAX(0,BN461*(1+BN$6/Setup!$C$13)-DL462-FJ462)+IF($K462=47,$D462,0)</f>
        <v/>
      </c>
      <c r="BO462">
        <f>MAX(0,BO461*(1+BO$6/Setup!$C$13)-DM462-FK462)+IF($K462=48,$D462,0)</f>
        <v/>
      </c>
      <c r="BP462">
        <f>MAX(0,BP461*(1+BP$6/Setup!$C$13)-DN462-FL462)+IF($K462=49,$D462,0)</f>
        <v/>
      </c>
      <c r="BQ462">
        <f>MAX(0,BQ461*(1+BQ$6/Setup!$C$13)-DO462-FM462)+IF($K462=50,$D462,0)</f>
        <v/>
      </c>
      <c r="BR462">
        <f>MIN(T461*(1+T$6/Setup!$C$13),T$7)</f>
        <v/>
      </c>
      <c r="BS462">
        <f>MIN(U461*(1+U$6/Setup!$C$13),U$7)</f>
        <v/>
      </c>
      <c r="BT462">
        <f>MIN(V461*(1+V$6/Setup!$C$13),V$7)</f>
        <v/>
      </c>
      <c r="BU462">
        <f>MIN(W461*(1+W$6/Setup!$C$13),W$7)</f>
        <v/>
      </c>
      <c r="BV462">
        <f>MIN(X461*(1+X$6/Setup!$C$13),X$7)</f>
        <v/>
      </c>
      <c r="BW462">
        <f>MIN(Y461*(1+Y$6/Setup!$C$13),Y$7)</f>
        <v/>
      </c>
      <c r="BX462">
        <f>MIN(Z461*(1+Z$6/Setup!$C$13),Z$7)</f>
        <v/>
      </c>
      <c r="BY462">
        <f>MIN(AA461*(1+AA$6/Setup!$C$13),AA$7)</f>
        <v/>
      </c>
      <c r="BZ462">
        <f>MIN(AB461*(1+AB$6/Setup!$C$13),AB$7)</f>
        <v/>
      </c>
      <c r="CA462">
        <f>MIN(AC461*(1+AC$6/Setup!$C$13),AC$7)</f>
        <v/>
      </c>
      <c r="CB462">
        <f>MIN(AD461*(1+AD$6/Setup!$C$13),AD$7)</f>
        <v/>
      </c>
      <c r="CC462">
        <f>MIN(AE461*(1+AE$6/Setup!$C$13),AE$7)</f>
        <v/>
      </c>
      <c r="CD462">
        <f>MIN(AF461*(1+AF$6/Setup!$C$13),AF$7)</f>
        <v/>
      </c>
      <c r="CE462">
        <f>MIN(AG461*(1+AG$6/Setup!$C$13),AG$7)</f>
        <v/>
      </c>
      <c r="CF462">
        <f>MIN(AH461*(1+AH$6/Setup!$C$13),AH$7)</f>
        <v/>
      </c>
      <c r="CG462">
        <f>MIN(AI461*(1+AI$6/Setup!$C$13),AI$7)</f>
        <v/>
      </c>
      <c r="CH462">
        <f>MIN(AJ461*(1+AJ$6/Setup!$C$13),AJ$7)</f>
        <v/>
      </c>
      <c r="CI462">
        <f>MIN(AK461*(1+AK$6/Setup!$C$13),AK$7)</f>
        <v/>
      </c>
      <c r="CJ462">
        <f>MIN(AL461*(1+AL$6/Setup!$C$13),AL$7)</f>
        <v/>
      </c>
      <c r="CK462">
        <f>MIN(AM461*(1+AM$6/Setup!$C$13),AM$7)</f>
        <v/>
      </c>
      <c r="CL462">
        <f>MIN(AN461*(1+AN$6/Setup!$C$13),AN$7)</f>
        <v/>
      </c>
      <c r="CM462">
        <f>MIN(AO461*(1+AO$6/Setup!$C$13),AO$7)</f>
        <v/>
      </c>
      <c r="CN462">
        <f>MIN(AP461*(1+AP$6/Setup!$C$13),AP$7)</f>
        <v/>
      </c>
      <c r="CO462">
        <f>MIN(AQ461*(1+AQ$6/Setup!$C$13),AQ$7)</f>
        <v/>
      </c>
      <c r="CP462">
        <f>MIN(AR461*(1+AR$6/Setup!$C$13),AR$7)</f>
        <v/>
      </c>
      <c r="CQ462">
        <f>MIN(AS461*(1+AS$6/Setup!$C$13),AS$7)</f>
        <v/>
      </c>
      <c r="CR462">
        <f>MIN(AT461*(1+AT$6/Setup!$C$13),AT$7)</f>
        <v/>
      </c>
      <c r="CS462">
        <f>MIN(AU461*(1+AU$6/Setup!$C$13),AU$7)</f>
        <v/>
      </c>
      <c r="CT462">
        <f>MIN(AV461*(1+AV$6/Setup!$C$13),AV$7)</f>
        <v/>
      </c>
      <c r="CU462">
        <f>MIN(AW461*(1+AW$6/Setup!$C$13),AW$7)</f>
        <v/>
      </c>
      <c r="CV462">
        <f>MIN(AX461*(1+AX$6/Setup!$C$13),AX$7)</f>
        <v/>
      </c>
      <c r="CW462">
        <f>MIN(AY461*(1+AY$6/Setup!$C$13),AY$7)</f>
        <v/>
      </c>
      <c r="CX462">
        <f>MIN(AZ461*(1+AZ$6/Setup!$C$13),AZ$7)</f>
        <v/>
      </c>
      <c r="CY462">
        <f>MIN(BA461*(1+BA$6/Setup!$C$13),BA$7)</f>
        <v/>
      </c>
      <c r="CZ462">
        <f>MIN(BB461*(1+BB$6/Setup!$C$13),BB$7)</f>
        <v/>
      </c>
      <c r="DA462">
        <f>MIN(BC461*(1+BC$6/Setup!$C$13),BC$7)</f>
        <v/>
      </c>
      <c r="DB462">
        <f>MIN(BD461*(1+BD$6/Setup!$C$13),BD$7)</f>
        <v/>
      </c>
      <c r="DC462">
        <f>MIN(BE461*(1+BE$6/Setup!$C$13),BE$7)</f>
        <v/>
      </c>
      <c r="DD462">
        <f>MIN(BF461*(1+BF$6/Setup!$C$13),BF$7)</f>
        <v/>
      </c>
      <c r="DE462">
        <f>MIN(BG461*(1+BG$6/Setup!$C$13),BG$7)</f>
        <v/>
      </c>
      <c r="DF462">
        <f>MIN(BH461*(1+BH$6/Setup!$C$13),BH$7)</f>
        <v/>
      </c>
      <c r="DG462">
        <f>MIN(BI461*(1+BI$6/Setup!$C$13),BI$7)</f>
        <v/>
      </c>
      <c r="DH462">
        <f>MIN(BJ461*(1+BJ$6/Setup!$C$13),BJ$7)</f>
        <v/>
      </c>
      <c r="DI462">
        <f>MIN(BK461*(1+BK$6/Setup!$C$13),BK$7)</f>
        <v/>
      </c>
      <c r="DJ462">
        <f>MIN(BL461*(1+BL$6/Setup!$C$13),BL$7)</f>
        <v/>
      </c>
      <c r="DK462">
        <f>MIN(BM461*(1+BM$6/Setup!$C$13),BM$7)</f>
        <v/>
      </c>
      <c r="DL462">
        <f>MIN(BN461*(1+BN$6/Setup!$C$13),BN$7)</f>
        <v/>
      </c>
      <c r="DM462">
        <f>MIN(BO461*(1+BO$6/Setup!$C$13),BO$7)</f>
        <v/>
      </c>
      <c r="DN462">
        <f>MIN(BP461*(1+BP$6/Setup!$C$13),BP$7)</f>
        <v/>
      </c>
      <c r="DO462">
        <f>MIN(BQ461*(1+BQ$6/Setup!$C$13),BQ$7)</f>
        <v/>
      </c>
      <c r="DP462">
        <f>MIN(T461*(1+T$6/Setup!$C$13)-BR462,$H462)</f>
        <v/>
      </c>
      <c r="DQ462">
        <f>MIN(U461*(1+U$6/Setup!$C$13)-BS462,MAX(0,$H462-SUM($DP462:DP462)))</f>
        <v/>
      </c>
      <c r="DR462">
        <f>MIN(V461*(1+V$6/Setup!$C$13)-BT462,MAX(0,$H462-SUM($DP462:DQ462)))</f>
        <v/>
      </c>
      <c r="DS462">
        <f>MIN(W461*(1+W$6/Setup!$C$13)-BU462,MAX(0,$H462-SUM($DP462:DR462)))</f>
        <v/>
      </c>
      <c r="DT462">
        <f>MIN(X461*(1+X$6/Setup!$C$13)-BV462,MAX(0,$H462-SUM($DP462:DS462)))</f>
        <v/>
      </c>
      <c r="DU462">
        <f>MIN(Y461*(1+Y$6/Setup!$C$13)-BW462,MAX(0,$H462-SUM($DP462:DT462)))</f>
        <v/>
      </c>
      <c r="DV462">
        <f>MIN(Z461*(1+Z$6/Setup!$C$13)-BX462,MAX(0,$H462-SUM($DP462:DU462)))</f>
        <v/>
      </c>
      <c r="DW462">
        <f>MIN(AA461*(1+AA$6/Setup!$C$13)-BY462,MAX(0,$H462-SUM($DP462:DV462)))</f>
        <v/>
      </c>
      <c r="DX462">
        <f>MIN(AB461*(1+AB$6/Setup!$C$13)-BZ462,MAX(0,$H462-SUM($DP462:DW462)))</f>
        <v/>
      </c>
      <c r="DY462">
        <f>MIN(AC461*(1+AC$6/Setup!$C$13)-CA462,MAX(0,$H462-SUM($DP462:DX462)))</f>
        <v/>
      </c>
      <c r="DZ462">
        <f>MIN(AD461*(1+AD$6/Setup!$C$13)-CB462,MAX(0,$H462-SUM($DP462:DY462)))</f>
        <v/>
      </c>
      <c r="EA462">
        <f>MIN(AE461*(1+AE$6/Setup!$C$13)-CC462,MAX(0,$H462-SUM($DP462:DZ462)))</f>
        <v/>
      </c>
      <c r="EB462">
        <f>MIN(AF461*(1+AF$6/Setup!$C$13)-CD462,MAX(0,$H462-SUM($DP462:EA462)))</f>
        <v/>
      </c>
      <c r="EC462">
        <f>MIN(AG461*(1+AG$6/Setup!$C$13)-CE462,MAX(0,$H462-SUM($DP462:EB462)))</f>
        <v/>
      </c>
      <c r="ED462">
        <f>MIN(AH461*(1+AH$6/Setup!$C$13)-CF462,MAX(0,$H462-SUM($DP462:EC462)))</f>
        <v/>
      </c>
      <c r="EE462">
        <f>MIN(AI461*(1+AI$6/Setup!$C$13)-CG462,MAX(0,$H462-SUM($DP462:ED462)))</f>
        <v/>
      </c>
      <c r="EF462">
        <f>MIN(AJ461*(1+AJ$6/Setup!$C$13)-CH462,MAX(0,$H462-SUM($DP462:EE462)))</f>
        <v/>
      </c>
      <c r="EG462">
        <f>MIN(AK461*(1+AK$6/Setup!$C$13)-CI462,MAX(0,$H462-SUM($DP462:EF462)))</f>
        <v/>
      </c>
      <c r="EH462">
        <f>MIN(AL461*(1+AL$6/Setup!$C$13)-CJ462,MAX(0,$H462-SUM($DP462:EG462)))</f>
        <v/>
      </c>
      <c r="EI462">
        <f>MIN(AM461*(1+AM$6/Setup!$C$13)-CK462,MAX(0,$H462-SUM($DP462:EH462)))</f>
        <v/>
      </c>
      <c r="EJ462">
        <f>MIN(AN461*(1+AN$6/Setup!$C$13)-CL462,MAX(0,$H462-SUM($DP462:EI462)))</f>
        <v/>
      </c>
      <c r="EK462">
        <f>MIN(AO461*(1+AO$6/Setup!$C$13)-CM462,MAX(0,$H462-SUM($DP462:EJ462)))</f>
        <v/>
      </c>
      <c r="EL462">
        <f>MIN(AP461*(1+AP$6/Setup!$C$13)-CN462,MAX(0,$H462-SUM($DP462:EK462)))</f>
        <v/>
      </c>
      <c r="EM462">
        <f>MIN(AQ461*(1+AQ$6/Setup!$C$13)-CO462,MAX(0,$H462-SUM($DP462:EL462)))</f>
        <v/>
      </c>
      <c r="EN462">
        <f>MIN(AR461*(1+AR$6/Setup!$C$13)-CP462,MAX(0,$H462-SUM($DP462:EM462)))</f>
        <v/>
      </c>
      <c r="EO462">
        <f>MIN(AS461*(1+AS$6/Setup!$C$13)-CQ462,MAX(0,$H462-SUM($DP462:EN462)))</f>
        <v/>
      </c>
      <c r="EP462">
        <f>MIN(AT461*(1+AT$6/Setup!$C$13)-CR462,MAX(0,$H462-SUM($DP462:EO462)))</f>
        <v/>
      </c>
      <c r="EQ462">
        <f>MIN(AU461*(1+AU$6/Setup!$C$13)-CS462,MAX(0,$H462-SUM($DP462:EP462)))</f>
        <v/>
      </c>
      <c r="ER462">
        <f>MIN(AV461*(1+AV$6/Setup!$C$13)-CT462,MAX(0,$H462-SUM($DP462:EQ462)))</f>
        <v/>
      </c>
      <c r="ES462">
        <f>MIN(AW461*(1+AW$6/Setup!$C$13)-CU462,MAX(0,$H462-SUM($DP462:ER462)))</f>
        <v/>
      </c>
      <c r="ET462">
        <f>MIN(AX461*(1+AX$6/Setup!$C$13)-CV462,MAX(0,$H462-SUM($DP462:ES462)))</f>
        <v/>
      </c>
      <c r="EU462">
        <f>MIN(AY461*(1+AY$6/Setup!$C$13)-CW462,MAX(0,$H462-SUM($DP462:ET462)))</f>
        <v/>
      </c>
      <c r="EV462">
        <f>MIN(AZ461*(1+AZ$6/Setup!$C$13)-CX462,MAX(0,$H462-SUM($DP462:EU462)))</f>
        <v/>
      </c>
      <c r="EW462">
        <f>MIN(BA461*(1+BA$6/Setup!$C$13)-CY462,MAX(0,$H462-SUM($DP462:EV462)))</f>
        <v/>
      </c>
      <c r="EX462">
        <f>MIN(BB461*(1+BB$6/Setup!$C$13)-CZ462,MAX(0,$H462-SUM($DP462:EW462)))</f>
        <v/>
      </c>
      <c r="EY462">
        <f>MIN(BC461*(1+BC$6/Setup!$C$13)-DA462,MAX(0,$H462-SUM($DP462:EX462)))</f>
        <v/>
      </c>
      <c r="EZ462">
        <f>MIN(BD461*(1+BD$6/Setup!$C$13)-DB462,MAX(0,$H462-SUM($DP462:EY462)))</f>
        <v/>
      </c>
      <c r="FA462">
        <f>MIN(BE461*(1+BE$6/Setup!$C$13)-DC462,MAX(0,$H462-SUM($DP462:EZ462)))</f>
        <v/>
      </c>
      <c r="FB462">
        <f>MIN(BF461*(1+BF$6/Setup!$C$13)-DD462,MAX(0,$H462-SUM($DP462:FA462)))</f>
        <v/>
      </c>
      <c r="FC462">
        <f>MIN(BG461*(1+BG$6/Setup!$C$13)-DE462,MAX(0,$H462-SUM($DP462:FB462)))</f>
        <v/>
      </c>
      <c r="FD462">
        <f>MIN(BH461*(1+BH$6/Setup!$C$13)-DF462,MAX(0,$H462-SUM($DP462:FC462)))</f>
        <v/>
      </c>
      <c r="FE462">
        <f>MIN(BI461*(1+BI$6/Setup!$C$13)-DG462,MAX(0,$H462-SUM($DP462:FD462)))</f>
        <v/>
      </c>
      <c r="FF462">
        <f>MIN(BJ461*(1+BJ$6/Setup!$C$13)-DH462,MAX(0,$H462-SUM($DP462:FE462)))</f>
        <v/>
      </c>
      <c r="FG462">
        <f>MIN(BK461*(1+BK$6/Setup!$C$13)-DI462,MAX(0,$H462-SUM($DP462:FF462)))</f>
        <v/>
      </c>
      <c r="FH462">
        <f>MIN(BL461*(1+BL$6/Setup!$C$13)-DJ462,MAX(0,$H462-SUM($DP462:FG462)))</f>
        <v/>
      </c>
      <c r="FI462">
        <f>MIN(BM461*(1+BM$6/Setup!$C$13)-DK462,MAX(0,$H462-SUM($DP462:FH462)))</f>
        <v/>
      </c>
      <c r="FJ462">
        <f>MIN(BN461*(1+BN$6/Setup!$C$13)-DL462,MAX(0,$H462-SUM($DP462:FI462)))</f>
        <v/>
      </c>
      <c r="FK462">
        <f>MIN(BO461*(1+BO$6/Setup!$C$13)-DM462,MAX(0,$H462-SUM($DP462:FJ462)))</f>
        <v/>
      </c>
      <c r="FL462">
        <f>MIN(BP461*(1+BP$6/Setup!$C$13)-DN462,MAX(0,$H462-SUM($DP462:FK462)))</f>
        <v/>
      </c>
      <c r="FM462">
        <f>MIN(BQ461*(1+BQ$6/Setup!$C$13)-DO462,MAX(0,$H462-SUM($DP462:FL462)))</f>
        <v/>
      </c>
    </row>
    <row r="463">
      <c r="A463">
        <f>A462+1</f>
        <v/>
      </c>
      <c r="B463">
        <f>IF(Setup!$C$6="Every week",Setup!$C$7+7*(A463-1),IF(Setup!$C$6="Every 2 weeks",Setup!$C$7+14*(A463-1),IF(Setup!$C$6="Every month",EDATE(Setup!$C$7,A463-1),EOMONTH(Setup!$C$7,INT((A463-1+Setup!$C$20)/2)-1)+MIN(IF(MOD(A463-1+Setup!$C$20,2)=0,Setup!$C$18,Setup!$C$19),DAY(EOMONTH(Setup!$C$7,INT((A463-1+Setup!$C$20)/2)))))))</f>
        <v/>
      </c>
      <c r="C463">
        <f>N('Paycheck Plan'!J459)</f>
        <v/>
      </c>
      <c r="D463">
        <f>N('Paycheck Plan'!K459)</f>
        <v/>
      </c>
      <c r="E463">
        <f>MIN(MAX(0,Setup!$C$10-F462),MAX(0,Setup!$C$8+C463-G463))</f>
        <v/>
      </c>
      <c r="F463">
        <f>F462+E463</f>
        <v/>
      </c>
      <c r="G463">
        <f>MIN(Setup!$C$14,MAX(0,Setup!$C$8+C463))</f>
        <v/>
      </c>
      <c r="H463">
        <f>MAX(0,Setup!$C$8+C463-G463-E463)+SUM($T$7:$BQ$7)-SUM(BR463:DO463)</f>
        <v/>
      </c>
      <c r="I463">
        <f>SUMPRODUCT(T462:BQ462,$T$6:$BQ$6)/Setup!$C$13</f>
        <v/>
      </c>
      <c r="J463">
        <f>SUM(T463:BQ463)</f>
        <v/>
      </c>
      <c r="K463">
        <f>IF(MAX(DP463:FM463)&gt;0,MATCH(MAX(DP463:FM463),DP463:FM463,0),1)</f>
        <v/>
      </c>
      <c r="T463">
        <f>MAX(0,T462*(1+T$6/Setup!$C$13)-BR463-DP463)+IF($K463=1,$D463,0)</f>
        <v/>
      </c>
      <c r="U463">
        <f>MAX(0,U462*(1+U$6/Setup!$C$13)-BS463-DQ463)+IF($K463=2,$D463,0)</f>
        <v/>
      </c>
      <c r="V463">
        <f>MAX(0,V462*(1+V$6/Setup!$C$13)-BT463-DR463)+IF($K463=3,$D463,0)</f>
        <v/>
      </c>
      <c r="W463">
        <f>MAX(0,W462*(1+W$6/Setup!$C$13)-BU463-DS463)+IF($K463=4,$D463,0)</f>
        <v/>
      </c>
      <c r="X463">
        <f>MAX(0,X462*(1+X$6/Setup!$C$13)-BV463-DT463)+IF($K463=5,$D463,0)</f>
        <v/>
      </c>
      <c r="Y463">
        <f>MAX(0,Y462*(1+Y$6/Setup!$C$13)-BW463-DU463)+IF($K463=6,$D463,0)</f>
        <v/>
      </c>
      <c r="Z463">
        <f>MAX(0,Z462*(1+Z$6/Setup!$C$13)-BX463-DV463)+IF($K463=7,$D463,0)</f>
        <v/>
      </c>
      <c r="AA463">
        <f>MAX(0,AA462*(1+AA$6/Setup!$C$13)-BY463-DW463)+IF($K463=8,$D463,0)</f>
        <v/>
      </c>
      <c r="AB463">
        <f>MAX(0,AB462*(1+AB$6/Setup!$C$13)-BZ463-DX463)+IF($K463=9,$D463,0)</f>
        <v/>
      </c>
      <c r="AC463">
        <f>MAX(0,AC462*(1+AC$6/Setup!$C$13)-CA463-DY463)+IF($K463=10,$D463,0)</f>
        <v/>
      </c>
      <c r="AD463">
        <f>MAX(0,AD462*(1+AD$6/Setup!$C$13)-CB463-DZ463)+IF($K463=11,$D463,0)</f>
        <v/>
      </c>
      <c r="AE463">
        <f>MAX(0,AE462*(1+AE$6/Setup!$C$13)-CC463-EA463)+IF($K463=12,$D463,0)</f>
        <v/>
      </c>
      <c r="AF463">
        <f>MAX(0,AF462*(1+AF$6/Setup!$C$13)-CD463-EB463)+IF($K463=13,$D463,0)</f>
        <v/>
      </c>
      <c r="AG463">
        <f>MAX(0,AG462*(1+AG$6/Setup!$C$13)-CE463-EC463)+IF($K463=14,$D463,0)</f>
        <v/>
      </c>
      <c r="AH463">
        <f>MAX(0,AH462*(1+AH$6/Setup!$C$13)-CF463-ED463)+IF($K463=15,$D463,0)</f>
        <v/>
      </c>
      <c r="AI463">
        <f>MAX(0,AI462*(1+AI$6/Setup!$C$13)-CG463-EE463)+IF($K463=16,$D463,0)</f>
        <v/>
      </c>
      <c r="AJ463">
        <f>MAX(0,AJ462*(1+AJ$6/Setup!$C$13)-CH463-EF463)+IF($K463=17,$D463,0)</f>
        <v/>
      </c>
      <c r="AK463">
        <f>MAX(0,AK462*(1+AK$6/Setup!$C$13)-CI463-EG463)+IF($K463=18,$D463,0)</f>
        <v/>
      </c>
      <c r="AL463">
        <f>MAX(0,AL462*(1+AL$6/Setup!$C$13)-CJ463-EH463)+IF($K463=19,$D463,0)</f>
        <v/>
      </c>
      <c r="AM463">
        <f>MAX(0,AM462*(1+AM$6/Setup!$C$13)-CK463-EI463)+IF($K463=20,$D463,0)</f>
        <v/>
      </c>
      <c r="AN463">
        <f>MAX(0,AN462*(1+AN$6/Setup!$C$13)-CL463-EJ463)+IF($K463=21,$D463,0)</f>
        <v/>
      </c>
      <c r="AO463">
        <f>MAX(0,AO462*(1+AO$6/Setup!$C$13)-CM463-EK463)+IF($K463=22,$D463,0)</f>
        <v/>
      </c>
      <c r="AP463">
        <f>MAX(0,AP462*(1+AP$6/Setup!$C$13)-CN463-EL463)+IF($K463=23,$D463,0)</f>
        <v/>
      </c>
      <c r="AQ463">
        <f>MAX(0,AQ462*(1+AQ$6/Setup!$C$13)-CO463-EM463)+IF($K463=24,$D463,0)</f>
        <v/>
      </c>
      <c r="AR463">
        <f>MAX(0,AR462*(1+AR$6/Setup!$C$13)-CP463-EN463)+IF($K463=25,$D463,0)</f>
        <v/>
      </c>
      <c r="AS463">
        <f>MAX(0,AS462*(1+AS$6/Setup!$C$13)-CQ463-EO463)+IF($K463=26,$D463,0)</f>
        <v/>
      </c>
      <c r="AT463">
        <f>MAX(0,AT462*(1+AT$6/Setup!$C$13)-CR463-EP463)+IF($K463=27,$D463,0)</f>
        <v/>
      </c>
      <c r="AU463">
        <f>MAX(0,AU462*(1+AU$6/Setup!$C$13)-CS463-EQ463)+IF($K463=28,$D463,0)</f>
        <v/>
      </c>
      <c r="AV463">
        <f>MAX(0,AV462*(1+AV$6/Setup!$C$13)-CT463-ER463)+IF($K463=29,$D463,0)</f>
        <v/>
      </c>
      <c r="AW463">
        <f>MAX(0,AW462*(1+AW$6/Setup!$C$13)-CU463-ES463)+IF($K463=30,$D463,0)</f>
        <v/>
      </c>
      <c r="AX463">
        <f>MAX(0,AX462*(1+AX$6/Setup!$C$13)-CV463-ET463)+IF($K463=31,$D463,0)</f>
        <v/>
      </c>
      <c r="AY463">
        <f>MAX(0,AY462*(1+AY$6/Setup!$C$13)-CW463-EU463)+IF($K463=32,$D463,0)</f>
        <v/>
      </c>
      <c r="AZ463">
        <f>MAX(0,AZ462*(1+AZ$6/Setup!$C$13)-CX463-EV463)+IF($K463=33,$D463,0)</f>
        <v/>
      </c>
      <c r="BA463">
        <f>MAX(0,BA462*(1+BA$6/Setup!$C$13)-CY463-EW463)+IF($K463=34,$D463,0)</f>
        <v/>
      </c>
      <c r="BB463">
        <f>MAX(0,BB462*(1+BB$6/Setup!$C$13)-CZ463-EX463)+IF($K463=35,$D463,0)</f>
        <v/>
      </c>
      <c r="BC463">
        <f>MAX(0,BC462*(1+BC$6/Setup!$C$13)-DA463-EY463)+IF($K463=36,$D463,0)</f>
        <v/>
      </c>
      <c r="BD463">
        <f>MAX(0,BD462*(1+BD$6/Setup!$C$13)-DB463-EZ463)+IF($K463=37,$D463,0)</f>
        <v/>
      </c>
      <c r="BE463">
        <f>MAX(0,BE462*(1+BE$6/Setup!$C$13)-DC463-FA463)+IF($K463=38,$D463,0)</f>
        <v/>
      </c>
      <c r="BF463">
        <f>MAX(0,BF462*(1+BF$6/Setup!$C$13)-DD463-FB463)+IF($K463=39,$D463,0)</f>
        <v/>
      </c>
      <c r="BG463">
        <f>MAX(0,BG462*(1+BG$6/Setup!$C$13)-DE463-FC463)+IF($K463=40,$D463,0)</f>
        <v/>
      </c>
      <c r="BH463">
        <f>MAX(0,BH462*(1+BH$6/Setup!$C$13)-DF463-FD463)+IF($K463=41,$D463,0)</f>
        <v/>
      </c>
      <c r="BI463">
        <f>MAX(0,BI462*(1+BI$6/Setup!$C$13)-DG463-FE463)+IF($K463=42,$D463,0)</f>
        <v/>
      </c>
      <c r="BJ463">
        <f>MAX(0,BJ462*(1+BJ$6/Setup!$C$13)-DH463-FF463)+IF($K463=43,$D463,0)</f>
        <v/>
      </c>
      <c r="BK463">
        <f>MAX(0,BK462*(1+BK$6/Setup!$C$13)-DI463-FG463)+IF($K463=44,$D463,0)</f>
        <v/>
      </c>
      <c r="BL463">
        <f>MAX(0,BL462*(1+BL$6/Setup!$C$13)-DJ463-FH463)+IF($K463=45,$D463,0)</f>
        <v/>
      </c>
      <c r="BM463">
        <f>MAX(0,BM462*(1+BM$6/Setup!$C$13)-DK463-FI463)+IF($K463=46,$D463,0)</f>
        <v/>
      </c>
      <c r="BN463">
        <f>MAX(0,BN462*(1+BN$6/Setup!$C$13)-DL463-FJ463)+IF($K463=47,$D463,0)</f>
        <v/>
      </c>
      <c r="BO463">
        <f>MAX(0,BO462*(1+BO$6/Setup!$C$13)-DM463-FK463)+IF($K463=48,$D463,0)</f>
        <v/>
      </c>
      <c r="BP463">
        <f>MAX(0,BP462*(1+BP$6/Setup!$C$13)-DN463-FL463)+IF($K463=49,$D463,0)</f>
        <v/>
      </c>
      <c r="BQ463">
        <f>MAX(0,BQ462*(1+BQ$6/Setup!$C$13)-DO463-FM463)+IF($K463=50,$D463,0)</f>
        <v/>
      </c>
      <c r="BR463">
        <f>MIN(T462*(1+T$6/Setup!$C$13),T$7)</f>
        <v/>
      </c>
      <c r="BS463">
        <f>MIN(U462*(1+U$6/Setup!$C$13),U$7)</f>
        <v/>
      </c>
      <c r="BT463">
        <f>MIN(V462*(1+V$6/Setup!$C$13),V$7)</f>
        <v/>
      </c>
      <c r="BU463">
        <f>MIN(W462*(1+W$6/Setup!$C$13),W$7)</f>
        <v/>
      </c>
      <c r="BV463">
        <f>MIN(X462*(1+X$6/Setup!$C$13),X$7)</f>
        <v/>
      </c>
      <c r="BW463">
        <f>MIN(Y462*(1+Y$6/Setup!$C$13),Y$7)</f>
        <v/>
      </c>
      <c r="BX463">
        <f>MIN(Z462*(1+Z$6/Setup!$C$13),Z$7)</f>
        <v/>
      </c>
      <c r="BY463">
        <f>MIN(AA462*(1+AA$6/Setup!$C$13),AA$7)</f>
        <v/>
      </c>
      <c r="BZ463">
        <f>MIN(AB462*(1+AB$6/Setup!$C$13),AB$7)</f>
        <v/>
      </c>
      <c r="CA463">
        <f>MIN(AC462*(1+AC$6/Setup!$C$13),AC$7)</f>
        <v/>
      </c>
      <c r="CB463">
        <f>MIN(AD462*(1+AD$6/Setup!$C$13),AD$7)</f>
        <v/>
      </c>
      <c r="CC463">
        <f>MIN(AE462*(1+AE$6/Setup!$C$13),AE$7)</f>
        <v/>
      </c>
      <c r="CD463">
        <f>MIN(AF462*(1+AF$6/Setup!$C$13),AF$7)</f>
        <v/>
      </c>
      <c r="CE463">
        <f>MIN(AG462*(1+AG$6/Setup!$C$13),AG$7)</f>
        <v/>
      </c>
      <c r="CF463">
        <f>MIN(AH462*(1+AH$6/Setup!$C$13),AH$7)</f>
        <v/>
      </c>
      <c r="CG463">
        <f>MIN(AI462*(1+AI$6/Setup!$C$13),AI$7)</f>
        <v/>
      </c>
      <c r="CH463">
        <f>MIN(AJ462*(1+AJ$6/Setup!$C$13),AJ$7)</f>
        <v/>
      </c>
      <c r="CI463">
        <f>MIN(AK462*(1+AK$6/Setup!$C$13),AK$7)</f>
        <v/>
      </c>
      <c r="CJ463">
        <f>MIN(AL462*(1+AL$6/Setup!$C$13),AL$7)</f>
        <v/>
      </c>
      <c r="CK463">
        <f>MIN(AM462*(1+AM$6/Setup!$C$13),AM$7)</f>
        <v/>
      </c>
      <c r="CL463">
        <f>MIN(AN462*(1+AN$6/Setup!$C$13),AN$7)</f>
        <v/>
      </c>
      <c r="CM463">
        <f>MIN(AO462*(1+AO$6/Setup!$C$13),AO$7)</f>
        <v/>
      </c>
      <c r="CN463">
        <f>MIN(AP462*(1+AP$6/Setup!$C$13),AP$7)</f>
        <v/>
      </c>
      <c r="CO463">
        <f>MIN(AQ462*(1+AQ$6/Setup!$C$13),AQ$7)</f>
        <v/>
      </c>
      <c r="CP463">
        <f>MIN(AR462*(1+AR$6/Setup!$C$13),AR$7)</f>
        <v/>
      </c>
      <c r="CQ463">
        <f>MIN(AS462*(1+AS$6/Setup!$C$13),AS$7)</f>
        <v/>
      </c>
      <c r="CR463">
        <f>MIN(AT462*(1+AT$6/Setup!$C$13),AT$7)</f>
        <v/>
      </c>
      <c r="CS463">
        <f>MIN(AU462*(1+AU$6/Setup!$C$13),AU$7)</f>
        <v/>
      </c>
      <c r="CT463">
        <f>MIN(AV462*(1+AV$6/Setup!$C$13),AV$7)</f>
        <v/>
      </c>
      <c r="CU463">
        <f>MIN(AW462*(1+AW$6/Setup!$C$13),AW$7)</f>
        <v/>
      </c>
      <c r="CV463">
        <f>MIN(AX462*(1+AX$6/Setup!$C$13),AX$7)</f>
        <v/>
      </c>
      <c r="CW463">
        <f>MIN(AY462*(1+AY$6/Setup!$C$13),AY$7)</f>
        <v/>
      </c>
      <c r="CX463">
        <f>MIN(AZ462*(1+AZ$6/Setup!$C$13),AZ$7)</f>
        <v/>
      </c>
      <c r="CY463">
        <f>MIN(BA462*(1+BA$6/Setup!$C$13),BA$7)</f>
        <v/>
      </c>
      <c r="CZ463">
        <f>MIN(BB462*(1+BB$6/Setup!$C$13),BB$7)</f>
        <v/>
      </c>
      <c r="DA463">
        <f>MIN(BC462*(1+BC$6/Setup!$C$13),BC$7)</f>
        <v/>
      </c>
      <c r="DB463">
        <f>MIN(BD462*(1+BD$6/Setup!$C$13),BD$7)</f>
        <v/>
      </c>
      <c r="DC463">
        <f>MIN(BE462*(1+BE$6/Setup!$C$13),BE$7)</f>
        <v/>
      </c>
      <c r="DD463">
        <f>MIN(BF462*(1+BF$6/Setup!$C$13),BF$7)</f>
        <v/>
      </c>
      <c r="DE463">
        <f>MIN(BG462*(1+BG$6/Setup!$C$13),BG$7)</f>
        <v/>
      </c>
      <c r="DF463">
        <f>MIN(BH462*(1+BH$6/Setup!$C$13),BH$7)</f>
        <v/>
      </c>
      <c r="DG463">
        <f>MIN(BI462*(1+BI$6/Setup!$C$13),BI$7)</f>
        <v/>
      </c>
      <c r="DH463">
        <f>MIN(BJ462*(1+BJ$6/Setup!$C$13),BJ$7)</f>
        <v/>
      </c>
      <c r="DI463">
        <f>MIN(BK462*(1+BK$6/Setup!$C$13),BK$7)</f>
        <v/>
      </c>
      <c r="DJ463">
        <f>MIN(BL462*(1+BL$6/Setup!$C$13),BL$7)</f>
        <v/>
      </c>
      <c r="DK463">
        <f>MIN(BM462*(1+BM$6/Setup!$C$13),BM$7)</f>
        <v/>
      </c>
      <c r="DL463">
        <f>MIN(BN462*(1+BN$6/Setup!$C$13),BN$7)</f>
        <v/>
      </c>
      <c r="DM463">
        <f>MIN(BO462*(1+BO$6/Setup!$C$13),BO$7)</f>
        <v/>
      </c>
      <c r="DN463">
        <f>MIN(BP462*(1+BP$6/Setup!$C$13),BP$7)</f>
        <v/>
      </c>
      <c r="DO463">
        <f>MIN(BQ462*(1+BQ$6/Setup!$C$13),BQ$7)</f>
        <v/>
      </c>
      <c r="DP463">
        <f>MIN(T462*(1+T$6/Setup!$C$13)-BR463,$H463)</f>
        <v/>
      </c>
      <c r="DQ463">
        <f>MIN(U462*(1+U$6/Setup!$C$13)-BS463,MAX(0,$H463-SUM($DP463:DP463)))</f>
        <v/>
      </c>
      <c r="DR463">
        <f>MIN(V462*(1+V$6/Setup!$C$13)-BT463,MAX(0,$H463-SUM($DP463:DQ463)))</f>
        <v/>
      </c>
      <c r="DS463">
        <f>MIN(W462*(1+W$6/Setup!$C$13)-BU463,MAX(0,$H463-SUM($DP463:DR463)))</f>
        <v/>
      </c>
      <c r="DT463">
        <f>MIN(X462*(1+X$6/Setup!$C$13)-BV463,MAX(0,$H463-SUM($DP463:DS463)))</f>
        <v/>
      </c>
      <c r="DU463">
        <f>MIN(Y462*(1+Y$6/Setup!$C$13)-BW463,MAX(0,$H463-SUM($DP463:DT463)))</f>
        <v/>
      </c>
      <c r="DV463">
        <f>MIN(Z462*(1+Z$6/Setup!$C$13)-BX463,MAX(0,$H463-SUM($DP463:DU463)))</f>
        <v/>
      </c>
      <c r="DW463">
        <f>MIN(AA462*(1+AA$6/Setup!$C$13)-BY463,MAX(0,$H463-SUM($DP463:DV463)))</f>
        <v/>
      </c>
      <c r="DX463">
        <f>MIN(AB462*(1+AB$6/Setup!$C$13)-BZ463,MAX(0,$H463-SUM($DP463:DW463)))</f>
        <v/>
      </c>
      <c r="DY463">
        <f>MIN(AC462*(1+AC$6/Setup!$C$13)-CA463,MAX(0,$H463-SUM($DP463:DX463)))</f>
        <v/>
      </c>
      <c r="DZ463">
        <f>MIN(AD462*(1+AD$6/Setup!$C$13)-CB463,MAX(0,$H463-SUM($DP463:DY463)))</f>
        <v/>
      </c>
      <c r="EA463">
        <f>MIN(AE462*(1+AE$6/Setup!$C$13)-CC463,MAX(0,$H463-SUM($DP463:DZ463)))</f>
        <v/>
      </c>
      <c r="EB463">
        <f>MIN(AF462*(1+AF$6/Setup!$C$13)-CD463,MAX(0,$H463-SUM($DP463:EA463)))</f>
        <v/>
      </c>
      <c r="EC463">
        <f>MIN(AG462*(1+AG$6/Setup!$C$13)-CE463,MAX(0,$H463-SUM($DP463:EB463)))</f>
        <v/>
      </c>
      <c r="ED463">
        <f>MIN(AH462*(1+AH$6/Setup!$C$13)-CF463,MAX(0,$H463-SUM($DP463:EC463)))</f>
        <v/>
      </c>
      <c r="EE463">
        <f>MIN(AI462*(1+AI$6/Setup!$C$13)-CG463,MAX(0,$H463-SUM($DP463:ED463)))</f>
        <v/>
      </c>
      <c r="EF463">
        <f>MIN(AJ462*(1+AJ$6/Setup!$C$13)-CH463,MAX(0,$H463-SUM($DP463:EE463)))</f>
        <v/>
      </c>
      <c r="EG463">
        <f>MIN(AK462*(1+AK$6/Setup!$C$13)-CI463,MAX(0,$H463-SUM($DP463:EF463)))</f>
        <v/>
      </c>
      <c r="EH463">
        <f>MIN(AL462*(1+AL$6/Setup!$C$13)-CJ463,MAX(0,$H463-SUM($DP463:EG463)))</f>
        <v/>
      </c>
      <c r="EI463">
        <f>MIN(AM462*(1+AM$6/Setup!$C$13)-CK463,MAX(0,$H463-SUM($DP463:EH463)))</f>
        <v/>
      </c>
      <c r="EJ463">
        <f>MIN(AN462*(1+AN$6/Setup!$C$13)-CL463,MAX(0,$H463-SUM($DP463:EI463)))</f>
        <v/>
      </c>
      <c r="EK463">
        <f>MIN(AO462*(1+AO$6/Setup!$C$13)-CM463,MAX(0,$H463-SUM($DP463:EJ463)))</f>
        <v/>
      </c>
      <c r="EL463">
        <f>MIN(AP462*(1+AP$6/Setup!$C$13)-CN463,MAX(0,$H463-SUM($DP463:EK463)))</f>
        <v/>
      </c>
      <c r="EM463">
        <f>MIN(AQ462*(1+AQ$6/Setup!$C$13)-CO463,MAX(0,$H463-SUM($DP463:EL463)))</f>
        <v/>
      </c>
      <c r="EN463">
        <f>MIN(AR462*(1+AR$6/Setup!$C$13)-CP463,MAX(0,$H463-SUM($DP463:EM463)))</f>
        <v/>
      </c>
      <c r="EO463">
        <f>MIN(AS462*(1+AS$6/Setup!$C$13)-CQ463,MAX(0,$H463-SUM($DP463:EN463)))</f>
        <v/>
      </c>
      <c r="EP463">
        <f>MIN(AT462*(1+AT$6/Setup!$C$13)-CR463,MAX(0,$H463-SUM($DP463:EO463)))</f>
        <v/>
      </c>
      <c r="EQ463">
        <f>MIN(AU462*(1+AU$6/Setup!$C$13)-CS463,MAX(0,$H463-SUM($DP463:EP463)))</f>
        <v/>
      </c>
      <c r="ER463">
        <f>MIN(AV462*(1+AV$6/Setup!$C$13)-CT463,MAX(0,$H463-SUM($DP463:EQ463)))</f>
        <v/>
      </c>
      <c r="ES463">
        <f>MIN(AW462*(1+AW$6/Setup!$C$13)-CU463,MAX(0,$H463-SUM($DP463:ER463)))</f>
        <v/>
      </c>
      <c r="ET463">
        <f>MIN(AX462*(1+AX$6/Setup!$C$13)-CV463,MAX(0,$H463-SUM($DP463:ES463)))</f>
        <v/>
      </c>
      <c r="EU463">
        <f>MIN(AY462*(1+AY$6/Setup!$C$13)-CW463,MAX(0,$H463-SUM($DP463:ET463)))</f>
        <v/>
      </c>
      <c r="EV463">
        <f>MIN(AZ462*(1+AZ$6/Setup!$C$13)-CX463,MAX(0,$H463-SUM($DP463:EU463)))</f>
        <v/>
      </c>
      <c r="EW463">
        <f>MIN(BA462*(1+BA$6/Setup!$C$13)-CY463,MAX(0,$H463-SUM($DP463:EV463)))</f>
        <v/>
      </c>
      <c r="EX463">
        <f>MIN(BB462*(1+BB$6/Setup!$C$13)-CZ463,MAX(0,$H463-SUM($DP463:EW463)))</f>
        <v/>
      </c>
      <c r="EY463">
        <f>MIN(BC462*(1+BC$6/Setup!$C$13)-DA463,MAX(0,$H463-SUM($DP463:EX463)))</f>
        <v/>
      </c>
      <c r="EZ463">
        <f>MIN(BD462*(1+BD$6/Setup!$C$13)-DB463,MAX(0,$H463-SUM($DP463:EY463)))</f>
        <v/>
      </c>
      <c r="FA463">
        <f>MIN(BE462*(1+BE$6/Setup!$C$13)-DC463,MAX(0,$H463-SUM($DP463:EZ463)))</f>
        <v/>
      </c>
      <c r="FB463">
        <f>MIN(BF462*(1+BF$6/Setup!$C$13)-DD463,MAX(0,$H463-SUM($DP463:FA463)))</f>
        <v/>
      </c>
      <c r="FC463">
        <f>MIN(BG462*(1+BG$6/Setup!$C$13)-DE463,MAX(0,$H463-SUM($DP463:FB463)))</f>
        <v/>
      </c>
      <c r="FD463">
        <f>MIN(BH462*(1+BH$6/Setup!$C$13)-DF463,MAX(0,$H463-SUM($DP463:FC463)))</f>
        <v/>
      </c>
      <c r="FE463">
        <f>MIN(BI462*(1+BI$6/Setup!$C$13)-DG463,MAX(0,$H463-SUM($DP463:FD463)))</f>
        <v/>
      </c>
      <c r="FF463">
        <f>MIN(BJ462*(1+BJ$6/Setup!$C$13)-DH463,MAX(0,$H463-SUM($DP463:FE463)))</f>
        <v/>
      </c>
      <c r="FG463">
        <f>MIN(BK462*(1+BK$6/Setup!$C$13)-DI463,MAX(0,$H463-SUM($DP463:FF463)))</f>
        <v/>
      </c>
      <c r="FH463">
        <f>MIN(BL462*(1+BL$6/Setup!$C$13)-DJ463,MAX(0,$H463-SUM($DP463:FG463)))</f>
        <v/>
      </c>
      <c r="FI463">
        <f>MIN(BM462*(1+BM$6/Setup!$C$13)-DK463,MAX(0,$H463-SUM($DP463:FH463)))</f>
        <v/>
      </c>
      <c r="FJ463">
        <f>MIN(BN462*(1+BN$6/Setup!$C$13)-DL463,MAX(0,$H463-SUM($DP463:FI463)))</f>
        <v/>
      </c>
      <c r="FK463">
        <f>MIN(BO462*(1+BO$6/Setup!$C$13)-DM463,MAX(0,$H463-SUM($DP463:FJ463)))</f>
        <v/>
      </c>
      <c r="FL463">
        <f>MIN(BP462*(1+BP$6/Setup!$C$13)-DN463,MAX(0,$H463-SUM($DP463:FK463)))</f>
        <v/>
      </c>
      <c r="FM463">
        <f>MIN(BQ462*(1+BQ$6/Setup!$C$13)-DO463,MAX(0,$H463-SUM($DP463:FL463)))</f>
        <v/>
      </c>
    </row>
    <row r="464">
      <c r="A464">
        <f>A463+1</f>
        <v/>
      </c>
      <c r="B464">
        <f>IF(Setup!$C$6="Every week",Setup!$C$7+7*(A464-1),IF(Setup!$C$6="Every 2 weeks",Setup!$C$7+14*(A464-1),IF(Setup!$C$6="Every month",EDATE(Setup!$C$7,A464-1),EOMONTH(Setup!$C$7,INT((A464-1+Setup!$C$20)/2)-1)+MIN(IF(MOD(A464-1+Setup!$C$20,2)=0,Setup!$C$18,Setup!$C$19),DAY(EOMONTH(Setup!$C$7,INT((A464-1+Setup!$C$20)/2)))))))</f>
        <v/>
      </c>
      <c r="C464">
        <f>N('Paycheck Plan'!J460)</f>
        <v/>
      </c>
      <c r="D464">
        <f>N('Paycheck Plan'!K460)</f>
        <v/>
      </c>
      <c r="E464">
        <f>MIN(MAX(0,Setup!$C$10-F463),MAX(0,Setup!$C$8+C464-G464))</f>
        <v/>
      </c>
      <c r="F464">
        <f>F463+E464</f>
        <v/>
      </c>
      <c r="G464">
        <f>MIN(Setup!$C$14,MAX(0,Setup!$C$8+C464))</f>
        <v/>
      </c>
      <c r="H464">
        <f>MAX(0,Setup!$C$8+C464-G464-E464)+SUM($T$7:$BQ$7)-SUM(BR464:DO464)</f>
        <v/>
      </c>
      <c r="I464">
        <f>SUMPRODUCT(T463:BQ463,$T$6:$BQ$6)/Setup!$C$13</f>
        <v/>
      </c>
      <c r="J464">
        <f>SUM(T464:BQ464)</f>
        <v/>
      </c>
      <c r="K464">
        <f>IF(MAX(DP464:FM464)&gt;0,MATCH(MAX(DP464:FM464),DP464:FM464,0),1)</f>
        <v/>
      </c>
      <c r="T464">
        <f>MAX(0,T463*(1+T$6/Setup!$C$13)-BR464-DP464)+IF($K464=1,$D464,0)</f>
        <v/>
      </c>
      <c r="U464">
        <f>MAX(0,U463*(1+U$6/Setup!$C$13)-BS464-DQ464)+IF($K464=2,$D464,0)</f>
        <v/>
      </c>
      <c r="V464">
        <f>MAX(0,V463*(1+V$6/Setup!$C$13)-BT464-DR464)+IF($K464=3,$D464,0)</f>
        <v/>
      </c>
      <c r="W464">
        <f>MAX(0,W463*(1+W$6/Setup!$C$13)-BU464-DS464)+IF($K464=4,$D464,0)</f>
        <v/>
      </c>
      <c r="X464">
        <f>MAX(0,X463*(1+X$6/Setup!$C$13)-BV464-DT464)+IF($K464=5,$D464,0)</f>
        <v/>
      </c>
      <c r="Y464">
        <f>MAX(0,Y463*(1+Y$6/Setup!$C$13)-BW464-DU464)+IF($K464=6,$D464,0)</f>
        <v/>
      </c>
      <c r="Z464">
        <f>MAX(0,Z463*(1+Z$6/Setup!$C$13)-BX464-DV464)+IF($K464=7,$D464,0)</f>
        <v/>
      </c>
      <c r="AA464">
        <f>MAX(0,AA463*(1+AA$6/Setup!$C$13)-BY464-DW464)+IF($K464=8,$D464,0)</f>
        <v/>
      </c>
      <c r="AB464">
        <f>MAX(0,AB463*(1+AB$6/Setup!$C$13)-BZ464-DX464)+IF($K464=9,$D464,0)</f>
        <v/>
      </c>
      <c r="AC464">
        <f>MAX(0,AC463*(1+AC$6/Setup!$C$13)-CA464-DY464)+IF($K464=10,$D464,0)</f>
        <v/>
      </c>
      <c r="AD464">
        <f>MAX(0,AD463*(1+AD$6/Setup!$C$13)-CB464-DZ464)+IF($K464=11,$D464,0)</f>
        <v/>
      </c>
      <c r="AE464">
        <f>MAX(0,AE463*(1+AE$6/Setup!$C$13)-CC464-EA464)+IF($K464=12,$D464,0)</f>
        <v/>
      </c>
      <c r="AF464">
        <f>MAX(0,AF463*(1+AF$6/Setup!$C$13)-CD464-EB464)+IF($K464=13,$D464,0)</f>
        <v/>
      </c>
      <c r="AG464">
        <f>MAX(0,AG463*(1+AG$6/Setup!$C$13)-CE464-EC464)+IF($K464=14,$D464,0)</f>
        <v/>
      </c>
      <c r="AH464">
        <f>MAX(0,AH463*(1+AH$6/Setup!$C$13)-CF464-ED464)+IF($K464=15,$D464,0)</f>
        <v/>
      </c>
      <c r="AI464">
        <f>MAX(0,AI463*(1+AI$6/Setup!$C$13)-CG464-EE464)+IF($K464=16,$D464,0)</f>
        <v/>
      </c>
      <c r="AJ464">
        <f>MAX(0,AJ463*(1+AJ$6/Setup!$C$13)-CH464-EF464)+IF($K464=17,$D464,0)</f>
        <v/>
      </c>
      <c r="AK464">
        <f>MAX(0,AK463*(1+AK$6/Setup!$C$13)-CI464-EG464)+IF($K464=18,$D464,0)</f>
        <v/>
      </c>
      <c r="AL464">
        <f>MAX(0,AL463*(1+AL$6/Setup!$C$13)-CJ464-EH464)+IF($K464=19,$D464,0)</f>
        <v/>
      </c>
      <c r="AM464">
        <f>MAX(0,AM463*(1+AM$6/Setup!$C$13)-CK464-EI464)+IF($K464=20,$D464,0)</f>
        <v/>
      </c>
      <c r="AN464">
        <f>MAX(0,AN463*(1+AN$6/Setup!$C$13)-CL464-EJ464)+IF($K464=21,$D464,0)</f>
        <v/>
      </c>
      <c r="AO464">
        <f>MAX(0,AO463*(1+AO$6/Setup!$C$13)-CM464-EK464)+IF($K464=22,$D464,0)</f>
        <v/>
      </c>
      <c r="AP464">
        <f>MAX(0,AP463*(1+AP$6/Setup!$C$13)-CN464-EL464)+IF($K464=23,$D464,0)</f>
        <v/>
      </c>
      <c r="AQ464">
        <f>MAX(0,AQ463*(1+AQ$6/Setup!$C$13)-CO464-EM464)+IF($K464=24,$D464,0)</f>
        <v/>
      </c>
      <c r="AR464">
        <f>MAX(0,AR463*(1+AR$6/Setup!$C$13)-CP464-EN464)+IF($K464=25,$D464,0)</f>
        <v/>
      </c>
      <c r="AS464">
        <f>MAX(0,AS463*(1+AS$6/Setup!$C$13)-CQ464-EO464)+IF($K464=26,$D464,0)</f>
        <v/>
      </c>
      <c r="AT464">
        <f>MAX(0,AT463*(1+AT$6/Setup!$C$13)-CR464-EP464)+IF($K464=27,$D464,0)</f>
        <v/>
      </c>
      <c r="AU464">
        <f>MAX(0,AU463*(1+AU$6/Setup!$C$13)-CS464-EQ464)+IF($K464=28,$D464,0)</f>
        <v/>
      </c>
      <c r="AV464">
        <f>MAX(0,AV463*(1+AV$6/Setup!$C$13)-CT464-ER464)+IF($K464=29,$D464,0)</f>
        <v/>
      </c>
      <c r="AW464">
        <f>MAX(0,AW463*(1+AW$6/Setup!$C$13)-CU464-ES464)+IF($K464=30,$D464,0)</f>
        <v/>
      </c>
      <c r="AX464">
        <f>MAX(0,AX463*(1+AX$6/Setup!$C$13)-CV464-ET464)+IF($K464=31,$D464,0)</f>
        <v/>
      </c>
      <c r="AY464">
        <f>MAX(0,AY463*(1+AY$6/Setup!$C$13)-CW464-EU464)+IF($K464=32,$D464,0)</f>
        <v/>
      </c>
      <c r="AZ464">
        <f>MAX(0,AZ463*(1+AZ$6/Setup!$C$13)-CX464-EV464)+IF($K464=33,$D464,0)</f>
        <v/>
      </c>
      <c r="BA464">
        <f>MAX(0,BA463*(1+BA$6/Setup!$C$13)-CY464-EW464)+IF($K464=34,$D464,0)</f>
        <v/>
      </c>
      <c r="BB464">
        <f>MAX(0,BB463*(1+BB$6/Setup!$C$13)-CZ464-EX464)+IF($K464=35,$D464,0)</f>
        <v/>
      </c>
      <c r="BC464">
        <f>MAX(0,BC463*(1+BC$6/Setup!$C$13)-DA464-EY464)+IF($K464=36,$D464,0)</f>
        <v/>
      </c>
      <c r="BD464">
        <f>MAX(0,BD463*(1+BD$6/Setup!$C$13)-DB464-EZ464)+IF($K464=37,$D464,0)</f>
        <v/>
      </c>
      <c r="BE464">
        <f>MAX(0,BE463*(1+BE$6/Setup!$C$13)-DC464-FA464)+IF($K464=38,$D464,0)</f>
        <v/>
      </c>
      <c r="BF464">
        <f>MAX(0,BF463*(1+BF$6/Setup!$C$13)-DD464-FB464)+IF($K464=39,$D464,0)</f>
        <v/>
      </c>
      <c r="BG464">
        <f>MAX(0,BG463*(1+BG$6/Setup!$C$13)-DE464-FC464)+IF($K464=40,$D464,0)</f>
        <v/>
      </c>
      <c r="BH464">
        <f>MAX(0,BH463*(1+BH$6/Setup!$C$13)-DF464-FD464)+IF($K464=41,$D464,0)</f>
        <v/>
      </c>
      <c r="BI464">
        <f>MAX(0,BI463*(1+BI$6/Setup!$C$13)-DG464-FE464)+IF($K464=42,$D464,0)</f>
        <v/>
      </c>
      <c r="BJ464">
        <f>MAX(0,BJ463*(1+BJ$6/Setup!$C$13)-DH464-FF464)+IF($K464=43,$D464,0)</f>
        <v/>
      </c>
      <c r="BK464">
        <f>MAX(0,BK463*(1+BK$6/Setup!$C$13)-DI464-FG464)+IF($K464=44,$D464,0)</f>
        <v/>
      </c>
      <c r="BL464">
        <f>MAX(0,BL463*(1+BL$6/Setup!$C$13)-DJ464-FH464)+IF($K464=45,$D464,0)</f>
        <v/>
      </c>
      <c r="BM464">
        <f>MAX(0,BM463*(1+BM$6/Setup!$C$13)-DK464-FI464)+IF($K464=46,$D464,0)</f>
        <v/>
      </c>
      <c r="BN464">
        <f>MAX(0,BN463*(1+BN$6/Setup!$C$13)-DL464-FJ464)+IF($K464=47,$D464,0)</f>
        <v/>
      </c>
      <c r="BO464">
        <f>MAX(0,BO463*(1+BO$6/Setup!$C$13)-DM464-FK464)+IF($K464=48,$D464,0)</f>
        <v/>
      </c>
      <c r="BP464">
        <f>MAX(0,BP463*(1+BP$6/Setup!$C$13)-DN464-FL464)+IF($K464=49,$D464,0)</f>
        <v/>
      </c>
      <c r="BQ464">
        <f>MAX(0,BQ463*(1+BQ$6/Setup!$C$13)-DO464-FM464)+IF($K464=50,$D464,0)</f>
        <v/>
      </c>
      <c r="BR464">
        <f>MIN(T463*(1+T$6/Setup!$C$13),T$7)</f>
        <v/>
      </c>
      <c r="BS464">
        <f>MIN(U463*(1+U$6/Setup!$C$13),U$7)</f>
        <v/>
      </c>
      <c r="BT464">
        <f>MIN(V463*(1+V$6/Setup!$C$13),V$7)</f>
        <v/>
      </c>
      <c r="BU464">
        <f>MIN(W463*(1+W$6/Setup!$C$13),W$7)</f>
        <v/>
      </c>
      <c r="BV464">
        <f>MIN(X463*(1+X$6/Setup!$C$13),X$7)</f>
        <v/>
      </c>
      <c r="BW464">
        <f>MIN(Y463*(1+Y$6/Setup!$C$13),Y$7)</f>
        <v/>
      </c>
      <c r="BX464">
        <f>MIN(Z463*(1+Z$6/Setup!$C$13),Z$7)</f>
        <v/>
      </c>
      <c r="BY464">
        <f>MIN(AA463*(1+AA$6/Setup!$C$13),AA$7)</f>
        <v/>
      </c>
      <c r="BZ464">
        <f>MIN(AB463*(1+AB$6/Setup!$C$13),AB$7)</f>
        <v/>
      </c>
      <c r="CA464">
        <f>MIN(AC463*(1+AC$6/Setup!$C$13),AC$7)</f>
        <v/>
      </c>
      <c r="CB464">
        <f>MIN(AD463*(1+AD$6/Setup!$C$13),AD$7)</f>
        <v/>
      </c>
      <c r="CC464">
        <f>MIN(AE463*(1+AE$6/Setup!$C$13),AE$7)</f>
        <v/>
      </c>
      <c r="CD464">
        <f>MIN(AF463*(1+AF$6/Setup!$C$13),AF$7)</f>
        <v/>
      </c>
      <c r="CE464">
        <f>MIN(AG463*(1+AG$6/Setup!$C$13),AG$7)</f>
        <v/>
      </c>
      <c r="CF464">
        <f>MIN(AH463*(1+AH$6/Setup!$C$13),AH$7)</f>
        <v/>
      </c>
      <c r="CG464">
        <f>MIN(AI463*(1+AI$6/Setup!$C$13),AI$7)</f>
        <v/>
      </c>
      <c r="CH464">
        <f>MIN(AJ463*(1+AJ$6/Setup!$C$13),AJ$7)</f>
        <v/>
      </c>
      <c r="CI464">
        <f>MIN(AK463*(1+AK$6/Setup!$C$13),AK$7)</f>
        <v/>
      </c>
      <c r="CJ464">
        <f>MIN(AL463*(1+AL$6/Setup!$C$13),AL$7)</f>
        <v/>
      </c>
      <c r="CK464">
        <f>MIN(AM463*(1+AM$6/Setup!$C$13),AM$7)</f>
        <v/>
      </c>
      <c r="CL464">
        <f>MIN(AN463*(1+AN$6/Setup!$C$13),AN$7)</f>
        <v/>
      </c>
      <c r="CM464">
        <f>MIN(AO463*(1+AO$6/Setup!$C$13),AO$7)</f>
        <v/>
      </c>
      <c r="CN464">
        <f>MIN(AP463*(1+AP$6/Setup!$C$13),AP$7)</f>
        <v/>
      </c>
      <c r="CO464">
        <f>MIN(AQ463*(1+AQ$6/Setup!$C$13),AQ$7)</f>
        <v/>
      </c>
      <c r="CP464">
        <f>MIN(AR463*(1+AR$6/Setup!$C$13),AR$7)</f>
        <v/>
      </c>
      <c r="CQ464">
        <f>MIN(AS463*(1+AS$6/Setup!$C$13),AS$7)</f>
        <v/>
      </c>
      <c r="CR464">
        <f>MIN(AT463*(1+AT$6/Setup!$C$13),AT$7)</f>
        <v/>
      </c>
      <c r="CS464">
        <f>MIN(AU463*(1+AU$6/Setup!$C$13),AU$7)</f>
        <v/>
      </c>
      <c r="CT464">
        <f>MIN(AV463*(1+AV$6/Setup!$C$13),AV$7)</f>
        <v/>
      </c>
      <c r="CU464">
        <f>MIN(AW463*(1+AW$6/Setup!$C$13),AW$7)</f>
        <v/>
      </c>
      <c r="CV464">
        <f>MIN(AX463*(1+AX$6/Setup!$C$13),AX$7)</f>
        <v/>
      </c>
      <c r="CW464">
        <f>MIN(AY463*(1+AY$6/Setup!$C$13),AY$7)</f>
        <v/>
      </c>
      <c r="CX464">
        <f>MIN(AZ463*(1+AZ$6/Setup!$C$13),AZ$7)</f>
        <v/>
      </c>
      <c r="CY464">
        <f>MIN(BA463*(1+BA$6/Setup!$C$13),BA$7)</f>
        <v/>
      </c>
      <c r="CZ464">
        <f>MIN(BB463*(1+BB$6/Setup!$C$13),BB$7)</f>
        <v/>
      </c>
      <c r="DA464">
        <f>MIN(BC463*(1+BC$6/Setup!$C$13),BC$7)</f>
        <v/>
      </c>
      <c r="DB464">
        <f>MIN(BD463*(1+BD$6/Setup!$C$13),BD$7)</f>
        <v/>
      </c>
      <c r="DC464">
        <f>MIN(BE463*(1+BE$6/Setup!$C$13),BE$7)</f>
        <v/>
      </c>
      <c r="DD464">
        <f>MIN(BF463*(1+BF$6/Setup!$C$13),BF$7)</f>
        <v/>
      </c>
      <c r="DE464">
        <f>MIN(BG463*(1+BG$6/Setup!$C$13),BG$7)</f>
        <v/>
      </c>
      <c r="DF464">
        <f>MIN(BH463*(1+BH$6/Setup!$C$13),BH$7)</f>
        <v/>
      </c>
      <c r="DG464">
        <f>MIN(BI463*(1+BI$6/Setup!$C$13),BI$7)</f>
        <v/>
      </c>
      <c r="DH464">
        <f>MIN(BJ463*(1+BJ$6/Setup!$C$13),BJ$7)</f>
        <v/>
      </c>
      <c r="DI464">
        <f>MIN(BK463*(1+BK$6/Setup!$C$13),BK$7)</f>
        <v/>
      </c>
      <c r="DJ464">
        <f>MIN(BL463*(1+BL$6/Setup!$C$13),BL$7)</f>
        <v/>
      </c>
      <c r="DK464">
        <f>MIN(BM463*(1+BM$6/Setup!$C$13),BM$7)</f>
        <v/>
      </c>
      <c r="DL464">
        <f>MIN(BN463*(1+BN$6/Setup!$C$13),BN$7)</f>
        <v/>
      </c>
      <c r="DM464">
        <f>MIN(BO463*(1+BO$6/Setup!$C$13),BO$7)</f>
        <v/>
      </c>
      <c r="DN464">
        <f>MIN(BP463*(1+BP$6/Setup!$C$13),BP$7)</f>
        <v/>
      </c>
      <c r="DO464">
        <f>MIN(BQ463*(1+BQ$6/Setup!$C$13),BQ$7)</f>
        <v/>
      </c>
      <c r="DP464">
        <f>MIN(T463*(1+T$6/Setup!$C$13)-BR464,$H464)</f>
        <v/>
      </c>
      <c r="DQ464">
        <f>MIN(U463*(1+U$6/Setup!$C$13)-BS464,MAX(0,$H464-SUM($DP464:DP464)))</f>
        <v/>
      </c>
      <c r="DR464">
        <f>MIN(V463*(1+V$6/Setup!$C$13)-BT464,MAX(0,$H464-SUM($DP464:DQ464)))</f>
        <v/>
      </c>
      <c r="DS464">
        <f>MIN(W463*(1+W$6/Setup!$C$13)-BU464,MAX(0,$H464-SUM($DP464:DR464)))</f>
        <v/>
      </c>
      <c r="DT464">
        <f>MIN(X463*(1+X$6/Setup!$C$13)-BV464,MAX(0,$H464-SUM($DP464:DS464)))</f>
        <v/>
      </c>
      <c r="DU464">
        <f>MIN(Y463*(1+Y$6/Setup!$C$13)-BW464,MAX(0,$H464-SUM($DP464:DT464)))</f>
        <v/>
      </c>
      <c r="DV464">
        <f>MIN(Z463*(1+Z$6/Setup!$C$13)-BX464,MAX(0,$H464-SUM($DP464:DU464)))</f>
        <v/>
      </c>
      <c r="DW464">
        <f>MIN(AA463*(1+AA$6/Setup!$C$13)-BY464,MAX(0,$H464-SUM($DP464:DV464)))</f>
        <v/>
      </c>
      <c r="DX464">
        <f>MIN(AB463*(1+AB$6/Setup!$C$13)-BZ464,MAX(0,$H464-SUM($DP464:DW464)))</f>
        <v/>
      </c>
      <c r="DY464">
        <f>MIN(AC463*(1+AC$6/Setup!$C$13)-CA464,MAX(0,$H464-SUM($DP464:DX464)))</f>
        <v/>
      </c>
      <c r="DZ464">
        <f>MIN(AD463*(1+AD$6/Setup!$C$13)-CB464,MAX(0,$H464-SUM($DP464:DY464)))</f>
        <v/>
      </c>
      <c r="EA464">
        <f>MIN(AE463*(1+AE$6/Setup!$C$13)-CC464,MAX(0,$H464-SUM($DP464:DZ464)))</f>
        <v/>
      </c>
      <c r="EB464">
        <f>MIN(AF463*(1+AF$6/Setup!$C$13)-CD464,MAX(0,$H464-SUM($DP464:EA464)))</f>
        <v/>
      </c>
      <c r="EC464">
        <f>MIN(AG463*(1+AG$6/Setup!$C$13)-CE464,MAX(0,$H464-SUM($DP464:EB464)))</f>
        <v/>
      </c>
      <c r="ED464">
        <f>MIN(AH463*(1+AH$6/Setup!$C$13)-CF464,MAX(0,$H464-SUM($DP464:EC464)))</f>
        <v/>
      </c>
      <c r="EE464">
        <f>MIN(AI463*(1+AI$6/Setup!$C$13)-CG464,MAX(0,$H464-SUM($DP464:ED464)))</f>
        <v/>
      </c>
      <c r="EF464">
        <f>MIN(AJ463*(1+AJ$6/Setup!$C$13)-CH464,MAX(0,$H464-SUM($DP464:EE464)))</f>
        <v/>
      </c>
      <c r="EG464">
        <f>MIN(AK463*(1+AK$6/Setup!$C$13)-CI464,MAX(0,$H464-SUM($DP464:EF464)))</f>
        <v/>
      </c>
      <c r="EH464">
        <f>MIN(AL463*(1+AL$6/Setup!$C$13)-CJ464,MAX(0,$H464-SUM($DP464:EG464)))</f>
        <v/>
      </c>
      <c r="EI464">
        <f>MIN(AM463*(1+AM$6/Setup!$C$13)-CK464,MAX(0,$H464-SUM($DP464:EH464)))</f>
        <v/>
      </c>
      <c r="EJ464">
        <f>MIN(AN463*(1+AN$6/Setup!$C$13)-CL464,MAX(0,$H464-SUM($DP464:EI464)))</f>
        <v/>
      </c>
      <c r="EK464">
        <f>MIN(AO463*(1+AO$6/Setup!$C$13)-CM464,MAX(0,$H464-SUM($DP464:EJ464)))</f>
        <v/>
      </c>
      <c r="EL464">
        <f>MIN(AP463*(1+AP$6/Setup!$C$13)-CN464,MAX(0,$H464-SUM($DP464:EK464)))</f>
        <v/>
      </c>
      <c r="EM464">
        <f>MIN(AQ463*(1+AQ$6/Setup!$C$13)-CO464,MAX(0,$H464-SUM($DP464:EL464)))</f>
        <v/>
      </c>
      <c r="EN464">
        <f>MIN(AR463*(1+AR$6/Setup!$C$13)-CP464,MAX(0,$H464-SUM($DP464:EM464)))</f>
        <v/>
      </c>
      <c r="EO464">
        <f>MIN(AS463*(1+AS$6/Setup!$C$13)-CQ464,MAX(0,$H464-SUM($DP464:EN464)))</f>
        <v/>
      </c>
      <c r="EP464">
        <f>MIN(AT463*(1+AT$6/Setup!$C$13)-CR464,MAX(0,$H464-SUM($DP464:EO464)))</f>
        <v/>
      </c>
      <c r="EQ464">
        <f>MIN(AU463*(1+AU$6/Setup!$C$13)-CS464,MAX(0,$H464-SUM($DP464:EP464)))</f>
        <v/>
      </c>
      <c r="ER464">
        <f>MIN(AV463*(1+AV$6/Setup!$C$13)-CT464,MAX(0,$H464-SUM($DP464:EQ464)))</f>
        <v/>
      </c>
      <c r="ES464">
        <f>MIN(AW463*(1+AW$6/Setup!$C$13)-CU464,MAX(0,$H464-SUM($DP464:ER464)))</f>
        <v/>
      </c>
      <c r="ET464">
        <f>MIN(AX463*(1+AX$6/Setup!$C$13)-CV464,MAX(0,$H464-SUM($DP464:ES464)))</f>
        <v/>
      </c>
      <c r="EU464">
        <f>MIN(AY463*(1+AY$6/Setup!$C$13)-CW464,MAX(0,$H464-SUM($DP464:ET464)))</f>
        <v/>
      </c>
      <c r="EV464">
        <f>MIN(AZ463*(1+AZ$6/Setup!$C$13)-CX464,MAX(0,$H464-SUM($DP464:EU464)))</f>
        <v/>
      </c>
      <c r="EW464">
        <f>MIN(BA463*(1+BA$6/Setup!$C$13)-CY464,MAX(0,$H464-SUM($DP464:EV464)))</f>
        <v/>
      </c>
      <c r="EX464">
        <f>MIN(BB463*(1+BB$6/Setup!$C$13)-CZ464,MAX(0,$H464-SUM($DP464:EW464)))</f>
        <v/>
      </c>
      <c r="EY464">
        <f>MIN(BC463*(1+BC$6/Setup!$C$13)-DA464,MAX(0,$H464-SUM($DP464:EX464)))</f>
        <v/>
      </c>
      <c r="EZ464">
        <f>MIN(BD463*(1+BD$6/Setup!$C$13)-DB464,MAX(0,$H464-SUM($DP464:EY464)))</f>
        <v/>
      </c>
      <c r="FA464">
        <f>MIN(BE463*(1+BE$6/Setup!$C$13)-DC464,MAX(0,$H464-SUM($DP464:EZ464)))</f>
        <v/>
      </c>
      <c r="FB464">
        <f>MIN(BF463*(1+BF$6/Setup!$C$13)-DD464,MAX(0,$H464-SUM($DP464:FA464)))</f>
        <v/>
      </c>
      <c r="FC464">
        <f>MIN(BG463*(1+BG$6/Setup!$C$13)-DE464,MAX(0,$H464-SUM($DP464:FB464)))</f>
        <v/>
      </c>
      <c r="FD464">
        <f>MIN(BH463*(1+BH$6/Setup!$C$13)-DF464,MAX(0,$H464-SUM($DP464:FC464)))</f>
        <v/>
      </c>
      <c r="FE464">
        <f>MIN(BI463*(1+BI$6/Setup!$C$13)-DG464,MAX(0,$H464-SUM($DP464:FD464)))</f>
        <v/>
      </c>
      <c r="FF464">
        <f>MIN(BJ463*(1+BJ$6/Setup!$C$13)-DH464,MAX(0,$H464-SUM($DP464:FE464)))</f>
        <v/>
      </c>
      <c r="FG464">
        <f>MIN(BK463*(1+BK$6/Setup!$C$13)-DI464,MAX(0,$H464-SUM($DP464:FF464)))</f>
        <v/>
      </c>
      <c r="FH464">
        <f>MIN(BL463*(1+BL$6/Setup!$C$13)-DJ464,MAX(0,$H464-SUM($DP464:FG464)))</f>
        <v/>
      </c>
      <c r="FI464">
        <f>MIN(BM463*(1+BM$6/Setup!$C$13)-DK464,MAX(0,$H464-SUM($DP464:FH464)))</f>
        <v/>
      </c>
      <c r="FJ464">
        <f>MIN(BN463*(1+BN$6/Setup!$C$13)-DL464,MAX(0,$H464-SUM($DP464:FI464)))</f>
        <v/>
      </c>
      <c r="FK464">
        <f>MIN(BO463*(1+BO$6/Setup!$C$13)-DM464,MAX(0,$H464-SUM($DP464:FJ464)))</f>
        <v/>
      </c>
      <c r="FL464">
        <f>MIN(BP463*(1+BP$6/Setup!$C$13)-DN464,MAX(0,$H464-SUM($DP464:FK464)))</f>
        <v/>
      </c>
      <c r="FM464">
        <f>MIN(BQ463*(1+BQ$6/Setup!$C$13)-DO464,MAX(0,$H464-SUM($DP464:FL464)))</f>
        <v/>
      </c>
    </row>
    <row r="465">
      <c r="A465">
        <f>A464+1</f>
        <v/>
      </c>
      <c r="B465">
        <f>IF(Setup!$C$6="Every week",Setup!$C$7+7*(A465-1),IF(Setup!$C$6="Every 2 weeks",Setup!$C$7+14*(A465-1),IF(Setup!$C$6="Every month",EDATE(Setup!$C$7,A465-1),EOMONTH(Setup!$C$7,INT((A465-1+Setup!$C$20)/2)-1)+MIN(IF(MOD(A465-1+Setup!$C$20,2)=0,Setup!$C$18,Setup!$C$19),DAY(EOMONTH(Setup!$C$7,INT((A465-1+Setup!$C$20)/2)))))))</f>
        <v/>
      </c>
      <c r="C465">
        <f>N('Paycheck Plan'!J461)</f>
        <v/>
      </c>
      <c r="D465">
        <f>N('Paycheck Plan'!K461)</f>
        <v/>
      </c>
      <c r="E465">
        <f>MIN(MAX(0,Setup!$C$10-F464),MAX(0,Setup!$C$8+C465-G465))</f>
        <v/>
      </c>
      <c r="F465">
        <f>F464+E465</f>
        <v/>
      </c>
      <c r="G465">
        <f>MIN(Setup!$C$14,MAX(0,Setup!$C$8+C465))</f>
        <v/>
      </c>
      <c r="H465">
        <f>MAX(0,Setup!$C$8+C465-G465-E465)+SUM($T$7:$BQ$7)-SUM(BR465:DO465)</f>
        <v/>
      </c>
      <c r="I465">
        <f>SUMPRODUCT(T464:BQ464,$T$6:$BQ$6)/Setup!$C$13</f>
        <v/>
      </c>
      <c r="J465">
        <f>SUM(T465:BQ465)</f>
        <v/>
      </c>
      <c r="K465">
        <f>IF(MAX(DP465:FM465)&gt;0,MATCH(MAX(DP465:FM465),DP465:FM465,0),1)</f>
        <v/>
      </c>
      <c r="T465">
        <f>MAX(0,T464*(1+T$6/Setup!$C$13)-BR465-DP465)+IF($K465=1,$D465,0)</f>
        <v/>
      </c>
      <c r="U465">
        <f>MAX(0,U464*(1+U$6/Setup!$C$13)-BS465-DQ465)+IF($K465=2,$D465,0)</f>
        <v/>
      </c>
      <c r="V465">
        <f>MAX(0,V464*(1+V$6/Setup!$C$13)-BT465-DR465)+IF($K465=3,$D465,0)</f>
        <v/>
      </c>
      <c r="W465">
        <f>MAX(0,W464*(1+W$6/Setup!$C$13)-BU465-DS465)+IF($K465=4,$D465,0)</f>
        <v/>
      </c>
      <c r="X465">
        <f>MAX(0,X464*(1+X$6/Setup!$C$13)-BV465-DT465)+IF($K465=5,$D465,0)</f>
        <v/>
      </c>
      <c r="Y465">
        <f>MAX(0,Y464*(1+Y$6/Setup!$C$13)-BW465-DU465)+IF($K465=6,$D465,0)</f>
        <v/>
      </c>
      <c r="Z465">
        <f>MAX(0,Z464*(1+Z$6/Setup!$C$13)-BX465-DV465)+IF($K465=7,$D465,0)</f>
        <v/>
      </c>
      <c r="AA465">
        <f>MAX(0,AA464*(1+AA$6/Setup!$C$13)-BY465-DW465)+IF($K465=8,$D465,0)</f>
        <v/>
      </c>
      <c r="AB465">
        <f>MAX(0,AB464*(1+AB$6/Setup!$C$13)-BZ465-DX465)+IF($K465=9,$D465,0)</f>
        <v/>
      </c>
      <c r="AC465">
        <f>MAX(0,AC464*(1+AC$6/Setup!$C$13)-CA465-DY465)+IF($K465=10,$D465,0)</f>
        <v/>
      </c>
      <c r="AD465">
        <f>MAX(0,AD464*(1+AD$6/Setup!$C$13)-CB465-DZ465)+IF($K465=11,$D465,0)</f>
        <v/>
      </c>
      <c r="AE465">
        <f>MAX(0,AE464*(1+AE$6/Setup!$C$13)-CC465-EA465)+IF($K465=12,$D465,0)</f>
        <v/>
      </c>
      <c r="AF465">
        <f>MAX(0,AF464*(1+AF$6/Setup!$C$13)-CD465-EB465)+IF($K465=13,$D465,0)</f>
        <v/>
      </c>
      <c r="AG465">
        <f>MAX(0,AG464*(1+AG$6/Setup!$C$13)-CE465-EC465)+IF($K465=14,$D465,0)</f>
        <v/>
      </c>
      <c r="AH465">
        <f>MAX(0,AH464*(1+AH$6/Setup!$C$13)-CF465-ED465)+IF($K465=15,$D465,0)</f>
        <v/>
      </c>
      <c r="AI465">
        <f>MAX(0,AI464*(1+AI$6/Setup!$C$13)-CG465-EE465)+IF($K465=16,$D465,0)</f>
        <v/>
      </c>
      <c r="AJ465">
        <f>MAX(0,AJ464*(1+AJ$6/Setup!$C$13)-CH465-EF465)+IF($K465=17,$D465,0)</f>
        <v/>
      </c>
      <c r="AK465">
        <f>MAX(0,AK464*(1+AK$6/Setup!$C$13)-CI465-EG465)+IF($K465=18,$D465,0)</f>
        <v/>
      </c>
      <c r="AL465">
        <f>MAX(0,AL464*(1+AL$6/Setup!$C$13)-CJ465-EH465)+IF($K465=19,$D465,0)</f>
        <v/>
      </c>
      <c r="AM465">
        <f>MAX(0,AM464*(1+AM$6/Setup!$C$13)-CK465-EI465)+IF($K465=20,$D465,0)</f>
        <v/>
      </c>
      <c r="AN465">
        <f>MAX(0,AN464*(1+AN$6/Setup!$C$13)-CL465-EJ465)+IF($K465=21,$D465,0)</f>
        <v/>
      </c>
      <c r="AO465">
        <f>MAX(0,AO464*(1+AO$6/Setup!$C$13)-CM465-EK465)+IF($K465=22,$D465,0)</f>
        <v/>
      </c>
      <c r="AP465">
        <f>MAX(0,AP464*(1+AP$6/Setup!$C$13)-CN465-EL465)+IF($K465=23,$D465,0)</f>
        <v/>
      </c>
      <c r="AQ465">
        <f>MAX(0,AQ464*(1+AQ$6/Setup!$C$13)-CO465-EM465)+IF($K465=24,$D465,0)</f>
        <v/>
      </c>
      <c r="AR465">
        <f>MAX(0,AR464*(1+AR$6/Setup!$C$13)-CP465-EN465)+IF($K465=25,$D465,0)</f>
        <v/>
      </c>
      <c r="AS465">
        <f>MAX(0,AS464*(1+AS$6/Setup!$C$13)-CQ465-EO465)+IF($K465=26,$D465,0)</f>
        <v/>
      </c>
      <c r="AT465">
        <f>MAX(0,AT464*(1+AT$6/Setup!$C$13)-CR465-EP465)+IF($K465=27,$D465,0)</f>
        <v/>
      </c>
      <c r="AU465">
        <f>MAX(0,AU464*(1+AU$6/Setup!$C$13)-CS465-EQ465)+IF($K465=28,$D465,0)</f>
        <v/>
      </c>
      <c r="AV465">
        <f>MAX(0,AV464*(1+AV$6/Setup!$C$13)-CT465-ER465)+IF($K465=29,$D465,0)</f>
        <v/>
      </c>
      <c r="AW465">
        <f>MAX(0,AW464*(1+AW$6/Setup!$C$13)-CU465-ES465)+IF($K465=30,$D465,0)</f>
        <v/>
      </c>
      <c r="AX465">
        <f>MAX(0,AX464*(1+AX$6/Setup!$C$13)-CV465-ET465)+IF($K465=31,$D465,0)</f>
        <v/>
      </c>
      <c r="AY465">
        <f>MAX(0,AY464*(1+AY$6/Setup!$C$13)-CW465-EU465)+IF($K465=32,$D465,0)</f>
        <v/>
      </c>
      <c r="AZ465">
        <f>MAX(0,AZ464*(1+AZ$6/Setup!$C$13)-CX465-EV465)+IF($K465=33,$D465,0)</f>
        <v/>
      </c>
      <c r="BA465">
        <f>MAX(0,BA464*(1+BA$6/Setup!$C$13)-CY465-EW465)+IF($K465=34,$D465,0)</f>
        <v/>
      </c>
      <c r="BB465">
        <f>MAX(0,BB464*(1+BB$6/Setup!$C$13)-CZ465-EX465)+IF($K465=35,$D465,0)</f>
        <v/>
      </c>
      <c r="BC465">
        <f>MAX(0,BC464*(1+BC$6/Setup!$C$13)-DA465-EY465)+IF($K465=36,$D465,0)</f>
        <v/>
      </c>
      <c r="BD465">
        <f>MAX(0,BD464*(1+BD$6/Setup!$C$13)-DB465-EZ465)+IF($K465=37,$D465,0)</f>
        <v/>
      </c>
      <c r="BE465">
        <f>MAX(0,BE464*(1+BE$6/Setup!$C$13)-DC465-FA465)+IF($K465=38,$D465,0)</f>
        <v/>
      </c>
      <c r="BF465">
        <f>MAX(0,BF464*(1+BF$6/Setup!$C$13)-DD465-FB465)+IF($K465=39,$D465,0)</f>
        <v/>
      </c>
      <c r="BG465">
        <f>MAX(0,BG464*(1+BG$6/Setup!$C$13)-DE465-FC465)+IF($K465=40,$D465,0)</f>
        <v/>
      </c>
      <c r="BH465">
        <f>MAX(0,BH464*(1+BH$6/Setup!$C$13)-DF465-FD465)+IF($K465=41,$D465,0)</f>
        <v/>
      </c>
      <c r="BI465">
        <f>MAX(0,BI464*(1+BI$6/Setup!$C$13)-DG465-FE465)+IF($K465=42,$D465,0)</f>
        <v/>
      </c>
      <c r="BJ465">
        <f>MAX(0,BJ464*(1+BJ$6/Setup!$C$13)-DH465-FF465)+IF($K465=43,$D465,0)</f>
        <v/>
      </c>
      <c r="BK465">
        <f>MAX(0,BK464*(1+BK$6/Setup!$C$13)-DI465-FG465)+IF($K465=44,$D465,0)</f>
        <v/>
      </c>
      <c r="BL465">
        <f>MAX(0,BL464*(1+BL$6/Setup!$C$13)-DJ465-FH465)+IF($K465=45,$D465,0)</f>
        <v/>
      </c>
      <c r="BM465">
        <f>MAX(0,BM464*(1+BM$6/Setup!$C$13)-DK465-FI465)+IF($K465=46,$D465,0)</f>
        <v/>
      </c>
      <c r="BN465">
        <f>MAX(0,BN464*(1+BN$6/Setup!$C$13)-DL465-FJ465)+IF($K465=47,$D465,0)</f>
        <v/>
      </c>
      <c r="BO465">
        <f>MAX(0,BO464*(1+BO$6/Setup!$C$13)-DM465-FK465)+IF($K465=48,$D465,0)</f>
        <v/>
      </c>
      <c r="BP465">
        <f>MAX(0,BP464*(1+BP$6/Setup!$C$13)-DN465-FL465)+IF($K465=49,$D465,0)</f>
        <v/>
      </c>
      <c r="BQ465">
        <f>MAX(0,BQ464*(1+BQ$6/Setup!$C$13)-DO465-FM465)+IF($K465=50,$D465,0)</f>
        <v/>
      </c>
      <c r="BR465">
        <f>MIN(T464*(1+T$6/Setup!$C$13),T$7)</f>
        <v/>
      </c>
      <c r="BS465">
        <f>MIN(U464*(1+U$6/Setup!$C$13),U$7)</f>
        <v/>
      </c>
      <c r="BT465">
        <f>MIN(V464*(1+V$6/Setup!$C$13),V$7)</f>
        <v/>
      </c>
      <c r="BU465">
        <f>MIN(W464*(1+W$6/Setup!$C$13),W$7)</f>
        <v/>
      </c>
      <c r="BV465">
        <f>MIN(X464*(1+X$6/Setup!$C$13),X$7)</f>
        <v/>
      </c>
      <c r="BW465">
        <f>MIN(Y464*(1+Y$6/Setup!$C$13),Y$7)</f>
        <v/>
      </c>
      <c r="BX465">
        <f>MIN(Z464*(1+Z$6/Setup!$C$13),Z$7)</f>
        <v/>
      </c>
      <c r="BY465">
        <f>MIN(AA464*(1+AA$6/Setup!$C$13),AA$7)</f>
        <v/>
      </c>
      <c r="BZ465">
        <f>MIN(AB464*(1+AB$6/Setup!$C$13),AB$7)</f>
        <v/>
      </c>
      <c r="CA465">
        <f>MIN(AC464*(1+AC$6/Setup!$C$13),AC$7)</f>
        <v/>
      </c>
      <c r="CB465">
        <f>MIN(AD464*(1+AD$6/Setup!$C$13),AD$7)</f>
        <v/>
      </c>
      <c r="CC465">
        <f>MIN(AE464*(1+AE$6/Setup!$C$13),AE$7)</f>
        <v/>
      </c>
      <c r="CD465">
        <f>MIN(AF464*(1+AF$6/Setup!$C$13),AF$7)</f>
        <v/>
      </c>
      <c r="CE465">
        <f>MIN(AG464*(1+AG$6/Setup!$C$13),AG$7)</f>
        <v/>
      </c>
      <c r="CF465">
        <f>MIN(AH464*(1+AH$6/Setup!$C$13),AH$7)</f>
        <v/>
      </c>
      <c r="CG465">
        <f>MIN(AI464*(1+AI$6/Setup!$C$13),AI$7)</f>
        <v/>
      </c>
      <c r="CH465">
        <f>MIN(AJ464*(1+AJ$6/Setup!$C$13),AJ$7)</f>
        <v/>
      </c>
      <c r="CI465">
        <f>MIN(AK464*(1+AK$6/Setup!$C$13),AK$7)</f>
        <v/>
      </c>
      <c r="CJ465">
        <f>MIN(AL464*(1+AL$6/Setup!$C$13),AL$7)</f>
        <v/>
      </c>
      <c r="CK465">
        <f>MIN(AM464*(1+AM$6/Setup!$C$13),AM$7)</f>
        <v/>
      </c>
      <c r="CL465">
        <f>MIN(AN464*(1+AN$6/Setup!$C$13),AN$7)</f>
        <v/>
      </c>
      <c r="CM465">
        <f>MIN(AO464*(1+AO$6/Setup!$C$13),AO$7)</f>
        <v/>
      </c>
      <c r="CN465">
        <f>MIN(AP464*(1+AP$6/Setup!$C$13),AP$7)</f>
        <v/>
      </c>
      <c r="CO465">
        <f>MIN(AQ464*(1+AQ$6/Setup!$C$13),AQ$7)</f>
        <v/>
      </c>
      <c r="CP465">
        <f>MIN(AR464*(1+AR$6/Setup!$C$13),AR$7)</f>
        <v/>
      </c>
      <c r="CQ465">
        <f>MIN(AS464*(1+AS$6/Setup!$C$13),AS$7)</f>
        <v/>
      </c>
      <c r="CR465">
        <f>MIN(AT464*(1+AT$6/Setup!$C$13),AT$7)</f>
        <v/>
      </c>
      <c r="CS465">
        <f>MIN(AU464*(1+AU$6/Setup!$C$13),AU$7)</f>
        <v/>
      </c>
      <c r="CT465">
        <f>MIN(AV464*(1+AV$6/Setup!$C$13),AV$7)</f>
        <v/>
      </c>
      <c r="CU465">
        <f>MIN(AW464*(1+AW$6/Setup!$C$13),AW$7)</f>
        <v/>
      </c>
      <c r="CV465">
        <f>MIN(AX464*(1+AX$6/Setup!$C$13),AX$7)</f>
        <v/>
      </c>
      <c r="CW465">
        <f>MIN(AY464*(1+AY$6/Setup!$C$13),AY$7)</f>
        <v/>
      </c>
      <c r="CX465">
        <f>MIN(AZ464*(1+AZ$6/Setup!$C$13),AZ$7)</f>
        <v/>
      </c>
      <c r="CY465">
        <f>MIN(BA464*(1+BA$6/Setup!$C$13),BA$7)</f>
        <v/>
      </c>
      <c r="CZ465">
        <f>MIN(BB464*(1+BB$6/Setup!$C$13),BB$7)</f>
        <v/>
      </c>
      <c r="DA465">
        <f>MIN(BC464*(1+BC$6/Setup!$C$13),BC$7)</f>
        <v/>
      </c>
      <c r="DB465">
        <f>MIN(BD464*(1+BD$6/Setup!$C$13),BD$7)</f>
        <v/>
      </c>
      <c r="DC465">
        <f>MIN(BE464*(1+BE$6/Setup!$C$13),BE$7)</f>
        <v/>
      </c>
      <c r="DD465">
        <f>MIN(BF464*(1+BF$6/Setup!$C$13),BF$7)</f>
        <v/>
      </c>
      <c r="DE465">
        <f>MIN(BG464*(1+BG$6/Setup!$C$13),BG$7)</f>
        <v/>
      </c>
      <c r="DF465">
        <f>MIN(BH464*(1+BH$6/Setup!$C$13),BH$7)</f>
        <v/>
      </c>
      <c r="DG465">
        <f>MIN(BI464*(1+BI$6/Setup!$C$13),BI$7)</f>
        <v/>
      </c>
      <c r="DH465">
        <f>MIN(BJ464*(1+BJ$6/Setup!$C$13),BJ$7)</f>
        <v/>
      </c>
      <c r="DI465">
        <f>MIN(BK464*(1+BK$6/Setup!$C$13),BK$7)</f>
        <v/>
      </c>
      <c r="DJ465">
        <f>MIN(BL464*(1+BL$6/Setup!$C$13),BL$7)</f>
        <v/>
      </c>
      <c r="DK465">
        <f>MIN(BM464*(1+BM$6/Setup!$C$13),BM$7)</f>
        <v/>
      </c>
      <c r="DL465">
        <f>MIN(BN464*(1+BN$6/Setup!$C$13),BN$7)</f>
        <v/>
      </c>
      <c r="DM465">
        <f>MIN(BO464*(1+BO$6/Setup!$C$13),BO$7)</f>
        <v/>
      </c>
      <c r="DN465">
        <f>MIN(BP464*(1+BP$6/Setup!$C$13),BP$7)</f>
        <v/>
      </c>
      <c r="DO465">
        <f>MIN(BQ464*(1+BQ$6/Setup!$C$13),BQ$7)</f>
        <v/>
      </c>
      <c r="DP465">
        <f>MIN(T464*(1+T$6/Setup!$C$13)-BR465,$H465)</f>
        <v/>
      </c>
      <c r="DQ465">
        <f>MIN(U464*(1+U$6/Setup!$C$13)-BS465,MAX(0,$H465-SUM($DP465:DP465)))</f>
        <v/>
      </c>
      <c r="DR465">
        <f>MIN(V464*(1+V$6/Setup!$C$13)-BT465,MAX(0,$H465-SUM($DP465:DQ465)))</f>
        <v/>
      </c>
      <c r="DS465">
        <f>MIN(W464*(1+W$6/Setup!$C$13)-BU465,MAX(0,$H465-SUM($DP465:DR465)))</f>
        <v/>
      </c>
      <c r="DT465">
        <f>MIN(X464*(1+X$6/Setup!$C$13)-BV465,MAX(0,$H465-SUM($DP465:DS465)))</f>
        <v/>
      </c>
      <c r="DU465">
        <f>MIN(Y464*(1+Y$6/Setup!$C$13)-BW465,MAX(0,$H465-SUM($DP465:DT465)))</f>
        <v/>
      </c>
      <c r="DV465">
        <f>MIN(Z464*(1+Z$6/Setup!$C$13)-BX465,MAX(0,$H465-SUM($DP465:DU465)))</f>
        <v/>
      </c>
      <c r="DW465">
        <f>MIN(AA464*(1+AA$6/Setup!$C$13)-BY465,MAX(0,$H465-SUM($DP465:DV465)))</f>
        <v/>
      </c>
      <c r="DX465">
        <f>MIN(AB464*(1+AB$6/Setup!$C$13)-BZ465,MAX(0,$H465-SUM($DP465:DW465)))</f>
        <v/>
      </c>
      <c r="DY465">
        <f>MIN(AC464*(1+AC$6/Setup!$C$13)-CA465,MAX(0,$H465-SUM($DP465:DX465)))</f>
        <v/>
      </c>
      <c r="DZ465">
        <f>MIN(AD464*(1+AD$6/Setup!$C$13)-CB465,MAX(0,$H465-SUM($DP465:DY465)))</f>
        <v/>
      </c>
      <c r="EA465">
        <f>MIN(AE464*(1+AE$6/Setup!$C$13)-CC465,MAX(0,$H465-SUM($DP465:DZ465)))</f>
        <v/>
      </c>
      <c r="EB465">
        <f>MIN(AF464*(1+AF$6/Setup!$C$13)-CD465,MAX(0,$H465-SUM($DP465:EA465)))</f>
        <v/>
      </c>
      <c r="EC465">
        <f>MIN(AG464*(1+AG$6/Setup!$C$13)-CE465,MAX(0,$H465-SUM($DP465:EB465)))</f>
        <v/>
      </c>
      <c r="ED465">
        <f>MIN(AH464*(1+AH$6/Setup!$C$13)-CF465,MAX(0,$H465-SUM($DP465:EC465)))</f>
        <v/>
      </c>
      <c r="EE465">
        <f>MIN(AI464*(1+AI$6/Setup!$C$13)-CG465,MAX(0,$H465-SUM($DP465:ED465)))</f>
        <v/>
      </c>
      <c r="EF465">
        <f>MIN(AJ464*(1+AJ$6/Setup!$C$13)-CH465,MAX(0,$H465-SUM($DP465:EE465)))</f>
        <v/>
      </c>
      <c r="EG465">
        <f>MIN(AK464*(1+AK$6/Setup!$C$13)-CI465,MAX(0,$H465-SUM($DP465:EF465)))</f>
        <v/>
      </c>
      <c r="EH465">
        <f>MIN(AL464*(1+AL$6/Setup!$C$13)-CJ465,MAX(0,$H465-SUM($DP465:EG465)))</f>
        <v/>
      </c>
      <c r="EI465">
        <f>MIN(AM464*(1+AM$6/Setup!$C$13)-CK465,MAX(0,$H465-SUM($DP465:EH465)))</f>
        <v/>
      </c>
      <c r="EJ465">
        <f>MIN(AN464*(1+AN$6/Setup!$C$13)-CL465,MAX(0,$H465-SUM($DP465:EI465)))</f>
        <v/>
      </c>
      <c r="EK465">
        <f>MIN(AO464*(1+AO$6/Setup!$C$13)-CM465,MAX(0,$H465-SUM($DP465:EJ465)))</f>
        <v/>
      </c>
      <c r="EL465">
        <f>MIN(AP464*(1+AP$6/Setup!$C$13)-CN465,MAX(0,$H465-SUM($DP465:EK465)))</f>
        <v/>
      </c>
      <c r="EM465">
        <f>MIN(AQ464*(1+AQ$6/Setup!$C$13)-CO465,MAX(0,$H465-SUM($DP465:EL465)))</f>
        <v/>
      </c>
      <c r="EN465">
        <f>MIN(AR464*(1+AR$6/Setup!$C$13)-CP465,MAX(0,$H465-SUM($DP465:EM465)))</f>
        <v/>
      </c>
      <c r="EO465">
        <f>MIN(AS464*(1+AS$6/Setup!$C$13)-CQ465,MAX(0,$H465-SUM($DP465:EN465)))</f>
        <v/>
      </c>
      <c r="EP465">
        <f>MIN(AT464*(1+AT$6/Setup!$C$13)-CR465,MAX(0,$H465-SUM($DP465:EO465)))</f>
        <v/>
      </c>
      <c r="EQ465">
        <f>MIN(AU464*(1+AU$6/Setup!$C$13)-CS465,MAX(0,$H465-SUM($DP465:EP465)))</f>
        <v/>
      </c>
      <c r="ER465">
        <f>MIN(AV464*(1+AV$6/Setup!$C$13)-CT465,MAX(0,$H465-SUM($DP465:EQ465)))</f>
        <v/>
      </c>
      <c r="ES465">
        <f>MIN(AW464*(1+AW$6/Setup!$C$13)-CU465,MAX(0,$H465-SUM($DP465:ER465)))</f>
        <v/>
      </c>
      <c r="ET465">
        <f>MIN(AX464*(1+AX$6/Setup!$C$13)-CV465,MAX(0,$H465-SUM($DP465:ES465)))</f>
        <v/>
      </c>
      <c r="EU465">
        <f>MIN(AY464*(1+AY$6/Setup!$C$13)-CW465,MAX(0,$H465-SUM($DP465:ET465)))</f>
        <v/>
      </c>
      <c r="EV465">
        <f>MIN(AZ464*(1+AZ$6/Setup!$C$13)-CX465,MAX(0,$H465-SUM($DP465:EU465)))</f>
        <v/>
      </c>
      <c r="EW465">
        <f>MIN(BA464*(1+BA$6/Setup!$C$13)-CY465,MAX(0,$H465-SUM($DP465:EV465)))</f>
        <v/>
      </c>
      <c r="EX465">
        <f>MIN(BB464*(1+BB$6/Setup!$C$13)-CZ465,MAX(0,$H465-SUM($DP465:EW465)))</f>
        <v/>
      </c>
      <c r="EY465">
        <f>MIN(BC464*(1+BC$6/Setup!$C$13)-DA465,MAX(0,$H465-SUM($DP465:EX465)))</f>
        <v/>
      </c>
      <c r="EZ465">
        <f>MIN(BD464*(1+BD$6/Setup!$C$13)-DB465,MAX(0,$H465-SUM($DP465:EY465)))</f>
        <v/>
      </c>
      <c r="FA465">
        <f>MIN(BE464*(1+BE$6/Setup!$C$13)-DC465,MAX(0,$H465-SUM($DP465:EZ465)))</f>
        <v/>
      </c>
      <c r="FB465">
        <f>MIN(BF464*(1+BF$6/Setup!$C$13)-DD465,MAX(0,$H465-SUM($DP465:FA465)))</f>
        <v/>
      </c>
      <c r="FC465">
        <f>MIN(BG464*(1+BG$6/Setup!$C$13)-DE465,MAX(0,$H465-SUM($DP465:FB465)))</f>
        <v/>
      </c>
      <c r="FD465">
        <f>MIN(BH464*(1+BH$6/Setup!$C$13)-DF465,MAX(0,$H465-SUM($DP465:FC465)))</f>
        <v/>
      </c>
      <c r="FE465">
        <f>MIN(BI464*(1+BI$6/Setup!$C$13)-DG465,MAX(0,$H465-SUM($DP465:FD465)))</f>
        <v/>
      </c>
      <c r="FF465">
        <f>MIN(BJ464*(1+BJ$6/Setup!$C$13)-DH465,MAX(0,$H465-SUM($DP465:FE465)))</f>
        <v/>
      </c>
      <c r="FG465">
        <f>MIN(BK464*(1+BK$6/Setup!$C$13)-DI465,MAX(0,$H465-SUM($DP465:FF465)))</f>
        <v/>
      </c>
      <c r="FH465">
        <f>MIN(BL464*(1+BL$6/Setup!$C$13)-DJ465,MAX(0,$H465-SUM($DP465:FG465)))</f>
        <v/>
      </c>
      <c r="FI465">
        <f>MIN(BM464*(1+BM$6/Setup!$C$13)-DK465,MAX(0,$H465-SUM($DP465:FH465)))</f>
        <v/>
      </c>
      <c r="FJ465">
        <f>MIN(BN464*(1+BN$6/Setup!$C$13)-DL465,MAX(0,$H465-SUM($DP465:FI465)))</f>
        <v/>
      </c>
      <c r="FK465">
        <f>MIN(BO464*(1+BO$6/Setup!$C$13)-DM465,MAX(0,$H465-SUM($DP465:FJ465)))</f>
        <v/>
      </c>
      <c r="FL465">
        <f>MIN(BP464*(1+BP$6/Setup!$C$13)-DN465,MAX(0,$H465-SUM($DP465:FK465)))</f>
        <v/>
      </c>
      <c r="FM465">
        <f>MIN(BQ464*(1+BQ$6/Setup!$C$13)-DO465,MAX(0,$H465-SUM($DP465:FL465)))</f>
        <v/>
      </c>
    </row>
    <row r="466">
      <c r="A466">
        <f>A465+1</f>
        <v/>
      </c>
      <c r="B466">
        <f>IF(Setup!$C$6="Every week",Setup!$C$7+7*(A466-1),IF(Setup!$C$6="Every 2 weeks",Setup!$C$7+14*(A466-1),IF(Setup!$C$6="Every month",EDATE(Setup!$C$7,A466-1),EOMONTH(Setup!$C$7,INT((A466-1+Setup!$C$20)/2)-1)+MIN(IF(MOD(A466-1+Setup!$C$20,2)=0,Setup!$C$18,Setup!$C$19),DAY(EOMONTH(Setup!$C$7,INT((A466-1+Setup!$C$20)/2)))))))</f>
        <v/>
      </c>
      <c r="C466">
        <f>N('Paycheck Plan'!J462)</f>
        <v/>
      </c>
      <c r="D466">
        <f>N('Paycheck Plan'!K462)</f>
        <v/>
      </c>
      <c r="E466">
        <f>MIN(MAX(0,Setup!$C$10-F465),MAX(0,Setup!$C$8+C466-G466))</f>
        <v/>
      </c>
      <c r="F466">
        <f>F465+E466</f>
        <v/>
      </c>
      <c r="G466">
        <f>MIN(Setup!$C$14,MAX(0,Setup!$C$8+C466))</f>
        <v/>
      </c>
      <c r="H466">
        <f>MAX(0,Setup!$C$8+C466-G466-E466)+SUM($T$7:$BQ$7)-SUM(BR466:DO466)</f>
        <v/>
      </c>
      <c r="I466">
        <f>SUMPRODUCT(T465:BQ465,$T$6:$BQ$6)/Setup!$C$13</f>
        <v/>
      </c>
      <c r="J466">
        <f>SUM(T466:BQ466)</f>
        <v/>
      </c>
      <c r="K466">
        <f>IF(MAX(DP466:FM466)&gt;0,MATCH(MAX(DP466:FM466),DP466:FM466,0),1)</f>
        <v/>
      </c>
      <c r="T466">
        <f>MAX(0,T465*(1+T$6/Setup!$C$13)-BR466-DP466)+IF($K466=1,$D466,0)</f>
        <v/>
      </c>
      <c r="U466">
        <f>MAX(0,U465*(1+U$6/Setup!$C$13)-BS466-DQ466)+IF($K466=2,$D466,0)</f>
        <v/>
      </c>
      <c r="V466">
        <f>MAX(0,V465*(1+V$6/Setup!$C$13)-BT466-DR466)+IF($K466=3,$D466,0)</f>
        <v/>
      </c>
      <c r="W466">
        <f>MAX(0,W465*(1+W$6/Setup!$C$13)-BU466-DS466)+IF($K466=4,$D466,0)</f>
        <v/>
      </c>
      <c r="X466">
        <f>MAX(0,X465*(1+X$6/Setup!$C$13)-BV466-DT466)+IF($K466=5,$D466,0)</f>
        <v/>
      </c>
      <c r="Y466">
        <f>MAX(0,Y465*(1+Y$6/Setup!$C$13)-BW466-DU466)+IF($K466=6,$D466,0)</f>
        <v/>
      </c>
      <c r="Z466">
        <f>MAX(0,Z465*(1+Z$6/Setup!$C$13)-BX466-DV466)+IF($K466=7,$D466,0)</f>
        <v/>
      </c>
      <c r="AA466">
        <f>MAX(0,AA465*(1+AA$6/Setup!$C$13)-BY466-DW466)+IF($K466=8,$D466,0)</f>
        <v/>
      </c>
      <c r="AB466">
        <f>MAX(0,AB465*(1+AB$6/Setup!$C$13)-BZ466-DX466)+IF($K466=9,$D466,0)</f>
        <v/>
      </c>
      <c r="AC466">
        <f>MAX(0,AC465*(1+AC$6/Setup!$C$13)-CA466-DY466)+IF($K466=10,$D466,0)</f>
        <v/>
      </c>
      <c r="AD466">
        <f>MAX(0,AD465*(1+AD$6/Setup!$C$13)-CB466-DZ466)+IF($K466=11,$D466,0)</f>
        <v/>
      </c>
      <c r="AE466">
        <f>MAX(0,AE465*(1+AE$6/Setup!$C$13)-CC466-EA466)+IF($K466=12,$D466,0)</f>
        <v/>
      </c>
      <c r="AF466">
        <f>MAX(0,AF465*(1+AF$6/Setup!$C$13)-CD466-EB466)+IF($K466=13,$D466,0)</f>
        <v/>
      </c>
      <c r="AG466">
        <f>MAX(0,AG465*(1+AG$6/Setup!$C$13)-CE466-EC466)+IF($K466=14,$D466,0)</f>
        <v/>
      </c>
      <c r="AH466">
        <f>MAX(0,AH465*(1+AH$6/Setup!$C$13)-CF466-ED466)+IF($K466=15,$D466,0)</f>
        <v/>
      </c>
      <c r="AI466">
        <f>MAX(0,AI465*(1+AI$6/Setup!$C$13)-CG466-EE466)+IF($K466=16,$D466,0)</f>
        <v/>
      </c>
      <c r="AJ466">
        <f>MAX(0,AJ465*(1+AJ$6/Setup!$C$13)-CH466-EF466)+IF($K466=17,$D466,0)</f>
        <v/>
      </c>
      <c r="AK466">
        <f>MAX(0,AK465*(1+AK$6/Setup!$C$13)-CI466-EG466)+IF($K466=18,$D466,0)</f>
        <v/>
      </c>
      <c r="AL466">
        <f>MAX(0,AL465*(1+AL$6/Setup!$C$13)-CJ466-EH466)+IF($K466=19,$D466,0)</f>
        <v/>
      </c>
      <c r="AM466">
        <f>MAX(0,AM465*(1+AM$6/Setup!$C$13)-CK466-EI466)+IF($K466=20,$D466,0)</f>
        <v/>
      </c>
      <c r="AN466">
        <f>MAX(0,AN465*(1+AN$6/Setup!$C$13)-CL466-EJ466)+IF($K466=21,$D466,0)</f>
        <v/>
      </c>
      <c r="AO466">
        <f>MAX(0,AO465*(1+AO$6/Setup!$C$13)-CM466-EK466)+IF($K466=22,$D466,0)</f>
        <v/>
      </c>
      <c r="AP466">
        <f>MAX(0,AP465*(1+AP$6/Setup!$C$13)-CN466-EL466)+IF($K466=23,$D466,0)</f>
        <v/>
      </c>
      <c r="AQ466">
        <f>MAX(0,AQ465*(1+AQ$6/Setup!$C$13)-CO466-EM466)+IF($K466=24,$D466,0)</f>
        <v/>
      </c>
      <c r="AR466">
        <f>MAX(0,AR465*(1+AR$6/Setup!$C$13)-CP466-EN466)+IF($K466=25,$D466,0)</f>
        <v/>
      </c>
      <c r="AS466">
        <f>MAX(0,AS465*(1+AS$6/Setup!$C$13)-CQ466-EO466)+IF($K466=26,$D466,0)</f>
        <v/>
      </c>
      <c r="AT466">
        <f>MAX(0,AT465*(1+AT$6/Setup!$C$13)-CR466-EP466)+IF($K466=27,$D466,0)</f>
        <v/>
      </c>
      <c r="AU466">
        <f>MAX(0,AU465*(1+AU$6/Setup!$C$13)-CS466-EQ466)+IF($K466=28,$D466,0)</f>
        <v/>
      </c>
      <c r="AV466">
        <f>MAX(0,AV465*(1+AV$6/Setup!$C$13)-CT466-ER466)+IF($K466=29,$D466,0)</f>
        <v/>
      </c>
      <c r="AW466">
        <f>MAX(0,AW465*(1+AW$6/Setup!$C$13)-CU466-ES466)+IF($K466=30,$D466,0)</f>
        <v/>
      </c>
      <c r="AX466">
        <f>MAX(0,AX465*(1+AX$6/Setup!$C$13)-CV466-ET466)+IF($K466=31,$D466,0)</f>
        <v/>
      </c>
      <c r="AY466">
        <f>MAX(0,AY465*(1+AY$6/Setup!$C$13)-CW466-EU466)+IF($K466=32,$D466,0)</f>
        <v/>
      </c>
      <c r="AZ466">
        <f>MAX(0,AZ465*(1+AZ$6/Setup!$C$13)-CX466-EV466)+IF($K466=33,$D466,0)</f>
        <v/>
      </c>
      <c r="BA466">
        <f>MAX(0,BA465*(1+BA$6/Setup!$C$13)-CY466-EW466)+IF($K466=34,$D466,0)</f>
        <v/>
      </c>
      <c r="BB466">
        <f>MAX(0,BB465*(1+BB$6/Setup!$C$13)-CZ466-EX466)+IF($K466=35,$D466,0)</f>
        <v/>
      </c>
      <c r="BC466">
        <f>MAX(0,BC465*(1+BC$6/Setup!$C$13)-DA466-EY466)+IF($K466=36,$D466,0)</f>
        <v/>
      </c>
      <c r="BD466">
        <f>MAX(0,BD465*(1+BD$6/Setup!$C$13)-DB466-EZ466)+IF($K466=37,$D466,0)</f>
        <v/>
      </c>
      <c r="BE466">
        <f>MAX(0,BE465*(1+BE$6/Setup!$C$13)-DC466-FA466)+IF($K466=38,$D466,0)</f>
        <v/>
      </c>
      <c r="BF466">
        <f>MAX(0,BF465*(1+BF$6/Setup!$C$13)-DD466-FB466)+IF($K466=39,$D466,0)</f>
        <v/>
      </c>
      <c r="BG466">
        <f>MAX(0,BG465*(1+BG$6/Setup!$C$13)-DE466-FC466)+IF($K466=40,$D466,0)</f>
        <v/>
      </c>
      <c r="BH466">
        <f>MAX(0,BH465*(1+BH$6/Setup!$C$13)-DF466-FD466)+IF($K466=41,$D466,0)</f>
        <v/>
      </c>
      <c r="BI466">
        <f>MAX(0,BI465*(1+BI$6/Setup!$C$13)-DG466-FE466)+IF($K466=42,$D466,0)</f>
        <v/>
      </c>
      <c r="BJ466">
        <f>MAX(0,BJ465*(1+BJ$6/Setup!$C$13)-DH466-FF466)+IF($K466=43,$D466,0)</f>
        <v/>
      </c>
      <c r="BK466">
        <f>MAX(0,BK465*(1+BK$6/Setup!$C$13)-DI466-FG466)+IF($K466=44,$D466,0)</f>
        <v/>
      </c>
      <c r="BL466">
        <f>MAX(0,BL465*(1+BL$6/Setup!$C$13)-DJ466-FH466)+IF($K466=45,$D466,0)</f>
        <v/>
      </c>
      <c r="BM466">
        <f>MAX(0,BM465*(1+BM$6/Setup!$C$13)-DK466-FI466)+IF($K466=46,$D466,0)</f>
        <v/>
      </c>
      <c r="BN466">
        <f>MAX(0,BN465*(1+BN$6/Setup!$C$13)-DL466-FJ466)+IF($K466=47,$D466,0)</f>
        <v/>
      </c>
      <c r="BO466">
        <f>MAX(0,BO465*(1+BO$6/Setup!$C$13)-DM466-FK466)+IF($K466=48,$D466,0)</f>
        <v/>
      </c>
      <c r="BP466">
        <f>MAX(0,BP465*(1+BP$6/Setup!$C$13)-DN466-FL466)+IF($K466=49,$D466,0)</f>
        <v/>
      </c>
      <c r="BQ466">
        <f>MAX(0,BQ465*(1+BQ$6/Setup!$C$13)-DO466-FM466)+IF($K466=50,$D466,0)</f>
        <v/>
      </c>
      <c r="BR466">
        <f>MIN(T465*(1+T$6/Setup!$C$13),T$7)</f>
        <v/>
      </c>
      <c r="BS466">
        <f>MIN(U465*(1+U$6/Setup!$C$13),U$7)</f>
        <v/>
      </c>
      <c r="BT466">
        <f>MIN(V465*(1+V$6/Setup!$C$13),V$7)</f>
        <v/>
      </c>
      <c r="BU466">
        <f>MIN(W465*(1+W$6/Setup!$C$13),W$7)</f>
        <v/>
      </c>
      <c r="BV466">
        <f>MIN(X465*(1+X$6/Setup!$C$13),X$7)</f>
        <v/>
      </c>
      <c r="BW466">
        <f>MIN(Y465*(1+Y$6/Setup!$C$13),Y$7)</f>
        <v/>
      </c>
      <c r="BX466">
        <f>MIN(Z465*(1+Z$6/Setup!$C$13),Z$7)</f>
        <v/>
      </c>
      <c r="BY466">
        <f>MIN(AA465*(1+AA$6/Setup!$C$13),AA$7)</f>
        <v/>
      </c>
      <c r="BZ466">
        <f>MIN(AB465*(1+AB$6/Setup!$C$13),AB$7)</f>
        <v/>
      </c>
      <c r="CA466">
        <f>MIN(AC465*(1+AC$6/Setup!$C$13),AC$7)</f>
        <v/>
      </c>
      <c r="CB466">
        <f>MIN(AD465*(1+AD$6/Setup!$C$13),AD$7)</f>
        <v/>
      </c>
      <c r="CC466">
        <f>MIN(AE465*(1+AE$6/Setup!$C$13),AE$7)</f>
        <v/>
      </c>
      <c r="CD466">
        <f>MIN(AF465*(1+AF$6/Setup!$C$13),AF$7)</f>
        <v/>
      </c>
      <c r="CE466">
        <f>MIN(AG465*(1+AG$6/Setup!$C$13),AG$7)</f>
        <v/>
      </c>
      <c r="CF466">
        <f>MIN(AH465*(1+AH$6/Setup!$C$13),AH$7)</f>
        <v/>
      </c>
      <c r="CG466">
        <f>MIN(AI465*(1+AI$6/Setup!$C$13),AI$7)</f>
        <v/>
      </c>
      <c r="CH466">
        <f>MIN(AJ465*(1+AJ$6/Setup!$C$13),AJ$7)</f>
        <v/>
      </c>
      <c r="CI466">
        <f>MIN(AK465*(1+AK$6/Setup!$C$13),AK$7)</f>
        <v/>
      </c>
      <c r="CJ466">
        <f>MIN(AL465*(1+AL$6/Setup!$C$13),AL$7)</f>
        <v/>
      </c>
      <c r="CK466">
        <f>MIN(AM465*(1+AM$6/Setup!$C$13),AM$7)</f>
        <v/>
      </c>
      <c r="CL466">
        <f>MIN(AN465*(1+AN$6/Setup!$C$13),AN$7)</f>
        <v/>
      </c>
      <c r="CM466">
        <f>MIN(AO465*(1+AO$6/Setup!$C$13),AO$7)</f>
        <v/>
      </c>
      <c r="CN466">
        <f>MIN(AP465*(1+AP$6/Setup!$C$13),AP$7)</f>
        <v/>
      </c>
      <c r="CO466">
        <f>MIN(AQ465*(1+AQ$6/Setup!$C$13),AQ$7)</f>
        <v/>
      </c>
      <c r="CP466">
        <f>MIN(AR465*(1+AR$6/Setup!$C$13),AR$7)</f>
        <v/>
      </c>
      <c r="CQ466">
        <f>MIN(AS465*(1+AS$6/Setup!$C$13),AS$7)</f>
        <v/>
      </c>
      <c r="CR466">
        <f>MIN(AT465*(1+AT$6/Setup!$C$13),AT$7)</f>
        <v/>
      </c>
      <c r="CS466">
        <f>MIN(AU465*(1+AU$6/Setup!$C$13),AU$7)</f>
        <v/>
      </c>
      <c r="CT466">
        <f>MIN(AV465*(1+AV$6/Setup!$C$13),AV$7)</f>
        <v/>
      </c>
      <c r="CU466">
        <f>MIN(AW465*(1+AW$6/Setup!$C$13),AW$7)</f>
        <v/>
      </c>
      <c r="CV466">
        <f>MIN(AX465*(1+AX$6/Setup!$C$13),AX$7)</f>
        <v/>
      </c>
      <c r="CW466">
        <f>MIN(AY465*(1+AY$6/Setup!$C$13),AY$7)</f>
        <v/>
      </c>
      <c r="CX466">
        <f>MIN(AZ465*(1+AZ$6/Setup!$C$13),AZ$7)</f>
        <v/>
      </c>
      <c r="CY466">
        <f>MIN(BA465*(1+BA$6/Setup!$C$13),BA$7)</f>
        <v/>
      </c>
      <c r="CZ466">
        <f>MIN(BB465*(1+BB$6/Setup!$C$13),BB$7)</f>
        <v/>
      </c>
      <c r="DA466">
        <f>MIN(BC465*(1+BC$6/Setup!$C$13),BC$7)</f>
        <v/>
      </c>
      <c r="DB466">
        <f>MIN(BD465*(1+BD$6/Setup!$C$13),BD$7)</f>
        <v/>
      </c>
      <c r="DC466">
        <f>MIN(BE465*(1+BE$6/Setup!$C$13),BE$7)</f>
        <v/>
      </c>
      <c r="DD466">
        <f>MIN(BF465*(1+BF$6/Setup!$C$13),BF$7)</f>
        <v/>
      </c>
      <c r="DE466">
        <f>MIN(BG465*(1+BG$6/Setup!$C$13),BG$7)</f>
        <v/>
      </c>
      <c r="DF466">
        <f>MIN(BH465*(1+BH$6/Setup!$C$13),BH$7)</f>
        <v/>
      </c>
      <c r="DG466">
        <f>MIN(BI465*(1+BI$6/Setup!$C$13),BI$7)</f>
        <v/>
      </c>
      <c r="DH466">
        <f>MIN(BJ465*(1+BJ$6/Setup!$C$13),BJ$7)</f>
        <v/>
      </c>
      <c r="DI466">
        <f>MIN(BK465*(1+BK$6/Setup!$C$13),BK$7)</f>
        <v/>
      </c>
      <c r="DJ466">
        <f>MIN(BL465*(1+BL$6/Setup!$C$13),BL$7)</f>
        <v/>
      </c>
      <c r="DK466">
        <f>MIN(BM465*(1+BM$6/Setup!$C$13),BM$7)</f>
        <v/>
      </c>
      <c r="DL466">
        <f>MIN(BN465*(1+BN$6/Setup!$C$13),BN$7)</f>
        <v/>
      </c>
      <c r="DM466">
        <f>MIN(BO465*(1+BO$6/Setup!$C$13),BO$7)</f>
        <v/>
      </c>
      <c r="DN466">
        <f>MIN(BP465*(1+BP$6/Setup!$C$13),BP$7)</f>
        <v/>
      </c>
      <c r="DO466">
        <f>MIN(BQ465*(1+BQ$6/Setup!$C$13),BQ$7)</f>
        <v/>
      </c>
      <c r="DP466">
        <f>MIN(T465*(1+T$6/Setup!$C$13)-BR466,$H466)</f>
        <v/>
      </c>
      <c r="DQ466">
        <f>MIN(U465*(1+U$6/Setup!$C$13)-BS466,MAX(0,$H466-SUM($DP466:DP466)))</f>
        <v/>
      </c>
      <c r="DR466">
        <f>MIN(V465*(1+V$6/Setup!$C$13)-BT466,MAX(0,$H466-SUM($DP466:DQ466)))</f>
        <v/>
      </c>
      <c r="DS466">
        <f>MIN(W465*(1+W$6/Setup!$C$13)-BU466,MAX(0,$H466-SUM($DP466:DR466)))</f>
        <v/>
      </c>
      <c r="DT466">
        <f>MIN(X465*(1+X$6/Setup!$C$13)-BV466,MAX(0,$H466-SUM($DP466:DS466)))</f>
        <v/>
      </c>
      <c r="DU466">
        <f>MIN(Y465*(1+Y$6/Setup!$C$13)-BW466,MAX(0,$H466-SUM($DP466:DT466)))</f>
        <v/>
      </c>
      <c r="DV466">
        <f>MIN(Z465*(1+Z$6/Setup!$C$13)-BX466,MAX(0,$H466-SUM($DP466:DU466)))</f>
        <v/>
      </c>
      <c r="DW466">
        <f>MIN(AA465*(1+AA$6/Setup!$C$13)-BY466,MAX(0,$H466-SUM($DP466:DV466)))</f>
        <v/>
      </c>
      <c r="DX466">
        <f>MIN(AB465*(1+AB$6/Setup!$C$13)-BZ466,MAX(0,$H466-SUM($DP466:DW466)))</f>
        <v/>
      </c>
      <c r="DY466">
        <f>MIN(AC465*(1+AC$6/Setup!$C$13)-CA466,MAX(0,$H466-SUM($DP466:DX466)))</f>
        <v/>
      </c>
      <c r="DZ466">
        <f>MIN(AD465*(1+AD$6/Setup!$C$13)-CB466,MAX(0,$H466-SUM($DP466:DY466)))</f>
        <v/>
      </c>
      <c r="EA466">
        <f>MIN(AE465*(1+AE$6/Setup!$C$13)-CC466,MAX(0,$H466-SUM($DP466:DZ466)))</f>
        <v/>
      </c>
      <c r="EB466">
        <f>MIN(AF465*(1+AF$6/Setup!$C$13)-CD466,MAX(0,$H466-SUM($DP466:EA466)))</f>
        <v/>
      </c>
      <c r="EC466">
        <f>MIN(AG465*(1+AG$6/Setup!$C$13)-CE466,MAX(0,$H466-SUM($DP466:EB466)))</f>
        <v/>
      </c>
      <c r="ED466">
        <f>MIN(AH465*(1+AH$6/Setup!$C$13)-CF466,MAX(0,$H466-SUM($DP466:EC466)))</f>
        <v/>
      </c>
      <c r="EE466">
        <f>MIN(AI465*(1+AI$6/Setup!$C$13)-CG466,MAX(0,$H466-SUM($DP466:ED466)))</f>
        <v/>
      </c>
      <c r="EF466">
        <f>MIN(AJ465*(1+AJ$6/Setup!$C$13)-CH466,MAX(0,$H466-SUM($DP466:EE466)))</f>
        <v/>
      </c>
      <c r="EG466">
        <f>MIN(AK465*(1+AK$6/Setup!$C$13)-CI466,MAX(0,$H466-SUM($DP466:EF466)))</f>
        <v/>
      </c>
      <c r="EH466">
        <f>MIN(AL465*(1+AL$6/Setup!$C$13)-CJ466,MAX(0,$H466-SUM($DP466:EG466)))</f>
        <v/>
      </c>
      <c r="EI466">
        <f>MIN(AM465*(1+AM$6/Setup!$C$13)-CK466,MAX(0,$H466-SUM($DP466:EH466)))</f>
        <v/>
      </c>
      <c r="EJ466">
        <f>MIN(AN465*(1+AN$6/Setup!$C$13)-CL466,MAX(0,$H466-SUM($DP466:EI466)))</f>
        <v/>
      </c>
      <c r="EK466">
        <f>MIN(AO465*(1+AO$6/Setup!$C$13)-CM466,MAX(0,$H466-SUM($DP466:EJ466)))</f>
        <v/>
      </c>
      <c r="EL466">
        <f>MIN(AP465*(1+AP$6/Setup!$C$13)-CN466,MAX(0,$H466-SUM($DP466:EK466)))</f>
        <v/>
      </c>
      <c r="EM466">
        <f>MIN(AQ465*(1+AQ$6/Setup!$C$13)-CO466,MAX(0,$H466-SUM($DP466:EL466)))</f>
        <v/>
      </c>
      <c r="EN466">
        <f>MIN(AR465*(1+AR$6/Setup!$C$13)-CP466,MAX(0,$H466-SUM($DP466:EM466)))</f>
        <v/>
      </c>
      <c r="EO466">
        <f>MIN(AS465*(1+AS$6/Setup!$C$13)-CQ466,MAX(0,$H466-SUM($DP466:EN466)))</f>
        <v/>
      </c>
      <c r="EP466">
        <f>MIN(AT465*(1+AT$6/Setup!$C$13)-CR466,MAX(0,$H466-SUM($DP466:EO466)))</f>
        <v/>
      </c>
      <c r="EQ466">
        <f>MIN(AU465*(1+AU$6/Setup!$C$13)-CS466,MAX(0,$H466-SUM($DP466:EP466)))</f>
        <v/>
      </c>
      <c r="ER466">
        <f>MIN(AV465*(1+AV$6/Setup!$C$13)-CT466,MAX(0,$H466-SUM($DP466:EQ466)))</f>
        <v/>
      </c>
      <c r="ES466">
        <f>MIN(AW465*(1+AW$6/Setup!$C$13)-CU466,MAX(0,$H466-SUM($DP466:ER466)))</f>
        <v/>
      </c>
      <c r="ET466">
        <f>MIN(AX465*(1+AX$6/Setup!$C$13)-CV466,MAX(0,$H466-SUM($DP466:ES466)))</f>
        <v/>
      </c>
      <c r="EU466">
        <f>MIN(AY465*(1+AY$6/Setup!$C$13)-CW466,MAX(0,$H466-SUM($DP466:ET466)))</f>
        <v/>
      </c>
      <c r="EV466">
        <f>MIN(AZ465*(1+AZ$6/Setup!$C$13)-CX466,MAX(0,$H466-SUM($DP466:EU466)))</f>
        <v/>
      </c>
      <c r="EW466">
        <f>MIN(BA465*(1+BA$6/Setup!$C$13)-CY466,MAX(0,$H466-SUM($DP466:EV466)))</f>
        <v/>
      </c>
      <c r="EX466">
        <f>MIN(BB465*(1+BB$6/Setup!$C$13)-CZ466,MAX(0,$H466-SUM($DP466:EW466)))</f>
        <v/>
      </c>
      <c r="EY466">
        <f>MIN(BC465*(1+BC$6/Setup!$C$13)-DA466,MAX(0,$H466-SUM($DP466:EX466)))</f>
        <v/>
      </c>
      <c r="EZ466">
        <f>MIN(BD465*(1+BD$6/Setup!$C$13)-DB466,MAX(0,$H466-SUM($DP466:EY466)))</f>
        <v/>
      </c>
      <c r="FA466">
        <f>MIN(BE465*(1+BE$6/Setup!$C$13)-DC466,MAX(0,$H466-SUM($DP466:EZ466)))</f>
        <v/>
      </c>
      <c r="FB466">
        <f>MIN(BF465*(1+BF$6/Setup!$C$13)-DD466,MAX(0,$H466-SUM($DP466:FA466)))</f>
        <v/>
      </c>
      <c r="FC466">
        <f>MIN(BG465*(1+BG$6/Setup!$C$13)-DE466,MAX(0,$H466-SUM($DP466:FB466)))</f>
        <v/>
      </c>
      <c r="FD466">
        <f>MIN(BH465*(1+BH$6/Setup!$C$13)-DF466,MAX(0,$H466-SUM($DP466:FC466)))</f>
        <v/>
      </c>
      <c r="FE466">
        <f>MIN(BI465*(1+BI$6/Setup!$C$13)-DG466,MAX(0,$H466-SUM($DP466:FD466)))</f>
        <v/>
      </c>
      <c r="FF466">
        <f>MIN(BJ465*(1+BJ$6/Setup!$C$13)-DH466,MAX(0,$H466-SUM($DP466:FE466)))</f>
        <v/>
      </c>
      <c r="FG466">
        <f>MIN(BK465*(1+BK$6/Setup!$C$13)-DI466,MAX(0,$H466-SUM($DP466:FF466)))</f>
        <v/>
      </c>
      <c r="FH466">
        <f>MIN(BL465*(1+BL$6/Setup!$C$13)-DJ466,MAX(0,$H466-SUM($DP466:FG466)))</f>
        <v/>
      </c>
      <c r="FI466">
        <f>MIN(BM465*(1+BM$6/Setup!$C$13)-DK466,MAX(0,$H466-SUM($DP466:FH466)))</f>
        <v/>
      </c>
      <c r="FJ466">
        <f>MIN(BN465*(1+BN$6/Setup!$C$13)-DL466,MAX(0,$H466-SUM($DP466:FI466)))</f>
        <v/>
      </c>
      <c r="FK466">
        <f>MIN(BO465*(1+BO$6/Setup!$C$13)-DM466,MAX(0,$H466-SUM($DP466:FJ466)))</f>
        <v/>
      </c>
      <c r="FL466">
        <f>MIN(BP465*(1+BP$6/Setup!$C$13)-DN466,MAX(0,$H466-SUM($DP466:FK466)))</f>
        <v/>
      </c>
      <c r="FM466">
        <f>MIN(BQ465*(1+BQ$6/Setup!$C$13)-DO466,MAX(0,$H466-SUM($DP466:FL466)))</f>
        <v/>
      </c>
    </row>
    <row r="467">
      <c r="A467">
        <f>A466+1</f>
        <v/>
      </c>
      <c r="B467">
        <f>IF(Setup!$C$6="Every week",Setup!$C$7+7*(A467-1),IF(Setup!$C$6="Every 2 weeks",Setup!$C$7+14*(A467-1),IF(Setup!$C$6="Every month",EDATE(Setup!$C$7,A467-1),EOMONTH(Setup!$C$7,INT((A467-1+Setup!$C$20)/2)-1)+MIN(IF(MOD(A467-1+Setup!$C$20,2)=0,Setup!$C$18,Setup!$C$19),DAY(EOMONTH(Setup!$C$7,INT((A467-1+Setup!$C$20)/2)))))))</f>
        <v/>
      </c>
      <c r="C467">
        <f>N('Paycheck Plan'!J463)</f>
        <v/>
      </c>
      <c r="D467">
        <f>N('Paycheck Plan'!K463)</f>
        <v/>
      </c>
      <c r="E467">
        <f>MIN(MAX(0,Setup!$C$10-F466),MAX(0,Setup!$C$8+C467-G467))</f>
        <v/>
      </c>
      <c r="F467">
        <f>F466+E467</f>
        <v/>
      </c>
      <c r="G467">
        <f>MIN(Setup!$C$14,MAX(0,Setup!$C$8+C467))</f>
        <v/>
      </c>
      <c r="H467">
        <f>MAX(0,Setup!$C$8+C467-G467-E467)+SUM($T$7:$BQ$7)-SUM(BR467:DO467)</f>
        <v/>
      </c>
      <c r="I467">
        <f>SUMPRODUCT(T466:BQ466,$T$6:$BQ$6)/Setup!$C$13</f>
        <v/>
      </c>
      <c r="J467">
        <f>SUM(T467:BQ467)</f>
        <v/>
      </c>
      <c r="K467">
        <f>IF(MAX(DP467:FM467)&gt;0,MATCH(MAX(DP467:FM467),DP467:FM467,0),1)</f>
        <v/>
      </c>
      <c r="T467">
        <f>MAX(0,T466*(1+T$6/Setup!$C$13)-BR467-DP467)+IF($K467=1,$D467,0)</f>
        <v/>
      </c>
      <c r="U467">
        <f>MAX(0,U466*(1+U$6/Setup!$C$13)-BS467-DQ467)+IF($K467=2,$D467,0)</f>
        <v/>
      </c>
      <c r="V467">
        <f>MAX(0,V466*(1+V$6/Setup!$C$13)-BT467-DR467)+IF($K467=3,$D467,0)</f>
        <v/>
      </c>
      <c r="W467">
        <f>MAX(0,W466*(1+W$6/Setup!$C$13)-BU467-DS467)+IF($K467=4,$D467,0)</f>
        <v/>
      </c>
      <c r="X467">
        <f>MAX(0,X466*(1+X$6/Setup!$C$13)-BV467-DT467)+IF($K467=5,$D467,0)</f>
        <v/>
      </c>
      <c r="Y467">
        <f>MAX(0,Y466*(1+Y$6/Setup!$C$13)-BW467-DU467)+IF($K467=6,$D467,0)</f>
        <v/>
      </c>
      <c r="Z467">
        <f>MAX(0,Z466*(1+Z$6/Setup!$C$13)-BX467-DV467)+IF($K467=7,$D467,0)</f>
        <v/>
      </c>
      <c r="AA467">
        <f>MAX(0,AA466*(1+AA$6/Setup!$C$13)-BY467-DW467)+IF($K467=8,$D467,0)</f>
        <v/>
      </c>
      <c r="AB467">
        <f>MAX(0,AB466*(1+AB$6/Setup!$C$13)-BZ467-DX467)+IF($K467=9,$D467,0)</f>
        <v/>
      </c>
      <c r="AC467">
        <f>MAX(0,AC466*(1+AC$6/Setup!$C$13)-CA467-DY467)+IF($K467=10,$D467,0)</f>
        <v/>
      </c>
      <c r="AD467">
        <f>MAX(0,AD466*(1+AD$6/Setup!$C$13)-CB467-DZ467)+IF($K467=11,$D467,0)</f>
        <v/>
      </c>
      <c r="AE467">
        <f>MAX(0,AE466*(1+AE$6/Setup!$C$13)-CC467-EA467)+IF($K467=12,$D467,0)</f>
        <v/>
      </c>
      <c r="AF467">
        <f>MAX(0,AF466*(1+AF$6/Setup!$C$13)-CD467-EB467)+IF($K467=13,$D467,0)</f>
        <v/>
      </c>
      <c r="AG467">
        <f>MAX(0,AG466*(1+AG$6/Setup!$C$13)-CE467-EC467)+IF($K467=14,$D467,0)</f>
        <v/>
      </c>
      <c r="AH467">
        <f>MAX(0,AH466*(1+AH$6/Setup!$C$13)-CF467-ED467)+IF($K467=15,$D467,0)</f>
        <v/>
      </c>
      <c r="AI467">
        <f>MAX(0,AI466*(1+AI$6/Setup!$C$13)-CG467-EE467)+IF($K467=16,$D467,0)</f>
        <v/>
      </c>
      <c r="AJ467">
        <f>MAX(0,AJ466*(1+AJ$6/Setup!$C$13)-CH467-EF467)+IF($K467=17,$D467,0)</f>
        <v/>
      </c>
      <c r="AK467">
        <f>MAX(0,AK466*(1+AK$6/Setup!$C$13)-CI467-EG467)+IF($K467=18,$D467,0)</f>
        <v/>
      </c>
      <c r="AL467">
        <f>MAX(0,AL466*(1+AL$6/Setup!$C$13)-CJ467-EH467)+IF($K467=19,$D467,0)</f>
        <v/>
      </c>
      <c r="AM467">
        <f>MAX(0,AM466*(1+AM$6/Setup!$C$13)-CK467-EI467)+IF($K467=20,$D467,0)</f>
        <v/>
      </c>
      <c r="AN467">
        <f>MAX(0,AN466*(1+AN$6/Setup!$C$13)-CL467-EJ467)+IF($K467=21,$D467,0)</f>
        <v/>
      </c>
      <c r="AO467">
        <f>MAX(0,AO466*(1+AO$6/Setup!$C$13)-CM467-EK467)+IF($K467=22,$D467,0)</f>
        <v/>
      </c>
      <c r="AP467">
        <f>MAX(0,AP466*(1+AP$6/Setup!$C$13)-CN467-EL467)+IF($K467=23,$D467,0)</f>
        <v/>
      </c>
      <c r="AQ467">
        <f>MAX(0,AQ466*(1+AQ$6/Setup!$C$13)-CO467-EM467)+IF($K467=24,$D467,0)</f>
        <v/>
      </c>
      <c r="AR467">
        <f>MAX(0,AR466*(1+AR$6/Setup!$C$13)-CP467-EN467)+IF($K467=25,$D467,0)</f>
        <v/>
      </c>
      <c r="AS467">
        <f>MAX(0,AS466*(1+AS$6/Setup!$C$13)-CQ467-EO467)+IF($K467=26,$D467,0)</f>
        <v/>
      </c>
      <c r="AT467">
        <f>MAX(0,AT466*(1+AT$6/Setup!$C$13)-CR467-EP467)+IF($K467=27,$D467,0)</f>
        <v/>
      </c>
      <c r="AU467">
        <f>MAX(0,AU466*(1+AU$6/Setup!$C$13)-CS467-EQ467)+IF($K467=28,$D467,0)</f>
        <v/>
      </c>
      <c r="AV467">
        <f>MAX(0,AV466*(1+AV$6/Setup!$C$13)-CT467-ER467)+IF($K467=29,$D467,0)</f>
        <v/>
      </c>
      <c r="AW467">
        <f>MAX(0,AW466*(1+AW$6/Setup!$C$13)-CU467-ES467)+IF($K467=30,$D467,0)</f>
        <v/>
      </c>
      <c r="AX467">
        <f>MAX(0,AX466*(1+AX$6/Setup!$C$13)-CV467-ET467)+IF($K467=31,$D467,0)</f>
        <v/>
      </c>
      <c r="AY467">
        <f>MAX(0,AY466*(1+AY$6/Setup!$C$13)-CW467-EU467)+IF($K467=32,$D467,0)</f>
        <v/>
      </c>
      <c r="AZ467">
        <f>MAX(0,AZ466*(1+AZ$6/Setup!$C$13)-CX467-EV467)+IF($K467=33,$D467,0)</f>
        <v/>
      </c>
      <c r="BA467">
        <f>MAX(0,BA466*(1+BA$6/Setup!$C$13)-CY467-EW467)+IF($K467=34,$D467,0)</f>
        <v/>
      </c>
      <c r="BB467">
        <f>MAX(0,BB466*(1+BB$6/Setup!$C$13)-CZ467-EX467)+IF($K467=35,$D467,0)</f>
        <v/>
      </c>
      <c r="BC467">
        <f>MAX(0,BC466*(1+BC$6/Setup!$C$13)-DA467-EY467)+IF($K467=36,$D467,0)</f>
        <v/>
      </c>
      <c r="BD467">
        <f>MAX(0,BD466*(1+BD$6/Setup!$C$13)-DB467-EZ467)+IF($K467=37,$D467,0)</f>
        <v/>
      </c>
      <c r="BE467">
        <f>MAX(0,BE466*(1+BE$6/Setup!$C$13)-DC467-FA467)+IF($K467=38,$D467,0)</f>
        <v/>
      </c>
      <c r="BF467">
        <f>MAX(0,BF466*(1+BF$6/Setup!$C$13)-DD467-FB467)+IF($K467=39,$D467,0)</f>
        <v/>
      </c>
      <c r="BG467">
        <f>MAX(0,BG466*(1+BG$6/Setup!$C$13)-DE467-FC467)+IF($K467=40,$D467,0)</f>
        <v/>
      </c>
      <c r="BH467">
        <f>MAX(0,BH466*(1+BH$6/Setup!$C$13)-DF467-FD467)+IF($K467=41,$D467,0)</f>
        <v/>
      </c>
      <c r="BI467">
        <f>MAX(0,BI466*(1+BI$6/Setup!$C$13)-DG467-FE467)+IF($K467=42,$D467,0)</f>
        <v/>
      </c>
      <c r="BJ467">
        <f>MAX(0,BJ466*(1+BJ$6/Setup!$C$13)-DH467-FF467)+IF($K467=43,$D467,0)</f>
        <v/>
      </c>
      <c r="BK467">
        <f>MAX(0,BK466*(1+BK$6/Setup!$C$13)-DI467-FG467)+IF($K467=44,$D467,0)</f>
        <v/>
      </c>
      <c r="BL467">
        <f>MAX(0,BL466*(1+BL$6/Setup!$C$13)-DJ467-FH467)+IF($K467=45,$D467,0)</f>
        <v/>
      </c>
      <c r="BM467">
        <f>MAX(0,BM466*(1+BM$6/Setup!$C$13)-DK467-FI467)+IF($K467=46,$D467,0)</f>
        <v/>
      </c>
      <c r="BN467">
        <f>MAX(0,BN466*(1+BN$6/Setup!$C$13)-DL467-FJ467)+IF($K467=47,$D467,0)</f>
        <v/>
      </c>
      <c r="BO467">
        <f>MAX(0,BO466*(1+BO$6/Setup!$C$13)-DM467-FK467)+IF($K467=48,$D467,0)</f>
        <v/>
      </c>
      <c r="BP467">
        <f>MAX(0,BP466*(1+BP$6/Setup!$C$13)-DN467-FL467)+IF($K467=49,$D467,0)</f>
        <v/>
      </c>
      <c r="BQ467">
        <f>MAX(0,BQ466*(1+BQ$6/Setup!$C$13)-DO467-FM467)+IF($K467=50,$D467,0)</f>
        <v/>
      </c>
      <c r="BR467">
        <f>MIN(T466*(1+T$6/Setup!$C$13),T$7)</f>
        <v/>
      </c>
      <c r="BS467">
        <f>MIN(U466*(1+U$6/Setup!$C$13),U$7)</f>
        <v/>
      </c>
      <c r="BT467">
        <f>MIN(V466*(1+V$6/Setup!$C$13),V$7)</f>
        <v/>
      </c>
      <c r="BU467">
        <f>MIN(W466*(1+W$6/Setup!$C$13),W$7)</f>
        <v/>
      </c>
      <c r="BV467">
        <f>MIN(X466*(1+X$6/Setup!$C$13),X$7)</f>
        <v/>
      </c>
      <c r="BW467">
        <f>MIN(Y466*(1+Y$6/Setup!$C$13),Y$7)</f>
        <v/>
      </c>
      <c r="BX467">
        <f>MIN(Z466*(1+Z$6/Setup!$C$13),Z$7)</f>
        <v/>
      </c>
      <c r="BY467">
        <f>MIN(AA466*(1+AA$6/Setup!$C$13),AA$7)</f>
        <v/>
      </c>
      <c r="BZ467">
        <f>MIN(AB466*(1+AB$6/Setup!$C$13),AB$7)</f>
        <v/>
      </c>
      <c r="CA467">
        <f>MIN(AC466*(1+AC$6/Setup!$C$13),AC$7)</f>
        <v/>
      </c>
      <c r="CB467">
        <f>MIN(AD466*(1+AD$6/Setup!$C$13),AD$7)</f>
        <v/>
      </c>
      <c r="CC467">
        <f>MIN(AE466*(1+AE$6/Setup!$C$13),AE$7)</f>
        <v/>
      </c>
      <c r="CD467">
        <f>MIN(AF466*(1+AF$6/Setup!$C$13),AF$7)</f>
        <v/>
      </c>
      <c r="CE467">
        <f>MIN(AG466*(1+AG$6/Setup!$C$13),AG$7)</f>
        <v/>
      </c>
      <c r="CF467">
        <f>MIN(AH466*(1+AH$6/Setup!$C$13),AH$7)</f>
        <v/>
      </c>
      <c r="CG467">
        <f>MIN(AI466*(1+AI$6/Setup!$C$13),AI$7)</f>
        <v/>
      </c>
      <c r="CH467">
        <f>MIN(AJ466*(1+AJ$6/Setup!$C$13),AJ$7)</f>
        <v/>
      </c>
      <c r="CI467">
        <f>MIN(AK466*(1+AK$6/Setup!$C$13),AK$7)</f>
        <v/>
      </c>
      <c r="CJ467">
        <f>MIN(AL466*(1+AL$6/Setup!$C$13),AL$7)</f>
        <v/>
      </c>
      <c r="CK467">
        <f>MIN(AM466*(1+AM$6/Setup!$C$13),AM$7)</f>
        <v/>
      </c>
      <c r="CL467">
        <f>MIN(AN466*(1+AN$6/Setup!$C$13),AN$7)</f>
        <v/>
      </c>
      <c r="CM467">
        <f>MIN(AO466*(1+AO$6/Setup!$C$13),AO$7)</f>
        <v/>
      </c>
      <c r="CN467">
        <f>MIN(AP466*(1+AP$6/Setup!$C$13),AP$7)</f>
        <v/>
      </c>
      <c r="CO467">
        <f>MIN(AQ466*(1+AQ$6/Setup!$C$13),AQ$7)</f>
        <v/>
      </c>
      <c r="CP467">
        <f>MIN(AR466*(1+AR$6/Setup!$C$13),AR$7)</f>
        <v/>
      </c>
      <c r="CQ467">
        <f>MIN(AS466*(1+AS$6/Setup!$C$13),AS$7)</f>
        <v/>
      </c>
      <c r="CR467">
        <f>MIN(AT466*(1+AT$6/Setup!$C$13),AT$7)</f>
        <v/>
      </c>
      <c r="CS467">
        <f>MIN(AU466*(1+AU$6/Setup!$C$13),AU$7)</f>
        <v/>
      </c>
      <c r="CT467">
        <f>MIN(AV466*(1+AV$6/Setup!$C$13),AV$7)</f>
        <v/>
      </c>
      <c r="CU467">
        <f>MIN(AW466*(1+AW$6/Setup!$C$13),AW$7)</f>
        <v/>
      </c>
      <c r="CV467">
        <f>MIN(AX466*(1+AX$6/Setup!$C$13),AX$7)</f>
        <v/>
      </c>
      <c r="CW467">
        <f>MIN(AY466*(1+AY$6/Setup!$C$13),AY$7)</f>
        <v/>
      </c>
      <c r="CX467">
        <f>MIN(AZ466*(1+AZ$6/Setup!$C$13),AZ$7)</f>
        <v/>
      </c>
      <c r="CY467">
        <f>MIN(BA466*(1+BA$6/Setup!$C$13),BA$7)</f>
        <v/>
      </c>
      <c r="CZ467">
        <f>MIN(BB466*(1+BB$6/Setup!$C$13),BB$7)</f>
        <v/>
      </c>
      <c r="DA467">
        <f>MIN(BC466*(1+BC$6/Setup!$C$13),BC$7)</f>
        <v/>
      </c>
      <c r="DB467">
        <f>MIN(BD466*(1+BD$6/Setup!$C$13),BD$7)</f>
        <v/>
      </c>
      <c r="DC467">
        <f>MIN(BE466*(1+BE$6/Setup!$C$13),BE$7)</f>
        <v/>
      </c>
      <c r="DD467">
        <f>MIN(BF466*(1+BF$6/Setup!$C$13),BF$7)</f>
        <v/>
      </c>
      <c r="DE467">
        <f>MIN(BG466*(1+BG$6/Setup!$C$13),BG$7)</f>
        <v/>
      </c>
      <c r="DF467">
        <f>MIN(BH466*(1+BH$6/Setup!$C$13),BH$7)</f>
        <v/>
      </c>
      <c r="DG467">
        <f>MIN(BI466*(1+BI$6/Setup!$C$13),BI$7)</f>
        <v/>
      </c>
      <c r="DH467">
        <f>MIN(BJ466*(1+BJ$6/Setup!$C$13),BJ$7)</f>
        <v/>
      </c>
      <c r="DI467">
        <f>MIN(BK466*(1+BK$6/Setup!$C$13),BK$7)</f>
        <v/>
      </c>
      <c r="DJ467">
        <f>MIN(BL466*(1+BL$6/Setup!$C$13),BL$7)</f>
        <v/>
      </c>
      <c r="DK467">
        <f>MIN(BM466*(1+BM$6/Setup!$C$13),BM$7)</f>
        <v/>
      </c>
      <c r="DL467">
        <f>MIN(BN466*(1+BN$6/Setup!$C$13),BN$7)</f>
        <v/>
      </c>
      <c r="DM467">
        <f>MIN(BO466*(1+BO$6/Setup!$C$13),BO$7)</f>
        <v/>
      </c>
      <c r="DN467">
        <f>MIN(BP466*(1+BP$6/Setup!$C$13),BP$7)</f>
        <v/>
      </c>
      <c r="DO467">
        <f>MIN(BQ466*(1+BQ$6/Setup!$C$13),BQ$7)</f>
        <v/>
      </c>
      <c r="DP467">
        <f>MIN(T466*(1+T$6/Setup!$C$13)-BR467,$H467)</f>
        <v/>
      </c>
      <c r="DQ467">
        <f>MIN(U466*(1+U$6/Setup!$C$13)-BS467,MAX(0,$H467-SUM($DP467:DP467)))</f>
        <v/>
      </c>
      <c r="DR467">
        <f>MIN(V466*(1+V$6/Setup!$C$13)-BT467,MAX(0,$H467-SUM($DP467:DQ467)))</f>
        <v/>
      </c>
      <c r="DS467">
        <f>MIN(W466*(1+W$6/Setup!$C$13)-BU467,MAX(0,$H467-SUM($DP467:DR467)))</f>
        <v/>
      </c>
      <c r="DT467">
        <f>MIN(X466*(1+X$6/Setup!$C$13)-BV467,MAX(0,$H467-SUM($DP467:DS467)))</f>
        <v/>
      </c>
      <c r="DU467">
        <f>MIN(Y466*(1+Y$6/Setup!$C$13)-BW467,MAX(0,$H467-SUM($DP467:DT467)))</f>
        <v/>
      </c>
      <c r="DV467">
        <f>MIN(Z466*(1+Z$6/Setup!$C$13)-BX467,MAX(0,$H467-SUM($DP467:DU467)))</f>
        <v/>
      </c>
      <c r="DW467">
        <f>MIN(AA466*(1+AA$6/Setup!$C$13)-BY467,MAX(0,$H467-SUM($DP467:DV467)))</f>
        <v/>
      </c>
      <c r="DX467">
        <f>MIN(AB466*(1+AB$6/Setup!$C$13)-BZ467,MAX(0,$H467-SUM($DP467:DW467)))</f>
        <v/>
      </c>
      <c r="DY467">
        <f>MIN(AC466*(1+AC$6/Setup!$C$13)-CA467,MAX(0,$H467-SUM($DP467:DX467)))</f>
        <v/>
      </c>
      <c r="DZ467">
        <f>MIN(AD466*(1+AD$6/Setup!$C$13)-CB467,MAX(0,$H467-SUM($DP467:DY467)))</f>
        <v/>
      </c>
      <c r="EA467">
        <f>MIN(AE466*(1+AE$6/Setup!$C$13)-CC467,MAX(0,$H467-SUM($DP467:DZ467)))</f>
        <v/>
      </c>
      <c r="EB467">
        <f>MIN(AF466*(1+AF$6/Setup!$C$13)-CD467,MAX(0,$H467-SUM($DP467:EA467)))</f>
        <v/>
      </c>
      <c r="EC467">
        <f>MIN(AG466*(1+AG$6/Setup!$C$13)-CE467,MAX(0,$H467-SUM($DP467:EB467)))</f>
        <v/>
      </c>
      <c r="ED467">
        <f>MIN(AH466*(1+AH$6/Setup!$C$13)-CF467,MAX(0,$H467-SUM($DP467:EC467)))</f>
        <v/>
      </c>
      <c r="EE467">
        <f>MIN(AI466*(1+AI$6/Setup!$C$13)-CG467,MAX(0,$H467-SUM($DP467:ED467)))</f>
        <v/>
      </c>
      <c r="EF467">
        <f>MIN(AJ466*(1+AJ$6/Setup!$C$13)-CH467,MAX(0,$H467-SUM($DP467:EE467)))</f>
        <v/>
      </c>
      <c r="EG467">
        <f>MIN(AK466*(1+AK$6/Setup!$C$13)-CI467,MAX(0,$H467-SUM($DP467:EF467)))</f>
        <v/>
      </c>
      <c r="EH467">
        <f>MIN(AL466*(1+AL$6/Setup!$C$13)-CJ467,MAX(0,$H467-SUM($DP467:EG467)))</f>
        <v/>
      </c>
      <c r="EI467">
        <f>MIN(AM466*(1+AM$6/Setup!$C$13)-CK467,MAX(0,$H467-SUM($DP467:EH467)))</f>
        <v/>
      </c>
      <c r="EJ467">
        <f>MIN(AN466*(1+AN$6/Setup!$C$13)-CL467,MAX(0,$H467-SUM($DP467:EI467)))</f>
        <v/>
      </c>
      <c r="EK467">
        <f>MIN(AO466*(1+AO$6/Setup!$C$13)-CM467,MAX(0,$H467-SUM($DP467:EJ467)))</f>
        <v/>
      </c>
      <c r="EL467">
        <f>MIN(AP466*(1+AP$6/Setup!$C$13)-CN467,MAX(0,$H467-SUM($DP467:EK467)))</f>
        <v/>
      </c>
      <c r="EM467">
        <f>MIN(AQ466*(1+AQ$6/Setup!$C$13)-CO467,MAX(0,$H467-SUM($DP467:EL467)))</f>
        <v/>
      </c>
      <c r="EN467">
        <f>MIN(AR466*(1+AR$6/Setup!$C$13)-CP467,MAX(0,$H467-SUM($DP467:EM467)))</f>
        <v/>
      </c>
      <c r="EO467">
        <f>MIN(AS466*(1+AS$6/Setup!$C$13)-CQ467,MAX(0,$H467-SUM($DP467:EN467)))</f>
        <v/>
      </c>
      <c r="EP467">
        <f>MIN(AT466*(1+AT$6/Setup!$C$13)-CR467,MAX(0,$H467-SUM($DP467:EO467)))</f>
        <v/>
      </c>
      <c r="EQ467">
        <f>MIN(AU466*(1+AU$6/Setup!$C$13)-CS467,MAX(0,$H467-SUM($DP467:EP467)))</f>
        <v/>
      </c>
      <c r="ER467">
        <f>MIN(AV466*(1+AV$6/Setup!$C$13)-CT467,MAX(0,$H467-SUM($DP467:EQ467)))</f>
        <v/>
      </c>
      <c r="ES467">
        <f>MIN(AW466*(1+AW$6/Setup!$C$13)-CU467,MAX(0,$H467-SUM($DP467:ER467)))</f>
        <v/>
      </c>
      <c r="ET467">
        <f>MIN(AX466*(1+AX$6/Setup!$C$13)-CV467,MAX(0,$H467-SUM($DP467:ES467)))</f>
        <v/>
      </c>
      <c r="EU467">
        <f>MIN(AY466*(1+AY$6/Setup!$C$13)-CW467,MAX(0,$H467-SUM($DP467:ET467)))</f>
        <v/>
      </c>
      <c r="EV467">
        <f>MIN(AZ466*(1+AZ$6/Setup!$C$13)-CX467,MAX(0,$H467-SUM($DP467:EU467)))</f>
        <v/>
      </c>
      <c r="EW467">
        <f>MIN(BA466*(1+BA$6/Setup!$C$13)-CY467,MAX(0,$H467-SUM($DP467:EV467)))</f>
        <v/>
      </c>
      <c r="EX467">
        <f>MIN(BB466*(1+BB$6/Setup!$C$13)-CZ467,MAX(0,$H467-SUM($DP467:EW467)))</f>
        <v/>
      </c>
      <c r="EY467">
        <f>MIN(BC466*(1+BC$6/Setup!$C$13)-DA467,MAX(0,$H467-SUM($DP467:EX467)))</f>
        <v/>
      </c>
      <c r="EZ467">
        <f>MIN(BD466*(1+BD$6/Setup!$C$13)-DB467,MAX(0,$H467-SUM($DP467:EY467)))</f>
        <v/>
      </c>
      <c r="FA467">
        <f>MIN(BE466*(1+BE$6/Setup!$C$13)-DC467,MAX(0,$H467-SUM($DP467:EZ467)))</f>
        <v/>
      </c>
      <c r="FB467">
        <f>MIN(BF466*(1+BF$6/Setup!$C$13)-DD467,MAX(0,$H467-SUM($DP467:FA467)))</f>
        <v/>
      </c>
      <c r="FC467">
        <f>MIN(BG466*(1+BG$6/Setup!$C$13)-DE467,MAX(0,$H467-SUM($DP467:FB467)))</f>
        <v/>
      </c>
      <c r="FD467">
        <f>MIN(BH466*(1+BH$6/Setup!$C$13)-DF467,MAX(0,$H467-SUM($DP467:FC467)))</f>
        <v/>
      </c>
      <c r="FE467">
        <f>MIN(BI466*(1+BI$6/Setup!$C$13)-DG467,MAX(0,$H467-SUM($DP467:FD467)))</f>
        <v/>
      </c>
      <c r="FF467">
        <f>MIN(BJ466*(1+BJ$6/Setup!$C$13)-DH467,MAX(0,$H467-SUM($DP467:FE467)))</f>
        <v/>
      </c>
      <c r="FG467">
        <f>MIN(BK466*(1+BK$6/Setup!$C$13)-DI467,MAX(0,$H467-SUM($DP467:FF467)))</f>
        <v/>
      </c>
      <c r="FH467">
        <f>MIN(BL466*(1+BL$6/Setup!$C$13)-DJ467,MAX(0,$H467-SUM($DP467:FG467)))</f>
        <v/>
      </c>
      <c r="FI467">
        <f>MIN(BM466*(1+BM$6/Setup!$C$13)-DK467,MAX(0,$H467-SUM($DP467:FH467)))</f>
        <v/>
      </c>
      <c r="FJ467">
        <f>MIN(BN466*(1+BN$6/Setup!$C$13)-DL467,MAX(0,$H467-SUM($DP467:FI467)))</f>
        <v/>
      </c>
      <c r="FK467">
        <f>MIN(BO466*(1+BO$6/Setup!$C$13)-DM467,MAX(0,$H467-SUM($DP467:FJ467)))</f>
        <v/>
      </c>
      <c r="FL467">
        <f>MIN(BP466*(1+BP$6/Setup!$C$13)-DN467,MAX(0,$H467-SUM($DP467:FK467)))</f>
        <v/>
      </c>
      <c r="FM467">
        <f>MIN(BQ466*(1+BQ$6/Setup!$C$13)-DO467,MAX(0,$H467-SUM($DP467:FL467)))</f>
        <v/>
      </c>
    </row>
    <row r="468">
      <c r="A468">
        <f>A467+1</f>
        <v/>
      </c>
      <c r="B468">
        <f>IF(Setup!$C$6="Every week",Setup!$C$7+7*(A468-1),IF(Setup!$C$6="Every 2 weeks",Setup!$C$7+14*(A468-1),IF(Setup!$C$6="Every month",EDATE(Setup!$C$7,A468-1),EOMONTH(Setup!$C$7,INT((A468-1+Setup!$C$20)/2)-1)+MIN(IF(MOD(A468-1+Setup!$C$20,2)=0,Setup!$C$18,Setup!$C$19),DAY(EOMONTH(Setup!$C$7,INT((A468-1+Setup!$C$20)/2)))))))</f>
        <v/>
      </c>
      <c r="C468">
        <f>N('Paycheck Plan'!J464)</f>
        <v/>
      </c>
      <c r="D468">
        <f>N('Paycheck Plan'!K464)</f>
        <v/>
      </c>
      <c r="E468">
        <f>MIN(MAX(0,Setup!$C$10-F467),MAX(0,Setup!$C$8+C468-G468))</f>
        <v/>
      </c>
      <c r="F468">
        <f>F467+E468</f>
        <v/>
      </c>
      <c r="G468">
        <f>MIN(Setup!$C$14,MAX(0,Setup!$C$8+C468))</f>
        <v/>
      </c>
      <c r="H468">
        <f>MAX(0,Setup!$C$8+C468-G468-E468)+SUM($T$7:$BQ$7)-SUM(BR468:DO468)</f>
        <v/>
      </c>
      <c r="I468">
        <f>SUMPRODUCT(T467:BQ467,$T$6:$BQ$6)/Setup!$C$13</f>
        <v/>
      </c>
      <c r="J468">
        <f>SUM(T468:BQ468)</f>
        <v/>
      </c>
      <c r="K468">
        <f>IF(MAX(DP468:FM468)&gt;0,MATCH(MAX(DP468:FM468),DP468:FM468,0),1)</f>
        <v/>
      </c>
      <c r="T468">
        <f>MAX(0,T467*(1+T$6/Setup!$C$13)-BR468-DP468)+IF($K468=1,$D468,0)</f>
        <v/>
      </c>
      <c r="U468">
        <f>MAX(0,U467*(1+U$6/Setup!$C$13)-BS468-DQ468)+IF($K468=2,$D468,0)</f>
        <v/>
      </c>
      <c r="V468">
        <f>MAX(0,V467*(1+V$6/Setup!$C$13)-BT468-DR468)+IF($K468=3,$D468,0)</f>
        <v/>
      </c>
      <c r="W468">
        <f>MAX(0,W467*(1+W$6/Setup!$C$13)-BU468-DS468)+IF($K468=4,$D468,0)</f>
        <v/>
      </c>
      <c r="X468">
        <f>MAX(0,X467*(1+X$6/Setup!$C$13)-BV468-DT468)+IF($K468=5,$D468,0)</f>
        <v/>
      </c>
      <c r="Y468">
        <f>MAX(0,Y467*(1+Y$6/Setup!$C$13)-BW468-DU468)+IF($K468=6,$D468,0)</f>
        <v/>
      </c>
      <c r="Z468">
        <f>MAX(0,Z467*(1+Z$6/Setup!$C$13)-BX468-DV468)+IF($K468=7,$D468,0)</f>
        <v/>
      </c>
      <c r="AA468">
        <f>MAX(0,AA467*(1+AA$6/Setup!$C$13)-BY468-DW468)+IF($K468=8,$D468,0)</f>
        <v/>
      </c>
      <c r="AB468">
        <f>MAX(0,AB467*(1+AB$6/Setup!$C$13)-BZ468-DX468)+IF($K468=9,$D468,0)</f>
        <v/>
      </c>
      <c r="AC468">
        <f>MAX(0,AC467*(1+AC$6/Setup!$C$13)-CA468-DY468)+IF($K468=10,$D468,0)</f>
        <v/>
      </c>
      <c r="AD468">
        <f>MAX(0,AD467*(1+AD$6/Setup!$C$13)-CB468-DZ468)+IF($K468=11,$D468,0)</f>
        <v/>
      </c>
      <c r="AE468">
        <f>MAX(0,AE467*(1+AE$6/Setup!$C$13)-CC468-EA468)+IF($K468=12,$D468,0)</f>
        <v/>
      </c>
      <c r="AF468">
        <f>MAX(0,AF467*(1+AF$6/Setup!$C$13)-CD468-EB468)+IF($K468=13,$D468,0)</f>
        <v/>
      </c>
      <c r="AG468">
        <f>MAX(0,AG467*(1+AG$6/Setup!$C$13)-CE468-EC468)+IF($K468=14,$D468,0)</f>
        <v/>
      </c>
      <c r="AH468">
        <f>MAX(0,AH467*(1+AH$6/Setup!$C$13)-CF468-ED468)+IF($K468=15,$D468,0)</f>
        <v/>
      </c>
      <c r="AI468">
        <f>MAX(0,AI467*(1+AI$6/Setup!$C$13)-CG468-EE468)+IF($K468=16,$D468,0)</f>
        <v/>
      </c>
      <c r="AJ468">
        <f>MAX(0,AJ467*(1+AJ$6/Setup!$C$13)-CH468-EF468)+IF($K468=17,$D468,0)</f>
        <v/>
      </c>
      <c r="AK468">
        <f>MAX(0,AK467*(1+AK$6/Setup!$C$13)-CI468-EG468)+IF($K468=18,$D468,0)</f>
        <v/>
      </c>
      <c r="AL468">
        <f>MAX(0,AL467*(1+AL$6/Setup!$C$13)-CJ468-EH468)+IF($K468=19,$D468,0)</f>
        <v/>
      </c>
      <c r="AM468">
        <f>MAX(0,AM467*(1+AM$6/Setup!$C$13)-CK468-EI468)+IF($K468=20,$D468,0)</f>
        <v/>
      </c>
      <c r="AN468">
        <f>MAX(0,AN467*(1+AN$6/Setup!$C$13)-CL468-EJ468)+IF($K468=21,$D468,0)</f>
        <v/>
      </c>
      <c r="AO468">
        <f>MAX(0,AO467*(1+AO$6/Setup!$C$13)-CM468-EK468)+IF($K468=22,$D468,0)</f>
        <v/>
      </c>
      <c r="AP468">
        <f>MAX(0,AP467*(1+AP$6/Setup!$C$13)-CN468-EL468)+IF($K468=23,$D468,0)</f>
        <v/>
      </c>
      <c r="AQ468">
        <f>MAX(0,AQ467*(1+AQ$6/Setup!$C$13)-CO468-EM468)+IF($K468=24,$D468,0)</f>
        <v/>
      </c>
      <c r="AR468">
        <f>MAX(0,AR467*(1+AR$6/Setup!$C$13)-CP468-EN468)+IF($K468=25,$D468,0)</f>
        <v/>
      </c>
      <c r="AS468">
        <f>MAX(0,AS467*(1+AS$6/Setup!$C$13)-CQ468-EO468)+IF($K468=26,$D468,0)</f>
        <v/>
      </c>
      <c r="AT468">
        <f>MAX(0,AT467*(1+AT$6/Setup!$C$13)-CR468-EP468)+IF($K468=27,$D468,0)</f>
        <v/>
      </c>
      <c r="AU468">
        <f>MAX(0,AU467*(1+AU$6/Setup!$C$13)-CS468-EQ468)+IF($K468=28,$D468,0)</f>
        <v/>
      </c>
      <c r="AV468">
        <f>MAX(0,AV467*(1+AV$6/Setup!$C$13)-CT468-ER468)+IF($K468=29,$D468,0)</f>
        <v/>
      </c>
      <c r="AW468">
        <f>MAX(0,AW467*(1+AW$6/Setup!$C$13)-CU468-ES468)+IF($K468=30,$D468,0)</f>
        <v/>
      </c>
      <c r="AX468">
        <f>MAX(0,AX467*(1+AX$6/Setup!$C$13)-CV468-ET468)+IF($K468=31,$D468,0)</f>
        <v/>
      </c>
      <c r="AY468">
        <f>MAX(0,AY467*(1+AY$6/Setup!$C$13)-CW468-EU468)+IF($K468=32,$D468,0)</f>
        <v/>
      </c>
      <c r="AZ468">
        <f>MAX(0,AZ467*(1+AZ$6/Setup!$C$13)-CX468-EV468)+IF($K468=33,$D468,0)</f>
        <v/>
      </c>
      <c r="BA468">
        <f>MAX(0,BA467*(1+BA$6/Setup!$C$13)-CY468-EW468)+IF($K468=34,$D468,0)</f>
        <v/>
      </c>
      <c r="BB468">
        <f>MAX(0,BB467*(1+BB$6/Setup!$C$13)-CZ468-EX468)+IF($K468=35,$D468,0)</f>
        <v/>
      </c>
      <c r="BC468">
        <f>MAX(0,BC467*(1+BC$6/Setup!$C$13)-DA468-EY468)+IF($K468=36,$D468,0)</f>
        <v/>
      </c>
      <c r="BD468">
        <f>MAX(0,BD467*(1+BD$6/Setup!$C$13)-DB468-EZ468)+IF($K468=37,$D468,0)</f>
        <v/>
      </c>
      <c r="BE468">
        <f>MAX(0,BE467*(1+BE$6/Setup!$C$13)-DC468-FA468)+IF($K468=38,$D468,0)</f>
        <v/>
      </c>
      <c r="BF468">
        <f>MAX(0,BF467*(1+BF$6/Setup!$C$13)-DD468-FB468)+IF($K468=39,$D468,0)</f>
        <v/>
      </c>
      <c r="BG468">
        <f>MAX(0,BG467*(1+BG$6/Setup!$C$13)-DE468-FC468)+IF($K468=40,$D468,0)</f>
        <v/>
      </c>
      <c r="BH468">
        <f>MAX(0,BH467*(1+BH$6/Setup!$C$13)-DF468-FD468)+IF($K468=41,$D468,0)</f>
        <v/>
      </c>
      <c r="BI468">
        <f>MAX(0,BI467*(1+BI$6/Setup!$C$13)-DG468-FE468)+IF($K468=42,$D468,0)</f>
        <v/>
      </c>
      <c r="BJ468">
        <f>MAX(0,BJ467*(1+BJ$6/Setup!$C$13)-DH468-FF468)+IF($K468=43,$D468,0)</f>
        <v/>
      </c>
      <c r="BK468">
        <f>MAX(0,BK467*(1+BK$6/Setup!$C$13)-DI468-FG468)+IF($K468=44,$D468,0)</f>
        <v/>
      </c>
      <c r="BL468">
        <f>MAX(0,BL467*(1+BL$6/Setup!$C$13)-DJ468-FH468)+IF($K468=45,$D468,0)</f>
        <v/>
      </c>
      <c r="BM468">
        <f>MAX(0,BM467*(1+BM$6/Setup!$C$13)-DK468-FI468)+IF($K468=46,$D468,0)</f>
        <v/>
      </c>
      <c r="BN468">
        <f>MAX(0,BN467*(1+BN$6/Setup!$C$13)-DL468-FJ468)+IF($K468=47,$D468,0)</f>
        <v/>
      </c>
      <c r="BO468">
        <f>MAX(0,BO467*(1+BO$6/Setup!$C$13)-DM468-FK468)+IF($K468=48,$D468,0)</f>
        <v/>
      </c>
      <c r="BP468">
        <f>MAX(0,BP467*(1+BP$6/Setup!$C$13)-DN468-FL468)+IF($K468=49,$D468,0)</f>
        <v/>
      </c>
      <c r="BQ468">
        <f>MAX(0,BQ467*(1+BQ$6/Setup!$C$13)-DO468-FM468)+IF($K468=50,$D468,0)</f>
        <v/>
      </c>
      <c r="BR468">
        <f>MIN(T467*(1+T$6/Setup!$C$13),T$7)</f>
        <v/>
      </c>
      <c r="BS468">
        <f>MIN(U467*(1+U$6/Setup!$C$13),U$7)</f>
        <v/>
      </c>
      <c r="BT468">
        <f>MIN(V467*(1+V$6/Setup!$C$13),V$7)</f>
        <v/>
      </c>
      <c r="BU468">
        <f>MIN(W467*(1+W$6/Setup!$C$13),W$7)</f>
        <v/>
      </c>
      <c r="BV468">
        <f>MIN(X467*(1+X$6/Setup!$C$13),X$7)</f>
        <v/>
      </c>
      <c r="BW468">
        <f>MIN(Y467*(1+Y$6/Setup!$C$13),Y$7)</f>
        <v/>
      </c>
      <c r="BX468">
        <f>MIN(Z467*(1+Z$6/Setup!$C$13),Z$7)</f>
        <v/>
      </c>
      <c r="BY468">
        <f>MIN(AA467*(1+AA$6/Setup!$C$13),AA$7)</f>
        <v/>
      </c>
      <c r="BZ468">
        <f>MIN(AB467*(1+AB$6/Setup!$C$13),AB$7)</f>
        <v/>
      </c>
      <c r="CA468">
        <f>MIN(AC467*(1+AC$6/Setup!$C$13),AC$7)</f>
        <v/>
      </c>
      <c r="CB468">
        <f>MIN(AD467*(1+AD$6/Setup!$C$13),AD$7)</f>
        <v/>
      </c>
      <c r="CC468">
        <f>MIN(AE467*(1+AE$6/Setup!$C$13),AE$7)</f>
        <v/>
      </c>
      <c r="CD468">
        <f>MIN(AF467*(1+AF$6/Setup!$C$13),AF$7)</f>
        <v/>
      </c>
      <c r="CE468">
        <f>MIN(AG467*(1+AG$6/Setup!$C$13),AG$7)</f>
        <v/>
      </c>
      <c r="CF468">
        <f>MIN(AH467*(1+AH$6/Setup!$C$13),AH$7)</f>
        <v/>
      </c>
      <c r="CG468">
        <f>MIN(AI467*(1+AI$6/Setup!$C$13),AI$7)</f>
        <v/>
      </c>
      <c r="CH468">
        <f>MIN(AJ467*(1+AJ$6/Setup!$C$13),AJ$7)</f>
        <v/>
      </c>
      <c r="CI468">
        <f>MIN(AK467*(1+AK$6/Setup!$C$13),AK$7)</f>
        <v/>
      </c>
      <c r="CJ468">
        <f>MIN(AL467*(1+AL$6/Setup!$C$13),AL$7)</f>
        <v/>
      </c>
      <c r="CK468">
        <f>MIN(AM467*(1+AM$6/Setup!$C$13),AM$7)</f>
        <v/>
      </c>
      <c r="CL468">
        <f>MIN(AN467*(1+AN$6/Setup!$C$13),AN$7)</f>
        <v/>
      </c>
      <c r="CM468">
        <f>MIN(AO467*(1+AO$6/Setup!$C$13),AO$7)</f>
        <v/>
      </c>
      <c r="CN468">
        <f>MIN(AP467*(1+AP$6/Setup!$C$13),AP$7)</f>
        <v/>
      </c>
      <c r="CO468">
        <f>MIN(AQ467*(1+AQ$6/Setup!$C$13),AQ$7)</f>
        <v/>
      </c>
      <c r="CP468">
        <f>MIN(AR467*(1+AR$6/Setup!$C$13),AR$7)</f>
        <v/>
      </c>
      <c r="CQ468">
        <f>MIN(AS467*(1+AS$6/Setup!$C$13),AS$7)</f>
        <v/>
      </c>
      <c r="CR468">
        <f>MIN(AT467*(1+AT$6/Setup!$C$13),AT$7)</f>
        <v/>
      </c>
      <c r="CS468">
        <f>MIN(AU467*(1+AU$6/Setup!$C$13),AU$7)</f>
        <v/>
      </c>
      <c r="CT468">
        <f>MIN(AV467*(1+AV$6/Setup!$C$13),AV$7)</f>
        <v/>
      </c>
      <c r="CU468">
        <f>MIN(AW467*(1+AW$6/Setup!$C$13),AW$7)</f>
        <v/>
      </c>
      <c r="CV468">
        <f>MIN(AX467*(1+AX$6/Setup!$C$13),AX$7)</f>
        <v/>
      </c>
      <c r="CW468">
        <f>MIN(AY467*(1+AY$6/Setup!$C$13),AY$7)</f>
        <v/>
      </c>
      <c r="CX468">
        <f>MIN(AZ467*(1+AZ$6/Setup!$C$13),AZ$7)</f>
        <v/>
      </c>
      <c r="CY468">
        <f>MIN(BA467*(1+BA$6/Setup!$C$13),BA$7)</f>
        <v/>
      </c>
      <c r="CZ468">
        <f>MIN(BB467*(1+BB$6/Setup!$C$13),BB$7)</f>
        <v/>
      </c>
      <c r="DA468">
        <f>MIN(BC467*(1+BC$6/Setup!$C$13),BC$7)</f>
        <v/>
      </c>
      <c r="DB468">
        <f>MIN(BD467*(1+BD$6/Setup!$C$13),BD$7)</f>
        <v/>
      </c>
      <c r="DC468">
        <f>MIN(BE467*(1+BE$6/Setup!$C$13),BE$7)</f>
        <v/>
      </c>
      <c r="DD468">
        <f>MIN(BF467*(1+BF$6/Setup!$C$13),BF$7)</f>
        <v/>
      </c>
      <c r="DE468">
        <f>MIN(BG467*(1+BG$6/Setup!$C$13),BG$7)</f>
        <v/>
      </c>
      <c r="DF468">
        <f>MIN(BH467*(1+BH$6/Setup!$C$13),BH$7)</f>
        <v/>
      </c>
      <c r="DG468">
        <f>MIN(BI467*(1+BI$6/Setup!$C$13),BI$7)</f>
        <v/>
      </c>
      <c r="DH468">
        <f>MIN(BJ467*(1+BJ$6/Setup!$C$13),BJ$7)</f>
        <v/>
      </c>
      <c r="DI468">
        <f>MIN(BK467*(1+BK$6/Setup!$C$13),BK$7)</f>
        <v/>
      </c>
      <c r="DJ468">
        <f>MIN(BL467*(1+BL$6/Setup!$C$13),BL$7)</f>
        <v/>
      </c>
      <c r="DK468">
        <f>MIN(BM467*(1+BM$6/Setup!$C$13),BM$7)</f>
        <v/>
      </c>
      <c r="DL468">
        <f>MIN(BN467*(1+BN$6/Setup!$C$13),BN$7)</f>
        <v/>
      </c>
      <c r="DM468">
        <f>MIN(BO467*(1+BO$6/Setup!$C$13),BO$7)</f>
        <v/>
      </c>
      <c r="DN468">
        <f>MIN(BP467*(1+BP$6/Setup!$C$13),BP$7)</f>
        <v/>
      </c>
      <c r="DO468">
        <f>MIN(BQ467*(1+BQ$6/Setup!$C$13),BQ$7)</f>
        <v/>
      </c>
      <c r="DP468">
        <f>MIN(T467*(1+T$6/Setup!$C$13)-BR468,$H468)</f>
        <v/>
      </c>
      <c r="DQ468">
        <f>MIN(U467*(1+U$6/Setup!$C$13)-BS468,MAX(0,$H468-SUM($DP468:DP468)))</f>
        <v/>
      </c>
      <c r="DR468">
        <f>MIN(V467*(1+V$6/Setup!$C$13)-BT468,MAX(0,$H468-SUM($DP468:DQ468)))</f>
        <v/>
      </c>
      <c r="DS468">
        <f>MIN(W467*(1+W$6/Setup!$C$13)-BU468,MAX(0,$H468-SUM($DP468:DR468)))</f>
        <v/>
      </c>
      <c r="DT468">
        <f>MIN(X467*(1+X$6/Setup!$C$13)-BV468,MAX(0,$H468-SUM($DP468:DS468)))</f>
        <v/>
      </c>
      <c r="DU468">
        <f>MIN(Y467*(1+Y$6/Setup!$C$13)-BW468,MAX(0,$H468-SUM($DP468:DT468)))</f>
        <v/>
      </c>
      <c r="DV468">
        <f>MIN(Z467*(1+Z$6/Setup!$C$13)-BX468,MAX(0,$H468-SUM($DP468:DU468)))</f>
        <v/>
      </c>
      <c r="DW468">
        <f>MIN(AA467*(1+AA$6/Setup!$C$13)-BY468,MAX(0,$H468-SUM($DP468:DV468)))</f>
        <v/>
      </c>
      <c r="DX468">
        <f>MIN(AB467*(1+AB$6/Setup!$C$13)-BZ468,MAX(0,$H468-SUM($DP468:DW468)))</f>
        <v/>
      </c>
      <c r="DY468">
        <f>MIN(AC467*(1+AC$6/Setup!$C$13)-CA468,MAX(0,$H468-SUM($DP468:DX468)))</f>
        <v/>
      </c>
      <c r="DZ468">
        <f>MIN(AD467*(1+AD$6/Setup!$C$13)-CB468,MAX(0,$H468-SUM($DP468:DY468)))</f>
        <v/>
      </c>
      <c r="EA468">
        <f>MIN(AE467*(1+AE$6/Setup!$C$13)-CC468,MAX(0,$H468-SUM($DP468:DZ468)))</f>
        <v/>
      </c>
      <c r="EB468">
        <f>MIN(AF467*(1+AF$6/Setup!$C$13)-CD468,MAX(0,$H468-SUM($DP468:EA468)))</f>
        <v/>
      </c>
      <c r="EC468">
        <f>MIN(AG467*(1+AG$6/Setup!$C$13)-CE468,MAX(0,$H468-SUM($DP468:EB468)))</f>
        <v/>
      </c>
      <c r="ED468">
        <f>MIN(AH467*(1+AH$6/Setup!$C$13)-CF468,MAX(0,$H468-SUM($DP468:EC468)))</f>
        <v/>
      </c>
      <c r="EE468">
        <f>MIN(AI467*(1+AI$6/Setup!$C$13)-CG468,MAX(0,$H468-SUM($DP468:ED468)))</f>
        <v/>
      </c>
      <c r="EF468">
        <f>MIN(AJ467*(1+AJ$6/Setup!$C$13)-CH468,MAX(0,$H468-SUM($DP468:EE468)))</f>
        <v/>
      </c>
      <c r="EG468">
        <f>MIN(AK467*(1+AK$6/Setup!$C$13)-CI468,MAX(0,$H468-SUM($DP468:EF468)))</f>
        <v/>
      </c>
      <c r="EH468">
        <f>MIN(AL467*(1+AL$6/Setup!$C$13)-CJ468,MAX(0,$H468-SUM($DP468:EG468)))</f>
        <v/>
      </c>
      <c r="EI468">
        <f>MIN(AM467*(1+AM$6/Setup!$C$13)-CK468,MAX(0,$H468-SUM($DP468:EH468)))</f>
        <v/>
      </c>
      <c r="EJ468">
        <f>MIN(AN467*(1+AN$6/Setup!$C$13)-CL468,MAX(0,$H468-SUM($DP468:EI468)))</f>
        <v/>
      </c>
      <c r="EK468">
        <f>MIN(AO467*(1+AO$6/Setup!$C$13)-CM468,MAX(0,$H468-SUM($DP468:EJ468)))</f>
        <v/>
      </c>
      <c r="EL468">
        <f>MIN(AP467*(1+AP$6/Setup!$C$13)-CN468,MAX(0,$H468-SUM($DP468:EK468)))</f>
        <v/>
      </c>
      <c r="EM468">
        <f>MIN(AQ467*(1+AQ$6/Setup!$C$13)-CO468,MAX(0,$H468-SUM($DP468:EL468)))</f>
        <v/>
      </c>
      <c r="EN468">
        <f>MIN(AR467*(1+AR$6/Setup!$C$13)-CP468,MAX(0,$H468-SUM($DP468:EM468)))</f>
        <v/>
      </c>
      <c r="EO468">
        <f>MIN(AS467*(1+AS$6/Setup!$C$13)-CQ468,MAX(0,$H468-SUM($DP468:EN468)))</f>
        <v/>
      </c>
      <c r="EP468">
        <f>MIN(AT467*(1+AT$6/Setup!$C$13)-CR468,MAX(0,$H468-SUM($DP468:EO468)))</f>
        <v/>
      </c>
      <c r="EQ468">
        <f>MIN(AU467*(1+AU$6/Setup!$C$13)-CS468,MAX(0,$H468-SUM($DP468:EP468)))</f>
        <v/>
      </c>
      <c r="ER468">
        <f>MIN(AV467*(1+AV$6/Setup!$C$13)-CT468,MAX(0,$H468-SUM($DP468:EQ468)))</f>
        <v/>
      </c>
      <c r="ES468">
        <f>MIN(AW467*(1+AW$6/Setup!$C$13)-CU468,MAX(0,$H468-SUM($DP468:ER468)))</f>
        <v/>
      </c>
      <c r="ET468">
        <f>MIN(AX467*(1+AX$6/Setup!$C$13)-CV468,MAX(0,$H468-SUM($DP468:ES468)))</f>
        <v/>
      </c>
      <c r="EU468">
        <f>MIN(AY467*(1+AY$6/Setup!$C$13)-CW468,MAX(0,$H468-SUM($DP468:ET468)))</f>
        <v/>
      </c>
      <c r="EV468">
        <f>MIN(AZ467*(1+AZ$6/Setup!$C$13)-CX468,MAX(0,$H468-SUM($DP468:EU468)))</f>
        <v/>
      </c>
      <c r="EW468">
        <f>MIN(BA467*(1+BA$6/Setup!$C$13)-CY468,MAX(0,$H468-SUM($DP468:EV468)))</f>
        <v/>
      </c>
      <c r="EX468">
        <f>MIN(BB467*(1+BB$6/Setup!$C$13)-CZ468,MAX(0,$H468-SUM($DP468:EW468)))</f>
        <v/>
      </c>
      <c r="EY468">
        <f>MIN(BC467*(1+BC$6/Setup!$C$13)-DA468,MAX(0,$H468-SUM($DP468:EX468)))</f>
        <v/>
      </c>
      <c r="EZ468">
        <f>MIN(BD467*(1+BD$6/Setup!$C$13)-DB468,MAX(0,$H468-SUM($DP468:EY468)))</f>
        <v/>
      </c>
      <c r="FA468">
        <f>MIN(BE467*(1+BE$6/Setup!$C$13)-DC468,MAX(0,$H468-SUM($DP468:EZ468)))</f>
        <v/>
      </c>
      <c r="FB468">
        <f>MIN(BF467*(1+BF$6/Setup!$C$13)-DD468,MAX(0,$H468-SUM($DP468:FA468)))</f>
        <v/>
      </c>
      <c r="FC468">
        <f>MIN(BG467*(1+BG$6/Setup!$C$13)-DE468,MAX(0,$H468-SUM($DP468:FB468)))</f>
        <v/>
      </c>
      <c r="FD468">
        <f>MIN(BH467*(1+BH$6/Setup!$C$13)-DF468,MAX(0,$H468-SUM($DP468:FC468)))</f>
        <v/>
      </c>
      <c r="FE468">
        <f>MIN(BI467*(1+BI$6/Setup!$C$13)-DG468,MAX(0,$H468-SUM($DP468:FD468)))</f>
        <v/>
      </c>
      <c r="FF468">
        <f>MIN(BJ467*(1+BJ$6/Setup!$C$13)-DH468,MAX(0,$H468-SUM($DP468:FE468)))</f>
        <v/>
      </c>
      <c r="FG468">
        <f>MIN(BK467*(1+BK$6/Setup!$C$13)-DI468,MAX(0,$H468-SUM($DP468:FF468)))</f>
        <v/>
      </c>
      <c r="FH468">
        <f>MIN(BL467*(1+BL$6/Setup!$C$13)-DJ468,MAX(0,$H468-SUM($DP468:FG468)))</f>
        <v/>
      </c>
      <c r="FI468">
        <f>MIN(BM467*(1+BM$6/Setup!$C$13)-DK468,MAX(0,$H468-SUM($DP468:FH468)))</f>
        <v/>
      </c>
      <c r="FJ468">
        <f>MIN(BN467*(1+BN$6/Setup!$C$13)-DL468,MAX(0,$H468-SUM($DP468:FI468)))</f>
        <v/>
      </c>
      <c r="FK468">
        <f>MIN(BO467*(1+BO$6/Setup!$C$13)-DM468,MAX(0,$H468-SUM($DP468:FJ468)))</f>
        <v/>
      </c>
      <c r="FL468">
        <f>MIN(BP467*(1+BP$6/Setup!$C$13)-DN468,MAX(0,$H468-SUM($DP468:FK468)))</f>
        <v/>
      </c>
      <c r="FM468">
        <f>MIN(BQ467*(1+BQ$6/Setup!$C$13)-DO468,MAX(0,$H468-SUM($DP468:FL468)))</f>
        <v/>
      </c>
    </row>
    <row r="469">
      <c r="A469">
        <f>A468+1</f>
        <v/>
      </c>
      <c r="B469">
        <f>IF(Setup!$C$6="Every week",Setup!$C$7+7*(A469-1),IF(Setup!$C$6="Every 2 weeks",Setup!$C$7+14*(A469-1),IF(Setup!$C$6="Every month",EDATE(Setup!$C$7,A469-1),EOMONTH(Setup!$C$7,INT((A469-1+Setup!$C$20)/2)-1)+MIN(IF(MOD(A469-1+Setup!$C$20,2)=0,Setup!$C$18,Setup!$C$19),DAY(EOMONTH(Setup!$C$7,INT((A469-1+Setup!$C$20)/2)))))))</f>
        <v/>
      </c>
      <c r="C469">
        <f>N('Paycheck Plan'!J465)</f>
        <v/>
      </c>
      <c r="D469">
        <f>N('Paycheck Plan'!K465)</f>
        <v/>
      </c>
      <c r="E469">
        <f>MIN(MAX(0,Setup!$C$10-F468),MAX(0,Setup!$C$8+C469-G469))</f>
        <v/>
      </c>
      <c r="F469">
        <f>F468+E469</f>
        <v/>
      </c>
      <c r="G469">
        <f>MIN(Setup!$C$14,MAX(0,Setup!$C$8+C469))</f>
        <v/>
      </c>
      <c r="H469">
        <f>MAX(0,Setup!$C$8+C469-G469-E469)+SUM($T$7:$BQ$7)-SUM(BR469:DO469)</f>
        <v/>
      </c>
      <c r="I469">
        <f>SUMPRODUCT(T468:BQ468,$T$6:$BQ$6)/Setup!$C$13</f>
        <v/>
      </c>
      <c r="J469">
        <f>SUM(T469:BQ469)</f>
        <v/>
      </c>
      <c r="K469">
        <f>IF(MAX(DP469:FM469)&gt;0,MATCH(MAX(DP469:FM469),DP469:FM469,0),1)</f>
        <v/>
      </c>
      <c r="T469">
        <f>MAX(0,T468*(1+T$6/Setup!$C$13)-BR469-DP469)+IF($K469=1,$D469,0)</f>
        <v/>
      </c>
      <c r="U469">
        <f>MAX(0,U468*(1+U$6/Setup!$C$13)-BS469-DQ469)+IF($K469=2,$D469,0)</f>
        <v/>
      </c>
      <c r="V469">
        <f>MAX(0,V468*(1+V$6/Setup!$C$13)-BT469-DR469)+IF($K469=3,$D469,0)</f>
        <v/>
      </c>
      <c r="W469">
        <f>MAX(0,W468*(1+W$6/Setup!$C$13)-BU469-DS469)+IF($K469=4,$D469,0)</f>
        <v/>
      </c>
      <c r="X469">
        <f>MAX(0,X468*(1+X$6/Setup!$C$13)-BV469-DT469)+IF($K469=5,$D469,0)</f>
        <v/>
      </c>
      <c r="Y469">
        <f>MAX(0,Y468*(1+Y$6/Setup!$C$13)-BW469-DU469)+IF($K469=6,$D469,0)</f>
        <v/>
      </c>
      <c r="Z469">
        <f>MAX(0,Z468*(1+Z$6/Setup!$C$13)-BX469-DV469)+IF($K469=7,$D469,0)</f>
        <v/>
      </c>
      <c r="AA469">
        <f>MAX(0,AA468*(1+AA$6/Setup!$C$13)-BY469-DW469)+IF($K469=8,$D469,0)</f>
        <v/>
      </c>
      <c r="AB469">
        <f>MAX(0,AB468*(1+AB$6/Setup!$C$13)-BZ469-DX469)+IF($K469=9,$D469,0)</f>
        <v/>
      </c>
      <c r="AC469">
        <f>MAX(0,AC468*(1+AC$6/Setup!$C$13)-CA469-DY469)+IF($K469=10,$D469,0)</f>
        <v/>
      </c>
      <c r="AD469">
        <f>MAX(0,AD468*(1+AD$6/Setup!$C$13)-CB469-DZ469)+IF($K469=11,$D469,0)</f>
        <v/>
      </c>
      <c r="AE469">
        <f>MAX(0,AE468*(1+AE$6/Setup!$C$13)-CC469-EA469)+IF($K469=12,$D469,0)</f>
        <v/>
      </c>
      <c r="AF469">
        <f>MAX(0,AF468*(1+AF$6/Setup!$C$13)-CD469-EB469)+IF($K469=13,$D469,0)</f>
        <v/>
      </c>
      <c r="AG469">
        <f>MAX(0,AG468*(1+AG$6/Setup!$C$13)-CE469-EC469)+IF($K469=14,$D469,0)</f>
        <v/>
      </c>
      <c r="AH469">
        <f>MAX(0,AH468*(1+AH$6/Setup!$C$13)-CF469-ED469)+IF($K469=15,$D469,0)</f>
        <v/>
      </c>
      <c r="AI469">
        <f>MAX(0,AI468*(1+AI$6/Setup!$C$13)-CG469-EE469)+IF($K469=16,$D469,0)</f>
        <v/>
      </c>
      <c r="AJ469">
        <f>MAX(0,AJ468*(1+AJ$6/Setup!$C$13)-CH469-EF469)+IF($K469=17,$D469,0)</f>
        <v/>
      </c>
      <c r="AK469">
        <f>MAX(0,AK468*(1+AK$6/Setup!$C$13)-CI469-EG469)+IF($K469=18,$D469,0)</f>
        <v/>
      </c>
      <c r="AL469">
        <f>MAX(0,AL468*(1+AL$6/Setup!$C$13)-CJ469-EH469)+IF($K469=19,$D469,0)</f>
        <v/>
      </c>
      <c r="AM469">
        <f>MAX(0,AM468*(1+AM$6/Setup!$C$13)-CK469-EI469)+IF($K469=20,$D469,0)</f>
        <v/>
      </c>
      <c r="AN469">
        <f>MAX(0,AN468*(1+AN$6/Setup!$C$13)-CL469-EJ469)+IF($K469=21,$D469,0)</f>
        <v/>
      </c>
      <c r="AO469">
        <f>MAX(0,AO468*(1+AO$6/Setup!$C$13)-CM469-EK469)+IF($K469=22,$D469,0)</f>
        <v/>
      </c>
      <c r="AP469">
        <f>MAX(0,AP468*(1+AP$6/Setup!$C$13)-CN469-EL469)+IF($K469=23,$D469,0)</f>
        <v/>
      </c>
      <c r="AQ469">
        <f>MAX(0,AQ468*(1+AQ$6/Setup!$C$13)-CO469-EM469)+IF($K469=24,$D469,0)</f>
        <v/>
      </c>
      <c r="AR469">
        <f>MAX(0,AR468*(1+AR$6/Setup!$C$13)-CP469-EN469)+IF($K469=25,$D469,0)</f>
        <v/>
      </c>
      <c r="AS469">
        <f>MAX(0,AS468*(1+AS$6/Setup!$C$13)-CQ469-EO469)+IF($K469=26,$D469,0)</f>
        <v/>
      </c>
      <c r="AT469">
        <f>MAX(0,AT468*(1+AT$6/Setup!$C$13)-CR469-EP469)+IF($K469=27,$D469,0)</f>
        <v/>
      </c>
      <c r="AU469">
        <f>MAX(0,AU468*(1+AU$6/Setup!$C$13)-CS469-EQ469)+IF($K469=28,$D469,0)</f>
        <v/>
      </c>
      <c r="AV469">
        <f>MAX(0,AV468*(1+AV$6/Setup!$C$13)-CT469-ER469)+IF($K469=29,$D469,0)</f>
        <v/>
      </c>
      <c r="AW469">
        <f>MAX(0,AW468*(1+AW$6/Setup!$C$13)-CU469-ES469)+IF($K469=30,$D469,0)</f>
        <v/>
      </c>
      <c r="AX469">
        <f>MAX(0,AX468*(1+AX$6/Setup!$C$13)-CV469-ET469)+IF($K469=31,$D469,0)</f>
        <v/>
      </c>
      <c r="AY469">
        <f>MAX(0,AY468*(1+AY$6/Setup!$C$13)-CW469-EU469)+IF($K469=32,$D469,0)</f>
        <v/>
      </c>
      <c r="AZ469">
        <f>MAX(0,AZ468*(1+AZ$6/Setup!$C$13)-CX469-EV469)+IF($K469=33,$D469,0)</f>
        <v/>
      </c>
      <c r="BA469">
        <f>MAX(0,BA468*(1+BA$6/Setup!$C$13)-CY469-EW469)+IF($K469=34,$D469,0)</f>
        <v/>
      </c>
      <c r="BB469">
        <f>MAX(0,BB468*(1+BB$6/Setup!$C$13)-CZ469-EX469)+IF($K469=35,$D469,0)</f>
        <v/>
      </c>
      <c r="BC469">
        <f>MAX(0,BC468*(1+BC$6/Setup!$C$13)-DA469-EY469)+IF($K469=36,$D469,0)</f>
        <v/>
      </c>
      <c r="BD469">
        <f>MAX(0,BD468*(1+BD$6/Setup!$C$13)-DB469-EZ469)+IF($K469=37,$D469,0)</f>
        <v/>
      </c>
      <c r="BE469">
        <f>MAX(0,BE468*(1+BE$6/Setup!$C$13)-DC469-FA469)+IF($K469=38,$D469,0)</f>
        <v/>
      </c>
      <c r="BF469">
        <f>MAX(0,BF468*(1+BF$6/Setup!$C$13)-DD469-FB469)+IF($K469=39,$D469,0)</f>
        <v/>
      </c>
      <c r="BG469">
        <f>MAX(0,BG468*(1+BG$6/Setup!$C$13)-DE469-FC469)+IF($K469=40,$D469,0)</f>
        <v/>
      </c>
      <c r="BH469">
        <f>MAX(0,BH468*(1+BH$6/Setup!$C$13)-DF469-FD469)+IF($K469=41,$D469,0)</f>
        <v/>
      </c>
      <c r="BI469">
        <f>MAX(0,BI468*(1+BI$6/Setup!$C$13)-DG469-FE469)+IF($K469=42,$D469,0)</f>
        <v/>
      </c>
      <c r="BJ469">
        <f>MAX(0,BJ468*(1+BJ$6/Setup!$C$13)-DH469-FF469)+IF($K469=43,$D469,0)</f>
        <v/>
      </c>
      <c r="BK469">
        <f>MAX(0,BK468*(1+BK$6/Setup!$C$13)-DI469-FG469)+IF($K469=44,$D469,0)</f>
        <v/>
      </c>
      <c r="BL469">
        <f>MAX(0,BL468*(1+BL$6/Setup!$C$13)-DJ469-FH469)+IF($K469=45,$D469,0)</f>
        <v/>
      </c>
      <c r="BM469">
        <f>MAX(0,BM468*(1+BM$6/Setup!$C$13)-DK469-FI469)+IF($K469=46,$D469,0)</f>
        <v/>
      </c>
      <c r="BN469">
        <f>MAX(0,BN468*(1+BN$6/Setup!$C$13)-DL469-FJ469)+IF($K469=47,$D469,0)</f>
        <v/>
      </c>
      <c r="BO469">
        <f>MAX(0,BO468*(1+BO$6/Setup!$C$13)-DM469-FK469)+IF($K469=48,$D469,0)</f>
        <v/>
      </c>
      <c r="BP469">
        <f>MAX(0,BP468*(1+BP$6/Setup!$C$13)-DN469-FL469)+IF($K469=49,$D469,0)</f>
        <v/>
      </c>
      <c r="BQ469">
        <f>MAX(0,BQ468*(1+BQ$6/Setup!$C$13)-DO469-FM469)+IF($K469=50,$D469,0)</f>
        <v/>
      </c>
      <c r="BR469">
        <f>MIN(T468*(1+T$6/Setup!$C$13),T$7)</f>
        <v/>
      </c>
      <c r="BS469">
        <f>MIN(U468*(1+U$6/Setup!$C$13),U$7)</f>
        <v/>
      </c>
      <c r="BT469">
        <f>MIN(V468*(1+V$6/Setup!$C$13),V$7)</f>
        <v/>
      </c>
      <c r="BU469">
        <f>MIN(W468*(1+W$6/Setup!$C$13),W$7)</f>
        <v/>
      </c>
      <c r="BV469">
        <f>MIN(X468*(1+X$6/Setup!$C$13),X$7)</f>
        <v/>
      </c>
      <c r="BW469">
        <f>MIN(Y468*(1+Y$6/Setup!$C$13),Y$7)</f>
        <v/>
      </c>
      <c r="BX469">
        <f>MIN(Z468*(1+Z$6/Setup!$C$13),Z$7)</f>
        <v/>
      </c>
      <c r="BY469">
        <f>MIN(AA468*(1+AA$6/Setup!$C$13),AA$7)</f>
        <v/>
      </c>
      <c r="BZ469">
        <f>MIN(AB468*(1+AB$6/Setup!$C$13),AB$7)</f>
        <v/>
      </c>
      <c r="CA469">
        <f>MIN(AC468*(1+AC$6/Setup!$C$13),AC$7)</f>
        <v/>
      </c>
      <c r="CB469">
        <f>MIN(AD468*(1+AD$6/Setup!$C$13),AD$7)</f>
        <v/>
      </c>
      <c r="CC469">
        <f>MIN(AE468*(1+AE$6/Setup!$C$13),AE$7)</f>
        <v/>
      </c>
      <c r="CD469">
        <f>MIN(AF468*(1+AF$6/Setup!$C$13),AF$7)</f>
        <v/>
      </c>
      <c r="CE469">
        <f>MIN(AG468*(1+AG$6/Setup!$C$13),AG$7)</f>
        <v/>
      </c>
      <c r="CF469">
        <f>MIN(AH468*(1+AH$6/Setup!$C$13),AH$7)</f>
        <v/>
      </c>
      <c r="CG469">
        <f>MIN(AI468*(1+AI$6/Setup!$C$13),AI$7)</f>
        <v/>
      </c>
      <c r="CH469">
        <f>MIN(AJ468*(1+AJ$6/Setup!$C$13),AJ$7)</f>
        <v/>
      </c>
      <c r="CI469">
        <f>MIN(AK468*(1+AK$6/Setup!$C$13),AK$7)</f>
        <v/>
      </c>
      <c r="CJ469">
        <f>MIN(AL468*(1+AL$6/Setup!$C$13),AL$7)</f>
        <v/>
      </c>
      <c r="CK469">
        <f>MIN(AM468*(1+AM$6/Setup!$C$13),AM$7)</f>
        <v/>
      </c>
      <c r="CL469">
        <f>MIN(AN468*(1+AN$6/Setup!$C$13),AN$7)</f>
        <v/>
      </c>
      <c r="CM469">
        <f>MIN(AO468*(1+AO$6/Setup!$C$13),AO$7)</f>
        <v/>
      </c>
      <c r="CN469">
        <f>MIN(AP468*(1+AP$6/Setup!$C$13),AP$7)</f>
        <v/>
      </c>
      <c r="CO469">
        <f>MIN(AQ468*(1+AQ$6/Setup!$C$13),AQ$7)</f>
        <v/>
      </c>
      <c r="CP469">
        <f>MIN(AR468*(1+AR$6/Setup!$C$13),AR$7)</f>
        <v/>
      </c>
      <c r="CQ469">
        <f>MIN(AS468*(1+AS$6/Setup!$C$13),AS$7)</f>
        <v/>
      </c>
      <c r="CR469">
        <f>MIN(AT468*(1+AT$6/Setup!$C$13),AT$7)</f>
        <v/>
      </c>
      <c r="CS469">
        <f>MIN(AU468*(1+AU$6/Setup!$C$13),AU$7)</f>
        <v/>
      </c>
      <c r="CT469">
        <f>MIN(AV468*(1+AV$6/Setup!$C$13),AV$7)</f>
        <v/>
      </c>
      <c r="CU469">
        <f>MIN(AW468*(1+AW$6/Setup!$C$13),AW$7)</f>
        <v/>
      </c>
      <c r="CV469">
        <f>MIN(AX468*(1+AX$6/Setup!$C$13),AX$7)</f>
        <v/>
      </c>
      <c r="CW469">
        <f>MIN(AY468*(1+AY$6/Setup!$C$13),AY$7)</f>
        <v/>
      </c>
      <c r="CX469">
        <f>MIN(AZ468*(1+AZ$6/Setup!$C$13),AZ$7)</f>
        <v/>
      </c>
      <c r="CY469">
        <f>MIN(BA468*(1+BA$6/Setup!$C$13),BA$7)</f>
        <v/>
      </c>
      <c r="CZ469">
        <f>MIN(BB468*(1+BB$6/Setup!$C$13),BB$7)</f>
        <v/>
      </c>
      <c r="DA469">
        <f>MIN(BC468*(1+BC$6/Setup!$C$13),BC$7)</f>
        <v/>
      </c>
      <c r="DB469">
        <f>MIN(BD468*(1+BD$6/Setup!$C$13),BD$7)</f>
        <v/>
      </c>
      <c r="DC469">
        <f>MIN(BE468*(1+BE$6/Setup!$C$13),BE$7)</f>
        <v/>
      </c>
      <c r="DD469">
        <f>MIN(BF468*(1+BF$6/Setup!$C$13),BF$7)</f>
        <v/>
      </c>
      <c r="DE469">
        <f>MIN(BG468*(1+BG$6/Setup!$C$13),BG$7)</f>
        <v/>
      </c>
      <c r="DF469">
        <f>MIN(BH468*(1+BH$6/Setup!$C$13),BH$7)</f>
        <v/>
      </c>
      <c r="DG469">
        <f>MIN(BI468*(1+BI$6/Setup!$C$13),BI$7)</f>
        <v/>
      </c>
      <c r="DH469">
        <f>MIN(BJ468*(1+BJ$6/Setup!$C$13),BJ$7)</f>
        <v/>
      </c>
      <c r="DI469">
        <f>MIN(BK468*(1+BK$6/Setup!$C$13),BK$7)</f>
        <v/>
      </c>
      <c r="DJ469">
        <f>MIN(BL468*(1+BL$6/Setup!$C$13),BL$7)</f>
        <v/>
      </c>
      <c r="DK469">
        <f>MIN(BM468*(1+BM$6/Setup!$C$13),BM$7)</f>
        <v/>
      </c>
      <c r="DL469">
        <f>MIN(BN468*(1+BN$6/Setup!$C$13),BN$7)</f>
        <v/>
      </c>
      <c r="DM469">
        <f>MIN(BO468*(1+BO$6/Setup!$C$13),BO$7)</f>
        <v/>
      </c>
      <c r="DN469">
        <f>MIN(BP468*(1+BP$6/Setup!$C$13),BP$7)</f>
        <v/>
      </c>
      <c r="DO469">
        <f>MIN(BQ468*(1+BQ$6/Setup!$C$13),BQ$7)</f>
        <v/>
      </c>
      <c r="DP469">
        <f>MIN(T468*(1+T$6/Setup!$C$13)-BR469,$H469)</f>
        <v/>
      </c>
      <c r="DQ469">
        <f>MIN(U468*(1+U$6/Setup!$C$13)-BS469,MAX(0,$H469-SUM($DP469:DP469)))</f>
        <v/>
      </c>
      <c r="DR469">
        <f>MIN(V468*(1+V$6/Setup!$C$13)-BT469,MAX(0,$H469-SUM($DP469:DQ469)))</f>
        <v/>
      </c>
      <c r="DS469">
        <f>MIN(W468*(1+W$6/Setup!$C$13)-BU469,MAX(0,$H469-SUM($DP469:DR469)))</f>
        <v/>
      </c>
      <c r="DT469">
        <f>MIN(X468*(1+X$6/Setup!$C$13)-BV469,MAX(0,$H469-SUM($DP469:DS469)))</f>
        <v/>
      </c>
      <c r="DU469">
        <f>MIN(Y468*(1+Y$6/Setup!$C$13)-BW469,MAX(0,$H469-SUM($DP469:DT469)))</f>
        <v/>
      </c>
      <c r="DV469">
        <f>MIN(Z468*(1+Z$6/Setup!$C$13)-BX469,MAX(0,$H469-SUM($DP469:DU469)))</f>
        <v/>
      </c>
      <c r="DW469">
        <f>MIN(AA468*(1+AA$6/Setup!$C$13)-BY469,MAX(0,$H469-SUM($DP469:DV469)))</f>
        <v/>
      </c>
      <c r="DX469">
        <f>MIN(AB468*(1+AB$6/Setup!$C$13)-BZ469,MAX(0,$H469-SUM($DP469:DW469)))</f>
        <v/>
      </c>
      <c r="DY469">
        <f>MIN(AC468*(1+AC$6/Setup!$C$13)-CA469,MAX(0,$H469-SUM($DP469:DX469)))</f>
        <v/>
      </c>
      <c r="DZ469">
        <f>MIN(AD468*(1+AD$6/Setup!$C$13)-CB469,MAX(0,$H469-SUM($DP469:DY469)))</f>
        <v/>
      </c>
      <c r="EA469">
        <f>MIN(AE468*(1+AE$6/Setup!$C$13)-CC469,MAX(0,$H469-SUM($DP469:DZ469)))</f>
        <v/>
      </c>
      <c r="EB469">
        <f>MIN(AF468*(1+AF$6/Setup!$C$13)-CD469,MAX(0,$H469-SUM($DP469:EA469)))</f>
        <v/>
      </c>
      <c r="EC469">
        <f>MIN(AG468*(1+AG$6/Setup!$C$13)-CE469,MAX(0,$H469-SUM($DP469:EB469)))</f>
        <v/>
      </c>
      <c r="ED469">
        <f>MIN(AH468*(1+AH$6/Setup!$C$13)-CF469,MAX(0,$H469-SUM($DP469:EC469)))</f>
        <v/>
      </c>
      <c r="EE469">
        <f>MIN(AI468*(1+AI$6/Setup!$C$13)-CG469,MAX(0,$H469-SUM($DP469:ED469)))</f>
        <v/>
      </c>
      <c r="EF469">
        <f>MIN(AJ468*(1+AJ$6/Setup!$C$13)-CH469,MAX(0,$H469-SUM($DP469:EE469)))</f>
        <v/>
      </c>
      <c r="EG469">
        <f>MIN(AK468*(1+AK$6/Setup!$C$13)-CI469,MAX(0,$H469-SUM($DP469:EF469)))</f>
        <v/>
      </c>
      <c r="EH469">
        <f>MIN(AL468*(1+AL$6/Setup!$C$13)-CJ469,MAX(0,$H469-SUM($DP469:EG469)))</f>
        <v/>
      </c>
      <c r="EI469">
        <f>MIN(AM468*(1+AM$6/Setup!$C$13)-CK469,MAX(0,$H469-SUM($DP469:EH469)))</f>
        <v/>
      </c>
      <c r="EJ469">
        <f>MIN(AN468*(1+AN$6/Setup!$C$13)-CL469,MAX(0,$H469-SUM($DP469:EI469)))</f>
        <v/>
      </c>
      <c r="EK469">
        <f>MIN(AO468*(1+AO$6/Setup!$C$13)-CM469,MAX(0,$H469-SUM($DP469:EJ469)))</f>
        <v/>
      </c>
      <c r="EL469">
        <f>MIN(AP468*(1+AP$6/Setup!$C$13)-CN469,MAX(0,$H469-SUM($DP469:EK469)))</f>
        <v/>
      </c>
      <c r="EM469">
        <f>MIN(AQ468*(1+AQ$6/Setup!$C$13)-CO469,MAX(0,$H469-SUM($DP469:EL469)))</f>
        <v/>
      </c>
      <c r="EN469">
        <f>MIN(AR468*(1+AR$6/Setup!$C$13)-CP469,MAX(0,$H469-SUM($DP469:EM469)))</f>
        <v/>
      </c>
      <c r="EO469">
        <f>MIN(AS468*(1+AS$6/Setup!$C$13)-CQ469,MAX(0,$H469-SUM($DP469:EN469)))</f>
        <v/>
      </c>
      <c r="EP469">
        <f>MIN(AT468*(1+AT$6/Setup!$C$13)-CR469,MAX(0,$H469-SUM($DP469:EO469)))</f>
        <v/>
      </c>
      <c r="EQ469">
        <f>MIN(AU468*(1+AU$6/Setup!$C$13)-CS469,MAX(0,$H469-SUM($DP469:EP469)))</f>
        <v/>
      </c>
      <c r="ER469">
        <f>MIN(AV468*(1+AV$6/Setup!$C$13)-CT469,MAX(0,$H469-SUM($DP469:EQ469)))</f>
        <v/>
      </c>
      <c r="ES469">
        <f>MIN(AW468*(1+AW$6/Setup!$C$13)-CU469,MAX(0,$H469-SUM($DP469:ER469)))</f>
        <v/>
      </c>
      <c r="ET469">
        <f>MIN(AX468*(1+AX$6/Setup!$C$13)-CV469,MAX(0,$H469-SUM($DP469:ES469)))</f>
        <v/>
      </c>
      <c r="EU469">
        <f>MIN(AY468*(1+AY$6/Setup!$C$13)-CW469,MAX(0,$H469-SUM($DP469:ET469)))</f>
        <v/>
      </c>
      <c r="EV469">
        <f>MIN(AZ468*(1+AZ$6/Setup!$C$13)-CX469,MAX(0,$H469-SUM($DP469:EU469)))</f>
        <v/>
      </c>
      <c r="EW469">
        <f>MIN(BA468*(1+BA$6/Setup!$C$13)-CY469,MAX(0,$H469-SUM($DP469:EV469)))</f>
        <v/>
      </c>
      <c r="EX469">
        <f>MIN(BB468*(1+BB$6/Setup!$C$13)-CZ469,MAX(0,$H469-SUM($DP469:EW469)))</f>
        <v/>
      </c>
      <c r="EY469">
        <f>MIN(BC468*(1+BC$6/Setup!$C$13)-DA469,MAX(0,$H469-SUM($DP469:EX469)))</f>
        <v/>
      </c>
      <c r="EZ469">
        <f>MIN(BD468*(1+BD$6/Setup!$C$13)-DB469,MAX(0,$H469-SUM($DP469:EY469)))</f>
        <v/>
      </c>
      <c r="FA469">
        <f>MIN(BE468*(1+BE$6/Setup!$C$13)-DC469,MAX(0,$H469-SUM($DP469:EZ469)))</f>
        <v/>
      </c>
      <c r="FB469">
        <f>MIN(BF468*(1+BF$6/Setup!$C$13)-DD469,MAX(0,$H469-SUM($DP469:FA469)))</f>
        <v/>
      </c>
      <c r="FC469">
        <f>MIN(BG468*(1+BG$6/Setup!$C$13)-DE469,MAX(0,$H469-SUM($DP469:FB469)))</f>
        <v/>
      </c>
      <c r="FD469">
        <f>MIN(BH468*(1+BH$6/Setup!$C$13)-DF469,MAX(0,$H469-SUM($DP469:FC469)))</f>
        <v/>
      </c>
      <c r="FE469">
        <f>MIN(BI468*(1+BI$6/Setup!$C$13)-DG469,MAX(0,$H469-SUM($DP469:FD469)))</f>
        <v/>
      </c>
      <c r="FF469">
        <f>MIN(BJ468*(1+BJ$6/Setup!$C$13)-DH469,MAX(0,$H469-SUM($DP469:FE469)))</f>
        <v/>
      </c>
      <c r="FG469">
        <f>MIN(BK468*(1+BK$6/Setup!$C$13)-DI469,MAX(0,$H469-SUM($DP469:FF469)))</f>
        <v/>
      </c>
      <c r="FH469">
        <f>MIN(BL468*(1+BL$6/Setup!$C$13)-DJ469,MAX(0,$H469-SUM($DP469:FG469)))</f>
        <v/>
      </c>
      <c r="FI469">
        <f>MIN(BM468*(1+BM$6/Setup!$C$13)-DK469,MAX(0,$H469-SUM($DP469:FH469)))</f>
        <v/>
      </c>
      <c r="FJ469">
        <f>MIN(BN468*(1+BN$6/Setup!$C$13)-DL469,MAX(0,$H469-SUM($DP469:FI469)))</f>
        <v/>
      </c>
      <c r="FK469">
        <f>MIN(BO468*(1+BO$6/Setup!$C$13)-DM469,MAX(0,$H469-SUM($DP469:FJ469)))</f>
        <v/>
      </c>
      <c r="FL469">
        <f>MIN(BP468*(1+BP$6/Setup!$C$13)-DN469,MAX(0,$H469-SUM($DP469:FK469)))</f>
        <v/>
      </c>
      <c r="FM469">
        <f>MIN(BQ468*(1+BQ$6/Setup!$C$13)-DO469,MAX(0,$H469-SUM($DP469:FL469)))</f>
        <v/>
      </c>
    </row>
    <row r="470">
      <c r="A470">
        <f>A469+1</f>
        <v/>
      </c>
      <c r="B470">
        <f>IF(Setup!$C$6="Every week",Setup!$C$7+7*(A470-1),IF(Setup!$C$6="Every 2 weeks",Setup!$C$7+14*(A470-1),IF(Setup!$C$6="Every month",EDATE(Setup!$C$7,A470-1),EOMONTH(Setup!$C$7,INT((A470-1+Setup!$C$20)/2)-1)+MIN(IF(MOD(A470-1+Setup!$C$20,2)=0,Setup!$C$18,Setup!$C$19),DAY(EOMONTH(Setup!$C$7,INT((A470-1+Setup!$C$20)/2)))))))</f>
        <v/>
      </c>
      <c r="C470">
        <f>N('Paycheck Plan'!J466)</f>
        <v/>
      </c>
      <c r="D470">
        <f>N('Paycheck Plan'!K466)</f>
        <v/>
      </c>
      <c r="E470">
        <f>MIN(MAX(0,Setup!$C$10-F469),MAX(0,Setup!$C$8+C470-G470))</f>
        <v/>
      </c>
      <c r="F470">
        <f>F469+E470</f>
        <v/>
      </c>
      <c r="G470">
        <f>MIN(Setup!$C$14,MAX(0,Setup!$C$8+C470))</f>
        <v/>
      </c>
      <c r="H470">
        <f>MAX(0,Setup!$C$8+C470-G470-E470)+SUM($T$7:$BQ$7)-SUM(BR470:DO470)</f>
        <v/>
      </c>
      <c r="I470">
        <f>SUMPRODUCT(T469:BQ469,$T$6:$BQ$6)/Setup!$C$13</f>
        <v/>
      </c>
      <c r="J470">
        <f>SUM(T470:BQ470)</f>
        <v/>
      </c>
      <c r="K470">
        <f>IF(MAX(DP470:FM470)&gt;0,MATCH(MAX(DP470:FM470),DP470:FM470,0),1)</f>
        <v/>
      </c>
      <c r="T470">
        <f>MAX(0,T469*(1+T$6/Setup!$C$13)-BR470-DP470)+IF($K470=1,$D470,0)</f>
        <v/>
      </c>
      <c r="U470">
        <f>MAX(0,U469*(1+U$6/Setup!$C$13)-BS470-DQ470)+IF($K470=2,$D470,0)</f>
        <v/>
      </c>
      <c r="V470">
        <f>MAX(0,V469*(1+V$6/Setup!$C$13)-BT470-DR470)+IF($K470=3,$D470,0)</f>
        <v/>
      </c>
      <c r="W470">
        <f>MAX(0,W469*(1+W$6/Setup!$C$13)-BU470-DS470)+IF($K470=4,$D470,0)</f>
        <v/>
      </c>
      <c r="X470">
        <f>MAX(0,X469*(1+X$6/Setup!$C$13)-BV470-DT470)+IF($K470=5,$D470,0)</f>
        <v/>
      </c>
      <c r="Y470">
        <f>MAX(0,Y469*(1+Y$6/Setup!$C$13)-BW470-DU470)+IF($K470=6,$D470,0)</f>
        <v/>
      </c>
      <c r="Z470">
        <f>MAX(0,Z469*(1+Z$6/Setup!$C$13)-BX470-DV470)+IF($K470=7,$D470,0)</f>
        <v/>
      </c>
      <c r="AA470">
        <f>MAX(0,AA469*(1+AA$6/Setup!$C$13)-BY470-DW470)+IF($K470=8,$D470,0)</f>
        <v/>
      </c>
      <c r="AB470">
        <f>MAX(0,AB469*(1+AB$6/Setup!$C$13)-BZ470-DX470)+IF($K470=9,$D470,0)</f>
        <v/>
      </c>
      <c r="AC470">
        <f>MAX(0,AC469*(1+AC$6/Setup!$C$13)-CA470-DY470)+IF($K470=10,$D470,0)</f>
        <v/>
      </c>
      <c r="AD470">
        <f>MAX(0,AD469*(1+AD$6/Setup!$C$13)-CB470-DZ470)+IF($K470=11,$D470,0)</f>
        <v/>
      </c>
      <c r="AE470">
        <f>MAX(0,AE469*(1+AE$6/Setup!$C$13)-CC470-EA470)+IF($K470=12,$D470,0)</f>
        <v/>
      </c>
      <c r="AF470">
        <f>MAX(0,AF469*(1+AF$6/Setup!$C$13)-CD470-EB470)+IF($K470=13,$D470,0)</f>
        <v/>
      </c>
      <c r="AG470">
        <f>MAX(0,AG469*(1+AG$6/Setup!$C$13)-CE470-EC470)+IF($K470=14,$D470,0)</f>
        <v/>
      </c>
      <c r="AH470">
        <f>MAX(0,AH469*(1+AH$6/Setup!$C$13)-CF470-ED470)+IF($K470=15,$D470,0)</f>
        <v/>
      </c>
      <c r="AI470">
        <f>MAX(0,AI469*(1+AI$6/Setup!$C$13)-CG470-EE470)+IF($K470=16,$D470,0)</f>
        <v/>
      </c>
      <c r="AJ470">
        <f>MAX(0,AJ469*(1+AJ$6/Setup!$C$13)-CH470-EF470)+IF($K470=17,$D470,0)</f>
        <v/>
      </c>
      <c r="AK470">
        <f>MAX(0,AK469*(1+AK$6/Setup!$C$13)-CI470-EG470)+IF($K470=18,$D470,0)</f>
        <v/>
      </c>
      <c r="AL470">
        <f>MAX(0,AL469*(1+AL$6/Setup!$C$13)-CJ470-EH470)+IF($K470=19,$D470,0)</f>
        <v/>
      </c>
      <c r="AM470">
        <f>MAX(0,AM469*(1+AM$6/Setup!$C$13)-CK470-EI470)+IF($K470=20,$D470,0)</f>
        <v/>
      </c>
      <c r="AN470">
        <f>MAX(0,AN469*(1+AN$6/Setup!$C$13)-CL470-EJ470)+IF($K470=21,$D470,0)</f>
        <v/>
      </c>
      <c r="AO470">
        <f>MAX(0,AO469*(1+AO$6/Setup!$C$13)-CM470-EK470)+IF($K470=22,$D470,0)</f>
        <v/>
      </c>
      <c r="AP470">
        <f>MAX(0,AP469*(1+AP$6/Setup!$C$13)-CN470-EL470)+IF($K470=23,$D470,0)</f>
        <v/>
      </c>
      <c r="AQ470">
        <f>MAX(0,AQ469*(1+AQ$6/Setup!$C$13)-CO470-EM470)+IF($K470=24,$D470,0)</f>
        <v/>
      </c>
      <c r="AR470">
        <f>MAX(0,AR469*(1+AR$6/Setup!$C$13)-CP470-EN470)+IF($K470=25,$D470,0)</f>
        <v/>
      </c>
      <c r="AS470">
        <f>MAX(0,AS469*(1+AS$6/Setup!$C$13)-CQ470-EO470)+IF($K470=26,$D470,0)</f>
        <v/>
      </c>
      <c r="AT470">
        <f>MAX(0,AT469*(1+AT$6/Setup!$C$13)-CR470-EP470)+IF($K470=27,$D470,0)</f>
        <v/>
      </c>
      <c r="AU470">
        <f>MAX(0,AU469*(1+AU$6/Setup!$C$13)-CS470-EQ470)+IF($K470=28,$D470,0)</f>
        <v/>
      </c>
      <c r="AV470">
        <f>MAX(0,AV469*(1+AV$6/Setup!$C$13)-CT470-ER470)+IF($K470=29,$D470,0)</f>
        <v/>
      </c>
      <c r="AW470">
        <f>MAX(0,AW469*(1+AW$6/Setup!$C$13)-CU470-ES470)+IF($K470=30,$D470,0)</f>
        <v/>
      </c>
      <c r="AX470">
        <f>MAX(0,AX469*(1+AX$6/Setup!$C$13)-CV470-ET470)+IF($K470=31,$D470,0)</f>
        <v/>
      </c>
      <c r="AY470">
        <f>MAX(0,AY469*(1+AY$6/Setup!$C$13)-CW470-EU470)+IF($K470=32,$D470,0)</f>
        <v/>
      </c>
      <c r="AZ470">
        <f>MAX(0,AZ469*(1+AZ$6/Setup!$C$13)-CX470-EV470)+IF($K470=33,$D470,0)</f>
        <v/>
      </c>
      <c r="BA470">
        <f>MAX(0,BA469*(1+BA$6/Setup!$C$13)-CY470-EW470)+IF($K470=34,$D470,0)</f>
        <v/>
      </c>
      <c r="BB470">
        <f>MAX(0,BB469*(1+BB$6/Setup!$C$13)-CZ470-EX470)+IF($K470=35,$D470,0)</f>
        <v/>
      </c>
      <c r="BC470">
        <f>MAX(0,BC469*(1+BC$6/Setup!$C$13)-DA470-EY470)+IF($K470=36,$D470,0)</f>
        <v/>
      </c>
      <c r="BD470">
        <f>MAX(0,BD469*(1+BD$6/Setup!$C$13)-DB470-EZ470)+IF($K470=37,$D470,0)</f>
        <v/>
      </c>
      <c r="BE470">
        <f>MAX(0,BE469*(1+BE$6/Setup!$C$13)-DC470-FA470)+IF($K470=38,$D470,0)</f>
        <v/>
      </c>
      <c r="BF470">
        <f>MAX(0,BF469*(1+BF$6/Setup!$C$13)-DD470-FB470)+IF($K470=39,$D470,0)</f>
        <v/>
      </c>
      <c r="BG470">
        <f>MAX(0,BG469*(1+BG$6/Setup!$C$13)-DE470-FC470)+IF($K470=40,$D470,0)</f>
        <v/>
      </c>
      <c r="BH470">
        <f>MAX(0,BH469*(1+BH$6/Setup!$C$13)-DF470-FD470)+IF($K470=41,$D470,0)</f>
        <v/>
      </c>
      <c r="BI470">
        <f>MAX(0,BI469*(1+BI$6/Setup!$C$13)-DG470-FE470)+IF($K470=42,$D470,0)</f>
        <v/>
      </c>
      <c r="BJ470">
        <f>MAX(0,BJ469*(1+BJ$6/Setup!$C$13)-DH470-FF470)+IF($K470=43,$D470,0)</f>
        <v/>
      </c>
      <c r="BK470">
        <f>MAX(0,BK469*(1+BK$6/Setup!$C$13)-DI470-FG470)+IF($K470=44,$D470,0)</f>
        <v/>
      </c>
      <c r="BL470">
        <f>MAX(0,BL469*(1+BL$6/Setup!$C$13)-DJ470-FH470)+IF($K470=45,$D470,0)</f>
        <v/>
      </c>
      <c r="BM470">
        <f>MAX(0,BM469*(1+BM$6/Setup!$C$13)-DK470-FI470)+IF($K470=46,$D470,0)</f>
        <v/>
      </c>
      <c r="BN470">
        <f>MAX(0,BN469*(1+BN$6/Setup!$C$13)-DL470-FJ470)+IF($K470=47,$D470,0)</f>
        <v/>
      </c>
      <c r="BO470">
        <f>MAX(0,BO469*(1+BO$6/Setup!$C$13)-DM470-FK470)+IF($K470=48,$D470,0)</f>
        <v/>
      </c>
      <c r="BP470">
        <f>MAX(0,BP469*(1+BP$6/Setup!$C$13)-DN470-FL470)+IF($K470=49,$D470,0)</f>
        <v/>
      </c>
      <c r="BQ470">
        <f>MAX(0,BQ469*(1+BQ$6/Setup!$C$13)-DO470-FM470)+IF($K470=50,$D470,0)</f>
        <v/>
      </c>
      <c r="BR470">
        <f>MIN(T469*(1+T$6/Setup!$C$13),T$7)</f>
        <v/>
      </c>
      <c r="BS470">
        <f>MIN(U469*(1+U$6/Setup!$C$13),U$7)</f>
        <v/>
      </c>
      <c r="BT470">
        <f>MIN(V469*(1+V$6/Setup!$C$13),V$7)</f>
        <v/>
      </c>
      <c r="BU470">
        <f>MIN(W469*(1+W$6/Setup!$C$13),W$7)</f>
        <v/>
      </c>
      <c r="BV470">
        <f>MIN(X469*(1+X$6/Setup!$C$13),X$7)</f>
        <v/>
      </c>
      <c r="BW470">
        <f>MIN(Y469*(1+Y$6/Setup!$C$13),Y$7)</f>
        <v/>
      </c>
      <c r="BX470">
        <f>MIN(Z469*(1+Z$6/Setup!$C$13),Z$7)</f>
        <v/>
      </c>
      <c r="BY470">
        <f>MIN(AA469*(1+AA$6/Setup!$C$13),AA$7)</f>
        <v/>
      </c>
      <c r="BZ470">
        <f>MIN(AB469*(1+AB$6/Setup!$C$13),AB$7)</f>
        <v/>
      </c>
      <c r="CA470">
        <f>MIN(AC469*(1+AC$6/Setup!$C$13),AC$7)</f>
        <v/>
      </c>
      <c r="CB470">
        <f>MIN(AD469*(1+AD$6/Setup!$C$13),AD$7)</f>
        <v/>
      </c>
      <c r="CC470">
        <f>MIN(AE469*(1+AE$6/Setup!$C$13),AE$7)</f>
        <v/>
      </c>
      <c r="CD470">
        <f>MIN(AF469*(1+AF$6/Setup!$C$13),AF$7)</f>
        <v/>
      </c>
      <c r="CE470">
        <f>MIN(AG469*(1+AG$6/Setup!$C$13),AG$7)</f>
        <v/>
      </c>
      <c r="CF470">
        <f>MIN(AH469*(1+AH$6/Setup!$C$13),AH$7)</f>
        <v/>
      </c>
      <c r="CG470">
        <f>MIN(AI469*(1+AI$6/Setup!$C$13),AI$7)</f>
        <v/>
      </c>
      <c r="CH470">
        <f>MIN(AJ469*(1+AJ$6/Setup!$C$13),AJ$7)</f>
        <v/>
      </c>
      <c r="CI470">
        <f>MIN(AK469*(1+AK$6/Setup!$C$13),AK$7)</f>
        <v/>
      </c>
      <c r="CJ470">
        <f>MIN(AL469*(1+AL$6/Setup!$C$13),AL$7)</f>
        <v/>
      </c>
      <c r="CK470">
        <f>MIN(AM469*(1+AM$6/Setup!$C$13),AM$7)</f>
        <v/>
      </c>
      <c r="CL470">
        <f>MIN(AN469*(1+AN$6/Setup!$C$13),AN$7)</f>
        <v/>
      </c>
      <c r="CM470">
        <f>MIN(AO469*(1+AO$6/Setup!$C$13),AO$7)</f>
        <v/>
      </c>
      <c r="CN470">
        <f>MIN(AP469*(1+AP$6/Setup!$C$13),AP$7)</f>
        <v/>
      </c>
      <c r="CO470">
        <f>MIN(AQ469*(1+AQ$6/Setup!$C$13),AQ$7)</f>
        <v/>
      </c>
      <c r="CP470">
        <f>MIN(AR469*(1+AR$6/Setup!$C$13),AR$7)</f>
        <v/>
      </c>
      <c r="CQ470">
        <f>MIN(AS469*(1+AS$6/Setup!$C$13),AS$7)</f>
        <v/>
      </c>
      <c r="CR470">
        <f>MIN(AT469*(1+AT$6/Setup!$C$13),AT$7)</f>
        <v/>
      </c>
      <c r="CS470">
        <f>MIN(AU469*(1+AU$6/Setup!$C$13),AU$7)</f>
        <v/>
      </c>
      <c r="CT470">
        <f>MIN(AV469*(1+AV$6/Setup!$C$13),AV$7)</f>
        <v/>
      </c>
      <c r="CU470">
        <f>MIN(AW469*(1+AW$6/Setup!$C$13),AW$7)</f>
        <v/>
      </c>
      <c r="CV470">
        <f>MIN(AX469*(1+AX$6/Setup!$C$13),AX$7)</f>
        <v/>
      </c>
      <c r="CW470">
        <f>MIN(AY469*(1+AY$6/Setup!$C$13),AY$7)</f>
        <v/>
      </c>
      <c r="CX470">
        <f>MIN(AZ469*(1+AZ$6/Setup!$C$13),AZ$7)</f>
        <v/>
      </c>
      <c r="CY470">
        <f>MIN(BA469*(1+BA$6/Setup!$C$13),BA$7)</f>
        <v/>
      </c>
      <c r="CZ470">
        <f>MIN(BB469*(1+BB$6/Setup!$C$13),BB$7)</f>
        <v/>
      </c>
      <c r="DA470">
        <f>MIN(BC469*(1+BC$6/Setup!$C$13),BC$7)</f>
        <v/>
      </c>
      <c r="DB470">
        <f>MIN(BD469*(1+BD$6/Setup!$C$13),BD$7)</f>
        <v/>
      </c>
      <c r="DC470">
        <f>MIN(BE469*(1+BE$6/Setup!$C$13),BE$7)</f>
        <v/>
      </c>
      <c r="DD470">
        <f>MIN(BF469*(1+BF$6/Setup!$C$13),BF$7)</f>
        <v/>
      </c>
      <c r="DE470">
        <f>MIN(BG469*(1+BG$6/Setup!$C$13),BG$7)</f>
        <v/>
      </c>
      <c r="DF470">
        <f>MIN(BH469*(1+BH$6/Setup!$C$13),BH$7)</f>
        <v/>
      </c>
      <c r="DG470">
        <f>MIN(BI469*(1+BI$6/Setup!$C$13),BI$7)</f>
        <v/>
      </c>
      <c r="DH470">
        <f>MIN(BJ469*(1+BJ$6/Setup!$C$13),BJ$7)</f>
        <v/>
      </c>
      <c r="DI470">
        <f>MIN(BK469*(1+BK$6/Setup!$C$13),BK$7)</f>
        <v/>
      </c>
      <c r="DJ470">
        <f>MIN(BL469*(1+BL$6/Setup!$C$13),BL$7)</f>
        <v/>
      </c>
      <c r="DK470">
        <f>MIN(BM469*(1+BM$6/Setup!$C$13),BM$7)</f>
        <v/>
      </c>
      <c r="DL470">
        <f>MIN(BN469*(1+BN$6/Setup!$C$13),BN$7)</f>
        <v/>
      </c>
      <c r="DM470">
        <f>MIN(BO469*(1+BO$6/Setup!$C$13),BO$7)</f>
        <v/>
      </c>
      <c r="DN470">
        <f>MIN(BP469*(1+BP$6/Setup!$C$13),BP$7)</f>
        <v/>
      </c>
      <c r="DO470">
        <f>MIN(BQ469*(1+BQ$6/Setup!$C$13),BQ$7)</f>
        <v/>
      </c>
      <c r="DP470">
        <f>MIN(T469*(1+T$6/Setup!$C$13)-BR470,$H470)</f>
        <v/>
      </c>
      <c r="DQ470">
        <f>MIN(U469*(1+U$6/Setup!$C$13)-BS470,MAX(0,$H470-SUM($DP470:DP470)))</f>
        <v/>
      </c>
      <c r="DR470">
        <f>MIN(V469*(1+V$6/Setup!$C$13)-BT470,MAX(0,$H470-SUM($DP470:DQ470)))</f>
        <v/>
      </c>
      <c r="DS470">
        <f>MIN(W469*(1+W$6/Setup!$C$13)-BU470,MAX(0,$H470-SUM($DP470:DR470)))</f>
        <v/>
      </c>
      <c r="DT470">
        <f>MIN(X469*(1+X$6/Setup!$C$13)-BV470,MAX(0,$H470-SUM($DP470:DS470)))</f>
        <v/>
      </c>
      <c r="DU470">
        <f>MIN(Y469*(1+Y$6/Setup!$C$13)-BW470,MAX(0,$H470-SUM($DP470:DT470)))</f>
        <v/>
      </c>
      <c r="DV470">
        <f>MIN(Z469*(1+Z$6/Setup!$C$13)-BX470,MAX(0,$H470-SUM($DP470:DU470)))</f>
        <v/>
      </c>
      <c r="DW470">
        <f>MIN(AA469*(1+AA$6/Setup!$C$13)-BY470,MAX(0,$H470-SUM($DP470:DV470)))</f>
        <v/>
      </c>
      <c r="DX470">
        <f>MIN(AB469*(1+AB$6/Setup!$C$13)-BZ470,MAX(0,$H470-SUM($DP470:DW470)))</f>
        <v/>
      </c>
      <c r="DY470">
        <f>MIN(AC469*(1+AC$6/Setup!$C$13)-CA470,MAX(0,$H470-SUM($DP470:DX470)))</f>
        <v/>
      </c>
      <c r="DZ470">
        <f>MIN(AD469*(1+AD$6/Setup!$C$13)-CB470,MAX(0,$H470-SUM($DP470:DY470)))</f>
        <v/>
      </c>
      <c r="EA470">
        <f>MIN(AE469*(1+AE$6/Setup!$C$13)-CC470,MAX(0,$H470-SUM($DP470:DZ470)))</f>
        <v/>
      </c>
      <c r="EB470">
        <f>MIN(AF469*(1+AF$6/Setup!$C$13)-CD470,MAX(0,$H470-SUM($DP470:EA470)))</f>
        <v/>
      </c>
      <c r="EC470">
        <f>MIN(AG469*(1+AG$6/Setup!$C$13)-CE470,MAX(0,$H470-SUM($DP470:EB470)))</f>
        <v/>
      </c>
      <c r="ED470">
        <f>MIN(AH469*(1+AH$6/Setup!$C$13)-CF470,MAX(0,$H470-SUM($DP470:EC470)))</f>
        <v/>
      </c>
      <c r="EE470">
        <f>MIN(AI469*(1+AI$6/Setup!$C$13)-CG470,MAX(0,$H470-SUM($DP470:ED470)))</f>
        <v/>
      </c>
      <c r="EF470">
        <f>MIN(AJ469*(1+AJ$6/Setup!$C$13)-CH470,MAX(0,$H470-SUM($DP470:EE470)))</f>
        <v/>
      </c>
      <c r="EG470">
        <f>MIN(AK469*(1+AK$6/Setup!$C$13)-CI470,MAX(0,$H470-SUM($DP470:EF470)))</f>
        <v/>
      </c>
      <c r="EH470">
        <f>MIN(AL469*(1+AL$6/Setup!$C$13)-CJ470,MAX(0,$H470-SUM($DP470:EG470)))</f>
        <v/>
      </c>
      <c r="EI470">
        <f>MIN(AM469*(1+AM$6/Setup!$C$13)-CK470,MAX(0,$H470-SUM($DP470:EH470)))</f>
        <v/>
      </c>
      <c r="EJ470">
        <f>MIN(AN469*(1+AN$6/Setup!$C$13)-CL470,MAX(0,$H470-SUM($DP470:EI470)))</f>
        <v/>
      </c>
      <c r="EK470">
        <f>MIN(AO469*(1+AO$6/Setup!$C$13)-CM470,MAX(0,$H470-SUM($DP470:EJ470)))</f>
        <v/>
      </c>
      <c r="EL470">
        <f>MIN(AP469*(1+AP$6/Setup!$C$13)-CN470,MAX(0,$H470-SUM($DP470:EK470)))</f>
        <v/>
      </c>
      <c r="EM470">
        <f>MIN(AQ469*(1+AQ$6/Setup!$C$13)-CO470,MAX(0,$H470-SUM($DP470:EL470)))</f>
        <v/>
      </c>
      <c r="EN470">
        <f>MIN(AR469*(1+AR$6/Setup!$C$13)-CP470,MAX(0,$H470-SUM($DP470:EM470)))</f>
        <v/>
      </c>
      <c r="EO470">
        <f>MIN(AS469*(1+AS$6/Setup!$C$13)-CQ470,MAX(0,$H470-SUM($DP470:EN470)))</f>
        <v/>
      </c>
      <c r="EP470">
        <f>MIN(AT469*(1+AT$6/Setup!$C$13)-CR470,MAX(0,$H470-SUM($DP470:EO470)))</f>
        <v/>
      </c>
      <c r="EQ470">
        <f>MIN(AU469*(1+AU$6/Setup!$C$13)-CS470,MAX(0,$H470-SUM($DP470:EP470)))</f>
        <v/>
      </c>
      <c r="ER470">
        <f>MIN(AV469*(1+AV$6/Setup!$C$13)-CT470,MAX(0,$H470-SUM($DP470:EQ470)))</f>
        <v/>
      </c>
      <c r="ES470">
        <f>MIN(AW469*(1+AW$6/Setup!$C$13)-CU470,MAX(0,$H470-SUM($DP470:ER470)))</f>
        <v/>
      </c>
      <c r="ET470">
        <f>MIN(AX469*(1+AX$6/Setup!$C$13)-CV470,MAX(0,$H470-SUM($DP470:ES470)))</f>
        <v/>
      </c>
      <c r="EU470">
        <f>MIN(AY469*(1+AY$6/Setup!$C$13)-CW470,MAX(0,$H470-SUM($DP470:ET470)))</f>
        <v/>
      </c>
      <c r="EV470">
        <f>MIN(AZ469*(1+AZ$6/Setup!$C$13)-CX470,MAX(0,$H470-SUM($DP470:EU470)))</f>
        <v/>
      </c>
      <c r="EW470">
        <f>MIN(BA469*(1+BA$6/Setup!$C$13)-CY470,MAX(0,$H470-SUM($DP470:EV470)))</f>
        <v/>
      </c>
      <c r="EX470">
        <f>MIN(BB469*(1+BB$6/Setup!$C$13)-CZ470,MAX(0,$H470-SUM($DP470:EW470)))</f>
        <v/>
      </c>
      <c r="EY470">
        <f>MIN(BC469*(1+BC$6/Setup!$C$13)-DA470,MAX(0,$H470-SUM($DP470:EX470)))</f>
        <v/>
      </c>
      <c r="EZ470">
        <f>MIN(BD469*(1+BD$6/Setup!$C$13)-DB470,MAX(0,$H470-SUM($DP470:EY470)))</f>
        <v/>
      </c>
      <c r="FA470">
        <f>MIN(BE469*(1+BE$6/Setup!$C$13)-DC470,MAX(0,$H470-SUM($DP470:EZ470)))</f>
        <v/>
      </c>
      <c r="FB470">
        <f>MIN(BF469*(1+BF$6/Setup!$C$13)-DD470,MAX(0,$H470-SUM($DP470:FA470)))</f>
        <v/>
      </c>
      <c r="FC470">
        <f>MIN(BG469*(1+BG$6/Setup!$C$13)-DE470,MAX(0,$H470-SUM($DP470:FB470)))</f>
        <v/>
      </c>
      <c r="FD470">
        <f>MIN(BH469*(1+BH$6/Setup!$C$13)-DF470,MAX(0,$H470-SUM($DP470:FC470)))</f>
        <v/>
      </c>
      <c r="FE470">
        <f>MIN(BI469*(1+BI$6/Setup!$C$13)-DG470,MAX(0,$H470-SUM($DP470:FD470)))</f>
        <v/>
      </c>
      <c r="FF470">
        <f>MIN(BJ469*(1+BJ$6/Setup!$C$13)-DH470,MAX(0,$H470-SUM($DP470:FE470)))</f>
        <v/>
      </c>
      <c r="FG470">
        <f>MIN(BK469*(1+BK$6/Setup!$C$13)-DI470,MAX(0,$H470-SUM($DP470:FF470)))</f>
        <v/>
      </c>
      <c r="FH470">
        <f>MIN(BL469*(1+BL$6/Setup!$C$13)-DJ470,MAX(0,$H470-SUM($DP470:FG470)))</f>
        <v/>
      </c>
      <c r="FI470">
        <f>MIN(BM469*(1+BM$6/Setup!$C$13)-DK470,MAX(0,$H470-SUM($DP470:FH470)))</f>
        <v/>
      </c>
      <c r="FJ470">
        <f>MIN(BN469*(1+BN$6/Setup!$C$13)-DL470,MAX(0,$H470-SUM($DP470:FI470)))</f>
        <v/>
      </c>
      <c r="FK470">
        <f>MIN(BO469*(1+BO$6/Setup!$C$13)-DM470,MAX(0,$H470-SUM($DP470:FJ470)))</f>
        <v/>
      </c>
      <c r="FL470">
        <f>MIN(BP469*(1+BP$6/Setup!$C$13)-DN470,MAX(0,$H470-SUM($DP470:FK470)))</f>
        <v/>
      </c>
      <c r="FM470">
        <f>MIN(BQ469*(1+BQ$6/Setup!$C$13)-DO470,MAX(0,$H470-SUM($DP470:FL470)))</f>
        <v/>
      </c>
    </row>
    <row r="471">
      <c r="A471">
        <f>A470+1</f>
        <v/>
      </c>
      <c r="B471">
        <f>IF(Setup!$C$6="Every week",Setup!$C$7+7*(A471-1),IF(Setup!$C$6="Every 2 weeks",Setup!$C$7+14*(A471-1),IF(Setup!$C$6="Every month",EDATE(Setup!$C$7,A471-1),EOMONTH(Setup!$C$7,INT((A471-1+Setup!$C$20)/2)-1)+MIN(IF(MOD(A471-1+Setup!$C$20,2)=0,Setup!$C$18,Setup!$C$19),DAY(EOMONTH(Setup!$C$7,INT((A471-1+Setup!$C$20)/2)))))))</f>
        <v/>
      </c>
      <c r="C471">
        <f>N('Paycheck Plan'!J467)</f>
        <v/>
      </c>
      <c r="D471">
        <f>N('Paycheck Plan'!K467)</f>
        <v/>
      </c>
      <c r="E471">
        <f>MIN(MAX(0,Setup!$C$10-F470),MAX(0,Setup!$C$8+C471-G471))</f>
        <v/>
      </c>
      <c r="F471">
        <f>F470+E471</f>
        <v/>
      </c>
      <c r="G471">
        <f>MIN(Setup!$C$14,MAX(0,Setup!$C$8+C471))</f>
        <v/>
      </c>
      <c r="H471">
        <f>MAX(0,Setup!$C$8+C471-G471-E471)+SUM($T$7:$BQ$7)-SUM(BR471:DO471)</f>
        <v/>
      </c>
      <c r="I471">
        <f>SUMPRODUCT(T470:BQ470,$T$6:$BQ$6)/Setup!$C$13</f>
        <v/>
      </c>
      <c r="J471">
        <f>SUM(T471:BQ471)</f>
        <v/>
      </c>
      <c r="K471">
        <f>IF(MAX(DP471:FM471)&gt;0,MATCH(MAX(DP471:FM471),DP471:FM471,0),1)</f>
        <v/>
      </c>
      <c r="T471">
        <f>MAX(0,T470*(1+T$6/Setup!$C$13)-BR471-DP471)+IF($K471=1,$D471,0)</f>
        <v/>
      </c>
      <c r="U471">
        <f>MAX(0,U470*(1+U$6/Setup!$C$13)-BS471-DQ471)+IF($K471=2,$D471,0)</f>
        <v/>
      </c>
      <c r="V471">
        <f>MAX(0,V470*(1+V$6/Setup!$C$13)-BT471-DR471)+IF($K471=3,$D471,0)</f>
        <v/>
      </c>
      <c r="W471">
        <f>MAX(0,W470*(1+W$6/Setup!$C$13)-BU471-DS471)+IF($K471=4,$D471,0)</f>
        <v/>
      </c>
      <c r="X471">
        <f>MAX(0,X470*(1+X$6/Setup!$C$13)-BV471-DT471)+IF($K471=5,$D471,0)</f>
        <v/>
      </c>
      <c r="Y471">
        <f>MAX(0,Y470*(1+Y$6/Setup!$C$13)-BW471-DU471)+IF($K471=6,$D471,0)</f>
        <v/>
      </c>
      <c r="Z471">
        <f>MAX(0,Z470*(1+Z$6/Setup!$C$13)-BX471-DV471)+IF($K471=7,$D471,0)</f>
        <v/>
      </c>
      <c r="AA471">
        <f>MAX(0,AA470*(1+AA$6/Setup!$C$13)-BY471-DW471)+IF($K471=8,$D471,0)</f>
        <v/>
      </c>
      <c r="AB471">
        <f>MAX(0,AB470*(1+AB$6/Setup!$C$13)-BZ471-DX471)+IF($K471=9,$D471,0)</f>
        <v/>
      </c>
      <c r="AC471">
        <f>MAX(0,AC470*(1+AC$6/Setup!$C$13)-CA471-DY471)+IF($K471=10,$D471,0)</f>
        <v/>
      </c>
      <c r="AD471">
        <f>MAX(0,AD470*(1+AD$6/Setup!$C$13)-CB471-DZ471)+IF($K471=11,$D471,0)</f>
        <v/>
      </c>
      <c r="AE471">
        <f>MAX(0,AE470*(1+AE$6/Setup!$C$13)-CC471-EA471)+IF($K471=12,$D471,0)</f>
        <v/>
      </c>
      <c r="AF471">
        <f>MAX(0,AF470*(1+AF$6/Setup!$C$13)-CD471-EB471)+IF($K471=13,$D471,0)</f>
        <v/>
      </c>
      <c r="AG471">
        <f>MAX(0,AG470*(1+AG$6/Setup!$C$13)-CE471-EC471)+IF($K471=14,$D471,0)</f>
        <v/>
      </c>
      <c r="AH471">
        <f>MAX(0,AH470*(1+AH$6/Setup!$C$13)-CF471-ED471)+IF($K471=15,$D471,0)</f>
        <v/>
      </c>
      <c r="AI471">
        <f>MAX(0,AI470*(1+AI$6/Setup!$C$13)-CG471-EE471)+IF($K471=16,$D471,0)</f>
        <v/>
      </c>
      <c r="AJ471">
        <f>MAX(0,AJ470*(1+AJ$6/Setup!$C$13)-CH471-EF471)+IF($K471=17,$D471,0)</f>
        <v/>
      </c>
      <c r="AK471">
        <f>MAX(0,AK470*(1+AK$6/Setup!$C$13)-CI471-EG471)+IF($K471=18,$D471,0)</f>
        <v/>
      </c>
      <c r="AL471">
        <f>MAX(0,AL470*(1+AL$6/Setup!$C$13)-CJ471-EH471)+IF($K471=19,$D471,0)</f>
        <v/>
      </c>
      <c r="AM471">
        <f>MAX(0,AM470*(1+AM$6/Setup!$C$13)-CK471-EI471)+IF($K471=20,$D471,0)</f>
        <v/>
      </c>
      <c r="AN471">
        <f>MAX(0,AN470*(1+AN$6/Setup!$C$13)-CL471-EJ471)+IF($K471=21,$D471,0)</f>
        <v/>
      </c>
      <c r="AO471">
        <f>MAX(0,AO470*(1+AO$6/Setup!$C$13)-CM471-EK471)+IF($K471=22,$D471,0)</f>
        <v/>
      </c>
      <c r="AP471">
        <f>MAX(0,AP470*(1+AP$6/Setup!$C$13)-CN471-EL471)+IF($K471=23,$D471,0)</f>
        <v/>
      </c>
      <c r="AQ471">
        <f>MAX(0,AQ470*(1+AQ$6/Setup!$C$13)-CO471-EM471)+IF($K471=24,$D471,0)</f>
        <v/>
      </c>
      <c r="AR471">
        <f>MAX(0,AR470*(1+AR$6/Setup!$C$13)-CP471-EN471)+IF($K471=25,$D471,0)</f>
        <v/>
      </c>
      <c r="AS471">
        <f>MAX(0,AS470*(1+AS$6/Setup!$C$13)-CQ471-EO471)+IF($K471=26,$D471,0)</f>
        <v/>
      </c>
      <c r="AT471">
        <f>MAX(0,AT470*(1+AT$6/Setup!$C$13)-CR471-EP471)+IF($K471=27,$D471,0)</f>
        <v/>
      </c>
      <c r="AU471">
        <f>MAX(0,AU470*(1+AU$6/Setup!$C$13)-CS471-EQ471)+IF($K471=28,$D471,0)</f>
        <v/>
      </c>
      <c r="AV471">
        <f>MAX(0,AV470*(1+AV$6/Setup!$C$13)-CT471-ER471)+IF($K471=29,$D471,0)</f>
        <v/>
      </c>
      <c r="AW471">
        <f>MAX(0,AW470*(1+AW$6/Setup!$C$13)-CU471-ES471)+IF($K471=30,$D471,0)</f>
        <v/>
      </c>
      <c r="AX471">
        <f>MAX(0,AX470*(1+AX$6/Setup!$C$13)-CV471-ET471)+IF($K471=31,$D471,0)</f>
        <v/>
      </c>
      <c r="AY471">
        <f>MAX(0,AY470*(1+AY$6/Setup!$C$13)-CW471-EU471)+IF($K471=32,$D471,0)</f>
        <v/>
      </c>
      <c r="AZ471">
        <f>MAX(0,AZ470*(1+AZ$6/Setup!$C$13)-CX471-EV471)+IF($K471=33,$D471,0)</f>
        <v/>
      </c>
      <c r="BA471">
        <f>MAX(0,BA470*(1+BA$6/Setup!$C$13)-CY471-EW471)+IF($K471=34,$D471,0)</f>
        <v/>
      </c>
      <c r="BB471">
        <f>MAX(0,BB470*(1+BB$6/Setup!$C$13)-CZ471-EX471)+IF($K471=35,$D471,0)</f>
        <v/>
      </c>
      <c r="BC471">
        <f>MAX(0,BC470*(1+BC$6/Setup!$C$13)-DA471-EY471)+IF($K471=36,$D471,0)</f>
        <v/>
      </c>
      <c r="BD471">
        <f>MAX(0,BD470*(1+BD$6/Setup!$C$13)-DB471-EZ471)+IF($K471=37,$D471,0)</f>
        <v/>
      </c>
      <c r="BE471">
        <f>MAX(0,BE470*(1+BE$6/Setup!$C$13)-DC471-FA471)+IF($K471=38,$D471,0)</f>
        <v/>
      </c>
      <c r="BF471">
        <f>MAX(0,BF470*(1+BF$6/Setup!$C$13)-DD471-FB471)+IF($K471=39,$D471,0)</f>
        <v/>
      </c>
      <c r="BG471">
        <f>MAX(0,BG470*(1+BG$6/Setup!$C$13)-DE471-FC471)+IF($K471=40,$D471,0)</f>
        <v/>
      </c>
      <c r="BH471">
        <f>MAX(0,BH470*(1+BH$6/Setup!$C$13)-DF471-FD471)+IF($K471=41,$D471,0)</f>
        <v/>
      </c>
      <c r="BI471">
        <f>MAX(0,BI470*(1+BI$6/Setup!$C$13)-DG471-FE471)+IF($K471=42,$D471,0)</f>
        <v/>
      </c>
      <c r="BJ471">
        <f>MAX(0,BJ470*(1+BJ$6/Setup!$C$13)-DH471-FF471)+IF($K471=43,$D471,0)</f>
        <v/>
      </c>
      <c r="BK471">
        <f>MAX(0,BK470*(1+BK$6/Setup!$C$13)-DI471-FG471)+IF($K471=44,$D471,0)</f>
        <v/>
      </c>
      <c r="BL471">
        <f>MAX(0,BL470*(1+BL$6/Setup!$C$13)-DJ471-FH471)+IF($K471=45,$D471,0)</f>
        <v/>
      </c>
      <c r="BM471">
        <f>MAX(0,BM470*(1+BM$6/Setup!$C$13)-DK471-FI471)+IF($K471=46,$D471,0)</f>
        <v/>
      </c>
      <c r="BN471">
        <f>MAX(0,BN470*(1+BN$6/Setup!$C$13)-DL471-FJ471)+IF($K471=47,$D471,0)</f>
        <v/>
      </c>
      <c r="BO471">
        <f>MAX(0,BO470*(1+BO$6/Setup!$C$13)-DM471-FK471)+IF($K471=48,$D471,0)</f>
        <v/>
      </c>
      <c r="BP471">
        <f>MAX(0,BP470*(1+BP$6/Setup!$C$13)-DN471-FL471)+IF($K471=49,$D471,0)</f>
        <v/>
      </c>
      <c r="BQ471">
        <f>MAX(0,BQ470*(1+BQ$6/Setup!$C$13)-DO471-FM471)+IF($K471=50,$D471,0)</f>
        <v/>
      </c>
      <c r="BR471">
        <f>MIN(T470*(1+T$6/Setup!$C$13),T$7)</f>
        <v/>
      </c>
      <c r="BS471">
        <f>MIN(U470*(1+U$6/Setup!$C$13),U$7)</f>
        <v/>
      </c>
      <c r="BT471">
        <f>MIN(V470*(1+V$6/Setup!$C$13),V$7)</f>
        <v/>
      </c>
      <c r="BU471">
        <f>MIN(W470*(1+W$6/Setup!$C$13),W$7)</f>
        <v/>
      </c>
      <c r="BV471">
        <f>MIN(X470*(1+X$6/Setup!$C$13),X$7)</f>
        <v/>
      </c>
      <c r="BW471">
        <f>MIN(Y470*(1+Y$6/Setup!$C$13),Y$7)</f>
        <v/>
      </c>
      <c r="BX471">
        <f>MIN(Z470*(1+Z$6/Setup!$C$13),Z$7)</f>
        <v/>
      </c>
      <c r="BY471">
        <f>MIN(AA470*(1+AA$6/Setup!$C$13),AA$7)</f>
        <v/>
      </c>
      <c r="BZ471">
        <f>MIN(AB470*(1+AB$6/Setup!$C$13),AB$7)</f>
        <v/>
      </c>
      <c r="CA471">
        <f>MIN(AC470*(1+AC$6/Setup!$C$13),AC$7)</f>
        <v/>
      </c>
      <c r="CB471">
        <f>MIN(AD470*(1+AD$6/Setup!$C$13),AD$7)</f>
        <v/>
      </c>
      <c r="CC471">
        <f>MIN(AE470*(1+AE$6/Setup!$C$13),AE$7)</f>
        <v/>
      </c>
      <c r="CD471">
        <f>MIN(AF470*(1+AF$6/Setup!$C$13),AF$7)</f>
        <v/>
      </c>
      <c r="CE471">
        <f>MIN(AG470*(1+AG$6/Setup!$C$13),AG$7)</f>
        <v/>
      </c>
      <c r="CF471">
        <f>MIN(AH470*(1+AH$6/Setup!$C$13),AH$7)</f>
        <v/>
      </c>
      <c r="CG471">
        <f>MIN(AI470*(1+AI$6/Setup!$C$13),AI$7)</f>
        <v/>
      </c>
      <c r="CH471">
        <f>MIN(AJ470*(1+AJ$6/Setup!$C$13),AJ$7)</f>
        <v/>
      </c>
      <c r="CI471">
        <f>MIN(AK470*(1+AK$6/Setup!$C$13),AK$7)</f>
        <v/>
      </c>
      <c r="CJ471">
        <f>MIN(AL470*(1+AL$6/Setup!$C$13),AL$7)</f>
        <v/>
      </c>
      <c r="CK471">
        <f>MIN(AM470*(1+AM$6/Setup!$C$13),AM$7)</f>
        <v/>
      </c>
      <c r="CL471">
        <f>MIN(AN470*(1+AN$6/Setup!$C$13),AN$7)</f>
        <v/>
      </c>
      <c r="CM471">
        <f>MIN(AO470*(1+AO$6/Setup!$C$13),AO$7)</f>
        <v/>
      </c>
      <c r="CN471">
        <f>MIN(AP470*(1+AP$6/Setup!$C$13),AP$7)</f>
        <v/>
      </c>
      <c r="CO471">
        <f>MIN(AQ470*(1+AQ$6/Setup!$C$13),AQ$7)</f>
        <v/>
      </c>
      <c r="CP471">
        <f>MIN(AR470*(1+AR$6/Setup!$C$13),AR$7)</f>
        <v/>
      </c>
      <c r="CQ471">
        <f>MIN(AS470*(1+AS$6/Setup!$C$13),AS$7)</f>
        <v/>
      </c>
      <c r="CR471">
        <f>MIN(AT470*(1+AT$6/Setup!$C$13),AT$7)</f>
        <v/>
      </c>
      <c r="CS471">
        <f>MIN(AU470*(1+AU$6/Setup!$C$13),AU$7)</f>
        <v/>
      </c>
      <c r="CT471">
        <f>MIN(AV470*(1+AV$6/Setup!$C$13),AV$7)</f>
        <v/>
      </c>
      <c r="CU471">
        <f>MIN(AW470*(1+AW$6/Setup!$C$13),AW$7)</f>
        <v/>
      </c>
      <c r="CV471">
        <f>MIN(AX470*(1+AX$6/Setup!$C$13),AX$7)</f>
        <v/>
      </c>
      <c r="CW471">
        <f>MIN(AY470*(1+AY$6/Setup!$C$13),AY$7)</f>
        <v/>
      </c>
      <c r="CX471">
        <f>MIN(AZ470*(1+AZ$6/Setup!$C$13),AZ$7)</f>
        <v/>
      </c>
      <c r="CY471">
        <f>MIN(BA470*(1+BA$6/Setup!$C$13),BA$7)</f>
        <v/>
      </c>
      <c r="CZ471">
        <f>MIN(BB470*(1+BB$6/Setup!$C$13),BB$7)</f>
        <v/>
      </c>
      <c r="DA471">
        <f>MIN(BC470*(1+BC$6/Setup!$C$13),BC$7)</f>
        <v/>
      </c>
      <c r="DB471">
        <f>MIN(BD470*(1+BD$6/Setup!$C$13),BD$7)</f>
        <v/>
      </c>
      <c r="DC471">
        <f>MIN(BE470*(1+BE$6/Setup!$C$13),BE$7)</f>
        <v/>
      </c>
      <c r="DD471">
        <f>MIN(BF470*(1+BF$6/Setup!$C$13),BF$7)</f>
        <v/>
      </c>
      <c r="DE471">
        <f>MIN(BG470*(1+BG$6/Setup!$C$13),BG$7)</f>
        <v/>
      </c>
      <c r="DF471">
        <f>MIN(BH470*(1+BH$6/Setup!$C$13),BH$7)</f>
        <v/>
      </c>
      <c r="DG471">
        <f>MIN(BI470*(1+BI$6/Setup!$C$13),BI$7)</f>
        <v/>
      </c>
      <c r="DH471">
        <f>MIN(BJ470*(1+BJ$6/Setup!$C$13),BJ$7)</f>
        <v/>
      </c>
      <c r="DI471">
        <f>MIN(BK470*(1+BK$6/Setup!$C$13),BK$7)</f>
        <v/>
      </c>
      <c r="DJ471">
        <f>MIN(BL470*(1+BL$6/Setup!$C$13),BL$7)</f>
        <v/>
      </c>
      <c r="DK471">
        <f>MIN(BM470*(1+BM$6/Setup!$C$13),BM$7)</f>
        <v/>
      </c>
      <c r="DL471">
        <f>MIN(BN470*(1+BN$6/Setup!$C$13),BN$7)</f>
        <v/>
      </c>
      <c r="DM471">
        <f>MIN(BO470*(1+BO$6/Setup!$C$13),BO$7)</f>
        <v/>
      </c>
      <c r="DN471">
        <f>MIN(BP470*(1+BP$6/Setup!$C$13),BP$7)</f>
        <v/>
      </c>
      <c r="DO471">
        <f>MIN(BQ470*(1+BQ$6/Setup!$C$13),BQ$7)</f>
        <v/>
      </c>
      <c r="DP471">
        <f>MIN(T470*(1+T$6/Setup!$C$13)-BR471,$H471)</f>
        <v/>
      </c>
      <c r="DQ471">
        <f>MIN(U470*(1+U$6/Setup!$C$13)-BS471,MAX(0,$H471-SUM($DP471:DP471)))</f>
        <v/>
      </c>
      <c r="DR471">
        <f>MIN(V470*(1+V$6/Setup!$C$13)-BT471,MAX(0,$H471-SUM($DP471:DQ471)))</f>
        <v/>
      </c>
      <c r="DS471">
        <f>MIN(W470*(1+W$6/Setup!$C$13)-BU471,MAX(0,$H471-SUM($DP471:DR471)))</f>
        <v/>
      </c>
      <c r="DT471">
        <f>MIN(X470*(1+X$6/Setup!$C$13)-BV471,MAX(0,$H471-SUM($DP471:DS471)))</f>
        <v/>
      </c>
      <c r="DU471">
        <f>MIN(Y470*(1+Y$6/Setup!$C$13)-BW471,MAX(0,$H471-SUM($DP471:DT471)))</f>
        <v/>
      </c>
      <c r="DV471">
        <f>MIN(Z470*(1+Z$6/Setup!$C$13)-BX471,MAX(0,$H471-SUM($DP471:DU471)))</f>
        <v/>
      </c>
      <c r="DW471">
        <f>MIN(AA470*(1+AA$6/Setup!$C$13)-BY471,MAX(0,$H471-SUM($DP471:DV471)))</f>
        <v/>
      </c>
      <c r="DX471">
        <f>MIN(AB470*(1+AB$6/Setup!$C$13)-BZ471,MAX(0,$H471-SUM($DP471:DW471)))</f>
        <v/>
      </c>
      <c r="DY471">
        <f>MIN(AC470*(1+AC$6/Setup!$C$13)-CA471,MAX(0,$H471-SUM($DP471:DX471)))</f>
        <v/>
      </c>
      <c r="DZ471">
        <f>MIN(AD470*(1+AD$6/Setup!$C$13)-CB471,MAX(0,$H471-SUM($DP471:DY471)))</f>
        <v/>
      </c>
      <c r="EA471">
        <f>MIN(AE470*(1+AE$6/Setup!$C$13)-CC471,MAX(0,$H471-SUM($DP471:DZ471)))</f>
        <v/>
      </c>
      <c r="EB471">
        <f>MIN(AF470*(1+AF$6/Setup!$C$13)-CD471,MAX(0,$H471-SUM($DP471:EA471)))</f>
        <v/>
      </c>
      <c r="EC471">
        <f>MIN(AG470*(1+AG$6/Setup!$C$13)-CE471,MAX(0,$H471-SUM($DP471:EB471)))</f>
        <v/>
      </c>
      <c r="ED471">
        <f>MIN(AH470*(1+AH$6/Setup!$C$13)-CF471,MAX(0,$H471-SUM($DP471:EC471)))</f>
        <v/>
      </c>
      <c r="EE471">
        <f>MIN(AI470*(1+AI$6/Setup!$C$13)-CG471,MAX(0,$H471-SUM($DP471:ED471)))</f>
        <v/>
      </c>
      <c r="EF471">
        <f>MIN(AJ470*(1+AJ$6/Setup!$C$13)-CH471,MAX(0,$H471-SUM($DP471:EE471)))</f>
        <v/>
      </c>
      <c r="EG471">
        <f>MIN(AK470*(1+AK$6/Setup!$C$13)-CI471,MAX(0,$H471-SUM($DP471:EF471)))</f>
        <v/>
      </c>
      <c r="EH471">
        <f>MIN(AL470*(1+AL$6/Setup!$C$13)-CJ471,MAX(0,$H471-SUM($DP471:EG471)))</f>
        <v/>
      </c>
      <c r="EI471">
        <f>MIN(AM470*(1+AM$6/Setup!$C$13)-CK471,MAX(0,$H471-SUM($DP471:EH471)))</f>
        <v/>
      </c>
      <c r="EJ471">
        <f>MIN(AN470*(1+AN$6/Setup!$C$13)-CL471,MAX(0,$H471-SUM($DP471:EI471)))</f>
        <v/>
      </c>
      <c r="EK471">
        <f>MIN(AO470*(1+AO$6/Setup!$C$13)-CM471,MAX(0,$H471-SUM($DP471:EJ471)))</f>
        <v/>
      </c>
      <c r="EL471">
        <f>MIN(AP470*(1+AP$6/Setup!$C$13)-CN471,MAX(0,$H471-SUM($DP471:EK471)))</f>
        <v/>
      </c>
      <c r="EM471">
        <f>MIN(AQ470*(1+AQ$6/Setup!$C$13)-CO471,MAX(0,$H471-SUM($DP471:EL471)))</f>
        <v/>
      </c>
      <c r="EN471">
        <f>MIN(AR470*(1+AR$6/Setup!$C$13)-CP471,MAX(0,$H471-SUM($DP471:EM471)))</f>
        <v/>
      </c>
      <c r="EO471">
        <f>MIN(AS470*(1+AS$6/Setup!$C$13)-CQ471,MAX(0,$H471-SUM($DP471:EN471)))</f>
        <v/>
      </c>
      <c r="EP471">
        <f>MIN(AT470*(1+AT$6/Setup!$C$13)-CR471,MAX(0,$H471-SUM($DP471:EO471)))</f>
        <v/>
      </c>
      <c r="EQ471">
        <f>MIN(AU470*(1+AU$6/Setup!$C$13)-CS471,MAX(0,$H471-SUM($DP471:EP471)))</f>
        <v/>
      </c>
      <c r="ER471">
        <f>MIN(AV470*(1+AV$6/Setup!$C$13)-CT471,MAX(0,$H471-SUM($DP471:EQ471)))</f>
        <v/>
      </c>
      <c r="ES471">
        <f>MIN(AW470*(1+AW$6/Setup!$C$13)-CU471,MAX(0,$H471-SUM($DP471:ER471)))</f>
        <v/>
      </c>
      <c r="ET471">
        <f>MIN(AX470*(1+AX$6/Setup!$C$13)-CV471,MAX(0,$H471-SUM($DP471:ES471)))</f>
        <v/>
      </c>
      <c r="EU471">
        <f>MIN(AY470*(1+AY$6/Setup!$C$13)-CW471,MAX(0,$H471-SUM($DP471:ET471)))</f>
        <v/>
      </c>
      <c r="EV471">
        <f>MIN(AZ470*(1+AZ$6/Setup!$C$13)-CX471,MAX(0,$H471-SUM($DP471:EU471)))</f>
        <v/>
      </c>
      <c r="EW471">
        <f>MIN(BA470*(1+BA$6/Setup!$C$13)-CY471,MAX(0,$H471-SUM($DP471:EV471)))</f>
        <v/>
      </c>
      <c r="EX471">
        <f>MIN(BB470*(1+BB$6/Setup!$C$13)-CZ471,MAX(0,$H471-SUM($DP471:EW471)))</f>
        <v/>
      </c>
      <c r="EY471">
        <f>MIN(BC470*(1+BC$6/Setup!$C$13)-DA471,MAX(0,$H471-SUM($DP471:EX471)))</f>
        <v/>
      </c>
      <c r="EZ471">
        <f>MIN(BD470*(1+BD$6/Setup!$C$13)-DB471,MAX(0,$H471-SUM($DP471:EY471)))</f>
        <v/>
      </c>
      <c r="FA471">
        <f>MIN(BE470*(1+BE$6/Setup!$C$13)-DC471,MAX(0,$H471-SUM($DP471:EZ471)))</f>
        <v/>
      </c>
      <c r="FB471">
        <f>MIN(BF470*(1+BF$6/Setup!$C$13)-DD471,MAX(0,$H471-SUM($DP471:FA471)))</f>
        <v/>
      </c>
      <c r="FC471">
        <f>MIN(BG470*(1+BG$6/Setup!$C$13)-DE471,MAX(0,$H471-SUM($DP471:FB471)))</f>
        <v/>
      </c>
      <c r="FD471">
        <f>MIN(BH470*(1+BH$6/Setup!$C$13)-DF471,MAX(0,$H471-SUM($DP471:FC471)))</f>
        <v/>
      </c>
      <c r="FE471">
        <f>MIN(BI470*(1+BI$6/Setup!$C$13)-DG471,MAX(0,$H471-SUM($DP471:FD471)))</f>
        <v/>
      </c>
      <c r="FF471">
        <f>MIN(BJ470*(1+BJ$6/Setup!$C$13)-DH471,MAX(0,$H471-SUM($DP471:FE471)))</f>
        <v/>
      </c>
      <c r="FG471">
        <f>MIN(BK470*(1+BK$6/Setup!$C$13)-DI471,MAX(0,$H471-SUM($DP471:FF471)))</f>
        <v/>
      </c>
      <c r="FH471">
        <f>MIN(BL470*(1+BL$6/Setup!$C$13)-DJ471,MAX(0,$H471-SUM($DP471:FG471)))</f>
        <v/>
      </c>
      <c r="FI471">
        <f>MIN(BM470*(1+BM$6/Setup!$C$13)-DK471,MAX(0,$H471-SUM($DP471:FH471)))</f>
        <v/>
      </c>
      <c r="FJ471">
        <f>MIN(BN470*(1+BN$6/Setup!$C$13)-DL471,MAX(0,$H471-SUM($DP471:FI471)))</f>
        <v/>
      </c>
      <c r="FK471">
        <f>MIN(BO470*(1+BO$6/Setup!$C$13)-DM471,MAX(0,$H471-SUM($DP471:FJ471)))</f>
        <v/>
      </c>
      <c r="FL471">
        <f>MIN(BP470*(1+BP$6/Setup!$C$13)-DN471,MAX(0,$H471-SUM($DP471:FK471)))</f>
        <v/>
      </c>
      <c r="FM471">
        <f>MIN(BQ470*(1+BQ$6/Setup!$C$13)-DO471,MAX(0,$H471-SUM($DP471:FL471)))</f>
        <v/>
      </c>
    </row>
    <row r="472">
      <c r="A472">
        <f>A471+1</f>
        <v/>
      </c>
      <c r="B472">
        <f>IF(Setup!$C$6="Every week",Setup!$C$7+7*(A472-1),IF(Setup!$C$6="Every 2 weeks",Setup!$C$7+14*(A472-1),IF(Setup!$C$6="Every month",EDATE(Setup!$C$7,A472-1),EOMONTH(Setup!$C$7,INT((A472-1+Setup!$C$20)/2)-1)+MIN(IF(MOD(A472-1+Setup!$C$20,2)=0,Setup!$C$18,Setup!$C$19),DAY(EOMONTH(Setup!$C$7,INT((A472-1+Setup!$C$20)/2)))))))</f>
        <v/>
      </c>
      <c r="C472">
        <f>N('Paycheck Plan'!J468)</f>
        <v/>
      </c>
      <c r="D472">
        <f>N('Paycheck Plan'!K468)</f>
        <v/>
      </c>
      <c r="E472">
        <f>MIN(MAX(0,Setup!$C$10-F471),MAX(0,Setup!$C$8+C472-G472))</f>
        <v/>
      </c>
      <c r="F472">
        <f>F471+E472</f>
        <v/>
      </c>
      <c r="G472">
        <f>MIN(Setup!$C$14,MAX(0,Setup!$C$8+C472))</f>
        <v/>
      </c>
      <c r="H472">
        <f>MAX(0,Setup!$C$8+C472-G472-E472)+SUM($T$7:$BQ$7)-SUM(BR472:DO472)</f>
        <v/>
      </c>
      <c r="I472">
        <f>SUMPRODUCT(T471:BQ471,$T$6:$BQ$6)/Setup!$C$13</f>
        <v/>
      </c>
      <c r="J472">
        <f>SUM(T472:BQ472)</f>
        <v/>
      </c>
      <c r="K472">
        <f>IF(MAX(DP472:FM472)&gt;0,MATCH(MAX(DP472:FM472),DP472:FM472,0),1)</f>
        <v/>
      </c>
      <c r="T472">
        <f>MAX(0,T471*(1+T$6/Setup!$C$13)-BR472-DP472)+IF($K472=1,$D472,0)</f>
        <v/>
      </c>
      <c r="U472">
        <f>MAX(0,U471*(1+U$6/Setup!$C$13)-BS472-DQ472)+IF($K472=2,$D472,0)</f>
        <v/>
      </c>
      <c r="V472">
        <f>MAX(0,V471*(1+V$6/Setup!$C$13)-BT472-DR472)+IF($K472=3,$D472,0)</f>
        <v/>
      </c>
      <c r="W472">
        <f>MAX(0,W471*(1+W$6/Setup!$C$13)-BU472-DS472)+IF($K472=4,$D472,0)</f>
        <v/>
      </c>
      <c r="X472">
        <f>MAX(0,X471*(1+X$6/Setup!$C$13)-BV472-DT472)+IF($K472=5,$D472,0)</f>
        <v/>
      </c>
      <c r="Y472">
        <f>MAX(0,Y471*(1+Y$6/Setup!$C$13)-BW472-DU472)+IF($K472=6,$D472,0)</f>
        <v/>
      </c>
      <c r="Z472">
        <f>MAX(0,Z471*(1+Z$6/Setup!$C$13)-BX472-DV472)+IF($K472=7,$D472,0)</f>
        <v/>
      </c>
      <c r="AA472">
        <f>MAX(0,AA471*(1+AA$6/Setup!$C$13)-BY472-DW472)+IF($K472=8,$D472,0)</f>
        <v/>
      </c>
      <c r="AB472">
        <f>MAX(0,AB471*(1+AB$6/Setup!$C$13)-BZ472-DX472)+IF($K472=9,$D472,0)</f>
        <v/>
      </c>
      <c r="AC472">
        <f>MAX(0,AC471*(1+AC$6/Setup!$C$13)-CA472-DY472)+IF($K472=10,$D472,0)</f>
        <v/>
      </c>
      <c r="AD472">
        <f>MAX(0,AD471*(1+AD$6/Setup!$C$13)-CB472-DZ472)+IF($K472=11,$D472,0)</f>
        <v/>
      </c>
      <c r="AE472">
        <f>MAX(0,AE471*(1+AE$6/Setup!$C$13)-CC472-EA472)+IF($K472=12,$D472,0)</f>
        <v/>
      </c>
      <c r="AF472">
        <f>MAX(0,AF471*(1+AF$6/Setup!$C$13)-CD472-EB472)+IF($K472=13,$D472,0)</f>
        <v/>
      </c>
      <c r="AG472">
        <f>MAX(0,AG471*(1+AG$6/Setup!$C$13)-CE472-EC472)+IF($K472=14,$D472,0)</f>
        <v/>
      </c>
      <c r="AH472">
        <f>MAX(0,AH471*(1+AH$6/Setup!$C$13)-CF472-ED472)+IF($K472=15,$D472,0)</f>
        <v/>
      </c>
      <c r="AI472">
        <f>MAX(0,AI471*(1+AI$6/Setup!$C$13)-CG472-EE472)+IF($K472=16,$D472,0)</f>
        <v/>
      </c>
      <c r="AJ472">
        <f>MAX(0,AJ471*(1+AJ$6/Setup!$C$13)-CH472-EF472)+IF($K472=17,$D472,0)</f>
        <v/>
      </c>
      <c r="AK472">
        <f>MAX(0,AK471*(1+AK$6/Setup!$C$13)-CI472-EG472)+IF($K472=18,$D472,0)</f>
        <v/>
      </c>
      <c r="AL472">
        <f>MAX(0,AL471*(1+AL$6/Setup!$C$13)-CJ472-EH472)+IF($K472=19,$D472,0)</f>
        <v/>
      </c>
      <c r="AM472">
        <f>MAX(0,AM471*(1+AM$6/Setup!$C$13)-CK472-EI472)+IF($K472=20,$D472,0)</f>
        <v/>
      </c>
      <c r="AN472">
        <f>MAX(0,AN471*(1+AN$6/Setup!$C$13)-CL472-EJ472)+IF($K472=21,$D472,0)</f>
        <v/>
      </c>
      <c r="AO472">
        <f>MAX(0,AO471*(1+AO$6/Setup!$C$13)-CM472-EK472)+IF($K472=22,$D472,0)</f>
        <v/>
      </c>
      <c r="AP472">
        <f>MAX(0,AP471*(1+AP$6/Setup!$C$13)-CN472-EL472)+IF($K472=23,$D472,0)</f>
        <v/>
      </c>
      <c r="AQ472">
        <f>MAX(0,AQ471*(1+AQ$6/Setup!$C$13)-CO472-EM472)+IF($K472=24,$D472,0)</f>
        <v/>
      </c>
      <c r="AR472">
        <f>MAX(0,AR471*(1+AR$6/Setup!$C$13)-CP472-EN472)+IF($K472=25,$D472,0)</f>
        <v/>
      </c>
      <c r="AS472">
        <f>MAX(0,AS471*(1+AS$6/Setup!$C$13)-CQ472-EO472)+IF($K472=26,$D472,0)</f>
        <v/>
      </c>
      <c r="AT472">
        <f>MAX(0,AT471*(1+AT$6/Setup!$C$13)-CR472-EP472)+IF($K472=27,$D472,0)</f>
        <v/>
      </c>
      <c r="AU472">
        <f>MAX(0,AU471*(1+AU$6/Setup!$C$13)-CS472-EQ472)+IF($K472=28,$D472,0)</f>
        <v/>
      </c>
      <c r="AV472">
        <f>MAX(0,AV471*(1+AV$6/Setup!$C$13)-CT472-ER472)+IF($K472=29,$D472,0)</f>
        <v/>
      </c>
      <c r="AW472">
        <f>MAX(0,AW471*(1+AW$6/Setup!$C$13)-CU472-ES472)+IF($K472=30,$D472,0)</f>
        <v/>
      </c>
      <c r="AX472">
        <f>MAX(0,AX471*(1+AX$6/Setup!$C$13)-CV472-ET472)+IF($K472=31,$D472,0)</f>
        <v/>
      </c>
      <c r="AY472">
        <f>MAX(0,AY471*(1+AY$6/Setup!$C$13)-CW472-EU472)+IF($K472=32,$D472,0)</f>
        <v/>
      </c>
      <c r="AZ472">
        <f>MAX(0,AZ471*(1+AZ$6/Setup!$C$13)-CX472-EV472)+IF($K472=33,$D472,0)</f>
        <v/>
      </c>
      <c r="BA472">
        <f>MAX(0,BA471*(1+BA$6/Setup!$C$13)-CY472-EW472)+IF($K472=34,$D472,0)</f>
        <v/>
      </c>
      <c r="BB472">
        <f>MAX(0,BB471*(1+BB$6/Setup!$C$13)-CZ472-EX472)+IF($K472=35,$D472,0)</f>
        <v/>
      </c>
      <c r="BC472">
        <f>MAX(0,BC471*(1+BC$6/Setup!$C$13)-DA472-EY472)+IF($K472=36,$D472,0)</f>
        <v/>
      </c>
      <c r="BD472">
        <f>MAX(0,BD471*(1+BD$6/Setup!$C$13)-DB472-EZ472)+IF($K472=37,$D472,0)</f>
        <v/>
      </c>
      <c r="BE472">
        <f>MAX(0,BE471*(1+BE$6/Setup!$C$13)-DC472-FA472)+IF($K472=38,$D472,0)</f>
        <v/>
      </c>
      <c r="BF472">
        <f>MAX(0,BF471*(1+BF$6/Setup!$C$13)-DD472-FB472)+IF($K472=39,$D472,0)</f>
        <v/>
      </c>
      <c r="BG472">
        <f>MAX(0,BG471*(1+BG$6/Setup!$C$13)-DE472-FC472)+IF($K472=40,$D472,0)</f>
        <v/>
      </c>
      <c r="BH472">
        <f>MAX(0,BH471*(1+BH$6/Setup!$C$13)-DF472-FD472)+IF($K472=41,$D472,0)</f>
        <v/>
      </c>
      <c r="BI472">
        <f>MAX(0,BI471*(1+BI$6/Setup!$C$13)-DG472-FE472)+IF($K472=42,$D472,0)</f>
        <v/>
      </c>
      <c r="BJ472">
        <f>MAX(0,BJ471*(1+BJ$6/Setup!$C$13)-DH472-FF472)+IF($K472=43,$D472,0)</f>
        <v/>
      </c>
      <c r="BK472">
        <f>MAX(0,BK471*(1+BK$6/Setup!$C$13)-DI472-FG472)+IF($K472=44,$D472,0)</f>
        <v/>
      </c>
      <c r="BL472">
        <f>MAX(0,BL471*(1+BL$6/Setup!$C$13)-DJ472-FH472)+IF($K472=45,$D472,0)</f>
        <v/>
      </c>
      <c r="BM472">
        <f>MAX(0,BM471*(1+BM$6/Setup!$C$13)-DK472-FI472)+IF($K472=46,$D472,0)</f>
        <v/>
      </c>
      <c r="BN472">
        <f>MAX(0,BN471*(1+BN$6/Setup!$C$13)-DL472-FJ472)+IF($K472=47,$D472,0)</f>
        <v/>
      </c>
      <c r="BO472">
        <f>MAX(0,BO471*(1+BO$6/Setup!$C$13)-DM472-FK472)+IF($K472=48,$D472,0)</f>
        <v/>
      </c>
      <c r="BP472">
        <f>MAX(0,BP471*(1+BP$6/Setup!$C$13)-DN472-FL472)+IF($K472=49,$D472,0)</f>
        <v/>
      </c>
      <c r="BQ472">
        <f>MAX(0,BQ471*(1+BQ$6/Setup!$C$13)-DO472-FM472)+IF($K472=50,$D472,0)</f>
        <v/>
      </c>
      <c r="BR472">
        <f>MIN(T471*(1+T$6/Setup!$C$13),T$7)</f>
        <v/>
      </c>
      <c r="BS472">
        <f>MIN(U471*(1+U$6/Setup!$C$13),U$7)</f>
        <v/>
      </c>
      <c r="BT472">
        <f>MIN(V471*(1+V$6/Setup!$C$13),V$7)</f>
        <v/>
      </c>
      <c r="BU472">
        <f>MIN(W471*(1+W$6/Setup!$C$13),W$7)</f>
        <v/>
      </c>
      <c r="BV472">
        <f>MIN(X471*(1+X$6/Setup!$C$13),X$7)</f>
        <v/>
      </c>
      <c r="BW472">
        <f>MIN(Y471*(1+Y$6/Setup!$C$13),Y$7)</f>
        <v/>
      </c>
      <c r="BX472">
        <f>MIN(Z471*(1+Z$6/Setup!$C$13),Z$7)</f>
        <v/>
      </c>
      <c r="BY472">
        <f>MIN(AA471*(1+AA$6/Setup!$C$13),AA$7)</f>
        <v/>
      </c>
      <c r="BZ472">
        <f>MIN(AB471*(1+AB$6/Setup!$C$13),AB$7)</f>
        <v/>
      </c>
      <c r="CA472">
        <f>MIN(AC471*(1+AC$6/Setup!$C$13),AC$7)</f>
        <v/>
      </c>
      <c r="CB472">
        <f>MIN(AD471*(1+AD$6/Setup!$C$13),AD$7)</f>
        <v/>
      </c>
      <c r="CC472">
        <f>MIN(AE471*(1+AE$6/Setup!$C$13),AE$7)</f>
        <v/>
      </c>
      <c r="CD472">
        <f>MIN(AF471*(1+AF$6/Setup!$C$13),AF$7)</f>
        <v/>
      </c>
      <c r="CE472">
        <f>MIN(AG471*(1+AG$6/Setup!$C$13),AG$7)</f>
        <v/>
      </c>
      <c r="CF472">
        <f>MIN(AH471*(1+AH$6/Setup!$C$13),AH$7)</f>
        <v/>
      </c>
      <c r="CG472">
        <f>MIN(AI471*(1+AI$6/Setup!$C$13),AI$7)</f>
        <v/>
      </c>
      <c r="CH472">
        <f>MIN(AJ471*(1+AJ$6/Setup!$C$13),AJ$7)</f>
        <v/>
      </c>
      <c r="CI472">
        <f>MIN(AK471*(1+AK$6/Setup!$C$13),AK$7)</f>
        <v/>
      </c>
      <c r="CJ472">
        <f>MIN(AL471*(1+AL$6/Setup!$C$13),AL$7)</f>
        <v/>
      </c>
      <c r="CK472">
        <f>MIN(AM471*(1+AM$6/Setup!$C$13),AM$7)</f>
        <v/>
      </c>
      <c r="CL472">
        <f>MIN(AN471*(1+AN$6/Setup!$C$13),AN$7)</f>
        <v/>
      </c>
      <c r="CM472">
        <f>MIN(AO471*(1+AO$6/Setup!$C$13),AO$7)</f>
        <v/>
      </c>
      <c r="CN472">
        <f>MIN(AP471*(1+AP$6/Setup!$C$13),AP$7)</f>
        <v/>
      </c>
      <c r="CO472">
        <f>MIN(AQ471*(1+AQ$6/Setup!$C$13),AQ$7)</f>
        <v/>
      </c>
      <c r="CP472">
        <f>MIN(AR471*(1+AR$6/Setup!$C$13),AR$7)</f>
        <v/>
      </c>
      <c r="CQ472">
        <f>MIN(AS471*(1+AS$6/Setup!$C$13),AS$7)</f>
        <v/>
      </c>
      <c r="CR472">
        <f>MIN(AT471*(1+AT$6/Setup!$C$13),AT$7)</f>
        <v/>
      </c>
      <c r="CS472">
        <f>MIN(AU471*(1+AU$6/Setup!$C$13),AU$7)</f>
        <v/>
      </c>
      <c r="CT472">
        <f>MIN(AV471*(1+AV$6/Setup!$C$13),AV$7)</f>
        <v/>
      </c>
      <c r="CU472">
        <f>MIN(AW471*(1+AW$6/Setup!$C$13),AW$7)</f>
        <v/>
      </c>
      <c r="CV472">
        <f>MIN(AX471*(1+AX$6/Setup!$C$13),AX$7)</f>
        <v/>
      </c>
      <c r="CW472">
        <f>MIN(AY471*(1+AY$6/Setup!$C$13),AY$7)</f>
        <v/>
      </c>
      <c r="CX472">
        <f>MIN(AZ471*(1+AZ$6/Setup!$C$13),AZ$7)</f>
        <v/>
      </c>
      <c r="CY472">
        <f>MIN(BA471*(1+BA$6/Setup!$C$13),BA$7)</f>
        <v/>
      </c>
      <c r="CZ472">
        <f>MIN(BB471*(1+BB$6/Setup!$C$13),BB$7)</f>
        <v/>
      </c>
      <c r="DA472">
        <f>MIN(BC471*(1+BC$6/Setup!$C$13),BC$7)</f>
        <v/>
      </c>
      <c r="DB472">
        <f>MIN(BD471*(1+BD$6/Setup!$C$13),BD$7)</f>
        <v/>
      </c>
      <c r="DC472">
        <f>MIN(BE471*(1+BE$6/Setup!$C$13),BE$7)</f>
        <v/>
      </c>
      <c r="DD472">
        <f>MIN(BF471*(1+BF$6/Setup!$C$13),BF$7)</f>
        <v/>
      </c>
      <c r="DE472">
        <f>MIN(BG471*(1+BG$6/Setup!$C$13),BG$7)</f>
        <v/>
      </c>
      <c r="DF472">
        <f>MIN(BH471*(1+BH$6/Setup!$C$13),BH$7)</f>
        <v/>
      </c>
      <c r="DG472">
        <f>MIN(BI471*(1+BI$6/Setup!$C$13),BI$7)</f>
        <v/>
      </c>
      <c r="DH472">
        <f>MIN(BJ471*(1+BJ$6/Setup!$C$13),BJ$7)</f>
        <v/>
      </c>
      <c r="DI472">
        <f>MIN(BK471*(1+BK$6/Setup!$C$13),BK$7)</f>
        <v/>
      </c>
      <c r="DJ472">
        <f>MIN(BL471*(1+BL$6/Setup!$C$13),BL$7)</f>
        <v/>
      </c>
      <c r="DK472">
        <f>MIN(BM471*(1+BM$6/Setup!$C$13),BM$7)</f>
        <v/>
      </c>
      <c r="DL472">
        <f>MIN(BN471*(1+BN$6/Setup!$C$13),BN$7)</f>
        <v/>
      </c>
      <c r="DM472">
        <f>MIN(BO471*(1+BO$6/Setup!$C$13),BO$7)</f>
        <v/>
      </c>
      <c r="DN472">
        <f>MIN(BP471*(1+BP$6/Setup!$C$13),BP$7)</f>
        <v/>
      </c>
      <c r="DO472">
        <f>MIN(BQ471*(1+BQ$6/Setup!$C$13),BQ$7)</f>
        <v/>
      </c>
      <c r="DP472">
        <f>MIN(T471*(1+T$6/Setup!$C$13)-BR472,$H472)</f>
        <v/>
      </c>
      <c r="DQ472">
        <f>MIN(U471*(1+U$6/Setup!$C$13)-BS472,MAX(0,$H472-SUM($DP472:DP472)))</f>
        <v/>
      </c>
      <c r="DR472">
        <f>MIN(V471*(1+V$6/Setup!$C$13)-BT472,MAX(0,$H472-SUM($DP472:DQ472)))</f>
        <v/>
      </c>
      <c r="DS472">
        <f>MIN(W471*(1+W$6/Setup!$C$13)-BU472,MAX(0,$H472-SUM($DP472:DR472)))</f>
        <v/>
      </c>
      <c r="DT472">
        <f>MIN(X471*(1+X$6/Setup!$C$13)-BV472,MAX(0,$H472-SUM($DP472:DS472)))</f>
        <v/>
      </c>
      <c r="DU472">
        <f>MIN(Y471*(1+Y$6/Setup!$C$13)-BW472,MAX(0,$H472-SUM($DP472:DT472)))</f>
        <v/>
      </c>
      <c r="DV472">
        <f>MIN(Z471*(1+Z$6/Setup!$C$13)-BX472,MAX(0,$H472-SUM($DP472:DU472)))</f>
        <v/>
      </c>
      <c r="DW472">
        <f>MIN(AA471*(1+AA$6/Setup!$C$13)-BY472,MAX(0,$H472-SUM($DP472:DV472)))</f>
        <v/>
      </c>
      <c r="DX472">
        <f>MIN(AB471*(1+AB$6/Setup!$C$13)-BZ472,MAX(0,$H472-SUM($DP472:DW472)))</f>
        <v/>
      </c>
      <c r="DY472">
        <f>MIN(AC471*(1+AC$6/Setup!$C$13)-CA472,MAX(0,$H472-SUM($DP472:DX472)))</f>
        <v/>
      </c>
      <c r="DZ472">
        <f>MIN(AD471*(1+AD$6/Setup!$C$13)-CB472,MAX(0,$H472-SUM($DP472:DY472)))</f>
        <v/>
      </c>
      <c r="EA472">
        <f>MIN(AE471*(1+AE$6/Setup!$C$13)-CC472,MAX(0,$H472-SUM($DP472:DZ472)))</f>
        <v/>
      </c>
      <c r="EB472">
        <f>MIN(AF471*(1+AF$6/Setup!$C$13)-CD472,MAX(0,$H472-SUM($DP472:EA472)))</f>
        <v/>
      </c>
      <c r="EC472">
        <f>MIN(AG471*(1+AG$6/Setup!$C$13)-CE472,MAX(0,$H472-SUM($DP472:EB472)))</f>
        <v/>
      </c>
      <c r="ED472">
        <f>MIN(AH471*(1+AH$6/Setup!$C$13)-CF472,MAX(0,$H472-SUM($DP472:EC472)))</f>
        <v/>
      </c>
      <c r="EE472">
        <f>MIN(AI471*(1+AI$6/Setup!$C$13)-CG472,MAX(0,$H472-SUM($DP472:ED472)))</f>
        <v/>
      </c>
      <c r="EF472">
        <f>MIN(AJ471*(1+AJ$6/Setup!$C$13)-CH472,MAX(0,$H472-SUM($DP472:EE472)))</f>
        <v/>
      </c>
      <c r="EG472">
        <f>MIN(AK471*(1+AK$6/Setup!$C$13)-CI472,MAX(0,$H472-SUM($DP472:EF472)))</f>
        <v/>
      </c>
      <c r="EH472">
        <f>MIN(AL471*(1+AL$6/Setup!$C$13)-CJ472,MAX(0,$H472-SUM($DP472:EG472)))</f>
        <v/>
      </c>
      <c r="EI472">
        <f>MIN(AM471*(1+AM$6/Setup!$C$13)-CK472,MAX(0,$H472-SUM($DP472:EH472)))</f>
        <v/>
      </c>
      <c r="EJ472">
        <f>MIN(AN471*(1+AN$6/Setup!$C$13)-CL472,MAX(0,$H472-SUM($DP472:EI472)))</f>
        <v/>
      </c>
      <c r="EK472">
        <f>MIN(AO471*(1+AO$6/Setup!$C$13)-CM472,MAX(0,$H472-SUM($DP472:EJ472)))</f>
        <v/>
      </c>
      <c r="EL472">
        <f>MIN(AP471*(1+AP$6/Setup!$C$13)-CN472,MAX(0,$H472-SUM($DP472:EK472)))</f>
        <v/>
      </c>
      <c r="EM472">
        <f>MIN(AQ471*(1+AQ$6/Setup!$C$13)-CO472,MAX(0,$H472-SUM($DP472:EL472)))</f>
        <v/>
      </c>
      <c r="EN472">
        <f>MIN(AR471*(1+AR$6/Setup!$C$13)-CP472,MAX(0,$H472-SUM($DP472:EM472)))</f>
        <v/>
      </c>
      <c r="EO472">
        <f>MIN(AS471*(1+AS$6/Setup!$C$13)-CQ472,MAX(0,$H472-SUM($DP472:EN472)))</f>
        <v/>
      </c>
      <c r="EP472">
        <f>MIN(AT471*(1+AT$6/Setup!$C$13)-CR472,MAX(0,$H472-SUM($DP472:EO472)))</f>
        <v/>
      </c>
      <c r="EQ472">
        <f>MIN(AU471*(1+AU$6/Setup!$C$13)-CS472,MAX(0,$H472-SUM($DP472:EP472)))</f>
        <v/>
      </c>
      <c r="ER472">
        <f>MIN(AV471*(1+AV$6/Setup!$C$13)-CT472,MAX(0,$H472-SUM($DP472:EQ472)))</f>
        <v/>
      </c>
      <c r="ES472">
        <f>MIN(AW471*(1+AW$6/Setup!$C$13)-CU472,MAX(0,$H472-SUM($DP472:ER472)))</f>
        <v/>
      </c>
      <c r="ET472">
        <f>MIN(AX471*(1+AX$6/Setup!$C$13)-CV472,MAX(0,$H472-SUM($DP472:ES472)))</f>
        <v/>
      </c>
      <c r="EU472">
        <f>MIN(AY471*(1+AY$6/Setup!$C$13)-CW472,MAX(0,$H472-SUM($DP472:ET472)))</f>
        <v/>
      </c>
      <c r="EV472">
        <f>MIN(AZ471*(1+AZ$6/Setup!$C$13)-CX472,MAX(0,$H472-SUM($DP472:EU472)))</f>
        <v/>
      </c>
      <c r="EW472">
        <f>MIN(BA471*(1+BA$6/Setup!$C$13)-CY472,MAX(0,$H472-SUM($DP472:EV472)))</f>
        <v/>
      </c>
      <c r="EX472">
        <f>MIN(BB471*(1+BB$6/Setup!$C$13)-CZ472,MAX(0,$H472-SUM($DP472:EW472)))</f>
        <v/>
      </c>
      <c r="EY472">
        <f>MIN(BC471*(1+BC$6/Setup!$C$13)-DA472,MAX(0,$H472-SUM($DP472:EX472)))</f>
        <v/>
      </c>
      <c r="EZ472">
        <f>MIN(BD471*(1+BD$6/Setup!$C$13)-DB472,MAX(0,$H472-SUM($DP472:EY472)))</f>
        <v/>
      </c>
      <c r="FA472">
        <f>MIN(BE471*(1+BE$6/Setup!$C$13)-DC472,MAX(0,$H472-SUM($DP472:EZ472)))</f>
        <v/>
      </c>
      <c r="FB472">
        <f>MIN(BF471*(1+BF$6/Setup!$C$13)-DD472,MAX(0,$H472-SUM($DP472:FA472)))</f>
        <v/>
      </c>
      <c r="FC472">
        <f>MIN(BG471*(1+BG$6/Setup!$C$13)-DE472,MAX(0,$H472-SUM($DP472:FB472)))</f>
        <v/>
      </c>
      <c r="FD472">
        <f>MIN(BH471*(1+BH$6/Setup!$C$13)-DF472,MAX(0,$H472-SUM($DP472:FC472)))</f>
        <v/>
      </c>
      <c r="FE472">
        <f>MIN(BI471*(1+BI$6/Setup!$C$13)-DG472,MAX(0,$H472-SUM($DP472:FD472)))</f>
        <v/>
      </c>
      <c r="FF472">
        <f>MIN(BJ471*(1+BJ$6/Setup!$C$13)-DH472,MAX(0,$H472-SUM($DP472:FE472)))</f>
        <v/>
      </c>
      <c r="FG472">
        <f>MIN(BK471*(1+BK$6/Setup!$C$13)-DI472,MAX(0,$H472-SUM($DP472:FF472)))</f>
        <v/>
      </c>
      <c r="FH472">
        <f>MIN(BL471*(1+BL$6/Setup!$C$13)-DJ472,MAX(0,$H472-SUM($DP472:FG472)))</f>
        <v/>
      </c>
      <c r="FI472">
        <f>MIN(BM471*(1+BM$6/Setup!$C$13)-DK472,MAX(0,$H472-SUM($DP472:FH472)))</f>
        <v/>
      </c>
      <c r="FJ472">
        <f>MIN(BN471*(1+BN$6/Setup!$C$13)-DL472,MAX(0,$H472-SUM($DP472:FI472)))</f>
        <v/>
      </c>
      <c r="FK472">
        <f>MIN(BO471*(1+BO$6/Setup!$C$13)-DM472,MAX(0,$H472-SUM($DP472:FJ472)))</f>
        <v/>
      </c>
      <c r="FL472">
        <f>MIN(BP471*(1+BP$6/Setup!$C$13)-DN472,MAX(0,$H472-SUM($DP472:FK472)))</f>
        <v/>
      </c>
      <c r="FM472">
        <f>MIN(BQ471*(1+BQ$6/Setup!$C$13)-DO472,MAX(0,$H472-SUM($DP472:FL472)))</f>
        <v/>
      </c>
    </row>
    <row r="473">
      <c r="A473">
        <f>A472+1</f>
        <v/>
      </c>
      <c r="B473">
        <f>IF(Setup!$C$6="Every week",Setup!$C$7+7*(A473-1),IF(Setup!$C$6="Every 2 weeks",Setup!$C$7+14*(A473-1),IF(Setup!$C$6="Every month",EDATE(Setup!$C$7,A473-1),EOMONTH(Setup!$C$7,INT((A473-1+Setup!$C$20)/2)-1)+MIN(IF(MOD(A473-1+Setup!$C$20,2)=0,Setup!$C$18,Setup!$C$19),DAY(EOMONTH(Setup!$C$7,INT((A473-1+Setup!$C$20)/2)))))))</f>
        <v/>
      </c>
      <c r="C473">
        <f>N('Paycheck Plan'!J469)</f>
        <v/>
      </c>
      <c r="D473">
        <f>N('Paycheck Plan'!K469)</f>
        <v/>
      </c>
      <c r="E473">
        <f>MIN(MAX(0,Setup!$C$10-F472),MAX(0,Setup!$C$8+C473-G473))</f>
        <v/>
      </c>
      <c r="F473">
        <f>F472+E473</f>
        <v/>
      </c>
      <c r="G473">
        <f>MIN(Setup!$C$14,MAX(0,Setup!$C$8+C473))</f>
        <v/>
      </c>
      <c r="H473">
        <f>MAX(0,Setup!$C$8+C473-G473-E473)+SUM($T$7:$BQ$7)-SUM(BR473:DO473)</f>
        <v/>
      </c>
      <c r="I473">
        <f>SUMPRODUCT(T472:BQ472,$T$6:$BQ$6)/Setup!$C$13</f>
        <v/>
      </c>
      <c r="J473">
        <f>SUM(T473:BQ473)</f>
        <v/>
      </c>
      <c r="K473">
        <f>IF(MAX(DP473:FM473)&gt;0,MATCH(MAX(DP473:FM473),DP473:FM473,0),1)</f>
        <v/>
      </c>
      <c r="T473">
        <f>MAX(0,T472*(1+T$6/Setup!$C$13)-BR473-DP473)+IF($K473=1,$D473,0)</f>
        <v/>
      </c>
      <c r="U473">
        <f>MAX(0,U472*(1+U$6/Setup!$C$13)-BS473-DQ473)+IF($K473=2,$D473,0)</f>
        <v/>
      </c>
      <c r="V473">
        <f>MAX(0,V472*(1+V$6/Setup!$C$13)-BT473-DR473)+IF($K473=3,$D473,0)</f>
        <v/>
      </c>
      <c r="W473">
        <f>MAX(0,W472*(1+W$6/Setup!$C$13)-BU473-DS473)+IF($K473=4,$D473,0)</f>
        <v/>
      </c>
      <c r="X473">
        <f>MAX(0,X472*(1+X$6/Setup!$C$13)-BV473-DT473)+IF($K473=5,$D473,0)</f>
        <v/>
      </c>
      <c r="Y473">
        <f>MAX(0,Y472*(1+Y$6/Setup!$C$13)-BW473-DU473)+IF($K473=6,$D473,0)</f>
        <v/>
      </c>
      <c r="Z473">
        <f>MAX(0,Z472*(1+Z$6/Setup!$C$13)-BX473-DV473)+IF($K473=7,$D473,0)</f>
        <v/>
      </c>
      <c r="AA473">
        <f>MAX(0,AA472*(1+AA$6/Setup!$C$13)-BY473-DW473)+IF($K473=8,$D473,0)</f>
        <v/>
      </c>
      <c r="AB473">
        <f>MAX(0,AB472*(1+AB$6/Setup!$C$13)-BZ473-DX473)+IF($K473=9,$D473,0)</f>
        <v/>
      </c>
      <c r="AC473">
        <f>MAX(0,AC472*(1+AC$6/Setup!$C$13)-CA473-DY473)+IF($K473=10,$D473,0)</f>
        <v/>
      </c>
      <c r="AD473">
        <f>MAX(0,AD472*(1+AD$6/Setup!$C$13)-CB473-DZ473)+IF($K473=11,$D473,0)</f>
        <v/>
      </c>
      <c r="AE473">
        <f>MAX(0,AE472*(1+AE$6/Setup!$C$13)-CC473-EA473)+IF($K473=12,$D473,0)</f>
        <v/>
      </c>
      <c r="AF473">
        <f>MAX(0,AF472*(1+AF$6/Setup!$C$13)-CD473-EB473)+IF($K473=13,$D473,0)</f>
        <v/>
      </c>
      <c r="AG473">
        <f>MAX(0,AG472*(1+AG$6/Setup!$C$13)-CE473-EC473)+IF($K473=14,$D473,0)</f>
        <v/>
      </c>
      <c r="AH473">
        <f>MAX(0,AH472*(1+AH$6/Setup!$C$13)-CF473-ED473)+IF($K473=15,$D473,0)</f>
        <v/>
      </c>
      <c r="AI473">
        <f>MAX(0,AI472*(1+AI$6/Setup!$C$13)-CG473-EE473)+IF($K473=16,$D473,0)</f>
        <v/>
      </c>
      <c r="AJ473">
        <f>MAX(0,AJ472*(1+AJ$6/Setup!$C$13)-CH473-EF473)+IF($K473=17,$D473,0)</f>
        <v/>
      </c>
      <c r="AK473">
        <f>MAX(0,AK472*(1+AK$6/Setup!$C$13)-CI473-EG473)+IF($K473=18,$D473,0)</f>
        <v/>
      </c>
      <c r="AL473">
        <f>MAX(0,AL472*(1+AL$6/Setup!$C$13)-CJ473-EH473)+IF($K473=19,$D473,0)</f>
        <v/>
      </c>
      <c r="AM473">
        <f>MAX(0,AM472*(1+AM$6/Setup!$C$13)-CK473-EI473)+IF($K473=20,$D473,0)</f>
        <v/>
      </c>
      <c r="AN473">
        <f>MAX(0,AN472*(1+AN$6/Setup!$C$13)-CL473-EJ473)+IF($K473=21,$D473,0)</f>
        <v/>
      </c>
      <c r="AO473">
        <f>MAX(0,AO472*(1+AO$6/Setup!$C$13)-CM473-EK473)+IF($K473=22,$D473,0)</f>
        <v/>
      </c>
      <c r="AP473">
        <f>MAX(0,AP472*(1+AP$6/Setup!$C$13)-CN473-EL473)+IF($K473=23,$D473,0)</f>
        <v/>
      </c>
      <c r="AQ473">
        <f>MAX(0,AQ472*(1+AQ$6/Setup!$C$13)-CO473-EM473)+IF($K473=24,$D473,0)</f>
        <v/>
      </c>
      <c r="AR473">
        <f>MAX(0,AR472*(1+AR$6/Setup!$C$13)-CP473-EN473)+IF($K473=25,$D473,0)</f>
        <v/>
      </c>
      <c r="AS473">
        <f>MAX(0,AS472*(1+AS$6/Setup!$C$13)-CQ473-EO473)+IF($K473=26,$D473,0)</f>
        <v/>
      </c>
      <c r="AT473">
        <f>MAX(0,AT472*(1+AT$6/Setup!$C$13)-CR473-EP473)+IF($K473=27,$D473,0)</f>
        <v/>
      </c>
      <c r="AU473">
        <f>MAX(0,AU472*(1+AU$6/Setup!$C$13)-CS473-EQ473)+IF($K473=28,$D473,0)</f>
        <v/>
      </c>
      <c r="AV473">
        <f>MAX(0,AV472*(1+AV$6/Setup!$C$13)-CT473-ER473)+IF($K473=29,$D473,0)</f>
        <v/>
      </c>
      <c r="AW473">
        <f>MAX(0,AW472*(1+AW$6/Setup!$C$13)-CU473-ES473)+IF($K473=30,$D473,0)</f>
        <v/>
      </c>
      <c r="AX473">
        <f>MAX(0,AX472*(1+AX$6/Setup!$C$13)-CV473-ET473)+IF($K473=31,$D473,0)</f>
        <v/>
      </c>
      <c r="AY473">
        <f>MAX(0,AY472*(1+AY$6/Setup!$C$13)-CW473-EU473)+IF($K473=32,$D473,0)</f>
        <v/>
      </c>
      <c r="AZ473">
        <f>MAX(0,AZ472*(1+AZ$6/Setup!$C$13)-CX473-EV473)+IF($K473=33,$D473,0)</f>
        <v/>
      </c>
      <c r="BA473">
        <f>MAX(0,BA472*(1+BA$6/Setup!$C$13)-CY473-EW473)+IF($K473=34,$D473,0)</f>
        <v/>
      </c>
      <c r="BB473">
        <f>MAX(0,BB472*(1+BB$6/Setup!$C$13)-CZ473-EX473)+IF($K473=35,$D473,0)</f>
        <v/>
      </c>
      <c r="BC473">
        <f>MAX(0,BC472*(1+BC$6/Setup!$C$13)-DA473-EY473)+IF($K473=36,$D473,0)</f>
        <v/>
      </c>
      <c r="BD473">
        <f>MAX(0,BD472*(1+BD$6/Setup!$C$13)-DB473-EZ473)+IF($K473=37,$D473,0)</f>
        <v/>
      </c>
      <c r="BE473">
        <f>MAX(0,BE472*(1+BE$6/Setup!$C$13)-DC473-FA473)+IF($K473=38,$D473,0)</f>
        <v/>
      </c>
      <c r="BF473">
        <f>MAX(0,BF472*(1+BF$6/Setup!$C$13)-DD473-FB473)+IF($K473=39,$D473,0)</f>
        <v/>
      </c>
      <c r="BG473">
        <f>MAX(0,BG472*(1+BG$6/Setup!$C$13)-DE473-FC473)+IF($K473=40,$D473,0)</f>
        <v/>
      </c>
      <c r="BH473">
        <f>MAX(0,BH472*(1+BH$6/Setup!$C$13)-DF473-FD473)+IF($K473=41,$D473,0)</f>
        <v/>
      </c>
      <c r="BI473">
        <f>MAX(0,BI472*(1+BI$6/Setup!$C$13)-DG473-FE473)+IF($K473=42,$D473,0)</f>
        <v/>
      </c>
      <c r="BJ473">
        <f>MAX(0,BJ472*(1+BJ$6/Setup!$C$13)-DH473-FF473)+IF($K473=43,$D473,0)</f>
        <v/>
      </c>
      <c r="BK473">
        <f>MAX(0,BK472*(1+BK$6/Setup!$C$13)-DI473-FG473)+IF($K473=44,$D473,0)</f>
        <v/>
      </c>
      <c r="BL473">
        <f>MAX(0,BL472*(1+BL$6/Setup!$C$13)-DJ473-FH473)+IF($K473=45,$D473,0)</f>
        <v/>
      </c>
      <c r="BM473">
        <f>MAX(0,BM472*(1+BM$6/Setup!$C$13)-DK473-FI473)+IF($K473=46,$D473,0)</f>
        <v/>
      </c>
      <c r="BN473">
        <f>MAX(0,BN472*(1+BN$6/Setup!$C$13)-DL473-FJ473)+IF($K473=47,$D473,0)</f>
        <v/>
      </c>
      <c r="BO473">
        <f>MAX(0,BO472*(1+BO$6/Setup!$C$13)-DM473-FK473)+IF($K473=48,$D473,0)</f>
        <v/>
      </c>
      <c r="BP473">
        <f>MAX(0,BP472*(1+BP$6/Setup!$C$13)-DN473-FL473)+IF($K473=49,$D473,0)</f>
        <v/>
      </c>
      <c r="BQ473">
        <f>MAX(0,BQ472*(1+BQ$6/Setup!$C$13)-DO473-FM473)+IF($K473=50,$D473,0)</f>
        <v/>
      </c>
      <c r="BR473">
        <f>MIN(T472*(1+T$6/Setup!$C$13),T$7)</f>
        <v/>
      </c>
      <c r="BS473">
        <f>MIN(U472*(1+U$6/Setup!$C$13),U$7)</f>
        <v/>
      </c>
      <c r="BT473">
        <f>MIN(V472*(1+V$6/Setup!$C$13),V$7)</f>
        <v/>
      </c>
      <c r="BU473">
        <f>MIN(W472*(1+W$6/Setup!$C$13),W$7)</f>
        <v/>
      </c>
      <c r="BV473">
        <f>MIN(X472*(1+X$6/Setup!$C$13),X$7)</f>
        <v/>
      </c>
      <c r="BW473">
        <f>MIN(Y472*(1+Y$6/Setup!$C$13),Y$7)</f>
        <v/>
      </c>
      <c r="BX473">
        <f>MIN(Z472*(1+Z$6/Setup!$C$13),Z$7)</f>
        <v/>
      </c>
      <c r="BY473">
        <f>MIN(AA472*(1+AA$6/Setup!$C$13),AA$7)</f>
        <v/>
      </c>
      <c r="BZ473">
        <f>MIN(AB472*(1+AB$6/Setup!$C$13),AB$7)</f>
        <v/>
      </c>
      <c r="CA473">
        <f>MIN(AC472*(1+AC$6/Setup!$C$13),AC$7)</f>
        <v/>
      </c>
      <c r="CB473">
        <f>MIN(AD472*(1+AD$6/Setup!$C$13),AD$7)</f>
        <v/>
      </c>
      <c r="CC473">
        <f>MIN(AE472*(1+AE$6/Setup!$C$13),AE$7)</f>
        <v/>
      </c>
      <c r="CD473">
        <f>MIN(AF472*(1+AF$6/Setup!$C$13),AF$7)</f>
        <v/>
      </c>
      <c r="CE473">
        <f>MIN(AG472*(1+AG$6/Setup!$C$13),AG$7)</f>
        <v/>
      </c>
      <c r="CF473">
        <f>MIN(AH472*(1+AH$6/Setup!$C$13),AH$7)</f>
        <v/>
      </c>
      <c r="CG473">
        <f>MIN(AI472*(1+AI$6/Setup!$C$13),AI$7)</f>
        <v/>
      </c>
      <c r="CH473">
        <f>MIN(AJ472*(1+AJ$6/Setup!$C$13),AJ$7)</f>
        <v/>
      </c>
      <c r="CI473">
        <f>MIN(AK472*(1+AK$6/Setup!$C$13),AK$7)</f>
        <v/>
      </c>
      <c r="CJ473">
        <f>MIN(AL472*(1+AL$6/Setup!$C$13),AL$7)</f>
        <v/>
      </c>
      <c r="CK473">
        <f>MIN(AM472*(1+AM$6/Setup!$C$13),AM$7)</f>
        <v/>
      </c>
      <c r="CL473">
        <f>MIN(AN472*(1+AN$6/Setup!$C$13),AN$7)</f>
        <v/>
      </c>
      <c r="CM473">
        <f>MIN(AO472*(1+AO$6/Setup!$C$13),AO$7)</f>
        <v/>
      </c>
      <c r="CN473">
        <f>MIN(AP472*(1+AP$6/Setup!$C$13),AP$7)</f>
        <v/>
      </c>
      <c r="CO473">
        <f>MIN(AQ472*(1+AQ$6/Setup!$C$13),AQ$7)</f>
        <v/>
      </c>
      <c r="CP473">
        <f>MIN(AR472*(1+AR$6/Setup!$C$13),AR$7)</f>
        <v/>
      </c>
      <c r="CQ473">
        <f>MIN(AS472*(1+AS$6/Setup!$C$13),AS$7)</f>
        <v/>
      </c>
      <c r="CR473">
        <f>MIN(AT472*(1+AT$6/Setup!$C$13),AT$7)</f>
        <v/>
      </c>
      <c r="CS473">
        <f>MIN(AU472*(1+AU$6/Setup!$C$13),AU$7)</f>
        <v/>
      </c>
      <c r="CT473">
        <f>MIN(AV472*(1+AV$6/Setup!$C$13),AV$7)</f>
        <v/>
      </c>
      <c r="CU473">
        <f>MIN(AW472*(1+AW$6/Setup!$C$13),AW$7)</f>
        <v/>
      </c>
      <c r="CV473">
        <f>MIN(AX472*(1+AX$6/Setup!$C$13),AX$7)</f>
        <v/>
      </c>
      <c r="CW473">
        <f>MIN(AY472*(1+AY$6/Setup!$C$13),AY$7)</f>
        <v/>
      </c>
      <c r="CX473">
        <f>MIN(AZ472*(1+AZ$6/Setup!$C$13),AZ$7)</f>
        <v/>
      </c>
      <c r="CY473">
        <f>MIN(BA472*(1+BA$6/Setup!$C$13),BA$7)</f>
        <v/>
      </c>
      <c r="CZ473">
        <f>MIN(BB472*(1+BB$6/Setup!$C$13),BB$7)</f>
        <v/>
      </c>
      <c r="DA473">
        <f>MIN(BC472*(1+BC$6/Setup!$C$13),BC$7)</f>
        <v/>
      </c>
      <c r="DB473">
        <f>MIN(BD472*(1+BD$6/Setup!$C$13),BD$7)</f>
        <v/>
      </c>
      <c r="DC473">
        <f>MIN(BE472*(1+BE$6/Setup!$C$13),BE$7)</f>
        <v/>
      </c>
      <c r="DD473">
        <f>MIN(BF472*(1+BF$6/Setup!$C$13),BF$7)</f>
        <v/>
      </c>
      <c r="DE473">
        <f>MIN(BG472*(1+BG$6/Setup!$C$13),BG$7)</f>
        <v/>
      </c>
      <c r="DF473">
        <f>MIN(BH472*(1+BH$6/Setup!$C$13),BH$7)</f>
        <v/>
      </c>
      <c r="DG473">
        <f>MIN(BI472*(1+BI$6/Setup!$C$13),BI$7)</f>
        <v/>
      </c>
      <c r="DH473">
        <f>MIN(BJ472*(1+BJ$6/Setup!$C$13),BJ$7)</f>
        <v/>
      </c>
      <c r="DI473">
        <f>MIN(BK472*(1+BK$6/Setup!$C$13),BK$7)</f>
        <v/>
      </c>
      <c r="DJ473">
        <f>MIN(BL472*(1+BL$6/Setup!$C$13),BL$7)</f>
        <v/>
      </c>
      <c r="DK473">
        <f>MIN(BM472*(1+BM$6/Setup!$C$13),BM$7)</f>
        <v/>
      </c>
      <c r="DL473">
        <f>MIN(BN472*(1+BN$6/Setup!$C$13),BN$7)</f>
        <v/>
      </c>
      <c r="DM473">
        <f>MIN(BO472*(1+BO$6/Setup!$C$13),BO$7)</f>
        <v/>
      </c>
      <c r="DN473">
        <f>MIN(BP472*(1+BP$6/Setup!$C$13),BP$7)</f>
        <v/>
      </c>
      <c r="DO473">
        <f>MIN(BQ472*(1+BQ$6/Setup!$C$13),BQ$7)</f>
        <v/>
      </c>
      <c r="DP473">
        <f>MIN(T472*(1+T$6/Setup!$C$13)-BR473,$H473)</f>
        <v/>
      </c>
      <c r="DQ473">
        <f>MIN(U472*(1+U$6/Setup!$C$13)-BS473,MAX(0,$H473-SUM($DP473:DP473)))</f>
        <v/>
      </c>
      <c r="DR473">
        <f>MIN(V472*(1+V$6/Setup!$C$13)-BT473,MAX(0,$H473-SUM($DP473:DQ473)))</f>
        <v/>
      </c>
      <c r="DS473">
        <f>MIN(W472*(1+W$6/Setup!$C$13)-BU473,MAX(0,$H473-SUM($DP473:DR473)))</f>
        <v/>
      </c>
      <c r="DT473">
        <f>MIN(X472*(1+X$6/Setup!$C$13)-BV473,MAX(0,$H473-SUM($DP473:DS473)))</f>
        <v/>
      </c>
      <c r="DU473">
        <f>MIN(Y472*(1+Y$6/Setup!$C$13)-BW473,MAX(0,$H473-SUM($DP473:DT473)))</f>
        <v/>
      </c>
      <c r="DV473">
        <f>MIN(Z472*(1+Z$6/Setup!$C$13)-BX473,MAX(0,$H473-SUM($DP473:DU473)))</f>
        <v/>
      </c>
      <c r="DW473">
        <f>MIN(AA472*(1+AA$6/Setup!$C$13)-BY473,MAX(0,$H473-SUM($DP473:DV473)))</f>
        <v/>
      </c>
      <c r="DX473">
        <f>MIN(AB472*(1+AB$6/Setup!$C$13)-BZ473,MAX(0,$H473-SUM($DP473:DW473)))</f>
        <v/>
      </c>
      <c r="DY473">
        <f>MIN(AC472*(1+AC$6/Setup!$C$13)-CA473,MAX(0,$H473-SUM($DP473:DX473)))</f>
        <v/>
      </c>
      <c r="DZ473">
        <f>MIN(AD472*(1+AD$6/Setup!$C$13)-CB473,MAX(0,$H473-SUM($DP473:DY473)))</f>
        <v/>
      </c>
      <c r="EA473">
        <f>MIN(AE472*(1+AE$6/Setup!$C$13)-CC473,MAX(0,$H473-SUM($DP473:DZ473)))</f>
        <v/>
      </c>
      <c r="EB473">
        <f>MIN(AF472*(1+AF$6/Setup!$C$13)-CD473,MAX(0,$H473-SUM($DP473:EA473)))</f>
        <v/>
      </c>
      <c r="EC473">
        <f>MIN(AG472*(1+AG$6/Setup!$C$13)-CE473,MAX(0,$H473-SUM($DP473:EB473)))</f>
        <v/>
      </c>
      <c r="ED473">
        <f>MIN(AH472*(1+AH$6/Setup!$C$13)-CF473,MAX(0,$H473-SUM($DP473:EC473)))</f>
        <v/>
      </c>
      <c r="EE473">
        <f>MIN(AI472*(1+AI$6/Setup!$C$13)-CG473,MAX(0,$H473-SUM($DP473:ED473)))</f>
        <v/>
      </c>
      <c r="EF473">
        <f>MIN(AJ472*(1+AJ$6/Setup!$C$13)-CH473,MAX(0,$H473-SUM($DP473:EE473)))</f>
        <v/>
      </c>
      <c r="EG473">
        <f>MIN(AK472*(1+AK$6/Setup!$C$13)-CI473,MAX(0,$H473-SUM($DP473:EF473)))</f>
        <v/>
      </c>
      <c r="EH473">
        <f>MIN(AL472*(1+AL$6/Setup!$C$13)-CJ473,MAX(0,$H473-SUM($DP473:EG473)))</f>
        <v/>
      </c>
      <c r="EI473">
        <f>MIN(AM472*(1+AM$6/Setup!$C$13)-CK473,MAX(0,$H473-SUM($DP473:EH473)))</f>
        <v/>
      </c>
      <c r="EJ473">
        <f>MIN(AN472*(1+AN$6/Setup!$C$13)-CL473,MAX(0,$H473-SUM($DP473:EI473)))</f>
        <v/>
      </c>
      <c r="EK473">
        <f>MIN(AO472*(1+AO$6/Setup!$C$13)-CM473,MAX(0,$H473-SUM($DP473:EJ473)))</f>
        <v/>
      </c>
      <c r="EL473">
        <f>MIN(AP472*(1+AP$6/Setup!$C$13)-CN473,MAX(0,$H473-SUM($DP473:EK473)))</f>
        <v/>
      </c>
      <c r="EM473">
        <f>MIN(AQ472*(1+AQ$6/Setup!$C$13)-CO473,MAX(0,$H473-SUM($DP473:EL473)))</f>
        <v/>
      </c>
      <c r="EN473">
        <f>MIN(AR472*(1+AR$6/Setup!$C$13)-CP473,MAX(0,$H473-SUM($DP473:EM473)))</f>
        <v/>
      </c>
      <c r="EO473">
        <f>MIN(AS472*(1+AS$6/Setup!$C$13)-CQ473,MAX(0,$H473-SUM($DP473:EN473)))</f>
        <v/>
      </c>
      <c r="EP473">
        <f>MIN(AT472*(1+AT$6/Setup!$C$13)-CR473,MAX(0,$H473-SUM($DP473:EO473)))</f>
        <v/>
      </c>
      <c r="EQ473">
        <f>MIN(AU472*(1+AU$6/Setup!$C$13)-CS473,MAX(0,$H473-SUM($DP473:EP473)))</f>
        <v/>
      </c>
      <c r="ER473">
        <f>MIN(AV472*(1+AV$6/Setup!$C$13)-CT473,MAX(0,$H473-SUM($DP473:EQ473)))</f>
        <v/>
      </c>
      <c r="ES473">
        <f>MIN(AW472*(1+AW$6/Setup!$C$13)-CU473,MAX(0,$H473-SUM($DP473:ER473)))</f>
        <v/>
      </c>
      <c r="ET473">
        <f>MIN(AX472*(1+AX$6/Setup!$C$13)-CV473,MAX(0,$H473-SUM($DP473:ES473)))</f>
        <v/>
      </c>
      <c r="EU473">
        <f>MIN(AY472*(1+AY$6/Setup!$C$13)-CW473,MAX(0,$H473-SUM($DP473:ET473)))</f>
        <v/>
      </c>
      <c r="EV473">
        <f>MIN(AZ472*(1+AZ$6/Setup!$C$13)-CX473,MAX(0,$H473-SUM($DP473:EU473)))</f>
        <v/>
      </c>
      <c r="EW473">
        <f>MIN(BA472*(1+BA$6/Setup!$C$13)-CY473,MAX(0,$H473-SUM($DP473:EV473)))</f>
        <v/>
      </c>
      <c r="EX473">
        <f>MIN(BB472*(1+BB$6/Setup!$C$13)-CZ473,MAX(0,$H473-SUM($DP473:EW473)))</f>
        <v/>
      </c>
      <c r="EY473">
        <f>MIN(BC472*(1+BC$6/Setup!$C$13)-DA473,MAX(0,$H473-SUM($DP473:EX473)))</f>
        <v/>
      </c>
      <c r="EZ473">
        <f>MIN(BD472*(1+BD$6/Setup!$C$13)-DB473,MAX(0,$H473-SUM($DP473:EY473)))</f>
        <v/>
      </c>
      <c r="FA473">
        <f>MIN(BE472*(1+BE$6/Setup!$C$13)-DC473,MAX(0,$H473-SUM($DP473:EZ473)))</f>
        <v/>
      </c>
      <c r="FB473">
        <f>MIN(BF472*(1+BF$6/Setup!$C$13)-DD473,MAX(0,$H473-SUM($DP473:FA473)))</f>
        <v/>
      </c>
      <c r="FC473">
        <f>MIN(BG472*(1+BG$6/Setup!$C$13)-DE473,MAX(0,$H473-SUM($DP473:FB473)))</f>
        <v/>
      </c>
      <c r="FD473">
        <f>MIN(BH472*(1+BH$6/Setup!$C$13)-DF473,MAX(0,$H473-SUM($DP473:FC473)))</f>
        <v/>
      </c>
      <c r="FE473">
        <f>MIN(BI472*(1+BI$6/Setup!$C$13)-DG473,MAX(0,$H473-SUM($DP473:FD473)))</f>
        <v/>
      </c>
      <c r="FF473">
        <f>MIN(BJ472*(1+BJ$6/Setup!$C$13)-DH473,MAX(0,$H473-SUM($DP473:FE473)))</f>
        <v/>
      </c>
      <c r="FG473">
        <f>MIN(BK472*(1+BK$6/Setup!$C$13)-DI473,MAX(0,$H473-SUM($DP473:FF473)))</f>
        <v/>
      </c>
      <c r="FH473">
        <f>MIN(BL472*(1+BL$6/Setup!$C$13)-DJ473,MAX(0,$H473-SUM($DP473:FG473)))</f>
        <v/>
      </c>
      <c r="FI473">
        <f>MIN(BM472*(1+BM$6/Setup!$C$13)-DK473,MAX(0,$H473-SUM($DP473:FH473)))</f>
        <v/>
      </c>
      <c r="FJ473">
        <f>MIN(BN472*(1+BN$6/Setup!$C$13)-DL473,MAX(0,$H473-SUM($DP473:FI473)))</f>
        <v/>
      </c>
      <c r="FK473">
        <f>MIN(BO472*(1+BO$6/Setup!$C$13)-DM473,MAX(0,$H473-SUM($DP473:FJ473)))</f>
        <v/>
      </c>
      <c r="FL473">
        <f>MIN(BP472*(1+BP$6/Setup!$C$13)-DN473,MAX(0,$H473-SUM($DP473:FK473)))</f>
        <v/>
      </c>
      <c r="FM473">
        <f>MIN(BQ472*(1+BQ$6/Setup!$C$13)-DO473,MAX(0,$H473-SUM($DP473:FL473)))</f>
        <v/>
      </c>
    </row>
    <row r="474">
      <c r="A474">
        <f>A473+1</f>
        <v/>
      </c>
      <c r="B474">
        <f>IF(Setup!$C$6="Every week",Setup!$C$7+7*(A474-1),IF(Setup!$C$6="Every 2 weeks",Setup!$C$7+14*(A474-1),IF(Setup!$C$6="Every month",EDATE(Setup!$C$7,A474-1),EOMONTH(Setup!$C$7,INT((A474-1+Setup!$C$20)/2)-1)+MIN(IF(MOD(A474-1+Setup!$C$20,2)=0,Setup!$C$18,Setup!$C$19),DAY(EOMONTH(Setup!$C$7,INT((A474-1+Setup!$C$20)/2)))))))</f>
        <v/>
      </c>
      <c r="C474">
        <f>N('Paycheck Plan'!J470)</f>
        <v/>
      </c>
      <c r="D474">
        <f>N('Paycheck Plan'!K470)</f>
        <v/>
      </c>
      <c r="E474">
        <f>MIN(MAX(0,Setup!$C$10-F473),MAX(0,Setup!$C$8+C474-G474))</f>
        <v/>
      </c>
      <c r="F474">
        <f>F473+E474</f>
        <v/>
      </c>
      <c r="G474">
        <f>MIN(Setup!$C$14,MAX(0,Setup!$C$8+C474))</f>
        <v/>
      </c>
      <c r="H474">
        <f>MAX(0,Setup!$C$8+C474-G474-E474)+SUM($T$7:$BQ$7)-SUM(BR474:DO474)</f>
        <v/>
      </c>
      <c r="I474">
        <f>SUMPRODUCT(T473:BQ473,$T$6:$BQ$6)/Setup!$C$13</f>
        <v/>
      </c>
      <c r="J474">
        <f>SUM(T474:BQ474)</f>
        <v/>
      </c>
      <c r="K474">
        <f>IF(MAX(DP474:FM474)&gt;0,MATCH(MAX(DP474:FM474),DP474:FM474,0),1)</f>
        <v/>
      </c>
      <c r="T474">
        <f>MAX(0,T473*(1+T$6/Setup!$C$13)-BR474-DP474)+IF($K474=1,$D474,0)</f>
        <v/>
      </c>
      <c r="U474">
        <f>MAX(0,U473*(1+U$6/Setup!$C$13)-BS474-DQ474)+IF($K474=2,$D474,0)</f>
        <v/>
      </c>
      <c r="V474">
        <f>MAX(0,V473*(1+V$6/Setup!$C$13)-BT474-DR474)+IF($K474=3,$D474,0)</f>
        <v/>
      </c>
      <c r="W474">
        <f>MAX(0,W473*(1+W$6/Setup!$C$13)-BU474-DS474)+IF($K474=4,$D474,0)</f>
        <v/>
      </c>
      <c r="X474">
        <f>MAX(0,X473*(1+X$6/Setup!$C$13)-BV474-DT474)+IF($K474=5,$D474,0)</f>
        <v/>
      </c>
      <c r="Y474">
        <f>MAX(0,Y473*(1+Y$6/Setup!$C$13)-BW474-DU474)+IF($K474=6,$D474,0)</f>
        <v/>
      </c>
      <c r="Z474">
        <f>MAX(0,Z473*(1+Z$6/Setup!$C$13)-BX474-DV474)+IF($K474=7,$D474,0)</f>
        <v/>
      </c>
      <c r="AA474">
        <f>MAX(0,AA473*(1+AA$6/Setup!$C$13)-BY474-DW474)+IF($K474=8,$D474,0)</f>
        <v/>
      </c>
      <c r="AB474">
        <f>MAX(0,AB473*(1+AB$6/Setup!$C$13)-BZ474-DX474)+IF($K474=9,$D474,0)</f>
        <v/>
      </c>
      <c r="AC474">
        <f>MAX(0,AC473*(1+AC$6/Setup!$C$13)-CA474-DY474)+IF($K474=10,$D474,0)</f>
        <v/>
      </c>
      <c r="AD474">
        <f>MAX(0,AD473*(1+AD$6/Setup!$C$13)-CB474-DZ474)+IF($K474=11,$D474,0)</f>
        <v/>
      </c>
      <c r="AE474">
        <f>MAX(0,AE473*(1+AE$6/Setup!$C$13)-CC474-EA474)+IF($K474=12,$D474,0)</f>
        <v/>
      </c>
      <c r="AF474">
        <f>MAX(0,AF473*(1+AF$6/Setup!$C$13)-CD474-EB474)+IF($K474=13,$D474,0)</f>
        <v/>
      </c>
      <c r="AG474">
        <f>MAX(0,AG473*(1+AG$6/Setup!$C$13)-CE474-EC474)+IF($K474=14,$D474,0)</f>
        <v/>
      </c>
      <c r="AH474">
        <f>MAX(0,AH473*(1+AH$6/Setup!$C$13)-CF474-ED474)+IF($K474=15,$D474,0)</f>
        <v/>
      </c>
      <c r="AI474">
        <f>MAX(0,AI473*(1+AI$6/Setup!$C$13)-CG474-EE474)+IF($K474=16,$D474,0)</f>
        <v/>
      </c>
      <c r="AJ474">
        <f>MAX(0,AJ473*(1+AJ$6/Setup!$C$13)-CH474-EF474)+IF($K474=17,$D474,0)</f>
        <v/>
      </c>
      <c r="AK474">
        <f>MAX(0,AK473*(1+AK$6/Setup!$C$13)-CI474-EG474)+IF($K474=18,$D474,0)</f>
        <v/>
      </c>
      <c r="AL474">
        <f>MAX(0,AL473*(1+AL$6/Setup!$C$13)-CJ474-EH474)+IF($K474=19,$D474,0)</f>
        <v/>
      </c>
      <c r="AM474">
        <f>MAX(0,AM473*(1+AM$6/Setup!$C$13)-CK474-EI474)+IF($K474=20,$D474,0)</f>
        <v/>
      </c>
      <c r="AN474">
        <f>MAX(0,AN473*(1+AN$6/Setup!$C$13)-CL474-EJ474)+IF($K474=21,$D474,0)</f>
        <v/>
      </c>
      <c r="AO474">
        <f>MAX(0,AO473*(1+AO$6/Setup!$C$13)-CM474-EK474)+IF($K474=22,$D474,0)</f>
        <v/>
      </c>
      <c r="AP474">
        <f>MAX(0,AP473*(1+AP$6/Setup!$C$13)-CN474-EL474)+IF($K474=23,$D474,0)</f>
        <v/>
      </c>
      <c r="AQ474">
        <f>MAX(0,AQ473*(1+AQ$6/Setup!$C$13)-CO474-EM474)+IF($K474=24,$D474,0)</f>
        <v/>
      </c>
      <c r="AR474">
        <f>MAX(0,AR473*(1+AR$6/Setup!$C$13)-CP474-EN474)+IF($K474=25,$D474,0)</f>
        <v/>
      </c>
      <c r="AS474">
        <f>MAX(0,AS473*(1+AS$6/Setup!$C$13)-CQ474-EO474)+IF($K474=26,$D474,0)</f>
        <v/>
      </c>
      <c r="AT474">
        <f>MAX(0,AT473*(1+AT$6/Setup!$C$13)-CR474-EP474)+IF($K474=27,$D474,0)</f>
        <v/>
      </c>
      <c r="AU474">
        <f>MAX(0,AU473*(1+AU$6/Setup!$C$13)-CS474-EQ474)+IF($K474=28,$D474,0)</f>
        <v/>
      </c>
      <c r="AV474">
        <f>MAX(0,AV473*(1+AV$6/Setup!$C$13)-CT474-ER474)+IF($K474=29,$D474,0)</f>
        <v/>
      </c>
      <c r="AW474">
        <f>MAX(0,AW473*(1+AW$6/Setup!$C$13)-CU474-ES474)+IF($K474=30,$D474,0)</f>
        <v/>
      </c>
      <c r="AX474">
        <f>MAX(0,AX473*(1+AX$6/Setup!$C$13)-CV474-ET474)+IF($K474=31,$D474,0)</f>
        <v/>
      </c>
      <c r="AY474">
        <f>MAX(0,AY473*(1+AY$6/Setup!$C$13)-CW474-EU474)+IF($K474=32,$D474,0)</f>
        <v/>
      </c>
      <c r="AZ474">
        <f>MAX(0,AZ473*(1+AZ$6/Setup!$C$13)-CX474-EV474)+IF($K474=33,$D474,0)</f>
        <v/>
      </c>
      <c r="BA474">
        <f>MAX(0,BA473*(1+BA$6/Setup!$C$13)-CY474-EW474)+IF($K474=34,$D474,0)</f>
        <v/>
      </c>
      <c r="BB474">
        <f>MAX(0,BB473*(1+BB$6/Setup!$C$13)-CZ474-EX474)+IF($K474=35,$D474,0)</f>
        <v/>
      </c>
      <c r="BC474">
        <f>MAX(0,BC473*(1+BC$6/Setup!$C$13)-DA474-EY474)+IF($K474=36,$D474,0)</f>
        <v/>
      </c>
      <c r="BD474">
        <f>MAX(0,BD473*(1+BD$6/Setup!$C$13)-DB474-EZ474)+IF($K474=37,$D474,0)</f>
        <v/>
      </c>
      <c r="BE474">
        <f>MAX(0,BE473*(1+BE$6/Setup!$C$13)-DC474-FA474)+IF($K474=38,$D474,0)</f>
        <v/>
      </c>
      <c r="BF474">
        <f>MAX(0,BF473*(1+BF$6/Setup!$C$13)-DD474-FB474)+IF($K474=39,$D474,0)</f>
        <v/>
      </c>
      <c r="BG474">
        <f>MAX(0,BG473*(1+BG$6/Setup!$C$13)-DE474-FC474)+IF($K474=40,$D474,0)</f>
        <v/>
      </c>
      <c r="BH474">
        <f>MAX(0,BH473*(1+BH$6/Setup!$C$13)-DF474-FD474)+IF($K474=41,$D474,0)</f>
        <v/>
      </c>
      <c r="BI474">
        <f>MAX(0,BI473*(1+BI$6/Setup!$C$13)-DG474-FE474)+IF($K474=42,$D474,0)</f>
        <v/>
      </c>
      <c r="BJ474">
        <f>MAX(0,BJ473*(1+BJ$6/Setup!$C$13)-DH474-FF474)+IF($K474=43,$D474,0)</f>
        <v/>
      </c>
      <c r="BK474">
        <f>MAX(0,BK473*(1+BK$6/Setup!$C$13)-DI474-FG474)+IF($K474=44,$D474,0)</f>
        <v/>
      </c>
      <c r="BL474">
        <f>MAX(0,BL473*(1+BL$6/Setup!$C$13)-DJ474-FH474)+IF($K474=45,$D474,0)</f>
        <v/>
      </c>
      <c r="BM474">
        <f>MAX(0,BM473*(1+BM$6/Setup!$C$13)-DK474-FI474)+IF($K474=46,$D474,0)</f>
        <v/>
      </c>
      <c r="BN474">
        <f>MAX(0,BN473*(1+BN$6/Setup!$C$13)-DL474-FJ474)+IF($K474=47,$D474,0)</f>
        <v/>
      </c>
      <c r="BO474">
        <f>MAX(0,BO473*(1+BO$6/Setup!$C$13)-DM474-FK474)+IF($K474=48,$D474,0)</f>
        <v/>
      </c>
      <c r="BP474">
        <f>MAX(0,BP473*(1+BP$6/Setup!$C$13)-DN474-FL474)+IF($K474=49,$D474,0)</f>
        <v/>
      </c>
      <c r="BQ474">
        <f>MAX(0,BQ473*(1+BQ$6/Setup!$C$13)-DO474-FM474)+IF($K474=50,$D474,0)</f>
        <v/>
      </c>
      <c r="BR474">
        <f>MIN(T473*(1+T$6/Setup!$C$13),T$7)</f>
        <v/>
      </c>
      <c r="BS474">
        <f>MIN(U473*(1+U$6/Setup!$C$13),U$7)</f>
        <v/>
      </c>
      <c r="BT474">
        <f>MIN(V473*(1+V$6/Setup!$C$13),V$7)</f>
        <v/>
      </c>
      <c r="BU474">
        <f>MIN(W473*(1+W$6/Setup!$C$13),W$7)</f>
        <v/>
      </c>
      <c r="BV474">
        <f>MIN(X473*(1+X$6/Setup!$C$13),X$7)</f>
        <v/>
      </c>
      <c r="BW474">
        <f>MIN(Y473*(1+Y$6/Setup!$C$13),Y$7)</f>
        <v/>
      </c>
      <c r="BX474">
        <f>MIN(Z473*(1+Z$6/Setup!$C$13),Z$7)</f>
        <v/>
      </c>
      <c r="BY474">
        <f>MIN(AA473*(1+AA$6/Setup!$C$13),AA$7)</f>
        <v/>
      </c>
      <c r="BZ474">
        <f>MIN(AB473*(1+AB$6/Setup!$C$13),AB$7)</f>
        <v/>
      </c>
      <c r="CA474">
        <f>MIN(AC473*(1+AC$6/Setup!$C$13),AC$7)</f>
        <v/>
      </c>
      <c r="CB474">
        <f>MIN(AD473*(1+AD$6/Setup!$C$13),AD$7)</f>
        <v/>
      </c>
      <c r="CC474">
        <f>MIN(AE473*(1+AE$6/Setup!$C$13),AE$7)</f>
        <v/>
      </c>
      <c r="CD474">
        <f>MIN(AF473*(1+AF$6/Setup!$C$13),AF$7)</f>
        <v/>
      </c>
      <c r="CE474">
        <f>MIN(AG473*(1+AG$6/Setup!$C$13),AG$7)</f>
        <v/>
      </c>
      <c r="CF474">
        <f>MIN(AH473*(1+AH$6/Setup!$C$13),AH$7)</f>
        <v/>
      </c>
      <c r="CG474">
        <f>MIN(AI473*(1+AI$6/Setup!$C$13),AI$7)</f>
        <v/>
      </c>
      <c r="CH474">
        <f>MIN(AJ473*(1+AJ$6/Setup!$C$13),AJ$7)</f>
        <v/>
      </c>
      <c r="CI474">
        <f>MIN(AK473*(1+AK$6/Setup!$C$13),AK$7)</f>
        <v/>
      </c>
      <c r="CJ474">
        <f>MIN(AL473*(1+AL$6/Setup!$C$13),AL$7)</f>
        <v/>
      </c>
      <c r="CK474">
        <f>MIN(AM473*(1+AM$6/Setup!$C$13),AM$7)</f>
        <v/>
      </c>
      <c r="CL474">
        <f>MIN(AN473*(1+AN$6/Setup!$C$13),AN$7)</f>
        <v/>
      </c>
      <c r="CM474">
        <f>MIN(AO473*(1+AO$6/Setup!$C$13),AO$7)</f>
        <v/>
      </c>
      <c r="CN474">
        <f>MIN(AP473*(1+AP$6/Setup!$C$13),AP$7)</f>
        <v/>
      </c>
      <c r="CO474">
        <f>MIN(AQ473*(1+AQ$6/Setup!$C$13),AQ$7)</f>
        <v/>
      </c>
      <c r="CP474">
        <f>MIN(AR473*(1+AR$6/Setup!$C$13),AR$7)</f>
        <v/>
      </c>
      <c r="CQ474">
        <f>MIN(AS473*(1+AS$6/Setup!$C$13),AS$7)</f>
        <v/>
      </c>
      <c r="CR474">
        <f>MIN(AT473*(1+AT$6/Setup!$C$13),AT$7)</f>
        <v/>
      </c>
      <c r="CS474">
        <f>MIN(AU473*(1+AU$6/Setup!$C$13),AU$7)</f>
        <v/>
      </c>
      <c r="CT474">
        <f>MIN(AV473*(1+AV$6/Setup!$C$13),AV$7)</f>
        <v/>
      </c>
      <c r="CU474">
        <f>MIN(AW473*(1+AW$6/Setup!$C$13),AW$7)</f>
        <v/>
      </c>
      <c r="CV474">
        <f>MIN(AX473*(1+AX$6/Setup!$C$13),AX$7)</f>
        <v/>
      </c>
      <c r="CW474">
        <f>MIN(AY473*(1+AY$6/Setup!$C$13),AY$7)</f>
        <v/>
      </c>
      <c r="CX474">
        <f>MIN(AZ473*(1+AZ$6/Setup!$C$13),AZ$7)</f>
        <v/>
      </c>
      <c r="CY474">
        <f>MIN(BA473*(1+BA$6/Setup!$C$13),BA$7)</f>
        <v/>
      </c>
      <c r="CZ474">
        <f>MIN(BB473*(1+BB$6/Setup!$C$13),BB$7)</f>
        <v/>
      </c>
      <c r="DA474">
        <f>MIN(BC473*(1+BC$6/Setup!$C$13),BC$7)</f>
        <v/>
      </c>
      <c r="DB474">
        <f>MIN(BD473*(1+BD$6/Setup!$C$13),BD$7)</f>
        <v/>
      </c>
      <c r="DC474">
        <f>MIN(BE473*(1+BE$6/Setup!$C$13),BE$7)</f>
        <v/>
      </c>
      <c r="DD474">
        <f>MIN(BF473*(1+BF$6/Setup!$C$13),BF$7)</f>
        <v/>
      </c>
      <c r="DE474">
        <f>MIN(BG473*(1+BG$6/Setup!$C$13),BG$7)</f>
        <v/>
      </c>
      <c r="DF474">
        <f>MIN(BH473*(1+BH$6/Setup!$C$13),BH$7)</f>
        <v/>
      </c>
      <c r="DG474">
        <f>MIN(BI473*(1+BI$6/Setup!$C$13),BI$7)</f>
        <v/>
      </c>
      <c r="DH474">
        <f>MIN(BJ473*(1+BJ$6/Setup!$C$13),BJ$7)</f>
        <v/>
      </c>
      <c r="DI474">
        <f>MIN(BK473*(1+BK$6/Setup!$C$13),BK$7)</f>
        <v/>
      </c>
      <c r="DJ474">
        <f>MIN(BL473*(1+BL$6/Setup!$C$13),BL$7)</f>
        <v/>
      </c>
      <c r="DK474">
        <f>MIN(BM473*(1+BM$6/Setup!$C$13),BM$7)</f>
        <v/>
      </c>
      <c r="DL474">
        <f>MIN(BN473*(1+BN$6/Setup!$C$13),BN$7)</f>
        <v/>
      </c>
      <c r="DM474">
        <f>MIN(BO473*(1+BO$6/Setup!$C$13),BO$7)</f>
        <v/>
      </c>
      <c r="DN474">
        <f>MIN(BP473*(1+BP$6/Setup!$C$13),BP$7)</f>
        <v/>
      </c>
      <c r="DO474">
        <f>MIN(BQ473*(1+BQ$6/Setup!$C$13),BQ$7)</f>
        <v/>
      </c>
      <c r="DP474">
        <f>MIN(T473*(1+T$6/Setup!$C$13)-BR474,$H474)</f>
        <v/>
      </c>
      <c r="DQ474">
        <f>MIN(U473*(1+U$6/Setup!$C$13)-BS474,MAX(0,$H474-SUM($DP474:DP474)))</f>
        <v/>
      </c>
      <c r="DR474">
        <f>MIN(V473*(1+V$6/Setup!$C$13)-BT474,MAX(0,$H474-SUM($DP474:DQ474)))</f>
        <v/>
      </c>
      <c r="DS474">
        <f>MIN(W473*(1+W$6/Setup!$C$13)-BU474,MAX(0,$H474-SUM($DP474:DR474)))</f>
        <v/>
      </c>
      <c r="DT474">
        <f>MIN(X473*(1+X$6/Setup!$C$13)-BV474,MAX(0,$H474-SUM($DP474:DS474)))</f>
        <v/>
      </c>
      <c r="DU474">
        <f>MIN(Y473*(1+Y$6/Setup!$C$13)-BW474,MAX(0,$H474-SUM($DP474:DT474)))</f>
        <v/>
      </c>
      <c r="DV474">
        <f>MIN(Z473*(1+Z$6/Setup!$C$13)-BX474,MAX(0,$H474-SUM($DP474:DU474)))</f>
        <v/>
      </c>
      <c r="DW474">
        <f>MIN(AA473*(1+AA$6/Setup!$C$13)-BY474,MAX(0,$H474-SUM($DP474:DV474)))</f>
        <v/>
      </c>
      <c r="DX474">
        <f>MIN(AB473*(1+AB$6/Setup!$C$13)-BZ474,MAX(0,$H474-SUM($DP474:DW474)))</f>
        <v/>
      </c>
      <c r="DY474">
        <f>MIN(AC473*(1+AC$6/Setup!$C$13)-CA474,MAX(0,$H474-SUM($DP474:DX474)))</f>
        <v/>
      </c>
      <c r="DZ474">
        <f>MIN(AD473*(1+AD$6/Setup!$C$13)-CB474,MAX(0,$H474-SUM($DP474:DY474)))</f>
        <v/>
      </c>
      <c r="EA474">
        <f>MIN(AE473*(1+AE$6/Setup!$C$13)-CC474,MAX(0,$H474-SUM($DP474:DZ474)))</f>
        <v/>
      </c>
      <c r="EB474">
        <f>MIN(AF473*(1+AF$6/Setup!$C$13)-CD474,MAX(0,$H474-SUM($DP474:EA474)))</f>
        <v/>
      </c>
      <c r="EC474">
        <f>MIN(AG473*(1+AG$6/Setup!$C$13)-CE474,MAX(0,$H474-SUM($DP474:EB474)))</f>
        <v/>
      </c>
      <c r="ED474">
        <f>MIN(AH473*(1+AH$6/Setup!$C$13)-CF474,MAX(0,$H474-SUM($DP474:EC474)))</f>
        <v/>
      </c>
      <c r="EE474">
        <f>MIN(AI473*(1+AI$6/Setup!$C$13)-CG474,MAX(0,$H474-SUM($DP474:ED474)))</f>
        <v/>
      </c>
      <c r="EF474">
        <f>MIN(AJ473*(1+AJ$6/Setup!$C$13)-CH474,MAX(0,$H474-SUM($DP474:EE474)))</f>
        <v/>
      </c>
      <c r="EG474">
        <f>MIN(AK473*(1+AK$6/Setup!$C$13)-CI474,MAX(0,$H474-SUM($DP474:EF474)))</f>
        <v/>
      </c>
      <c r="EH474">
        <f>MIN(AL473*(1+AL$6/Setup!$C$13)-CJ474,MAX(0,$H474-SUM($DP474:EG474)))</f>
        <v/>
      </c>
      <c r="EI474">
        <f>MIN(AM473*(1+AM$6/Setup!$C$13)-CK474,MAX(0,$H474-SUM($DP474:EH474)))</f>
        <v/>
      </c>
      <c r="EJ474">
        <f>MIN(AN473*(1+AN$6/Setup!$C$13)-CL474,MAX(0,$H474-SUM($DP474:EI474)))</f>
        <v/>
      </c>
      <c r="EK474">
        <f>MIN(AO473*(1+AO$6/Setup!$C$13)-CM474,MAX(0,$H474-SUM($DP474:EJ474)))</f>
        <v/>
      </c>
      <c r="EL474">
        <f>MIN(AP473*(1+AP$6/Setup!$C$13)-CN474,MAX(0,$H474-SUM($DP474:EK474)))</f>
        <v/>
      </c>
      <c r="EM474">
        <f>MIN(AQ473*(1+AQ$6/Setup!$C$13)-CO474,MAX(0,$H474-SUM($DP474:EL474)))</f>
        <v/>
      </c>
      <c r="EN474">
        <f>MIN(AR473*(1+AR$6/Setup!$C$13)-CP474,MAX(0,$H474-SUM($DP474:EM474)))</f>
        <v/>
      </c>
      <c r="EO474">
        <f>MIN(AS473*(1+AS$6/Setup!$C$13)-CQ474,MAX(0,$H474-SUM($DP474:EN474)))</f>
        <v/>
      </c>
      <c r="EP474">
        <f>MIN(AT473*(1+AT$6/Setup!$C$13)-CR474,MAX(0,$H474-SUM($DP474:EO474)))</f>
        <v/>
      </c>
      <c r="EQ474">
        <f>MIN(AU473*(1+AU$6/Setup!$C$13)-CS474,MAX(0,$H474-SUM($DP474:EP474)))</f>
        <v/>
      </c>
      <c r="ER474">
        <f>MIN(AV473*(1+AV$6/Setup!$C$13)-CT474,MAX(0,$H474-SUM($DP474:EQ474)))</f>
        <v/>
      </c>
      <c r="ES474">
        <f>MIN(AW473*(1+AW$6/Setup!$C$13)-CU474,MAX(0,$H474-SUM($DP474:ER474)))</f>
        <v/>
      </c>
      <c r="ET474">
        <f>MIN(AX473*(1+AX$6/Setup!$C$13)-CV474,MAX(0,$H474-SUM($DP474:ES474)))</f>
        <v/>
      </c>
      <c r="EU474">
        <f>MIN(AY473*(1+AY$6/Setup!$C$13)-CW474,MAX(0,$H474-SUM($DP474:ET474)))</f>
        <v/>
      </c>
      <c r="EV474">
        <f>MIN(AZ473*(1+AZ$6/Setup!$C$13)-CX474,MAX(0,$H474-SUM($DP474:EU474)))</f>
        <v/>
      </c>
      <c r="EW474">
        <f>MIN(BA473*(1+BA$6/Setup!$C$13)-CY474,MAX(0,$H474-SUM($DP474:EV474)))</f>
        <v/>
      </c>
      <c r="EX474">
        <f>MIN(BB473*(1+BB$6/Setup!$C$13)-CZ474,MAX(0,$H474-SUM($DP474:EW474)))</f>
        <v/>
      </c>
      <c r="EY474">
        <f>MIN(BC473*(1+BC$6/Setup!$C$13)-DA474,MAX(0,$H474-SUM($DP474:EX474)))</f>
        <v/>
      </c>
      <c r="EZ474">
        <f>MIN(BD473*(1+BD$6/Setup!$C$13)-DB474,MAX(0,$H474-SUM($DP474:EY474)))</f>
        <v/>
      </c>
      <c r="FA474">
        <f>MIN(BE473*(1+BE$6/Setup!$C$13)-DC474,MAX(0,$H474-SUM($DP474:EZ474)))</f>
        <v/>
      </c>
      <c r="FB474">
        <f>MIN(BF473*(1+BF$6/Setup!$C$13)-DD474,MAX(0,$H474-SUM($DP474:FA474)))</f>
        <v/>
      </c>
      <c r="FC474">
        <f>MIN(BG473*(1+BG$6/Setup!$C$13)-DE474,MAX(0,$H474-SUM($DP474:FB474)))</f>
        <v/>
      </c>
      <c r="FD474">
        <f>MIN(BH473*(1+BH$6/Setup!$C$13)-DF474,MAX(0,$H474-SUM($DP474:FC474)))</f>
        <v/>
      </c>
      <c r="FE474">
        <f>MIN(BI473*(1+BI$6/Setup!$C$13)-DG474,MAX(0,$H474-SUM($DP474:FD474)))</f>
        <v/>
      </c>
      <c r="FF474">
        <f>MIN(BJ473*(1+BJ$6/Setup!$C$13)-DH474,MAX(0,$H474-SUM($DP474:FE474)))</f>
        <v/>
      </c>
      <c r="FG474">
        <f>MIN(BK473*(1+BK$6/Setup!$C$13)-DI474,MAX(0,$H474-SUM($DP474:FF474)))</f>
        <v/>
      </c>
      <c r="FH474">
        <f>MIN(BL473*(1+BL$6/Setup!$C$13)-DJ474,MAX(0,$H474-SUM($DP474:FG474)))</f>
        <v/>
      </c>
      <c r="FI474">
        <f>MIN(BM473*(1+BM$6/Setup!$C$13)-DK474,MAX(0,$H474-SUM($DP474:FH474)))</f>
        <v/>
      </c>
      <c r="FJ474">
        <f>MIN(BN473*(1+BN$6/Setup!$C$13)-DL474,MAX(0,$H474-SUM($DP474:FI474)))</f>
        <v/>
      </c>
      <c r="FK474">
        <f>MIN(BO473*(1+BO$6/Setup!$C$13)-DM474,MAX(0,$H474-SUM($DP474:FJ474)))</f>
        <v/>
      </c>
      <c r="FL474">
        <f>MIN(BP473*(1+BP$6/Setup!$C$13)-DN474,MAX(0,$H474-SUM($DP474:FK474)))</f>
        <v/>
      </c>
      <c r="FM474">
        <f>MIN(BQ473*(1+BQ$6/Setup!$C$13)-DO474,MAX(0,$H474-SUM($DP474:FL474)))</f>
        <v/>
      </c>
    </row>
    <row r="475">
      <c r="A475">
        <f>A474+1</f>
        <v/>
      </c>
      <c r="B475">
        <f>IF(Setup!$C$6="Every week",Setup!$C$7+7*(A475-1),IF(Setup!$C$6="Every 2 weeks",Setup!$C$7+14*(A475-1),IF(Setup!$C$6="Every month",EDATE(Setup!$C$7,A475-1),EOMONTH(Setup!$C$7,INT((A475-1+Setup!$C$20)/2)-1)+MIN(IF(MOD(A475-1+Setup!$C$20,2)=0,Setup!$C$18,Setup!$C$19),DAY(EOMONTH(Setup!$C$7,INT((A475-1+Setup!$C$20)/2)))))))</f>
        <v/>
      </c>
      <c r="C475">
        <f>N('Paycheck Plan'!J471)</f>
        <v/>
      </c>
      <c r="D475">
        <f>N('Paycheck Plan'!K471)</f>
        <v/>
      </c>
      <c r="E475">
        <f>MIN(MAX(0,Setup!$C$10-F474),MAX(0,Setup!$C$8+C475-G475))</f>
        <v/>
      </c>
      <c r="F475">
        <f>F474+E475</f>
        <v/>
      </c>
      <c r="G475">
        <f>MIN(Setup!$C$14,MAX(0,Setup!$C$8+C475))</f>
        <v/>
      </c>
      <c r="H475">
        <f>MAX(0,Setup!$C$8+C475-G475-E475)+SUM($T$7:$BQ$7)-SUM(BR475:DO475)</f>
        <v/>
      </c>
      <c r="I475">
        <f>SUMPRODUCT(T474:BQ474,$T$6:$BQ$6)/Setup!$C$13</f>
        <v/>
      </c>
      <c r="J475">
        <f>SUM(T475:BQ475)</f>
        <v/>
      </c>
      <c r="K475">
        <f>IF(MAX(DP475:FM475)&gt;0,MATCH(MAX(DP475:FM475),DP475:FM475,0),1)</f>
        <v/>
      </c>
      <c r="T475">
        <f>MAX(0,T474*(1+T$6/Setup!$C$13)-BR475-DP475)+IF($K475=1,$D475,0)</f>
        <v/>
      </c>
      <c r="U475">
        <f>MAX(0,U474*(1+U$6/Setup!$C$13)-BS475-DQ475)+IF($K475=2,$D475,0)</f>
        <v/>
      </c>
      <c r="V475">
        <f>MAX(0,V474*(1+V$6/Setup!$C$13)-BT475-DR475)+IF($K475=3,$D475,0)</f>
        <v/>
      </c>
      <c r="W475">
        <f>MAX(0,W474*(1+W$6/Setup!$C$13)-BU475-DS475)+IF($K475=4,$D475,0)</f>
        <v/>
      </c>
      <c r="X475">
        <f>MAX(0,X474*(1+X$6/Setup!$C$13)-BV475-DT475)+IF($K475=5,$D475,0)</f>
        <v/>
      </c>
      <c r="Y475">
        <f>MAX(0,Y474*(1+Y$6/Setup!$C$13)-BW475-DU475)+IF($K475=6,$D475,0)</f>
        <v/>
      </c>
      <c r="Z475">
        <f>MAX(0,Z474*(1+Z$6/Setup!$C$13)-BX475-DV475)+IF($K475=7,$D475,0)</f>
        <v/>
      </c>
      <c r="AA475">
        <f>MAX(0,AA474*(1+AA$6/Setup!$C$13)-BY475-DW475)+IF($K475=8,$D475,0)</f>
        <v/>
      </c>
      <c r="AB475">
        <f>MAX(0,AB474*(1+AB$6/Setup!$C$13)-BZ475-DX475)+IF($K475=9,$D475,0)</f>
        <v/>
      </c>
      <c r="AC475">
        <f>MAX(0,AC474*(1+AC$6/Setup!$C$13)-CA475-DY475)+IF($K475=10,$D475,0)</f>
        <v/>
      </c>
      <c r="AD475">
        <f>MAX(0,AD474*(1+AD$6/Setup!$C$13)-CB475-DZ475)+IF($K475=11,$D475,0)</f>
        <v/>
      </c>
      <c r="AE475">
        <f>MAX(0,AE474*(1+AE$6/Setup!$C$13)-CC475-EA475)+IF($K475=12,$D475,0)</f>
        <v/>
      </c>
      <c r="AF475">
        <f>MAX(0,AF474*(1+AF$6/Setup!$C$13)-CD475-EB475)+IF($K475=13,$D475,0)</f>
        <v/>
      </c>
      <c r="AG475">
        <f>MAX(0,AG474*(1+AG$6/Setup!$C$13)-CE475-EC475)+IF($K475=14,$D475,0)</f>
        <v/>
      </c>
      <c r="AH475">
        <f>MAX(0,AH474*(1+AH$6/Setup!$C$13)-CF475-ED475)+IF($K475=15,$D475,0)</f>
        <v/>
      </c>
      <c r="AI475">
        <f>MAX(0,AI474*(1+AI$6/Setup!$C$13)-CG475-EE475)+IF($K475=16,$D475,0)</f>
        <v/>
      </c>
      <c r="AJ475">
        <f>MAX(0,AJ474*(1+AJ$6/Setup!$C$13)-CH475-EF475)+IF($K475=17,$D475,0)</f>
        <v/>
      </c>
      <c r="AK475">
        <f>MAX(0,AK474*(1+AK$6/Setup!$C$13)-CI475-EG475)+IF($K475=18,$D475,0)</f>
        <v/>
      </c>
      <c r="AL475">
        <f>MAX(0,AL474*(1+AL$6/Setup!$C$13)-CJ475-EH475)+IF($K475=19,$D475,0)</f>
        <v/>
      </c>
      <c r="AM475">
        <f>MAX(0,AM474*(1+AM$6/Setup!$C$13)-CK475-EI475)+IF($K475=20,$D475,0)</f>
        <v/>
      </c>
      <c r="AN475">
        <f>MAX(0,AN474*(1+AN$6/Setup!$C$13)-CL475-EJ475)+IF($K475=21,$D475,0)</f>
        <v/>
      </c>
      <c r="AO475">
        <f>MAX(0,AO474*(1+AO$6/Setup!$C$13)-CM475-EK475)+IF($K475=22,$D475,0)</f>
        <v/>
      </c>
      <c r="AP475">
        <f>MAX(0,AP474*(1+AP$6/Setup!$C$13)-CN475-EL475)+IF($K475=23,$D475,0)</f>
        <v/>
      </c>
      <c r="AQ475">
        <f>MAX(0,AQ474*(1+AQ$6/Setup!$C$13)-CO475-EM475)+IF($K475=24,$D475,0)</f>
        <v/>
      </c>
      <c r="AR475">
        <f>MAX(0,AR474*(1+AR$6/Setup!$C$13)-CP475-EN475)+IF($K475=25,$D475,0)</f>
        <v/>
      </c>
      <c r="AS475">
        <f>MAX(0,AS474*(1+AS$6/Setup!$C$13)-CQ475-EO475)+IF($K475=26,$D475,0)</f>
        <v/>
      </c>
      <c r="AT475">
        <f>MAX(0,AT474*(1+AT$6/Setup!$C$13)-CR475-EP475)+IF($K475=27,$D475,0)</f>
        <v/>
      </c>
      <c r="AU475">
        <f>MAX(0,AU474*(1+AU$6/Setup!$C$13)-CS475-EQ475)+IF($K475=28,$D475,0)</f>
        <v/>
      </c>
      <c r="AV475">
        <f>MAX(0,AV474*(1+AV$6/Setup!$C$13)-CT475-ER475)+IF($K475=29,$D475,0)</f>
        <v/>
      </c>
      <c r="AW475">
        <f>MAX(0,AW474*(1+AW$6/Setup!$C$13)-CU475-ES475)+IF($K475=30,$D475,0)</f>
        <v/>
      </c>
      <c r="AX475">
        <f>MAX(0,AX474*(1+AX$6/Setup!$C$13)-CV475-ET475)+IF($K475=31,$D475,0)</f>
        <v/>
      </c>
      <c r="AY475">
        <f>MAX(0,AY474*(1+AY$6/Setup!$C$13)-CW475-EU475)+IF($K475=32,$D475,0)</f>
        <v/>
      </c>
      <c r="AZ475">
        <f>MAX(0,AZ474*(1+AZ$6/Setup!$C$13)-CX475-EV475)+IF($K475=33,$D475,0)</f>
        <v/>
      </c>
      <c r="BA475">
        <f>MAX(0,BA474*(1+BA$6/Setup!$C$13)-CY475-EW475)+IF($K475=34,$D475,0)</f>
        <v/>
      </c>
      <c r="BB475">
        <f>MAX(0,BB474*(1+BB$6/Setup!$C$13)-CZ475-EX475)+IF($K475=35,$D475,0)</f>
        <v/>
      </c>
      <c r="BC475">
        <f>MAX(0,BC474*(1+BC$6/Setup!$C$13)-DA475-EY475)+IF($K475=36,$D475,0)</f>
        <v/>
      </c>
      <c r="BD475">
        <f>MAX(0,BD474*(1+BD$6/Setup!$C$13)-DB475-EZ475)+IF($K475=37,$D475,0)</f>
        <v/>
      </c>
      <c r="BE475">
        <f>MAX(0,BE474*(1+BE$6/Setup!$C$13)-DC475-FA475)+IF($K475=38,$D475,0)</f>
        <v/>
      </c>
      <c r="BF475">
        <f>MAX(0,BF474*(1+BF$6/Setup!$C$13)-DD475-FB475)+IF($K475=39,$D475,0)</f>
        <v/>
      </c>
      <c r="BG475">
        <f>MAX(0,BG474*(1+BG$6/Setup!$C$13)-DE475-FC475)+IF($K475=40,$D475,0)</f>
        <v/>
      </c>
      <c r="BH475">
        <f>MAX(0,BH474*(1+BH$6/Setup!$C$13)-DF475-FD475)+IF($K475=41,$D475,0)</f>
        <v/>
      </c>
      <c r="BI475">
        <f>MAX(0,BI474*(1+BI$6/Setup!$C$13)-DG475-FE475)+IF($K475=42,$D475,0)</f>
        <v/>
      </c>
      <c r="BJ475">
        <f>MAX(0,BJ474*(1+BJ$6/Setup!$C$13)-DH475-FF475)+IF($K475=43,$D475,0)</f>
        <v/>
      </c>
      <c r="BK475">
        <f>MAX(0,BK474*(1+BK$6/Setup!$C$13)-DI475-FG475)+IF($K475=44,$D475,0)</f>
        <v/>
      </c>
      <c r="BL475">
        <f>MAX(0,BL474*(1+BL$6/Setup!$C$13)-DJ475-FH475)+IF($K475=45,$D475,0)</f>
        <v/>
      </c>
      <c r="BM475">
        <f>MAX(0,BM474*(1+BM$6/Setup!$C$13)-DK475-FI475)+IF($K475=46,$D475,0)</f>
        <v/>
      </c>
      <c r="BN475">
        <f>MAX(0,BN474*(1+BN$6/Setup!$C$13)-DL475-FJ475)+IF($K475=47,$D475,0)</f>
        <v/>
      </c>
      <c r="BO475">
        <f>MAX(0,BO474*(1+BO$6/Setup!$C$13)-DM475-FK475)+IF($K475=48,$D475,0)</f>
        <v/>
      </c>
      <c r="BP475">
        <f>MAX(0,BP474*(1+BP$6/Setup!$C$13)-DN475-FL475)+IF($K475=49,$D475,0)</f>
        <v/>
      </c>
      <c r="BQ475">
        <f>MAX(0,BQ474*(1+BQ$6/Setup!$C$13)-DO475-FM475)+IF($K475=50,$D475,0)</f>
        <v/>
      </c>
      <c r="BR475">
        <f>MIN(T474*(1+T$6/Setup!$C$13),T$7)</f>
        <v/>
      </c>
      <c r="BS475">
        <f>MIN(U474*(1+U$6/Setup!$C$13),U$7)</f>
        <v/>
      </c>
      <c r="BT475">
        <f>MIN(V474*(1+V$6/Setup!$C$13),V$7)</f>
        <v/>
      </c>
      <c r="BU475">
        <f>MIN(W474*(1+W$6/Setup!$C$13),W$7)</f>
        <v/>
      </c>
      <c r="BV475">
        <f>MIN(X474*(1+X$6/Setup!$C$13),X$7)</f>
        <v/>
      </c>
      <c r="BW475">
        <f>MIN(Y474*(1+Y$6/Setup!$C$13),Y$7)</f>
        <v/>
      </c>
      <c r="BX475">
        <f>MIN(Z474*(1+Z$6/Setup!$C$13),Z$7)</f>
        <v/>
      </c>
      <c r="BY475">
        <f>MIN(AA474*(1+AA$6/Setup!$C$13),AA$7)</f>
        <v/>
      </c>
      <c r="BZ475">
        <f>MIN(AB474*(1+AB$6/Setup!$C$13),AB$7)</f>
        <v/>
      </c>
      <c r="CA475">
        <f>MIN(AC474*(1+AC$6/Setup!$C$13),AC$7)</f>
        <v/>
      </c>
      <c r="CB475">
        <f>MIN(AD474*(1+AD$6/Setup!$C$13),AD$7)</f>
        <v/>
      </c>
      <c r="CC475">
        <f>MIN(AE474*(1+AE$6/Setup!$C$13),AE$7)</f>
        <v/>
      </c>
      <c r="CD475">
        <f>MIN(AF474*(1+AF$6/Setup!$C$13),AF$7)</f>
        <v/>
      </c>
      <c r="CE475">
        <f>MIN(AG474*(1+AG$6/Setup!$C$13),AG$7)</f>
        <v/>
      </c>
      <c r="CF475">
        <f>MIN(AH474*(1+AH$6/Setup!$C$13),AH$7)</f>
        <v/>
      </c>
      <c r="CG475">
        <f>MIN(AI474*(1+AI$6/Setup!$C$13),AI$7)</f>
        <v/>
      </c>
      <c r="CH475">
        <f>MIN(AJ474*(1+AJ$6/Setup!$C$13),AJ$7)</f>
        <v/>
      </c>
      <c r="CI475">
        <f>MIN(AK474*(1+AK$6/Setup!$C$13),AK$7)</f>
        <v/>
      </c>
      <c r="CJ475">
        <f>MIN(AL474*(1+AL$6/Setup!$C$13),AL$7)</f>
        <v/>
      </c>
      <c r="CK475">
        <f>MIN(AM474*(1+AM$6/Setup!$C$13),AM$7)</f>
        <v/>
      </c>
      <c r="CL475">
        <f>MIN(AN474*(1+AN$6/Setup!$C$13),AN$7)</f>
        <v/>
      </c>
      <c r="CM475">
        <f>MIN(AO474*(1+AO$6/Setup!$C$13),AO$7)</f>
        <v/>
      </c>
      <c r="CN475">
        <f>MIN(AP474*(1+AP$6/Setup!$C$13),AP$7)</f>
        <v/>
      </c>
      <c r="CO475">
        <f>MIN(AQ474*(1+AQ$6/Setup!$C$13),AQ$7)</f>
        <v/>
      </c>
      <c r="CP475">
        <f>MIN(AR474*(1+AR$6/Setup!$C$13),AR$7)</f>
        <v/>
      </c>
      <c r="CQ475">
        <f>MIN(AS474*(1+AS$6/Setup!$C$13),AS$7)</f>
        <v/>
      </c>
      <c r="CR475">
        <f>MIN(AT474*(1+AT$6/Setup!$C$13),AT$7)</f>
        <v/>
      </c>
      <c r="CS475">
        <f>MIN(AU474*(1+AU$6/Setup!$C$13),AU$7)</f>
        <v/>
      </c>
      <c r="CT475">
        <f>MIN(AV474*(1+AV$6/Setup!$C$13),AV$7)</f>
        <v/>
      </c>
      <c r="CU475">
        <f>MIN(AW474*(1+AW$6/Setup!$C$13),AW$7)</f>
        <v/>
      </c>
      <c r="CV475">
        <f>MIN(AX474*(1+AX$6/Setup!$C$13),AX$7)</f>
        <v/>
      </c>
      <c r="CW475">
        <f>MIN(AY474*(1+AY$6/Setup!$C$13),AY$7)</f>
        <v/>
      </c>
      <c r="CX475">
        <f>MIN(AZ474*(1+AZ$6/Setup!$C$13),AZ$7)</f>
        <v/>
      </c>
      <c r="CY475">
        <f>MIN(BA474*(1+BA$6/Setup!$C$13),BA$7)</f>
        <v/>
      </c>
      <c r="CZ475">
        <f>MIN(BB474*(1+BB$6/Setup!$C$13),BB$7)</f>
        <v/>
      </c>
      <c r="DA475">
        <f>MIN(BC474*(1+BC$6/Setup!$C$13),BC$7)</f>
        <v/>
      </c>
      <c r="DB475">
        <f>MIN(BD474*(1+BD$6/Setup!$C$13),BD$7)</f>
        <v/>
      </c>
      <c r="DC475">
        <f>MIN(BE474*(1+BE$6/Setup!$C$13),BE$7)</f>
        <v/>
      </c>
      <c r="DD475">
        <f>MIN(BF474*(1+BF$6/Setup!$C$13),BF$7)</f>
        <v/>
      </c>
      <c r="DE475">
        <f>MIN(BG474*(1+BG$6/Setup!$C$13),BG$7)</f>
        <v/>
      </c>
      <c r="DF475">
        <f>MIN(BH474*(1+BH$6/Setup!$C$13),BH$7)</f>
        <v/>
      </c>
      <c r="DG475">
        <f>MIN(BI474*(1+BI$6/Setup!$C$13),BI$7)</f>
        <v/>
      </c>
      <c r="DH475">
        <f>MIN(BJ474*(1+BJ$6/Setup!$C$13),BJ$7)</f>
        <v/>
      </c>
      <c r="DI475">
        <f>MIN(BK474*(1+BK$6/Setup!$C$13),BK$7)</f>
        <v/>
      </c>
      <c r="DJ475">
        <f>MIN(BL474*(1+BL$6/Setup!$C$13),BL$7)</f>
        <v/>
      </c>
      <c r="DK475">
        <f>MIN(BM474*(1+BM$6/Setup!$C$13),BM$7)</f>
        <v/>
      </c>
      <c r="DL475">
        <f>MIN(BN474*(1+BN$6/Setup!$C$13),BN$7)</f>
        <v/>
      </c>
      <c r="DM475">
        <f>MIN(BO474*(1+BO$6/Setup!$C$13),BO$7)</f>
        <v/>
      </c>
      <c r="DN475">
        <f>MIN(BP474*(1+BP$6/Setup!$C$13),BP$7)</f>
        <v/>
      </c>
      <c r="DO475">
        <f>MIN(BQ474*(1+BQ$6/Setup!$C$13),BQ$7)</f>
        <v/>
      </c>
      <c r="DP475">
        <f>MIN(T474*(1+T$6/Setup!$C$13)-BR475,$H475)</f>
        <v/>
      </c>
      <c r="DQ475">
        <f>MIN(U474*(1+U$6/Setup!$C$13)-BS475,MAX(0,$H475-SUM($DP475:DP475)))</f>
        <v/>
      </c>
      <c r="DR475">
        <f>MIN(V474*(1+V$6/Setup!$C$13)-BT475,MAX(0,$H475-SUM($DP475:DQ475)))</f>
        <v/>
      </c>
      <c r="DS475">
        <f>MIN(W474*(1+W$6/Setup!$C$13)-BU475,MAX(0,$H475-SUM($DP475:DR475)))</f>
        <v/>
      </c>
      <c r="DT475">
        <f>MIN(X474*(1+X$6/Setup!$C$13)-BV475,MAX(0,$H475-SUM($DP475:DS475)))</f>
        <v/>
      </c>
      <c r="DU475">
        <f>MIN(Y474*(1+Y$6/Setup!$C$13)-BW475,MAX(0,$H475-SUM($DP475:DT475)))</f>
        <v/>
      </c>
      <c r="DV475">
        <f>MIN(Z474*(1+Z$6/Setup!$C$13)-BX475,MAX(0,$H475-SUM($DP475:DU475)))</f>
        <v/>
      </c>
      <c r="DW475">
        <f>MIN(AA474*(1+AA$6/Setup!$C$13)-BY475,MAX(0,$H475-SUM($DP475:DV475)))</f>
        <v/>
      </c>
      <c r="DX475">
        <f>MIN(AB474*(1+AB$6/Setup!$C$13)-BZ475,MAX(0,$H475-SUM($DP475:DW475)))</f>
        <v/>
      </c>
      <c r="DY475">
        <f>MIN(AC474*(1+AC$6/Setup!$C$13)-CA475,MAX(0,$H475-SUM($DP475:DX475)))</f>
        <v/>
      </c>
      <c r="DZ475">
        <f>MIN(AD474*(1+AD$6/Setup!$C$13)-CB475,MAX(0,$H475-SUM($DP475:DY475)))</f>
        <v/>
      </c>
      <c r="EA475">
        <f>MIN(AE474*(1+AE$6/Setup!$C$13)-CC475,MAX(0,$H475-SUM($DP475:DZ475)))</f>
        <v/>
      </c>
      <c r="EB475">
        <f>MIN(AF474*(1+AF$6/Setup!$C$13)-CD475,MAX(0,$H475-SUM($DP475:EA475)))</f>
        <v/>
      </c>
      <c r="EC475">
        <f>MIN(AG474*(1+AG$6/Setup!$C$13)-CE475,MAX(0,$H475-SUM($DP475:EB475)))</f>
        <v/>
      </c>
      <c r="ED475">
        <f>MIN(AH474*(1+AH$6/Setup!$C$13)-CF475,MAX(0,$H475-SUM($DP475:EC475)))</f>
        <v/>
      </c>
      <c r="EE475">
        <f>MIN(AI474*(1+AI$6/Setup!$C$13)-CG475,MAX(0,$H475-SUM($DP475:ED475)))</f>
        <v/>
      </c>
      <c r="EF475">
        <f>MIN(AJ474*(1+AJ$6/Setup!$C$13)-CH475,MAX(0,$H475-SUM($DP475:EE475)))</f>
        <v/>
      </c>
      <c r="EG475">
        <f>MIN(AK474*(1+AK$6/Setup!$C$13)-CI475,MAX(0,$H475-SUM($DP475:EF475)))</f>
        <v/>
      </c>
      <c r="EH475">
        <f>MIN(AL474*(1+AL$6/Setup!$C$13)-CJ475,MAX(0,$H475-SUM($DP475:EG475)))</f>
        <v/>
      </c>
      <c r="EI475">
        <f>MIN(AM474*(1+AM$6/Setup!$C$13)-CK475,MAX(0,$H475-SUM($DP475:EH475)))</f>
        <v/>
      </c>
      <c r="EJ475">
        <f>MIN(AN474*(1+AN$6/Setup!$C$13)-CL475,MAX(0,$H475-SUM($DP475:EI475)))</f>
        <v/>
      </c>
      <c r="EK475">
        <f>MIN(AO474*(1+AO$6/Setup!$C$13)-CM475,MAX(0,$H475-SUM($DP475:EJ475)))</f>
        <v/>
      </c>
      <c r="EL475">
        <f>MIN(AP474*(1+AP$6/Setup!$C$13)-CN475,MAX(0,$H475-SUM($DP475:EK475)))</f>
        <v/>
      </c>
      <c r="EM475">
        <f>MIN(AQ474*(1+AQ$6/Setup!$C$13)-CO475,MAX(0,$H475-SUM($DP475:EL475)))</f>
        <v/>
      </c>
      <c r="EN475">
        <f>MIN(AR474*(1+AR$6/Setup!$C$13)-CP475,MAX(0,$H475-SUM($DP475:EM475)))</f>
        <v/>
      </c>
      <c r="EO475">
        <f>MIN(AS474*(1+AS$6/Setup!$C$13)-CQ475,MAX(0,$H475-SUM($DP475:EN475)))</f>
        <v/>
      </c>
      <c r="EP475">
        <f>MIN(AT474*(1+AT$6/Setup!$C$13)-CR475,MAX(0,$H475-SUM($DP475:EO475)))</f>
        <v/>
      </c>
      <c r="EQ475">
        <f>MIN(AU474*(1+AU$6/Setup!$C$13)-CS475,MAX(0,$H475-SUM($DP475:EP475)))</f>
        <v/>
      </c>
      <c r="ER475">
        <f>MIN(AV474*(1+AV$6/Setup!$C$13)-CT475,MAX(0,$H475-SUM($DP475:EQ475)))</f>
        <v/>
      </c>
      <c r="ES475">
        <f>MIN(AW474*(1+AW$6/Setup!$C$13)-CU475,MAX(0,$H475-SUM($DP475:ER475)))</f>
        <v/>
      </c>
      <c r="ET475">
        <f>MIN(AX474*(1+AX$6/Setup!$C$13)-CV475,MAX(0,$H475-SUM($DP475:ES475)))</f>
        <v/>
      </c>
      <c r="EU475">
        <f>MIN(AY474*(1+AY$6/Setup!$C$13)-CW475,MAX(0,$H475-SUM($DP475:ET475)))</f>
        <v/>
      </c>
      <c r="EV475">
        <f>MIN(AZ474*(1+AZ$6/Setup!$C$13)-CX475,MAX(0,$H475-SUM($DP475:EU475)))</f>
        <v/>
      </c>
      <c r="EW475">
        <f>MIN(BA474*(1+BA$6/Setup!$C$13)-CY475,MAX(0,$H475-SUM($DP475:EV475)))</f>
        <v/>
      </c>
      <c r="EX475">
        <f>MIN(BB474*(1+BB$6/Setup!$C$13)-CZ475,MAX(0,$H475-SUM($DP475:EW475)))</f>
        <v/>
      </c>
      <c r="EY475">
        <f>MIN(BC474*(1+BC$6/Setup!$C$13)-DA475,MAX(0,$H475-SUM($DP475:EX475)))</f>
        <v/>
      </c>
      <c r="EZ475">
        <f>MIN(BD474*(1+BD$6/Setup!$C$13)-DB475,MAX(0,$H475-SUM($DP475:EY475)))</f>
        <v/>
      </c>
      <c r="FA475">
        <f>MIN(BE474*(1+BE$6/Setup!$C$13)-DC475,MAX(0,$H475-SUM($DP475:EZ475)))</f>
        <v/>
      </c>
      <c r="FB475">
        <f>MIN(BF474*(1+BF$6/Setup!$C$13)-DD475,MAX(0,$H475-SUM($DP475:FA475)))</f>
        <v/>
      </c>
      <c r="FC475">
        <f>MIN(BG474*(1+BG$6/Setup!$C$13)-DE475,MAX(0,$H475-SUM($DP475:FB475)))</f>
        <v/>
      </c>
      <c r="FD475">
        <f>MIN(BH474*(1+BH$6/Setup!$C$13)-DF475,MAX(0,$H475-SUM($DP475:FC475)))</f>
        <v/>
      </c>
      <c r="FE475">
        <f>MIN(BI474*(1+BI$6/Setup!$C$13)-DG475,MAX(0,$H475-SUM($DP475:FD475)))</f>
        <v/>
      </c>
      <c r="FF475">
        <f>MIN(BJ474*(1+BJ$6/Setup!$C$13)-DH475,MAX(0,$H475-SUM($DP475:FE475)))</f>
        <v/>
      </c>
      <c r="FG475">
        <f>MIN(BK474*(1+BK$6/Setup!$C$13)-DI475,MAX(0,$H475-SUM($DP475:FF475)))</f>
        <v/>
      </c>
      <c r="FH475">
        <f>MIN(BL474*(1+BL$6/Setup!$C$13)-DJ475,MAX(0,$H475-SUM($DP475:FG475)))</f>
        <v/>
      </c>
      <c r="FI475">
        <f>MIN(BM474*(1+BM$6/Setup!$C$13)-DK475,MAX(0,$H475-SUM($DP475:FH475)))</f>
        <v/>
      </c>
      <c r="FJ475">
        <f>MIN(BN474*(1+BN$6/Setup!$C$13)-DL475,MAX(0,$H475-SUM($DP475:FI475)))</f>
        <v/>
      </c>
      <c r="FK475">
        <f>MIN(BO474*(1+BO$6/Setup!$C$13)-DM475,MAX(0,$H475-SUM($DP475:FJ475)))</f>
        <v/>
      </c>
      <c r="FL475">
        <f>MIN(BP474*(1+BP$6/Setup!$C$13)-DN475,MAX(0,$H475-SUM($DP475:FK475)))</f>
        <v/>
      </c>
      <c r="FM475">
        <f>MIN(BQ474*(1+BQ$6/Setup!$C$13)-DO475,MAX(0,$H475-SUM($DP475:FL475)))</f>
        <v/>
      </c>
    </row>
    <row r="476">
      <c r="A476">
        <f>A475+1</f>
        <v/>
      </c>
      <c r="B476">
        <f>IF(Setup!$C$6="Every week",Setup!$C$7+7*(A476-1),IF(Setup!$C$6="Every 2 weeks",Setup!$C$7+14*(A476-1),IF(Setup!$C$6="Every month",EDATE(Setup!$C$7,A476-1),EOMONTH(Setup!$C$7,INT((A476-1+Setup!$C$20)/2)-1)+MIN(IF(MOD(A476-1+Setup!$C$20,2)=0,Setup!$C$18,Setup!$C$19),DAY(EOMONTH(Setup!$C$7,INT((A476-1+Setup!$C$20)/2)))))))</f>
        <v/>
      </c>
      <c r="C476">
        <f>N('Paycheck Plan'!J472)</f>
        <v/>
      </c>
      <c r="D476">
        <f>N('Paycheck Plan'!K472)</f>
        <v/>
      </c>
      <c r="E476">
        <f>MIN(MAX(0,Setup!$C$10-F475),MAX(0,Setup!$C$8+C476-G476))</f>
        <v/>
      </c>
      <c r="F476">
        <f>F475+E476</f>
        <v/>
      </c>
      <c r="G476">
        <f>MIN(Setup!$C$14,MAX(0,Setup!$C$8+C476))</f>
        <v/>
      </c>
      <c r="H476">
        <f>MAX(0,Setup!$C$8+C476-G476-E476)+SUM($T$7:$BQ$7)-SUM(BR476:DO476)</f>
        <v/>
      </c>
      <c r="I476">
        <f>SUMPRODUCT(T475:BQ475,$T$6:$BQ$6)/Setup!$C$13</f>
        <v/>
      </c>
      <c r="J476">
        <f>SUM(T476:BQ476)</f>
        <v/>
      </c>
      <c r="K476">
        <f>IF(MAX(DP476:FM476)&gt;0,MATCH(MAX(DP476:FM476),DP476:FM476,0),1)</f>
        <v/>
      </c>
      <c r="T476">
        <f>MAX(0,T475*(1+T$6/Setup!$C$13)-BR476-DP476)+IF($K476=1,$D476,0)</f>
        <v/>
      </c>
      <c r="U476">
        <f>MAX(0,U475*(1+U$6/Setup!$C$13)-BS476-DQ476)+IF($K476=2,$D476,0)</f>
        <v/>
      </c>
      <c r="V476">
        <f>MAX(0,V475*(1+V$6/Setup!$C$13)-BT476-DR476)+IF($K476=3,$D476,0)</f>
        <v/>
      </c>
      <c r="W476">
        <f>MAX(0,W475*(1+W$6/Setup!$C$13)-BU476-DS476)+IF($K476=4,$D476,0)</f>
        <v/>
      </c>
      <c r="X476">
        <f>MAX(0,X475*(1+X$6/Setup!$C$13)-BV476-DT476)+IF($K476=5,$D476,0)</f>
        <v/>
      </c>
      <c r="Y476">
        <f>MAX(0,Y475*(1+Y$6/Setup!$C$13)-BW476-DU476)+IF($K476=6,$D476,0)</f>
        <v/>
      </c>
      <c r="Z476">
        <f>MAX(0,Z475*(1+Z$6/Setup!$C$13)-BX476-DV476)+IF($K476=7,$D476,0)</f>
        <v/>
      </c>
      <c r="AA476">
        <f>MAX(0,AA475*(1+AA$6/Setup!$C$13)-BY476-DW476)+IF($K476=8,$D476,0)</f>
        <v/>
      </c>
      <c r="AB476">
        <f>MAX(0,AB475*(1+AB$6/Setup!$C$13)-BZ476-DX476)+IF($K476=9,$D476,0)</f>
        <v/>
      </c>
      <c r="AC476">
        <f>MAX(0,AC475*(1+AC$6/Setup!$C$13)-CA476-DY476)+IF($K476=10,$D476,0)</f>
        <v/>
      </c>
      <c r="AD476">
        <f>MAX(0,AD475*(1+AD$6/Setup!$C$13)-CB476-DZ476)+IF($K476=11,$D476,0)</f>
        <v/>
      </c>
      <c r="AE476">
        <f>MAX(0,AE475*(1+AE$6/Setup!$C$13)-CC476-EA476)+IF($K476=12,$D476,0)</f>
        <v/>
      </c>
      <c r="AF476">
        <f>MAX(0,AF475*(1+AF$6/Setup!$C$13)-CD476-EB476)+IF($K476=13,$D476,0)</f>
        <v/>
      </c>
      <c r="AG476">
        <f>MAX(0,AG475*(1+AG$6/Setup!$C$13)-CE476-EC476)+IF($K476=14,$D476,0)</f>
        <v/>
      </c>
      <c r="AH476">
        <f>MAX(0,AH475*(1+AH$6/Setup!$C$13)-CF476-ED476)+IF($K476=15,$D476,0)</f>
        <v/>
      </c>
      <c r="AI476">
        <f>MAX(0,AI475*(1+AI$6/Setup!$C$13)-CG476-EE476)+IF($K476=16,$D476,0)</f>
        <v/>
      </c>
      <c r="AJ476">
        <f>MAX(0,AJ475*(1+AJ$6/Setup!$C$13)-CH476-EF476)+IF($K476=17,$D476,0)</f>
        <v/>
      </c>
      <c r="AK476">
        <f>MAX(0,AK475*(1+AK$6/Setup!$C$13)-CI476-EG476)+IF($K476=18,$D476,0)</f>
        <v/>
      </c>
      <c r="AL476">
        <f>MAX(0,AL475*(1+AL$6/Setup!$C$13)-CJ476-EH476)+IF($K476=19,$D476,0)</f>
        <v/>
      </c>
      <c r="AM476">
        <f>MAX(0,AM475*(1+AM$6/Setup!$C$13)-CK476-EI476)+IF($K476=20,$D476,0)</f>
        <v/>
      </c>
      <c r="AN476">
        <f>MAX(0,AN475*(1+AN$6/Setup!$C$13)-CL476-EJ476)+IF($K476=21,$D476,0)</f>
        <v/>
      </c>
      <c r="AO476">
        <f>MAX(0,AO475*(1+AO$6/Setup!$C$13)-CM476-EK476)+IF($K476=22,$D476,0)</f>
        <v/>
      </c>
      <c r="AP476">
        <f>MAX(0,AP475*(1+AP$6/Setup!$C$13)-CN476-EL476)+IF($K476=23,$D476,0)</f>
        <v/>
      </c>
      <c r="AQ476">
        <f>MAX(0,AQ475*(1+AQ$6/Setup!$C$13)-CO476-EM476)+IF($K476=24,$D476,0)</f>
        <v/>
      </c>
      <c r="AR476">
        <f>MAX(0,AR475*(1+AR$6/Setup!$C$13)-CP476-EN476)+IF($K476=25,$D476,0)</f>
        <v/>
      </c>
      <c r="AS476">
        <f>MAX(0,AS475*(1+AS$6/Setup!$C$13)-CQ476-EO476)+IF($K476=26,$D476,0)</f>
        <v/>
      </c>
      <c r="AT476">
        <f>MAX(0,AT475*(1+AT$6/Setup!$C$13)-CR476-EP476)+IF($K476=27,$D476,0)</f>
        <v/>
      </c>
      <c r="AU476">
        <f>MAX(0,AU475*(1+AU$6/Setup!$C$13)-CS476-EQ476)+IF($K476=28,$D476,0)</f>
        <v/>
      </c>
      <c r="AV476">
        <f>MAX(0,AV475*(1+AV$6/Setup!$C$13)-CT476-ER476)+IF($K476=29,$D476,0)</f>
        <v/>
      </c>
      <c r="AW476">
        <f>MAX(0,AW475*(1+AW$6/Setup!$C$13)-CU476-ES476)+IF($K476=30,$D476,0)</f>
        <v/>
      </c>
      <c r="AX476">
        <f>MAX(0,AX475*(1+AX$6/Setup!$C$13)-CV476-ET476)+IF($K476=31,$D476,0)</f>
        <v/>
      </c>
      <c r="AY476">
        <f>MAX(0,AY475*(1+AY$6/Setup!$C$13)-CW476-EU476)+IF($K476=32,$D476,0)</f>
        <v/>
      </c>
      <c r="AZ476">
        <f>MAX(0,AZ475*(1+AZ$6/Setup!$C$13)-CX476-EV476)+IF($K476=33,$D476,0)</f>
        <v/>
      </c>
      <c r="BA476">
        <f>MAX(0,BA475*(1+BA$6/Setup!$C$13)-CY476-EW476)+IF($K476=34,$D476,0)</f>
        <v/>
      </c>
      <c r="BB476">
        <f>MAX(0,BB475*(1+BB$6/Setup!$C$13)-CZ476-EX476)+IF($K476=35,$D476,0)</f>
        <v/>
      </c>
      <c r="BC476">
        <f>MAX(0,BC475*(1+BC$6/Setup!$C$13)-DA476-EY476)+IF($K476=36,$D476,0)</f>
        <v/>
      </c>
      <c r="BD476">
        <f>MAX(0,BD475*(1+BD$6/Setup!$C$13)-DB476-EZ476)+IF($K476=37,$D476,0)</f>
        <v/>
      </c>
      <c r="BE476">
        <f>MAX(0,BE475*(1+BE$6/Setup!$C$13)-DC476-FA476)+IF($K476=38,$D476,0)</f>
        <v/>
      </c>
      <c r="BF476">
        <f>MAX(0,BF475*(1+BF$6/Setup!$C$13)-DD476-FB476)+IF($K476=39,$D476,0)</f>
        <v/>
      </c>
      <c r="BG476">
        <f>MAX(0,BG475*(1+BG$6/Setup!$C$13)-DE476-FC476)+IF($K476=40,$D476,0)</f>
        <v/>
      </c>
      <c r="BH476">
        <f>MAX(0,BH475*(1+BH$6/Setup!$C$13)-DF476-FD476)+IF($K476=41,$D476,0)</f>
        <v/>
      </c>
      <c r="BI476">
        <f>MAX(0,BI475*(1+BI$6/Setup!$C$13)-DG476-FE476)+IF($K476=42,$D476,0)</f>
        <v/>
      </c>
      <c r="BJ476">
        <f>MAX(0,BJ475*(1+BJ$6/Setup!$C$13)-DH476-FF476)+IF($K476=43,$D476,0)</f>
        <v/>
      </c>
      <c r="BK476">
        <f>MAX(0,BK475*(1+BK$6/Setup!$C$13)-DI476-FG476)+IF($K476=44,$D476,0)</f>
        <v/>
      </c>
      <c r="BL476">
        <f>MAX(0,BL475*(1+BL$6/Setup!$C$13)-DJ476-FH476)+IF($K476=45,$D476,0)</f>
        <v/>
      </c>
      <c r="BM476">
        <f>MAX(0,BM475*(1+BM$6/Setup!$C$13)-DK476-FI476)+IF($K476=46,$D476,0)</f>
        <v/>
      </c>
      <c r="BN476">
        <f>MAX(0,BN475*(1+BN$6/Setup!$C$13)-DL476-FJ476)+IF($K476=47,$D476,0)</f>
        <v/>
      </c>
      <c r="BO476">
        <f>MAX(0,BO475*(1+BO$6/Setup!$C$13)-DM476-FK476)+IF($K476=48,$D476,0)</f>
        <v/>
      </c>
      <c r="BP476">
        <f>MAX(0,BP475*(1+BP$6/Setup!$C$13)-DN476-FL476)+IF($K476=49,$D476,0)</f>
        <v/>
      </c>
      <c r="BQ476">
        <f>MAX(0,BQ475*(1+BQ$6/Setup!$C$13)-DO476-FM476)+IF($K476=50,$D476,0)</f>
        <v/>
      </c>
      <c r="BR476">
        <f>MIN(T475*(1+T$6/Setup!$C$13),T$7)</f>
        <v/>
      </c>
      <c r="BS476">
        <f>MIN(U475*(1+U$6/Setup!$C$13),U$7)</f>
        <v/>
      </c>
      <c r="BT476">
        <f>MIN(V475*(1+V$6/Setup!$C$13),V$7)</f>
        <v/>
      </c>
      <c r="BU476">
        <f>MIN(W475*(1+W$6/Setup!$C$13),W$7)</f>
        <v/>
      </c>
      <c r="BV476">
        <f>MIN(X475*(1+X$6/Setup!$C$13),X$7)</f>
        <v/>
      </c>
      <c r="BW476">
        <f>MIN(Y475*(1+Y$6/Setup!$C$13),Y$7)</f>
        <v/>
      </c>
      <c r="BX476">
        <f>MIN(Z475*(1+Z$6/Setup!$C$13),Z$7)</f>
        <v/>
      </c>
      <c r="BY476">
        <f>MIN(AA475*(1+AA$6/Setup!$C$13),AA$7)</f>
        <v/>
      </c>
      <c r="BZ476">
        <f>MIN(AB475*(1+AB$6/Setup!$C$13),AB$7)</f>
        <v/>
      </c>
      <c r="CA476">
        <f>MIN(AC475*(1+AC$6/Setup!$C$13),AC$7)</f>
        <v/>
      </c>
      <c r="CB476">
        <f>MIN(AD475*(1+AD$6/Setup!$C$13),AD$7)</f>
        <v/>
      </c>
      <c r="CC476">
        <f>MIN(AE475*(1+AE$6/Setup!$C$13),AE$7)</f>
        <v/>
      </c>
      <c r="CD476">
        <f>MIN(AF475*(1+AF$6/Setup!$C$13),AF$7)</f>
        <v/>
      </c>
      <c r="CE476">
        <f>MIN(AG475*(1+AG$6/Setup!$C$13),AG$7)</f>
        <v/>
      </c>
      <c r="CF476">
        <f>MIN(AH475*(1+AH$6/Setup!$C$13),AH$7)</f>
        <v/>
      </c>
      <c r="CG476">
        <f>MIN(AI475*(1+AI$6/Setup!$C$13),AI$7)</f>
        <v/>
      </c>
      <c r="CH476">
        <f>MIN(AJ475*(1+AJ$6/Setup!$C$13),AJ$7)</f>
        <v/>
      </c>
      <c r="CI476">
        <f>MIN(AK475*(1+AK$6/Setup!$C$13),AK$7)</f>
        <v/>
      </c>
      <c r="CJ476">
        <f>MIN(AL475*(1+AL$6/Setup!$C$13),AL$7)</f>
        <v/>
      </c>
      <c r="CK476">
        <f>MIN(AM475*(1+AM$6/Setup!$C$13),AM$7)</f>
        <v/>
      </c>
      <c r="CL476">
        <f>MIN(AN475*(1+AN$6/Setup!$C$13),AN$7)</f>
        <v/>
      </c>
      <c r="CM476">
        <f>MIN(AO475*(1+AO$6/Setup!$C$13),AO$7)</f>
        <v/>
      </c>
      <c r="CN476">
        <f>MIN(AP475*(1+AP$6/Setup!$C$13),AP$7)</f>
        <v/>
      </c>
      <c r="CO476">
        <f>MIN(AQ475*(1+AQ$6/Setup!$C$13),AQ$7)</f>
        <v/>
      </c>
      <c r="CP476">
        <f>MIN(AR475*(1+AR$6/Setup!$C$13),AR$7)</f>
        <v/>
      </c>
      <c r="CQ476">
        <f>MIN(AS475*(1+AS$6/Setup!$C$13),AS$7)</f>
        <v/>
      </c>
      <c r="CR476">
        <f>MIN(AT475*(1+AT$6/Setup!$C$13),AT$7)</f>
        <v/>
      </c>
      <c r="CS476">
        <f>MIN(AU475*(1+AU$6/Setup!$C$13),AU$7)</f>
        <v/>
      </c>
      <c r="CT476">
        <f>MIN(AV475*(1+AV$6/Setup!$C$13),AV$7)</f>
        <v/>
      </c>
      <c r="CU476">
        <f>MIN(AW475*(1+AW$6/Setup!$C$13),AW$7)</f>
        <v/>
      </c>
      <c r="CV476">
        <f>MIN(AX475*(1+AX$6/Setup!$C$13),AX$7)</f>
        <v/>
      </c>
      <c r="CW476">
        <f>MIN(AY475*(1+AY$6/Setup!$C$13),AY$7)</f>
        <v/>
      </c>
      <c r="CX476">
        <f>MIN(AZ475*(1+AZ$6/Setup!$C$13),AZ$7)</f>
        <v/>
      </c>
      <c r="CY476">
        <f>MIN(BA475*(1+BA$6/Setup!$C$13),BA$7)</f>
        <v/>
      </c>
      <c r="CZ476">
        <f>MIN(BB475*(1+BB$6/Setup!$C$13),BB$7)</f>
        <v/>
      </c>
      <c r="DA476">
        <f>MIN(BC475*(1+BC$6/Setup!$C$13),BC$7)</f>
        <v/>
      </c>
      <c r="DB476">
        <f>MIN(BD475*(1+BD$6/Setup!$C$13),BD$7)</f>
        <v/>
      </c>
      <c r="DC476">
        <f>MIN(BE475*(1+BE$6/Setup!$C$13),BE$7)</f>
        <v/>
      </c>
      <c r="DD476">
        <f>MIN(BF475*(1+BF$6/Setup!$C$13),BF$7)</f>
        <v/>
      </c>
      <c r="DE476">
        <f>MIN(BG475*(1+BG$6/Setup!$C$13),BG$7)</f>
        <v/>
      </c>
      <c r="DF476">
        <f>MIN(BH475*(1+BH$6/Setup!$C$13),BH$7)</f>
        <v/>
      </c>
      <c r="DG476">
        <f>MIN(BI475*(1+BI$6/Setup!$C$13),BI$7)</f>
        <v/>
      </c>
      <c r="DH476">
        <f>MIN(BJ475*(1+BJ$6/Setup!$C$13),BJ$7)</f>
        <v/>
      </c>
      <c r="DI476">
        <f>MIN(BK475*(1+BK$6/Setup!$C$13),BK$7)</f>
        <v/>
      </c>
      <c r="DJ476">
        <f>MIN(BL475*(1+BL$6/Setup!$C$13),BL$7)</f>
        <v/>
      </c>
      <c r="DK476">
        <f>MIN(BM475*(1+BM$6/Setup!$C$13),BM$7)</f>
        <v/>
      </c>
      <c r="DL476">
        <f>MIN(BN475*(1+BN$6/Setup!$C$13),BN$7)</f>
        <v/>
      </c>
      <c r="DM476">
        <f>MIN(BO475*(1+BO$6/Setup!$C$13),BO$7)</f>
        <v/>
      </c>
      <c r="DN476">
        <f>MIN(BP475*(1+BP$6/Setup!$C$13),BP$7)</f>
        <v/>
      </c>
      <c r="DO476">
        <f>MIN(BQ475*(1+BQ$6/Setup!$C$13),BQ$7)</f>
        <v/>
      </c>
      <c r="DP476">
        <f>MIN(T475*(1+T$6/Setup!$C$13)-BR476,$H476)</f>
        <v/>
      </c>
      <c r="DQ476">
        <f>MIN(U475*(1+U$6/Setup!$C$13)-BS476,MAX(0,$H476-SUM($DP476:DP476)))</f>
        <v/>
      </c>
      <c r="DR476">
        <f>MIN(V475*(1+V$6/Setup!$C$13)-BT476,MAX(0,$H476-SUM($DP476:DQ476)))</f>
        <v/>
      </c>
      <c r="DS476">
        <f>MIN(W475*(1+W$6/Setup!$C$13)-BU476,MAX(0,$H476-SUM($DP476:DR476)))</f>
        <v/>
      </c>
      <c r="DT476">
        <f>MIN(X475*(1+X$6/Setup!$C$13)-BV476,MAX(0,$H476-SUM($DP476:DS476)))</f>
        <v/>
      </c>
      <c r="DU476">
        <f>MIN(Y475*(1+Y$6/Setup!$C$13)-BW476,MAX(0,$H476-SUM($DP476:DT476)))</f>
        <v/>
      </c>
      <c r="DV476">
        <f>MIN(Z475*(1+Z$6/Setup!$C$13)-BX476,MAX(0,$H476-SUM($DP476:DU476)))</f>
        <v/>
      </c>
      <c r="DW476">
        <f>MIN(AA475*(1+AA$6/Setup!$C$13)-BY476,MAX(0,$H476-SUM($DP476:DV476)))</f>
        <v/>
      </c>
      <c r="DX476">
        <f>MIN(AB475*(1+AB$6/Setup!$C$13)-BZ476,MAX(0,$H476-SUM($DP476:DW476)))</f>
        <v/>
      </c>
      <c r="DY476">
        <f>MIN(AC475*(1+AC$6/Setup!$C$13)-CA476,MAX(0,$H476-SUM($DP476:DX476)))</f>
        <v/>
      </c>
      <c r="DZ476">
        <f>MIN(AD475*(1+AD$6/Setup!$C$13)-CB476,MAX(0,$H476-SUM($DP476:DY476)))</f>
        <v/>
      </c>
      <c r="EA476">
        <f>MIN(AE475*(1+AE$6/Setup!$C$13)-CC476,MAX(0,$H476-SUM($DP476:DZ476)))</f>
        <v/>
      </c>
      <c r="EB476">
        <f>MIN(AF475*(1+AF$6/Setup!$C$13)-CD476,MAX(0,$H476-SUM($DP476:EA476)))</f>
        <v/>
      </c>
      <c r="EC476">
        <f>MIN(AG475*(1+AG$6/Setup!$C$13)-CE476,MAX(0,$H476-SUM($DP476:EB476)))</f>
        <v/>
      </c>
      <c r="ED476">
        <f>MIN(AH475*(1+AH$6/Setup!$C$13)-CF476,MAX(0,$H476-SUM($DP476:EC476)))</f>
        <v/>
      </c>
      <c r="EE476">
        <f>MIN(AI475*(1+AI$6/Setup!$C$13)-CG476,MAX(0,$H476-SUM($DP476:ED476)))</f>
        <v/>
      </c>
      <c r="EF476">
        <f>MIN(AJ475*(1+AJ$6/Setup!$C$13)-CH476,MAX(0,$H476-SUM($DP476:EE476)))</f>
        <v/>
      </c>
      <c r="EG476">
        <f>MIN(AK475*(1+AK$6/Setup!$C$13)-CI476,MAX(0,$H476-SUM($DP476:EF476)))</f>
        <v/>
      </c>
      <c r="EH476">
        <f>MIN(AL475*(1+AL$6/Setup!$C$13)-CJ476,MAX(0,$H476-SUM($DP476:EG476)))</f>
        <v/>
      </c>
      <c r="EI476">
        <f>MIN(AM475*(1+AM$6/Setup!$C$13)-CK476,MAX(0,$H476-SUM($DP476:EH476)))</f>
        <v/>
      </c>
      <c r="EJ476">
        <f>MIN(AN475*(1+AN$6/Setup!$C$13)-CL476,MAX(0,$H476-SUM($DP476:EI476)))</f>
        <v/>
      </c>
      <c r="EK476">
        <f>MIN(AO475*(1+AO$6/Setup!$C$13)-CM476,MAX(0,$H476-SUM($DP476:EJ476)))</f>
        <v/>
      </c>
      <c r="EL476">
        <f>MIN(AP475*(1+AP$6/Setup!$C$13)-CN476,MAX(0,$H476-SUM($DP476:EK476)))</f>
        <v/>
      </c>
      <c r="EM476">
        <f>MIN(AQ475*(1+AQ$6/Setup!$C$13)-CO476,MAX(0,$H476-SUM($DP476:EL476)))</f>
        <v/>
      </c>
      <c r="EN476">
        <f>MIN(AR475*(1+AR$6/Setup!$C$13)-CP476,MAX(0,$H476-SUM($DP476:EM476)))</f>
        <v/>
      </c>
      <c r="EO476">
        <f>MIN(AS475*(1+AS$6/Setup!$C$13)-CQ476,MAX(0,$H476-SUM($DP476:EN476)))</f>
        <v/>
      </c>
      <c r="EP476">
        <f>MIN(AT475*(1+AT$6/Setup!$C$13)-CR476,MAX(0,$H476-SUM($DP476:EO476)))</f>
        <v/>
      </c>
      <c r="EQ476">
        <f>MIN(AU475*(1+AU$6/Setup!$C$13)-CS476,MAX(0,$H476-SUM($DP476:EP476)))</f>
        <v/>
      </c>
      <c r="ER476">
        <f>MIN(AV475*(1+AV$6/Setup!$C$13)-CT476,MAX(0,$H476-SUM($DP476:EQ476)))</f>
        <v/>
      </c>
      <c r="ES476">
        <f>MIN(AW475*(1+AW$6/Setup!$C$13)-CU476,MAX(0,$H476-SUM($DP476:ER476)))</f>
        <v/>
      </c>
      <c r="ET476">
        <f>MIN(AX475*(1+AX$6/Setup!$C$13)-CV476,MAX(0,$H476-SUM($DP476:ES476)))</f>
        <v/>
      </c>
      <c r="EU476">
        <f>MIN(AY475*(1+AY$6/Setup!$C$13)-CW476,MAX(0,$H476-SUM($DP476:ET476)))</f>
        <v/>
      </c>
      <c r="EV476">
        <f>MIN(AZ475*(1+AZ$6/Setup!$C$13)-CX476,MAX(0,$H476-SUM($DP476:EU476)))</f>
        <v/>
      </c>
      <c r="EW476">
        <f>MIN(BA475*(1+BA$6/Setup!$C$13)-CY476,MAX(0,$H476-SUM($DP476:EV476)))</f>
        <v/>
      </c>
      <c r="EX476">
        <f>MIN(BB475*(1+BB$6/Setup!$C$13)-CZ476,MAX(0,$H476-SUM($DP476:EW476)))</f>
        <v/>
      </c>
      <c r="EY476">
        <f>MIN(BC475*(1+BC$6/Setup!$C$13)-DA476,MAX(0,$H476-SUM($DP476:EX476)))</f>
        <v/>
      </c>
      <c r="EZ476">
        <f>MIN(BD475*(1+BD$6/Setup!$C$13)-DB476,MAX(0,$H476-SUM($DP476:EY476)))</f>
        <v/>
      </c>
      <c r="FA476">
        <f>MIN(BE475*(1+BE$6/Setup!$C$13)-DC476,MAX(0,$H476-SUM($DP476:EZ476)))</f>
        <v/>
      </c>
      <c r="FB476">
        <f>MIN(BF475*(1+BF$6/Setup!$C$13)-DD476,MAX(0,$H476-SUM($DP476:FA476)))</f>
        <v/>
      </c>
      <c r="FC476">
        <f>MIN(BG475*(1+BG$6/Setup!$C$13)-DE476,MAX(0,$H476-SUM($DP476:FB476)))</f>
        <v/>
      </c>
      <c r="FD476">
        <f>MIN(BH475*(1+BH$6/Setup!$C$13)-DF476,MAX(0,$H476-SUM($DP476:FC476)))</f>
        <v/>
      </c>
      <c r="FE476">
        <f>MIN(BI475*(1+BI$6/Setup!$C$13)-DG476,MAX(0,$H476-SUM($DP476:FD476)))</f>
        <v/>
      </c>
      <c r="FF476">
        <f>MIN(BJ475*(1+BJ$6/Setup!$C$13)-DH476,MAX(0,$H476-SUM($DP476:FE476)))</f>
        <v/>
      </c>
      <c r="FG476">
        <f>MIN(BK475*(1+BK$6/Setup!$C$13)-DI476,MAX(0,$H476-SUM($DP476:FF476)))</f>
        <v/>
      </c>
      <c r="FH476">
        <f>MIN(BL475*(1+BL$6/Setup!$C$13)-DJ476,MAX(0,$H476-SUM($DP476:FG476)))</f>
        <v/>
      </c>
      <c r="FI476">
        <f>MIN(BM475*(1+BM$6/Setup!$C$13)-DK476,MAX(0,$H476-SUM($DP476:FH476)))</f>
        <v/>
      </c>
      <c r="FJ476">
        <f>MIN(BN475*(1+BN$6/Setup!$C$13)-DL476,MAX(0,$H476-SUM($DP476:FI476)))</f>
        <v/>
      </c>
      <c r="FK476">
        <f>MIN(BO475*(1+BO$6/Setup!$C$13)-DM476,MAX(0,$H476-SUM($DP476:FJ476)))</f>
        <v/>
      </c>
      <c r="FL476">
        <f>MIN(BP475*(1+BP$6/Setup!$C$13)-DN476,MAX(0,$H476-SUM($DP476:FK476)))</f>
        <v/>
      </c>
      <c r="FM476">
        <f>MIN(BQ475*(1+BQ$6/Setup!$C$13)-DO476,MAX(0,$H476-SUM($DP476:FL476)))</f>
        <v/>
      </c>
    </row>
    <row r="477">
      <c r="A477">
        <f>A476+1</f>
        <v/>
      </c>
      <c r="B477">
        <f>IF(Setup!$C$6="Every week",Setup!$C$7+7*(A477-1),IF(Setup!$C$6="Every 2 weeks",Setup!$C$7+14*(A477-1),IF(Setup!$C$6="Every month",EDATE(Setup!$C$7,A477-1),EOMONTH(Setup!$C$7,INT((A477-1+Setup!$C$20)/2)-1)+MIN(IF(MOD(A477-1+Setup!$C$20,2)=0,Setup!$C$18,Setup!$C$19),DAY(EOMONTH(Setup!$C$7,INT((A477-1+Setup!$C$20)/2)))))))</f>
        <v/>
      </c>
      <c r="C477">
        <f>N('Paycheck Plan'!J473)</f>
        <v/>
      </c>
      <c r="D477">
        <f>N('Paycheck Plan'!K473)</f>
        <v/>
      </c>
      <c r="E477">
        <f>MIN(MAX(0,Setup!$C$10-F476),MAX(0,Setup!$C$8+C477-G477))</f>
        <v/>
      </c>
      <c r="F477">
        <f>F476+E477</f>
        <v/>
      </c>
      <c r="G477">
        <f>MIN(Setup!$C$14,MAX(0,Setup!$C$8+C477))</f>
        <v/>
      </c>
      <c r="H477">
        <f>MAX(0,Setup!$C$8+C477-G477-E477)+SUM($T$7:$BQ$7)-SUM(BR477:DO477)</f>
        <v/>
      </c>
      <c r="I477">
        <f>SUMPRODUCT(T476:BQ476,$T$6:$BQ$6)/Setup!$C$13</f>
        <v/>
      </c>
      <c r="J477">
        <f>SUM(T477:BQ477)</f>
        <v/>
      </c>
      <c r="K477">
        <f>IF(MAX(DP477:FM477)&gt;0,MATCH(MAX(DP477:FM477),DP477:FM477,0),1)</f>
        <v/>
      </c>
      <c r="T477">
        <f>MAX(0,T476*(1+T$6/Setup!$C$13)-BR477-DP477)+IF($K477=1,$D477,0)</f>
        <v/>
      </c>
      <c r="U477">
        <f>MAX(0,U476*(1+U$6/Setup!$C$13)-BS477-DQ477)+IF($K477=2,$D477,0)</f>
        <v/>
      </c>
      <c r="V477">
        <f>MAX(0,V476*(1+V$6/Setup!$C$13)-BT477-DR477)+IF($K477=3,$D477,0)</f>
        <v/>
      </c>
      <c r="W477">
        <f>MAX(0,W476*(1+W$6/Setup!$C$13)-BU477-DS477)+IF($K477=4,$D477,0)</f>
        <v/>
      </c>
      <c r="X477">
        <f>MAX(0,X476*(1+X$6/Setup!$C$13)-BV477-DT477)+IF($K477=5,$D477,0)</f>
        <v/>
      </c>
      <c r="Y477">
        <f>MAX(0,Y476*(1+Y$6/Setup!$C$13)-BW477-DU477)+IF($K477=6,$D477,0)</f>
        <v/>
      </c>
      <c r="Z477">
        <f>MAX(0,Z476*(1+Z$6/Setup!$C$13)-BX477-DV477)+IF($K477=7,$D477,0)</f>
        <v/>
      </c>
      <c r="AA477">
        <f>MAX(0,AA476*(1+AA$6/Setup!$C$13)-BY477-DW477)+IF($K477=8,$D477,0)</f>
        <v/>
      </c>
      <c r="AB477">
        <f>MAX(0,AB476*(1+AB$6/Setup!$C$13)-BZ477-DX477)+IF($K477=9,$D477,0)</f>
        <v/>
      </c>
      <c r="AC477">
        <f>MAX(0,AC476*(1+AC$6/Setup!$C$13)-CA477-DY477)+IF($K477=10,$D477,0)</f>
        <v/>
      </c>
      <c r="AD477">
        <f>MAX(0,AD476*(1+AD$6/Setup!$C$13)-CB477-DZ477)+IF($K477=11,$D477,0)</f>
        <v/>
      </c>
      <c r="AE477">
        <f>MAX(0,AE476*(1+AE$6/Setup!$C$13)-CC477-EA477)+IF($K477=12,$D477,0)</f>
        <v/>
      </c>
      <c r="AF477">
        <f>MAX(0,AF476*(1+AF$6/Setup!$C$13)-CD477-EB477)+IF($K477=13,$D477,0)</f>
        <v/>
      </c>
      <c r="AG477">
        <f>MAX(0,AG476*(1+AG$6/Setup!$C$13)-CE477-EC477)+IF($K477=14,$D477,0)</f>
        <v/>
      </c>
      <c r="AH477">
        <f>MAX(0,AH476*(1+AH$6/Setup!$C$13)-CF477-ED477)+IF($K477=15,$D477,0)</f>
        <v/>
      </c>
      <c r="AI477">
        <f>MAX(0,AI476*(1+AI$6/Setup!$C$13)-CG477-EE477)+IF($K477=16,$D477,0)</f>
        <v/>
      </c>
      <c r="AJ477">
        <f>MAX(0,AJ476*(1+AJ$6/Setup!$C$13)-CH477-EF477)+IF($K477=17,$D477,0)</f>
        <v/>
      </c>
      <c r="AK477">
        <f>MAX(0,AK476*(1+AK$6/Setup!$C$13)-CI477-EG477)+IF($K477=18,$D477,0)</f>
        <v/>
      </c>
      <c r="AL477">
        <f>MAX(0,AL476*(1+AL$6/Setup!$C$13)-CJ477-EH477)+IF($K477=19,$D477,0)</f>
        <v/>
      </c>
      <c r="AM477">
        <f>MAX(0,AM476*(1+AM$6/Setup!$C$13)-CK477-EI477)+IF($K477=20,$D477,0)</f>
        <v/>
      </c>
      <c r="AN477">
        <f>MAX(0,AN476*(1+AN$6/Setup!$C$13)-CL477-EJ477)+IF($K477=21,$D477,0)</f>
        <v/>
      </c>
      <c r="AO477">
        <f>MAX(0,AO476*(1+AO$6/Setup!$C$13)-CM477-EK477)+IF($K477=22,$D477,0)</f>
        <v/>
      </c>
      <c r="AP477">
        <f>MAX(0,AP476*(1+AP$6/Setup!$C$13)-CN477-EL477)+IF($K477=23,$D477,0)</f>
        <v/>
      </c>
      <c r="AQ477">
        <f>MAX(0,AQ476*(1+AQ$6/Setup!$C$13)-CO477-EM477)+IF($K477=24,$D477,0)</f>
        <v/>
      </c>
      <c r="AR477">
        <f>MAX(0,AR476*(1+AR$6/Setup!$C$13)-CP477-EN477)+IF($K477=25,$D477,0)</f>
        <v/>
      </c>
      <c r="AS477">
        <f>MAX(0,AS476*(1+AS$6/Setup!$C$13)-CQ477-EO477)+IF($K477=26,$D477,0)</f>
        <v/>
      </c>
      <c r="AT477">
        <f>MAX(0,AT476*(1+AT$6/Setup!$C$13)-CR477-EP477)+IF($K477=27,$D477,0)</f>
        <v/>
      </c>
      <c r="AU477">
        <f>MAX(0,AU476*(1+AU$6/Setup!$C$13)-CS477-EQ477)+IF($K477=28,$D477,0)</f>
        <v/>
      </c>
      <c r="AV477">
        <f>MAX(0,AV476*(1+AV$6/Setup!$C$13)-CT477-ER477)+IF($K477=29,$D477,0)</f>
        <v/>
      </c>
      <c r="AW477">
        <f>MAX(0,AW476*(1+AW$6/Setup!$C$13)-CU477-ES477)+IF($K477=30,$D477,0)</f>
        <v/>
      </c>
      <c r="AX477">
        <f>MAX(0,AX476*(1+AX$6/Setup!$C$13)-CV477-ET477)+IF($K477=31,$D477,0)</f>
        <v/>
      </c>
      <c r="AY477">
        <f>MAX(0,AY476*(1+AY$6/Setup!$C$13)-CW477-EU477)+IF($K477=32,$D477,0)</f>
        <v/>
      </c>
      <c r="AZ477">
        <f>MAX(0,AZ476*(1+AZ$6/Setup!$C$13)-CX477-EV477)+IF($K477=33,$D477,0)</f>
        <v/>
      </c>
      <c r="BA477">
        <f>MAX(0,BA476*(1+BA$6/Setup!$C$13)-CY477-EW477)+IF($K477=34,$D477,0)</f>
        <v/>
      </c>
      <c r="BB477">
        <f>MAX(0,BB476*(1+BB$6/Setup!$C$13)-CZ477-EX477)+IF($K477=35,$D477,0)</f>
        <v/>
      </c>
      <c r="BC477">
        <f>MAX(0,BC476*(1+BC$6/Setup!$C$13)-DA477-EY477)+IF($K477=36,$D477,0)</f>
        <v/>
      </c>
      <c r="BD477">
        <f>MAX(0,BD476*(1+BD$6/Setup!$C$13)-DB477-EZ477)+IF($K477=37,$D477,0)</f>
        <v/>
      </c>
      <c r="BE477">
        <f>MAX(0,BE476*(1+BE$6/Setup!$C$13)-DC477-FA477)+IF($K477=38,$D477,0)</f>
        <v/>
      </c>
      <c r="BF477">
        <f>MAX(0,BF476*(1+BF$6/Setup!$C$13)-DD477-FB477)+IF($K477=39,$D477,0)</f>
        <v/>
      </c>
      <c r="BG477">
        <f>MAX(0,BG476*(1+BG$6/Setup!$C$13)-DE477-FC477)+IF($K477=40,$D477,0)</f>
        <v/>
      </c>
      <c r="BH477">
        <f>MAX(0,BH476*(1+BH$6/Setup!$C$13)-DF477-FD477)+IF($K477=41,$D477,0)</f>
        <v/>
      </c>
      <c r="BI477">
        <f>MAX(0,BI476*(1+BI$6/Setup!$C$13)-DG477-FE477)+IF($K477=42,$D477,0)</f>
        <v/>
      </c>
      <c r="BJ477">
        <f>MAX(0,BJ476*(1+BJ$6/Setup!$C$13)-DH477-FF477)+IF($K477=43,$D477,0)</f>
        <v/>
      </c>
      <c r="BK477">
        <f>MAX(0,BK476*(1+BK$6/Setup!$C$13)-DI477-FG477)+IF($K477=44,$D477,0)</f>
        <v/>
      </c>
      <c r="BL477">
        <f>MAX(0,BL476*(1+BL$6/Setup!$C$13)-DJ477-FH477)+IF($K477=45,$D477,0)</f>
        <v/>
      </c>
      <c r="BM477">
        <f>MAX(0,BM476*(1+BM$6/Setup!$C$13)-DK477-FI477)+IF($K477=46,$D477,0)</f>
        <v/>
      </c>
      <c r="BN477">
        <f>MAX(0,BN476*(1+BN$6/Setup!$C$13)-DL477-FJ477)+IF($K477=47,$D477,0)</f>
        <v/>
      </c>
      <c r="BO477">
        <f>MAX(0,BO476*(1+BO$6/Setup!$C$13)-DM477-FK477)+IF($K477=48,$D477,0)</f>
        <v/>
      </c>
      <c r="BP477">
        <f>MAX(0,BP476*(1+BP$6/Setup!$C$13)-DN477-FL477)+IF($K477=49,$D477,0)</f>
        <v/>
      </c>
      <c r="BQ477">
        <f>MAX(0,BQ476*(1+BQ$6/Setup!$C$13)-DO477-FM477)+IF($K477=50,$D477,0)</f>
        <v/>
      </c>
      <c r="BR477">
        <f>MIN(T476*(1+T$6/Setup!$C$13),T$7)</f>
        <v/>
      </c>
      <c r="BS477">
        <f>MIN(U476*(1+U$6/Setup!$C$13),U$7)</f>
        <v/>
      </c>
      <c r="BT477">
        <f>MIN(V476*(1+V$6/Setup!$C$13),V$7)</f>
        <v/>
      </c>
      <c r="BU477">
        <f>MIN(W476*(1+W$6/Setup!$C$13),W$7)</f>
        <v/>
      </c>
      <c r="BV477">
        <f>MIN(X476*(1+X$6/Setup!$C$13),X$7)</f>
        <v/>
      </c>
      <c r="BW477">
        <f>MIN(Y476*(1+Y$6/Setup!$C$13),Y$7)</f>
        <v/>
      </c>
      <c r="BX477">
        <f>MIN(Z476*(1+Z$6/Setup!$C$13),Z$7)</f>
        <v/>
      </c>
      <c r="BY477">
        <f>MIN(AA476*(1+AA$6/Setup!$C$13),AA$7)</f>
        <v/>
      </c>
      <c r="BZ477">
        <f>MIN(AB476*(1+AB$6/Setup!$C$13),AB$7)</f>
        <v/>
      </c>
      <c r="CA477">
        <f>MIN(AC476*(1+AC$6/Setup!$C$13),AC$7)</f>
        <v/>
      </c>
      <c r="CB477">
        <f>MIN(AD476*(1+AD$6/Setup!$C$13),AD$7)</f>
        <v/>
      </c>
      <c r="CC477">
        <f>MIN(AE476*(1+AE$6/Setup!$C$13),AE$7)</f>
        <v/>
      </c>
      <c r="CD477">
        <f>MIN(AF476*(1+AF$6/Setup!$C$13),AF$7)</f>
        <v/>
      </c>
      <c r="CE477">
        <f>MIN(AG476*(1+AG$6/Setup!$C$13),AG$7)</f>
        <v/>
      </c>
      <c r="CF477">
        <f>MIN(AH476*(1+AH$6/Setup!$C$13),AH$7)</f>
        <v/>
      </c>
      <c r="CG477">
        <f>MIN(AI476*(1+AI$6/Setup!$C$13),AI$7)</f>
        <v/>
      </c>
      <c r="CH477">
        <f>MIN(AJ476*(1+AJ$6/Setup!$C$13),AJ$7)</f>
        <v/>
      </c>
      <c r="CI477">
        <f>MIN(AK476*(1+AK$6/Setup!$C$13),AK$7)</f>
        <v/>
      </c>
      <c r="CJ477">
        <f>MIN(AL476*(1+AL$6/Setup!$C$13),AL$7)</f>
        <v/>
      </c>
      <c r="CK477">
        <f>MIN(AM476*(1+AM$6/Setup!$C$13),AM$7)</f>
        <v/>
      </c>
      <c r="CL477">
        <f>MIN(AN476*(1+AN$6/Setup!$C$13),AN$7)</f>
        <v/>
      </c>
      <c r="CM477">
        <f>MIN(AO476*(1+AO$6/Setup!$C$13),AO$7)</f>
        <v/>
      </c>
      <c r="CN477">
        <f>MIN(AP476*(1+AP$6/Setup!$C$13),AP$7)</f>
        <v/>
      </c>
      <c r="CO477">
        <f>MIN(AQ476*(1+AQ$6/Setup!$C$13),AQ$7)</f>
        <v/>
      </c>
      <c r="CP477">
        <f>MIN(AR476*(1+AR$6/Setup!$C$13),AR$7)</f>
        <v/>
      </c>
      <c r="CQ477">
        <f>MIN(AS476*(1+AS$6/Setup!$C$13),AS$7)</f>
        <v/>
      </c>
      <c r="CR477">
        <f>MIN(AT476*(1+AT$6/Setup!$C$13),AT$7)</f>
        <v/>
      </c>
      <c r="CS477">
        <f>MIN(AU476*(1+AU$6/Setup!$C$13),AU$7)</f>
        <v/>
      </c>
      <c r="CT477">
        <f>MIN(AV476*(1+AV$6/Setup!$C$13),AV$7)</f>
        <v/>
      </c>
      <c r="CU477">
        <f>MIN(AW476*(1+AW$6/Setup!$C$13),AW$7)</f>
        <v/>
      </c>
      <c r="CV477">
        <f>MIN(AX476*(1+AX$6/Setup!$C$13),AX$7)</f>
        <v/>
      </c>
      <c r="CW477">
        <f>MIN(AY476*(1+AY$6/Setup!$C$13),AY$7)</f>
        <v/>
      </c>
      <c r="CX477">
        <f>MIN(AZ476*(1+AZ$6/Setup!$C$13),AZ$7)</f>
        <v/>
      </c>
      <c r="CY477">
        <f>MIN(BA476*(1+BA$6/Setup!$C$13),BA$7)</f>
        <v/>
      </c>
      <c r="CZ477">
        <f>MIN(BB476*(1+BB$6/Setup!$C$13),BB$7)</f>
        <v/>
      </c>
      <c r="DA477">
        <f>MIN(BC476*(1+BC$6/Setup!$C$13),BC$7)</f>
        <v/>
      </c>
      <c r="DB477">
        <f>MIN(BD476*(1+BD$6/Setup!$C$13),BD$7)</f>
        <v/>
      </c>
      <c r="DC477">
        <f>MIN(BE476*(1+BE$6/Setup!$C$13),BE$7)</f>
        <v/>
      </c>
      <c r="DD477">
        <f>MIN(BF476*(1+BF$6/Setup!$C$13),BF$7)</f>
        <v/>
      </c>
      <c r="DE477">
        <f>MIN(BG476*(1+BG$6/Setup!$C$13),BG$7)</f>
        <v/>
      </c>
      <c r="DF477">
        <f>MIN(BH476*(1+BH$6/Setup!$C$13),BH$7)</f>
        <v/>
      </c>
      <c r="DG477">
        <f>MIN(BI476*(1+BI$6/Setup!$C$13),BI$7)</f>
        <v/>
      </c>
      <c r="DH477">
        <f>MIN(BJ476*(1+BJ$6/Setup!$C$13),BJ$7)</f>
        <v/>
      </c>
      <c r="DI477">
        <f>MIN(BK476*(1+BK$6/Setup!$C$13),BK$7)</f>
        <v/>
      </c>
      <c r="DJ477">
        <f>MIN(BL476*(1+BL$6/Setup!$C$13),BL$7)</f>
        <v/>
      </c>
      <c r="DK477">
        <f>MIN(BM476*(1+BM$6/Setup!$C$13),BM$7)</f>
        <v/>
      </c>
      <c r="DL477">
        <f>MIN(BN476*(1+BN$6/Setup!$C$13),BN$7)</f>
        <v/>
      </c>
      <c r="DM477">
        <f>MIN(BO476*(1+BO$6/Setup!$C$13),BO$7)</f>
        <v/>
      </c>
      <c r="DN477">
        <f>MIN(BP476*(1+BP$6/Setup!$C$13),BP$7)</f>
        <v/>
      </c>
      <c r="DO477">
        <f>MIN(BQ476*(1+BQ$6/Setup!$C$13),BQ$7)</f>
        <v/>
      </c>
      <c r="DP477">
        <f>MIN(T476*(1+T$6/Setup!$C$13)-BR477,$H477)</f>
        <v/>
      </c>
      <c r="DQ477">
        <f>MIN(U476*(1+U$6/Setup!$C$13)-BS477,MAX(0,$H477-SUM($DP477:DP477)))</f>
        <v/>
      </c>
      <c r="DR477">
        <f>MIN(V476*(1+V$6/Setup!$C$13)-BT477,MAX(0,$H477-SUM($DP477:DQ477)))</f>
        <v/>
      </c>
      <c r="DS477">
        <f>MIN(W476*(1+W$6/Setup!$C$13)-BU477,MAX(0,$H477-SUM($DP477:DR477)))</f>
        <v/>
      </c>
      <c r="DT477">
        <f>MIN(X476*(1+X$6/Setup!$C$13)-BV477,MAX(0,$H477-SUM($DP477:DS477)))</f>
        <v/>
      </c>
      <c r="DU477">
        <f>MIN(Y476*(1+Y$6/Setup!$C$13)-BW477,MAX(0,$H477-SUM($DP477:DT477)))</f>
        <v/>
      </c>
      <c r="DV477">
        <f>MIN(Z476*(1+Z$6/Setup!$C$13)-BX477,MAX(0,$H477-SUM($DP477:DU477)))</f>
        <v/>
      </c>
      <c r="DW477">
        <f>MIN(AA476*(1+AA$6/Setup!$C$13)-BY477,MAX(0,$H477-SUM($DP477:DV477)))</f>
        <v/>
      </c>
      <c r="DX477">
        <f>MIN(AB476*(1+AB$6/Setup!$C$13)-BZ477,MAX(0,$H477-SUM($DP477:DW477)))</f>
        <v/>
      </c>
      <c r="DY477">
        <f>MIN(AC476*(1+AC$6/Setup!$C$13)-CA477,MAX(0,$H477-SUM($DP477:DX477)))</f>
        <v/>
      </c>
      <c r="DZ477">
        <f>MIN(AD476*(1+AD$6/Setup!$C$13)-CB477,MAX(0,$H477-SUM($DP477:DY477)))</f>
        <v/>
      </c>
      <c r="EA477">
        <f>MIN(AE476*(1+AE$6/Setup!$C$13)-CC477,MAX(0,$H477-SUM($DP477:DZ477)))</f>
        <v/>
      </c>
      <c r="EB477">
        <f>MIN(AF476*(1+AF$6/Setup!$C$13)-CD477,MAX(0,$H477-SUM($DP477:EA477)))</f>
        <v/>
      </c>
      <c r="EC477">
        <f>MIN(AG476*(1+AG$6/Setup!$C$13)-CE477,MAX(0,$H477-SUM($DP477:EB477)))</f>
        <v/>
      </c>
      <c r="ED477">
        <f>MIN(AH476*(1+AH$6/Setup!$C$13)-CF477,MAX(0,$H477-SUM($DP477:EC477)))</f>
        <v/>
      </c>
      <c r="EE477">
        <f>MIN(AI476*(1+AI$6/Setup!$C$13)-CG477,MAX(0,$H477-SUM($DP477:ED477)))</f>
        <v/>
      </c>
      <c r="EF477">
        <f>MIN(AJ476*(1+AJ$6/Setup!$C$13)-CH477,MAX(0,$H477-SUM($DP477:EE477)))</f>
        <v/>
      </c>
      <c r="EG477">
        <f>MIN(AK476*(1+AK$6/Setup!$C$13)-CI477,MAX(0,$H477-SUM($DP477:EF477)))</f>
        <v/>
      </c>
      <c r="EH477">
        <f>MIN(AL476*(1+AL$6/Setup!$C$13)-CJ477,MAX(0,$H477-SUM($DP477:EG477)))</f>
        <v/>
      </c>
      <c r="EI477">
        <f>MIN(AM476*(1+AM$6/Setup!$C$13)-CK477,MAX(0,$H477-SUM($DP477:EH477)))</f>
        <v/>
      </c>
      <c r="EJ477">
        <f>MIN(AN476*(1+AN$6/Setup!$C$13)-CL477,MAX(0,$H477-SUM($DP477:EI477)))</f>
        <v/>
      </c>
      <c r="EK477">
        <f>MIN(AO476*(1+AO$6/Setup!$C$13)-CM477,MAX(0,$H477-SUM($DP477:EJ477)))</f>
        <v/>
      </c>
      <c r="EL477">
        <f>MIN(AP476*(1+AP$6/Setup!$C$13)-CN477,MAX(0,$H477-SUM($DP477:EK477)))</f>
        <v/>
      </c>
      <c r="EM477">
        <f>MIN(AQ476*(1+AQ$6/Setup!$C$13)-CO477,MAX(0,$H477-SUM($DP477:EL477)))</f>
        <v/>
      </c>
      <c r="EN477">
        <f>MIN(AR476*(1+AR$6/Setup!$C$13)-CP477,MAX(0,$H477-SUM($DP477:EM477)))</f>
        <v/>
      </c>
      <c r="EO477">
        <f>MIN(AS476*(1+AS$6/Setup!$C$13)-CQ477,MAX(0,$H477-SUM($DP477:EN477)))</f>
        <v/>
      </c>
      <c r="EP477">
        <f>MIN(AT476*(1+AT$6/Setup!$C$13)-CR477,MAX(0,$H477-SUM($DP477:EO477)))</f>
        <v/>
      </c>
      <c r="EQ477">
        <f>MIN(AU476*(1+AU$6/Setup!$C$13)-CS477,MAX(0,$H477-SUM($DP477:EP477)))</f>
        <v/>
      </c>
      <c r="ER477">
        <f>MIN(AV476*(1+AV$6/Setup!$C$13)-CT477,MAX(0,$H477-SUM($DP477:EQ477)))</f>
        <v/>
      </c>
      <c r="ES477">
        <f>MIN(AW476*(1+AW$6/Setup!$C$13)-CU477,MAX(0,$H477-SUM($DP477:ER477)))</f>
        <v/>
      </c>
      <c r="ET477">
        <f>MIN(AX476*(1+AX$6/Setup!$C$13)-CV477,MAX(0,$H477-SUM($DP477:ES477)))</f>
        <v/>
      </c>
      <c r="EU477">
        <f>MIN(AY476*(1+AY$6/Setup!$C$13)-CW477,MAX(0,$H477-SUM($DP477:ET477)))</f>
        <v/>
      </c>
      <c r="EV477">
        <f>MIN(AZ476*(1+AZ$6/Setup!$C$13)-CX477,MAX(0,$H477-SUM($DP477:EU477)))</f>
        <v/>
      </c>
      <c r="EW477">
        <f>MIN(BA476*(1+BA$6/Setup!$C$13)-CY477,MAX(0,$H477-SUM($DP477:EV477)))</f>
        <v/>
      </c>
      <c r="EX477">
        <f>MIN(BB476*(1+BB$6/Setup!$C$13)-CZ477,MAX(0,$H477-SUM($DP477:EW477)))</f>
        <v/>
      </c>
      <c r="EY477">
        <f>MIN(BC476*(1+BC$6/Setup!$C$13)-DA477,MAX(0,$H477-SUM($DP477:EX477)))</f>
        <v/>
      </c>
      <c r="EZ477">
        <f>MIN(BD476*(1+BD$6/Setup!$C$13)-DB477,MAX(0,$H477-SUM($DP477:EY477)))</f>
        <v/>
      </c>
      <c r="FA477">
        <f>MIN(BE476*(1+BE$6/Setup!$C$13)-DC477,MAX(0,$H477-SUM($DP477:EZ477)))</f>
        <v/>
      </c>
      <c r="FB477">
        <f>MIN(BF476*(1+BF$6/Setup!$C$13)-DD477,MAX(0,$H477-SUM($DP477:FA477)))</f>
        <v/>
      </c>
      <c r="FC477">
        <f>MIN(BG476*(1+BG$6/Setup!$C$13)-DE477,MAX(0,$H477-SUM($DP477:FB477)))</f>
        <v/>
      </c>
      <c r="FD477">
        <f>MIN(BH476*(1+BH$6/Setup!$C$13)-DF477,MAX(0,$H477-SUM($DP477:FC477)))</f>
        <v/>
      </c>
      <c r="FE477">
        <f>MIN(BI476*(1+BI$6/Setup!$C$13)-DG477,MAX(0,$H477-SUM($DP477:FD477)))</f>
        <v/>
      </c>
      <c r="FF477">
        <f>MIN(BJ476*(1+BJ$6/Setup!$C$13)-DH477,MAX(0,$H477-SUM($DP477:FE477)))</f>
        <v/>
      </c>
      <c r="FG477">
        <f>MIN(BK476*(1+BK$6/Setup!$C$13)-DI477,MAX(0,$H477-SUM($DP477:FF477)))</f>
        <v/>
      </c>
      <c r="FH477">
        <f>MIN(BL476*(1+BL$6/Setup!$C$13)-DJ477,MAX(0,$H477-SUM($DP477:FG477)))</f>
        <v/>
      </c>
      <c r="FI477">
        <f>MIN(BM476*(1+BM$6/Setup!$C$13)-DK477,MAX(0,$H477-SUM($DP477:FH477)))</f>
        <v/>
      </c>
      <c r="FJ477">
        <f>MIN(BN476*(1+BN$6/Setup!$C$13)-DL477,MAX(0,$H477-SUM($DP477:FI477)))</f>
        <v/>
      </c>
      <c r="FK477">
        <f>MIN(BO476*(1+BO$6/Setup!$C$13)-DM477,MAX(0,$H477-SUM($DP477:FJ477)))</f>
        <v/>
      </c>
      <c r="FL477">
        <f>MIN(BP476*(1+BP$6/Setup!$C$13)-DN477,MAX(0,$H477-SUM($DP477:FK477)))</f>
        <v/>
      </c>
      <c r="FM477">
        <f>MIN(BQ476*(1+BQ$6/Setup!$C$13)-DO477,MAX(0,$H477-SUM($DP477:FL477)))</f>
        <v/>
      </c>
    </row>
    <row r="478">
      <c r="A478">
        <f>A477+1</f>
        <v/>
      </c>
      <c r="B478">
        <f>IF(Setup!$C$6="Every week",Setup!$C$7+7*(A478-1),IF(Setup!$C$6="Every 2 weeks",Setup!$C$7+14*(A478-1),IF(Setup!$C$6="Every month",EDATE(Setup!$C$7,A478-1),EOMONTH(Setup!$C$7,INT((A478-1+Setup!$C$20)/2)-1)+MIN(IF(MOD(A478-1+Setup!$C$20,2)=0,Setup!$C$18,Setup!$C$19),DAY(EOMONTH(Setup!$C$7,INT((A478-1+Setup!$C$20)/2)))))))</f>
        <v/>
      </c>
      <c r="C478">
        <f>N('Paycheck Plan'!J474)</f>
        <v/>
      </c>
      <c r="D478">
        <f>N('Paycheck Plan'!K474)</f>
        <v/>
      </c>
      <c r="E478">
        <f>MIN(MAX(0,Setup!$C$10-F477),MAX(0,Setup!$C$8+C478-G478))</f>
        <v/>
      </c>
      <c r="F478">
        <f>F477+E478</f>
        <v/>
      </c>
      <c r="G478">
        <f>MIN(Setup!$C$14,MAX(0,Setup!$C$8+C478))</f>
        <v/>
      </c>
      <c r="H478">
        <f>MAX(0,Setup!$C$8+C478-G478-E478)+SUM($T$7:$BQ$7)-SUM(BR478:DO478)</f>
        <v/>
      </c>
      <c r="I478">
        <f>SUMPRODUCT(T477:BQ477,$T$6:$BQ$6)/Setup!$C$13</f>
        <v/>
      </c>
      <c r="J478">
        <f>SUM(T478:BQ478)</f>
        <v/>
      </c>
      <c r="K478">
        <f>IF(MAX(DP478:FM478)&gt;0,MATCH(MAX(DP478:FM478),DP478:FM478,0),1)</f>
        <v/>
      </c>
      <c r="T478">
        <f>MAX(0,T477*(1+T$6/Setup!$C$13)-BR478-DP478)+IF($K478=1,$D478,0)</f>
        <v/>
      </c>
      <c r="U478">
        <f>MAX(0,U477*(1+U$6/Setup!$C$13)-BS478-DQ478)+IF($K478=2,$D478,0)</f>
        <v/>
      </c>
      <c r="V478">
        <f>MAX(0,V477*(1+V$6/Setup!$C$13)-BT478-DR478)+IF($K478=3,$D478,0)</f>
        <v/>
      </c>
      <c r="W478">
        <f>MAX(0,W477*(1+W$6/Setup!$C$13)-BU478-DS478)+IF($K478=4,$D478,0)</f>
        <v/>
      </c>
      <c r="X478">
        <f>MAX(0,X477*(1+X$6/Setup!$C$13)-BV478-DT478)+IF($K478=5,$D478,0)</f>
        <v/>
      </c>
      <c r="Y478">
        <f>MAX(0,Y477*(1+Y$6/Setup!$C$13)-BW478-DU478)+IF($K478=6,$D478,0)</f>
        <v/>
      </c>
      <c r="Z478">
        <f>MAX(0,Z477*(1+Z$6/Setup!$C$13)-BX478-DV478)+IF($K478=7,$D478,0)</f>
        <v/>
      </c>
      <c r="AA478">
        <f>MAX(0,AA477*(1+AA$6/Setup!$C$13)-BY478-DW478)+IF($K478=8,$D478,0)</f>
        <v/>
      </c>
      <c r="AB478">
        <f>MAX(0,AB477*(1+AB$6/Setup!$C$13)-BZ478-DX478)+IF($K478=9,$D478,0)</f>
        <v/>
      </c>
      <c r="AC478">
        <f>MAX(0,AC477*(1+AC$6/Setup!$C$13)-CA478-DY478)+IF($K478=10,$D478,0)</f>
        <v/>
      </c>
      <c r="AD478">
        <f>MAX(0,AD477*(1+AD$6/Setup!$C$13)-CB478-DZ478)+IF($K478=11,$D478,0)</f>
        <v/>
      </c>
      <c r="AE478">
        <f>MAX(0,AE477*(1+AE$6/Setup!$C$13)-CC478-EA478)+IF($K478=12,$D478,0)</f>
        <v/>
      </c>
      <c r="AF478">
        <f>MAX(0,AF477*(1+AF$6/Setup!$C$13)-CD478-EB478)+IF($K478=13,$D478,0)</f>
        <v/>
      </c>
      <c r="AG478">
        <f>MAX(0,AG477*(1+AG$6/Setup!$C$13)-CE478-EC478)+IF($K478=14,$D478,0)</f>
        <v/>
      </c>
      <c r="AH478">
        <f>MAX(0,AH477*(1+AH$6/Setup!$C$13)-CF478-ED478)+IF($K478=15,$D478,0)</f>
        <v/>
      </c>
      <c r="AI478">
        <f>MAX(0,AI477*(1+AI$6/Setup!$C$13)-CG478-EE478)+IF($K478=16,$D478,0)</f>
        <v/>
      </c>
      <c r="AJ478">
        <f>MAX(0,AJ477*(1+AJ$6/Setup!$C$13)-CH478-EF478)+IF($K478=17,$D478,0)</f>
        <v/>
      </c>
      <c r="AK478">
        <f>MAX(0,AK477*(1+AK$6/Setup!$C$13)-CI478-EG478)+IF($K478=18,$D478,0)</f>
        <v/>
      </c>
      <c r="AL478">
        <f>MAX(0,AL477*(1+AL$6/Setup!$C$13)-CJ478-EH478)+IF($K478=19,$D478,0)</f>
        <v/>
      </c>
      <c r="AM478">
        <f>MAX(0,AM477*(1+AM$6/Setup!$C$13)-CK478-EI478)+IF($K478=20,$D478,0)</f>
        <v/>
      </c>
      <c r="AN478">
        <f>MAX(0,AN477*(1+AN$6/Setup!$C$13)-CL478-EJ478)+IF($K478=21,$D478,0)</f>
        <v/>
      </c>
      <c r="AO478">
        <f>MAX(0,AO477*(1+AO$6/Setup!$C$13)-CM478-EK478)+IF($K478=22,$D478,0)</f>
        <v/>
      </c>
      <c r="AP478">
        <f>MAX(0,AP477*(1+AP$6/Setup!$C$13)-CN478-EL478)+IF($K478=23,$D478,0)</f>
        <v/>
      </c>
      <c r="AQ478">
        <f>MAX(0,AQ477*(1+AQ$6/Setup!$C$13)-CO478-EM478)+IF($K478=24,$D478,0)</f>
        <v/>
      </c>
      <c r="AR478">
        <f>MAX(0,AR477*(1+AR$6/Setup!$C$13)-CP478-EN478)+IF($K478=25,$D478,0)</f>
        <v/>
      </c>
      <c r="AS478">
        <f>MAX(0,AS477*(1+AS$6/Setup!$C$13)-CQ478-EO478)+IF($K478=26,$D478,0)</f>
        <v/>
      </c>
      <c r="AT478">
        <f>MAX(0,AT477*(1+AT$6/Setup!$C$13)-CR478-EP478)+IF($K478=27,$D478,0)</f>
        <v/>
      </c>
      <c r="AU478">
        <f>MAX(0,AU477*(1+AU$6/Setup!$C$13)-CS478-EQ478)+IF($K478=28,$D478,0)</f>
        <v/>
      </c>
      <c r="AV478">
        <f>MAX(0,AV477*(1+AV$6/Setup!$C$13)-CT478-ER478)+IF($K478=29,$D478,0)</f>
        <v/>
      </c>
      <c r="AW478">
        <f>MAX(0,AW477*(1+AW$6/Setup!$C$13)-CU478-ES478)+IF($K478=30,$D478,0)</f>
        <v/>
      </c>
      <c r="AX478">
        <f>MAX(0,AX477*(1+AX$6/Setup!$C$13)-CV478-ET478)+IF($K478=31,$D478,0)</f>
        <v/>
      </c>
      <c r="AY478">
        <f>MAX(0,AY477*(1+AY$6/Setup!$C$13)-CW478-EU478)+IF($K478=32,$D478,0)</f>
        <v/>
      </c>
      <c r="AZ478">
        <f>MAX(0,AZ477*(1+AZ$6/Setup!$C$13)-CX478-EV478)+IF($K478=33,$D478,0)</f>
        <v/>
      </c>
      <c r="BA478">
        <f>MAX(0,BA477*(1+BA$6/Setup!$C$13)-CY478-EW478)+IF($K478=34,$D478,0)</f>
        <v/>
      </c>
      <c r="BB478">
        <f>MAX(0,BB477*(1+BB$6/Setup!$C$13)-CZ478-EX478)+IF($K478=35,$D478,0)</f>
        <v/>
      </c>
      <c r="BC478">
        <f>MAX(0,BC477*(1+BC$6/Setup!$C$13)-DA478-EY478)+IF($K478=36,$D478,0)</f>
        <v/>
      </c>
      <c r="BD478">
        <f>MAX(0,BD477*(1+BD$6/Setup!$C$13)-DB478-EZ478)+IF($K478=37,$D478,0)</f>
        <v/>
      </c>
      <c r="BE478">
        <f>MAX(0,BE477*(1+BE$6/Setup!$C$13)-DC478-FA478)+IF($K478=38,$D478,0)</f>
        <v/>
      </c>
      <c r="BF478">
        <f>MAX(0,BF477*(1+BF$6/Setup!$C$13)-DD478-FB478)+IF($K478=39,$D478,0)</f>
        <v/>
      </c>
      <c r="BG478">
        <f>MAX(0,BG477*(1+BG$6/Setup!$C$13)-DE478-FC478)+IF($K478=40,$D478,0)</f>
        <v/>
      </c>
      <c r="BH478">
        <f>MAX(0,BH477*(1+BH$6/Setup!$C$13)-DF478-FD478)+IF($K478=41,$D478,0)</f>
        <v/>
      </c>
      <c r="BI478">
        <f>MAX(0,BI477*(1+BI$6/Setup!$C$13)-DG478-FE478)+IF($K478=42,$D478,0)</f>
        <v/>
      </c>
      <c r="BJ478">
        <f>MAX(0,BJ477*(1+BJ$6/Setup!$C$13)-DH478-FF478)+IF($K478=43,$D478,0)</f>
        <v/>
      </c>
      <c r="BK478">
        <f>MAX(0,BK477*(1+BK$6/Setup!$C$13)-DI478-FG478)+IF($K478=44,$D478,0)</f>
        <v/>
      </c>
      <c r="BL478">
        <f>MAX(0,BL477*(1+BL$6/Setup!$C$13)-DJ478-FH478)+IF($K478=45,$D478,0)</f>
        <v/>
      </c>
      <c r="BM478">
        <f>MAX(0,BM477*(1+BM$6/Setup!$C$13)-DK478-FI478)+IF($K478=46,$D478,0)</f>
        <v/>
      </c>
      <c r="BN478">
        <f>MAX(0,BN477*(1+BN$6/Setup!$C$13)-DL478-FJ478)+IF($K478=47,$D478,0)</f>
        <v/>
      </c>
      <c r="BO478">
        <f>MAX(0,BO477*(1+BO$6/Setup!$C$13)-DM478-FK478)+IF($K478=48,$D478,0)</f>
        <v/>
      </c>
      <c r="BP478">
        <f>MAX(0,BP477*(1+BP$6/Setup!$C$13)-DN478-FL478)+IF($K478=49,$D478,0)</f>
        <v/>
      </c>
      <c r="BQ478">
        <f>MAX(0,BQ477*(1+BQ$6/Setup!$C$13)-DO478-FM478)+IF($K478=50,$D478,0)</f>
        <v/>
      </c>
      <c r="BR478">
        <f>MIN(T477*(1+T$6/Setup!$C$13),T$7)</f>
        <v/>
      </c>
      <c r="BS478">
        <f>MIN(U477*(1+U$6/Setup!$C$13),U$7)</f>
        <v/>
      </c>
      <c r="BT478">
        <f>MIN(V477*(1+V$6/Setup!$C$13),V$7)</f>
        <v/>
      </c>
      <c r="BU478">
        <f>MIN(W477*(1+W$6/Setup!$C$13),W$7)</f>
        <v/>
      </c>
      <c r="BV478">
        <f>MIN(X477*(1+X$6/Setup!$C$13),X$7)</f>
        <v/>
      </c>
      <c r="BW478">
        <f>MIN(Y477*(1+Y$6/Setup!$C$13),Y$7)</f>
        <v/>
      </c>
      <c r="BX478">
        <f>MIN(Z477*(1+Z$6/Setup!$C$13),Z$7)</f>
        <v/>
      </c>
      <c r="BY478">
        <f>MIN(AA477*(1+AA$6/Setup!$C$13),AA$7)</f>
        <v/>
      </c>
      <c r="BZ478">
        <f>MIN(AB477*(1+AB$6/Setup!$C$13),AB$7)</f>
        <v/>
      </c>
      <c r="CA478">
        <f>MIN(AC477*(1+AC$6/Setup!$C$13),AC$7)</f>
        <v/>
      </c>
      <c r="CB478">
        <f>MIN(AD477*(1+AD$6/Setup!$C$13),AD$7)</f>
        <v/>
      </c>
      <c r="CC478">
        <f>MIN(AE477*(1+AE$6/Setup!$C$13),AE$7)</f>
        <v/>
      </c>
      <c r="CD478">
        <f>MIN(AF477*(1+AF$6/Setup!$C$13),AF$7)</f>
        <v/>
      </c>
      <c r="CE478">
        <f>MIN(AG477*(1+AG$6/Setup!$C$13),AG$7)</f>
        <v/>
      </c>
      <c r="CF478">
        <f>MIN(AH477*(1+AH$6/Setup!$C$13),AH$7)</f>
        <v/>
      </c>
      <c r="CG478">
        <f>MIN(AI477*(1+AI$6/Setup!$C$13),AI$7)</f>
        <v/>
      </c>
      <c r="CH478">
        <f>MIN(AJ477*(1+AJ$6/Setup!$C$13),AJ$7)</f>
        <v/>
      </c>
      <c r="CI478">
        <f>MIN(AK477*(1+AK$6/Setup!$C$13),AK$7)</f>
        <v/>
      </c>
      <c r="CJ478">
        <f>MIN(AL477*(1+AL$6/Setup!$C$13),AL$7)</f>
        <v/>
      </c>
      <c r="CK478">
        <f>MIN(AM477*(1+AM$6/Setup!$C$13),AM$7)</f>
        <v/>
      </c>
      <c r="CL478">
        <f>MIN(AN477*(1+AN$6/Setup!$C$13),AN$7)</f>
        <v/>
      </c>
      <c r="CM478">
        <f>MIN(AO477*(1+AO$6/Setup!$C$13),AO$7)</f>
        <v/>
      </c>
      <c r="CN478">
        <f>MIN(AP477*(1+AP$6/Setup!$C$13),AP$7)</f>
        <v/>
      </c>
      <c r="CO478">
        <f>MIN(AQ477*(1+AQ$6/Setup!$C$13),AQ$7)</f>
        <v/>
      </c>
      <c r="CP478">
        <f>MIN(AR477*(1+AR$6/Setup!$C$13),AR$7)</f>
        <v/>
      </c>
      <c r="CQ478">
        <f>MIN(AS477*(1+AS$6/Setup!$C$13),AS$7)</f>
        <v/>
      </c>
      <c r="CR478">
        <f>MIN(AT477*(1+AT$6/Setup!$C$13),AT$7)</f>
        <v/>
      </c>
      <c r="CS478">
        <f>MIN(AU477*(1+AU$6/Setup!$C$13),AU$7)</f>
        <v/>
      </c>
      <c r="CT478">
        <f>MIN(AV477*(1+AV$6/Setup!$C$13),AV$7)</f>
        <v/>
      </c>
      <c r="CU478">
        <f>MIN(AW477*(1+AW$6/Setup!$C$13),AW$7)</f>
        <v/>
      </c>
      <c r="CV478">
        <f>MIN(AX477*(1+AX$6/Setup!$C$13),AX$7)</f>
        <v/>
      </c>
      <c r="CW478">
        <f>MIN(AY477*(1+AY$6/Setup!$C$13),AY$7)</f>
        <v/>
      </c>
      <c r="CX478">
        <f>MIN(AZ477*(1+AZ$6/Setup!$C$13),AZ$7)</f>
        <v/>
      </c>
      <c r="CY478">
        <f>MIN(BA477*(1+BA$6/Setup!$C$13),BA$7)</f>
        <v/>
      </c>
      <c r="CZ478">
        <f>MIN(BB477*(1+BB$6/Setup!$C$13),BB$7)</f>
        <v/>
      </c>
      <c r="DA478">
        <f>MIN(BC477*(1+BC$6/Setup!$C$13),BC$7)</f>
        <v/>
      </c>
      <c r="DB478">
        <f>MIN(BD477*(1+BD$6/Setup!$C$13),BD$7)</f>
        <v/>
      </c>
      <c r="DC478">
        <f>MIN(BE477*(1+BE$6/Setup!$C$13),BE$7)</f>
        <v/>
      </c>
      <c r="DD478">
        <f>MIN(BF477*(1+BF$6/Setup!$C$13),BF$7)</f>
        <v/>
      </c>
      <c r="DE478">
        <f>MIN(BG477*(1+BG$6/Setup!$C$13),BG$7)</f>
        <v/>
      </c>
      <c r="DF478">
        <f>MIN(BH477*(1+BH$6/Setup!$C$13),BH$7)</f>
        <v/>
      </c>
      <c r="DG478">
        <f>MIN(BI477*(1+BI$6/Setup!$C$13),BI$7)</f>
        <v/>
      </c>
      <c r="DH478">
        <f>MIN(BJ477*(1+BJ$6/Setup!$C$13),BJ$7)</f>
        <v/>
      </c>
      <c r="DI478">
        <f>MIN(BK477*(1+BK$6/Setup!$C$13),BK$7)</f>
        <v/>
      </c>
      <c r="DJ478">
        <f>MIN(BL477*(1+BL$6/Setup!$C$13),BL$7)</f>
        <v/>
      </c>
      <c r="DK478">
        <f>MIN(BM477*(1+BM$6/Setup!$C$13),BM$7)</f>
        <v/>
      </c>
      <c r="DL478">
        <f>MIN(BN477*(1+BN$6/Setup!$C$13),BN$7)</f>
        <v/>
      </c>
      <c r="DM478">
        <f>MIN(BO477*(1+BO$6/Setup!$C$13),BO$7)</f>
        <v/>
      </c>
      <c r="DN478">
        <f>MIN(BP477*(1+BP$6/Setup!$C$13),BP$7)</f>
        <v/>
      </c>
      <c r="DO478">
        <f>MIN(BQ477*(1+BQ$6/Setup!$C$13),BQ$7)</f>
        <v/>
      </c>
      <c r="DP478">
        <f>MIN(T477*(1+T$6/Setup!$C$13)-BR478,$H478)</f>
        <v/>
      </c>
      <c r="DQ478">
        <f>MIN(U477*(1+U$6/Setup!$C$13)-BS478,MAX(0,$H478-SUM($DP478:DP478)))</f>
        <v/>
      </c>
      <c r="DR478">
        <f>MIN(V477*(1+V$6/Setup!$C$13)-BT478,MAX(0,$H478-SUM($DP478:DQ478)))</f>
        <v/>
      </c>
      <c r="DS478">
        <f>MIN(W477*(1+W$6/Setup!$C$13)-BU478,MAX(0,$H478-SUM($DP478:DR478)))</f>
        <v/>
      </c>
      <c r="DT478">
        <f>MIN(X477*(1+X$6/Setup!$C$13)-BV478,MAX(0,$H478-SUM($DP478:DS478)))</f>
        <v/>
      </c>
      <c r="DU478">
        <f>MIN(Y477*(1+Y$6/Setup!$C$13)-BW478,MAX(0,$H478-SUM($DP478:DT478)))</f>
        <v/>
      </c>
      <c r="DV478">
        <f>MIN(Z477*(1+Z$6/Setup!$C$13)-BX478,MAX(0,$H478-SUM($DP478:DU478)))</f>
        <v/>
      </c>
      <c r="DW478">
        <f>MIN(AA477*(1+AA$6/Setup!$C$13)-BY478,MAX(0,$H478-SUM($DP478:DV478)))</f>
        <v/>
      </c>
      <c r="DX478">
        <f>MIN(AB477*(1+AB$6/Setup!$C$13)-BZ478,MAX(0,$H478-SUM($DP478:DW478)))</f>
        <v/>
      </c>
      <c r="DY478">
        <f>MIN(AC477*(1+AC$6/Setup!$C$13)-CA478,MAX(0,$H478-SUM($DP478:DX478)))</f>
        <v/>
      </c>
      <c r="DZ478">
        <f>MIN(AD477*(1+AD$6/Setup!$C$13)-CB478,MAX(0,$H478-SUM($DP478:DY478)))</f>
        <v/>
      </c>
      <c r="EA478">
        <f>MIN(AE477*(1+AE$6/Setup!$C$13)-CC478,MAX(0,$H478-SUM($DP478:DZ478)))</f>
        <v/>
      </c>
      <c r="EB478">
        <f>MIN(AF477*(1+AF$6/Setup!$C$13)-CD478,MAX(0,$H478-SUM($DP478:EA478)))</f>
        <v/>
      </c>
      <c r="EC478">
        <f>MIN(AG477*(1+AG$6/Setup!$C$13)-CE478,MAX(0,$H478-SUM($DP478:EB478)))</f>
        <v/>
      </c>
      <c r="ED478">
        <f>MIN(AH477*(1+AH$6/Setup!$C$13)-CF478,MAX(0,$H478-SUM($DP478:EC478)))</f>
        <v/>
      </c>
      <c r="EE478">
        <f>MIN(AI477*(1+AI$6/Setup!$C$13)-CG478,MAX(0,$H478-SUM($DP478:ED478)))</f>
        <v/>
      </c>
      <c r="EF478">
        <f>MIN(AJ477*(1+AJ$6/Setup!$C$13)-CH478,MAX(0,$H478-SUM($DP478:EE478)))</f>
        <v/>
      </c>
      <c r="EG478">
        <f>MIN(AK477*(1+AK$6/Setup!$C$13)-CI478,MAX(0,$H478-SUM($DP478:EF478)))</f>
        <v/>
      </c>
      <c r="EH478">
        <f>MIN(AL477*(1+AL$6/Setup!$C$13)-CJ478,MAX(0,$H478-SUM($DP478:EG478)))</f>
        <v/>
      </c>
      <c r="EI478">
        <f>MIN(AM477*(1+AM$6/Setup!$C$13)-CK478,MAX(0,$H478-SUM($DP478:EH478)))</f>
        <v/>
      </c>
      <c r="EJ478">
        <f>MIN(AN477*(1+AN$6/Setup!$C$13)-CL478,MAX(0,$H478-SUM($DP478:EI478)))</f>
        <v/>
      </c>
      <c r="EK478">
        <f>MIN(AO477*(1+AO$6/Setup!$C$13)-CM478,MAX(0,$H478-SUM($DP478:EJ478)))</f>
        <v/>
      </c>
      <c r="EL478">
        <f>MIN(AP477*(1+AP$6/Setup!$C$13)-CN478,MAX(0,$H478-SUM($DP478:EK478)))</f>
        <v/>
      </c>
      <c r="EM478">
        <f>MIN(AQ477*(1+AQ$6/Setup!$C$13)-CO478,MAX(0,$H478-SUM($DP478:EL478)))</f>
        <v/>
      </c>
      <c r="EN478">
        <f>MIN(AR477*(1+AR$6/Setup!$C$13)-CP478,MAX(0,$H478-SUM($DP478:EM478)))</f>
        <v/>
      </c>
      <c r="EO478">
        <f>MIN(AS477*(1+AS$6/Setup!$C$13)-CQ478,MAX(0,$H478-SUM($DP478:EN478)))</f>
        <v/>
      </c>
      <c r="EP478">
        <f>MIN(AT477*(1+AT$6/Setup!$C$13)-CR478,MAX(0,$H478-SUM($DP478:EO478)))</f>
        <v/>
      </c>
      <c r="EQ478">
        <f>MIN(AU477*(1+AU$6/Setup!$C$13)-CS478,MAX(0,$H478-SUM($DP478:EP478)))</f>
        <v/>
      </c>
      <c r="ER478">
        <f>MIN(AV477*(1+AV$6/Setup!$C$13)-CT478,MAX(0,$H478-SUM($DP478:EQ478)))</f>
        <v/>
      </c>
      <c r="ES478">
        <f>MIN(AW477*(1+AW$6/Setup!$C$13)-CU478,MAX(0,$H478-SUM($DP478:ER478)))</f>
        <v/>
      </c>
      <c r="ET478">
        <f>MIN(AX477*(1+AX$6/Setup!$C$13)-CV478,MAX(0,$H478-SUM($DP478:ES478)))</f>
        <v/>
      </c>
      <c r="EU478">
        <f>MIN(AY477*(1+AY$6/Setup!$C$13)-CW478,MAX(0,$H478-SUM($DP478:ET478)))</f>
        <v/>
      </c>
      <c r="EV478">
        <f>MIN(AZ477*(1+AZ$6/Setup!$C$13)-CX478,MAX(0,$H478-SUM($DP478:EU478)))</f>
        <v/>
      </c>
      <c r="EW478">
        <f>MIN(BA477*(1+BA$6/Setup!$C$13)-CY478,MAX(0,$H478-SUM($DP478:EV478)))</f>
        <v/>
      </c>
      <c r="EX478">
        <f>MIN(BB477*(1+BB$6/Setup!$C$13)-CZ478,MAX(0,$H478-SUM($DP478:EW478)))</f>
        <v/>
      </c>
      <c r="EY478">
        <f>MIN(BC477*(1+BC$6/Setup!$C$13)-DA478,MAX(0,$H478-SUM($DP478:EX478)))</f>
        <v/>
      </c>
      <c r="EZ478">
        <f>MIN(BD477*(1+BD$6/Setup!$C$13)-DB478,MAX(0,$H478-SUM($DP478:EY478)))</f>
        <v/>
      </c>
      <c r="FA478">
        <f>MIN(BE477*(1+BE$6/Setup!$C$13)-DC478,MAX(0,$H478-SUM($DP478:EZ478)))</f>
        <v/>
      </c>
      <c r="FB478">
        <f>MIN(BF477*(1+BF$6/Setup!$C$13)-DD478,MAX(0,$H478-SUM($DP478:FA478)))</f>
        <v/>
      </c>
      <c r="FC478">
        <f>MIN(BG477*(1+BG$6/Setup!$C$13)-DE478,MAX(0,$H478-SUM($DP478:FB478)))</f>
        <v/>
      </c>
      <c r="FD478">
        <f>MIN(BH477*(1+BH$6/Setup!$C$13)-DF478,MAX(0,$H478-SUM($DP478:FC478)))</f>
        <v/>
      </c>
      <c r="FE478">
        <f>MIN(BI477*(1+BI$6/Setup!$C$13)-DG478,MAX(0,$H478-SUM($DP478:FD478)))</f>
        <v/>
      </c>
      <c r="FF478">
        <f>MIN(BJ477*(1+BJ$6/Setup!$C$13)-DH478,MAX(0,$H478-SUM($DP478:FE478)))</f>
        <v/>
      </c>
      <c r="FG478">
        <f>MIN(BK477*(1+BK$6/Setup!$C$13)-DI478,MAX(0,$H478-SUM($DP478:FF478)))</f>
        <v/>
      </c>
      <c r="FH478">
        <f>MIN(BL477*(1+BL$6/Setup!$C$13)-DJ478,MAX(0,$H478-SUM($DP478:FG478)))</f>
        <v/>
      </c>
      <c r="FI478">
        <f>MIN(BM477*(1+BM$6/Setup!$C$13)-DK478,MAX(0,$H478-SUM($DP478:FH478)))</f>
        <v/>
      </c>
      <c r="FJ478">
        <f>MIN(BN477*(1+BN$6/Setup!$C$13)-DL478,MAX(0,$H478-SUM($DP478:FI478)))</f>
        <v/>
      </c>
      <c r="FK478">
        <f>MIN(BO477*(1+BO$6/Setup!$C$13)-DM478,MAX(0,$H478-SUM($DP478:FJ478)))</f>
        <v/>
      </c>
      <c r="FL478">
        <f>MIN(BP477*(1+BP$6/Setup!$C$13)-DN478,MAX(0,$H478-SUM($DP478:FK478)))</f>
        <v/>
      </c>
      <c r="FM478">
        <f>MIN(BQ477*(1+BQ$6/Setup!$C$13)-DO478,MAX(0,$H478-SUM($DP478:FL478)))</f>
        <v/>
      </c>
    </row>
    <row r="479">
      <c r="A479">
        <f>A478+1</f>
        <v/>
      </c>
      <c r="B479">
        <f>IF(Setup!$C$6="Every week",Setup!$C$7+7*(A479-1),IF(Setup!$C$6="Every 2 weeks",Setup!$C$7+14*(A479-1),IF(Setup!$C$6="Every month",EDATE(Setup!$C$7,A479-1),EOMONTH(Setup!$C$7,INT((A479-1+Setup!$C$20)/2)-1)+MIN(IF(MOD(A479-1+Setup!$C$20,2)=0,Setup!$C$18,Setup!$C$19),DAY(EOMONTH(Setup!$C$7,INT((A479-1+Setup!$C$20)/2)))))))</f>
        <v/>
      </c>
      <c r="C479">
        <f>N('Paycheck Plan'!J475)</f>
        <v/>
      </c>
      <c r="D479">
        <f>N('Paycheck Plan'!K475)</f>
        <v/>
      </c>
      <c r="E479">
        <f>MIN(MAX(0,Setup!$C$10-F478),MAX(0,Setup!$C$8+C479-G479))</f>
        <v/>
      </c>
      <c r="F479">
        <f>F478+E479</f>
        <v/>
      </c>
      <c r="G479">
        <f>MIN(Setup!$C$14,MAX(0,Setup!$C$8+C479))</f>
        <v/>
      </c>
      <c r="H479">
        <f>MAX(0,Setup!$C$8+C479-G479-E479)+SUM($T$7:$BQ$7)-SUM(BR479:DO479)</f>
        <v/>
      </c>
      <c r="I479">
        <f>SUMPRODUCT(T478:BQ478,$T$6:$BQ$6)/Setup!$C$13</f>
        <v/>
      </c>
      <c r="J479">
        <f>SUM(T479:BQ479)</f>
        <v/>
      </c>
      <c r="K479">
        <f>IF(MAX(DP479:FM479)&gt;0,MATCH(MAX(DP479:FM479),DP479:FM479,0),1)</f>
        <v/>
      </c>
      <c r="T479">
        <f>MAX(0,T478*(1+T$6/Setup!$C$13)-BR479-DP479)+IF($K479=1,$D479,0)</f>
        <v/>
      </c>
      <c r="U479">
        <f>MAX(0,U478*(1+U$6/Setup!$C$13)-BS479-DQ479)+IF($K479=2,$D479,0)</f>
        <v/>
      </c>
      <c r="V479">
        <f>MAX(0,V478*(1+V$6/Setup!$C$13)-BT479-DR479)+IF($K479=3,$D479,0)</f>
        <v/>
      </c>
      <c r="W479">
        <f>MAX(0,W478*(1+W$6/Setup!$C$13)-BU479-DS479)+IF($K479=4,$D479,0)</f>
        <v/>
      </c>
      <c r="X479">
        <f>MAX(0,X478*(1+X$6/Setup!$C$13)-BV479-DT479)+IF($K479=5,$D479,0)</f>
        <v/>
      </c>
      <c r="Y479">
        <f>MAX(0,Y478*(1+Y$6/Setup!$C$13)-BW479-DU479)+IF($K479=6,$D479,0)</f>
        <v/>
      </c>
      <c r="Z479">
        <f>MAX(0,Z478*(1+Z$6/Setup!$C$13)-BX479-DV479)+IF($K479=7,$D479,0)</f>
        <v/>
      </c>
      <c r="AA479">
        <f>MAX(0,AA478*(1+AA$6/Setup!$C$13)-BY479-DW479)+IF($K479=8,$D479,0)</f>
        <v/>
      </c>
      <c r="AB479">
        <f>MAX(0,AB478*(1+AB$6/Setup!$C$13)-BZ479-DX479)+IF($K479=9,$D479,0)</f>
        <v/>
      </c>
      <c r="AC479">
        <f>MAX(0,AC478*(1+AC$6/Setup!$C$13)-CA479-DY479)+IF($K479=10,$D479,0)</f>
        <v/>
      </c>
      <c r="AD479">
        <f>MAX(0,AD478*(1+AD$6/Setup!$C$13)-CB479-DZ479)+IF($K479=11,$D479,0)</f>
        <v/>
      </c>
      <c r="AE479">
        <f>MAX(0,AE478*(1+AE$6/Setup!$C$13)-CC479-EA479)+IF($K479=12,$D479,0)</f>
        <v/>
      </c>
      <c r="AF479">
        <f>MAX(0,AF478*(1+AF$6/Setup!$C$13)-CD479-EB479)+IF($K479=13,$D479,0)</f>
        <v/>
      </c>
      <c r="AG479">
        <f>MAX(0,AG478*(1+AG$6/Setup!$C$13)-CE479-EC479)+IF($K479=14,$D479,0)</f>
        <v/>
      </c>
      <c r="AH479">
        <f>MAX(0,AH478*(1+AH$6/Setup!$C$13)-CF479-ED479)+IF($K479=15,$D479,0)</f>
        <v/>
      </c>
      <c r="AI479">
        <f>MAX(0,AI478*(1+AI$6/Setup!$C$13)-CG479-EE479)+IF($K479=16,$D479,0)</f>
        <v/>
      </c>
      <c r="AJ479">
        <f>MAX(0,AJ478*(1+AJ$6/Setup!$C$13)-CH479-EF479)+IF($K479=17,$D479,0)</f>
        <v/>
      </c>
      <c r="AK479">
        <f>MAX(0,AK478*(1+AK$6/Setup!$C$13)-CI479-EG479)+IF($K479=18,$D479,0)</f>
        <v/>
      </c>
      <c r="AL479">
        <f>MAX(0,AL478*(1+AL$6/Setup!$C$13)-CJ479-EH479)+IF($K479=19,$D479,0)</f>
        <v/>
      </c>
      <c r="AM479">
        <f>MAX(0,AM478*(1+AM$6/Setup!$C$13)-CK479-EI479)+IF($K479=20,$D479,0)</f>
        <v/>
      </c>
      <c r="AN479">
        <f>MAX(0,AN478*(1+AN$6/Setup!$C$13)-CL479-EJ479)+IF($K479=21,$D479,0)</f>
        <v/>
      </c>
      <c r="AO479">
        <f>MAX(0,AO478*(1+AO$6/Setup!$C$13)-CM479-EK479)+IF($K479=22,$D479,0)</f>
        <v/>
      </c>
      <c r="AP479">
        <f>MAX(0,AP478*(1+AP$6/Setup!$C$13)-CN479-EL479)+IF($K479=23,$D479,0)</f>
        <v/>
      </c>
      <c r="AQ479">
        <f>MAX(0,AQ478*(1+AQ$6/Setup!$C$13)-CO479-EM479)+IF($K479=24,$D479,0)</f>
        <v/>
      </c>
      <c r="AR479">
        <f>MAX(0,AR478*(1+AR$6/Setup!$C$13)-CP479-EN479)+IF($K479=25,$D479,0)</f>
        <v/>
      </c>
      <c r="AS479">
        <f>MAX(0,AS478*(1+AS$6/Setup!$C$13)-CQ479-EO479)+IF($K479=26,$D479,0)</f>
        <v/>
      </c>
      <c r="AT479">
        <f>MAX(0,AT478*(1+AT$6/Setup!$C$13)-CR479-EP479)+IF($K479=27,$D479,0)</f>
        <v/>
      </c>
      <c r="AU479">
        <f>MAX(0,AU478*(1+AU$6/Setup!$C$13)-CS479-EQ479)+IF($K479=28,$D479,0)</f>
        <v/>
      </c>
      <c r="AV479">
        <f>MAX(0,AV478*(1+AV$6/Setup!$C$13)-CT479-ER479)+IF($K479=29,$D479,0)</f>
        <v/>
      </c>
      <c r="AW479">
        <f>MAX(0,AW478*(1+AW$6/Setup!$C$13)-CU479-ES479)+IF($K479=30,$D479,0)</f>
        <v/>
      </c>
      <c r="AX479">
        <f>MAX(0,AX478*(1+AX$6/Setup!$C$13)-CV479-ET479)+IF($K479=31,$D479,0)</f>
        <v/>
      </c>
      <c r="AY479">
        <f>MAX(0,AY478*(1+AY$6/Setup!$C$13)-CW479-EU479)+IF($K479=32,$D479,0)</f>
        <v/>
      </c>
      <c r="AZ479">
        <f>MAX(0,AZ478*(1+AZ$6/Setup!$C$13)-CX479-EV479)+IF($K479=33,$D479,0)</f>
        <v/>
      </c>
      <c r="BA479">
        <f>MAX(0,BA478*(1+BA$6/Setup!$C$13)-CY479-EW479)+IF($K479=34,$D479,0)</f>
        <v/>
      </c>
      <c r="BB479">
        <f>MAX(0,BB478*(1+BB$6/Setup!$C$13)-CZ479-EX479)+IF($K479=35,$D479,0)</f>
        <v/>
      </c>
      <c r="BC479">
        <f>MAX(0,BC478*(1+BC$6/Setup!$C$13)-DA479-EY479)+IF($K479=36,$D479,0)</f>
        <v/>
      </c>
      <c r="BD479">
        <f>MAX(0,BD478*(1+BD$6/Setup!$C$13)-DB479-EZ479)+IF($K479=37,$D479,0)</f>
        <v/>
      </c>
      <c r="BE479">
        <f>MAX(0,BE478*(1+BE$6/Setup!$C$13)-DC479-FA479)+IF($K479=38,$D479,0)</f>
        <v/>
      </c>
      <c r="BF479">
        <f>MAX(0,BF478*(1+BF$6/Setup!$C$13)-DD479-FB479)+IF($K479=39,$D479,0)</f>
        <v/>
      </c>
      <c r="BG479">
        <f>MAX(0,BG478*(1+BG$6/Setup!$C$13)-DE479-FC479)+IF($K479=40,$D479,0)</f>
        <v/>
      </c>
      <c r="BH479">
        <f>MAX(0,BH478*(1+BH$6/Setup!$C$13)-DF479-FD479)+IF($K479=41,$D479,0)</f>
        <v/>
      </c>
      <c r="BI479">
        <f>MAX(0,BI478*(1+BI$6/Setup!$C$13)-DG479-FE479)+IF($K479=42,$D479,0)</f>
        <v/>
      </c>
      <c r="BJ479">
        <f>MAX(0,BJ478*(1+BJ$6/Setup!$C$13)-DH479-FF479)+IF($K479=43,$D479,0)</f>
        <v/>
      </c>
      <c r="BK479">
        <f>MAX(0,BK478*(1+BK$6/Setup!$C$13)-DI479-FG479)+IF($K479=44,$D479,0)</f>
        <v/>
      </c>
      <c r="BL479">
        <f>MAX(0,BL478*(1+BL$6/Setup!$C$13)-DJ479-FH479)+IF($K479=45,$D479,0)</f>
        <v/>
      </c>
      <c r="BM479">
        <f>MAX(0,BM478*(1+BM$6/Setup!$C$13)-DK479-FI479)+IF($K479=46,$D479,0)</f>
        <v/>
      </c>
      <c r="BN479">
        <f>MAX(0,BN478*(1+BN$6/Setup!$C$13)-DL479-FJ479)+IF($K479=47,$D479,0)</f>
        <v/>
      </c>
      <c r="BO479">
        <f>MAX(0,BO478*(1+BO$6/Setup!$C$13)-DM479-FK479)+IF($K479=48,$D479,0)</f>
        <v/>
      </c>
      <c r="BP479">
        <f>MAX(0,BP478*(1+BP$6/Setup!$C$13)-DN479-FL479)+IF($K479=49,$D479,0)</f>
        <v/>
      </c>
      <c r="BQ479">
        <f>MAX(0,BQ478*(1+BQ$6/Setup!$C$13)-DO479-FM479)+IF($K479=50,$D479,0)</f>
        <v/>
      </c>
      <c r="BR479">
        <f>MIN(T478*(1+T$6/Setup!$C$13),T$7)</f>
        <v/>
      </c>
      <c r="BS479">
        <f>MIN(U478*(1+U$6/Setup!$C$13),U$7)</f>
        <v/>
      </c>
      <c r="BT479">
        <f>MIN(V478*(1+V$6/Setup!$C$13),V$7)</f>
        <v/>
      </c>
      <c r="BU479">
        <f>MIN(W478*(1+W$6/Setup!$C$13),W$7)</f>
        <v/>
      </c>
      <c r="BV479">
        <f>MIN(X478*(1+X$6/Setup!$C$13),X$7)</f>
        <v/>
      </c>
      <c r="BW479">
        <f>MIN(Y478*(1+Y$6/Setup!$C$13),Y$7)</f>
        <v/>
      </c>
      <c r="BX479">
        <f>MIN(Z478*(1+Z$6/Setup!$C$13),Z$7)</f>
        <v/>
      </c>
      <c r="BY479">
        <f>MIN(AA478*(1+AA$6/Setup!$C$13),AA$7)</f>
        <v/>
      </c>
      <c r="BZ479">
        <f>MIN(AB478*(1+AB$6/Setup!$C$13),AB$7)</f>
        <v/>
      </c>
      <c r="CA479">
        <f>MIN(AC478*(1+AC$6/Setup!$C$13),AC$7)</f>
        <v/>
      </c>
      <c r="CB479">
        <f>MIN(AD478*(1+AD$6/Setup!$C$13),AD$7)</f>
        <v/>
      </c>
      <c r="CC479">
        <f>MIN(AE478*(1+AE$6/Setup!$C$13),AE$7)</f>
        <v/>
      </c>
      <c r="CD479">
        <f>MIN(AF478*(1+AF$6/Setup!$C$13),AF$7)</f>
        <v/>
      </c>
      <c r="CE479">
        <f>MIN(AG478*(1+AG$6/Setup!$C$13),AG$7)</f>
        <v/>
      </c>
      <c r="CF479">
        <f>MIN(AH478*(1+AH$6/Setup!$C$13),AH$7)</f>
        <v/>
      </c>
      <c r="CG479">
        <f>MIN(AI478*(1+AI$6/Setup!$C$13),AI$7)</f>
        <v/>
      </c>
      <c r="CH479">
        <f>MIN(AJ478*(1+AJ$6/Setup!$C$13),AJ$7)</f>
        <v/>
      </c>
      <c r="CI479">
        <f>MIN(AK478*(1+AK$6/Setup!$C$13),AK$7)</f>
        <v/>
      </c>
      <c r="CJ479">
        <f>MIN(AL478*(1+AL$6/Setup!$C$13),AL$7)</f>
        <v/>
      </c>
      <c r="CK479">
        <f>MIN(AM478*(1+AM$6/Setup!$C$13),AM$7)</f>
        <v/>
      </c>
      <c r="CL479">
        <f>MIN(AN478*(1+AN$6/Setup!$C$13),AN$7)</f>
        <v/>
      </c>
      <c r="CM479">
        <f>MIN(AO478*(1+AO$6/Setup!$C$13),AO$7)</f>
        <v/>
      </c>
      <c r="CN479">
        <f>MIN(AP478*(1+AP$6/Setup!$C$13),AP$7)</f>
        <v/>
      </c>
      <c r="CO479">
        <f>MIN(AQ478*(1+AQ$6/Setup!$C$13),AQ$7)</f>
        <v/>
      </c>
      <c r="CP479">
        <f>MIN(AR478*(1+AR$6/Setup!$C$13),AR$7)</f>
        <v/>
      </c>
      <c r="CQ479">
        <f>MIN(AS478*(1+AS$6/Setup!$C$13),AS$7)</f>
        <v/>
      </c>
      <c r="CR479">
        <f>MIN(AT478*(1+AT$6/Setup!$C$13),AT$7)</f>
        <v/>
      </c>
      <c r="CS479">
        <f>MIN(AU478*(1+AU$6/Setup!$C$13),AU$7)</f>
        <v/>
      </c>
      <c r="CT479">
        <f>MIN(AV478*(1+AV$6/Setup!$C$13),AV$7)</f>
        <v/>
      </c>
      <c r="CU479">
        <f>MIN(AW478*(1+AW$6/Setup!$C$13),AW$7)</f>
        <v/>
      </c>
      <c r="CV479">
        <f>MIN(AX478*(1+AX$6/Setup!$C$13),AX$7)</f>
        <v/>
      </c>
      <c r="CW479">
        <f>MIN(AY478*(1+AY$6/Setup!$C$13),AY$7)</f>
        <v/>
      </c>
      <c r="CX479">
        <f>MIN(AZ478*(1+AZ$6/Setup!$C$13),AZ$7)</f>
        <v/>
      </c>
      <c r="CY479">
        <f>MIN(BA478*(1+BA$6/Setup!$C$13),BA$7)</f>
        <v/>
      </c>
      <c r="CZ479">
        <f>MIN(BB478*(1+BB$6/Setup!$C$13),BB$7)</f>
        <v/>
      </c>
      <c r="DA479">
        <f>MIN(BC478*(1+BC$6/Setup!$C$13),BC$7)</f>
        <v/>
      </c>
      <c r="DB479">
        <f>MIN(BD478*(1+BD$6/Setup!$C$13),BD$7)</f>
        <v/>
      </c>
      <c r="DC479">
        <f>MIN(BE478*(1+BE$6/Setup!$C$13),BE$7)</f>
        <v/>
      </c>
      <c r="DD479">
        <f>MIN(BF478*(1+BF$6/Setup!$C$13),BF$7)</f>
        <v/>
      </c>
      <c r="DE479">
        <f>MIN(BG478*(1+BG$6/Setup!$C$13),BG$7)</f>
        <v/>
      </c>
      <c r="DF479">
        <f>MIN(BH478*(1+BH$6/Setup!$C$13),BH$7)</f>
        <v/>
      </c>
      <c r="DG479">
        <f>MIN(BI478*(1+BI$6/Setup!$C$13),BI$7)</f>
        <v/>
      </c>
      <c r="DH479">
        <f>MIN(BJ478*(1+BJ$6/Setup!$C$13),BJ$7)</f>
        <v/>
      </c>
      <c r="DI479">
        <f>MIN(BK478*(1+BK$6/Setup!$C$13),BK$7)</f>
        <v/>
      </c>
      <c r="DJ479">
        <f>MIN(BL478*(1+BL$6/Setup!$C$13),BL$7)</f>
        <v/>
      </c>
      <c r="DK479">
        <f>MIN(BM478*(1+BM$6/Setup!$C$13),BM$7)</f>
        <v/>
      </c>
      <c r="DL479">
        <f>MIN(BN478*(1+BN$6/Setup!$C$13),BN$7)</f>
        <v/>
      </c>
      <c r="DM479">
        <f>MIN(BO478*(1+BO$6/Setup!$C$13),BO$7)</f>
        <v/>
      </c>
      <c r="DN479">
        <f>MIN(BP478*(1+BP$6/Setup!$C$13),BP$7)</f>
        <v/>
      </c>
      <c r="DO479">
        <f>MIN(BQ478*(1+BQ$6/Setup!$C$13),BQ$7)</f>
        <v/>
      </c>
      <c r="DP479">
        <f>MIN(T478*(1+T$6/Setup!$C$13)-BR479,$H479)</f>
        <v/>
      </c>
      <c r="DQ479">
        <f>MIN(U478*(1+U$6/Setup!$C$13)-BS479,MAX(0,$H479-SUM($DP479:DP479)))</f>
        <v/>
      </c>
      <c r="DR479">
        <f>MIN(V478*(1+V$6/Setup!$C$13)-BT479,MAX(0,$H479-SUM($DP479:DQ479)))</f>
        <v/>
      </c>
      <c r="DS479">
        <f>MIN(W478*(1+W$6/Setup!$C$13)-BU479,MAX(0,$H479-SUM($DP479:DR479)))</f>
        <v/>
      </c>
      <c r="DT479">
        <f>MIN(X478*(1+X$6/Setup!$C$13)-BV479,MAX(0,$H479-SUM($DP479:DS479)))</f>
        <v/>
      </c>
      <c r="DU479">
        <f>MIN(Y478*(1+Y$6/Setup!$C$13)-BW479,MAX(0,$H479-SUM($DP479:DT479)))</f>
        <v/>
      </c>
      <c r="DV479">
        <f>MIN(Z478*(1+Z$6/Setup!$C$13)-BX479,MAX(0,$H479-SUM($DP479:DU479)))</f>
        <v/>
      </c>
      <c r="DW479">
        <f>MIN(AA478*(1+AA$6/Setup!$C$13)-BY479,MAX(0,$H479-SUM($DP479:DV479)))</f>
        <v/>
      </c>
      <c r="DX479">
        <f>MIN(AB478*(1+AB$6/Setup!$C$13)-BZ479,MAX(0,$H479-SUM($DP479:DW479)))</f>
        <v/>
      </c>
      <c r="DY479">
        <f>MIN(AC478*(1+AC$6/Setup!$C$13)-CA479,MAX(0,$H479-SUM($DP479:DX479)))</f>
        <v/>
      </c>
      <c r="DZ479">
        <f>MIN(AD478*(1+AD$6/Setup!$C$13)-CB479,MAX(0,$H479-SUM($DP479:DY479)))</f>
        <v/>
      </c>
      <c r="EA479">
        <f>MIN(AE478*(1+AE$6/Setup!$C$13)-CC479,MAX(0,$H479-SUM($DP479:DZ479)))</f>
        <v/>
      </c>
      <c r="EB479">
        <f>MIN(AF478*(1+AF$6/Setup!$C$13)-CD479,MAX(0,$H479-SUM($DP479:EA479)))</f>
        <v/>
      </c>
      <c r="EC479">
        <f>MIN(AG478*(1+AG$6/Setup!$C$13)-CE479,MAX(0,$H479-SUM($DP479:EB479)))</f>
        <v/>
      </c>
      <c r="ED479">
        <f>MIN(AH478*(1+AH$6/Setup!$C$13)-CF479,MAX(0,$H479-SUM($DP479:EC479)))</f>
        <v/>
      </c>
      <c r="EE479">
        <f>MIN(AI478*(1+AI$6/Setup!$C$13)-CG479,MAX(0,$H479-SUM($DP479:ED479)))</f>
        <v/>
      </c>
      <c r="EF479">
        <f>MIN(AJ478*(1+AJ$6/Setup!$C$13)-CH479,MAX(0,$H479-SUM($DP479:EE479)))</f>
        <v/>
      </c>
      <c r="EG479">
        <f>MIN(AK478*(1+AK$6/Setup!$C$13)-CI479,MAX(0,$H479-SUM($DP479:EF479)))</f>
        <v/>
      </c>
      <c r="EH479">
        <f>MIN(AL478*(1+AL$6/Setup!$C$13)-CJ479,MAX(0,$H479-SUM($DP479:EG479)))</f>
        <v/>
      </c>
      <c r="EI479">
        <f>MIN(AM478*(1+AM$6/Setup!$C$13)-CK479,MAX(0,$H479-SUM($DP479:EH479)))</f>
        <v/>
      </c>
      <c r="EJ479">
        <f>MIN(AN478*(1+AN$6/Setup!$C$13)-CL479,MAX(0,$H479-SUM($DP479:EI479)))</f>
        <v/>
      </c>
      <c r="EK479">
        <f>MIN(AO478*(1+AO$6/Setup!$C$13)-CM479,MAX(0,$H479-SUM($DP479:EJ479)))</f>
        <v/>
      </c>
      <c r="EL479">
        <f>MIN(AP478*(1+AP$6/Setup!$C$13)-CN479,MAX(0,$H479-SUM($DP479:EK479)))</f>
        <v/>
      </c>
      <c r="EM479">
        <f>MIN(AQ478*(1+AQ$6/Setup!$C$13)-CO479,MAX(0,$H479-SUM($DP479:EL479)))</f>
        <v/>
      </c>
      <c r="EN479">
        <f>MIN(AR478*(1+AR$6/Setup!$C$13)-CP479,MAX(0,$H479-SUM($DP479:EM479)))</f>
        <v/>
      </c>
      <c r="EO479">
        <f>MIN(AS478*(1+AS$6/Setup!$C$13)-CQ479,MAX(0,$H479-SUM($DP479:EN479)))</f>
        <v/>
      </c>
      <c r="EP479">
        <f>MIN(AT478*(1+AT$6/Setup!$C$13)-CR479,MAX(0,$H479-SUM($DP479:EO479)))</f>
        <v/>
      </c>
      <c r="EQ479">
        <f>MIN(AU478*(1+AU$6/Setup!$C$13)-CS479,MAX(0,$H479-SUM($DP479:EP479)))</f>
        <v/>
      </c>
      <c r="ER479">
        <f>MIN(AV478*(1+AV$6/Setup!$C$13)-CT479,MAX(0,$H479-SUM($DP479:EQ479)))</f>
        <v/>
      </c>
      <c r="ES479">
        <f>MIN(AW478*(1+AW$6/Setup!$C$13)-CU479,MAX(0,$H479-SUM($DP479:ER479)))</f>
        <v/>
      </c>
      <c r="ET479">
        <f>MIN(AX478*(1+AX$6/Setup!$C$13)-CV479,MAX(0,$H479-SUM($DP479:ES479)))</f>
        <v/>
      </c>
      <c r="EU479">
        <f>MIN(AY478*(1+AY$6/Setup!$C$13)-CW479,MAX(0,$H479-SUM($DP479:ET479)))</f>
        <v/>
      </c>
      <c r="EV479">
        <f>MIN(AZ478*(1+AZ$6/Setup!$C$13)-CX479,MAX(0,$H479-SUM($DP479:EU479)))</f>
        <v/>
      </c>
      <c r="EW479">
        <f>MIN(BA478*(1+BA$6/Setup!$C$13)-CY479,MAX(0,$H479-SUM($DP479:EV479)))</f>
        <v/>
      </c>
      <c r="EX479">
        <f>MIN(BB478*(1+BB$6/Setup!$C$13)-CZ479,MAX(0,$H479-SUM($DP479:EW479)))</f>
        <v/>
      </c>
      <c r="EY479">
        <f>MIN(BC478*(1+BC$6/Setup!$C$13)-DA479,MAX(0,$H479-SUM($DP479:EX479)))</f>
        <v/>
      </c>
      <c r="EZ479">
        <f>MIN(BD478*(1+BD$6/Setup!$C$13)-DB479,MAX(0,$H479-SUM($DP479:EY479)))</f>
        <v/>
      </c>
      <c r="FA479">
        <f>MIN(BE478*(1+BE$6/Setup!$C$13)-DC479,MAX(0,$H479-SUM($DP479:EZ479)))</f>
        <v/>
      </c>
      <c r="FB479">
        <f>MIN(BF478*(1+BF$6/Setup!$C$13)-DD479,MAX(0,$H479-SUM($DP479:FA479)))</f>
        <v/>
      </c>
      <c r="FC479">
        <f>MIN(BG478*(1+BG$6/Setup!$C$13)-DE479,MAX(0,$H479-SUM($DP479:FB479)))</f>
        <v/>
      </c>
      <c r="FD479">
        <f>MIN(BH478*(1+BH$6/Setup!$C$13)-DF479,MAX(0,$H479-SUM($DP479:FC479)))</f>
        <v/>
      </c>
      <c r="FE479">
        <f>MIN(BI478*(1+BI$6/Setup!$C$13)-DG479,MAX(0,$H479-SUM($DP479:FD479)))</f>
        <v/>
      </c>
      <c r="FF479">
        <f>MIN(BJ478*(1+BJ$6/Setup!$C$13)-DH479,MAX(0,$H479-SUM($DP479:FE479)))</f>
        <v/>
      </c>
      <c r="FG479">
        <f>MIN(BK478*(1+BK$6/Setup!$C$13)-DI479,MAX(0,$H479-SUM($DP479:FF479)))</f>
        <v/>
      </c>
      <c r="FH479">
        <f>MIN(BL478*(1+BL$6/Setup!$C$13)-DJ479,MAX(0,$H479-SUM($DP479:FG479)))</f>
        <v/>
      </c>
      <c r="FI479">
        <f>MIN(BM478*(1+BM$6/Setup!$C$13)-DK479,MAX(0,$H479-SUM($DP479:FH479)))</f>
        <v/>
      </c>
      <c r="FJ479">
        <f>MIN(BN478*(1+BN$6/Setup!$C$13)-DL479,MAX(0,$H479-SUM($DP479:FI479)))</f>
        <v/>
      </c>
      <c r="FK479">
        <f>MIN(BO478*(1+BO$6/Setup!$C$13)-DM479,MAX(0,$H479-SUM($DP479:FJ479)))</f>
        <v/>
      </c>
      <c r="FL479">
        <f>MIN(BP478*(1+BP$6/Setup!$C$13)-DN479,MAX(0,$H479-SUM($DP479:FK479)))</f>
        <v/>
      </c>
      <c r="FM479">
        <f>MIN(BQ478*(1+BQ$6/Setup!$C$13)-DO479,MAX(0,$H479-SUM($DP479:FL479)))</f>
        <v/>
      </c>
    </row>
    <row r="480">
      <c r="A480">
        <f>A479+1</f>
        <v/>
      </c>
      <c r="B480">
        <f>IF(Setup!$C$6="Every week",Setup!$C$7+7*(A480-1),IF(Setup!$C$6="Every 2 weeks",Setup!$C$7+14*(A480-1),IF(Setup!$C$6="Every month",EDATE(Setup!$C$7,A480-1),EOMONTH(Setup!$C$7,INT((A480-1+Setup!$C$20)/2)-1)+MIN(IF(MOD(A480-1+Setup!$C$20,2)=0,Setup!$C$18,Setup!$C$19),DAY(EOMONTH(Setup!$C$7,INT((A480-1+Setup!$C$20)/2)))))))</f>
        <v/>
      </c>
      <c r="C480">
        <f>N('Paycheck Plan'!J476)</f>
        <v/>
      </c>
      <c r="D480">
        <f>N('Paycheck Plan'!K476)</f>
        <v/>
      </c>
      <c r="E480">
        <f>MIN(MAX(0,Setup!$C$10-F479),MAX(0,Setup!$C$8+C480-G480))</f>
        <v/>
      </c>
      <c r="F480">
        <f>F479+E480</f>
        <v/>
      </c>
      <c r="G480">
        <f>MIN(Setup!$C$14,MAX(0,Setup!$C$8+C480))</f>
        <v/>
      </c>
      <c r="H480">
        <f>MAX(0,Setup!$C$8+C480-G480-E480)+SUM($T$7:$BQ$7)-SUM(BR480:DO480)</f>
        <v/>
      </c>
      <c r="I480">
        <f>SUMPRODUCT(T479:BQ479,$T$6:$BQ$6)/Setup!$C$13</f>
        <v/>
      </c>
      <c r="J480">
        <f>SUM(T480:BQ480)</f>
        <v/>
      </c>
      <c r="K480">
        <f>IF(MAX(DP480:FM480)&gt;0,MATCH(MAX(DP480:FM480),DP480:FM480,0),1)</f>
        <v/>
      </c>
      <c r="T480">
        <f>MAX(0,T479*(1+T$6/Setup!$C$13)-BR480-DP480)+IF($K480=1,$D480,0)</f>
        <v/>
      </c>
      <c r="U480">
        <f>MAX(0,U479*(1+U$6/Setup!$C$13)-BS480-DQ480)+IF($K480=2,$D480,0)</f>
        <v/>
      </c>
      <c r="V480">
        <f>MAX(0,V479*(1+V$6/Setup!$C$13)-BT480-DR480)+IF($K480=3,$D480,0)</f>
        <v/>
      </c>
      <c r="W480">
        <f>MAX(0,W479*(1+W$6/Setup!$C$13)-BU480-DS480)+IF($K480=4,$D480,0)</f>
        <v/>
      </c>
      <c r="X480">
        <f>MAX(0,X479*(1+X$6/Setup!$C$13)-BV480-DT480)+IF($K480=5,$D480,0)</f>
        <v/>
      </c>
      <c r="Y480">
        <f>MAX(0,Y479*(1+Y$6/Setup!$C$13)-BW480-DU480)+IF($K480=6,$D480,0)</f>
        <v/>
      </c>
      <c r="Z480">
        <f>MAX(0,Z479*(1+Z$6/Setup!$C$13)-BX480-DV480)+IF($K480=7,$D480,0)</f>
        <v/>
      </c>
      <c r="AA480">
        <f>MAX(0,AA479*(1+AA$6/Setup!$C$13)-BY480-DW480)+IF($K480=8,$D480,0)</f>
        <v/>
      </c>
      <c r="AB480">
        <f>MAX(0,AB479*(1+AB$6/Setup!$C$13)-BZ480-DX480)+IF($K480=9,$D480,0)</f>
        <v/>
      </c>
      <c r="AC480">
        <f>MAX(0,AC479*(1+AC$6/Setup!$C$13)-CA480-DY480)+IF($K480=10,$D480,0)</f>
        <v/>
      </c>
      <c r="AD480">
        <f>MAX(0,AD479*(1+AD$6/Setup!$C$13)-CB480-DZ480)+IF($K480=11,$D480,0)</f>
        <v/>
      </c>
      <c r="AE480">
        <f>MAX(0,AE479*(1+AE$6/Setup!$C$13)-CC480-EA480)+IF($K480=12,$D480,0)</f>
        <v/>
      </c>
      <c r="AF480">
        <f>MAX(0,AF479*(1+AF$6/Setup!$C$13)-CD480-EB480)+IF($K480=13,$D480,0)</f>
        <v/>
      </c>
      <c r="AG480">
        <f>MAX(0,AG479*(1+AG$6/Setup!$C$13)-CE480-EC480)+IF($K480=14,$D480,0)</f>
        <v/>
      </c>
      <c r="AH480">
        <f>MAX(0,AH479*(1+AH$6/Setup!$C$13)-CF480-ED480)+IF($K480=15,$D480,0)</f>
        <v/>
      </c>
      <c r="AI480">
        <f>MAX(0,AI479*(1+AI$6/Setup!$C$13)-CG480-EE480)+IF($K480=16,$D480,0)</f>
        <v/>
      </c>
      <c r="AJ480">
        <f>MAX(0,AJ479*(1+AJ$6/Setup!$C$13)-CH480-EF480)+IF($K480=17,$D480,0)</f>
        <v/>
      </c>
      <c r="AK480">
        <f>MAX(0,AK479*(1+AK$6/Setup!$C$13)-CI480-EG480)+IF($K480=18,$D480,0)</f>
        <v/>
      </c>
      <c r="AL480">
        <f>MAX(0,AL479*(1+AL$6/Setup!$C$13)-CJ480-EH480)+IF($K480=19,$D480,0)</f>
        <v/>
      </c>
      <c r="AM480">
        <f>MAX(0,AM479*(1+AM$6/Setup!$C$13)-CK480-EI480)+IF($K480=20,$D480,0)</f>
        <v/>
      </c>
      <c r="AN480">
        <f>MAX(0,AN479*(1+AN$6/Setup!$C$13)-CL480-EJ480)+IF($K480=21,$D480,0)</f>
        <v/>
      </c>
      <c r="AO480">
        <f>MAX(0,AO479*(1+AO$6/Setup!$C$13)-CM480-EK480)+IF($K480=22,$D480,0)</f>
        <v/>
      </c>
      <c r="AP480">
        <f>MAX(0,AP479*(1+AP$6/Setup!$C$13)-CN480-EL480)+IF($K480=23,$D480,0)</f>
        <v/>
      </c>
      <c r="AQ480">
        <f>MAX(0,AQ479*(1+AQ$6/Setup!$C$13)-CO480-EM480)+IF($K480=24,$D480,0)</f>
        <v/>
      </c>
      <c r="AR480">
        <f>MAX(0,AR479*(1+AR$6/Setup!$C$13)-CP480-EN480)+IF($K480=25,$D480,0)</f>
        <v/>
      </c>
      <c r="AS480">
        <f>MAX(0,AS479*(1+AS$6/Setup!$C$13)-CQ480-EO480)+IF($K480=26,$D480,0)</f>
        <v/>
      </c>
      <c r="AT480">
        <f>MAX(0,AT479*(1+AT$6/Setup!$C$13)-CR480-EP480)+IF($K480=27,$D480,0)</f>
        <v/>
      </c>
      <c r="AU480">
        <f>MAX(0,AU479*(1+AU$6/Setup!$C$13)-CS480-EQ480)+IF($K480=28,$D480,0)</f>
        <v/>
      </c>
      <c r="AV480">
        <f>MAX(0,AV479*(1+AV$6/Setup!$C$13)-CT480-ER480)+IF($K480=29,$D480,0)</f>
        <v/>
      </c>
      <c r="AW480">
        <f>MAX(0,AW479*(1+AW$6/Setup!$C$13)-CU480-ES480)+IF($K480=30,$D480,0)</f>
        <v/>
      </c>
      <c r="AX480">
        <f>MAX(0,AX479*(1+AX$6/Setup!$C$13)-CV480-ET480)+IF($K480=31,$D480,0)</f>
        <v/>
      </c>
      <c r="AY480">
        <f>MAX(0,AY479*(1+AY$6/Setup!$C$13)-CW480-EU480)+IF($K480=32,$D480,0)</f>
        <v/>
      </c>
      <c r="AZ480">
        <f>MAX(0,AZ479*(1+AZ$6/Setup!$C$13)-CX480-EV480)+IF($K480=33,$D480,0)</f>
        <v/>
      </c>
      <c r="BA480">
        <f>MAX(0,BA479*(1+BA$6/Setup!$C$13)-CY480-EW480)+IF($K480=34,$D480,0)</f>
        <v/>
      </c>
      <c r="BB480">
        <f>MAX(0,BB479*(1+BB$6/Setup!$C$13)-CZ480-EX480)+IF($K480=35,$D480,0)</f>
        <v/>
      </c>
      <c r="BC480">
        <f>MAX(0,BC479*(1+BC$6/Setup!$C$13)-DA480-EY480)+IF($K480=36,$D480,0)</f>
        <v/>
      </c>
      <c r="BD480">
        <f>MAX(0,BD479*(1+BD$6/Setup!$C$13)-DB480-EZ480)+IF($K480=37,$D480,0)</f>
        <v/>
      </c>
      <c r="BE480">
        <f>MAX(0,BE479*(1+BE$6/Setup!$C$13)-DC480-FA480)+IF($K480=38,$D480,0)</f>
        <v/>
      </c>
      <c r="BF480">
        <f>MAX(0,BF479*(1+BF$6/Setup!$C$13)-DD480-FB480)+IF($K480=39,$D480,0)</f>
        <v/>
      </c>
      <c r="BG480">
        <f>MAX(0,BG479*(1+BG$6/Setup!$C$13)-DE480-FC480)+IF($K480=40,$D480,0)</f>
        <v/>
      </c>
      <c r="BH480">
        <f>MAX(0,BH479*(1+BH$6/Setup!$C$13)-DF480-FD480)+IF($K480=41,$D480,0)</f>
        <v/>
      </c>
      <c r="BI480">
        <f>MAX(0,BI479*(1+BI$6/Setup!$C$13)-DG480-FE480)+IF($K480=42,$D480,0)</f>
        <v/>
      </c>
      <c r="BJ480">
        <f>MAX(0,BJ479*(1+BJ$6/Setup!$C$13)-DH480-FF480)+IF($K480=43,$D480,0)</f>
        <v/>
      </c>
      <c r="BK480">
        <f>MAX(0,BK479*(1+BK$6/Setup!$C$13)-DI480-FG480)+IF($K480=44,$D480,0)</f>
        <v/>
      </c>
      <c r="BL480">
        <f>MAX(0,BL479*(1+BL$6/Setup!$C$13)-DJ480-FH480)+IF($K480=45,$D480,0)</f>
        <v/>
      </c>
      <c r="BM480">
        <f>MAX(0,BM479*(1+BM$6/Setup!$C$13)-DK480-FI480)+IF($K480=46,$D480,0)</f>
        <v/>
      </c>
      <c r="BN480">
        <f>MAX(0,BN479*(1+BN$6/Setup!$C$13)-DL480-FJ480)+IF($K480=47,$D480,0)</f>
        <v/>
      </c>
      <c r="BO480">
        <f>MAX(0,BO479*(1+BO$6/Setup!$C$13)-DM480-FK480)+IF($K480=48,$D480,0)</f>
        <v/>
      </c>
      <c r="BP480">
        <f>MAX(0,BP479*(1+BP$6/Setup!$C$13)-DN480-FL480)+IF($K480=49,$D480,0)</f>
        <v/>
      </c>
      <c r="BQ480">
        <f>MAX(0,BQ479*(1+BQ$6/Setup!$C$13)-DO480-FM480)+IF($K480=50,$D480,0)</f>
        <v/>
      </c>
      <c r="BR480">
        <f>MIN(T479*(1+T$6/Setup!$C$13),T$7)</f>
        <v/>
      </c>
      <c r="BS480">
        <f>MIN(U479*(1+U$6/Setup!$C$13),U$7)</f>
        <v/>
      </c>
      <c r="BT480">
        <f>MIN(V479*(1+V$6/Setup!$C$13),V$7)</f>
        <v/>
      </c>
      <c r="BU480">
        <f>MIN(W479*(1+W$6/Setup!$C$13),W$7)</f>
        <v/>
      </c>
      <c r="BV480">
        <f>MIN(X479*(1+X$6/Setup!$C$13),X$7)</f>
        <v/>
      </c>
      <c r="BW480">
        <f>MIN(Y479*(1+Y$6/Setup!$C$13),Y$7)</f>
        <v/>
      </c>
      <c r="BX480">
        <f>MIN(Z479*(1+Z$6/Setup!$C$13),Z$7)</f>
        <v/>
      </c>
      <c r="BY480">
        <f>MIN(AA479*(1+AA$6/Setup!$C$13),AA$7)</f>
        <v/>
      </c>
      <c r="BZ480">
        <f>MIN(AB479*(1+AB$6/Setup!$C$13),AB$7)</f>
        <v/>
      </c>
      <c r="CA480">
        <f>MIN(AC479*(1+AC$6/Setup!$C$13),AC$7)</f>
        <v/>
      </c>
      <c r="CB480">
        <f>MIN(AD479*(1+AD$6/Setup!$C$13),AD$7)</f>
        <v/>
      </c>
      <c r="CC480">
        <f>MIN(AE479*(1+AE$6/Setup!$C$13),AE$7)</f>
        <v/>
      </c>
      <c r="CD480">
        <f>MIN(AF479*(1+AF$6/Setup!$C$13),AF$7)</f>
        <v/>
      </c>
      <c r="CE480">
        <f>MIN(AG479*(1+AG$6/Setup!$C$13),AG$7)</f>
        <v/>
      </c>
      <c r="CF480">
        <f>MIN(AH479*(1+AH$6/Setup!$C$13),AH$7)</f>
        <v/>
      </c>
      <c r="CG480">
        <f>MIN(AI479*(1+AI$6/Setup!$C$13),AI$7)</f>
        <v/>
      </c>
      <c r="CH480">
        <f>MIN(AJ479*(1+AJ$6/Setup!$C$13),AJ$7)</f>
        <v/>
      </c>
      <c r="CI480">
        <f>MIN(AK479*(1+AK$6/Setup!$C$13),AK$7)</f>
        <v/>
      </c>
      <c r="CJ480">
        <f>MIN(AL479*(1+AL$6/Setup!$C$13),AL$7)</f>
        <v/>
      </c>
      <c r="CK480">
        <f>MIN(AM479*(1+AM$6/Setup!$C$13),AM$7)</f>
        <v/>
      </c>
      <c r="CL480">
        <f>MIN(AN479*(1+AN$6/Setup!$C$13),AN$7)</f>
        <v/>
      </c>
      <c r="CM480">
        <f>MIN(AO479*(1+AO$6/Setup!$C$13),AO$7)</f>
        <v/>
      </c>
      <c r="CN480">
        <f>MIN(AP479*(1+AP$6/Setup!$C$13),AP$7)</f>
        <v/>
      </c>
      <c r="CO480">
        <f>MIN(AQ479*(1+AQ$6/Setup!$C$13),AQ$7)</f>
        <v/>
      </c>
      <c r="CP480">
        <f>MIN(AR479*(1+AR$6/Setup!$C$13),AR$7)</f>
        <v/>
      </c>
      <c r="CQ480">
        <f>MIN(AS479*(1+AS$6/Setup!$C$13),AS$7)</f>
        <v/>
      </c>
      <c r="CR480">
        <f>MIN(AT479*(1+AT$6/Setup!$C$13),AT$7)</f>
        <v/>
      </c>
      <c r="CS480">
        <f>MIN(AU479*(1+AU$6/Setup!$C$13),AU$7)</f>
        <v/>
      </c>
      <c r="CT480">
        <f>MIN(AV479*(1+AV$6/Setup!$C$13),AV$7)</f>
        <v/>
      </c>
      <c r="CU480">
        <f>MIN(AW479*(1+AW$6/Setup!$C$13),AW$7)</f>
        <v/>
      </c>
      <c r="CV480">
        <f>MIN(AX479*(1+AX$6/Setup!$C$13),AX$7)</f>
        <v/>
      </c>
      <c r="CW480">
        <f>MIN(AY479*(1+AY$6/Setup!$C$13),AY$7)</f>
        <v/>
      </c>
      <c r="CX480">
        <f>MIN(AZ479*(1+AZ$6/Setup!$C$13),AZ$7)</f>
        <v/>
      </c>
      <c r="CY480">
        <f>MIN(BA479*(1+BA$6/Setup!$C$13),BA$7)</f>
        <v/>
      </c>
      <c r="CZ480">
        <f>MIN(BB479*(1+BB$6/Setup!$C$13),BB$7)</f>
        <v/>
      </c>
      <c r="DA480">
        <f>MIN(BC479*(1+BC$6/Setup!$C$13),BC$7)</f>
        <v/>
      </c>
      <c r="DB480">
        <f>MIN(BD479*(1+BD$6/Setup!$C$13),BD$7)</f>
        <v/>
      </c>
      <c r="DC480">
        <f>MIN(BE479*(1+BE$6/Setup!$C$13),BE$7)</f>
        <v/>
      </c>
      <c r="DD480">
        <f>MIN(BF479*(1+BF$6/Setup!$C$13),BF$7)</f>
        <v/>
      </c>
      <c r="DE480">
        <f>MIN(BG479*(1+BG$6/Setup!$C$13),BG$7)</f>
        <v/>
      </c>
      <c r="DF480">
        <f>MIN(BH479*(1+BH$6/Setup!$C$13),BH$7)</f>
        <v/>
      </c>
      <c r="DG480">
        <f>MIN(BI479*(1+BI$6/Setup!$C$13),BI$7)</f>
        <v/>
      </c>
      <c r="DH480">
        <f>MIN(BJ479*(1+BJ$6/Setup!$C$13),BJ$7)</f>
        <v/>
      </c>
      <c r="DI480">
        <f>MIN(BK479*(1+BK$6/Setup!$C$13),BK$7)</f>
        <v/>
      </c>
      <c r="DJ480">
        <f>MIN(BL479*(1+BL$6/Setup!$C$13),BL$7)</f>
        <v/>
      </c>
      <c r="DK480">
        <f>MIN(BM479*(1+BM$6/Setup!$C$13),BM$7)</f>
        <v/>
      </c>
      <c r="DL480">
        <f>MIN(BN479*(1+BN$6/Setup!$C$13),BN$7)</f>
        <v/>
      </c>
      <c r="DM480">
        <f>MIN(BO479*(1+BO$6/Setup!$C$13),BO$7)</f>
        <v/>
      </c>
      <c r="DN480">
        <f>MIN(BP479*(1+BP$6/Setup!$C$13),BP$7)</f>
        <v/>
      </c>
      <c r="DO480">
        <f>MIN(BQ479*(1+BQ$6/Setup!$C$13),BQ$7)</f>
        <v/>
      </c>
      <c r="DP480">
        <f>MIN(T479*(1+T$6/Setup!$C$13)-BR480,$H480)</f>
        <v/>
      </c>
      <c r="DQ480">
        <f>MIN(U479*(1+U$6/Setup!$C$13)-BS480,MAX(0,$H480-SUM($DP480:DP480)))</f>
        <v/>
      </c>
      <c r="DR480">
        <f>MIN(V479*(1+V$6/Setup!$C$13)-BT480,MAX(0,$H480-SUM($DP480:DQ480)))</f>
        <v/>
      </c>
      <c r="DS480">
        <f>MIN(W479*(1+W$6/Setup!$C$13)-BU480,MAX(0,$H480-SUM($DP480:DR480)))</f>
        <v/>
      </c>
      <c r="DT480">
        <f>MIN(X479*(1+X$6/Setup!$C$13)-BV480,MAX(0,$H480-SUM($DP480:DS480)))</f>
        <v/>
      </c>
      <c r="DU480">
        <f>MIN(Y479*(1+Y$6/Setup!$C$13)-BW480,MAX(0,$H480-SUM($DP480:DT480)))</f>
        <v/>
      </c>
      <c r="DV480">
        <f>MIN(Z479*(1+Z$6/Setup!$C$13)-BX480,MAX(0,$H480-SUM($DP480:DU480)))</f>
        <v/>
      </c>
      <c r="DW480">
        <f>MIN(AA479*(1+AA$6/Setup!$C$13)-BY480,MAX(0,$H480-SUM($DP480:DV480)))</f>
        <v/>
      </c>
      <c r="DX480">
        <f>MIN(AB479*(1+AB$6/Setup!$C$13)-BZ480,MAX(0,$H480-SUM($DP480:DW480)))</f>
        <v/>
      </c>
      <c r="DY480">
        <f>MIN(AC479*(1+AC$6/Setup!$C$13)-CA480,MAX(0,$H480-SUM($DP480:DX480)))</f>
        <v/>
      </c>
      <c r="DZ480">
        <f>MIN(AD479*(1+AD$6/Setup!$C$13)-CB480,MAX(0,$H480-SUM($DP480:DY480)))</f>
        <v/>
      </c>
      <c r="EA480">
        <f>MIN(AE479*(1+AE$6/Setup!$C$13)-CC480,MAX(0,$H480-SUM($DP480:DZ480)))</f>
        <v/>
      </c>
      <c r="EB480">
        <f>MIN(AF479*(1+AF$6/Setup!$C$13)-CD480,MAX(0,$H480-SUM($DP480:EA480)))</f>
        <v/>
      </c>
      <c r="EC480">
        <f>MIN(AG479*(1+AG$6/Setup!$C$13)-CE480,MAX(0,$H480-SUM($DP480:EB480)))</f>
        <v/>
      </c>
      <c r="ED480">
        <f>MIN(AH479*(1+AH$6/Setup!$C$13)-CF480,MAX(0,$H480-SUM($DP480:EC480)))</f>
        <v/>
      </c>
      <c r="EE480">
        <f>MIN(AI479*(1+AI$6/Setup!$C$13)-CG480,MAX(0,$H480-SUM($DP480:ED480)))</f>
        <v/>
      </c>
      <c r="EF480">
        <f>MIN(AJ479*(1+AJ$6/Setup!$C$13)-CH480,MAX(0,$H480-SUM($DP480:EE480)))</f>
        <v/>
      </c>
      <c r="EG480">
        <f>MIN(AK479*(1+AK$6/Setup!$C$13)-CI480,MAX(0,$H480-SUM($DP480:EF480)))</f>
        <v/>
      </c>
      <c r="EH480">
        <f>MIN(AL479*(1+AL$6/Setup!$C$13)-CJ480,MAX(0,$H480-SUM($DP480:EG480)))</f>
        <v/>
      </c>
      <c r="EI480">
        <f>MIN(AM479*(1+AM$6/Setup!$C$13)-CK480,MAX(0,$H480-SUM($DP480:EH480)))</f>
        <v/>
      </c>
      <c r="EJ480">
        <f>MIN(AN479*(1+AN$6/Setup!$C$13)-CL480,MAX(0,$H480-SUM($DP480:EI480)))</f>
        <v/>
      </c>
      <c r="EK480">
        <f>MIN(AO479*(1+AO$6/Setup!$C$13)-CM480,MAX(0,$H480-SUM($DP480:EJ480)))</f>
        <v/>
      </c>
      <c r="EL480">
        <f>MIN(AP479*(1+AP$6/Setup!$C$13)-CN480,MAX(0,$H480-SUM($DP480:EK480)))</f>
        <v/>
      </c>
      <c r="EM480">
        <f>MIN(AQ479*(1+AQ$6/Setup!$C$13)-CO480,MAX(0,$H480-SUM($DP480:EL480)))</f>
        <v/>
      </c>
      <c r="EN480">
        <f>MIN(AR479*(1+AR$6/Setup!$C$13)-CP480,MAX(0,$H480-SUM($DP480:EM480)))</f>
        <v/>
      </c>
      <c r="EO480">
        <f>MIN(AS479*(1+AS$6/Setup!$C$13)-CQ480,MAX(0,$H480-SUM($DP480:EN480)))</f>
        <v/>
      </c>
      <c r="EP480">
        <f>MIN(AT479*(1+AT$6/Setup!$C$13)-CR480,MAX(0,$H480-SUM($DP480:EO480)))</f>
        <v/>
      </c>
      <c r="EQ480">
        <f>MIN(AU479*(1+AU$6/Setup!$C$13)-CS480,MAX(0,$H480-SUM($DP480:EP480)))</f>
        <v/>
      </c>
      <c r="ER480">
        <f>MIN(AV479*(1+AV$6/Setup!$C$13)-CT480,MAX(0,$H480-SUM($DP480:EQ480)))</f>
        <v/>
      </c>
      <c r="ES480">
        <f>MIN(AW479*(1+AW$6/Setup!$C$13)-CU480,MAX(0,$H480-SUM($DP480:ER480)))</f>
        <v/>
      </c>
      <c r="ET480">
        <f>MIN(AX479*(1+AX$6/Setup!$C$13)-CV480,MAX(0,$H480-SUM($DP480:ES480)))</f>
        <v/>
      </c>
      <c r="EU480">
        <f>MIN(AY479*(1+AY$6/Setup!$C$13)-CW480,MAX(0,$H480-SUM($DP480:ET480)))</f>
        <v/>
      </c>
      <c r="EV480">
        <f>MIN(AZ479*(1+AZ$6/Setup!$C$13)-CX480,MAX(0,$H480-SUM($DP480:EU480)))</f>
        <v/>
      </c>
      <c r="EW480">
        <f>MIN(BA479*(1+BA$6/Setup!$C$13)-CY480,MAX(0,$H480-SUM($DP480:EV480)))</f>
        <v/>
      </c>
      <c r="EX480">
        <f>MIN(BB479*(1+BB$6/Setup!$C$13)-CZ480,MAX(0,$H480-SUM($DP480:EW480)))</f>
        <v/>
      </c>
      <c r="EY480">
        <f>MIN(BC479*(1+BC$6/Setup!$C$13)-DA480,MAX(0,$H480-SUM($DP480:EX480)))</f>
        <v/>
      </c>
      <c r="EZ480">
        <f>MIN(BD479*(1+BD$6/Setup!$C$13)-DB480,MAX(0,$H480-SUM($DP480:EY480)))</f>
        <v/>
      </c>
      <c r="FA480">
        <f>MIN(BE479*(1+BE$6/Setup!$C$13)-DC480,MAX(0,$H480-SUM($DP480:EZ480)))</f>
        <v/>
      </c>
      <c r="FB480">
        <f>MIN(BF479*(1+BF$6/Setup!$C$13)-DD480,MAX(0,$H480-SUM($DP480:FA480)))</f>
        <v/>
      </c>
      <c r="FC480">
        <f>MIN(BG479*(1+BG$6/Setup!$C$13)-DE480,MAX(0,$H480-SUM($DP480:FB480)))</f>
        <v/>
      </c>
      <c r="FD480">
        <f>MIN(BH479*(1+BH$6/Setup!$C$13)-DF480,MAX(0,$H480-SUM($DP480:FC480)))</f>
        <v/>
      </c>
      <c r="FE480">
        <f>MIN(BI479*(1+BI$6/Setup!$C$13)-DG480,MAX(0,$H480-SUM($DP480:FD480)))</f>
        <v/>
      </c>
      <c r="FF480">
        <f>MIN(BJ479*(1+BJ$6/Setup!$C$13)-DH480,MAX(0,$H480-SUM($DP480:FE480)))</f>
        <v/>
      </c>
      <c r="FG480">
        <f>MIN(BK479*(1+BK$6/Setup!$C$13)-DI480,MAX(0,$H480-SUM($DP480:FF480)))</f>
        <v/>
      </c>
      <c r="FH480">
        <f>MIN(BL479*(1+BL$6/Setup!$C$13)-DJ480,MAX(0,$H480-SUM($DP480:FG480)))</f>
        <v/>
      </c>
      <c r="FI480">
        <f>MIN(BM479*(1+BM$6/Setup!$C$13)-DK480,MAX(0,$H480-SUM($DP480:FH480)))</f>
        <v/>
      </c>
      <c r="FJ480">
        <f>MIN(BN479*(1+BN$6/Setup!$C$13)-DL480,MAX(0,$H480-SUM($DP480:FI480)))</f>
        <v/>
      </c>
      <c r="FK480">
        <f>MIN(BO479*(1+BO$6/Setup!$C$13)-DM480,MAX(0,$H480-SUM($DP480:FJ480)))</f>
        <v/>
      </c>
      <c r="FL480">
        <f>MIN(BP479*(1+BP$6/Setup!$C$13)-DN480,MAX(0,$H480-SUM($DP480:FK480)))</f>
        <v/>
      </c>
      <c r="FM480">
        <f>MIN(BQ479*(1+BQ$6/Setup!$C$13)-DO480,MAX(0,$H480-SUM($DP480:FL480)))</f>
        <v/>
      </c>
    </row>
    <row r="481">
      <c r="A481">
        <f>A480+1</f>
        <v/>
      </c>
      <c r="B481">
        <f>IF(Setup!$C$6="Every week",Setup!$C$7+7*(A481-1),IF(Setup!$C$6="Every 2 weeks",Setup!$C$7+14*(A481-1),IF(Setup!$C$6="Every month",EDATE(Setup!$C$7,A481-1),EOMONTH(Setup!$C$7,INT((A481-1+Setup!$C$20)/2)-1)+MIN(IF(MOD(A481-1+Setup!$C$20,2)=0,Setup!$C$18,Setup!$C$19),DAY(EOMONTH(Setup!$C$7,INT((A481-1+Setup!$C$20)/2)))))))</f>
        <v/>
      </c>
      <c r="C481">
        <f>N('Paycheck Plan'!J477)</f>
        <v/>
      </c>
      <c r="D481">
        <f>N('Paycheck Plan'!K477)</f>
        <v/>
      </c>
      <c r="E481">
        <f>MIN(MAX(0,Setup!$C$10-F480),MAX(0,Setup!$C$8+C481-G481))</f>
        <v/>
      </c>
      <c r="F481">
        <f>F480+E481</f>
        <v/>
      </c>
      <c r="G481">
        <f>MIN(Setup!$C$14,MAX(0,Setup!$C$8+C481))</f>
        <v/>
      </c>
      <c r="H481">
        <f>MAX(0,Setup!$C$8+C481-G481-E481)+SUM($T$7:$BQ$7)-SUM(BR481:DO481)</f>
        <v/>
      </c>
      <c r="I481">
        <f>SUMPRODUCT(T480:BQ480,$T$6:$BQ$6)/Setup!$C$13</f>
        <v/>
      </c>
      <c r="J481">
        <f>SUM(T481:BQ481)</f>
        <v/>
      </c>
      <c r="K481">
        <f>IF(MAX(DP481:FM481)&gt;0,MATCH(MAX(DP481:FM481),DP481:FM481,0),1)</f>
        <v/>
      </c>
      <c r="T481">
        <f>MAX(0,T480*(1+T$6/Setup!$C$13)-BR481-DP481)+IF($K481=1,$D481,0)</f>
        <v/>
      </c>
      <c r="U481">
        <f>MAX(0,U480*(1+U$6/Setup!$C$13)-BS481-DQ481)+IF($K481=2,$D481,0)</f>
        <v/>
      </c>
      <c r="V481">
        <f>MAX(0,V480*(1+V$6/Setup!$C$13)-BT481-DR481)+IF($K481=3,$D481,0)</f>
        <v/>
      </c>
      <c r="W481">
        <f>MAX(0,W480*(1+W$6/Setup!$C$13)-BU481-DS481)+IF($K481=4,$D481,0)</f>
        <v/>
      </c>
      <c r="X481">
        <f>MAX(0,X480*(1+X$6/Setup!$C$13)-BV481-DT481)+IF($K481=5,$D481,0)</f>
        <v/>
      </c>
      <c r="Y481">
        <f>MAX(0,Y480*(1+Y$6/Setup!$C$13)-BW481-DU481)+IF($K481=6,$D481,0)</f>
        <v/>
      </c>
      <c r="Z481">
        <f>MAX(0,Z480*(1+Z$6/Setup!$C$13)-BX481-DV481)+IF($K481=7,$D481,0)</f>
        <v/>
      </c>
      <c r="AA481">
        <f>MAX(0,AA480*(1+AA$6/Setup!$C$13)-BY481-DW481)+IF($K481=8,$D481,0)</f>
        <v/>
      </c>
      <c r="AB481">
        <f>MAX(0,AB480*(1+AB$6/Setup!$C$13)-BZ481-DX481)+IF($K481=9,$D481,0)</f>
        <v/>
      </c>
      <c r="AC481">
        <f>MAX(0,AC480*(1+AC$6/Setup!$C$13)-CA481-DY481)+IF($K481=10,$D481,0)</f>
        <v/>
      </c>
      <c r="AD481">
        <f>MAX(0,AD480*(1+AD$6/Setup!$C$13)-CB481-DZ481)+IF($K481=11,$D481,0)</f>
        <v/>
      </c>
      <c r="AE481">
        <f>MAX(0,AE480*(1+AE$6/Setup!$C$13)-CC481-EA481)+IF($K481=12,$D481,0)</f>
        <v/>
      </c>
      <c r="AF481">
        <f>MAX(0,AF480*(1+AF$6/Setup!$C$13)-CD481-EB481)+IF($K481=13,$D481,0)</f>
        <v/>
      </c>
      <c r="AG481">
        <f>MAX(0,AG480*(1+AG$6/Setup!$C$13)-CE481-EC481)+IF($K481=14,$D481,0)</f>
        <v/>
      </c>
      <c r="AH481">
        <f>MAX(0,AH480*(1+AH$6/Setup!$C$13)-CF481-ED481)+IF($K481=15,$D481,0)</f>
        <v/>
      </c>
      <c r="AI481">
        <f>MAX(0,AI480*(1+AI$6/Setup!$C$13)-CG481-EE481)+IF($K481=16,$D481,0)</f>
        <v/>
      </c>
      <c r="AJ481">
        <f>MAX(0,AJ480*(1+AJ$6/Setup!$C$13)-CH481-EF481)+IF($K481=17,$D481,0)</f>
        <v/>
      </c>
      <c r="AK481">
        <f>MAX(0,AK480*(1+AK$6/Setup!$C$13)-CI481-EG481)+IF($K481=18,$D481,0)</f>
        <v/>
      </c>
      <c r="AL481">
        <f>MAX(0,AL480*(1+AL$6/Setup!$C$13)-CJ481-EH481)+IF($K481=19,$D481,0)</f>
        <v/>
      </c>
      <c r="AM481">
        <f>MAX(0,AM480*(1+AM$6/Setup!$C$13)-CK481-EI481)+IF($K481=20,$D481,0)</f>
        <v/>
      </c>
      <c r="AN481">
        <f>MAX(0,AN480*(1+AN$6/Setup!$C$13)-CL481-EJ481)+IF($K481=21,$D481,0)</f>
        <v/>
      </c>
      <c r="AO481">
        <f>MAX(0,AO480*(1+AO$6/Setup!$C$13)-CM481-EK481)+IF($K481=22,$D481,0)</f>
        <v/>
      </c>
      <c r="AP481">
        <f>MAX(0,AP480*(1+AP$6/Setup!$C$13)-CN481-EL481)+IF($K481=23,$D481,0)</f>
        <v/>
      </c>
      <c r="AQ481">
        <f>MAX(0,AQ480*(1+AQ$6/Setup!$C$13)-CO481-EM481)+IF($K481=24,$D481,0)</f>
        <v/>
      </c>
      <c r="AR481">
        <f>MAX(0,AR480*(1+AR$6/Setup!$C$13)-CP481-EN481)+IF($K481=25,$D481,0)</f>
        <v/>
      </c>
      <c r="AS481">
        <f>MAX(0,AS480*(1+AS$6/Setup!$C$13)-CQ481-EO481)+IF($K481=26,$D481,0)</f>
        <v/>
      </c>
      <c r="AT481">
        <f>MAX(0,AT480*(1+AT$6/Setup!$C$13)-CR481-EP481)+IF($K481=27,$D481,0)</f>
        <v/>
      </c>
      <c r="AU481">
        <f>MAX(0,AU480*(1+AU$6/Setup!$C$13)-CS481-EQ481)+IF($K481=28,$D481,0)</f>
        <v/>
      </c>
      <c r="AV481">
        <f>MAX(0,AV480*(1+AV$6/Setup!$C$13)-CT481-ER481)+IF($K481=29,$D481,0)</f>
        <v/>
      </c>
      <c r="AW481">
        <f>MAX(0,AW480*(1+AW$6/Setup!$C$13)-CU481-ES481)+IF($K481=30,$D481,0)</f>
        <v/>
      </c>
      <c r="AX481">
        <f>MAX(0,AX480*(1+AX$6/Setup!$C$13)-CV481-ET481)+IF($K481=31,$D481,0)</f>
        <v/>
      </c>
      <c r="AY481">
        <f>MAX(0,AY480*(1+AY$6/Setup!$C$13)-CW481-EU481)+IF($K481=32,$D481,0)</f>
        <v/>
      </c>
      <c r="AZ481">
        <f>MAX(0,AZ480*(1+AZ$6/Setup!$C$13)-CX481-EV481)+IF($K481=33,$D481,0)</f>
        <v/>
      </c>
      <c r="BA481">
        <f>MAX(0,BA480*(1+BA$6/Setup!$C$13)-CY481-EW481)+IF($K481=34,$D481,0)</f>
        <v/>
      </c>
      <c r="BB481">
        <f>MAX(0,BB480*(1+BB$6/Setup!$C$13)-CZ481-EX481)+IF($K481=35,$D481,0)</f>
        <v/>
      </c>
      <c r="BC481">
        <f>MAX(0,BC480*(1+BC$6/Setup!$C$13)-DA481-EY481)+IF($K481=36,$D481,0)</f>
        <v/>
      </c>
      <c r="BD481">
        <f>MAX(0,BD480*(1+BD$6/Setup!$C$13)-DB481-EZ481)+IF($K481=37,$D481,0)</f>
        <v/>
      </c>
      <c r="BE481">
        <f>MAX(0,BE480*(1+BE$6/Setup!$C$13)-DC481-FA481)+IF($K481=38,$D481,0)</f>
        <v/>
      </c>
      <c r="BF481">
        <f>MAX(0,BF480*(1+BF$6/Setup!$C$13)-DD481-FB481)+IF($K481=39,$D481,0)</f>
        <v/>
      </c>
      <c r="BG481">
        <f>MAX(0,BG480*(1+BG$6/Setup!$C$13)-DE481-FC481)+IF($K481=40,$D481,0)</f>
        <v/>
      </c>
      <c r="BH481">
        <f>MAX(0,BH480*(1+BH$6/Setup!$C$13)-DF481-FD481)+IF($K481=41,$D481,0)</f>
        <v/>
      </c>
      <c r="BI481">
        <f>MAX(0,BI480*(1+BI$6/Setup!$C$13)-DG481-FE481)+IF($K481=42,$D481,0)</f>
        <v/>
      </c>
      <c r="BJ481">
        <f>MAX(0,BJ480*(1+BJ$6/Setup!$C$13)-DH481-FF481)+IF($K481=43,$D481,0)</f>
        <v/>
      </c>
      <c r="BK481">
        <f>MAX(0,BK480*(1+BK$6/Setup!$C$13)-DI481-FG481)+IF($K481=44,$D481,0)</f>
        <v/>
      </c>
      <c r="BL481">
        <f>MAX(0,BL480*(1+BL$6/Setup!$C$13)-DJ481-FH481)+IF($K481=45,$D481,0)</f>
        <v/>
      </c>
      <c r="BM481">
        <f>MAX(0,BM480*(1+BM$6/Setup!$C$13)-DK481-FI481)+IF($K481=46,$D481,0)</f>
        <v/>
      </c>
      <c r="BN481">
        <f>MAX(0,BN480*(1+BN$6/Setup!$C$13)-DL481-FJ481)+IF($K481=47,$D481,0)</f>
        <v/>
      </c>
      <c r="BO481">
        <f>MAX(0,BO480*(1+BO$6/Setup!$C$13)-DM481-FK481)+IF($K481=48,$D481,0)</f>
        <v/>
      </c>
      <c r="BP481">
        <f>MAX(0,BP480*(1+BP$6/Setup!$C$13)-DN481-FL481)+IF($K481=49,$D481,0)</f>
        <v/>
      </c>
      <c r="BQ481">
        <f>MAX(0,BQ480*(1+BQ$6/Setup!$C$13)-DO481-FM481)+IF($K481=50,$D481,0)</f>
        <v/>
      </c>
      <c r="BR481">
        <f>MIN(T480*(1+T$6/Setup!$C$13),T$7)</f>
        <v/>
      </c>
      <c r="BS481">
        <f>MIN(U480*(1+U$6/Setup!$C$13),U$7)</f>
        <v/>
      </c>
      <c r="BT481">
        <f>MIN(V480*(1+V$6/Setup!$C$13),V$7)</f>
        <v/>
      </c>
      <c r="BU481">
        <f>MIN(W480*(1+W$6/Setup!$C$13),W$7)</f>
        <v/>
      </c>
      <c r="BV481">
        <f>MIN(X480*(1+X$6/Setup!$C$13),X$7)</f>
        <v/>
      </c>
      <c r="BW481">
        <f>MIN(Y480*(1+Y$6/Setup!$C$13),Y$7)</f>
        <v/>
      </c>
      <c r="BX481">
        <f>MIN(Z480*(1+Z$6/Setup!$C$13),Z$7)</f>
        <v/>
      </c>
      <c r="BY481">
        <f>MIN(AA480*(1+AA$6/Setup!$C$13),AA$7)</f>
        <v/>
      </c>
      <c r="BZ481">
        <f>MIN(AB480*(1+AB$6/Setup!$C$13),AB$7)</f>
        <v/>
      </c>
      <c r="CA481">
        <f>MIN(AC480*(1+AC$6/Setup!$C$13),AC$7)</f>
        <v/>
      </c>
      <c r="CB481">
        <f>MIN(AD480*(1+AD$6/Setup!$C$13),AD$7)</f>
        <v/>
      </c>
      <c r="CC481">
        <f>MIN(AE480*(1+AE$6/Setup!$C$13),AE$7)</f>
        <v/>
      </c>
      <c r="CD481">
        <f>MIN(AF480*(1+AF$6/Setup!$C$13),AF$7)</f>
        <v/>
      </c>
      <c r="CE481">
        <f>MIN(AG480*(1+AG$6/Setup!$C$13),AG$7)</f>
        <v/>
      </c>
      <c r="CF481">
        <f>MIN(AH480*(1+AH$6/Setup!$C$13),AH$7)</f>
        <v/>
      </c>
      <c r="CG481">
        <f>MIN(AI480*(1+AI$6/Setup!$C$13),AI$7)</f>
        <v/>
      </c>
      <c r="CH481">
        <f>MIN(AJ480*(1+AJ$6/Setup!$C$13),AJ$7)</f>
        <v/>
      </c>
      <c r="CI481">
        <f>MIN(AK480*(1+AK$6/Setup!$C$13),AK$7)</f>
        <v/>
      </c>
      <c r="CJ481">
        <f>MIN(AL480*(1+AL$6/Setup!$C$13),AL$7)</f>
        <v/>
      </c>
      <c r="CK481">
        <f>MIN(AM480*(1+AM$6/Setup!$C$13),AM$7)</f>
        <v/>
      </c>
      <c r="CL481">
        <f>MIN(AN480*(1+AN$6/Setup!$C$13),AN$7)</f>
        <v/>
      </c>
      <c r="CM481">
        <f>MIN(AO480*(1+AO$6/Setup!$C$13),AO$7)</f>
        <v/>
      </c>
      <c r="CN481">
        <f>MIN(AP480*(1+AP$6/Setup!$C$13),AP$7)</f>
        <v/>
      </c>
      <c r="CO481">
        <f>MIN(AQ480*(1+AQ$6/Setup!$C$13),AQ$7)</f>
        <v/>
      </c>
      <c r="CP481">
        <f>MIN(AR480*(1+AR$6/Setup!$C$13),AR$7)</f>
        <v/>
      </c>
      <c r="CQ481">
        <f>MIN(AS480*(1+AS$6/Setup!$C$13),AS$7)</f>
        <v/>
      </c>
      <c r="CR481">
        <f>MIN(AT480*(1+AT$6/Setup!$C$13),AT$7)</f>
        <v/>
      </c>
      <c r="CS481">
        <f>MIN(AU480*(1+AU$6/Setup!$C$13),AU$7)</f>
        <v/>
      </c>
      <c r="CT481">
        <f>MIN(AV480*(1+AV$6/Setup!$C$13),AV$7)</f>
        <v/>
      </c>
      <c r="CU481">
        <f>MIN(AW480*(1+AW$6/Setup!$C$13),AW$7)</f>
        <v/>
      </c>
      <c r="CV481">
        <f>MIN(AX480*(1+AX$6/Setup!$C$13),AX$7)</f>
        <v/>
      </c>
      <c r="CW481">
        <f>MIN(AY480*(1+AY$6/Setup!$C$13),AY$7)</f>
        <v/>
      </c>
      <c r="CX481">
        <f>MIN(AZ480*(1+AZ$6/Setup!$C$13),AZ$7)</f>
        <v/>
      </c>
      <c r="CY481">
        <f>MIN(BA480*(1+BA$6/Setup!$C$13),BA$7)</f>
        <v/>
      </c>
      <c r="CZ481">
        <f>MIN(BB480*(1+BB$6/Setup!$C$13),BB$7)</f>
        <v/>
      </c>
      <c r="DA481">
        <f>MIN(BC480*(1+BC$6/Setup!$C$13),BC$7)</f>
        <v/>
      </c>
      <c r="DB481">
        <f>MIN(BD480*(1+BD$6/Setup!$C$13),BD$7)</f>
        <v/>
      </c>
      <c r="DC481">
        <f>MIN(BE480*(1+BE$6/Setup!$C$13),BE$7)</f>
        <v/>
      </c>
      <c r="DD481">
        <f>MIN(BF480*(1+BF$6/Setup!$C$13),BF$7)</f>
        <v/>
      </c>
      <c r="DE481">
        <f>MIN(BG480*(1+BG$6/Setup!$C$13),BG$7)</f>
        <v/>
      </c>
      <c r="DF481">
        <f>MIN(BH480*(1+BH$6/Setup!$C$13),BH$7)</f>
        <v/>
      </c>
      <c r="DG481">
        <f>MIN(BI480*(1+BI$6/Setup!$C$13),BI$7)</f>
        <v/>
      </c>
      <c r="DH481">
        <f>MIN(BJ480*(1+BJ$6/Setup!$C$13),BJ$7)</f>
        <v/>
      </c>
      <c r="DI481">
        <f>MIN(BK480*(1+BK$6/Setup!$C$13),BK$7)</f>
        <v/>
      </c>
      <c r="DJ481">
        <f>MIN(BL480*(1+BL$6/Setup!$C$13),BL$7)</f>
        <v/>
      </c>
      <c r="DK481">
        <f>MIN(BM480*(1+BM$6/Setup!$C$13),BM$7)</f>
        <v/>
      </c>
      <c r="DL481">
        <f>MIN(BN480*(1+BN$6/Setup!$C$13),BN$7)</f>
        <v/>
      </c>
      <c r="DM481">
        <f>MIN(BO480*(1+BO$6/Setup!$C$13),BO$7)</f>
        <v/>
      </c>
      <c r="DN481">
        <f>MIN(BP480*(1+BP$6/Setup!$C$13),BP$7)</f>
        <v/>
      </c>
      <c r="DO481">
        <f>MIN(BQ480*(1+BQ$6/Setup!$C$13),BQ$7)</f>
        <v/>
      </c>
      <c r="DP481">
        <f>MIN(T480*(1+T$6/Setup!$C$13)-BR481,$H481)</f>
        <v/>
      </c>
      <c r="DQ481">
        <f>MIN(U480*(1+U$6/Setup!$C$13)-BS481,MAX(0,$H481-SUM($DP481:DP481)))</f>
        <v/>
      </c>
      <c r="DR481">
        <f>MIN(V480*(1+V$6/Setup!$C$13)-BT481,MAX(0,$H481-SUM($DP481:DQ481)))</f>
        <v/>
      </c>
      <c r="DS481">
        <f>MIN(W480*(1+W$6/Setup!$C$13)-BU481,MAX(0,$H481-SUM($DP481:DR481)))</f>
        <v/>
      </c>
      <c r="DT481">
        <f>MIN(X480*(1+X$6/Setup!$C$13)-BV481,MAX(0,$H481-SUM($DP481:DS481)))</f>
        <v/>
      </c>
      <c r="DU481">
        <f>MIN(Y480*(1+Y$6/Setup!$C$13)-BW481,MAX(0,$H481-SUM($DP481:DT481)))</f>
        <v/>
      </c>
      <c r="DV481">
        <f>MIN(Z480*(1+Z$6/Setup!$C$13)-BX481,MAX(0,$H481-SUM($DP481:DU481)))</f>
        <v/>
      </c>
      <c r="DW481">
        <f>MIN(AA480*(1+AA$6/Setup!$C$13)-BY481,MAX(0,$H481-SUM($DP481:DV481)))</f>
        <v/>
      </c>
      <c r="DX481">
        <f>MIN(AB480*(1+AB$6/Setup!$C$13)-BZ481,MAX(0,$H481-SUM($DP481:DW481)))</f>
        <v/>
      </c>
      <c r="DY481">
        <f>MIN(AC480*(1+AC$6/Setup!$C$13)-CA481,MAX(0,$H481-SUM($DP481:DX481)))</f>
        <v/>
      </c>
      <c r="DZ481">
        <f>MIN(AD480*(1+AD$6/Setup!$C$13)-CB481,MAX(0,$H481-SUM($DP481:DY481)))</f>
        <v/>
      </c>
      <c r="EA481">
        <f>MIN(AE480*(1+AE$6/Setup!$C$13)-CC481,MAX(0,$H481-SUM($DP481:DZ481)))</f>
        <v/>
      </c>
      <c r="EB481">
        <f>MIN(AF480*(1+AF$6/Setup!$C$13)-CD481,MAX(0,$H481-SUM($DP481:EA481)))</f>
        <v/>
      </c>
      <c r="EC481">
        <f>MIN(AG480*(1+AG$6/Setup!$C$13)-CE481,MAX(0,$H481-SUM($DP481:EB481)))</f>
        <v/>
      </c>
      <c r="ED481">
        <f>MIN(AH480*(1+AH$6/Setup!$C$13)-CF481,MAX(0,$H481-SUM($DP481:EC481)))</f>
        <v/>
      </c>
      <c r="EE481">
        <f>MIN(AI480*(1+AI$6/Setup!$C$13)-CG481,MAX(0,$H481-SUM($DP481:ED481)))</f>
        <v/>
      </c>
      <c r="EF481">
        <f>MIN(AJ480*(1+AJ$6/Setup!$C$13)-CH481,MAX(0,$H481-SUM($DP481:EE481)))</f>
        <v/>
      </c>
      <c r="EG481">
        <f>MIN(AK480*(1+AK$6/Setup!$C$13)-CI481,MAX(0,$H481-SUM($DP481:EF481)))</f>
        <v/>
      </c>
      <c r="EH481">
        <f>MIN(AL480*(1+AL$6/Setup!$C$13)-CJ481,MAX(0,$H481-SUM($DP481:EG481)))</f>
        <v/>
      </c>
      <c r="EI481">
        <f>MIN(AM480*(1+AM$6/Setup!$C$13)-CK481,MAX(0,$H481-SUM($DP481:EH481)))</f>
        <v/>
      </c>
      <c r="EJ481">
        <f>MIN(AN480*(1+AN$6/Setup!$C$13)-CL481,MAX(0,$H481-SUM($DP481:EI481)))</f>
        <v/>
      </c>
      <c r="EK481">
        <f>MIN(AO480*(1+AO$6/Setup!$C$13)-CM481,MAX(0,$H481-SUM($DP481:EJ481)))</f>
        <v/>
      </c>
      <c r="EL481">
        <f>MIN(AP480*(1+AP$6/Setup!$C$13)-CN481,MAX(0,$H481-SUM($DP481:EK481)))</f>
        <v/>
      </c>
      <c r="EM481">
        <f>MIN(AQ480*(1+AQ$6/Setup!$C$13)-CO481,MAX(0,$H481-SUM($DP481:EL481)))</f>
        <v/>
      </c>
      <c r="EN481">
        <f>MIN(AR480*(1+AR$6/Setup!$C$13)-CP481,MAX(0,$H481-SUM($DP481:EM481)))</f>
        <v/>
      </c>
      <c r="EO481">
        <f>MIN(AS480*(1+AS$6/Setup!$C$13)-CQ481,MAX(0,$H481-SUM($DP481:EN481)))</f>
        <v/>
      </c>
      <c r="EP481">
        <f>MIN(AT480*(1+AT$6/Setup!$C$13)-CR481,MAX(0,$H481-SUM($DP481:EO481)))</f>
        <v/>
      </c>
      <c r="EQ481">
        <f>MIN(AU480*(1+AU$6/Setup!$C$13)-CS481,MAX(0,$H481-SUM($DP481:EP481)))</f>
        <v/>
      </c>
      <c r="ER481">
        <f>MIN(AV480*(1+AV$6/Setup!$C$13)-CT481,MAX(0,$H481-SUM($DP481:EQ481)))</f>
        <v/>
      </c>
      <c r="ES481">
        <f>MIN(AW480*(1+AW$6/Setup!$C$13)-CU481,MAX(0,$H481-SUM($DP481:ER481)))</f>
        <v/>
      </c>
      <c r="ET481">
        <f>MIN(AX480*(1+AX$6/Setup!$C$13)-CV481,MAX(0,$H481-SUM($DP481:ES481)))</f>
        <v/>
      </c>
      <c r="EU481">
        <f>MIN(AY480*(1+AY$6/Setup!$C$13)-CW481,MAX(0,$H481-SUM($DP481:ET481)))</f>
        <v/>
      </c>
      <c r="EV481">
        <f>MIN(AZ480*(1+AZ$6/Setup!$C$13)-CX481,MAX(0,$H481-SUM($DP481:EU481)))</f>
        <v/>
      </c>
      <c r="EW481">
        <f>MIN(BA480*(1+BA$6/Setup!$C$13)-CY481,MAX(0,$H481-SUM($DP481:EV481)))</f>
        <v/>
      </c>
      <c r="EX481">
        <f>MIN(BB480*(1+BB$6/Setup!$C$13)-CZ481,MAX(0,$H481-SUM($DP481:EW481)))</f>
        <v/>
      </c>
      <c r="EY481">
        <f>MIN(BC480*(1+BC$6/Setup!$C$13)-DA481,MAX(0,$H481-SUM($DP481:EX481)))</f>
        <v/>
      </c>
      <c r="EZ481">
        <f>MIN(BD480*(1+BD$6/Setup!$C$13)-DB481,MAX(0,$H481-SUM($DP481:EY481)))</f>
        <v/>
      </c>
      <c r="FA481">
        <f>MIN(BE480*(1+BE$6/Setup!$C$13)-DC481,MAX(0,$H481-SUM($DP481:EZ481)))</f>
        <v/>
      </c>
      <c r="FB481">
        <f>MIN(BF480*(1+BF$6/Setup!$C$13)-DD481,MAX(0,$H481-SUM($DP481:FA481)))</f>
        <v/>
      </c>
      <c r="FC481">
        <f>MIN(BG480*(1+BG$6/Setup!$C$13)-DE481,MAX(0,$H481-SUM($DP481:FB481)))</f>
        <v/>
      </c>
      <c r="FD481">
        <f>MIN(BH480*(1+BH$6/Setup!$C$13)-DF481,MAX(0,$H481-SUM($DP481:FC481)))</f>
        <v/>
      </c>
      <c r="FE481">
        <f>MIN(BI480*(1+BI$6/Setup!$C$13)-DG481,MAX(0,$H481-SUM($DP481:FD481)))</f>
        <v/>
      </c>
      <c r="FF481">
        <f>MIN(BJ480*(1+BJ$6/Setup!$C$13)-DH481,MAX(0,$H481-SUM($DP481:FE481)))</f>
        <v/>
      </c>
      <c r="FG481">
        <f>MIN(BK480*(1+BK$6/Setup!$C$13)-DI481,MAX(0,$H481-SUM($DP481:FF481)))</f>
        <v/>
      </c>
      <c r="FH481">
        <f>MIN(BL480*(1+BL$6/Setup!$C$13)-DJ481,MAX(0,$H481-SUM($DP481:FG481)))</f>
        <v/>
      </c>
      <c r="FI481">
        <f>MIN(BM480*(1+BM$6/Setup!$C$13)-DK481,MAX(0,$H481-SUM($DP481:FH481)))</f>
        <v/>
      </c>
      <c r="FJ481">
        <f>MIN(BN480*(1+BN$6/Setup!$C$13)-DL481,MAX(0,$H481-SUM($DP481:FI481)))</f>
        <v/>
      </c>
      <c r="FK481">
        <f>MIN(BO480*(1+BO$6/Setup!$C$13)-DM481,MAX(0,$H481-SUM($DP481:FJ481)))</f>
        <v/>
      </c>
      <c r="FL481">
        <f>MIN(BP480*(1+BP$6/Setup!$C$13)-DN481,MAX(0,$H481-SUM($DP481:FK481)))</f>
        <v/>
      </c>
      <c r="FM481">
        <f>MIN(BQ480*(1+BQ$6/Setup!$C$13)-DO481,MAX(0,$H481-SUM($DP481:FL481)))</f>
        <v/>
      </c>
    </row>
    <row r="482">
      <c r="A482">
        <f>A481+1</f>
        <v/>
      </c>
      <c r="B482">
        <f>IF(Setup!$C$6="Every week",Setup!$C$7+7*(A482-1),IF(Setup!$C$6="Every 2 weeks",Setup!$C$7+14*(A482-1),IF(Setup!$C$6="Every month",EDATE(Setup!$C$7,A482-1),EOMONTH(Setup!$C$7,INT((A482-1+Setup!$C$20)/2)-1)+MIN(IF(MOD(A482-1+Setup!$C$20,2)=0,Setup!$C$18,Setup!$C$19),DAY(EOMONTH(Setup!$C$7,INT((A482-1+Setup!$C$20)/2)))))))</f>
        <v/>
      </c>
      <c r="C482">
        <f>N('Paycheck Plan'!J478)</f>
        <v/>
      </c>
      <c r="D482">
        <f>N('Paycheck Plan'!K478)</f>
        <v/>
      </c>
      <c r="E482">
        <f>MIN(MAX(0,Setup!$C$10-F481),MAX(0,Setup!$C$8+C482-G482))</f>
        <v/>
      </c>
      <c r="F482">
        <f>F481+E482</f>
        <v/>
      </c>
      <c r="G482">
        <f>MIN(Setup!$C$14,MAX(0,Setup!$C$8+C482))</f>
        <v/>
      </c>
      <c r="H482">
        <f>MAX(0,Setup!$C$8+C482-G482-E482)+SUM($T$7:$BQ$7)-SUM(BR482:DO482)</f>
        <v/>
      </c>
      <c r="I482">
        <f>SUMPRODUCT(T481:BQ481,$T$6:$BQ$6)/Setup!$C$13</f>
        <v/>
      </c>
      <c r="J482">
        <f>SUM(T482:BQ482)</f>
        <v/>
      </c>
      <c r="K482">
        <f>IF(MAX(DP482:FM482)&gt;0,MATCH(MAX(DP482:FM482),DP482:FM482,0),1)</f>
        <v/>
      </c>
      <c r="T482">
        <f>MAX(0,T481*(1+T$6/Setup!$C$13)-BR482-DP482)+IF($K482=1,$D482,0)</f>
        <v/>
      </c>
      <c r="U482">
        <f>MAX(0,U481*(1+U$6/Setup!$C$13)-BS482-DQ482)+IF($K482=2,$D482,0)</f>
        <v/>
      </c>
      <c r="V482">
        <f>MAX(0,V481*(1+V$6/Setup!$C$13)-BT482-DR482)+IF($K482=3,$D482,0)</f>
        <v/>
      </c>
      <c r="W482">
        <f>MAX(0,W481*(1+W$6/Setup!$C$13)-BU482-DS482)+IF($K482=4,$D482,0)</f>
        <v/>
      </c>
      <c r="X482">
        <f>MAX(0,X481*(1+X$6/Setup!$C$13)-BV482-DT482)+IF($K482=5,$D482,0)</f>
        <v/>
      </c>
      <c r="Y482">
        <f>MAX(0,Y481*(1+Y$6/Setup!$C$13)-BW482-DU482)+IF($K482=6,$D482,0)</f>
        <v/>
      </c>
      <c r="Z482">
        <f>MAX(0,Z481*(1+Z$6/Setup!$C$13)-BX482-DV482)+IF($K482=7,$D482,0)</f>
        <v/>
      </c>
      <c r="AA482">
        <f>MAX(0,AA481*(1+AA$6/Setup!$C$13)-BY482-DW482)+IF($K482=8,$D482,0)</f>
        <v/>
      </c>
      <c r="AB482">
        <f>MAX(0,AB481*(1+AB$6/Setup!$C$13)-BZ482-DX482)+IF($K482=9,$D482,0)</f>
        <v/>
      </c>
      <c r="AC482">
        <f>MAX(0,AC481*(1+AC$6/Setup!$C$13)-CA482-DY482)+IF($K482=10,$D482,0)</f>
        <v/>
      </c>
      <c r="AD482">
        <f>MAX(0,AD481*(1+AD$6/Setup!$C$13)-CB482-DZ482)+IF($K482=11,$D482,0)</f>
        <v/>
      </c>
      <c r="AE482">
        <f>MAX(0,AE481*(1+AE$6/Setup!$C$13)-CC482-EA482)+IF($K482=12,$D482,0)</f>
        <v/>
      </c>
      <c r="AF482">
        <f>MAX(0,AF481*(1+AF$6/Setup!$C$13)-CD482-EB482)+IF($K482=13,$D482,0)</f>
        <v/>
      </c>
      <c r="AG482">
        <f>MAX(0,AG481*(1+AG$6/Setup!$C$13)-CE482-EC482)+IF($K482=14,$D482,0)</f>
        <v/>
      </c>
      <c r="AH482">
        <f>MAX(0,AH481*(1+AH$6/Setup!$C$13)-CF482-ED482)+IF($K482=15,$D482,0)</f>
        <v/>
      </c>
      <c r="AI482">
        <f>MAX(0,AI481*(1+AI$6/Setup!$C$13)-CG482-EE482)+IF($K482=16,$D482,0)</f>
        <v/>
      </c>
      <c r="AJ482">
        <f>MAX(0,AJ481*(1+AJ$6/Setup!$C$13)-CH482-EF482)+IF($K482=17,$D482,0)</f>
        <v/>
      </c>
      <c r="AK482">
        <f>MAX(0,AK481*(1+AK$6/Setup!$C$13)-CI482-EG482)+IF($K482=18,$D482,0)</f>
        <v/>
      </c>
      <c r="AL482">
        <f>MAX(0,AL481*(1+AL$6/Setup!$C$13)-CJ482-EH482)+IF($K482=19,$D482,0)</f>
        <v/>
      </c>
      <c r="AM482">
        <f>MAX(0,AM481*(1+AM$6/Setup!$C$13)-CK482-EI482)+IF($K482=20,$D482,0)</f>
        <v/>
      </c>
      <c r="AN482">
        <f>MAX(0,AN481*(1+AN$6/Setup!$C$13)-CL482-EJ482)+IF($K482=21,$D482,0)</f>
        <v/>
      </c>
      <c r="AO482">
        <f>MAX(0,AO481*(1+AO$6/Setup!$C$13)-CM482-EK482)+IF($K482=22,$D482,0)</f>
        <v/>
      </c>
      <c r="AP482">
        <f>MAX(0,AP481*(1+AP$6/Setup!$C$13)-CN482-EL482)+IF($K482=23,$D482,0)</f>
        <v/>
      </c>
      <c r="AQ482">
        <f>MAX(0,AQ481*(1+AQ$6/Setup!$C$13)-CO482-EM482)+IF($K482=24,$D482,0)</f>
        <v/>
      </c>
      <c r="AR482">
        <f>MAX(0,AR481*(1+AR$6/Setup!$C$13)-CP482-EN482)+IF($K482=25,$D482,0)</f>
        <v/>
      </c>
      <c r="AS482">
        <f>MAX(0,AS481*(1+AS$6/Setup!$C$13)-CQ482-EO482)+IF($K482=26,$D482,0)</f>
        <v/>
      </c>
      <c r="AT482">
        <f>MAX(0,AT481*(1+AT$6/Setup!$C$13)-CR482-EP482)+IF($K482=27,$D482,0)</f>
        <v/>
      </c>
      <c r="AU482">
        <f>MAX(0,AU481*(1+AU$6/Setup!$C$13)-CS482-EQ482)+IF($K482=28,$D482,0)</f>
        <v/>
      </c>
      <c r="AV482">
        <f>MAX(0,AV481*(1+AV$6/Setup!$C$13)-CT482-ER482)+IF($K482=29,$D482,0)</f>
        <v/>
      </c>
      <c r="AW482">
        <f>MAX(0,AW481*(1+AW$6/Setup!$C$13)-CU482-ES482)+IF($K482=30,$D482,0)</f>
        <v/>
      </c>
      <c r="AX482">
        <f>MAX(0,AX481*(1+AX$6/Setup!$C$13)-CV482-ET482)+IF($K482=31,$D482,0)</f>
        <v/>
      </c>
      <c r="AY482">
        <f>MAX(0,AY481*(1+AY$6/Setup!$C$13)-CW482-EU482)+IF($K482=32,$D482,0)</f>
        <v/>
      </c>
      <c r="AZ482">
        <f>MAX(0,AZ481*(1+AZ$6/Setup!$C$13)-CX482-EV482)+IF($K482=33,$D482,0)</f>
        <v/>
      </c>
      <c r="BA482">
        <f>MAX(0,BA481*(1+BA$6/Setup!$C$13)-CY482-EW482)+IF($K482=34,$D482,0)</f>
        <v/>
      </c>
      <c r="BB482">
        <f>MAX(0,BB481*(1+BB$6/Setup!$C$13)-CZ482-EX482)+IF($K482=35,$D482,0)</f>
        <v/>
      </c>
      <c r="BC482">
        <f>MAX(0,BC481*(1+BC$6/Setup!$C$13)-DA482-EY482)+IF($K482=36,$D482,0)</f>
        <v/>
      </c>
      <c r="BD482">
        <f>MAX(0,BD481*(1+BD$6/Setup!$C$13)-DB482-EZ482)+IF($K482=37,$D482,0)</f>
        <v/>
      </c>
      <c r="BE482">
        <f>MAX(0,BE481*(1+BE$6/Setup!$C$13)-DC482-FA482)+IF($K482=38,$D482,0)</f>
        <v/>
      </c>
      <c r="BF482">
        <f>MAX(0,BF481*(1+BF$6/Setup!$C$13)-DD482-FB482)+IF($K482=39,$D482,0)</f>
        <v/>
      </c>
      <c r="BG482">
        <f>MAX(0,BG481*(1+BG$6/Setup!$C$13)-DE482-FC482)+IF($K482=40,$D482,0)</f>
        <v/>
      </c>
      <c r="BH482">
        <f>MAX(0,BH481*(1+BH$6/Setup!$C$13)-DF482-FD482)+IF($K482=41,$D482,0)</f>
        <v/>
      </c>
      <c r="BI482">
        <f>MAX(0,BI481*(1+BI$6/Setup!$C$13)-DG482-FE482)+IF($K482=42,$D482,0)</f>
        <v/>
      </c>
      <c r="BJ482">
        <f>MAX(0,BJ481*(1+BJ$6/Setup!$C$13)-DH482-FF482)+IF($K482=43,$D482,0)</f>
        <v/>
      </c>
      <c r="BK482">
        <f>MAX(0,BK481*(1+BK$6/Setup!$C$13)-DI482-FG482)+IF($K482=44,$D482,0)</f>
        <v/>
      </c>
      <c r="BL482">
        <f>MAX(0,BL481*(1+BL$6/Setup!$C$13)-DJ482-FH482)+IF($K482=45,$D482,0)</f>
        <v/>
      </c>
      <c r="BM482">
        <f>MAX(0,BM481*(1+BM$6/Setup!$C$13)-DK482-FI482)+IF($K482=46,$D482,0)</f>
        <v/>
      </c>
      <c r="BN482">
        <f>MAX(0,BN481*(1+BN$6/Setup!$C$13)-DL482-FJ482)+IF($K482=47,$D482,0)</f>
        <v/>
      </c>
      <c r="BO482">
        <f>MAX(0,BO481*(1+BO$6/Setup!$C$13)-DM482-FK482)+IF($K482=48,$D482,0)</f>
        <v/>
      </c>
      <c r="BP482">
        <f>MAX(0,BP481*(1+BP$6/Setup!$C$13)-DN482-FL482)+IF($K482=49,$D482,0)</f>
        <v/>
      </c>
      <c r="BQ482">
        <f>MAX(0,BQ481*(1+BQ$6/Setup!$C$13)-DO482-FM482)+IF($K482=50,$D482,0)</f>
        <v/>
      </c>
      <c r="BR482">
        <f>MIN(T481*(1+T$6/Setup!$C$13),T$7)</f>
        <v/>
      </c>
      <c r="BS482">
        <f>MIN(U481*(1+U$6/Setup!$C$13),U$7)</f>
        <v/>
      </c>
      <c r="BT482">
        <f>MIN(V481*(1+V$6/Setup!$C$13),V$7)</f>
        <v/>
      </c>
      <c r="BU482">
        <f>MIN(W481*(1+W$6/Setup!$C$13),W$7)</f>
        <v/>
      </c>
      <c r="BV482">
        <f>MIN(X481*(1+X$6/Setup!$C$13),X$7)</f>
        <v/>
      </c>
      <c r="BW482">
        <f>MIN(Y481*(1+Y$6/Setup!$C$13),Y$7)</f>
        <v/>
      </c>
      <c r="BX482">
        <f>MIN(Z481*(1+Z$6/Setup!$C$13),Z$7)</f>
        <v/>
      </c>
      <c r="BY482">
        <f>MIN(AA481*(1+AA$6/Setup!$C$13),AA$7)</f>
        <v/>
      </c>
      <c r="BZ482">
        <f>MIN(AB481*(1+AB$6/Setup!$C$13),AB$7)</f>
        <v/>
      </c>
      <c r="CA482">
        <f>MIN(AC481*(1+AC$6/Setup!$C$13),AC$7)</f>
        <v/>
      </c>
      <c r="CB482">
        <f>MIN(AD481*(1+AD$6/Setup!$C$13),AD$7)</f>
        <v/>
      </c>
      <c r="CC482">
        <f>MIN(AE481*(1+AE$6/Setup!$C$13),AE$7)</f>
        <v/>
      </c>
      <c r="CD482">
        <f>MIN(AF481*(1+AF$6/Setup!$C$13),AF$7)</f>
        <v/>
      </c>
      <c r="CE482">
        <f>MIN(AG481*(1+AG$6/Setup!$C$13),AG$7)</f>
        <v/>
      </c>
      <c r="CF482">
        <f>MIN(AH481*(1+AH$6/Setup!$C$13),AH$7)</f>
        <v/>
      </c>
      <c r="CG482">
        <f>MIN(AI481*(1+AI$6/Setup!$C$13),AI$7)</f>
        <v/>
      </c>
      <c r="CH482">
        <f>MIN(AJ481*(1+AJ$6/Setup!$C$13),AJ$7)</f>
        <v/>
      </c>
      <c r="CI482">
        <f>MIN(AK481*(1+AK$6/Setup!$C$13),AK$7)</f>
        <v/>
      </c>
      <c r="CJ482">
        <f>MIN(AL481*(1+AL$6/Setup!$C$13),AL$7)</f>
        <v/>
      </c>
      <c r="CK482">
        <f>MIN(AM481*(1+AM$6/Setup!$C$13),AM$7)</f>
        <v/>
      </c>
      <c r="CL482">
        <f>MIN(AN481*(1+AN$6/Setup!$C$13),AN$7)</f>
        <v/>
      </c>
      <c r="CM482">
        <f>MIN(AO481*(1+AO$6/Setup!$C$13),AO$7)</f>
        <v/>
      </c>
      <c r="CN482">
        <f>MIN(AP481*(1+AP$6/Setup!$C$13),AP$7)</f>
        <v/>
      </c>
      <c r="CO482">
        <f>MIN(AQ481*(1+AQ$6/Setup!$C$13),AQ$7)</f>
        <v/>
      </c>
      <c r="CP482">
        <f>MIN(AR481*(1+AR$6/Setup!$C$13),AR$7)</f>
        <v/>
      </c>
      <c r="CQ482">
        <f>MIN(AS481*(1+AS$6/Setup!$C$13),AS$7)</f>
        <v/>
      </c>
      <c r="CR482">
        <f>MIN(AT481*(1+AT$6/Setup!$C$13),AT$7)</f>
        <v/>
      </c>
      <c r="CS482">
        <f>MIN(AU481*(1+AU$6/Setup!$C$13),AU$7)</f>
        <v/>
      </c>
      <c r="CT482">
        <f>MIN(AV481*(1+AV$6/Setup!$C$13),AV$7)</f>
        <v/>
      </c>
      <c r="CU482">
        <f>MIN(AW481*(1+AW$6/Setup!$C$13),AW$7)</f>
        <v/>
      </c>
      <c r="CV482">
        <f>MIN(AX481*(1+AX$6/Setup!$C$13),AX$7)</f>
        <v/>
      </c>
      <c r="CW482">
        <f>MIN(AY481*(1+AY$6/Setup!$C$13),AY$7)</f>
        <v/>
      </c>
      <c r="CX482">
        <f>MIN(AZ481*(1+AZ$6/Setup!$C$13),AZ$7)</f>
        <v/>
      </c>
      <c r="CY482">
        <f>MIN(BA481*(1+BA$6/Setup!$C$13),BA$7)</f>
        <v/>
      </c>
      <c r="CZ482">
        <f>MIN(BB481*(1+BB$6/Setup!$C$13),BB$7)</f>
        <v/>
      </c>
      <c r="DA482">
        <f>MIN(BC481*(1+BC$6/Setup!$C$13),BC$7)</f>
        <v/>
      </c>
      <c r="DB482">
        <f>MIN(BD481*(1+BD$6/Setup!$C$13),BD$7)</f>
        <v/>
      </c>
      <c r="DC482">
        <f>MIN(BE481*(1+BE$6/Setup!$C$13),BE$7)</f>
        <v/>
      </c>
      <c r="DD482">
        <f>MIN(BF481*(1+BF$6/Setup!$C$13),BF$7)</f>
        <v/>
      </c>
      <c r="DE482">
        <f>MIN(BG481*(1+BG$6/Setup!$C$13),BG$7)</f>
        <v/>
      </c>
      <c r="DF482">
        <f>MIN(BH481*(1+BH$6/Setup!$C$13),BH$7)</f>
        <v/>
      </c>
      <c r="DG482">
        <f>MIN(BI481*(1+BI$6/Setup!$C$13),BI$7)</f>
        <v/>
      </c>
      <c r="DH482">
        <f>MIN(BJ481*(1+BJ$6/Setup!$C$13),BJ$7)</f>
        <v/>
      </c>
      <c r="DI482">
        <f>MIN(BK481*(1+BK$6/Setup!$C$13),BK$7)</f>
        <v/>
      </c>
      <c r="DJ482">
        <f>MIN(BL481*(1+BL$6/Setup!$C$13),BL$7)</f>
        <v/>
      </c>
      <c r="DK482">
        <f>MIN(BM481*(1+BM$6/Setup!$C$13),BM$7)</f>
        <v/>
      </c>
      <c r="DL482">
        <f>MIN(BN481*(1+BN$6/Setup!$C$13),BN$7)</f>
        <v/>
      </c>
      <c r="DM482">
        <f>MIN(BO481*(1+BO$6/Setup!$C$13),BO$7)</f>
        <v/>
      </c>
      <c r="DN482">
        <f>MIN(BP481*(1+BP$6/Setup!$C$13),BP$7)</f>
        <v/>
      </c>
      <c r="DO482">
        <f>MIN(BQ481*(1+BQ$6/Setup!$C$13),BQ$7)</f>
        <v/>
      </c>
      <c r="DP482">
        <f>MIN(T481*(1+T$6/Setup!$C$13)-BR482,$H482)</f>
        <v/>
      </c>
      <c r="DQ482">
        <f>MIN(U481*(1+U$6/Setup!$C$13)-BS482,MAX(0,$H482-SUM($DP482:DP482)))</f>
        <v/>
      </c>
      <c r="DR482">
        <f>MIN(V481*(1+V$6/Setup!$C$13)-BT482,MAX(0,$H482-SUM($DP482:DQ482)))</f>
        <v/>
      </c>
      <c r="DS482">
        <f>MIN(W481*(1+W$6/Setup!$C$13)-BU482,MAX(0,$H482-SUM($DP482:DR482)))</f>
        <v/>
      </c>
      <c r="DT482">
        <f>MIN(X481*(1+X$6/Setup!$C$13)-BV482,MAX(0,$H482-SUM($DP482:DS482)))</f>
        <v/>
      </c>
      <c r="DU482">
        <f>MIN(Y481*(1+Y$6/Setup!$C$13)-BW482,MAX(0,$H482-SUM($DP482:DT482)))</f>
        <v/>
      </c>
      <c r="DV482">
        <f>MIN(Z481*(1+Z$6/Setup!$C$13)-BX482,MAX(0,$H482-SUM($DP482:DU482)))</f>
        <v/>
      </c>
      <c r="DW482">
        <f>MIN(AA481*(1+AA$6/Setup!$C$13)-BY482,MAX(0,$H482-SUM($DP482:DV482)))</f>
        <v/>
      </c>
      <c r="DX482">
        <f>MIN(AB481*(1+AB$6/Setup!$C$13)-BZ482,MAX(0,$H482-SUM($DP482:DW482)))</f>
        <v/>
      </c>
      <c r="DY482">
        <f>MIN(AC481*(1+AC$6/Setup!$C$13)-CA482,MAX(0,$H482-SUM($DP482:DX482)))</f>
        <v/>
      </c>
      <c r="DZ482">
        <f>MIN(AD481*(1+AD$6/Setup!$C$13)-CB482,MAX(0,$H482-SUM($DP482:DY482)))</f>
        <v/>
      </c>
      <c r="EA482">
        <f>MIN(AE481*(1+AE$6/Setup!$C$13)-CC482,MAX(0,$H482-SUM($DP482:DZ482)))</f>
        <v/>
      </c>
      <c r="EB482">
        <f>MIN(AF481*(1+AF$6/Setup!$C$13)-CD482,MAX(0,$H482-SUM($DP482:EA482)))</f>
        <v/>
      </c>
      <c r="EC482">
        <f>MIN(AG481*(1+AG$6/Setup!$C$13)-CE482,MAX(0,$H482-SUM($DP482:EB482)))</f>
        <v/>
      </c>
      <c r="ED482">
        <f>MIN(AH481*(1+AH$6/Setup!$C$13)-CF482,MAX(0,$H482-SUM($DP482:EC482)))</f>
        <v/>
      </c>
      <c r="EE482">
        <f>MIN(AI481*(1+AI$6/Setup!$C$13)-CG482,MAX(0,$H482-SUM($DP482:ED482)))</f>
        <v/>
      </c>
      <c r="EF482">
        <f>MIN(AJ481*(1+AJ$6/Setup!$C$13)-CH482,MAX(0,$H482-SUM($DP482:EE482)))</f>
        <v/>
      </c>
      <c r="EG482">
        <f>MIN(AK481*(1+AK$6/Setup!$C$13)-CI482,MAX(0,$H482-SUM($DP482:EF482)))</f>
        <v/>
      </c>
      <c r="EH482">
        <f>MIN(AL481*(1+AL$6/Setup!$C$13)-CJ482,MAX(0,$H482-SUM($DP482:EG482)))</f>
        <v/>
      </c>
      <c r="EI482">
        <f>MIN(AM481*(1+AM$6/Setup!$C$13)-CK482,MAX(0,$H482-SUM($DP482:EH482)))</f>
        <v/>
      </c>
      <c r="EJ482">
        <f>MIN(AN481*(1+AN$6/Setup!$C$13)-CL482,MAX(0,$H482-SUM($DP482:EI482)))</f>
        <v/>
      </c>
      <c r="EK482">
        <f>MIN(AO481*(1+AO$6/Setup!$C$13)-CM482,MAX(0,$H482-SUM($DP482:EJ482)))</f>
        <v/>
      </c>
      <c r="EL482">
        <f>MIN(AP481*(1+AP$6/Setup!$C$13)-CN482,MAX(0,$H482-SUM($DP482:EK482)))</f>
        <v/>
      </c>
      <c r="EM482">
        <f>MIN(AQ481*(1+AQ$6/Setup!$C$13)-CO482,MAX(0,$H482-SUM($DP482:EL482)))</f>
        <v/>
      </c>
      <c r="EN482">
        <f>MIN(AR481*(1+AR$6/Setup!$C$13)-CP482,MAX(0,$H482-SUM($DP482:EM482)))</f>
        <v/>
      </c>
      <c r="EO482">
        <f>MIN(AS481*(1+AS$6/Setup!$C$13)-CQ482,MAX(0,$H482-SUM($DP482:EN482)))</f>
        <v/>
      </c>
      <c r="EP482">
        <f>MIN(AT481*(1+AT$6/Setup!$C$13)-CR482,MAX(0,$H482-SUM($DP482:EO482)))</f>
        <v/>
      </c>
      <c r="EQ482">
        <f>MIN(AU481*(1+AU$6/Setup!$C$13)-CS482,MAX(0,$H482-SUM($DP482:EP482)))</f>
        <v/>
      </c>
      <c r="ER482">
        <f>MIN(AV481*(1+AV$6/Setup!$C$13)-CT482,MAX(0,$H482-SUM($DP482:EQ482)))</f>
        <v/>
      </c>
      <c r="ES482">
        <f>MIN(AW481*(1+AW$6/Setup!$C$13)-CU482,MAX(0,$H482-SUM($DP482:ER482)))</f>
        <v/>
      </c>
      <c r="ET482">
        <f>MIN(AX481*(1+AX$6/Setup!$C$13)-CV482,MAX(0,$H482-SUM($DP482:ES482)))</f>
        <v/>
      </c>
      <c r="EU482">
        <f>MIN(AY481*(1+AY$6/Setup!$C$13)-CW482,MAX(0,$H482-SUM($DP482:ET482)))</f>
        <v/>
      </c>
      <c r="EV482">
        <f>MIN(AZ481*(1+AZ$6/Setup!$C$13)-CX482,MAX(0,$H482-SUM($DP482:EU482)))</f>
        <v/>
      </c>
      <c r="EW482">
        <f>MIN(BA481*(1+BA$6/Setup!$C$13)-CY482,MAX(0,$H482-SUM($DP482:EV482)))</f>
        <v/>
      </c>
      <c r="EX482">
        <f>MIN(BB481*(1+BB$6/Setup!$C$13)-CZ482,MAX(0,$H482-SUM($DP482:EW482)))</f>
        <v/>
      </c>
      <c r="EY482">
        <f>MIN(BC481*(1+BC$6/Setup!$C$13)-DA482,MAX(0,$H482-SUM($DP482:EX482)))</f>
        <v/>
      </c>
      <c r="EZ482">
        <f>MIN(BD481*(1+BD$6/Setup!$C$13)-DB482,MAX(0,$H482-SUM($DP482:EY482)))</f>
        <v/>
      </c>
      <c r="FA482">
        <f>MIN(BE481*(1+BE$6/Setup!$C$13)-DC482,MAX(0,$H482-SUM($DP482:EZ482)))</f>
        <v/>
      </c>
      <c r="FB482">
        <f>MIN(BF481*(1+BF$6/Setup!$C$13)-DD482,MAX(0,$H482-SUM($DP482:FA482)))</f>
        <v/>
      </c>
      <c r="FC482">
        <f>MIN(BG481*(1+BG$6/Setup!$C$13)-DE482,MAX(0,$H482-SUM($DP482:FB482)))</f>
        <v/>
      </c>
      <c r="FD482">
        <f>MIN(BH481*(1+BH$6/Setup!$C$13)-DF482,MAX(0,$H482-SUM($DP482:FC482)))</f>
        <v/>
      </c>
      <c r="FE482">
        <f>MIN(BI481*(1+BI$6/Setup!$C$13)-DG482,MAX(0,$H482-SUM($DP482:FD482)))</f>
        <v/>
      </c>
      <c r="FF482">
        <f>MIN(BJ481*(1+BJ$6/Setup!$C$13)-DH482,MAX(0,$H482-SUM($DP482:FE482)))</f>
        <v/>
      </c>
      <c r="FG482">
        <f>MIN(BK481*(1+BK$6/Setup!$C$13)-DI482,MAX(0,$H482-SUM($DP482:FF482)))</f>
        <v/>
      </c>
      <c r="FH482">
        <f>MIN(BL481*(1+BL$6/Setup!$C$13)-DJ482,MAX(0,$H482-SUM($DP482:FG482)))</f>
        <v/>
      </c>
      <c r="FI482">
        <f>MIN(BM481*(1+BM$6/Setup!$C$13)-DK482,MAX(0,$H482-SUM($DP482:FH482)))</f>
        <v/>
      </c>
      <c r="FJ482">
        <f>MIN(BN481*(1+BN$6/Setup!$C$13)-DL482,MAX(0,$H482-SUM($DP482:FI482)))</f>
        <v/>
      </c>
      <c r="FK482">
        <f>MIN(BO481*(1+BO$6/Setup!$C$13)-DM482,MAX(0,$H482-SUM($DP482:FJ482)))</f>
        <v/>
      </c>
      <c r="FL482">
        <f>MIN(BP481*(1+BP$6/Setup!$C$13)-DN482,MAX(0,$H482-SUM($DP482:FK482)))</f>
        <v/>
      </c>
      <c r="FM482">
        <f>MIN(BQ481*(1+BQ$6/Setup!$C$13)-DO482,MAX(0,$H482-SUM($DP482:FL482)))</f>
        <v/>
      </c>
    </row>
    <row r="483">
      <c r="A483">
        <f>A482+1</f>
        <v/>
      </c>
      <c r="B483">
        <f>IF(Setup!$C$6="Every week",Setup!$C$7+7*(A483-1),IF(Setup!$C$6="Every 2 weeks",Setup!$C$7+14*(A483-1),IF(Setup!$C$6="Every month",EDATE(Setup!$C$7,A483-1),EOMONTH(Setup!$C$7,INT((A483-1+Setup!$C$20)/2)-1)+MIN(IF(MOD(A483-1+Setup!$C$20,2)=0,Setup!$C$18,Setup!$C$19),DAY(EOMONTH(Setup!$C$7,INT((A483-1+Setup!$C$20)/2)))))))</f>
        <v/>
      </c>
      <c r="C483">
        <f>N('Paycheck Plan'!J479)</f>
        <v/>
      </c>
      <c r="D483">
        <f>N('Paycheck Plan'!K479)</f>
        <v/>
      </c>
      <c r="E483">
        <f>MIN(MAX(0,Setup!$C$10-F482),MAX(0,Setup!$C$8+C483-G483))</f>
        <v/>
      </c>
      <c r="F483">
        <f>F482+E483</f>
        <v/>
      </c>
      <c r="G483">
        <f>MIN(Setup!$C$14,MAX(0,Setup!$C$8+C483))</f>
        <v/>
      </c>
      <c r="H483">
        <f>MAX(0,Setup!$C$8+C483-G483-E483)+SUM($T$7:$BQ$7)-SUM(BR483:DO483)</f>
        <v/>
      </c>
      <c r="I483">
        <f>SUMPRODUCT(T482:BQ482,$T$6:$BQ$6)/Setup!$C$13</f>
        <v/>
      </c>
      <c r="J483">
        <f>SUM(T483:BQ483)</f>
        <v/>
      </c>
      <c r="K483">
        <f>IF(MAX(DP483:FM483)&gt;0,MATCH(MAX(DP483:FM483),DP483:FM483,0),1)</f>
        <v/>
      </c>
      <c r="T483">
        <f>MAX(0,T482*(1+T$6/Setup!$C$13)-BR483-DP483)+IF($K483=1,$D483,0)</f>
        <v/>
      </c>
      <c r="U483">
        <f>MAX(0,U482*(1+U$6/Setup!$C$13)-BS483-DQ483)+IF($K483=2,$D483,0)</f>
        <v/>
      </c>
      <c r="V483">
        <f>MAX(0,V482*(1+V$6/Setup!$C$13)-BT483-DR483)+IF($K483=3,$D483,0)</f>
        <v/>
      </c>
      <c r="W483">
        <f>MAX(0,W482*(1+W$6/Setup!$C$13)-BU483-DS483)+IF($K483=4,$D483,0)</f>
        <v/>
      </c>
      <c r="X483">
        <f>MAX(0,X482*(1+X$6/Setup!$C$13)-BV483-DT483)+IF($K483=5,$D483,0)</f>
        <v/>
      </c>
      <c r="Y483">
        <f>MAX(0,Y482*(1+Y$6/Setup!$C$13)-BW483-DU483)+IF($K483=6,$D483,0)</f>
        <v/>
      </c>
      <c r="Z483">
        <f>MAX(0,Z482*(1+Z$6/Setup!$C$13)-BX483-DV483)+IF($K483=7,$D483,0)</f>
        <v/>
      </c>
      <c r="AA483">
        <f>MAX(0,AA482*(1+AA$6/Setup!$C$13)-BY483-DW483)+IF($K483=8,$D483,0)</f>
        <v/>
      </c>
      <c r="AB483">
        <f>MAX(0,AB482*(1+AB$6/Setup!$C$13)-BZ483-DX483)+IF($K483=9,$D483,0)</f>
        <v/>
      </c>
      <c r="AC483">
        <f>MAX(0,AC482*(1+AC$6/Setup!$C$13)-CA483-DY483)+IF($K483=10,$D483,0)</f>
        <v/>
      </c>
      <c r="AD483">
        <f>MAX(0,AD482*(1+AD$6/Setup!$C$13)-CB483-DZ483)+IF($K483=11,$D483,0)</f>
        <v/>
      </c>
      <c r="AE483">
        <f>MAX(0,AE482*(1+AE$6/Setup!$C$13)-CC483-EA483)+IF($K483=12,$D483,0)</f>
        <v/>
      </c>
      <c r="AF483">
        <f>MAX(0,AF482*(1+AF$6/Setup!$C$13)-CD483-EB483)+IF($K483=13,$D483,0)</f>
        <v/>
      </c>
      <c r="AG483">
        <f>MAX(0,AG482*(1+AG$6/Setup!$C$13)-CE483-EC483)+IF($K483=14,$D483,0)</f>
        <v/>
      </c>
      <c r="AH483">
        <f>MAX(0,AH482*(1+AH$6/Setup!$C$13)-CF483-ED483)+IF($K483=15,$D483,0)</f>
        <v/>
      </c>
      <c r="AI483">
        <f>MAX(0,AI482*(1+AI$6/Setup!$C$13)-CG483-EE483)+IF($K483=16,$D483,0)</f>
        <v/>
      </c>
      <c r="AJ483">
        <f>MAX(0,AJ482*(1+AJ$6/Setup!$C$13)-CH483-EF483)+IF($K483=17,$D483,0)</f>
        <v/>
      </c>
      <c r="AK483">
        <f>MAX(0,AK482*(1+AK$6/Setup!$C$13)-CI483-EG483)+IF($K483=18,$D483,0)</f>
        <v/>
      </c>
      <c r="AL483">
        <f>MAX(0,AL482*(1+AL$6/Setup!$C$13)-CJ483-EH483)+IF($K483=19,$D483,0)</f>
        <v/>
      </c>
      <c r="AM483">
        <f>MAX(0,AM482*(1+AM$6/Setup!$C$13)-CK483-EI483)+IF($K483=20,$D483,0)</f>
        <v/>
      </c>
      <c r="AN483">
        <f>MAX(0,AN482*(1+AN$6/Setup!$C$13)-CL483-EJ483)+IF($K483=21,$D483,0)</f>
        <v/>
      </c>
      <c r="AO483">
        <f>MAX(0,AO482*(1+AO$6/Setup!$C$13)-CM483-EK483)+IF($K483=22,$D483,0)</f>
        <v/>
      </c>
      <c r="AP483">
        <f>MAX(0,AP482*(1+AP$6/Setup!$C$13)-CN483-EL483)+IF($K483=23,$D483,0)</f>
        <v/>
      </c>
      <c r="AQ483">
        <f>MAX(0,AQ482*(1+AQ$6/Setup!$C$13)-CO483-EM483)+IF($K483=24,$D483,0)</f>
        <v/>
      </c>
      <c r="AR483">
        <f>MAX(0,AR482*(1+AR$6/Setup!$C$13)-CP483-EN483)+IF($K483=25,$D483,0)</f>
        <v/>
      </c>
      <c r="AS483">
        <f>MAX(0,AS482*(1+AS$6/Setup!$C$13)-CQ483-EO483)+IF($K483=26,$D483,0)</f>
        <v/>
      </c>
      <c r="AT483">
        <f>MAX(0,AT482*(1+AT$6/Setup!$C$13)-CR483-EP483)+IF($K483=27,$D483,0)</f>
        <v/>
      </c>
      <c r="AU483">
        <f>MAX(0,AU482*(1+AU$6/Setup!$C$13)-CS483-EQ483)+IF($K483=28,$D483,0)</f>
        <v/>
      </c>
      <c r="AV483">
        <f>MAX(0,AV482*(1+AV$6/Setup!$C$13)-CT483-ER483)+IF($K483=29,$D483,0)</f>
        <v/>
      </c>
      <c r="AW483">
        <f>MAX(0,AW482*(1+AW$6/Setup!$C$13)-CU483-ES483)+IF($K483=30,$D483,0)</f>
        <v/>
      </c>
      <c r="AX483">
        <f>MAX(0,AX482*(1+AX$6/Setup!$C$13)-CV483-ET483)+IF($K483=31,$D483,0)</f>
        <v/>
      </c>
      <c r="AY483">
        <f>MAX(0,AY482*(1+AY$6/Setup!$C$13)-CW483-EU483)+IF($K483=32,$D483,0)</f>
        <v/>
      </c>
      <c r="AZ483">
        <f>MAX(0,AZ482*(1+AZ$6/Setup!$C$13)-CX483-EV483)+IF($K483=33,$D483,0)</f>
        <v/>
      </c>
      <c r="BA483">
        <f>MAX(0,BA482*(1+BA$6/Setup!$C$13)-CY483-EW483)+IF($K483=34,$D483,0)</f>
        <v/>
      </c>
      <c r="BB483">
        <f>MAX(0,BB482*(1+BB$6/Setup!$C$13)-CZ483-EX483)+IF($K483=35,$D483,0)</f>
        <v/>
      </c>
      <c r="BC483">
        <f>MAX(0,BC482*(1+BC$6/Setup!$C$13)-DA483-EY483)+IF($K483=36,$D483,0)</f>
        <v/>
      </c>
      <c r="BD483">
        <f>MAX(0,BD482*(1+BD$6/Setup!$C$13)-DB483-EZ483)+IF($K483=37,$D483,0)</f>
        <v/>
      </c>
      <c r="BE483">
        <f>MAX(0,BE482*(1+BE$6/Setup!$C$13)-DC483-FA483)+IF($K483=38,$D483,0)</f>
        <v/>
      </c>
      <c r="BF483">
        <f>MAX(0,BF482*(1+BF$6/Setup!$C$13)-DD483-FB483)+IF($K483=39,$D483,0)</f>
        <v/>
      </c>
      <c r="BG483">
        <f>MAX(0,BG482*(1+BG$6/Setup!$C$13)-DE483-FC483)+IF($K483=40,$D483,0)</f>
        <v/>
      </c>
      <c r="BH483">
        <f>MAX(0,BH482*(1+BH$6/Setup!$C$13)-DF483-FD483)+IF($K483=41,$D483,0)</f>
        <v/>
      </c>
      <c r="BI483">
        <f>MAX(0,BI482*(1+BI$6/Setup!$C$13)-DG483-FE483)+IF($K483=42,$D483,0)</f>
        <v/>
      </c>
      <c r="BJ483">
        <f>MAX(0,BJ482*(1+BJ$6/Setup!$C$13)-DH483-FF483)+IF($K483=43,$D483,0)</f>
        <v/>
      </c>
      <c r="BK483">
        <f>MAX(0,BK482*(1+BK$6/Setup!$C$13)-DI483-FG483)+IF($K483=44,$D483,0)</f>
        <v/>
      </c>
      <c r="BL483">
        <f>MAX(0,BL482*(1+BL$6/Setup!$C$13)-DJ483-FH483)+IF($K483=45,$D483,0)</f>
        <v/>
      </c>
      <c r="BM483">
        <f>MAX(0,BM482*(1+BM$6/Setup!$C$13)-DK483-FI483)+IF($K483=46,$D483,0)</f>
        <v/>
      </c>
      <c r="BN483">
        <f>MAX(0,BN482*(1+BN$6/Setup!$C$13)-DL483-FJ483)+IF($K483=47,$D483,0)</f>
        <v/>
      </c>
      <c r="BO483">
        <f>MAX(0,BO482*(1+BO$6/Setup!$C$13)-DM483-FK483)+IF($K483=48,$D483,0)</f>
        <v/>
      </c>
      <c r="BP483">
        <f>MAX(0,BP482*(1+BP$6/Setup!$C$13)-DN483-FL483)+IF($K483=49,$D483,0)</f>
        <v/>
      </c>
      <c r="BQ483">
        <f>MAX(0,BQ482*(1+BQ$6/Setup!$C$13)-DO483-FM483)+IF($K483=50,$D483,0)</f>
        <v/>
      </c>
      <c r="BR483">
        <f>MIN(T482*(1+T$6/Setup!$C$13),T$7)</f>
        <v/>
      </c>
      <c r="BS483">
        <f>MIN(U482*(1+U$6/Setup!$C$13),U$7)</f>
        <v/>
      </c>
      <c r="BT483">
        <f>MIN(V482*(1+V$6/Setup!$C$13),V$7)</f>
        <v/>
      </c>
      <c r="BU483">
        <f>MIN(W482*(1+W$6/Setup!$C$13),W$7)</f>
        <v/>
      </c>
      <c r="BV483">
        <f>MIN(X482*(1+X$6/Setup!$C$13),X$7)</f>
        <v/>
      </c>
      <c r="BW483">
        <f>MIN(Y482*(1+Y$6/Setup!$C$13),Y$7)</f>
        <v/>
      </c>
      <c r="BX483">
        <f>MIN(Z482*(1+Z$6/Setup!$C$13),Z$7)</f>
        <v/>
      </c>
      <c r="BY483">
        <f>MIN(AA482*(1+AA$6/Setup!$C$13),AA$7)</f>
        <v/>
      </c>
      <c r="BZ483">
        <f>MIN(AB482*(1+AB$6/Setup!$C$13),AB$7)</f>
        <v/>
      </c>
      <c r="CA483">
        <f>MIN(AC482*(1+AC$6/Setup!$C$13),AC$7)</f>
        <v/>
      </c>
      <c r="CB483">
        <f>MIN(AD482*(1+AD$6/Setup!$C$13),AD$7)</f>
        <v/>
      </c>
      <c r="CC483">
        <f>MIN(AE482*(1+AE$6/Setup!$C$13),AE$7)</f>
        <v/>
      </c>
      <c r="CD483">
        <f>MIN(AF482*(1+AF$6/Setup!$C$13),AF$7)</f>
        <v/>
      </c>
      <c r="CE483">
        <f>MIN(AG482*(1+AG$6/Setup!$C$13),AG$7)</f>
        <v/>
      </c>
      <c r="CF483">
        <f>MIN(AH482*(1+AH$6/Setup!$C$13),AH$7)</f>
        <v/>
      </c>
      <c r="CG483">
        <f>MIN(AI482*(1+AI$6/Setup!$C$13),AI$7)</f>
        <v/>
      </c>
      <c r="CH483">
        <f>MIN(AJ482*(1+AJ$6/Setup!$C$13),AJ$7)</f>
        <v/>
      </c>
      <c r="CI483">
        <f>MIN(AK482*(1+AK$6/Setup!$C$13),AK$7)</f>
        <v/>
      </c>
      <c r="CJ483">
        <f>MIN(AL482*(1+AL$6/Setup!$C$13),AL$7)</f>
        <v/>
      </c>
      <c r="CK483">
        <f>MIN(AM482*(1+AM$6/Setup!$C$13),AM$7)</f>
        <v/>
      </c>
      <c r="CL483">
        <f>MIN(AN482*(1+AN$6/Setup!$C$13),AN$7)</f>
        <v/>
      </c>
      <c r="CM483">
        <f>MIN(AO482*(1+AO$6/Setup!$C$13),AO$7)</f>
        <v/>
      </c>
      <c r="CN483">
        <f>MIN(AP482*(1+AP$6/Setup!$C$13),AP$7)</f>
        <v/>
      </c>
      <c r="CO483">
        <f>MIN(AQ482*(1+AQ$6/Setup!$C$13),AQ$7)</f>
        <v/>
      </c>
      <c r="CP483">
        <f>MIN(AR482*(1+AR$6/Setup!$C$13),AR$7)</f>
        <v/>
      </c>
      <c r="CQ483">
        <f>MIN(AS482*(1+AS$6/Setup!$C$13),AS$7)</f>
        <v/>
      </c>
      <c r="CR483">
        <f>MIN(AT482*(1+AT$6/Setup!$C$13),AT$7)</f>
        <v/>
      </c>
      <c r="CS483">
        <f>MIN(AU482*(1+AU$6/Setup!$C$13),AU$7)</f>
        <v/>
      </c>
      <c r="CT483">
        <f>MIN(AV482*(1+AV$6/Setup!$C$13),AV$7)</f>
        <v/>
      </c>
      <c r="CU483">
        <f>MIN(AW482*(1+AW$6/Setup!$C$13),AW$7)</f>
        <v/>
      </c>
      <c r="CV483">
        <f>MIN(AX482*(1+AX$6/Setup!$C$13),AX$7)</f>
        <v/>
      </c>
      <c r="CW483">
        <f>MIN(AY482*(1+AY$6/Setup!$C$13),AY$7)</f>
        <v/>
      </c>
      <c r="CX483">
        <f>MIN(AZ482*(1+AZ$6/Setup!$C$13),AZ$7)</f>
        <v/>
      </c>
      <c r="CY483">
        <f>MIN(BA482*(1+BA$6/Setup!$C$13),BA$7)</f>
        <v/>
      </c>
      <c r="CZ483">
        <f>MIN(BB482*(1+BB$6/Setup!$C$13),BB$7)</f>
        <v/>
      </c>
      <c r="DA483">
        <f>MIN(BC482*(1+BC$6/Setup!$C$13),BC$7)</f>
        <v/>
      </c>
      <c r="DB483">
        <f>MIN(BD482*(1+BD$6/Setup!$C$13),BD$7)</f>
        <v/>
      </c>
      <c r="DC483">
        <f>MIN(BE482*(1+BE$6/Setup!$C$13),BE$7)</f>
        <v/>
      </c>
      <c r="DD483">
        <f>MIN(BF482*(1+BF$6/Setup!$C$13),BF$7)</f>
        <v/>
      </c>
      <c r="DE483">
        <f>MIN(BG482*(1+BG$6/Setup!$C$13),BG$7)</f>
        <v/>
      </c>
      <c r="DF483">
        <f>MIN(BH482*(1+BH$6/Setup!$C$13),BH$7)</f>
        <v/>
      </c>
      <c r="DG483">
        <f>MIN(BI482*(1+BI$6/Setup!$C$13),BI$7)</f>
        <v/>
      </c>
      <c r="DH483">
        <f>MIN(BJ482*(1+BJ$6/Setup!$C$13),BJ$7)</f>
        <v/>
      </c>
      <c r="DI483">
        <f>MIN(BK482*(1+BK$6/Setup!$C$13),BK$7)</f>
        <v/>
      </c>
      <c r="DJ483">
        <f>MIN(BL482*(1+BL$6/Setup!$C$13),BL$7)</f>
        <v/>
      </c>
      <c r="DK483">
        <f>MIN(BM482*(1+BM$6/Setup!$C$13),BM$7)</f>
        <v/>
      </c>
      <c r="DL483">
        <f>MIN(BN482*(1+BN$6/Setup!$C$13),BN$7)</f>
        <v/>
      </c>
      <c r="DM483">
        <f>MIN(BO482*(1+BO$6/Setup!$C$13),BO$7)</f>
        <v/>
      </c>
      <c r="DN483">
        <f>MIN(BP482*(1+BP$6/Setup!$C$13),BP$7)</f>
        <v/>
      </c>
      <c r="DO483">
        <f>MIN(BQ482*(1+BQ$6/Setup!$C$13),BQ$7)</f>
        <v/>
      </c>
      <c r="DP483">
        <f>MIN(T482*(1+T$6/Setup!$C$13)-BR483,$H483)</f>
        <v/>
      </c>
      <c r="DQ483">
        <f>MIN(U482*(1+U$6/Setup!$C$13)-BS483,MAX(0,$H483-SUM($DP483:DP483)))</f>
        <v/>
      </c>
      <c r="DR483">
        <f>MIN(V482*(1+V$6/Setup!$C$13)-BT483,MAX(0,$H483-SUM($DP483:DQ483)))</f>
        <v/>
      </c>
      <c r="DS483">
        <f>MIN(W482*(1+W$6/Setup!$C$13)-BU483,MAX(0,$H483-SUM($DP483:DR483)))</f>
        <v/>
      </c>
      <c r="DT483">
        <f>MIN(X482*(1+X$6/Setup!$C$13)-BV483,MAX(0,$H483-SUM($DP483:DS483)))</f>
        <v/>
      </c>
      <c r="DU483">
        <f>MIN(Y482*(1+Y$6/Setup!$C$13)-BW483,MAX(0,$H483-SUM($DP483:DT483)))</f>
        <v/>
      </c>
      <c r="DV483">
        <f>MIN(Z482*(1+Z$6/Setup!$C$13)-BX483,MAX(0,$H483-SUM($DP483:DU483)))</f>
        <v/>
      </c>
      <c r="DW483">
        <f>MIN(AA482*(1+AA$6/Setup!$C$13)-BY483,MAX(0,$H483-SUM($DP483:DV483)))</f>
        <v/>
      </c>
      <c r="DX483">
        <f>MIN(AB482*(1+AB$6/Setup!$C$13)-BZ483,MAX(0,$H483-SUM($DP483:DW483)))</f>
        <v/>
      </c>
      <c r="DY483">
        <f>MIN(AC482*(1+AC$6/Setup!$C$13)-CA483,MAX(0,$H483-SUM($DP483:DX483)))</f>
        <v/>
      </c>
      <c r="DZ483">
        <f>MIN(AD482*(1+AD$6/Setup!$C$13)-CB483,MAX(0,$H483-SUM($DP483:DY483)))</f>
        <v/>
      </c>
      <c r="EA483">
        <f>MIN(AE482*(1+AE$6/Setup!$C$13)-CC483,MAX(0,$H483-SUM($DP483:DZ483)))</f>
        <v/>
      </c>
      <c r="EB483">
        <f>MIN(AF482*(1+AF$6/Setup!$C$13)-CD483,MAX(0,$H483-SUM($DP483:EA483)))</f>
        <v/>
      </c>
      <c r="EC483">
        <f>MIN(AG482*(1+AG$6/Setup!$C$13)-CE483,MAX(0,$H483-SUM($DP483:EB483)))</f>
        <v/>
      </c>
      <c r="ED483">
        <f>MIN(AH482*(1+AH$6/Setup!$C$13)-CF483,MAX(0,$H483-SUM($DP483:EC483)))</f>
        <v/>
      </c>
      <c r="EE483">
        <f>MIN(AI482*(1+AI$6/Setup!$C$13)-CG483,MAX(0,$H483-SUM($DP483:ED483)))</f>
        <v/>
      </c>
      <c r="EF483">
        <f>MIN(AJ482*(1+AJ$6/Setup!$C$13)-CH483,MAX(0,$H483-SUM($DP483:EE483)))</f>
        <v/>
      </c>
      <c r="EG483">
        <f>MIN(AK482*(1+AK$6/Setup!$C$13)-CI483,MAX(0,$H483-SUM($DP483:EF483)))</f>
        <v/>
      </c>
      <c r="EH483">
        <f>MIN(AL482*(1+AL$6/Setup!$C$13)-CJ483,MAX(0,$H483-SUM($DP483:EG483)))</f>
        <v/>
      </c>
      <c r="EI483">
        <f>MIN(AM482*(1+AM$6/Setup!$C$13)-CK483,MAX(0,$H483-SUM($DP483:EH483)))</f>
        <v/>
      </c>
      <c r="EJ483">
        <f>MIN(AN482*(1+AN$6/Setup!$C$13)-CL483,MAX(0,$H483-SUM($DP483:EI483)))</f>
        <v/>
      </c>
      <c r="EK483">
        <f>MIN(AO482*(1+AO$6/Setup!$C$13)-CM483,MAX(0,$H483-SUM($DP483:EJ483)))</f>
        <v/>
      </c>
      <c r="EL483">
        <f>MIN(AP482*(1+AP$6/Setup!$C$13)-CN483,MAX(0,$H483-SUM($DP483:EK483)))</f>
        <v/>
      </c>
      <c r="EM483">
        <f>MIN(AQ482*(1+AQ$6/Setup!$C$13)-CO483,MAX(0,$H483-SUM($DP483:EL483)))</f>
        <v/>
      </c>
      <c r="EN483">
        <f>MIN(AR482*(1+AR$6/Setup!$C$13)-CP483,MAX(0,$H483-SUM($DP483:EM483)))</f>
        <v/>
      </c>
      <c r="EO483">
        <f>MIN(AS482*(1+AS$6/Setup!$C$13)-CQ483,MAX(0,$H483-SUM($DP483:EN483)))</f>
        <v/>
      </c>
      <c r="EP483">
        <f>MIN(AT482*(1+AT$6/Setup!$C$13)-CR483,MAX(0,$H483-SUM($DP483:EO483)))</f>
        <v/>
      </c>
      <c r="EQ483">
        <f>MIN(AU482*(1+AU$6/Setup!$C$13)-CS483,MAX(0,$H483-SUM($DP483:EP483)))</f>
        <v/>
      </c>
      <c r="ER483">
        <f>MIN(AV482*(1+AV$6/Setup!$C$13)-CT483,MAX(0,$H483-SUM($DP483:EQ483)))</f>
        <v/>
      </c>
      <c r="ES483">
        <f>MIN(AW482*(1+AW$6/Setup!$C$13)-CU483,MAX(0,$H483-SUM($DP483:ER483)))</f>
        <v/>
      </c>
      <c r="ET483">
        <f>MIN(AX482*(1+AX$6/Setup!$C$13)-CV483,MAX(0,$H483-SUM($DP483:ES483)))</f>
        <v/>
      </c>
      <c r="EU483">
        <f>MIN(AY482*(1+AY$6/Setup!$C$13)-CW483,MAX(0,$H483-SUM($DP483:ET483)))</f>
        <v/>
      </c>
      <c r="EV483">
        <f>MIN(AZ482*(1+AZ$6/Setup!$C$13)-CX483,MAX(0,$H483-SUM($DP483:EU483)))</f>
        <v/>
      </c>
      <c r="EW483">
        <f>MIN(BA482*(1+BA$6/Setup!$C$13)-CY483,MAX(0,$H483-SUM($DP483:EV483)))</f>
        <v/>
      </c>
      <c r="EX483">
        <f>MIN(BB482*(1+BB$6/Setup!$C$13)-CZ483,MAX(0,$H483-SUM($DP483:EW483)))</f>
        <v/>
      </c>
      <c r="EY483">
        <f>MIN(BC482*(1+BC$6/Setup!$C$13)-DA483,MAX(0,$H483-SUM($DP483:EX483)))</f>
        <v/>
      </c>
      <c r="EZ483">
        <f>MIN(BD482*(1+BD$6/Setup!$C$13)-DB483,MAX(0,$H483-SUM($DP483:EY483)))</f>
        <v/>
      </c>
      <c r="FA483">
        <f>MIN(BE482*(1+BE$6/Setup!$C$13)-DC483,MAX(0,$H483-SUM($DP483:EZ483)))</f>
        <v/>
      </c>
      <c r="FB483">
        <f>MIN(BF482*(1+BF$6/Setup!$C$13)-DD483,MAX(0,$H483-SUM($DP483:FA483)))</f>
        <v/>
      </c>
      <c r="FC483">
        <f>MIN(BG482*(1+BG$6/Setup!$C$13)-DE483,MAX(0,$H483-SUM($DP483:FB483)))</f>
        <v/>
      </c>
      <c r="FD483">
        <f>MIN(BH482*(1+BH$6/Setup!$C$13)-DF483,MAX(0,$H483-SUM($DP483:FC483)))</f>
        <v/>
      </c>
      <c r="FE483">
        <f>MIN(BI482*(1+BI$6/Setup!$C$13)-DG483,MAX(0,$H483-SUM($DP483:FD483)))</f>
        <v/>
      </c>
      <c r="FF483">
        <f>MIN(BJ482*(1+BJ$6/Setup!$C$13)-DH483,MAX(0,$H483-SUM($DP483:FE483)))</f>
        <v/>
      </c>
      <c r="FG483">
        <f>MIN(BK482*(1+BK$6/Setup!$C$13)-DI483,MAX(0,$H483-SUM($DP483:FF483)))</f>
        <v/>
      </c>
      <c r="FH483">
        <f>MIN(BL482*(1+BL$6/Setup!$C$13)-DJ483,MAX(0,$H483-SUM($DP483:FG483)))</f>
        <v/>
      </c>
      <c r="FI483">
        <f>MIN(BM482*(1+BM$6/Setup!$C$13)-DK483,MAX(0,$H483-SUM($DP483:FH483)))</f>
        <v/>
      </c>
      <c r="FJ483">
        <f>MIN(BN482*(1+BN$6/Setup!$C$13)-DL483,MAX(0,$H483-SUM($DP483:FI483)))</f>
        <v/>
      </c>
      <c r="FK483">
        <f>MIN(BO482*(1+BO$6/Setup!$C$13)-DM483,MAX(0,$H483-SUM($DP483:FJ483)))</f>
        <v/>
      </c>
      <c r="FL483">
        <f>MIN(BP482*(1+BP$6/Setup!$C$13)-DN483,MAX(0,$H483-SUM($DP483:FK483)))</f>
        <v/>
      </c>
      <c r="FM483">
        <f>MIN(BQ482*(1+BQ$6/Setup!$C$13)-DO483,MAX(0,$H483-SUM($DP483:FL483)))</f>
        <v/>
      </c>
    </row>
    <row r="484">
      <c r="A484">
        <f>A483+1</f>
        <v/>
      </c>
      <c r="B484">
        <f>IF(Setup!$C$6="Every week",Setup!$C$7+7*(A484-1),IF(Setup!$C$6="Every 2 weeks",Setup!$C$7+14*(A484-1),IF(Setup!$C$6="Every month",EDATE(Setup!$C$7,A484-1),EOMONTH(Setup!$C$7,INT((A484-1+Setup!$C$20)/2)-1)+MIN(IF(MOD(A484-1+Setup!$C$20,2)=0,Setup!$C$18,Setup!$C$19),DAY(EOMONTH(Setup!$C$7,INT((A484-1+Setup!$C$20)/2)))))))</f>
        <v/>
      </c>
      <c r="C484">
        <f>N('Paycheck Plan'!J480)</f>
        <v/>
      </c>
      <c r="D484">
        <f>N('Paycheck Plan'!K480)</f>
        <v/>
      </c>
      <c r="E484">
        <f>MIN(MAX(0,Setup!$C$10-F483),MAX(0,Setup!$C$8+C484-G484))</f>
        <v/>
      </c>
      <c r="F484">
        <f>F483+E484</f>
        <v/>
      </c>
      <c r="G484">
        <f>MIN(Setup!$C$14,MAX(0,Setup!$C$8+C484))</f>
        <v/>
      </c>
      <c r="H484">
        <f>MAX(0,Setup!$C$8+C484-G484-E484)+SUM($T$7:$BQ$7)-SUM(BR484:DO484)</f>
        <v/>
      </c>
      <c r="I484">
        <f>SUMPRODUCT(T483:BQ483,$T$6:$BQ$6)/Setup!$C$13</f>
        <v/>
      </c>
      <c r="J484">
        <f>SUM(T484:BQ484)</f>
        <v/>
      </c>
      <c r="K484">
        <f>IF(MAX(DP484:FM484)&gt;0,MATCH(MAX(DP484:FM484),DP484:FM484,0),1)</f>
        <v/>
      </c>
      <c r="T484">
        <f>MAX(0,T483*(1+T$6/Setup!$C$13)-BR484-DP484)+IF($K484=1,$D484,0)</f>
        <v/>
      </c>
      <c r="U484">
        <f>MAX(0,U483*(1+U$6/Setup!$C$13)-BS484-DQ484)+IF($K484=2,$D484,0)</f>
        <v/>
      </c>
      <c r="V484">
        <f>MAX(0,V483*(1+V$6/Setup!$C$13)-BT484-DR484)+IF($K484=3,$D484,0)</f>
        <v/>
      </c>
      <c r="W484">
        <f>MAX(0,W483*(1+W$6/Setup!$C$13)-BU484-DS484)+IF($K484=4,$D484,0)</f>
        <v/>
      </c>
      <c r="X484">
        <f>MAX(0,X483*(1+X$6/Setup!$C$13)-BV484-DT484)+IF($K484=5,$D484,0)</f>
        <v/>
      </c>
      <c r="Y484">
        <f>MAX(0,Y483*(1+Y$6/Setup!$C$13)-BW484-DU484)+IF($K484=6,$D484,0)</f>
        <v/>
      </c>
      <c r="Z484">
        <f>MAX(0,Z483*(1+Z$6/Setup!$C$13)-BX484-DV484)+IF($K484=7,$D484,0)</f>
        <v/>
      </c>
      <c r="AA484">
        <f>MAX(0,AA483*(1+AA$6/Setup!$C$13)-BY484-DW484)+IF($K484=8,$D484,0)</f>
        <v/>
      </c>
      <c r="AB484">
        <f>MAX(0,AB483*(1+AB$6/Setup!$C$13)-BZ484-DX484)+IF($K484=9,$D484,0)</f>
        <v/>
      </c>
      <c r="AC484">
        <f>MAX(0,AC483*(1+AC$6/Setup!$C$13)-CA484-DY484)+IF($K484=10,$D484,0)</f>
        <v/>
      </c>
      <c r="AD484">
        <f>MAX(0,AD483*(1+AD$6/Setup!$C$13)-CB484-DZ484)+IF($K484=11,$D484,0)</f>
        <v/>
      </c>
      <c r="AE484">
        <f>MAX(0,AE483*(1+AE$6/Setup!$C$13)-CC484-EA484)+IF($K484=12,$D484,0)</f>
        <v/>
      </c>
      <c r="AF484">
        <f>MAX(0,AF483*(1+AF$6/Setup!$C$13)-CD484-EB484)+IF($K484=13,$D484,0)</f>
        <v/>
      </c>
      <c r="AG484">
        <f>MAX(0,AG483*(1+AG$6/Setup!$C$13)-CE484-EC484)+IF($K484=14,$D484,0)</f>
        <v/>
      </c>
      <c r="AH484">
        <f>MAX(0,AH483*(1+AH$6/Setup!$C$13)-CF484-ED484)+IF($K484=15,$D484,0)</f>
        <v/>
      </c>
      <c r="AI484">
        <f>MAX(0,AI483*(1+AI$6/Setup!$C$13)-CG484-EE484)+IF($K484=16,$D484,0)</f>
        <v/>
      </c>
      <c r="AJ484">
        <f>MAX(0,AJ483*(1+AJ$6/Setup!$C$13)-CH484-EF484)+IF($K484=17,$D484,0)</f>
        <v/>
      </c>
      <c r="AK484">
        <f>MAX(0,AK483*(1+AK$6/Setup!$C$13)-CI484-EG484)+IF($K484=18,$D484,0)</f>
        <v/>
      </c>
      <c r="AL484">
        <f>MAX(0,AL483*(1+AL$6/Setup!$C$13)-CJ484-EH484)+IF($K484=19,$D484,0)</f>
        <v/>
      </c>
      <c r="AM484">
        <f>MAX(0,AM483*(1+AM$6/Setup!$C$13)-CK484-EI484)+IF($K484=20,$D484,0)</f>
        <v/>
      </c>
      <c r="AN484">
        <f>MAX(0,AN483*(1+AN$6/Setup!$C$13)-CL484-EJ484)+IF($K484=21,$D484,0)</f>
        <v/>
      </c>
      <c r="AO484">
        <f>MAX(0,AO483*(1+AO$6/Setup!$C$13)-CM484-EK484)+IF($K484=22,$D484,0)</f>
        <v/>
      </c>
      <c r="AP484">
        <f>MAX(0,AP483*(1+AP$6/Setup!$C$13)-CN484-EL484)+IF($K484=23,$D484,0)</f>
        <v/>
      </c>
      <c r="AQ484">
        <f>MAX(0,AQ483*(1+AQ$6/Setup!$C$13)-CO484-EM484)+IF($K484=24,$D484,0)</f>
        <v/>
      </c>
      <c r="AR484">
        <f>MAX(0,AR483*(1+AR$6/Setup!$C$13)-CP484-EN484)+IF($K484=25,$D484,0)</f>
        <v/>
      </c>
      <c r="AS484">
        <f>MAX(0,AS483*(1+AS$6/Setup!$C$13)-CQ484-EO484)+IF($K484=26,$D484,0)</f>
        <v/>
      </c>
      <c r="AT484">
        <f>MAX(0,AT483*(1+AT$6/Setup!$C$13)-CR484-EP484)+IF($K484=27,$D484,0)</f>
        <v/>
      </c>
      <c r="AU484">
        <f>MAX(0,AU483*(1+AU$6/Setup!$C$13)-CS484-EQ484)+IF($K484=28,$D484,0)</f>
        <v/>
      </c>
      <c r="AV484">
        <f>MAX(0,AV483*(1+AV$6/Setup!$C$13)-CT484-ER484)+IF($K484=29,$D484,0)</f>
        <v/>
      </c>
      <c r="AW484">
        <f>MAX(0,AW483*(1+AW$6/Setup!$C$13)-CU484-ES484)+IF($K484=30,$D484,0)</f>
        <v/>
      </c>
      <c r="AX484">
        <f>MAX(0,AX483*(1+AX$6/Setup!$C$13)-CV484-ET484)+IF($K484=31,$D484,0)</f>
        <v/>
      </c>
      <c r="AY484">
        <f>MAX(0,AY483*(1+AY$6/Setup!$C$13)-CW484-EU484)+IF($K484=32,$D484,0)</f>
        <v/>
      </c>
      <c r="AZ484">
        <f>MAX(0,AZ483*(1+AZ$6/Setup!$C$13)-CX484-EV484)+IF($K484=33,$D484,0)</f>
        <v/>
      </c>
      <c r="BA484">
        <f>MAX(0,BA483*(1+BA$6/Setup!$C$13)-CY484-EW484)+IF($K484=34,$D484,0)</f>
        <v/>
      </c>
      <c r="BB484">
        <f>MAX(0,BB483*(1+BB$6/Setup!$C$13)-CZ484-EX484)+IF($K484=35,$D484,0)</f>
        <v/>
      </c>
      <c r="BC484">
        <f>MAX(0,BC483*(1+BC$6/Setup!$C$13)-DA484-EY484)+IF($K484=36,$D484,0)</f>
        <v/>
      </c>
      <c r="BD484">
        <f>MAX(0,BD483*(1+BD$6/Setup!$C$13)-DB484-EZ484)+IF($K484=37,$D484,0)</f>
        <v/>
      </c>
      <c r="BE484">
        <f>MAX(0,BE483*(1+BE$6/Setup!$C$13)-DC484-FA484)+IF($K484=38,$D484,0)</f>
        <v/>
      </c>
      <c r="BF484">
        <f>MAX(0,BF483*(1+BF$6/Setup!$C$13)-DD484-FB484)+IF($K484=39,$D484,0)</f>
        <v/>
      </c>
      <c r="BG484">
        <f>MAX(0,BG483*(1+BG$6/Setup!$C$13)-DE484-FC484)+IF($K484=40,$D484,0)</f>
        <v/>
      </c>
      <c r="BH484">
        <f>MAX(0,BH483*(1+BH$6/Setup!$C$13)-DF484-FD484)+IF($K484=41,$D484,0)</f>
        <v/>
      </c>
      <c r="BI484">
        <f>MAX(0,BI483*(1+BI$6/Setup!$C$13)-DG484-FE484)+IF($K484=42,$D484,0)</f>
        <v/>
      </c>
      <c r="BJ484">
        <f>MAX(0,BJ483*(1+BJ$6/Setup!$C$13)-DH484-FF484)+IF($K484=43,$D484,0)</f>
        <v/>
      </c>
      <c r="BK484">
        <f>MAX(0,BK483*(1+BK$6/Setup!$C$13)-DI484-FG484)+IF($K484=44,$D484,0)</f>
        <v/>
      </c>
      <c r="BL484">
        <f>MAX(0,BL483*(1+BL$6/Setup!$C$13)-DJ484-FH484)+IF($K484=45,$D484,0)</f>
        <v/>
      </c>
      <c r="BM484">
        <f>MAX(0,BM483*(1+BM$6/Setup!$C$13)-DK484-FI484)+IF($K484=46,$D484,0)</f>
        <v/>
      </c>
      <c r="BN484">
        <f>MAX(0,BN483*(1+BN$6/Setup!$C$13)-DL484-FJ484)+IF($K484=47,$D484,0)</f>
        <v/>
      </c>
      <c r="BO484">
        <f>MAX(0,BO483*(1+BO$6/Setup!$C$13)-DM484-FK484)+IF($K484=48,$D484,0)</f>
        <v/>
      </c>
      <c r="BP484">
        <f>MAX(0,BP483*(1+BP$6/Setup!$C$13)-DN484-FL484)+IF($K484=49,$D484,0)</f>
        <v/>
      </c>
      <c r="BQ484">
        <f>MAX(0,BQ483*(1+BQ$6/Setup!$C$13)-DO484-FM484)+IF($K484=50,$D484,0)</f>
        <v/>
      </c>
      <c r="BR484">
        <f>MIN(T483*(1+T$6/Setup!$C$13),T$7)</f>
        <v/>
      </c>
      <c r="BS484">
        <f>MIN(U483*(1+U$6/Setup!$C$13),U$7)</f>
        <v/>
      </c>
      <c r="BT484">
        <f>MIN(V483*(1+V$6/Setup!$C$13),V$7)</f>
        <v/>
      </c>
      <c r="BU484">
        <f>MIN(W483*(1+W$6/Setup!$C$13),W$7)</f>
        <v/>
      </c>
      <c r="BV484">
        <f>MIN(X483*(1+X$6/Setup!$C$13),X$7)</f>
        <v/>
      </c>
      <c r="BW484">
        <f>MIN(Y483*(1+Y$6/Setup!$C$13),Y$7)</f>
        <v/>
      </c>
      <c r="BX484">
        <f>MIN(Z483*(1+Z$6/Setup!$C$13),Z$7)</f>
        <v/>
      </c>
      <c r="BY484">
        <f>MIN(AA483*(1+AA$6/Setup!$C$13),AA$7)</f>
        <v/>
      </c>
      <c r="BZ484">
        <f>MIN(AB483*(1+AB$6/Setup!$C$13),AB$7)</f>
        <v/>
      </c>
      <c r="CA484">
        <f>MIN(AC483*(1+AC$6/Setup!$C$13),AC$7)</f>
        <v/>
      </c>
      <c r="CB484">
        <f>MIN(AD483*(1+AD$6/Setup!$C$13),AD$7)</f>
        <v/>
      </c>
      <c r="CC484">
        <f>MIN(AE483*(1+AE$6/Setup!$C$13),AE$7)</f>
        <v/>
      </c>
      <c r="CD484">
        <f>MIN(AF483*(1+AF$6/Setup!$C$13),AF$7)</f>
        <v/>
      </c>
      <c r="CE484">
        <f>MIN(AG483*(1+AG$6/Setup!$C$13),AG$7)</f>
        <v/>
      </c>
      <c r="CF484">
        <f>MIN(AH483*(1+AH$6/Setup!$C$13),AH$7)</f>
        <v/>
      </c>
      <c r="CG484">
        <f>MIN(AI483*(1+AI$6/Setup!$C$13),AI$7)</f>
        <v/>
      </c>
      <c r="CH484">
        <f>MIN(AJ483*(1+AJ$6/Setup!$C$13),AJ$7)</f>
        <v/>
      </c>
      <c r="CI484">
        <f>MIN(AK483*(1+AK$6/Setup!$C$13),AK$7)</f>
        <v/>
      </c>
      <c r="CJ484">
        <f>MIN(AL483*(1+AL$6/Setup!$C$13),AL$7)</f>
        <v/>
      </c>
      <c r="CK484">
        <f>MIN(AM483*(1+AM$6/Setup!$C$13),AM$7)</f>
        <v/>
      </c>
      <c r="CL484">
        <f>MIN(AN483*(1+AN$6/Setup!$C$13),AN$7)</f>
        <v/>
      </c>
      <c r="CM484">
        <f>MIN(AO483*(1+AO$6/Setup!$C$13),AO$7)</f>
        <v/>
      </c>
      <c r="CN484">
        <f>MIN(AP483*(1+AP$6/Setup!$C$13),AP$7)</f>
        <v/>
      </c>
      <c r="CO484">
        <f>MIN(AQ483*(1+AQ$6/Setup!$C$13),AQ$7)</f>
        <v/>
      </c>
      <c r="CP484">
        <f>MIN(AR483*(1+AR$6/Setup!$C$13),AR$7)</f>
        <v/>
      </c>
      <c r="CQ484">
        <f>MIN(AS483*(1+AS$6/Setup!$C$13),AS$7)</f>
        <v/>
      </c>
      <c r="CR484">
        <f>MIN(AT483*(1+AT$6/Setup!$C$13),AT$7)</f>
        <v/>
      </c>
      <c r="CS484">
        <f>MIN(AU483*(1+AU$6/Setup!$C$13),AU$7)</f>
        <v/>
      </c>
      <c r="CT484">
        <f>MIN(AV483*(1+AV$6/Setup!$C$13),AV$7)</f>
        <v/>
      </c>
      <c r="CU484">
        <f>MIN(AW483*(1+AW$6/Setup!$C$13),AW$7)</f>
        <v/>
      </c>
      <c r="CV484">
        <f>MIN(AX483*(1+AX$6/Setup!$C$13),AX$7)</f>
        <v/>
      </c>
      <c r="CW484">
        <f>MIN(AY483*(1+AY$6/Setup!$C$13),AY$7)</f>
        <v/>
      </c>
      <c r="CX484">
        <f>MIN(AZ483*(1+AZ$6/Setup!$C$13),AZ$7)</f>
        <v/>
      </c>
      <c r="CY484">
        <f>MIN(BA483*(1+BA$6/Setup!$C$13),BA$7)</f>
        <v/>
      </c>
      <c r="CZ484">
        <f>MIN(BB483*(1+BB$6/Setup!$C$13),BB$7)</f>
        <v/>
      </c>
      <c r="DA484">
        <f>MIN(BC483*(1+BC$6/Setup!$C$13),BC$7)</f>
        <v/>
      </c>
      <c r="DB484">
        <f>MIN(BD483*(1+BD$6/Setup!$C$13),BD$7)</f>
        <v/>
      </c>
      <c r="DC484">
        <f>MIN(BE483*(1+BE$6/Setup!$C$13),BE$7)</f>
        <v/>
      </c>
      <c r="DD484">
        <f>MIN(BF483*(1+BF$6/Setup!$C$13),BF$7)</f>
        <v/>
      </c>
      <c r="DE484">
        <f>MIN(BG483*(1+BG$6/Setup!$C$13),BG$7)</f>
        <v/>
      </c>
      <c r="DF484">
        <f>MIN(BH483*(1+BH$6/Setup!$C$13),BH$7)</f>
        <v/>
      </c>
      <c r="DG484">
        <f>MIN(BI483*(1+BI$6/Setup!$C$13),BI$7)</f>
        <v/>
      </c>
      <c r="DH484">
        <f>MIN(BJ483*(1+BJ$6/Setup!$C$13),BJ$7)</f>
        <v/>
      </c>
      <c r="DI484">
        <f>MIN(BK483*(1+BK$6/Setup!$C$13),BK$7)</f>
        <v/>
      </c>
      <c r="DJ484">
        <f>MIN(BL483*(1+BL$6/Setup!$C$13),BL$7)</f>
        <v/>
      </c>
      <c r="DK484">
        <f>MIN(BM483*(1+BM$6/Setup!$C$13),BM$7)</f>
        <v/>
      </c>
      <c r="DL484">
        <f>MIN(BN483*(1+BN$6/Setup!$C$13),BN$7)</f>
        <v/>
      </c>
      <c r="DM484">
        <f>MIN(BO483*(1+BO$6/Setup!$C$13),BO$7)</f>
        <v/>
      </c>
      <c r="DN484">
        <f>MIN(BP483*(1+BP$6/Setup!$C$13),BP$7)</f>
        <v/>
      </c>
      <c r="DO484">
        <f>MIN(BQ483*(1+BQ$6/Setup!$C$13),BQ$7)</f>
        <v/>
      </c>
      <c r="DP484">
        <f>MIN(T483*(1+T$6/Setup!$C$13)-BR484,$H484)</f>
        <v/>
      </c>
      <c r="DQ484">
        <f>MIN(U483*(1+U$6/Setup!$C$13)-BS484,MAX(0,$H484-SUM($DP484:DP484)))</f>
        <v/>
      </c>
      <c r="DR484">
        <f>MIN(V483*(1+V$6/Setup!$C$13)-BT484,MAX(0,$H484-SUM($DP484:DQ484)))</f>
        <v/>
      </c>
      <c r="DS484">
        <f>MIN(W483*(1+W$6/Setup!$C$13)-BU484,MAX(0,$H484-SUM($DP484:DR484)))</f>
        <v/>
      </c>
      <c r="DT484">
        <f>MIN(X483*(1+X$6/Setup!$C$13)-BV484,MAX(0,$H484-SUM($DP484:DS484)))</f>
        <v/>
      </c>
      <c r="DU484">
        <f>MIN(Y483*(1+Y$6/Setup!$C$13)-BW484,MAX(0,$H484-SUM($DP484:DT484)))</f>
        <v/>
      </c>
      <c r="DV484">
        <f>MIN(Z483*(1+Z$6/Setup!$C$13)-BX484,MAX(0,$H484-SUM($DP484:DU484)))</f>
        <v/>
      </c>
      <c r="DW484">
        <f>MIN(AA483*(1+AA$6/Setup!$C$13)-BY484,MAX(0,$H484-SUM($DP484:DV484)))</f>
        <v/>
      </c>
      <c r="DX484">
        <f>MIN(AB483*(1+AB$6/Setup!$C$13)-BZ484,MAX(0,$H484-SUM($DP484:DW484)))</f>
        <v/>
      </c>
      <c r="DY484">
        <f>MIN(AC483*(1+AC$6/Setup!$C$13)-CA484,MAX(0,$H484-SUM($DP484:DX484)))</f>
        <v/>
      </c>
      <c r="DZ484">
        <f>MIN(AD483*(1+AD$6/Setup!$C$13)-CB484,MAX(0,$H484-SUM($DP484:DY484)))</f>
        <v/>
      </c>
      <c r="EA484">
        <f>MIN(AE483*(1+AE$6/Setup!$C$13)-CC484,MAX(0,$H484-SUM($DP484:DZ484)))</f>
        <v/>
      </c>
      <c r="EB484">
        <f>MIN(AF483*(1+AF$6/Setup!$C$13)-CD484,MAX(0,$H484-SUM($DP484:EA484)))</f>
        <v/>
      </c>
      <c r="EC484">
        <f>MIN(AG483*(1+AG$6/Setup!$C$13)-CE484,MAX(0,$H484-SUM($DP484:EB484)))</f>
        <v/>
      </c>
      <c r="ED484">
        <f>MIN(AH483*(1+AH$6/Setup!$C$13)-CF484,MAX(0,$H484-SUM($DP484:EC484)))</f>
        <v/>
      </c>
      <c r="EE484">
        <f>MIN(AI483*(1+AI$6/Setup!$C$13)-CG484,MAX(0,$H484-SUM($DP484:ED484)))</f>
        <v/>
      </c>
      <c r="EF484">
        <f>MIN(AJ483*(1+AJ$6/Setup!$C$13)-CH484,MAX(0,$H484-SUM($DP484:EE484)))</f>
        <v/>
      </c>
      <c r="EG484">
        <f>MIN(AK483*(1+AK$6/Setup!$C$13)-CI484,MAX(0,$H484-SUM($DP484:EF484)))</f>
        <v/>
      </c>
      <c r="EH484">
        <f>MIN(AL483*(1+AL$6/Setup!$C$13)-CJ484,MAX(0,$H484-SUM($DP484:EG484)))</f>
        <v/>
      </c>
      <c r="EI484">
        <f>MIN(AM483*(1+AM$6/Setup!$C$13)-CK484,MAX(0,$H484-SUM($DP484:EH484)))</f>
        <v/>
      </c>
      <c r="EJ484">
        <f>MIN(AN483*(1+AN$6/Setup!$C$13)-CL484,MAX(0,$H484-SUM($DP484:EI484)))</f>
        <v/>
      </c>
      <c r="EK484">
        <f>MIN(AO483*(1+AO$6/Setup!$C$13)-CM484,MAX(0,$H484-SUM($DP484:EJ484)))</f>
        <v/>
      </c>
      <c r="EL484">
        <f>MIN(AP483*(1+AP$6/Setup!$C$13)-CN484,MAX(0,$H484-SUM($DP484:EK484)))</f>
        <v/>
      </c>
      <c r="EM484">
        <f>MIN(AQ483*(1+AQ$6/Setup!$C$13)-CO484,MAX(0,$H484-SUM($DP484:EL484)))</f>
        <v/>
      </c>
      <c r="EN484">
        <f>MIN(AR483*(1+AR$6/Setup!$C$13)-CP484,MAX(0,$H484-SUM($DP484:EM484)))</f>
        <v/>
      </c>
      <c r="EO484">
        <f>MIN(AS483*(1+AS$6/Setup!$C$13)-CQ484,MAX(0,$H484-SUM($DP484:EN484)))</f>
        <v/>
      </c>
      <c r="EP484">
        <f>MIN(AT483*(1+AT$6/Setup!$C$13)-CR484,MAX(0,$H484-SUM($DP484:EO484)))</f>
        <v/>
      </c>
      <c r="EQ484">
        <f>MIN(AU483*(1+AU$6/Setup!$C$13)-CS484,MAX(0,$H484-SUM($DP484:EP484)))</f>
        <v/>
      </c>
      <c r="ER484">
        <f>MIN(AV483*(1+AV$6/Setup!$C$13)-CT484,MAX(0,$H484-SUM($DP484:EQ484)))</f>
        <v/>
      </c>
      <c r="ES484">
        <f>MIN(AW483*(1+AW$6/Setup!$C$13)-CU484,MAX(0,$H484-SUM($DP484:ER484)))</f>
        <v/>
      </c>
      <c r="ET484">
        <f>MIN(AX483*(1+AX$6/Setup!$C$13)-CV484,MAX(0,$H484-SUM($DP484:ES484)))</f>
        <v/>
      </c>
      <c r="EU484">
        <f>MIN(AY483*(1+AY$6/Setup!$C$13)-CW484,MAX(0,$H484-SUM($DP484:ET484)))</f>
        <v/>
      </c>
      <c r="EV484">
        <f>MIN(AZ483*(1+AZ$6/Setup!$C$13)-CX484,MAX(0,$H484-SUM($DP484:EU484)))</f>
        <v/>
      </c>
      <c r="EW484">
        <f>MIN(BA483*(1+BA$6/Setup!$C$13)-CY484,MAX(0,$H484-SUM($DP484:EV484)))</f>
        <v/>
      </c>
      <c r="EX484">
        <f>MIN(BB483*(1+BB$6/Setup!$C$13)-CZ484,MAX(0,$H484-SUM($DP484:EW484)))</f>
        <v/>
      </c>
      <c r="EY484">
        <f>MIN(BC483*(1+BC$6/Setup!$C$13)-DA484,MAX(0,$H484-SUM($DP484:EX484)))</f>
        <v/>
      </c>
      <c r="EZ484">
        <f>MIN(BD483*(1+BD$6/Setup!$C$13)-DB484,MAX(0,$H484-SUM($DP484:EY484)))</f>
        <v/>
      </c>
      <c r="FA484">
        <f>MIN(BE483*(1+BE$6/Setup!$C$13)-DC484,MAX(0,$H484-SUM($DP484:EZ484)))</f>
        <v/>
      </c>
      <c r="FB484">
        <f>MIN(BF483*(1+BF$6/Setup!$C$13)-DD484,MAX(0,$H484-SUM($DP484:FA484)))</f>
        <v/>
      </c>
      <c r="FC484">
        <f>MIN(BG483*(1+BG$6/Setup!$C$13)-DE484,MAX(0,$H484-SUM($DP484:FB484)))</f>
        <v/>
      </c>
      <c r="FD484">
        <f>MIN(BH483*(1+BH$6/Setup!$C$13)-DF484,MAX(0,$H484-SUM($DP484:FC484)))</f>
        <v/>
      </c>
      <c r="FE484">
        <f>MIN(BI483*(1+BI$6/Setup!$C$13)-DG484,MAX(0,$H484-SUM($DP484:FD484)))</f>
        <v/>
      </c>
      <c r="FF484">
        <f>MIN(BJ483*(1+BJ$6/Setup!$C$13)-DH484,MAX(0,$H484-SUM($DP484:FE484)))</f>
        <v/>
      </c>
      <c r="FG484">
        <f>MIN(BK483*(1+BK$6/Setup!$C$13)-DI484,MAX(0,$H484-SUM($DP484:FF484)))</f>
        <v/>
      </c>
      <c r="FH484">
        <f>MIN(BL483*(1+BL$6/Setup!$C$13)-DJ484,MAX(0,$H484-SUM($DP484:FG484)))</f>
        <v/>
      </c>
      <c r="FI484">
        <f>MIN(BM483*(1+BM$6/Setup!$C$13)-DK484,MAX(0,$H484-SUM($DP484:FH484)))</f>
        <v/>
      </c>
      <c r="FJ484">
        <f>MIN(BN483*(1+BN$6/Setup!$C$13)-DL484,MAX(0,$H484-SUM($DP484:FI484)))</f>
        <v/>
      </c>
      <c r="FK484">
        <f>MIN(BO483*(1+BO$6/Setup!$C$13)-DM484,MAX(0,$H484-SUM($DP484:FJ484)))</f>
        <v/>
      </c>
      <c r="FL484">
        <f>MIN(BP483*(1+BP$6/Setup!$C$13)-DN484,MAX(0,$H484-SUM($DP484:FK484)))</f>
        <v/>
      </c>
      <c r="FM484">
        <f>MIN(BQ483*(1+BQ$6/Setup!$C$13)-DO484,MAX(0,$H484-SUM($DP484:FL484)))</f>
        <v/>
      </c>
    </row>
    <row r="485">
      <c r="A485">
        <f>A484+1</f>
        <v/>
      </c>
      <c r="B485">
        <f>IF(Setup!$C$6="Every week",Setup!$C$7+7*(A485-1),IF(Setup!$C$6="Every 2 weeks",Setup!$C$7+14*(A485-1),IF(Setup!$C$6="Every month",EDATE(Setup!$C$7,A485-1),EOMONTH(Setup!$C$7,INT((A485-1+Setup!$C$20)/2)-1)+MIN(IF(MOD(A485-1+Setup!$C$20,2)=0,Setup!$C$18,Setup!$C$19),DAY(EOMONTH(Setup!$C$7,INT((A485-1+Setup!$C$20)/2)))))))</f>
        <v/>
      </c>
      <c r="C485">
        <f>N('Paycheck Plan'!J481)</f>
        <v/>
      </c>
      <c r="D485">
        <f>N('Paycheck Plan'!K481)</f>
        <v/>
      </c>
      <c r="E485">
        <f>MIN(MAX(0,Setup!$C$10-F484),MAX(0,Setup!$C$8+C485-G485))</f>
        <v/>
      </c>
      <c r="F485">
        <f>F484+E485</f>
        <v/>
      </c>
      <c r="G485">
        <f>MIN(Setup!$C$14,MAX(0,Setup!$C$8+C485))</f>
        <v/>
      </c>
      <c r="H485">
        <f>MAX(0,Setup!$C$8+C485-G485-E485)+SUM($T$7:$BQ$7)-SUM(BR485:DO485)</f>
        <v/>
      </c>
      <c r="I485">
        <f>SUMPRODUCT(T484:BQ484,$T$6:$BQ$6)/Setup!$C$13</f>
        <v/>
      </c>
      <c r="J485">
        <f>SUM(T485:BQ485)</f>
        <v/>
      </c>
      <c r="K485">
        <f>IF(MAX(DP485:FM485)&gt;0,MATCH(MAX(DP485:FM485),DP485:FM485,0),1)</f>
        <v/>
      </c>
      <c r="T485">
        <f>MAX(0,T484*(1+T$6/Setup!$C$13)-BR485-DP485)+IF($K485=1,$D485,0)</f>
        <v/>
      </c>
      <c r="U485">
        <f>MAX(0,U484*(1+U$6/Setup!$C$13)-BS485-DQ485)+IF($K485=2,$D485,0)</f>
        <v/>
      </c>
      <c r="V485">
        <f>MAX(0,V484*(1+V$6/Setup!$C$13)-BT485-DR485)+IF($K485=3,$D485,0)</f>
        <v/>
      </c>
      <c r="W485">
        <f>MAX(0,W484*(1+W$6/Setup!$C$13)-BU485-DS485)+IF($K485=4,$D485,0)</f>
        <v/>
      </c>
      <c r="X485">
        <f>MAX(0,X484*(1+X$6/Setup!$C$13)-BV485-DT485)+IF($K485=5,$D485,0)</f>
        <v/>
      </c>
      <c r="Y485">
        <f>MAX(0,Y484*(1+Y$6/Setup!$C$13)-BW485-DU485)+IF($K485=6,$D485,0)</f>
        <v/>
      </c>
      <c r="Z485">
        <f>MAX(0,Z484*(1+Z$6/Setup!$C$13)-BX485-DV485)+IF($K485=7,$D485,0)</f>
        <v/>
      </c>
      <c r="AA485">
        <f>MAX(0,AA484*(1+AA$6/Setup!$C$13)-BY485-DW485)+IF($K485=8,$D485,0)</f>
        <v/>
      </c>
      <c r="AB485">
        <f>MAX(0,AB484*(1+AB$6/Setup!$C$13)-BZ485-DX485)+IF($K485=9,$D485,0)</f>
        <v/>
      </c>
      <c r="AC485">
        <f>MAX(0,AC484*(1+AC$6/Setup!$C$13)-CA485-DY485)+IF($K485=10,$D485,0)</f>
        <v/>
      </c>
      <c r="AD485">
        <f>MAX(0,AD484*(1+AD$6/Setup!$C$13)-CB485-DZ485)+IF($K485=11,$D485,0)</f>
        <v/>
      </c>
      <c r="AE485">
        <f>MAX(0,AE484*(1+AE$6/Setup!$C$13)-CC485-EA485)+IF($K485=12,$D485,0)</f>
        <v/>
      </c>
      <c r="AF485">
        <f>MAX(0,AF484*(1+AF$6/Setup!$C$13)-CD485-EB485)+IF($K485=13,$D485,0)</f>
        <v/>
      </c>
      <c r="AG485">
        <f>MAX(0,AG484*(1+AG$6/Setup!$C$13)-CE485-EC485)+IF($K485=14,$D485,0)</f>
        <v/>
      </c>
      <c r="AH485">
        <f>MAX(0,AH484*(1+AH$6/Setup!$C$13)-CF485-ED485)+IF($K485=15,$D485,0)</f>
        <v/>
      </c>
      <c r="AI485">
        <f>MAX(0,AI484*(1+AI$6/Setup!$C$13)-CG485-EE485)+IF($K485=16,$D485,0)</f>
        <v/>
      </c>
      <c r="AJ485">
        <f>MAX(0,AJ484*(1+AJ$6/Setup!$C$13)-CH485-EF485)+IF($K485=17,$D485,0)</f>
        <v/>
      </c>
      <c r="AK485">
        <f>MAX(0,AK484*(1+AK$6/Setup!$C$13)-CI485-EG485)+IF($K485=18,$D485,0)</f>
        <v/>
      </c>
      <c r="AL485">
        <f>MAX(0,AL484*(1+AL$6/Setup!$C$13)-CJ485-EH485)+IF($K485=19,$D485,0)</f>
        <v/>
      </c>
      <c r="AM485">
        <f>MAX(0,AM484*(1+AM$6/Setup!$C$13)-CK485-EI485)+IF($K485=20,$D485,0)</f>
        <v/>
      </c>
      <c r="AN485">
        <f>MAX(0,AN484*(1+AN$6/Setup!$C$13)-CL485-EJ485)+IF($K485=21,$D485,0)</f>
        <v/>
      </c>
      <c r="AO485">
        <f>MAX(0,AO484*(1+AO$6/Setup!$C$13)-CM485-EK485)+IF($K485=22,$D485,0)</f>
        <v/>
      </c>
      <c r="AP485">
        <f>MAX(0,AP484*(1+AP$6/Setup!$C$13)-CN485-EL485)+IF($K485=23,$D485,0)</f>
        <v/>
      </c>
      <c r="AQ485">
        <f>MAX(0,AQ484*(1+AQ$6/Setup!$C$13)-CO485-EM485)+IF($K485=24,$D485,0)</f>
        <v/>
      </c>
      <c r="AR485">
        <f>MAX(0,AR484*(1+AR$6/Setup!$C$13)-CP485-EN485)+IF($K485=25,$D485,0)</f>
        <v/>
      </c>
      <c r="AS485">
        <f>MAX(0,AS484*(1+AS$6/Setup!$C$13)-CQ485-EO485)+IF($K485=26,$D485,0)</f>
        <v/>
      </c>
      <c r="AT485">
        <f>MAX(0,AT484*(1+AT$6/Setup!$C$13)-CR485-EP485)+IF($K485=27,$D485,0)</f>
        <v/>
      </c>
      <c r="AU485">
        <f>MAX(0,AU484*(1+AU$6/Setup!$C$13)-CS485-EQ485)+IF($K485=28,$D485,0)</f>
        <v/>
      </c>
      <c r="AV485">
        <f>MAX(0,AV484*(1+AV$6/Setup!$C$13)-CT485-ER485)+IF($K485=29,$D485,0)</f>
        <v/>
      </c>
      <c r="AW485">
        <f>MAX(0,AW484*(1+AW$6/Setup!$C$13)-CU485-ES485)+IF($K485=30,$D485,0)</f>
        <v/>
      </c>
      <c r="AX485">
        <f>MAX(0,AX484*(1+AX$6/Setup!$C$13)-CV485-ET485)+IF($K485=31,$D485,0)</f>
        <v/>
      </c>
      <c r="AY485">
        <f>MAX(0,AY484*(1+AY$6/Setup!$C$13)-CW485-EU485)+IF($K485=32,$D485,0)</f>
        <v/>
      </c>
      <c r="AZ485">
        <f>MAX(0,AZ484*(1+AZ$6/Setup!$C$13)-CX485-EV485)+IF($K485=33,$D485,0)</f>
        <v/>
      </c>
      <c r="BA485">
        <f>MAX(0,BA484*(1+BA$6/Setup!$C$13)-CY485-EW485)+IF($K485=34,$D485,0)</f>
        <v/>
      </c>
      <c r="BB485">
        <f>MAX(0,BB484*(1+BB$6/Setup!$C$13)-CZ485-EX485)+IF($K485=35,$D485,0)</f>
        <v/>
      </c>
      <c r="BC485">
        <f>MAX(0,BC484*(1+BC$6/Setup!$C$13)-DA485-EY485)+IF($K485=36,$D485,0)</f>
        <v/>
      </c>
      <c r="BD485">
        <f>MAX(0,BD484*(1+BD$6/Setup!$C$13)-DB485-EZ485)+IF($K485=37,$D485,0)</f>
        <v/>
      </c>
      <c r="BE485">
        <f>MAX(0,BE484*(1+BE$6/Setup!$C$13)-DC485-FA485)+IF($K485=38,$D485,0)</f>
        <v/>
      </c>
      <c r="BF485">
        <f>MAX(0,BF484*(1+BF$6/Setup!$C$13)-DD485-FB485)+IF($K485=39,$D485,0)</f>
        <v/>
      </c>
      <c r="BG485">
        <f>MAX(0,BG484*(1+BG$6/Setup!$C$13)-DE485-FC485)+IF($K485=40,$D485,0)</f>
        <v/>
      </c>
      <c r="BH485">
        <f>MAX(0,BH484*(1+BH$6/Setup!$C$13)-DF485-FD485)+IF($K485=41,$D485,0)</f>
        <v/>
      </c>
      <c r="BI485">
        <f>MAX(0,BI484*(1+BI$6/Setup!$C$13)-DG485-FE485)+IF($K485=42,$D485,0)</f>
        <v/>
      </c>
      <c r="BJ485">
        <f>MAX(0,BJ484*(1+BJ$6/Setup!$C$13)-DH485-FF485)+IF($K485=43,$D485,0)</f>
        <v/>
      </c>
      <c r="BK485">
        <f>MAX(0,BK484*(1+BK$6/Setup!$C$13)-DI485-FG485)+IF($K485=44,$D485,0)</f>
        <v/>
      </c>
      <c r="BL485">
        <f>MAX(0,BL484*(1+BL$6/Setup!$C$13)-DJ485-FH485)+IF($K485=45,$D485,0)</f>
        <v/>
      </c>
      <c r="BM485">
        <f>MAX(0,BM484*(1+BM$6/Setup!$C$13)-DK485-FI485)+IF($K485=46,$D485,0)</f>
        <v/>
      </c>
      <c r="BN485">
        <f>MAX(0,BN484*(1+BN$6/Setup!$C$13)-DL485-FJ485)+IF($K485=47,$D485,0)</f>
        <v/>
      </c>
      <c r="BO485">
        <f>MAX(0,BO484*(1+BO$6/Setup!$C$13)-DM485-FK485)+IF($K485=48,$D485,0)</f>
        <v/>
      </c>
      <c r="BP485">
        <f>MAX(0,BP484*(1+BP$6/Setup!$C$13)-DN485-FL485)+IF($K485=49,$D485,0)</f>
        <v/>
      </c>
      <c r="BQ485">
        <f>MAX(0,BQ484*(1+BQ$6/Setup!$C$13)-DO485-FM485)+IF($K485=50,$D485,0)</f>
        <v/>
      </c>
      <c r="BR485">
        <f>MIN(T484*(1+T$6/Setup!$C$13),T$7)</f>
        <v/>
      </c>
      <c r="BS485">
        <f>MIN(U484*(1+U$6/Setup!$C$13),U$7)</f>
        <v/>
      </c>
      <c r="BT485">
        <f>MIN(V484*(1+V$6/Setup!$C$13),V$7)</f>
        <v/>
      </c>
      <c r="BU485">
        <f>MIN(W484*(1+W$6/Setup!$C$13),W$7)</f>
        <v/>
      </c>
      <c r="BV485">
        <f>MIN(X484*(1+X$6/Setup!$C$13),X$7)</f>
        <v/>
      </c>
      <c r="BW485">
        <f>MIN(Y484*(1+Y$6/Setup!$C$13),Y$7)</f>
        <v/>
      </c>
      <c r="BX485">
        <f>MIN(Z484*(1+Z$6/Setup!$C$13),Z$7)</f>
        <v/>
      </c>
      <c r="BY485">
        <f>MIN(AA484*(1+AA$6/Setup!$C$13),AA$7)</f>
        <v/>
      </c>
      <c r="BZ485">
        <f>MIN(AB484*(1+AB$6/Setup!$C$13),AB$7)</f>
        <v/>
      </c>
      <c r="CA485">
        <f>MIN(AC484*(1+AC$6/Setup!$C$13),AC$7)</f>
        <v/>
      </c>
      <c r="CB485">
        <f>MIN(AD484*(1+AD$6/Setup!$C$13),AD$7)</f>
        <v/>
      </c>
      <c r="CC485">
        <f>MIN(AE484*(1+AE$6/Setup!$C$13),AE$7)</f>
        <v/>
      </c>
      <c r="CD485">
        <f>MIN(AF484*(1+AF$6/Setup!$C$13),AF$7)</f>
        <v/>
      </c>
      <c r="CE485">
        <f>MIN(AG484*(1+AG$6/Setup!$C$13),AG$7)</f>
        <v/>
      </c>
      <c r="CF485">
        <f>MIN(AH484*(1+AH$6/Setup!$C$13),AH$7)</f>
        <v/>
      </c>
      <c r="CG485">
        <f>MIN(AI484*(1+AI$6/Setup!$C$13),AI$7)</f>
        <v/>
      </c>
      <c r="CH485">
        <f>MIN(AJ484*(1+AJ$6/Setup!$C$13),AJ$7)</f>
        <v/>
      </c>
      <c r="CI485">
        <f>MIN(AK484*(1+AK$6/Setup!$C$13),AK$7)</f>
        <v/>
      </c>
      <c r="CJ485">
        <f>MIN(AL484*(1+AL$6/Setup!$C$13),AL$7)</f>
        <v/>
      </c>
      <c r="CK485">
        <f>MIN(AM484*(1+AM$6/Setup!$C$13),AM$7)</f>
        <v/>
      </c>
      <c r="CL485">
        <f>MIN(AN484*(1+AN$6/Setup!$C$13),AN$7)</f>
        <v/>
      </c>
      <c r="CM485">
        <f>MIN(AO484*(1+AO$6/Setup!$C$13),AO$7)</f>
        <v/>
      </c>
      <c r="CN485">
        <f>MIN(AP484*(1+AP$6/Setup!$C$13),AP$7)</f>
        <v/>
      </c>
      <c r="CO485">
        <f>MIN(AQ484*(1+AQ$6/Setup!$C$13),AQ$7)</f>
        <v/>
      </c>
      <c r="CP485">
        <f>MIN(AR484*(1+AR$6/Setup!$C$13),AR$7)</f>
        <v/>
      </c>
      <c r="CQ485">
        <f>MIN(AS484*(1+AS$6/Setup!$C$13),AS$7)</f>
        <v/>
      </c>
      <c r="CR485">
        <f>MIN(AT484*(1+AT$6/Setup!$C$13),AT$7)</f>
        <v/>
      </c>
      <c r="CS485">
        <f>MIN(AU484*(1+AU$6/Setup!$C$13),AU$7)</f>
        <v/>
      </c>
      <c r="CT485">
        <f>MIN(AV484*(1+AV$6/Setup!$C$13),AV$7)</f>
        <v/>
      </c>
      <c r="CU485">
        <f>MIN(AW484*(1+AW$6/Setup!$C$13),AW$7)</f>
        <v/>
      </c>
      <c r="CV485">
        <f>MIN(AX484*(1+AX$6/Setup!$C$13),AX$7)</f>
        <v/>
      </c>
      <c r="CW485">
        <f>MIN(AY484*(1+AY$6/Setup!$C$13),AY$7)</f>
        <v/>
      </c>
      <c r="CX485">
        <f>MIN(AZ484*(1+AZ$6/Setup!$C$13),AZ$7)</f>
        <v/>
      </c>
      <c r="CY485">
        <f>MIN(BA484*(1+BA$6/Setup!$C$13),BA$7)</f>
        <v/>
      </c>
      <c r="CZ485">
        <f>MIN(BB484*(1+BB$6/Setup!$C$13),BB$7)</f>
        <v/>
      </c>
      <c r="DA485">
        <f>MIN(BC484*(1+BC$6/Setup!$C$13),BC$7)</f>
        <v/>
      </c>
      <c r="DB485">
        <f>MIN(BD484*(1+BD$6/Setup!$C$13),BD$7)</f>
        <v/>
      </c>
      <c r="DC485">
        <f>MIN(BE484*(1+BE$6/Setup!$C$13),BE$7)</f>
        <v/>
      </c>
      <c r="DD485">
        <f>MIN(BF484*(1+BF$6/Setup!$C$13),BF$7)</f>
        <v/>
      </c>
      <c r="DE485">
        <f>MIN(BG484*(1+BG$6/Setup!$C$13),BG$7)</f>
        <v/>
      </c>
      <c r="DF485">
        <f>MIN(BH484*(1+BH$6/Setup!$C$13),BH$7)</f>
        <v/>
      </c>
      <c r="DG485">
        <f>MIN(BI484*(1+BI$6/Setup!$C$13),BI$7)</f>
        <v/>
      </c>
      <c r="DH485">
        <f>MIN(BJ484*(1+BJ$6/Setup!$C$13),BJ$7)</f>
        <v/>
      </c>
      <c r="DI485">
        <f>MIN(BK484*(1+BK$6/Setup!$C$13),BK$7)</f>
        <v/>
      </c>
      <c r="DJ485">
        <f>MIN(BL484*(1+BL$6/Setup!$C$13),BL$7)</f>
        <v/>
      </c>
      <c r="DK485">
        <f>MIN(BM484*(1+BM$6/Setup!$C$13),BM$7)</f>
        <v/>
      </c>
      <c r="DL485">
        <f>MIN(BN484*(1+BN$6/Setup!$C$13),BN$7)</f>
        <v/>
      </c>
      <c r="DM485">
        <f>MIN(BO484*(1+BO$6/Setup!$C$13),BO$7)</f>
        <v/>
      </c>
      <c r="DN485">
        <f>MIN(BP484*(1+BP$6/Setup!$C$13),BP$7)</f>
        <v/>
      </c>
      <c r="DO485">
        <f>MIN(BQ484*(1+BQ$6/Setup!$C$13),BQ$7)</f>
        <v/>
      </c>
      <c r="DP485">
        <f>MIN(T484*(1+T$6/Setup!$C$13)-BR485,$H485)</f>
        <v/>
      </c>
      <c r="DQ485">
        <f>MIN(U484*(1+U$6/Setup!$C$13)-BS485,MAX(0,$H485-SUM($DP485:DP485)))</f>
        <v/>
      </c>
      <c r="DR485">
        <f>MIN(V484*(1+V$6/Setup!$C$13)-BT485,MAX(0,$H485-SUM($DP485:DQ485)))</f>
        <v/>
      </c>
      <c r="DS485">
        <f>MIN(W484*(1+W$6/Setup!$C$13)-BU485,MAX(0,$H485-SUM($DP485:DR485)))</f>
        <v/>
      </c>
      <c r="DT485">
        <f>MIN(X484*(1+X$6/Setup!$C$13)-BV485,MAX(0,$H485-SUM($DP485:DS485)))</f>
        <v/>
      </c>
      <c r="DU485">
        <f>MIN(Y484*(1+Y$6/Setup!$C$13)-BW485,MAX(0,$H485-SUM($DP485:DT485)))</f>
        <v/>
      </c>
      <c r="DV485">
        <f>MIN(Z484*(1+Z$6/Setup!$C$13)-BX485,MAX(0,$H485-SUM($DP485:DU485)))</f>
        <v/>
      </c>
      <c r="DW485">
        <f>MIN(AA484*(1+AA$6/Setup!$C$13)-BY485,MAX(0,$H485-SUM($DP485:DV485)))</f>
        <v/>
      </c>
      <c r="DX485">
        <f>MIN(AB484*(1+AB$6/Setup!$C$13)-BZ485,MAX(0,$H485-SUM($DP485:DW485)))</f>
        <v/>
      </c>
      <c r="DY485">
        <f>MIN(AC484*(1+AC$6/Setup!$C$13)-CA485,MAX(0,$H485-SUM($DP485:DX485)))</f>
        <v/>
      </c>
      <c r="DZ485">
        <f>MIN(AD484*(1+AD$6/Setup!$C$13)-CB485,MAX(0,$H485-SUM($DP485:DY485)))</f>
        <v/>
      </c>
      <c r="EA485">
        <f>MIN(AE484*(1+AE$6/Setup!$C$13)-CC485,MAX(0,$H485-SUM($DP485:DZ485)))</f>
        <v/>
      </c>
      <c r="EB485">
        <f>MIN(AF484*(1+AF$6/Setup!$C$13)-CD485,MAX(0,$H485-SUM($DP485:EA485)))</f>
        <v/>
      </c>
      <c r="EC485">
        <f>MIN(AG484*(1+AG$6/Setup!$C$13)-CE485,MAX(0,$H485-SUM($DP485:EB485)))</f>
        <v/>
      </c>
      <c r="ED485">
        <f>MIN(AH484*(1+AH$6/Setup!$C$13)-CF485,MAX(0,$H485-SUM($DP485:EC485)))</f>
        <v/>
      </c>
      <c r="EE485">
        <f>MIN(AI484*(1+AI$6/Setup!$C$13)-CG485,MAX(0,$H485-SUM($DP485:ED485)))</f>
        <v/>
      </c>
      <c r="EF485">
        <f>MIN(AJ484*(1+AJ$6/Setup!$C$13)-CH485,MAX(0,$H485-SUM($DP485:EE485)))</f>
        <v/>
      </c>
      <c r="EG485">
        <f>MIN(AK484*(1+AK$6/Setup!$C$13)-CI485,MAX(0,$H485-SUM($DP485:EF485)))</f>
        <v/>
      </c>
      <c r="EH485">
        <f>MIN(AL484*(1+AL$6/Setup!$C$13)-CJ485,MAX(0,$H485-SUM($DP485:EG485)))</f>
        <v/>
      </c>
      <c r="EI485">
        <f>MIN(AM484*(1+AM$6/Setup!$C$13)-CK485,MAX(0,$H485-SUM($DP485:EH485)))</f>
        <v/>
      </c>
      <c r="EJ485">
        <f>MIN(AN484*(1+AN$6/Setup!$C$13)-CL485,MAX(0,$H485-SUM($DP485:EI485)))</f>
        <v/>
      </c>
      <c r="EK485">
        <f>MIN(AO484*(1+AO$6/Setup!$C$13)-CM485,MAX(0,$H485-SUM($DP485:EJ485)))</f>
        <v/>
      </c>
      <c r="EL485">
        <f>MIN(AP484*(1+AP$6/Setup!$C$13)-CN485,MAX(0,$H485-SUM($DP485:EK485)))</f>
        <v/>
      </c>
      <c r="EM485">
        <f>MIN(AQ484*(1+AQ$6/Setup!$C$13)-CO485,MAX(0,$H485-SUM($DP485:EL485)))</f>
        <v/>
      </c>
      <c r="EN485">
        <f>MIN(AR484*(1+AR$6/Setup!$C$13)-CP485,MAX(0,$H485-SUM($DP485:EM485)))</f>
        <v/>
      </c>
      <c r="EO485">
        <f>MIN(AS484*(1+AS$6/Setup!$C$13)-CQ485,MAX(0,$H485-SUM($DP485:EN485)))</f>
        <v/>
      </c>
      <c r="EP485">
        <f>MIN(AT484*(1+AT$6/Setup!$C$13)-CR485,MAX(0,$H485-SUM($DP485:EO485)))</f>
        <v/>
      </c>
      <c r="EQ485">
        <f>MIN(AU484*(1+AU$6/Setup!$C$13)-CS485,MAX(0,$H485-SUM($DP485:EP485)))</f>
        <v/>
      </c>
      <c r="ER485">
        <f>MIN(AV484*(1+AV$6/Setup!$C$13)-CT485,MAX(0,$H485-SUM($DP485:EQ485)))</f>
        <v/>
      </c>
      <c r="ES485">
        <f>MIN(AW484*(1+AW$6/Setup!$C$13)-CU485,MAX(0,$H485-SUM($DP485:ER485)))</f>
        <v/>
      </c>
      <c r="ET485">
        <f>MIN(AX484*(1+AX$6/Setup!$C$13)-CV485,MAX(0,$H485-SUM($DP485:ES485)))</f>
        <v/>
      </c>
      <c r="EU485">
        <f>MIN(AY484*(1+AY$6/Setup!$C$13)-CW485,MAX(0,$H485-SUM($DP485:ET485)))</f>
        <v/>
      </c>
      <c r="EV485">
        <f>MIN(AZ484*(1+AZ$6/Setup!$C$13)-CX485,MAX(0,$H485-SUM($DP485:EU485)))</f>
        <v/>
      </c>
      <c r="EW485">
        <f>MIN(BA484*(1+BA$6/Setup!$C$13)-CY485,MAX(0,$H485-SUM($DP485:EV485)))</f>
        <v/>
      </c>
      <c r="EX485">
        <f>MIN(BB484*(1+BB$6/Setup!$C$13)-CZ485,MAX(0,$H485-SUM($DP485:EW485)))</f>
        <v/>
      </c>
      <c r="EY485">
        <f>MIN(BC484*(1+BC$6/Setup!$C$13)-DA485,MAX(0,$H485-SUM($DP485:EX485)))</f>
        <v/>
      </c>
      <c r="EZ485">
        <f>MIN(BD484*(1+BD$6/Setup!$C$13)-DB485,MAX(0,$H485-SUM($DP485:EY485)))</f>
        <v/>
      </c>
      <c r="FA485">
        <f>MIN(BE484*(1+BE$6/Setup!$C$13)-DC485,MAX(0,$H485-SUM($DP485:EZ485)))</f>
        <v/>
      </c>
      <c r="FB485">
        <f>MIN(BF484*(1+BF$6/Setup!$C$13)-DD485,MAX(0,$H485-SUM($DP485:FA485)))</f>
        <v/>
      </c>
      <c r="FC485">
        <f>MIN(BG484*(1+BG$6/Setup!$C$13)-DE485,MAX(0,$H485-SUM($DP485:FB485)))</f>
        <v/>
      </c>
      <c r="FD485">
        <f>MIN(BH484*(1+BH$6/Setup!$C$13)-DF485,MAX(0,$H485-SUM($DP485:FC485)))</f>
        <v/>
      </c>
      <c r="FE485">
        <f>MIN(BI484*(1+BI$6/Setup!$C$13)-DG485,MAX(0,$H485-SUM($DP485:FD485)))</f>
        <v/>
      </c>
      <c r="FF485">
        <f>MIN(BJ484*(1+BJ$6/Setup!$C$13)-DH485,MAX(0,$H485-SUM($DP485:FE485)))</f>
        <v/>
      </c>
      <c r="FG485">
        <f>MIN(BK484*(1+BK$6/Setup!$C$13)-DI485,MAX(0,$H485-SUM($DP485:FF485)))</f>
        <v/>
      </c>
      <c r="FH485">
        <f>MIN(BL484*(1+BL$6/Setup!$C$13)-DJ485,MAX(0,$H485-SUM($DP485:FG485)))</f>
        <v/>
      </c>
      <c r="FI485">
        <f>MIN(BM484*(1+BM$6/Setup!$C$13)-DK485,MAX(0,$H485-SUM($DP485:FH485)))</f>
        <v/>
      </c>
      <c r="FJ485">
        <f>MIN(BN484*(1+BN$6/Setup!$C$13)-DL485,MAX(0,$H485-SUM($DP485:FI485)))</f>
        <v/>
      </c>
      <c r="FK485">
        <f>MIN(BO484*(1+BO$6/Setup!$C$13)-DM485,MAX(0,$H485-SUM($DP485:FJ485)))</f>
        <v/>
      </c>
      <c r="FL485">
        <f>MIN(BP484*(1+BP$6/Setup!$C$13)-DN485,MAX(0,$H485-SUM($DP485:FK485)))</f>
        <v/>
      </c>
      <c r="FM485">
        <f>MIN(BQ484*(1+BQ$6/Setup!$C$13)-DO485,MAX(0,$H485-SUM($DP485:FL485)))</f>
        <v/>
      </c>
    </row>
    <row r="486">
      <c r="A486">
        <f>A485+1</f>
        <v/>
      </c>
      <c r="B486">
        <f>IF(Setup!$C$6="Every week",Setup!$C$7+7*(A486-1),IF(Setup!$C$6="Every 2 weeks",Setup!$C$7+14*(A486-1),IF(Setup!$C$6="Every month",EDATE(Setup!$C$7,A486-1),EOMONTH(Setup!$C$7,INT((A486-1+Setup!$C$20)/2)-1)+MIN(IF(MOD(A486-1+Setup!$C$20,2)=0,Setup!$C$18,Setup!$C$19),DAY(EOMONTH(Setup!$C$7,INT((A486-1+Setup!$C$20)/2)))))))</f>
        <v/>
      </c>
      <c r="C486">
        <f>N('Paycheck Plan'!J482)</f>
        <v/>
      </c>
      <c r="D486">
        <f>N('Paycheck Plan'!K482)</f>
        <v/>
      </c>
      <c r="E486">
        <f>MIN(MAX(0,Setup!$C$10-F485),MAX(0,Setup!$C$8+C486-G486))</f>
        <v/>
      </c>
      <c r="F486">
        <f>F485+E486</f>
        <v/>
      </c>
      <c r="G486">
        <f>MIN(Setup!$C$14,MAX(0,Setup!$C$8+C486))</f>
        <v/>
      </c>
      <c r="H486">
        <f>MAX(0,Setup!$C$8+C486-G486-E486)+SUM($T$7:$BQ$7)-SUM(BR486:DO486)</f>
        <v/>
      </c>
      <c r="I486">
        <f>SUMPRODUCT(T485:BQ485,$T$6:$BQ$6)/Setup!$C$13</f>
        <v/>
      </c>
      <c r="J486">
        <f>SUM(T486:BQ486)</f>
        <v/>
      </c>
      <c r="K486">
        <f>IF(MAX(DP486:FM486)&gt;0,MATCH(MAX(DP486:FM486),DP486:FM486,0),1)</f>
        <v/>
      </c>
      <c r="T486">
        <f>MAX(0,T485*(1+T$6/Setup!$C$13)-BR486-DP486)+IF($K486=1,$D486,0)</f>
        <v/>
      </c>
      <c r="U486">
        <f>MAX(0,U485*(1+U$6/Setup!$C$13)-BS486-DQ486)+IF($K486=2,$D486,0)</f>
        <v/>
      </c>
      <c r="V486">
        <f>MAX(0,V485*(1+V$6/Setup!$C$13)-BT486-DR486)+IF($K486=3,$D486,0)</f>
        <v/>
      </c>
      <c r="W486">
        <f>MAX(0,W485*(1+W$6/Setup!$C$13)-BU486-DS486)+IF($K486=4,$D486,0)</f>
        <v/>
      </c>
      <c r="X486">
        <f>MAX(0,X485*(1+X$6/Setup!$C$13)-BV486-DT486)+IF($K486=5,$D486,0)</f>
        <v/>
      </c>
      <c r="Y486">
        <f>MAX(0,Y485*(1+Y$6/Setup!$C$13)-BW486-DU486)+IF($K486=6,$D486,0)</f>
        <v/>
      </c>
      <c r="Z486">
        <f>MAX(0,Z485*(1+Z$6/Setup!$C$13)-BX486-DV486)+IF($K486=7,$D486,0)</f>
        <v/>
      </c>
      <c r="AA486">
        <f>MAX(0,AA485*(1+AA$6/Setup!$C$13)-BY486-DW486)+IF($K486=8,$D486,0)</f>
        <v/>
      </c>
      <c r="AB486">
        <f>MAX(0,AB485*(1+AB$6/Setup!$C$13)-BZ486-DX486)+IF($K486=9,$D486,0)</f>
        <v/>
      </c>
      <c r="AC486">
        <f>MAX(0,AC485*(1+AC$6/Setup!$C$13)-CA486-DY486)+IF($K486=10,$D486,0)</f>
        <v/>
      </c>
      <c r="AD486">
        <f>MAX(0,AD485*(1+AD$6/Setup!$C$13)-CB486-DZ486)+IF($K486=11,$D486,0)</f>
        <v/>
      </c>
      <c r="AE486">
        <f>MAX(0,AE485*(1+AE$6/Setup!$C$13)-CC486-EA486)+IF($K486=12,$D486,0)</f>
        <v/>
      </c>
      <c r="AF486">
        <f>MAX(0,AF485*(1+AF$6/Setup!$C$13)-CD486-EB486)+IF($K486=13,$D486,0)</f>
        <v/>
      </c>
      <c r="AG486">
        <f>MAX(0,AG485*(1+AG$6/Setup!$C$13)-CE486-EC486)+IF($K486=14,$D486,0)</f>
        <v/>
      </c>
      <c r="AH486">
        <f>MAX(0,AH485*(1+AH$6/Setup!$C$13)-CF486-ED486)+IF($K486=15,$D486,0)</f>
        <v/>
      </c>
      <c r="AI486">
        <f>MAX(0,AI485*(1+AI$6/Setup!$C$13)-CG486-EE486)+IF($K486=16,$D486,0)</f>
        <v/>
      </c>
      <c r="AJ486">
        <f>MAX(0,AJ485*(1+AJ$6/Setup!$C$13)-CH486-EF486)+IF($K486=17,$D486,0)</f>
        <v/>
      </c>
      <c r="AK486">
        <f>MAX(0,AK485*(1+AK$6/Setup!$C$13)-CI486-EG486)+IF($K486=18,$D486,0)</f>
        <v/>
      </c>
      <c r="AL486">
        <f>MAX(0,AL485*(1+AL$6/Setup!$C$13)-CJ486-EH486)+IF($K486=19,$D486,0)</f>
        <v/>
      </c>
      <c r="AM486">
        <f>MAX(0,AM485*(1+AM$6/Setup!$C$13)-CK486-EI486)+IF($K486=20,$D486,0)</f>
        <v/>
      </c>
      <c r="AN486">
        <f>MAX(0,AN485*(1+AN$6/Setup!$C$13)-CL486-EJ486)+IF($K486=21,$D486,0)</f>
        <v/>
      </c>
      <c r="AO486">
        <f>MAX(0,AO485*(1+AO$6/Setup!$C$13)-CM486-EK486)+IF($K486=22,$D486,0)</f>
        <v/>
      </c>
      <c r="AP486">
        <f>MAX(0,AP485*(1+AP$6/Setup!$C$13)-CN486-EL486)+IF($K486=23,$D486,0)</f>
        <v/>
      </c>
      <c r="AQ486">
        <f>MAX(0,AQ485*(1+AQ$6/Setup!$C$13)-CO486-EM486)+IF($K486=24,$D486,0)</f>
        <v/>
      </c>
      <c r="AR486">
        <f>MAX(0,AR485*(1+AR$6/Setup!$C$13)-CP486-EN486)+IF($K486=25,$D486,0)</f>
        <v/>
      </c>
      <c r="AS486">
        <f>MAX(0,AS485*(1+AS$6/Setup!$C$13)-CQ486-EO486)+IF($K486=26,$D486,0)</f>
        <v/>
      </c>
      <c r="AT486">
        <f>MAX(0,AT485*(1+AT$6/Setup!$C$13)-CR486-EP486)+IF($K486=27,$D486,0)</f>
        <v/>
      </c>
      <c r="AU486">
        <f>MAX(0,AU485*(1+AU$6/Setup!$C$13)-CS486-EQ486)+IF($K486=28,$D486,0)</f>
        <v/>
      </c>
      <c r="AV486">
        <f>MAX(0,AV485*(1+AV$6/Setup!$C$13)-CT486-ER486)+IF($K486=29,$D486,0)</f>
        <v/>
      </c>
      <c r="AW486">
        <f>MAX(0,AW485*(1+AW$6/Setup!$C$13)-CU486-ES486)+IF($K486=30,$D486,0)</f>
        <v/>
      </c>
      <c r="AX486">
        <f>MAX(0,AX485*(1+AX$6/Setup!$C$13)-CV486-ET486)+IF($K486=31,$D486,0)</f>
        <v/>
      </c>
      <c r="AY486">
        <f>MAX(0,AY485*(1+AY$6/Setup!$C$13)-CW486-EU486)+IF($K486=32,$D486,0)</f>
        <v/>
      </c>
      <c r="AZ486">
        <f>MAX(0,AZ485*(1+AZ$6/Setup!$C$13)-CX486-EV486)+IF($K486=33,$D486,0)</f>
        <v/>
      </c>
      <c r="BA486">
        <f>MAX(0,BA485*(1+BA$6/Setup!$C$13)-CY486-EW486)+IF($K486=34,$D486,0)</f>
        <v/>
      </c>
      <c r="BB486">
        <f>MAX(0,BB485*(1+BB$6/Setup!$C$13)-CZ486-EX486)+IF($K486=35,$D486,0)</f>
        <v/>
      </c>
      <c r="BC486">
        <f>MAX(0,BC485*(1+BC$6/Setup!$C$13)-DA486-EY486)+IF($K486=36,$D486,0)</f>
        <v/>
      </c>
      <c r="BD486">
        <f>MAX(0,BD485*(1+BD$6/Setup!$C$13)-DB486-EZ486)+IF($K486=37,$D486,0)</f>
        <v/>
      </c>
      <c r="BE486">
        <f>MAX(0,BE485*(1+BE$6/Setup!$C$13)-DC486-FA486)+IF($K486=38,$D486,0)</f>
        <v/>
      </c>
      <c r="BF486">
        <f>MAX(0,BF485*(1+BF$6/Setup!$C$13)-DD486-FB486)+IF($K486=39,$D486,0)</f>
        <v/>
      </c>
      <c r="BG486">
        <f>MAX(0,BG485*(1+BG$6/Setup!$C$13)-DE486-FC486)+IF($K486=40,$D486,0)</f>
        <v/>
      </c>
      <c r="BH486">
        <f>MAX(0,BH485*(1+BH$6/Setup!$C$13)-DF486-FD486)+IF($K486=41,$D486,0)</f>
        <v/>
      </c>
      <c r="BI486">
        <f>MAX(0,BI485*(1+BI$6/Setup!$C$13)-DG486-FE486)+IF($K486=42,$D486,0)</f>
        <v/>
      </c>
      <c r="BJ486">
        <f>MAX(0,BJ485*(1+BJ$6/Setup!$C$13)-DH486-FF486)+IF($K486=43,$D486,0)</f>
        <v/>
      </c>
      <c r="BK486">
        <f>MAX(0,BK485*(1+BK$6/Setup!$C$13)-DI486-FG486)+IF($K486=44,$D486,0)</f>
        <v/>
      </c>
      <c r="BL486">
        <f>MAX(0,BL485*(1+BL$6/Setup!$C$13)-DJ486-FH486)+IF($K486=45,$D486,0)</f>
        <v/>
      </c>
      <c r="BM486">
        <f>MAX(0,BM485*(1+BM$6/Setup!$C$13)-DK486-FI486)+IF($K486=46,$D486,0)</f>
        <v/>
      </c>
      <c r="BN486">
        <f>MAX(0,BN485*(1+BN$6/Setup!$C$13)-DL486-FJ486)+IF($K486=47,$D486,0)</f>
        <v/>
      </c>
      <c r="BO486">
        <f>MAX(0,BO485*(1+BO$6/Setup!$C$13)-DM486-FK486)+IF($K486=48,$D486,0)</f>
        <v/>
      </c>
      <c r="BP486">
        <f>MAX(0,BP485*(1+BP$6/Setup!$C$13)-DN486-FL486)+IF($K486=49,$D486,0)</f>
        <v/>
      </c>
      <c r="BQ486">
        <f>MAX(0,BQ485*(1+BQ$6/Setup!$C$13)-DO486-FM486)+IF($K486=50,$D486,0)</f>
        <v/>
      </c>
      <c r="BR486">
        <f>MIN(T485*(1+T$6/Setup!$C$13),T$7)</f>
        <v/>
      </c>
      <c r="BS486">
        <f>MIN(U485*(1+U$6/Setup!$C$13),U$7)</f>
        <v/>
      </c>
      <c r="BT486">
        <f>MIN(V485*(1+V$6/Setup!$C$13),V$7)</f>
        <v/>
      </c>
      <c r="BU486">
        <f>MIN(W485*(1+W$6/Setup!$C$13),W$7)</f>
        <v/>
      </c>
      <c r="BV486">
        <f>MIN(X485*(1+X$6/Setup!$C$13),X$7)</f>
        <v/>
      </c>
      <c r="BW486">
        <f>MIN(Y485*(1+Y$6/Setup!$C$13),Y$7)</f>
        <v/>
      </c>
      <c r="BX486">
        <f>MIN(Z485*(1+Z$6/Setup!$C$13),Z$7)</f>
        <v/>
      </c>
      <c r="BY486">
        <f>MIN(AA485*(1+AA$6/Setup!$C$13),AA$7)</f>
        <v/>
      </c>
      <c r="BZ486">
        <f>MIN(AB485*(1+AB$6/Setup!$C$13),AB$7)</f>
        <v/>
      </c>
      <c r="CA486">
        <f>MIN(AC485*(1+AC$6/Setup!$C$13),AC$7)</f>
        <v/>
      </c>
      <c r="CB486">
        <f>MIN(AD485*(1+AD$6/Setup!$C$13),AD$7)</f>
        <v/>
      </c>
      <c r="CC486">
        <f>MIN(AE485*(1+AE$6/Setup!$C$13),AE$7)</f>
        <v/>
      </c>
      <c r="CD486">
        <f>MIN(AF485*(1+AF$6/Setup!$C$13),AF$7)</f>
        <v/>
      </c>
      <c r="CE486">
        <f>MIN(AG485*(1+AG$6/Setup!$C$13),AG$7)</f>
        <v/>
      </c>
      <c r="CF486">
        <f>MIN(AH485*(1+AH$6/Setup!$C$13),AH$7)</f>
        <v/>
      </c>
      <c r="CG486">
        <f>MIN(AI485*(1+AI$6/Setup!$C$13),AI$7)</f>
        <v/>
      </c>
      <c r="CH486">
        <f>MIN(AJ485*(1+AJ$6/Setup!$C$13),AJ$7)</f>
        <v/>
      </c>
      <c r="CI486">
        <f>MIN(AK485*(1+AK$6/Setup!$C$13),AK$7)</f>
        <v/>
      </c>
      <c r="CJ486">
        <f>MIN(AL485*(1+AL$6/Setup!$C$13),AL$7)</f>
        <v/>
      </c>
      <c r="CK486">
        <f>MIN(AM485*(1+AM$6/Setup!$C$13),AM$7)</f>
        <v/>
      </c>
      <c r="CL486">
        <f>MIN(AN485*(1+AN$6/Setup!$C$13),AN$7)</f>
        <v/>
      </c>
      <c r="CM486">
        <f>MIN(AO485*(1+AO$6/Setup!$C$13),AO$7)</f>
        <v/>
      </c>
      <c r="CN486">
        <f>MIN(AP485*(1+AP$6/Setup!$C$13),AP$7)</f>
        <v/>
      </c>
      <c r="CO486">
        <f>MIN(AQ485*(1+AQ$6/Setup!$C$13),AQ$7)</f>
        <v/>
      </c>
      <c r="CP486">
        <f>MIN(AR485*(1+AR$6/Setup!$C$13),AR$7)</f>
        <v/>
      </c>
      <c r="CQ486">
        <f>MIN(AS485*(1+AS$6/Setup!$C$13),AS$7)</f>
        <v/>
      </c>
      <c r="CR486">
        <f>MIN(AT485*(1+AT$6/Setup!$C$13),AT$7)</f>
        <v/>
      </c>
      <c r="CS486">
        <f>MIN(AU485*(1+AU$6/Setup!$C$13),AU$7)</f>
        <v/>
      </c>
      <c r="CT486">
        <f>MIN(AV485*(1+AV$6/Setup!$C$13),AV$7)</f>
        <v/>
      </c>
      <c r="CU486">
        <f>MIN(AW485*(1+AW$6/Setup!$C$13),AW$7)</f>
        <v/>
      </c>
      <c r="CV486">
        <f>MIN(AX485*(1+AX$6/Setup!$C$13),AX$7)</f>
        <v/>
      </c>
      <c r="CW486">
        <f>MIN(AY485*(1+AY$6/Setup!$C$13),AY$7)</f>
        <v/>
      </c>
      <c r="CX486">
        <f>MIN(AZ485*(1+AZ$6/Setup!$C$13),AZ$7)</f>
        <v/>
      </c>
      <c r="CY486">
        <f>MIN(BA485*(1+BA$6/Setup!$C$13),BA$7)</f>
        <v/>
      </c>
      <c r="CZ486">
        <f>MIN(BB485*(1+BB$6/Setup!$C$13),BB$7)</f>
        <v/>
      </c>
      <c r="DA486">
        <f>MIN(BC485*(1+BC$6/Setup!$C$13),BC$7)</f>
        <v/>
      </c>
      <c r="DB486">
        <f>MIN(BD485*(1+BD$6/Setup!$C$13),BD$7)</f>
        <v/>
      </c>
      <c r="DC486">
        <f>MIN(BE485*(1+BE$6/Setup!$C$13),BE$7)</f>
        <v/>
      </c>
      <c r="DD486">
        <f>MIN(BF485*(1+BF$6/Setup!$C$13),BF$7)</f>
        <v/>
      </c>
      <c r="DE486">
        <f>MIN(BG485*(1+BG$6/Setup!$C$13),BG$7)</f>
        <v/>
      </c>
      <c r="DF486">
        <f>MIN(BH485*(1+BH$6/Setup!$C$13),BH$7)</f>
        <v/>
      </c>
      <c r="DG486">
        <f>MIN(BI485*(1+BI$6/Setup!$C$13),BI$7)</f>
        <v/>
      </c>
      <c r="DH486">
        <f>MIN(BJ485*(1+BJ$6/Setup!$C$13),BJ$7)</f>
        <v/>
      </c>
      <c r="DI486">
        <f>MIN(BK485*(1+BK$6/Setup!$C$13),BK$7)</f>
        <v/>
      </c>
      <c r="DJ486">
        <f>MIN(BL485*(1+BL$6/Setup!$C$13),BL$7)</f>
        <v/>
      </c>
      <c r="DK486">
        <f>MIN(BM485*(1+BM$6/Setup!$C$13),BM$7)</f>
        <v/>
      </c>
      <c r="DL486">
        <f>MIN(BN485*(1+BN$6/Setup!$C$13),BN$7)</f>
        <v/>
      </c>
      <c r="DM486">
        <f>MIN(BO485*(1+BO$6/Setup!$C$13),BO$7)</f>
        <v/>
      </c>
      <c r="DN486">
        <f>MIN(BP485*(1+BP$6/Setup!$C$13),BP$7)</f>
        <v/>
      </c>
      <c r="DO486">
        <f>MIN(BQ485*(1+BQ$6/Setup!$C$13),BQ$7)</f>
        <v/>
      </c>
      <c r="DP486">
        <f>MIN(T485*(1+T$6/Setup!$C$13)-BR486,$H486)</f>
        <v/>
      </c>
      <c r="DQ486">
        <f>MIN(U485*(1+U$6/Setup!$C$13)-BS486,MAX(0,$H486-SUM($DP486:DP486)))</f>
        <v/>
      </c>
      <c r="DR486">
        <f>MIN(V485*(1+V$6/Setup!$C$13)-BT486,MAX(0,$H486-SUM($DP486:DQ486)))</f>
        <v/>
      </c>
      <c r="DS486">
        <f>MIN(W485*(1+W$6/Setup!$C$13)-BU486,MAX(0,$H486-SUM($DP486:DR486)))</f>
        <v/>
      </c>
      <c r="DT486">
        <f>MIN(X485*(1+X$6/Setup!$C$13)-BV486,MAX(0,$H486-SUM($DP486:DS486)))</f>
        <v/>
      </c>
      <c r="DU486">
        <f>MIN(Y485*(1+Y$6/Setup!$C$13)-BW486,MAX(0,$H486-SUM($DP486:DT486)))</f>
        <v/>
      </c>
      <c r="DV486">
        <f>MIN(Z485*(1+Z$6/Setup!$C$13)-BX486,MAX(0,$H486-SUM($DP486:DU486)))</f>
        <v/>
      </c>
      <c r="DW486">
        <f>MIN(AA485*(1+AA$6/Setup!$C$13)-BY486,MAX(0,$H486-SUM($DP486:DV486)))</f>
        <v/>
      </c>
      <c r="DX486">
        <f>MIN(AB485*(1+AB$6/Setup!$C$13)-BZ486,MAX(0,$H486-SUM($DP486:DW486)))</f>
        <v/>
      </c>
      <c r="DY486">
        <f>MIN(AC485*(1+AC$6/Setup!$C$13)-CA486,MAX(0,$H486-SUM($DP486:DX486)))</f>
        <v/>
      </c>
      <c r="DZ486">
        <f>MIN(AD485*(1+AD$6/Setup!$C$13)-CB486,MAX(0,$H486-SUM($DP486:DY486)))</f>
        <v/>
      </c>
      <c r="EA486">
        <f>MIN(AE485*(1+AE$6/Setup!$C$13)-CC486,MAX(0,$H486-SUM($DP486:DZ486)))</f>
        <v/>
      </c>
      <c r="EB486">
        <f>MIN(AF485*(1+AF$6/Setup!$C$13)-CD486,MAX(0,$H486-SUM($DP486:EA486)))</f>
        <v/>
      </c>
      <c r="EC486">
        <f>MIN(AG485*(1+AG$6/Setup!$C$13)-CE486,MAX(0,$H486-SUM($DP486:EB486)))</f>
        <v/>
      </c>
      <c r="ED486">
        <f>MIN(AH485*(1+AH$6/Setup!$C$13)-CF486,MAX(0,$H486-SUM($DP486:EC486)))</f>
        <v/>
      </c>
      <c r="EE486">
        <f>MIN(AI485*(1+AI$6/Setup!$C$13)-CG486,MAX(0,$H486-SUM($DP486:ED486)))</f>
        <v/>
      </c>
      <c r="EF486">
        <f>MIN(AJ485*(1+AJ$6/Setup!$C$13)-CH486,MAX(0,$H486-SUM($DP486:EE486)))</f>
        <v/>
      </c>
      <c r="EG486">
        <f>MIN(AK485*(1+AK$6/Setup!$C$13)-CI486,MAX(0,$H486-SUM($DP486:EF486)))</f>
        <v/>
      </c>
      <c r="EH486">
        <f>MIN(AL485*(1+AL$6/Setup!$C$13)-CJ486,MAX(0,$H486-SUM($DP486:EG486)))</f>
        <v/>
      </c>
      <c r="EI486">
        <f>MIN(AM485*(1+AM$6/Setup!$C$13)-CK486,MAX(0,$H486-SUM($DP486:EH486)))</f>
        <v/>
      </c>
      <c r="EJ486">
        <f>MIN(AN485*(1+AN$6/Setup!$C$13)-CL486,MAX(0,$H486-SUM($DP486:EI486)))</f>
        <v/>
      </c>
      <c r="EK486">
        <f>MIN(AO485*(1+AO$6/Setup!$C$13)-CM486,MAX(0,$H486-SUM($DP486:EJ486)))</f>
        <v/>
      </c>
      <c r="EL486">
        <f>MIN(AP485*(1+AP$6/Setup!$C$13)-CN486,MAX(0,$H486-SUM($DP486:EK486)))</f>
        <v/>
      </c>
      <c r="EM486">
        <f>MIN(AQ485*(1+AQ$6/Setup!$C$13)-CO486,MAX(0,$H486-SUM($DP486:EL486)))</f>
        <v/>
      </c>
      <c r="EN486">
        <f>MIN(AR485*(1+AR$6/Setup!$C$13)-CP486,MAX(0,$H486-SUM($DP486:EM486)))</f>
        <v/>
      </c>
      <c r="EO486">
        <f>MIN(AS485*(1+AS$6/Setup!$C$13)-CQ486,MAX(0,$H486-SUM($DP486:EN486)))</f>
        <v/>
      </c>
      <c r="EP486">
        <f>MIN(AT485*(1+AT$6/Setup!$C$13)-CR486,MAX(0,$H486-SUM($DP486:EO486)))</f>
        <v/>
      </c>
      <c r="EQ486">
        <f>MIN(AU485*(1+AU$6/Setup!$C$13)-CS486,MAX(0,$H486-SUM($DP486:EP486)))</f>
        <v/>
      </c>
      <c r="ER486">
        <f>MIN(AV485*(1+AV$6/Setup!$C$13)-CT486,MAX(0,$H486-SUM($DP486:EQ486)))</f>
        <v/>
      </c>
      <c r="ES486">
        <f>MIN(AW485*(1+AW$6/Setup!$C$13)-CU486,MAX(0,$H486-SUM($DP486:ER486)))</f>
        <v/>
      </c>
      <c r="ET486">
        <f>MIN(AX485*(1+AX$6/Setup!$C$13)-CV486,MAX(0,$H486-SUM($DP486:ES486)))</f>
        <v/>
      </c>
      <c r="EU486">
        <f>MIN(AY485*(1+AY$6/Setup!$C$13)-CW486,MAX(0,$H486-SUM($DP486:ET486)))</f>
        <v/>
      </c>
      <c r="EV486">
        <f>MIN(AZ485*(1+AZ$6/Setup!$C$13)-CX486,MAX(0,$H486-SUM($DP486:EU486)))</f>
        <v/>
      </c>
      <c r="EW486">
        <f>MIN(BA485*(1+BA$6/Setup!$C$13)-CY486,MAX(0,$H486-SUM($DP486:EV486)))</f>
        <v/>
      </c>
      <c r="EX486">
        <f>MIN(BB485*(1+BB$6/Setup!$C$13)-CZ486,MAX(0,$H486-SUM($DP486:EW486)))</f>
        <v/>
      </c>
      <c r="EY486">
        <f>MIN(BC485*(1+BC$6/Setup!$C$13)-DA486,MAX(0,$H486-SUM($DP486:EX486)))</f>
        <v/>
      </c>
      <c r="EZ486">
        <f>MIN(BD485*(1+BD$6/Setup!$C$13)-DB486,MAX(0,$H486-SUM($DP486:EY486)))</f>
        <v/>
      </c>
      <c r="FA486">
        <f>MIN(BE485*(1+BE$6/Setup!$C$13)-DC486,MAX(0,$H486-SUM($DP486:EZ486)))</f>
        <v/>
      </c>
      <c r="FB486">
        <f>MIN(BF485*(1+BF$6/Setup!$C$13)-DD486,MAX(0,$H486-SUM($DP486:FA486)))</f>
        <v/>
      </c>
      <c r="FC486">
        <f>MIN(BG485*(1+BG$6/Setup!$C$13)-DE486,MAX(0,$H486-SUM($DP486:FB486)))</f>
        <v/>
      </c>
      <c r="FD486">
        <f>MIN(BH485*(1+BH$6/Setup!$C$13)-DF486,MAX(0,$H486-SUM($DP486:FC486)))</f>
        <v/>
      </c>
      <c r="FE486">
        <f>MIN(BI485*(1+BI$6/Setup!$C$13)-DG486,MAX(0,$H486-SUM($DP486:FD486)))</f>
        <v/>
      </c>
      <c r="FF486">
        <f>MIN(BJ485*(1+BJ$6/Setup!$C$13)-DH486,MAX(0,$H486-SUM($DP486:FE486)))</f>
        <v/>
      </c>
      <c r="FG486">
        <f>MIN(BK485*(1+BK$6/Setup!$C$13)-DI486,MAX(0,$H486-SUM($DP486:FF486)))</f>
        <v/>
      </c>
      <c r="FH486">
        <f>MIN(BL485*(1+BL$6/Setup!$C$13)-DJ486,MAX(0,$H486-SUM($DP486:FG486)))</f>
        <v/>
      </c>
      <c r="FI486">
        <f>MIN(BM485*(1+BM$6/Setup!$C$13)-DK486,MAX(0,$H486-SUM($DP486:FH486)))</f>
        <v/>
      </c>
      <c r="FJ486">
        <f>MIN(BN485*(1+BN$6/Setup!$C$13)-DL486,MAX(0,$H486-SUM($DP486:FI486)))</f>
        <v/>
      </c>
      <c r="FK486">
        <f>MIN(BO485*(1+BO$6/Setup!$C$13)-DM486,MAX(0,$H486-SUM($DP486:FJ486)))</f>
        <v/>
      </c>
      <c r="FL486">
        <f>MIN(BP485*(1+BP$6/Setup!$C$13)-DN486,MAX(0,$H486-SUM($DP486:FK486)))</f>
        <v/>
      </c>
      <c r="FM486">
        <f>MIN(BQ485*(1+BQ$6/Setup!$C$13)-DO486,MAX(0,$H486-SUM($DP486:FL486)))</f>
        <v/>
      </c>
    </row>
    <row r="487">
      <c r="A487">
        <f>A486+1</f>
        <v/>
      </c>
      <c r="B487">
        <f>IF(Setup!$C$6="Every week",Setup!$C$7+7*(A487-1),IF(Setup!$C$6="Every 2 weeks",Setup!$C$7+14*(A487-1),IF(Setup!$C$6="Every month",EDATE(Setup!$C$7,A487-1),EOMONTH(Setup!$C$7,INT((A487-1+Setup!$C$20)/2)-1)+MIN(IF(MOD(A487-1+Setup!$C$20,2)=0,Setup!$C$18,Setup!$C$19),DAY(EOMONTH(Setup!$C$7,INT((A487-1+Setup!$C$20)/2)))))))</f>
        <v/>
      </c>
      <c r="C487">
        <f>N('Paycheck Plan'!J483)</f>
        <v/>
      </c>
      <c r="D487">
        <f>N('Paycheck Plan'!K483)</f>
        <v/>
      </c>
      <c r="E487">
        <f>MIN(MAX(0,Setup!$C$10-F486),MAX(0,Setup!$C$8+C487-G487))</f>
        <v/>
      </c>
      <c r="F487">
        <f>F486+E487</f>
        <v/>
      </c>
      <c r="G487">
        <f>MIN(Setup!$C$14,MAX(0,Setup!$C$8+C487))</f>
        <v/>
      </c>
      <c r="H487">
        <f>MAX(0,Setup!$C$8+C487-G487-E487)+SUM($T$7:$BQ$7)-SUM(BR487:DO487)</f>
        <v/>
      </c>
      <c r="I487">
        <f>SUMPRODUCT(T486:BQ486,$T$6:$BQ$6)/Setup!$C$13</f>
        <v/>
      </c>
      <c r="J487">
        <f>SUM(T487:BQ487)</f>
        <v/>
      </c>
      <c r="K487">
        <f>IF(MAX(DP487:FM487)&gt;0,MATCH(MAX(DP487:FM487),DP487:FM487,0),1)</f>
        <v/>
      </c>
      <c r="T487">
        <f>MAX(0,T486*(1+T$6/Setup!$C$13)-BR487-DP487)+IF($K487=1,$D487,0)</f>
        <v/>
      </c>
      <c r="U487">
        <f>MAX(0,U486*(1+U$6/Setup!$C$13)-BS487-DQ487)+IF($K487=2,$D487,0)</f>
        <v/>
      </c>
      <c r="V487">
        <f>MAX(0,V486*(1+V$6/Setup!$C$13)-BT487-DR487)+IF($K487=3,$D487,0)</f>
        <v/>
      </c>
      <c r="W487">
        <f>MAX(0,W486*(1+W$6/Setup!$C$13)-BU487-DS487)+IF($K487=4,$D487,0)</f>
        <v/>
      </c>
      <c r="X487">
        <f>MAX(0,X486*(1+X$6/Setup!$C$13)-BV487-DT487)+IF($K487=5,$D487,0)</f>
        <v/>
      </c>
      <c r="Y487">
        <f>MAX(0,Y486*(1+Y$6/Setup!$C$13)-BW487-DU487)+IF($K487=6,$D487,0)</f>
        <v/>
      </c>
      <c r="Z487">
        <f>MAX(0,Z486*(1+Z$6/Setup!$C$13)-BX487-DV487)+IF($K487=7,$D487,0)</f>
        <v/>
      </c>
      <c r="AA487">
        <f>MAX(0,AA486*(1+AA$6/Setup!$C$13)-BY487-DW487)+IF($K487=8,$D487,0)</f>
        <v/>
      </c>
      <c r="AB487">
        <f>MAX(0,AB486*(1+AB$6/Setup!$C$13)-BZ487-DX487)+IF($K487=9,$D487,0)</f>
        <v/>
      </c>
      <c r="AC487">
        <f>MAX(0,AC486*(1+AC$6/Setup!$C$13)-CA487-DY487)+IF($K487=10,$D487,0)</f>
        <v/>
      </c>
      <c r="AD487">
        <f>MAX(0,AD486*(1+AD$6/Setup!$C$13)-CB487-DZ487)+IF($K487=11,$D487,0)</f>
        <v/>
      </c>
      <c r="AE487">
        <f>MAX(0,AE486*(1+AE$6/Setup!$C$13)-CC487-EA487)+IF($K487=12,$D487,0)</f>
        <v/>
      </c>
      <c r="AF487">
        <f>MAX(0,AF486*(1+AF$6/Setup!$C$13)-CD487-EB487)+IF($K487=13,$D487,0)</f>
        <v/>
      </c>
      <c r="AG487">
        <f>MAX(0,AG486*(1+AG$6/Setup!$C$13)-CE487-EC487)+IF($K487=14,$D487,0)</f>
        <v/>
      </c>
      <c r="AH487">
        <f>MAX(0,AH486*(1+AH$6/Setup!$C$13)-CF487-ED487)+IF($K487=15,$D487,0)</f>
        <v/>
      </c>
      <c r="AI487">
        <f>MAX(0,AI486*(1+AI$6/Setup!$C$13)-CG487-EE487)+IF($K487=16,$D487,0)</f>
        <v/>
      </c>
      <c r="AJ487">
        <f>MAX(0,AJ486*(1+AJ$6/Setup!$C$13)-CH487-EF487)+IF($K487=17,$D487,0)</f>
        <v/>
      </c>
      <c r="AK487">
        <f>MAX(0,AK486*(1+AK$6/Setup!$C$13)-CI487-EG487)+IF($K487=18,$D487,0)</f>
        <v/>
      </c>
      <c r="AL487">
        <f>MAX(0,AL486*(1+AL$6/Setup!$C$13)-CJ487-EH487)+IF($K487=19,$D487,0)</f>
        <v/>
      </c>
      <c r="AM487">
        <f>MAX(0,AM486*(1+AM$6/Setup!$C$13)-CK487-EI487)+IF($K487=20,$D487,0)</f>
        <v/>
      </c>
      <c r="AN487">
        <f>MAX(0,AN486*(1+AN$6/Setup!$C$13)-CL487-EJ487)+IF($K487=21,$D487,0)</f>
        <v/>
      </c>
      <c r="AO487">
        <f>MAX(0,AO486*(1+AO$6/Setup!$C$13)-CM487-EK487)+IF($K487=22,$D487,0)</f>
        <v/>
      </c>
      <c r="AP487">
        <f>MAX(0,AP486*(1+AP$6/Setup!$C$13)-CN487-EL487)+IF($K487=23,$D487,0)</f>
        <v/>
      </c>
      <c r="AQ487">
        <f>MAX(0,AQ486*(1+AQ$6/Setup!$C$13)-CO487-EM487)+IF($K487=24,$D487,0)</f>
        <v/>
      </c>
      <c r="AR487">
        <f>MAX(0,AR486*(1+AR$6/Setup!$C$13)-CP487-EN487)+IF($K487=25,$D487,0)</f>
        <v/>
      </c>
      <c r="AS487">
        <f>MAX(0,AS486*(1+AS$6/Setup!$C$13)-CQ487-EO487)+IF($K487=26,$D487,0)</f>
        <v/>
      </c>
      <c r="AT487">
        <f>MAX(0,AT486*(1+AT$6/Setup!$C$13)-CR487-EP487)+IF($K487=27,$D487,0)</f>
        <v/>
      </c>
      <c r="AU487">
        <f>MAX(0,AU486*(1+AU$6/Setup!$C$13)-CS487-EQ487)+IF($K487=28,$D487,0)</f>
        <v/>
      </c>
      <c r="AV487">
        <f>MAX(0,AV486*(1+AV$6/Setup!$C$13)-CT487-ER487)+IF($K487=29,$D487,0)</f>
        <v/>
      </c>
      <c r="AW487">
        <f>MAX(0,AW486*(1+AW$6/Setup!$C$13)-CU487-ES487)+IF($K487=30,$D487,0)</f>
        <v/>
      </c>
      <c r="AX487">
        <f>MAX(0,AX486*(1+AX$6/Setup!$C$13)-CV487-ET487)+IF($K487=31,$D487,0)</f>
        <v/>
      </c>
      <c r="AY487">
        <f>MAX(0,AY486*(1+AY$6/Setup!$C$13)-CW487-EU487)+IF($K487=32,$D487,0)</f>
        <v/>
      </c>
      <c r="AZ487">
        <f>MAX(0,AZ486*(1+AZ$6/Setup!$C$13)-CX487-EV487)+IF($K487=33,$D487,0)</f>
        <v/>
      </c>
      <c r="BA487">
        <f>MAX(0,BA486*(1+BA$6/Setup!$C$13)-CY487-EW487)+IF($K487=34,$D487,0)</f>
        <v/>
      </c>
      <c r="BB487">
        <f>MAX(0,BB486*(1+BB$6/Setup!$C$13)-CZ487-EX487)+IF($K487=35,$D487,0)</f>
        <v/>
      </c>
      <c r="BC487">
        <f>MAX(0,BC486*(1+BC$6/Setup!$C$13)-DA487-EY487)+IF($K487=36,$D487,0)</f>
        <v/>
      </c>
      <c r="BD487">
        <f>MAX(0,BD486*(1+BD$6/Setup!$C$13)-DB487-EZ487)+IF($K487=37,$D487,0)</f>
        <v/>
      </c>
      <c r="BE487">
        <f>MAX(0,BE486*(1+BE$6/Setup!$C$13)-DC487-FA487)+IF($K487=38,$D487,0)</f>
        <v/>
      </c>
      <c r="BF487">
        <f>MAX(0,BF486*(1+BF$6/Setup!$C$13)-DD487-FB487)+IF($K487=39,$D487,0)</f>
        <v/>
      </c>
      <c r="BG487">
        <f>MAX(0,BG486*(1+BG$6/Setup!$C$13)-DE487-FC487)+IF($K487=40,$D487,0)</f>
        <v/>
      </c>
      <c r="BH487">
        <f>MAX(0,BH486*(1+BH$6/Setup!$C$13)-DF487-FD487)+IF($K487=41,$D487,0)</f>
        <v/>
      </c>
      <c r="BI487">
        <f>MAX(0,BI486*(1+BI$6/Setup!$C$13)-DG487-FE487)+IF($K487=42,$D487,0)</f>
        <v/>
      </c>
      <c r="BJ487">
        <f>MAX(0,BJ486*(1+BJ$6/Setup!$C$13)-DH487-FF487)+IF($K487=43,$D487,0)</f>
        <v/>
      </c>
      <c r="BK487">
        <f>MAX(0,BK486*(1+BK$6/Setup!$C$13)-DI487-FG487)+IF($K487=44,$D487,0)</f>
        <v/>
      </c>
      <c r="BL487">
        <f>MAX(0,BL486*(1+BL$6/Setup!$C$13)-DJ487-FH487)+IF($K487=45,$D487,0)</f>
        <v/>
      </c>
      <c r="BM487">
        <f>MAX(0,BM486*(1+BM$6/Setup!$C$13)-DK487-FI487)+IF($K487=46,$D487,0)</f>
        <v/>
      </c>
      <c r="BN487">
        <f>MAX(0,BN486*(1+BN$6/Setup!$C$13)-DL487-FJ487)+IF($K487=47,$D487,0)</f>
        <v/>
      </c>
      <c r="BO487">
        <f>MAX(0,BO486*(1+BO$6/Setup!$C$13)-DM487-FK487)+IF($K487=48,$D487,0)</f>
        <v/>
      </c>
      <c r="BP487">
        <f>MAX(0,BP486*(1+BP$6/Setup!$C$13)-DN487-FL487)+IF($K487=49,$D487,0)</f>
        <v/>
      </c>
      <c r="BQ487">
        <f>MAX(0,BQ486*(1+BQ$6/Setup!$C$13)-DO487-FM487)+IF($K487=50,$D487,0)</f>
        <v/>
      </c>
      <c r="BR487">
        <f>MIN(T486*(1+T$6/Setup!$C$13),T$7)</f>
        <v/>
      </c>
      <c r="BS487">
        <f>MIN(U486*(1+U$6/Setup!$C$13),U$7)</f>
        <v/>
      </c>
      <c r="BT487">
        <f>MIN(V486*(1+V$6/Setup!$C$13),V$7)</f>
        <v/>
      </c>
      <c r="BU487">
        <f>MIN(W486*(1+W$6/Setup!$C$13),W$7)</f>
        <v/>
      </c>
      <c r="BV487">
        <f>MIN(X486*(1+X$6/Setup!$C$13),X$7)</f>
        <v/>
      </c>
      <c r="BW487">
        <f>MIN(Y486*(1+Y$6/Setup!$C$13),Y$7)</f>
        <v/>
      </c>
      <c r="BX487">
        <f>MIN(Z486*(1+Z$6/Setup!$C$13),Z$7)</f>
        <v/>
      </c>
      <c r="BY487">
        <f>MIN(AA486*(1+AA$6/Setup!$C$13),AA$7)</f>
        <v/>
      </c>
      <c r="BZ487">
        <f>MIN(AB486*(1+AB$6/Setup!$C$13),AB$7)</f>
        <v/>
      </c>
      <c r="CA487">
        <f>MIN(AC486*(1+AC$6/Setup!$C$13),AC$7)</f>
        <v/>
      </c>
      <c r="CB487">
        <f>MIN(AD486*(1+AD$6/Setup!$C$13),AD$7)</f>
        <v/>
      </c>
      <c r="CC487">
        <f>MIN(AE486*(1+AE$6/Setup!$C$13),AE$7)</f>
        <v/>
      </c>
      <c r="CD487">
        <f>MIN(AF486*(1+AF$6/Setup!$C$13),AF$7)</f>
        <v/>
      </c>
      <c r="CE487">
        <f>MIN(AG486*(1+AG$6/Setup!$C$13),AG$7)</f>
        <v/>
      </c>
      <c r="CF487">
        <f>MIN(AH486*(1+AH$6/Setup!$C$13),AH$7)</f>
        <v/>
      </c>
      <c r="CG487">
        <f>MIN(AI486*(1+AI$6/Setup!$C$13),AI$7)</f>
        <v/>
      </c>
      <c r="CH487">
        <f>MIN(AJ486*(1+AJ$6/Setup!$C$13),AJ$7)</f>
        <v/>
      </c>
      <c r="CI487">
        <f>MIN(AK486*(1+AK$6/Setup!$C$13),AK$7)</f>
        <v/>
      </c>
      <c r="CJ487">
        <f>MIN(AL486*(1+AL$6/Setup!$C$13),AL$7)</f>
        <v/>
      </c>
      <c r="CK487">
        <f>MIN(AM486*(1+AM$6/Setup!$C$13),AM$7)</f>
        <v/>
      </c>
      <c r="CL487">
        <f>MIN(AN486*(1+AN$6/Setup!$C$13),AN$7)</f>
        <v/>
      </c>
      <c r="CM487">
        <f>MIN(AO486*(1+AO$6/Setup!$C$13),AO$7)</f>
        <v/>
      </c>
      <c r="CN487">
        <f>MIN(AP486*(1+AP$6/Setup!$C$13),AP$7)</f>
        <v/>
      </c>
      <c r="CO487">
        <f>MIN(AQ486*(1+AQ$6/Setup!$C$13),AQ$7)</f>
        <v/>
      </c>
      <c r="CP487">
        <f>MIN(AR486*(1+AR$6/Setup!$C$13),AR$7)</f>
        <v/>
      </c>
      <c r="CQ487">
        <f>MIN(AS486*(1+AS$6/Setup!$C$13),AS$7)</f>
        <v/>
      </c>
      <c r="CR487">
        <f>MIN(AT486*(1+AT$6/Setup!$C$13),AT$7)</f>
        <v/>
      </c>
      <c r="CS487">
        <f>MIN(AU486*(1+AU$6/Setup!$C$13),AU$7)</f>
        <v/>
      </c>
      <c r="CT487">
        <f>MIN(AV486*(1+AV$6/Setup!$C$13),AV$7)</f>
        <v/>
      </c>
      <c r="CU487">
        <f>MIN(AW486*(1+AW$6/Setup!$C$13),AW$7)</f>
        <v/>
      </c>
      <c r="CV487">
        <f>MIN(AX486*(1+AX$6/Setup!$C$13),AX$7)</f>
        <v/>
      </c>
      <c r="CW487">
        <f>MIN(AY486*(1+AY$6/Setup!$C$13),AY$7)</f>
        <v/>
      </c>
      <c r="CX487">
        <f>MIN(AZ486*(1+AZ$6/Setup!$C$13),AZ$7)</f>
        <v/>
      </c>
      <c r="CY487">
        <f>MIN(BA486*(1+BA$6/Setup!$C$13),BA$7)</f>
        <v/>
      </c>
      <c r="CZ487">
        <f>MIN(BB486*(1+BB$6/Setup!$C$13),BB$7)</f>
        <v/>
      </c>
      <c r="DA487">
        <f>MIN(BC486*(1+BC$6/Setup!$C$13),BC$7)</f>
        <v/>
      </c>
      <c r="DB487">
        <f>MIN(BD486*(1+BD$6/Setup!$C$13),BD$7)</f>
        <v/>
      </c>
      <c r="DC487">
        <f>MIN(BE486*(1+BE$6/Setup!$C$13),BE$7)</f>
        <v/>
      </c>
      <c r="DD487">
        <f>MIN(BF486*(1+BF$6/Setup!$C$13),BF$7)</f>
        <v/>
      </c>
      <c r="DE487">
        <f>MIN(BG486*(1+BG$6/Setup!$C$13),BG$7)</f>
        <v/>
      </c>
      <c r="DF487">
        <f>MIN(BH486*(1+BH$6/Setup!$C$13),BH$7)</f>
        <v/>
      </c>
      <c r="DG487">
        <f>MIN(BI486*(1+BI$6/Setup!$C$13),BI$7)</f>
        <v/>
      </c>
      <c r="DH487">
        <f>MIN(BJ486*(1+BJ$6/Setup!$C$13),BJ$7)</f>
        <v/>
      </c>
      <c r="DI487">
        <f>MIN(BK486*(1+BK$6/Setup!$C$13),BK$7)</f>
        <v/>
      </c>
      <c r="DJ487">
        <f>MIN(BL486*(1+BL$6/Setup!$C$13),BL$7)</f>
        <v/>
      </c>
      <c r="DK487">
        <f>MIN(BM486*(1+BM$6/Setup!$C$13),BM$7)</f>
        <v/>
      </c>
      <c r="DL487">
        <f>MIN(BN486*(1+BN$6/Setup!$C$13),BN$7)</f>
        <v/>
      </c>
      <c r="DM487">
        <f>MIN(BO486*(1+BO$6/Setup!$C$13),BO$7)</f>
        <v/>
      </c>
      <c r="DN487">
        <f>MIN(BP486*(1+BP$6/Setup!$C$13),BP$7)</f>
        <v/>
      </c>
      <c r="DO487">
        <f>MIN(BQ486*(1+BQ$6/Setup!$C$13),BQ$7)</f>
        <v/>
      </c>
      <c r="DP487">
        <f>MIN(T486*(1+T$6/Setup!$C$13)-BR487,$H487)</f>
        <v/>
      </c>
      <c r="DQ487">
        <f>MIN(U486*(1+U$6/Setup!$C$13)-BS487,MAX(0,$H487-SUM($DP487:DP487)))</f>
        <v/>
      </c>
      <c r="DR487">
        <f>MIN(V486*(1+V$6/Setup!$C$13)-BT487,MAX(0,$H487-SUM($DP487:DQ487)))</f>
        <v/>
      </c>
      <c r="DS487">
        <f>MIN(W486*(1+W$6/Setup!$C$13)-BU487,MAX(0,$H487-SUM($DP487:DR487)))</f>
        <v/>
      </c>
      <c r="DT487">
        <f>MIN(X486*(1+X$6/Setup!$C$13)-BV487,MAX(0,$H487-SUM($DP487:DS487)))</f>
        <v/>
      </c>
      <c r="DU487">
        <f>MIN(Y486*(1+Y$6/Setup!$C$13)-BW487,MAX(0,$H487-SUM($DP487:DT487)))</f>
        <v/>
      </c>
      <c r="DV487">
        <f>MIN(Z486*(1+Z$6/Setup!$C$13)-BX487,MAX(0,$H487-SUM($DP487:DU487)))</f>
        <v/>
      </c>
      <c r="DW487">
        <f>MIN(AA486*(1+AA$6/Setup!$C$13)-BY487,MAX(0,$H487-SUM($DP487:DV487)))</f>
        <v/>
      </c>
      <c r="DX487">
        <f>MIN(AB486*(1+AB$6/Setup!$C$13)-BZ487,MAX(0,$H487-SUM($DP487:DW487)))</f>
        <v/>
      </c>
      <c r="DY487">
        <f>MIN(AC486*(1+AC$6/Setup!$C$13)-CA487,MAX(0,$H487-SUM($DP487:DX487)))</f>
        <v/>
      </c>
      <c r="DZ487">
        <f>MIN(AD486*(1+AD$6/Setup!$C$13)-CB487,MAX(0,$H487-SUM($DP487:DY487)))</f>
        <v/>
      </c>
      <c r="EA487">
        <f>MIN(AE486*(1+AE$6/Setup!$C$13)-CC487,MAX(0,$H487-SUM($DP487:DZ487)))</f>
        <v/>
      </c>
      <c r="EB487">
        <f>MIN(AF486*(1+AF$6/Setup!$C$13)-CD487,MAX(0,$H487-SUM($DP487:EA487)))</f>
        <v/>
      </c>
      <c r="EC487">
        <f>MIN(AG486*(1+AG$6/Setup!$C$13)-CE487,MAX(0,$H487-SUM($DP487:EB487)))</f>
        <v/>
      </c>
      <c r="ED487">
        <f>MIN(AH486*(1+AH$6/Setup!$C$13)-CF487,MAX(0,$H487-SUM($DP487:EC487)))</f>
        <v/>
      </c>
      <c r="EE487">
        <f>MIN(AI486*(1+AI$6/Setup!$C$13)-CG487,MAX(0,$H487-SUM($DP487:ED487)))</f>
        <v/>
      </c>
      <c r="EF487">
        <f>MIN(AJ486*(1+AJ$6/Setup!$C$13)-CH487,MAX(0,$H487-SUM($DP487:EE487)))</f>
        <v/>
      </c>
      <c r="EG487">
        <f>MIN(AK486*(1+AK$6/Setup!$C$13)-CI487,MAX(0,$H487-SUM($DP487:EF487)))</f>
        <v/>
      </c>
      <c r="EH487">
        <f>MIN(AL486*(1+AL$6/Setup!$C$13)-CJ487,MAX(0,$H487-SUM($DP487:EG487)))</f>
        <v/>
      </c>
      <c r="EI487">
        <f>MIN(AM486*(1+AM$6/Setup!$C$13)-CK487,MAX(0,$H487-SUM($DP487:EH487)))</f>
        <v/>
      </c>
      <c r="EJ487">
        <f>MIN(AN486*(1+AN$6/Setup!$C$13)-CL487,MAX(0,$H487-SUM($DP487:EI487)))</f>
        <v/>
      </c>
      <c r="EK487">
        <f>MIN(AO486*(1+AO$6/Setup!$C$13)-CM487,MAX(0,$H487-SUM($DP487:EJ487)))</f>
        <v/>
      </c>
      <c r="EL487">
        <f>MIN(AP486*(1+AP$6/Setup!$C$13)-CN487,MAX(0,$H487-SUM($DP487:EK487)))</f>
        <v/>
      </c>
      <c r="EM487">
        <f>MIN(AQ486*(1+AQ$6/Setup!$C$13)-CO487,MAX(0,$H487-SUM($DP487:EL487)))</f>
        <v/>
      </c>
      <c r="EN487">
        <f>MIN(AR486*(1+AR$6/Setup!$C$13)-CP487,MAX(0,$H487-SUM($DP487:EM487)))</f>
        <v/>
      </c>
      <c r="EO487">
        <f>MIN(AS486*(1+AS$6/Setup!$C$13)-CQ487,MAX(0,$H487-SUM($DP487:EN487)))</f>
        <v/>
      </c>
      <c r="EP487">
        <f>MIN(AT486*(1+AT$6/Setup!$C$13)-CR487,MAX(0,$H487-SUM($DP487:EO487)))</f>
        <v/>
      </c>
      <c r="EQ487">
        <f>MIN(AU486*(1+AU$6/Setup!$C$13)-CS487,MAX(0,$H487-SUM($DP487:EP487)))</f>
        <v/>
      </c>
      <c r="ER487">
        <f>MIN(AV486*(1+AV$6/Setup!$C$13)-CT487,MAX(0,$H487-SUM($DP487:EQ487)))</f>
        <v/>
      </c>
      <c r="ES487">
        <f>MIN(AW486*(1+AW$6/Setup!$C$13)-CU487,MAX(0,$H487-SUM($DP487:ER487)))</f>
        <v/>
      </c>
      <c r="ET487">
        <f>MIN(AX486*(1+AX$6/Setup!$C$13)-CV487,MAX(0,$H487-SUM($DP487:ES487)))</f>
        <v/>
      </c>
      <c r="EU487">
        <f>MIN(AY486*(1+AY$6/Setup!$C$13)-CW487,MAX(0,$H487-SUM($DP487:ET487)))</f>
        <v/>
      </c>
      <c r="EV487">
        <f>MIN(AZ486*(1+AZ$6/Setup!$C$13)-CX487,MAX(0,$H487-SUM($DP487:EU487)))</f>
        <v/>
      </c>
      <c r="EW487">
        <f>MIN(BA486*(1+BA$6/Setup!$C$13)-CY487,MAX(0,$H487-SUM($DP487:EV487)))</f>
        <v/>
      </c>
      <c r="EX487">
        <f>MIN(BB486*(1+BB$6/Setup!$C$13)-CZ487,MAX(0,$H487-SUM($DP487:EW487)))</f>
        <v/>
      </c>
      <c r="EY487">
        <f>MIN(BC486*(1+BC$6/Setup!$C$13)-DA487,MAX(0,$H487-SUM($DP487:EX487)))</f>
        <v/>
      </c>
      <c r="EZ487">
        <f>MIN(BD486*(1+BD$6/Setup!$C$13)-DB487,MAX(0,$H487-SUM($DP487:EY487)))</f>
        <v/>
      </c>
      <c r="FA487">
        <f>MIN(BE486*(1+BE$6/Setup!$C$13)-DC487,MAX(0,$H487-SUM($DP487:EZ487)))</f>
        <v/>
      </c>
      <c r="FB487">
        <f>MIN(BF486*(1+BF$6/Setup!$C$13)-DD487,MAX(0,$H487-SUM($DP487:FA487)))</f>
        <v/>
      </c>
      <c r="FC487">
        <f>MIN(BG486*(1+BG$6/Setup!$C$13)-DE487,MAX(0,$H487-SUM($DP487:FB487)))</f>
        <v/>
      </c>
      <c r="FD487">
        <f>MIN(BH486*(1+BH$6/Setup!$C$13)-DF487,MAX(0,$H487-SUM($DP487:FC487)))</f>
        <v/>
      </c>
      <c r="FE487">
        <f>MIN(BI486*(1+BI$6/Setup!$C$13)-DG487,MAX(0,$H487-SUM($DP487:FD487)))</f>
        <v/>
      </c>
      <c r="FF487">
        <f>MIN(BJ486*(1+BJ$6/Setup!$C$13)-DH487,MAX(0,$H487-SUM($DP487:FE487)))</f>
        <v/>
      </c>
      <c r="FG487">
        <f>MIN(BK486*(1+BK$6/Setup!$C$13)-DI487,MAX(0,$H487-SUM($DP487:FF487)))</f>
        <v/>
      </c>
      <c r="FH487">
        <f>MIN(BL486*(1+BL$6/Setup!$C$13)-DJ487,MAX(0,$H487-SUM($DP487:FG487)))</f>
        <v/>
      </c>
      <c r="FI487">
        <f>MIN(BM486*(1+BM$6/Setup!$C$13)-DK487,MAX(0,$H487-SUM($DP487:FH487)))</f>
        <v/>
      </c>
      <c r="FJ487">
        <f>MIN(BN486*(1+BN$6/Setup!$C$13)-DL487,MAX(0,$H487-SUM($DP487:FI487)))</f>
        <v/>
      </c>
      <c r="FK487">
        <f>MIN(BO486*(1+BO$6/Setup!$C$13)-DM487,MAX(0,$H487-SUM($DP487:FJ487)))</f>
        <v/>
      </c>
      <c r="FL487">
        <f>MIN(BP486*(1+BP$6/Setup!$C$13)-DN487,MAX(0,$H487-SUM($DP487:FK487)))</f>
        <v/>
      </c>
      <c r="FM487">
        <f>MIN(BQ486*(1+BQ$6/Setup!$C$13)-DO487,MAX(0,$H487-SUM($DP487:FL487)))</f>
        <v/>
      </c>
    </row>
    <row r="488">
      <c r="A488">
        <f>A487+1</f>
        <v/>
      </c>
      <c r="B488">
        <f>IF(Setup!$C$6="Every week",Setup!$C$7+7*(A488-1),IF(Setup!$C$6="Every 2 weeks",Setup!$C$7+14*(A488-1),IF(Setup!$C$6="Every month",EDATE(Setup!$C$7,A488-1),EOMONTH(Setup!$C$7,INT((A488-1+Setup!$C$20)/2)-1)+MIN(IF(MOD(A488-1+Setup!$C$20,2)=0,Setup!$C$18,Setup!$C$19),DAY(EOMONTH(Setup!$C$7,INT((A488-1+Setup!$C$20)/2)))))))</f>
        <v/>
      </c>
      <c r="C488">
        <f>N('Paycheck Plan'!J484)</f>
        <v/>
      </c>
      <c r="D488">
        <f>N('Paycheck Plan'!K484)</f>
        <v/>
      </c>
      <c r="E488">
        <f>MIN(MAX(0,Setup!$C$10-F487),MAX(0,Setup!$C$8+C488-G488))</f>
        <v/>
      </c>
      <c r="F488">
        <f>F487+E488</f>
        <v/>
      </c>
      <c r="G488">
        <f>MIN(Setup!$C$14,MAX(0,Setup!$C$8+C488))</f>
        <v/>
      </c>
      <c r="H488">
        <f>MAX(0,Setup!$C$8+C488-G488-E488)+SUM($T$7:$BQ$7)-SUM(BR488:DO488)</f>
        <v/>
      </c>
      <c r="I488">
        <f>SUMPRODUCT(T487:BQ487,$T$6:$BQ$6)/Setup!$C$13</f>
        <v/>
      </c>
      <c r="J488">
        <f>SUM(T488:BQ488)</f>
        <v/>
      </c>
      <c r="K488">
        <f>IF(MAX(DP488:FM488)&gt;0,MATCH(MAX(DP488:FM488),DP488:FM488,0),1)</f>
        <v/>
      </c>
      <c r="T488">
        <f>MAX(0,T487*(1+T$6/Setup!$C$13)-BR488-DP488)+IF($K488=1,$D488,0)</f>
        <v/>
      </c>
      <c r="U488">
        <f>MAX(0,U487*(1+U$6/Setup!$C$13)-BS488-DQ488)+IF($K488=2,$D488,0)</f>
        <v/>
      </c>
      <c r="V488">
        <f>MAX(0,V487*(1+V$6/Setup!$C$13)-BT488-DR488)+IF($K488=3,$D488,0)</f>
        <v/>
      </c>
      <c r="W488">
        <f>MAX(0,W487*(1+W$6/Setup!$C$13)-BU488-DS488)+IF($K488=4,$D488,0)</f>
        <v/>
      </c>
      <c r="X488">
        <f>MAX(0,X487*(1+X$6/Setup!$C$13)-BV488-DT488)+IF($K488=5,$D488,0)</f>
        <v/>
      </c>
      <c r="Y488">
        <f>MAX(0,Y487*(1+Y$6/Setup!$C$13)-BW488-DU488)+IF($K488=6,$D488,0)</f>
        <v/>
      </c>
      <c r="Z488">
        <f>MAX(0,Z487*(1+Z$6/Setup!$C$13)-BX488-DV488)+IF($K488=7,$D488,0)</f>
        <v/>
      </c>
      <c r="AA488">
        <f>MAX(0,AA487*(1+AA$6/Setup!$C$13)-BY488-DW488)+IF($K488=8,$D488,0)</f>
        <v/>
      </c>
      <c r="AB488">
        <f>MAX(0,AB487*(1+AB$6/Setup!$C$13)-BZ488-DX488)+IF($K488=9,$D488,0)</f>
        <v/>
      </c>
      <c r="AC488">
        <f>MAX(0,AC487*(1+AC$6/Setup!$C$13)-CA488-DY488)+IF($K488=10,$D488,0)</f>
        <v/>
      </c>
      <c r="AD488">
        <f>MAX(0,AD487*(1+AD$6/Setup!$C$13)-CB488-DZ488)+IF($K488=11,$D488,0)</f>
        <v/>
      </c>
      <c r="AE488">
        <f>MAX(0,AE487*(1+AE$6/Setup!$C$13)-CC488-EA488)+IF($K488=12,$D488,0)</f>
        <v/>
      </c>
      <c r="AF488">
        <f>MAX(0,AF487*(1+AF$6/Setup!$C$13)-CD488-EB488)+IF($K488=13,$D488,0)</f>
        <v/>
      </c>
      <c r="AG488">
        <f>MAX(0,AG487*(1+AG$6/Setup!$C$13)-CE488-EC488)+IF($K488=14,$D488,0)</f>
        <v/>
      </c>
      <c r="AH488">
        <f>MAX(0,AH487*(1+AH$6/Setup!$C$13)-CF488-ED488)+IF($K488=15,$D488,0)</f>
        <v/>
      </c>
      <c r="AI488">
        <f>MAX(0,AI487*(1+AI$6/Setup!$C$13)-CG488-EE488)+IF($K488=16,$D488,0)</f>
        <v/>
      </c>
      <c r="AJ488">
        <f>MAX(0,AJ487*(1+AJ$6/Setup!$C$13)-CH488-EF488)+IF($K488=17,$D488,0)</f>
        <v/>
      </c>
      <c r="AK488">
        <f>MAX(0,AK487*(1+AK$6/Setup!$C$13)-CI488-EG488)+IF($K488=18,$D488,0)</f>
        <v/>
      </c>
      <c r="AL488">
        <f>MAX(0,AL487*(1+AL$6/Setup!$C$13)-CJ488-EH488)+IF($K488=19,$D488,0)</f>
        <v/>
      </c>
      <c r="AM488">
        <f>MAX(0,AM487*(1+AM$6/Setup!$C$13)-CK488-EI488)+IF($K488=20,$D488,0)</f>
        <v/>
      </c>
      <c r="AN488">
        <f>MAX(0,AN487*(1+AN$6/Setup!$C$13)-CL488-EJ488)+IF($K488=21,$D488,0)</f>
        <v/>
      </c>
      <c r="AO488">
        <f>MAX(0,AO487*(1+AO$6/Setup!$C$13)-CM488-EK488)+IF($K488=22,$D488,0)</f>
        <v/>
      </c>
      <c r="AP488">
        <f>MAX(0,AP487*(1+AP$6/Setup!$C$13)-CN488-EL488)+IF($K488=23,$D488,0)</f>
        <v/>
      </c>
      <c r="AQ488">
        <f>MAX(0,AQ487*(1+AQ$6/Setup!$C$13)-CO488-EM488)+IF($K488=24,$D488,0)</f>
        <v/>
      </c>
      <c r="AR488">
        <f>MAX(0,AR487*(1+AR$6/Setup!$C$13)-CP488-EN488)+IF($K488=25,$D488,0)</f>
        <v/>
      </c>
      <c r="AS488">
        <f>MAX(0,AS487*(1+AS$6/Setup!$C$13)-CQ488-EO488)+IF($K488=26,$D488,0)</f>
        <v/>
      </c>
      <c r="AT488">
        <f>MAX(0,AT487*(1+AT$6/Setup!$C$13)-CR488-EP488)+IF($K488=27,$D488,0)</f>
        <v/>
      </c>
      <c r="AU488">
        <f>MAX(0,AU487*(1+AU$6/Setup!$C$13)-CS488-EQ488)+IF($K488=28,$D488,0)</f>
        <v/>
      </c>
      <c r="AV488">
        <f>MAX(0,AV487*(1+AV$6/Setup!$C$13)-CT488-ER488)+IF($K488=29,$D488,0)</f>
        <v/>
      </c>
      <c r="AW488">
        <f>MAX(0,AW487*(1+AW$6/Setup!$C$13)-CU488-ES488)+IF($K488=30,$D488,0)</f>
        <v/>
      </c>
      <c r="AX488">
        <f>MAX(0,AX487*(1+AX$6/Setup!$C$13)-CV488-ET488)+IF($K488=31,$D488,0)</f>
        <v/>
      </c>
      <c r="AY488">
        <f>MAX(0,AY487*(1+AY$6/Setup!$C$13)-CW488-EU488)+IF($K488=32,$D488,0)</f>
        <v/>
      </c>
      <c r="AZ488">
        <f>MAX(0,AZ487*(1+AZ$6/Setup!$C$13)-CX488-EV488)+IF($K488=33,$D488,0)</f>
        <v/>
      </c>
      <c r="BA488">
        <f>MAX(0,BA487*(1+BA$6/Setup!$C$13)-CY488-EW488)+IF($K488=34,$D488,0)</f>
        <v/>
      </c>
      <c r="BB488">
        <f>MAX(0,BB487*(1+BB$6/Setup!$C$13)-CZ488-EX488)+IF($K488=35,$D488,0)</f>
        <v/>
      </c>
      <c r="BC488">
        <f>MAX(0,BC487*(1+BC$6/Setup!$C$13)-DA488-EY488)+IF($K488=36,$D488,0)</f>
        <v/>
      </c>
      <c r="BD488">
        <f>MAX(0,BD487*(1+BD$6/Setup!$C$13)-DB488-EZ488)+IF($K488=37,$D488,0)</f>
        <v/>
      </c>
      <c r="BE488">
        <f>MAX(0,BE487*(1+BE$6/Setup!$C$13)-DC488-FA488)+IF($K488=38,$D488,0)</f>
        <v/>
      </c>
      <c r="BF488">
        <f>MAX(0,BF487*(1+BF$6/Setup!$C$13)-DD488-FB488)+IF($K488=39,$D488,0)</f>
        <v/>
      </c>
      <c r="BG488">
        <f>MAX(0,BG487*(1+BG$6/Setup!$C$13)-DE488-FC488)+IF($K488=40,$D488,0)</f>
        <v/>
      </c>
      <c r="BH488">
        <f>MAX(0,BH487*(1+BH$6/Setup!$C$13)-DF488-FD488)+IF($K488=41,$D488,0)</f>
        <v/>
      </c>
      <c r="BI488">
        <f>MAX(0,BI487*(1+BI$6/Setup!$C$13)-DG488-FE488)+IF($K488=42,$D488,0)</f>
        <v/>
      </c>
      <c r="BJ488">
        <f>MAX(0,BJ487*(1+BJ$6/Setup!$C$13)-DH488-FF488)+IF($K488=43,$D488,0)</f>
        <v/>
      </c>
      <c r="BK488">
        <f>MAX(0,BK487*(1+BK$6/Setup!$C$13)-DI488-FG488)+IF($K488=44,$D488,0)</f>
        <v/>
      </c>
      <c r="BL488">
        <f>MAX(0,BL487*(1+BL$6/Setup!$C$13)-DJ488-FH488)+IF($K488=45,$D488,0)</f>
        <v/>
      </c>
      <c r="BM488">
        <f>MAX(0,BM487*(1+BM$6/Setup!$C$13)-DK488-FI488)+IF($K488=46,$D488,0)</f>
        <v/>
      </c>
      <c r="BN488">
        <f>MAX(0,BN487*(1+BN$6/Setup!$C$13)-DL488-FJ488)+IF($K488=47,$D488,0)</f>
        <v/>
      </c>
      <c r="BO488">
        <f>MAX(0,BO487*(1+BO$6/Setup!$C$13)-DM488-FK488)+IF($K488=48,$D488,0)</f>
        <v/>
      </c>
      <c r="BP488">
        <f>MAX(0,BP487*(1+BP$6/Setup!$C$13)-DN488-FL488)+IF($K488=49,$D488,0)</f>
        <v/>
      </c>
      <c r="BQ488">
        <f>MAX(0,BQ487*(1+BQ$6/Setup!$C$13)-DO488-FM488)+IF($K488=50,$D488,0)</f>
        <v/>
      </c>
      <c r="BR488">
        <f>MIN(T487*(1+T$6/Setup!$C$13),T$7)</f>
        <v/>
      </c>
      <c r="BS488">
        <f>MIN(U487*(1+U$6/Setup!$C$13),U$7)</f>
        <v/>
      </c>
      <c r="BT488">
        <f>MIN(V487*(1+V$6/Setup!$C$13),V$7)</f>
        <v/>
      </c>
      <c r="BU488">
        <f>MIN(W487*(1+W$6/Setup!$C$13),W$7)</f>
        <v/>
      </c>
      <c r="BV488">
        <f>MIN(X487*(1+X$6/Setup!$C$13),X$7)</f>
        <v/>
      </c>
      <c r="BW488">
        <f>MIN(Y487*(1+Y$6/Setup!$C$13),Y$7)</f>
        <v/>
      </c>
      <c r="BX488">
        <f>MIN(Z487*(1+Z$6/Setup!$C$13),Z$7)</f>
        <v/>
      </c>
      <c r="BY488">
        <f>MIN(AA487*(1+AA$6/Setup!$C$13),AA$7)</f>
        <v/>
      </c>
      <c r="BZ488">
        <f>MIN(AB487*(1+AB$6/Setup!$C$13),AB$7)</f>
        <v/>
      </c>
      <c r="CA488">
        <f>MIN(AC487*(1+AC$6/Setup!$C$13),AC$7)</f>
        <v/>
      </c>
      <c r="CB488">
        <f>MIN(AD487*(1+AD$6/Setup!$C$13),AD$7)</f>
        <v/>
      </c>
      <c r="CC488">
        <f>MIN(AE487*(1+AE$6/Setup!$C$13),AE$7)</f>
        <v/>
      </c>
      <c r="CD488">
        <f>MIN(AF487*(1+AF$6/Setup!$C$13),AF$7)</f>
        <v/>
      </c>
      <c r="CE488">
        <f>MIN(AG487*(1+AG$6/Setup!$C$13),AG$7)</f>
        <v/>
      </c>
      <c r="CF488">
        <f>MIN(AH487*(1+AH$6/Setup!$C$13),AH$7)</f>
        <v/>
      </c>
      <c r="CG488">
        <f>MIN(AI487*(1+AI$6/Setup!$C$13),AI$7)</f>
        <v/>
      </c>
      <c r="CH488">
        <f>MIN(AJ487*(1+AJ$6/Setup!$C$13),AJ$7)</f>
        <v/>
      </c>
      <c r="CI488">
        <f>MIN(AK487*(1+AK$6/Setup!$C$13),AK$7)</f>
        <v/>
      </c>
      <c r="CJ488">
        <f>MIN(AL487*(1+AL$6/Setup!$C$13),AL$7)</f>
        <v/>
      </c>
      <c r="CK488">
        <f>MIN(AM487*(1+AM$6/Setup!$C$13),AM$7)</f>
        <v/>
      </c>
      <c r="CL488">
        <f>MIN(AN487*(1+AN$6/Setup!$C$13),AN$7)</f>
        <v/>
      </c>
      <c r="CM488">
        <f>MIN(AO487*(1+AO$6/Setup!$C$13),AO$7)</f>
        <v/>
      </c>
      <c r="CN488">
        <f>MIN(AP487*(1+AP$6/Setup!$C$13),AP$7)</f>
        <v/>
      </c>
      <c r="CO488">
        <f>MIN(AQ487*(1+AQ$6/Setup!$C$13),AQ$7)</f>
        <v/>
      </c>
      <c r="CP488">
        <f>MIN(AR487*(1+AR$6/Setup!$C$13),AR$7)</f>
        <v/>
      </c>
      <c r="CQ488">
        <f>MIN(AS487*(1+AS$6/Setup!$C$13),AS$7)</f>
        <v/>
      </c>
      <c r="CR488">
        <f>MIN(AT487*(1+AT$6/Setup!$C$13),AT$7)</f>
        <v/>
      </c>
      <c r="CS488">
        <f>MIN(AU487*(1+AU$6/Setup!$C$13),AU$7)</f>
        <v/>
      </c>
      <c r="CT488">
        <f>MIN(AV487*(1+AV$6/Setup!$C$13),AV$7)</f>
        <v/>
      </c>
      <c r="CU488">
        <f>MIN(AW487*(1+AW$6/Setup!$C$13),AW$7)</f>
        <v/>
      </c>
      <c r="CV488">
        <f>MIN(AX487*(1+AX$6/Setup!$C$13),AX$7)</f>
        <v/>
      </c>
      <c r="CW488">
        <f>MIN(AY487*(1+AY$6/Setup!$C$13),AY$7)</f>
        <v/>
      </c>
      <c r="CX488">
        <f>MIN(AZ487*(1+AZ$6/Setup!$C$13),AZ$7)</f>
        <v/>
      </c>
      <c r="CY488">
        <f>MIN(BA487*(1+BA$6/Setup!$C$13),BA$7)</f>
        <v/>
      </c>
      <c r="CZ488">
        <f>MIN(BB487*(1+BB$6/Setup!$C$13),BB$7)</f>
        <v/>
      </c>
      <c r="DA488">
        <f>MIN(BC487*(1+BC$6/Setup!$C$13),BC$7)</f>
        <v/>
      </c>
      <c r="DB488">
        <f>MIN(BD487*(1+BD$6/Setup!$C$13),BD$7)</f>
        <v/>
      </c>
      <c r="DC488">
        <f>MIN(BE487*(1+BE$6/Setup!$C$13),BE$7)</f>
        <v/>
      </c>
      <c r="DD488">
        <f>MIN(BF487*(1+BF$6/Setup!$C$13),BF$7)</f>
        <v/>
      </c>
      <c r="DE488">
        <f>MIN(BG487*(1+BG$6/Setup!$C$13),BG$7)</f>
        <v/>
      </c>
      <c r="DF488">
        <f>MIN(BH487*(1+BH$6/Setup!$C$13),BH$7)</f>
        <v/>
      </c>
      <c r="DG488">
        <f>MIN(BI487*(1+BI$6/Setup!$C$13),BI$7)</f>
        <v/>
      </c>
      <c r="DH488">
        <f>MIN(BJ487*(1+BJ$6/Setup!$C$13),BJ$7)</f>
        <v/>
      </c>
      <c r="DI488">
        <f>MIN(BK487*(1+BK$6/Setup!$C$13),BK$7)</f>
        <v/>
      </c>
      <c r="DJ488">
        <f>MIN(BL487*(1+BL$6/Setup!$C$13),BL$7)</f>
        <v/>
      </c>
      <c r="DK488">
        <f>MIN(BM487*(1+BM$6/Setup!$C$13),BM$7)</f>
        <v/>
      </c>
      <c r="DL488">
        <f>MIN(BN487*(1+BN$6/Setup!$C$13),BN$7)</f>
        <v/>
      </c>
      <c r="DM488">
        <f>MIN(BO487*(1+BO$6/Setup!$C$13),BO$7)</f>
        <v/>
      </c>
      <c r="DN488">
        <f>MIN(BP487*(1+BP$6/Setup!$C$13),BP$7)</f>
        <v/>
      </c>
      <c r="DO488">
        <f>MIN(BQ487*(1+BQ$6/Setup!$C$13),BQ$7)</f>
        <v/>
      </c>
      <c r="DP488">
        <f>MIN(T487*(1+T$6/Setup!$C$13)-BR488,$H488)</f>
        <v/>
      </c>
      <c r="DQ488">
        <f>MIN(U487*(1+U$6/Setup!$C$13)-BS488,MAX(0,$H488-SUM($DP488:DP488)))</f>
        <v/>
      </c>
      <c r="DR488">
        <f>MIN(V487*(1+V$6/Setup!$C$13)-BT488,MAX(0,$H488-SUM($DP488:DQ488)))</f>
        <v/>
      </c>
      <c r="DS488">
        <f>MIN(W487*(1+W$6/Setup!$C$13)-BU488,MAX(0,$H488-SUM($DP488:DR488)))</f>
        <v/>
      </c>
      <c r="DT488">
        <f>MIN(X487*(1+X$6/Setup!$C$13)-BV488,MAX(0,$H488-SUM($DP488:DS488)))</f>
        <v/>
      </c>
      <c r="DU488">
        <f>MIN(Y487*(1+Y$6/Setup!$C$13)-BW488,MAX(0,$H488-SUM($DP488:DT488)))</f>
        <v/>
      </c>
      <c r="DV488">
        <f>MIN(Z487*(1+Z$6/Setup!$C$13)-BX488,MAX(0,$H488-SUM($DP488:DU488)))</f>
        <v/>
      </c>
      <c r="DW488">
        <f>MIN(AA487*(1+AA$6/Setup!$C$13)-BY488,MAX(0,$H488-SUM($DP488:DV488)))</f>
        <v/>
      </c>
      <c r="DX488">
        <f>MIN(AB487*(1+AB$6/Setup!$C$13)-BZ488,MAX(0,$H488-SUM($DP488:DW488)))</f>
        <v/>
      </c>
      <c r="DY488">
        <f>MIN(AC487*(1+AC$6/Setup!$C$13)-CA488,MAX(0,$H488-SUM($DP488:DX488)))</f>
        <v/>
      </c>
      <c r="DZ488">
        <f>MIN(AD487*(1+AD$6/Setup!$C$13)-CB488,MAX(0,$H488-SUM($DP488:DY488)))</f>
        <v/>
      </c>
      <c r="EA488">
        <f>MIN(AE487*(1+AE$6/Setup!$C$13)-CC488,MAX(0,$H488-SUM($DP488:DZ488)))</f>
        <v/>
      </c>
      <c r="EB488">
        <f>MIN(AF487*(1+AF$6/Setup!$C$13)-CD488,MAX(0,$H488-SUM($DP488:EA488)))</f>
        <v/>
      </c>
      <c r="EC488">
        <f>MIN(AG487*(1+AG$6/Setup!$C$13)-CE488,MAX(0,$H488-SUM($DP488:EB488)))</f>
        <v/>
      </c>
      <c r="ED488">
        <f>MIN(AH487*(1+AH$6/Setup!$C$13)-CF488,MAX(0,$H488-SUM($DP488:EC488)))</f>
        <v/>
      </c>
      <c r="EE488">
        <f>MIN(AI487*(1+AI$6/Setup!$C$13)-CG488,MAX(0,$H488-SUM($DP488:ED488)))</f>
        <v/>
      </c>
      <c r="EF488">
        <f>MIN(AJ487*(1+AJ$6/Setup!$C$13)-CH488,MAX(0,$H488-SUM($DP488:EE488)))</f>
        <v/>
      </c>
      <c r="EG488">
        <f>MIN(AK487*(1+AK$6/Setup!$C$13)-CI488,MAX(0,$H488-SUM($DP488:EF488)))</f>
        <v/>
      </c>
      <c r="EH488">
        <f>MIN(AL487*(1+AL$6/Setup!$C$13)-CJ488,MAX(0,$H488-SUM($DP488:EG488)))</f>
        <v/>
      </c>
      <c r="EI488">
        <f>MIN(AM487*(1+AM$6/Setup!$C$13)-CK488,MAX(0,$H488-SUM($DP488:EH488)))</f>
        <v/>
      </c>
      <c r="EJ488">
        <f>MIN(AN487*(1+AN$6/Setup!$C$13)-CL488,MAX(0,$H488-SUM($DP488:EI488)))</f>
        <v/>
      </c>
      <c r="EK488">
        <f>MIN(AO487*(1+AO$6/Setup!$C$13)-CM488,MAX(0,$H488-SUM($DP488:EJ488)))</f>
        <v/>
      </c>
      <c r="EL488">
        <f>MIN(AP487*(1+AP$6/Setup!$C$13)-CN488,MAX(0,$H488-SUM($DP488:EK488)))</f>
        <v/>
      </c>
      <c r="EM488">
        <f>MIN(AQ487*(1+AQ$6/Setup!$C$13)-CO488,MAX(0,$H488-SUM($DP488:EL488)))</f>
        <v/>
      </c>
      <c r="EN488">
        <f>MIN(AR487*(1+AR$6/Setup!$C$13)-CP488,MAX(0,$H488-SUM($DP488:EM488)))</f>
        <v/>
      </c>
      <c r="EO488">
        <f>MIN(AS487*(1+AS$6/Setup!$C$13)-CQ488,MAX(0,$H488-SUM($DP488:EN488)))</f>
        <v/>
      </c>
      <c r="EP488">
        <f>MIN(AT487*(1+AT$6/Setup!$C$13)-CR488,MAX(0,$H488-SUM($DP488:EO488)))</f>
        <v/>
      </c>
      <c r="EQ488">
        <f>MIN(AU487*(1+AU$6/Setup!$C$13)-CS488,MAX(0,$H488-SUM($DP488:EP488)))</f>
        <v/>
      </c>
      <c r="ER488">
        <f>MIN(AV487*(1+AV$6/Setup!$C$13)-CT488,MAX(0,$H488-SUM($DP488:EQ488)))</f>
        <v/>
      </c>
      <c r="ES488">
        <f>MIN(AW487*(1+AW$6/Setup!$C$13)-CU488,MAX(0,$H488-SUM($DP488:ER488)))</f>
        <v/>
      </c>
      <c r="ET488">
        <f>MIN(AX487*(1+AX$6/Setup!$C$13)-CV488,MAX(0,$H488-SUM($DP488:ES488)))</f>
        <v/>
      </c>
      <c r="EU488">
        <f>MIN(AY487*(1+AY$6/Setup!$C$13)-CW488,MAX(0,$H488-SUM($DP488:ET488)))</f>
        <v/>
      </c>
      <c r="EV488">
        <f>MIN(AZ487*(1+AZ$6/Setup!$C$13)-CX488,MAX(0,$H488-SUM($DP488:EU488)))</f>
        <v/>
      </c>
      <c r="EW488">
        <f>MIN(BA487*(1+BA$6/Setup!$C$13)-CY488,MAX(0,$H488-SUM($DP488:EV488)))</f>
        <v/>
      </c>
      <c r="EX488">
        <f>MIN(BB487*(1+BB$6/Setup!$C$13)-CZ488,MAX(0,$H488-SUM($DP488:EW488)))</f>
        <v/>
      </c>
      <c r="EY488">
        <f>MIN(BC487*(1+BC$6/Setup!$C$13)-DA488,MAX(0,$H488-SUM($DP488:EX488)))</f>
        <v/>
      </c>
      <c r="EZ488">
        <f>MIN(BD487*(1+BD$6/Setup!$C$13)-DB488,MAX(0,$H488-SUM($DP488:EY488)))</f>
        <v/>
      </c>
      <c r="FA488">
        <f>MIN(BE487*(1+BE$6/Setup!$C$13)-DC488,MAX(0,$H488-SUM($DP488:EZ488)))</f>
        <v/>
      </c>
      <c r="FB488">
        <f>MIN(BF487*(1+BF$6/Setup!$C$13)-DD488,MAX(0,$H488-SUM($DP488:FA488)))</f>
        <v/>
      </c>
      <c r="FC488">
        <f>MIN(BG487*(1+BG$6/Setup!$C$13)-DE488,MAX(0,$H488-SUM($DP488:FB488)))</f>
        <v/>
      </c>
      <c r="FD488">
        <f>MIN(BH487*(1+BH$6/Setup!$C$13)-DF488,MAX(0,$H488-SUM($DP488:FC488)))</f>
        <v/>
      </c>
      <c r="FE488">
        <f>MIN(BI487*(1+BI$6/Setup!$C$13)-DG488,MAX(0,$H488-SUM($DP488:FD488)))</f>
        <v/>
      </c>
      <c r="FF488">
        <f>MIN(BJ487*(1+BJ$6/Setup!$C$13)-DH488,MAX(0,$H488-SUM($DP488:FE488)))</f>
        <v/>
      </c>
      <c r="FG488">
        <f>MIN(BK487*(1+BK$6/Setup!$C$13)-DI488,MAX(0,$H488-SUM($DP488:FF488)))</f>
        <v/>
      </c>
      <c r="FH488">
        <f>MIN(BL487*(1+BL$6/Setup!$C$13)-DJ488,MAX(0,$H488-SUM($DP488:FG488)))</f>
        <v/>
      </c>
      <c r="FI488">
        <f>MIN(BM487*(1+BM$6/Setup!$C$13)-DK488,MAX(0,$H488-SUM($DP488:FH488)))</f>
        <v/>
      </c>
      <c r="FJ488">
        <f>MIN(BN487*(1+BN$6/Setup!$C$13)-DL488,MAX(0,$H488-SUM($DP488:FI488)))</f>
        <v/>
      </c>
      <c r="FK488">
        <f>MIN(BO487*(1+BO$6/Setup!$C$13)-DM488,MAX(0,$H488-SUM($DP488:FJ488)))</f>
        <v/>
      </c>
      <c r="FL488">
        <f>MIN(BP487*(1+BP$6/Setup!$C$13)-DN488,MAX(0,$H488-SUM($DP488:FK488)))</f>
        <v/>
      </c>
      <c r="FM488">
        <f>MIN(BQ487*(1+BQ$6/Setup!$C$13)-DO488,MAX(0,$H488-SUM($DP488:FL488)))</f>
        <v/>
      </c>
    </row>
    <row r="489">
      <c r="A489">
        <f>A488+1</f>
        <v/>
      </c>
      <c r="B489">
        <f>IF(Setup!$C$6="Every week",Setup!$C$7+7*(A489-1),IF(Setup!$C$6="Every 2 weeks",Setup!$C$7+14*(A489-1),IF(Setup!$C$6="Every month",EDATE(Setup!$C$7,A489-1),EOMONTH(Setup!$C$7,INT((A489-1+Setup!$C$20)/2)-1)+MIN(IF(MOD(A489-1+Setup!$C$20,2)=0,Setup!$C$18,Setup!$C$19),DAY(EOMONTH(Setup!$C$7,INT((A489-1+Setup!$C$20)/2)))))))</f>
        <v/>
      </c>
      <c r="C489">
        <f>N('Paycheck Plan'!J485)</f>
        <v/>
      </c>
      <c r="D489">
        <f>N('Paycheck Plan'!K485)</f>
        <v/>
      </c>
      <c r="E489">
        <f>MIN(MAX(0,Setup!$C$10-F488),MAX(0,Setup!$C$8+C489-G489))</f>
        <v/>
      </c>
      <c r="F489">
        <f>F488+E489</f>
        <v/>
      </c>
      <c r="G489">
        <f>MIN(Setup!$C$14,MAX(0,Setup!$C$8+C489))</f>
        <v/>
      </c>
      <c r="H489">
        <f>MAX(0,Setup!$C$8+C489-G489-E489)+SUM($T$7:$BQ$7)-SUM(BR489:DO489)</f>
        <v/>
      </c>
      <c r="I489">
        <f>SUMPRODUCT(T488:BQ488,$T$6:$BQ$6)/Setup!$C$13</f>
        <v/>
      </c>
      <c r="J489">
        <f>SUM(T489:BQ489)</f>
        <v/>
      </c>
      <c r="K489">
        <f>IF(MAX(DP489:FM489)&gt;0,MATCH(MAX(DP489:FM489),DP489:FM489,0),1)</f>
        <v/>
      </c>
      <c r="T489">
        <f>MAX(0,T488*(1+T$6/Setup!$C$13)-BR489-DP489)+IF($K489=1,$D489,0)</f>
        <v/>
      </c>
      <c r="U489">
        <f>MAX(0,U488*(1+U$6/Setup!$C$13)-BS489-DQ489)+IF($K489=2,$D489,0)</f>
        <v/>
      </c>
      <c r="V489">
        <f>MAX(0,V488*(1+V$6/Setup!$C$13)-BT489-DR489)+IF($K489=3,$D489,0)</f>
        <v/>
      </c>
      <c r="W489">
        <f>MAX(0,W488*(1+W$6/Setup!$C$13)-BU489-DS489)+IF($K489=4,$D489,0)</f>
        <v/>
      </c>
      <c r="X489">
        <f>MAX(0,X488*(1+X$6/Setup!$C$13)-BV489-DT489)+IF($K489=5,$D489,0)</f>
        <v/>
      </c>
      <c r="Y489">
        <f>MAX(0,Y488*(1+Y$6/Setup!$C$13)-BW489-DU489)+IF($K489=6,$D489,0)</f>
        <v/>
      </c>
      <c r="Z489">
        <f>MAX(0,Z488*(1+Z$6/Setup!$C$13)-BX489-DV489)+IF($K489=7,$D489,0)</f>
        <v/>
      </c>
      <c r="AA489">
        <f>MAX(0,AA488*(1+AA$6/Setup!$C$13)-BY489-DW489)+IF($K489=8,$D489,0)</f>
        <v/>
      </c>
      <c r="AB489">
        <f>MAX(0,AB488*(1+AB$6/Setup!$C$13)-BZ489-DX489)+IF($K489=9,$D489,0)</f>
        <v/>
      </c>
      <c r="AC489">
        <f>MAX(0,AC488*(1+AC$6/Setup!$C$13)-CA489-DY489)+IF($K489=10,$D489,0)</f>
        <v/>
      </c>
      <c r="AD489">
        <f>MAX(0,AD488*(1+AD$6/Setup!$C$13)-CB489-DZ489)+IF($K489=11,$D489,0)</f>
        <v/>
      </c>
      <c r="AE489">
        <f>MAX(0,AE488*(1+AE$6/Setup!$C$13)-CC489-EA489)+IF($K489=12,$D489,0)</f>
        <v/>
      </c>
      <c r="AF489">
        <f>MAX(0,AF488*(1+AF$6/Setup!$C$13)-CD489-EB489)+IF($K489=13,$D489,0)</f>
        <v/>
      </c>
      <c r="AG489">
        <f>MAX(0,AG488*(1+AG$6/Setup!$C$13)-CE489-EC489)+IF($K489=14,$D489,0)</f>
        <v/>
      </c>
      <c r="AH489">
        <f>MAX(0,AH488*(1+AH$6/Setup!$C$13)-CF489-ED489)+IF($K489=15,$D489,0)</f>
        <v/>
      </c>
      <c r="AI489">
        <f>MAX(0,AI488*(1+AI$6/Setup!$C$13)-CG489-EE489)+IF($K489=16,$D489,0)</f>
        <v/>
      </c>
      <c r="AJ489">
        <f>MAX(0,AJ488*(1+AJ$6/Setup!$C$13)-CH489-EF489)+IF($K489=17,$D489,0)</f>
        <v/>
      </c>
      <c r="AK489">
        <f>MAX(0,AK488*(1+AK$6/Setup!$C$13)-CI489-EG489)+IF($K489=18,$D489,0)</f>
        <v/>
      </c>
      <c r="AL489">
        <f>MAX(0,AL488*(1+AL$6/Setup!$C$13)-CJ489-EH489)+IF($K489=19,$D489,0)</f>
        <v/>
      </c>
      <c r="AM489">
        <f>MAX(0,AM488*(1+AM$6/Setup!$C$13)-CK489-EI489)+IF($K489=20,$D489,0)</f>
        <v/>
      </c>
      <c r="AN489">
        <f>MAX(0,AN488*(1+AN$6/Setup!$C$13)-CL489-EJ489)+IF($K489=21,$D489,0)</f>
        <v/>
      </c>
      <c r="AO489">
        <f>MAX(0,AO488*(1+AO$6/Setup!$C$13)-CM489-EK489)+IF($K489=22,$D489,0)</f>
        <v/>
      </c>
      <c r="AP489">
        <f>MAX(0,AP488*(1+AP$6/Setup!$C$13)-CN489-EL489)+IF($K489=23,$D489,0)</f>
        <v/>
      </c>
      <c r="AQ489">
        <f>MAX(0,AQ488*(1+AQ$6/Setup!$C$13)-CO489-EM489)+IF($K489=24,$D489,0)</f>
        <v/>
      </c>
      <c r="AR489">
        <f>MAX(0,AR488*(1+AR$6/Setup!$C$13)-CP489-EN489)+IF($K489=25,$D489,0)</f>
        <v/>
      </c>
      <c r="AS489">
        <f>MAX(0,AS488*(1+AS$6/Setup!$C$13)-CQ489-EO489)+IF($K489=26,$D489,0)</f>
        <v/>
      </c>
      <c r="AT489">
        <f>MAX(0,AT488*(1+AT$6/Setup!$C$13)-CR489-EP489)+IF($K489=27,$D489,0)</f>
        <v/>
      </c>
      <c r="AU489">
        <f>MAX(0,AU488*(1+AU$6/Setup!$C$13)-CS489-EQ489)+IF($K489=28,$D489,0)</f>
        <v/>
      </c>
      <c r="AV489">
        <f>MAX(0,AV488*(1+AV$6/Setup!$C$13)-CT489-ER489)+IF($K489=29,$D489,0)</f>
        <v/>
      </c>
      <c r="AW489">
        <f>MAX(0,AW488*(1+AW$6/Setup!$C$13)-CU489-ES489)+IF($K489=30,$D489,0)</f>
        <v/>
      </c>
      <c r="AX489">
        <f>MAX(0,AX488*(1+AX$6/Setup!$C$13)-CV489-ET489)+IF($K489=31,$D489,0)</f>
        <v/>
      </c>
      <c r="AY489">
        <f>MAX(0,AY488*(1+AY$6/Setup!$C$13)-CW489-EU489)+IF($K489=32,$D489,0)</f>
        <v/>
      </c>
      <c r="AZ489">
        <f>MAX(0,AZ488*(1+AZ$6/Setup!$C$13)-CX489-EV489)+IF($K489=33,$D489,0)</f>
        <v/>
      </c>
      <c r="BA489">
        <f>MAX(0,BA488*(1+BA$6/Setup!$C$13)-CY489-EW489)+IF($K489=34,$D489,0)</f>
        <v/>
      </c>
      <c r="BB489">
        <f>MAX(0,BB488*(1+BB$6/Setup!$C$13)-CZ489-EX489)+IF($K489=35,$D489,0)</f>
        <v/>
      </c>
      <c r="BC489">
        <f>MAX(0,BC488*(1+BC$6/Setup!$C$13)-DA489-EY489)+IF($K489=36,$D489,0)</f>
        <v/>
      </c>
      <c r="BD489">
        <f>MAX(0,BD488*(1+BD$6/Setup!$C$13)-DB489-EZ489)+IF($K489=37,$D489,0)</f>
        <v/>
      </c>
      <c r="BE489">
        <f>MAX(0,BE488*(1+BE$6/Setup!$C$13)-DC489-FA489)+IF($K489=38,$D489,0)</f>
        <v/>
      </c>
      <c r="BF489">
        <f>MAX(0,BF488*(1+BF$6/Setup!$C$13)-DD489-FB489)+IF($K489=39,$D489,0)</f>
        <v/>
      </c>
      <c r="BG489">
        <f>MAX(0,BG488*(1+BG$6/Setup!$C$13)-DE489-FC489)+IF($K489=40,$D489,0)</f>
        <v/>
      </c>
      <c r="BH489">
        <f>MAX(0,BH488*(1+BH$6/Setup!$C$13)-DF489-FD489)+IF($K489=41,$D489,0)</f>
        <v/>
      </c>
      <c r="BI489">
        <f>MAX(0,BI488*(1+BI$6/Setup!$C$13)-DG489-FE489)+IF($K489=42,$D489,0)</f>
        <v/>
      </c>
      <c r="BJ489">
        <f>MAX(0,BJ488*(1+BJ$6/Setup!$C$13)-DH489-FF489)+IF($K489=43,$D489,0)</f>
        <v/>
      </c>
      <c r="BK489">
        <f>MAX(0,BK488*(1+BK$6/Setup!$C$13)-DI489-FG489)+IF($K489=44,$D489,0)</f>
        <v/>
      </c>
      <c r="BL489">
        <f>MAX(0,BL488*(1+BL$6/Setup!$C$13)-DJ489-FH489)+IF($K489=45,$D489,0)</f>
        <v/>
      </c>
      <c r="BM489">
        <f>MAX(0,BM488*(1+BM$6/Setup!$C$13)-DK489-FI489)+IF($K489=46,$D489,0)</f>
        <v/>
      </c>
      <c r="BN489">
        <f>MAX(0,BN488*(1+BN$6/Setup!$C$13)-DL489-FJ489)+IF($K489=47,$D489,0)</f>
        <v/>
      </c>
      <c r="BO489">
        <f>MAX(0,BO488*(1+BO$6/Setup!$C$13)-DM489-FK489)+IF($K489=48,$D489,0)</f>
        <v/>
      </c>
      <c r="BP489">
        <f>MAX(0,BP488*(1+BP$6/Setup!$C$13)-DN489-FL489)+IF($K489=49,$D489,0)</f>
        <v/>
      </c>
      <c r="BQ489">
        <f>MAX(0,BQ488*(1+BQ$6/Setup!$C$13)-DO489-FM489)+IF($K489=50,$D489,0)</f>
        <v/>
      </c>
      <c r="BR489">
        <f>MIN(T488*(1+T$6/Setup!$C$13),T$7)</f>
        <v/>
      </c>
      <c r="BS489">
        <f>MIN(U488*(1+U$6/Setup!$C$13),U$7)</f>
        <v/>
      </c>
      <c r="BT489">
        <f>MIN(V488*(1+V$6/Setup!$C$13),V$7)</f>
        <v/>
      </c>
      <c r="BU489">
        <f>MIN(W488*(1+W$6/Setup!$C$13),W$7)</f>
        <v/>
      </c>
      <c r="BV489">
        <f>MIN(X488*(1+X$6/Setup!$C$13),X$7)</f>
        <v/>
      </c>
      <c r="BW489">
        <f>MIN(Y488*(1+Y$6/Setup!$C$13),Y$7)</f>
        <v/>
      </c>
      <c r="BX489">
        <f>MIN(Z488*(1+Z$6/Setup!$C$13),Z$7)</f>
        <v/>
      </c>
      <c r="BY489">
        <f>MIN(AA488*(1+AA$6/Setup!$C$13),AA$7)</f>
        <v/>
      </c>
      <c r="BZ489">
        <f>MIN(AB488*(1+AB$6/Setup!$C$13),AB$7)</f>
        <v/>
      </c>
      <c r="CA489">
        <f>MIN(AC488*(1+AC$6/Setup!$C$13),AC$7)</f>
        <v/>
      </c>
      <c r="CB489">
        <f>MIN(AD488*(1+AD$6/Setup!$C$13),AD$7)</f>
        <v/>
      </c>
      <c r="CC489">
        <f>MIN(AE488*(1+AE$6/Setup!$C$13),AE$7)</f>
        <v/>
      </c>
      <c r="CD489">
        <f>MIN(AF488*(1+AF$6/Setup!$C$13),AF$7)</f>
        <v/>
      </c>
      <c r="CE489">
        <f>MIN(AG488*(1+AG$6/Setup!$C$13),AG$7)</f>
        <v/>
      </c>
      <c r="CF489">
        <f>MIN(AH488*(1+AH$6/Setup!$C$13),AH$7)</f>
        <v/>
      </c>
      <c r="CG489">
        <f>MIN(AI488*(1+AI$6/Setup!$C$13),AI$7)</f>
        <v/>
      </c>
      <c r="CH489">
        <f>MIN(AJ488*(1+AJ$6/Setup!$C$13),AJ$7)</f>
        <v/>
      </c>
      <c r="CI489">
        <f>MIN(AK488*(1+AK$6/Setup!$C$13),AK$7)</f>
        <v/>
      </c>
      <c r="CJ489">
        <f>MIN(AL488*(1+AL$6/Setup!$C$13),AL$7)</f>
        <v/>
      </c>
      <c r="CK489">
        <f>MIN(AM488*(1+AM$6/Setup!$C$13),AM$7)</f>
        <v/>
      </c>
      <c r="CL489">
        <f>MIN(AN488*(1+AN$6/Setup!$C$13),AN$7)</f>
        <v/>
      </c>
      <c r="CM489">
        <f>MIN(AO488*(1+AO$6/Setup!$C$13),AO$7)</f>
        <v/>
      </c>
      <c r="CN489">
        <f>MIN(AP488*(1+AP$6/Setup!$C$13),AP$7)</f>
        <v/>
      </c>
      <c r="CO489">
        <f>MIN(AQ488*(1+AQ$6/Setup!$C$13),AQ$7)</f>
        <v/>
      </c>
      <c r="CP489">
        <f>MIN(AR488*(1+AR$6/Setup!$C$13),AR$7)</f>
        <v/>
      </c>
      <c r="CQ489">
        <f>MIN(AS488*(1+AS$6/Setup!$C$13),AS$7)</f>
        <v/>
      </c>
      <c r="CR489">
        <f>MIN(AT488*(1+AT$6/Setup!$C$13),AT$7)</f>
        <v/>
      </c>
      <c r="CS489">
        <f>MIN(AU488*(1+AU$6/Setup!$C$13),AU$7)</f>
        <v/>
      </c>
      <c r="CT489">
        <f>MIN(AV488*(1+AV$6/Setup!$C$13),AV$7)</f>
        <v/>
      </c>
      <c r="CU489">
        <f>MIN(AW488*(1+AW$6/Setup!$C$13),AW$7)</f>
        <v/>
      </c>
      <c r="CV489">
        <f>MIN(AX488*(1+AX$6/Setup!$C$13),AX$7)</f>
        <v/>
      </c>
      <c r="CW489">
        <f>MIN(AY488*(1+AY$6/Setup!$C$13),AY$7)</f>
        <v/>
      </c>
      <c r="CX489">
        <f>MIN(AZ488*(1+AZ$6/Setup!$C$13),AZ$7)</f>
        <v/>
      </c>
      <c r="CY489">
        <f>MIN(BA488*(1+BA$6/Setup!$C$13),BA$7)</f>
        <v/>
      </c>
      <c r="CZ489">
        <f>MIN(BB488*(1+BB$6/Setup!$C$13),BB$7)</f>
        <v/>
      </c>
      <c r="DA489">
        <f>MIN(BC488*(1+BC$6/Setup!$C$13),BC$7)</f>
        <v/>
      </c>
      <c r="DB489">
        <f>MIN(BD488*(1+BD$6/Setup!$C$13),BD$7)</f>
        <v/>
      </c>
      <c r="DC489">
        <f>MIN(BE488*(1+BE$6/Setup!$C$13),BE$7)</f>
        <v/>
      </c>
      <c r="DD489">
        <f>MIN(BF488*(1+BF$6/Setup!$C$13),BF$7)</f>
        <v/>
      </c>
      <c r="DE489">
        <f>MIN(BG488*(1+BG$6/Setup!$C$13),BG$7)</f>
        <v/>
      </c>
      <c r="DF489">
        <f>MIN(BH488*(1+BH$6/Setup!$C$13),BH$7)</f>
        <v/>
      </c>
      <c r="DG489">
        <f>MIN(BI488*(1+BI$6/Setup!$C$13),BI$7)</f>
        <v/>
      </c>
      <c r="DH489">
        <f>MIN(BJ488*(1+BJ$6/Setup!$C$13),BJ$7)</f>
        <v/>
      </c>
      <c r="DI489">
        <f>MIN(BK488*(1+BK$6/Setup!$C$13),BK$7)</f>
        <v/>
      </c>
      <c r="DJ489">
        <f>MIN(BL488*(1+BL$6/Setup!$C$13),BL$7)</f>
        <v/>
      </c>
      <c r="DK489">
        <f>MIN(BM488*(1+BM$6/Setup!$C$13),BM$7)</f>
        <v/>
      </c>
      <c r="DL489">
        <f>MIN(BN488*(1+BN$6/Setup!$C$13),BN$7)</f>
        <v/>
      </c>
      <c r="DM489">
        <f>MIN(BO488*(1+BO$6/Setup!$C$13),BO$7)</f>
        <v/>
      </c>
      <c r="DN489">
        <f>MIN(BP488*(1+BP$6/Setup!$C$13),BP$7)</f>
        <v/>
      </c>
      <c r="DO489">
        <f>MIN(BQ488*(1+BQ$6/Setup!$C$13),BQ$7)</f>
        <v/>
      </c>
      <c r="DP489">
        <f>MIN(T488*(1+T$6/Setup!$C$13)-BR489,$H489)</f>
        <v/>
      </c>
      <c r="DQ489">
        <f>MIN(U488*(1+U$6/Setup!$C$13)-BS489,MAX(0,$H489-SUM($DP489:DP489)))</f>
        <v/>
      </c>
      <c r="DR489">
        <f>MIN(V488*(1+V$6/Setup!$C$13)-BT489,MAX(0,$H489-SUM($DP489:DQ489)))</f>
        <v/>
      </c>
      <c r="DS489">
        <f>MIN(W488*(1+W$6/Setup!$C$13)-BU489,MAX(0,$H489-SUM($DP489:DR489)))</f>
        <v/>
      </c>
      <c r="DT489">
        <f>MIN(X488*(1+X$6/Setup!$C$13)-BV489,MAX(0,$H489-SUM($DP489:DS489)))</f>
        <v/>
      </c>
      <c r="DU489">
        <f>MIN(Y488*(1+Y$6/Setup!$C$13)-BW489,MAX(0,$H489-SUM($DP489:DT489)))</f>
        <v/>
      </c>
      <c r="DV489">
        <f>MIN(Z488*(1+Z$6/Setup!$C$13)-BX489,MAX(0,$H489-SUM($DP489:DU489)))</f>
        <v/>
      </c>
      <c r="DW489">
        <f>MIN(AA488*(1+AA$6/Setup!$C$13)-BY489,MAX(0,$H489-SUM($DP489:DV489)))</f>
        <v/>
      </c>
      <c r="DX489">
        <f>MIN(AB488*(1+AB$6/Setup!$C$13)-BZ489,MAX(0,$H489-SUM($DP489:DW489)))</f>
        <v/>
      </c>
      <c r="DY489">
        <f>MIN(AC488*(1+AC$6/Setup!$C$13)-CA489,MAX(0,$H489-SUM($DP489:DX489)))</f>
        <v/>
      </c>
      <c r="DZ489">
        <f>MIN(AD488*(1+AD$6/Setup!$C$13)-CB489,MAX(0,$H489-SUM($DP489:DY489)))</f>
        <v/>
      </c>
      <c r="EA489">
        <f>MIN(AE488*(1+AE$6/Setup!$C$13)-CC489,MAX(0,$H489-SUM($DP489:DZ489)))</f>
        <v/>
      </c>
      <c r="EB489">
        <f>MIN(AF488*(1+AF$6/Setup!$C$13)-CD489,MAX(0,$H489-SUM($DP489:EA489)))</f>
        <v/>
      </c>
      <c r="EC489">
        <f>MIN(AG488*(1+AG$6/Setup!$C$13)-CE489,MAX(0,$H489-SUM($DP489:EB489)))</f>
        <v/>
      </c>
      <c r="ED489">
        <f>MIN(AH488*(1+AH$6/Setup!$C$13)-CF489,MAX(0,$H489-SUM($DP489:EC489)))</f>
        <v/>
      </c>
      <c r="EE489">
        <f>MIN(AI488*(1+AI$6/Setup!$C$13)-CG489,MAX(0,$H489-SUM($DP489:ED489)))</f>
        <v/>
      </c>
      <c r="EF489">
        <f>MIN(AJ488*(1+AJ$6/Setup!$C$13)-CH489,MAX(0,$H489-SUM($DP489:EE489)))</f>
        <v/>
      </c>
      <c r="EG489">
        <f>MIN(AK488*(1+AK$6/Setup!$C$13)-CI489,MAX(0,$H489-SUM($DP489:EF489)))</f>
        <v/>
      </c>
      <c r="EH489">
        <f>MIN(AL488*(1+AL$6/Setup!$C$13)-CJ489,MAX(0,$H489-SUM($DP489:EG489)))</f>
        <v/>
      </c>
      <c r="EI489">
        <f>MIN(AM488*(1+AM$6/Setup!$C$13)-CK489,MAX(0,$H489-SUM($DP489:EH489)))</f>
        <v/>
      </c>
      <c r="EJ489">
        <f>MIN(AN488*(1+AN$6/Setup!$C$13)-CL489,MAX(0,$H489-SUM($DP489:EI489)))</f>
        <v/>
      </c>
      <c r="EK489">
        <f>MIN(AO488*(1+AO$6/Setup!$C$13)-CM489,MAX(0,$H489-SUM($DP489:EJ489)))</f>
        <v/>
      </c>
      <c r="EL489">
        <f>MIN(AP488*(1+AP$6/Setup!$C$13)-CN489,MAX(0,$H489-SUM($DP489:EK489)))</f>
        <v/>
      </c>
      <c r="EM489">
        <f>MIN(AQ488*(1+AQ$6/Setup!$C$13)-CO489,MAX(0,$H489-SUM($DP489:EL489)))</f>
        <v/>
      </c>
      <c r="EN489">
        <f>MIN(AR488*(1+AR$6/Setup!$C$13)-CP489,MAX(0,$H489-SUM($DP489:EM489)))</f>
        <v/>
      </c>
      <c r="EO489">
        <f>MIN(AS488*(1+AS$6/Setup!$C$13)-CQ489,MAX(0,$H489-SUM($DP489:EN489)))</f>
        <v/>
      </c>
      <c r="EP489">
        <f>MIN(AT488*(1+AT$6/Setup!$C$13)-CR489,MAX(0,$H489-SUM($DP489:EO489)))</f>
        <v/>
      </c>
      <c r="EQ489">
        <f>MIN(AU488*(1+AU$6/Setup!$C$13)-CS489,MAX(0,$H489-SUM($DP489:EP489)))</f>
        <v/>
      </c>
      <c r="ER489">
        <f>MIN(AV488*(1+AV$6/Setup!$C$13)-CT489,MAX(0,$H489-SUM($DP489:EQ489)))</f>
        <v/>
      </c>
      <c r="ES489">
        <f>MIN(AW488*(1+AW$6/Setup!$C$13)-CU489,MAX(0,$H489-SUM($DP489:ER489)))</f>
        <v/>
      </c>
      <c r="ET489">
        <f>MIN(AX488*(1+AX$6/Setup!$C$13)-CV489,MAX(0,$H489-SUM($DP489:ES489)))</f>
        <v/>
      </c>
      <c r="EU489">
        <f>MIN(AY488*(1+AY$6/Setup!$C$13)-CW489,MAX(0,$H489-SUM($DP489:ET489)))</f>
        <v/>
      </c>
      <c r="EV489">
        <f>MIN(AZ488*(1+AZ$6/Setup!$C$13)-CX489,MAX(0,$H489-SUM($DP489:EU489)))</f>
        <v/>
      </c>
      <c r="EW489">
        <f>MIN(BA488*(1+BA$6/Setup!$C$13)-CY489,MAX(0,$H489-SUM($DP489:EV489)))</f>
        <v/>
      </c>
      <c r="EX489">
        <f>MIN(BB488*(1+BB$6/Setup!$C$13)-CZ489,MAX(0,$H489-SUM($DP489:EW489)))</f>
        <v/>
      </c>
      <c r="EY489">
        <f>MIN(BC488*(1+BC$6/Setup!$C$13)-DA489,MAX(0,$H489-SUM($DP489:EX489)))</f>
        <v/>
      </c>
      <c r="EZ489">
        <f>MIN(BD488*(1+BD$6/Setup!$C$13)-DB489,MAX(0,$H489-SUM($DP489:EY489)))</f>
        <v/>
      </c>
      <c r="FA489">
        <f>MIN(BE488*(1+BE$6/Setup!$C$13)-DC489,MAX(0,$H489-SUM($DP489:EZ489)))</f>
        <v/>
      </c>
      <c r="FB489">
        <f>MIN(BF488*(1+BF$6/Setup!$C$13)-DD489,MAX(0,$H489-SUM($DP489:FA489)))</f>
        <v/>
      </c>
      <c r="FC489">
        <f>MIN(BG488*(1+BG$6/Setup!$C$13)-DE489,MAX(0,$H489-SUM($DP489:FB489)))</f>
        <v/>
      </c>
      <c r="FD489">
        <f>MIN(BH488*(1+BH$6/Setup!$C$13)-DF489,MAX(0,$H489-SUM($DP489:FC489)))</f>
        <v/>
      </c>
      <c r="FE489">
        <f>MIN(BI488*(1+BI$6/Setup!$C$13)-DG489,MAX(0,$H489-SUM($DP489:FD489)))</f>
        <v/>
      </c>
      <c r="FF489">
        <f>MIN(BJ488*(1+BJ$6/Setup!$C$13)-DH489,MAX(0,$H489-SUM($DP489:FE489)))</f>
        <v/>
      </c>
      <c r="FG489">
        <f>MIN(BK488*(1+BK$6/Setup!$C$13)-DI489,MAX(0,$H489-SUM($DP489:FF489)))</f>
        <v/>
      </c>
      <c r="FH489">
        <f>MIN(BL488*(1+BL$6/Setup!$C$13)-DJ489,MAX(0,$H489-SUM($DP489:FG489)))</f>
        <v/>
      </c>
      <c r="FI489">
        <f>MIN(BM488*(1+BM$6/Setup!$C$13)-DK489,MAX(0,$H489-SUM($DP489:FH489)))</f>
        <v/>
      </c>
      <c r="FJ489">
        <f>MIN(BN488*(1+BN$6/Setup!$C$13)-DL489,MAX(0,$H489-SUM($DP489:FI489)))</f>
        <v/>
      </c>
      <c r="FK489">
        <f>MIN(BO488*(1+BO$6/Setup!$C$13)-DM489,MAX(0,$H489-SUM($DP489:FJ489)))</f>
        <v/>
      </c>
      <c r="FL489">
        <f>MIN(BP488*(1+BP$6/Setup!$C$13)-DN489,MAX(0,$H489-SUM($DP489:FK489)))</f>
        <v/>
      </c>
      <c r="FM489">
        <f>MIN(BQ488*(1+BQ$6/Setup!$C$13)-DO489,MAX(0,$H489-SUM($DP489:FL489)))</f>
        <v/>
      </c>
    </row>
    <row r="490">
      <c r="A490">
        <f>A489+1</f>
        <v/>
      </c>
      <c r="B490">
        <f>IF(Setup!$C$6="Every week",Setup!$C$7+7*(A490-1),IF(Setup!$C$6="Every 2 weeks",Setup!$C$7+14*(A490-1),IF(Setup!$C$6="Every month",EDATE(Setup!$C$7,A490-1),EOMONTH(Setup!$C$7,INT((A490-1+Setup!$C$20)/2)-1)+MIN(IF(MOD(A490-1+Setup!$C$20,2)=0,Setup!$C$18,Setup!$C$19),DAY(EOMONTH(Setup!$C$7,INT((A490-1+Setup!$C$20)/2)))))))</f>
        <v/>
      </c>
      <c r="C490">
        <f>N('Paycheck Plan'!J486)</f>
        <v/>
      </c>
      <c r="D490">
        <f>N('Paycheck Plan'!K486)</f>
        <v/>
      </c>
      <c r="E490">
        <f>MIN(MAX(0,Setup!$C$10-F489),MAX(0,Setup!$C$8+C490-G490))</f>
        <v/>
      </c>
      <c r="F490">
        <f>F489+E490</f>
        <v/>
      </c>
      <c r="G490">
        <f>MIN(Setup!$C$14,MAX(0,Setup!$C$8+C490))</f>
        <v/>
      </c>
      <c r="H490">
        <f>MAX(0,Setup!$C$8+C490-G490-E490)+SUM($T$7:$BQ$7)-SUM(BR490:DO490)</f>
        <v/>
      </c>
      <c r="I490">
        <f>SUMPRODUCT(T489:BQ489,$T$6:$BQ$6)/Setup!$C$13</f>
        <v/>
      </c>
      <c r="J490">
        <f>SUM(T490:BQ490)</f>
        <v/>
      </c>
      <c r="K490">
        <f>IF(MAX(DP490:FM490)&gt;0,MATCH(MAX(DP490:FM490),DP490:FM490,0),1)</f>
        <v/>
      </c>
      <c r="T490">
        <f>MAX(0,T489*(1+T$6/Setup!$C$13)-BR490-DP490)+IF($K490=1,$D490,0)</f>
        <v/>
      </c>
      <c r="U490">
        <f>MAX(0,U489*(1+U$6/Setup!$C$13)-BS490-DQ490)+IF($K490=2,$D490,0)</f>
        <v/>
      </c>
      <c r="V490">
        <f>MAX(0,V489*(1+V$6/Setup!$C$13)-BT490-DR490)+IF($K490=3,$D490,0)</f>
        <v/>
      </c>
      <c r="W490">
        <f>MAX(0,W489*(1+W$6/Setup!$C$13)-BU490-DS490)+IF($K490=4,$D490,0)</f>
        <v/>
      </c>
      <c r="X490">
        <f>MAX(0,X489*(1+X$6/Setup!$C$13)-BV490-DT490)+IF($K490=5,$D490,0)</f>
        <v/>
      </c>
      <c r="Y490">
        <f>MAX(0,Y489*(1+Y$6/Setup!$C$13)-BW490-DU490)+IF($K490=6,$D490,0)</f>
        <v/>
      </c>
      <c r="Z490">
        <f>MAX(0,Z489*(1+Z$6/Setup!$C$13)-BX490-DV490)+IF($K490=7,$D490,0)</f>
        <v/>
      </c>
      <c r="AA490">
        <f>MAX(0,AA489*(1+AA$6/Setup!$C$13)-BY490-DW490)+IF($K490=8,$D490,0)</f>
        <v/>
      </c>
      <c r="AB490">
        <f>MAX(0,AB489*(1+AB$6/Setup!$C$13)-BZ490-DX490)+IF($K490=9,$D490,0)</f>
        <v/>
      </c>
      <c r="AC490">
        <f>MAX(0,AC489*(1+AC$6/Setup!$C$13)-CA490-DY490)+IF($K490=10,$D490,0)</f>
        <v/>
      </c>
      <c r="AD490">
        <f>MAX(0,AD489*(1+AD$6/Setup!$C$13)-CB490-DZ490)+IF($K490=11,$D490,0)</f>
        <v/>
      </c>
      <c r="AE490">
        <f>MAX(0,AE489*(1+AE$6/Setup!$C$13)-CC490-EA490)+IF($K490=12,$D490,0)</f>
        <v/>
      </c>
      <c r="AF490">
        <f>MAX(0,AF489*(1+AF$6/Setup!$C$13)-CD490-EB490)+IF($K490=13,$D490,0)</f>
        <v/>
      </c>
      <c r="AG490">
        <f>MAX(0,AG489*(1+AG$6/Setup!$C$13)-CE490-EC490)+IF($K490=14,$D490,0)</f>
        <v/>
      </c>
      <c r="AH490">
        <f>MAX(0,AH489*(1+AH$6/Setup!$C$13)-CF490-ED490)+IF($K490=15,$D490,0)</f>
        <v/>
      </c>
      <c r="AI490">
        <f>MAX(0,AI489*(1+AI$6/Setup!$C$13)-CG490-EE490)+IF($K490=16,$D490,0)</f>
        <v/>
      </c>
      <c r="AJ490">
        <f>MAX(0,AJ489*(1+AJ$6/Setup!$C$13)-CH490-EF490)+IF($K490=17,$D490,0)</f>
        <v/>
      </c>
      <c r="AK490">
        <f>MAX(0,AK489*(1+AK$6/Setup!$C$13)-CI490-EG490)+IF($K490=18,$D490,0)</f>
        <v/>
      </c>
      <c r="AL490">
        <f>MAX(0,AL489*(1+AL$6/Setup!$C$13)-CJ490-EH490)+IF($K490=19,$D490,0)</f>
        <v/>
      </c>
      <c r="AM490">
        <f>MAX(0,AM489*(1+AM$6/Setup!$C$13)-CK490-EI490)+IF($K490=20,$D490,0)</f>
        <v/>
      </c>
      <c r="AN490">
        <f>MAX(0,AN489*(1+AN$6/Setup!$C$13)-CL490-EJ490)+IF($K490=21,$D490,0)</f>
        <v/>
      </c>
      <c r="AO490">
        <f>MAX(0,AO489*(1+AO$6/Setup!$C$13)-CM490-EK490)+IF($K490=22,$D490,0)</f>
        <v/>
      </c>
      <c r="AP490">
        <f>MAX(0,AP489*(1+AP$6/Setup!$C$13)-CN490-EL490)+IF($K490=23,$D490,0)</f>
        <v/>
      </c>
      <c r="AQ490">
        <f>MAX(0,AQ489*(1+AQ$6/Setup!$C$13)-CO490-EM490)+IF($K490=24,$D490,0)</f>
        <v/>
      </c>
      <c r="AR490">
        <f>MAX(0,AR489*(1+AR$6/Setup!$C$13)-CP490-EN490)+IF($K490=25,$D490,0)</f>
        <v/>
      </c>
      <c r="AS490">
        <f>MAX(0,AS489*(1+AS$6/Setup!$C$13)-CQ490-EO490)+IF($K490=26,$D490,0)</f>
        <v/>
      </c>
      <c r="AT490">
        <f>MAX(0,AT489*(1+AT$6/Setup!$C$13)-CR490-EP490)+IF($K490=27,$D490,0)</f>
        <v/>
      </c>
      <c r="AU490">
        <f>MAX(0,AU489*(1+AU$6/Setup!$C$13)-CS490-EQ490)+IF($K490=28,$D490,0)</f>
        <v/>
      </c>
      <c r="AV490">
        <f>MAX(0,AV489*(1+AV$6/Setup!$C$13)-CT490-ER490)+IF($K490=29,$D490,0)</f>
        <v/>
      </c>
      <c r="AW490">
        <f>MAX(0,AW489*(1+AW$6/Setup!$C$13)-CU490-ES490)+IF($K490=30,$D490,0)</f>
        <v/>
      </c>
      <c r="AX490">
        <f>MAX(0,AX489*(1+AX$6/Setup!$C$13)-CV490-ET490)+IF($K490=31,$D490,0)</f>
        <v/>
      </c>
      <c r="AY490">
        <f>MAX(0,AY489*(1+AY$6/Setup!$C$13)-CW490-EU490)+IF($K490=32,$D490,0)</f>
        <v/>
      </c>
      <c r="AZ490">
        <f>MAX(0,AZ489*(1+AZ$6/Setup!$C$13)-CX490-EV490)+IF($K490=33,$D490,0)</f>
        <v/>
      </c>
      <c r="BA490">
        <f>MAX(0,BA489*(1+BA$6/Setup!$C$13)-CY490-EW490)+IF($K490=34,$D490,0)</f>
        <v/>
      </c>
      <c r="BB490">
        <f>MAX(0,BB489*(1+BB$6/Setup!$C$13)-CZ490-EX490)+IF($K490=35,$D490,0)</f>
        <v/>
      </c>
      <c r="BC490">
        <f>MAX(0,BC489*(1+BC$6/Setup!$C$13)-DA490-EY490)+IF($K490=36,$D490,0)</f>
        <v/>
      </c>
      <c r="BD490">
        <f>MAX(0,BD489*(1+BD$6/Setup!$C$13)-DB490-EZ490)+IF($K490=37,$D490,0)</f>
        <v/>
      </c>
      <c r="BE490">
        <f>MAX(0,BE489*(1+BE$6/Setup!$C$13)-DC490-FA490)+IF($K490=38,$D490,0)</f>
        <v/>
      </c>
      <c r="BF490">
        <f>MAX(0,BF489*(1+BF$6/Setup!$C$13)-DD490-FB490)+IF($K490=39,$D490,0)</f>
        <v/>
      </c>
      <c r="BG490">
        <f>MAX(0,BG489*(1+BG$6/Setup!$C$13)-DE490-FC490)+IF($K490=40,$D490,0)</f>
        <v/>
      </c>
      <c r="BH490">
        <f>MAX(0,BH489*(1+BH$6/Setup!$C$13)-DF490-FD490)+IF($K490=41,$D490,0)</f>
        <v/>
      </c>
      <c r="BI490">
        <f>MAX(0,BI489*(1+BI$6/Setup!$C$13)-DG490-FE490)+IF($K490=42,$D490,0)</f>
        <v/>
      </c>
      <c r="BJ490">
        <f>MAX(0,BJ489*(1+BJ$6/Setup!$C$13)-DH490-FF490)+IF($K490=43,$D490,0)</f>
        <v/>
      </c>
      <c r="BK490">
        <f>MAX(0,BK489*(1+BK$6/Setup!$C$13)-DI490-FG490)+IF($K490=44,$D490,0)</f>
        <v/>
      </c>
      <c r="BL490">
        <f>MAX(0,BL489*(1+BL$6/Setup!$C$13)-DJ490-FH490)+IF($K490=45,$D490,0)</f>
        <v/>
      </c>
      <c r="BM490">
        <f>MAX(0,BM489*(1+BM$6/Setup!$C$13)-DK490-FI490)+IF($K490=46,$D490,0)</f>
        <v/>
      </c>
      <c r="BN490">
        <f>MAX(0,BN489*(1+BN$6/Setup!$C$13)-DL490-FJ490)+IF($K490=47,$D490,0)</f>
        <v/>
      </c>
      <c r="BO490">
        <f>MAX(0,BO489*(1+BO$6/Setup!$C$13)-DM490-FK490)+IF($K490=48,$D490,0)</f>
        <v/>
      </c>
      <c r="BP490">
        <f>MAX(0,BP489*(1+BP$6/Setup!$C$13)-DN490-FL490)+IF($K490=49,$D490,0)</f>
        <v/>
      </c>
      <c r="BQ490">
        <f>MAX(0,BQ489*(1+BQ$6/Setup!$C$13)-DO490-FM490)+IF($K490=50,$D490,0)</f>
        <v/>
      </c>
      <c r="BR490">
        <f>MIN(T489*(1+T$6/Setup!$C$13),T$7)</f>
        <v/>
      </c>
      <c r="BS490">
        <f>MIN(U489*(1+U$6/Setup!$C$13),U$7)</f>
        <v/>
      </c>
      <c r="BT490">
        <f>MIN(V489*(1+V$6/Setup!$C$13),V$7)</f>
        <v/>
      </c>
      <c r="BU490">
        <f>MIN(W489*(1+W$6/Setup!$C$13),W$7)</f>
        <v/>
      </c>
      <c r="BV490">
        <f>MIN(X489*(1+X$6/Setup!$C$13),X$7)</f>
        <v/>
      </c>
      <c r="BW490">
        <f>MIN(Y489*(1+Y$6/Setup!$C$13),Y$7)</f>
        <v/>
      </c>
      <c r="BX490">
        <f>MIN(Z489*(1+Z$6/Setup!$C$13),Z$7)</f>
        <v/>
      </c>
      <c r="BY490">
        <f>MIN(AA489*(1+AA$6/Setup!$C$13),AA$7)</f>
        <v/>
      </c>
      <c r="BZ490">
        <f>MIN(AB489*(1+AB$6/Setup!$C$13),AB$7)</f>
        <v/>
      </c>
      <c r="CA490">
        <f>MIN(AC489*(1+AC$6/Setup!$C$13),AC$7)</f>
        <v/>
      </c>
      <c r="CB490">
        <f>MIN(AD489*(1+AD$6/Setup!$C$13),AD$7)</f>
        <v/>
      </c>
      <c r="CC490">
        <f>MIN(AE489*(1+AE$6/Setup!$C$13),AE$7)</f>
        <v/>
      </c>
      <c r="CD490">
        <f>MIN(AF489*(1+AF$6/Setup!$C$13),AF$7)</f>
        <v/>
      </c>
      <c r="CE490">
        <f>MIN(AG489*(1+AG$6/Setup!$C$13),AG$7)</f>
        <v/>
      </c>
      <c r="CF490">
        <f>MIN(AH489*(1+AH$6/Setup!$C$13),AH$7)</f>
        <v/>
      </c>
      <c r="CG490">
        <f>MIN(AI489*(1+AI$6/Setup!$C$13),AI$7)</f>
        <v/>
      </c>
      <c r="CH490">
        <f>MIN(AJ489*(1+AJ$6/Setup!$C$13),AJ$7)</f>
        <v/>
      </c>
      <c r="CI490">
        <f>MIN(AK489*(1+AK$6/Setup!$C$13),AK$7)</f>
        <v/>
      </c>
      <c r="CJ490">
        <f>MIN(AL489*(1+AL$6/Setup!$C$13),AL$7)</f>
        <v/>
      </c>
      <c r="CK490">
        <f>MIN(AM489*(1+AM$6/Setup!$C$13),AM$7)</f>
        <v/>
      </c>
      <c r="CL490">
        <f>MIN(AN489*(1+AN$6/Setup!$C$13),AN$7)</f>
        <v/>
      </c>
      <c r="CM490">
        <f>MIN(AO489*(1+AO$6/Setup!$C$13),AO$7)</f>
        <v/>
      </c>
      <c r="CN490">
        <f>MIN(AP489*(1+AP$6/Setup!$C$13),AP$7)</f>
        <v/>
      </c>
      <c r="CO490">
        <f>MIN(AQ489*(1+AQ$6/Setup!$C$13),AQ$7)</f>
        <v/>
      </c>
      <c r="CP490">
        <f>MIN(AR489*(1+AR$6/Setup!$C$13),AR$7)</f>
        <v/>
      </c>
      <c r="CQ490">
        <f>MIN(AS489*(1+AS$6/Setup!$C$13),AS$7)</f>
        <v/>
      </c>
      <c r="CR490">
        <f>MIN(AT489*(1+AT$6/Setup!$C$13),AT$7)</f>
        <v/>
      </c>
      <c r="CS490">
        <f>MIN(AU489*(1+AU$6/Setup!$C$13),AU$7)</f>
        <v/>
      </c>
      <c r="CT490">
        <f>MIN(AV489*(1+AV$6/Setup!$C$13),AV$7)</f>
        <v/>
      </c>
      <c r="CU490">
        <f>MIN(AW489*(1+AW$6/Setup!$C$13),AW$7)</f>
        <v/>
      </c>
      <c r="CV490">
        <f>MIN(AX489*(1+AX$6/Setup!$C$13),AX$7)</f>
        <v/>
      </c>
      <c r="CW490">
        <f>MIN(AY489*(1+AY$6/Setup!$C$13),AY$7)</f>
        <v/>
      </c>
      <c r="CX490">
        <f>MIN(AZ489*(1+AZ$6/Setup!$C$13),AZ$7)</f>
        <v/>
      </c>
      <c r="CY490">
        <f>MIN(BA489*(1+BA$6/Setup!$C$13),BA$7)</f>
        <v/>
      </c>
      <c r="CZ490">
        <f>MIN(BB489*(1+BB$6/Setup!$C$13),BB$7)</f>
        <v/>
      </c>
      <c r="DA490">
        <f>MIN(BC489*(1+BC$6/Setup!$C$13),BC$7)</f>
        <v/>
      </c>
      <c r="DB490">
        <f>MIN(BD489*(1+BD$6/Setup!$C$13),BD$7)</f>
        <v/>
      </c>
      <c r="DC490">
        <f>MIN(BE489*(1+BE$6/Setup!$C$13),BE$7)</f>
        <v/>
      </c>
      <c r="DD490">
        <f>MIN(BF489*(1+BF$6/Setup!$C$13),BF$7)</f>
        <v/>
      </c>
      <c r="DE490">
        <f>MIN(BG489*(1+BG$6/Setup!$C$13),BG$7)</f>
        <v/>
      </c>
      <c r="DF490">
        <f>MIN(BH489*(1+BH$6/Setup!$C$13),BH$7)</f>
        <v/>
      </c>
      <c r="DG490">
        <f>MIN(BI489*(1+BI$6/Setup!$C$13),BI$7)</f>
        <v/>
      </c>
      <c r="DH490">
        <f>MIN(BJ489*(1+BJ$6/Setup!$C$13),BJ$7)</f>
        <v/>
      </c>
      <c r="DI490">
        <f>MIN(BK489*(1+BK$6/Setup!$C$13),BK$7)</f>
        <v/>
      </c>
      <c r="DJ490">
        <f>MIN(BL489*(1+BL$6/Setup!$C$13),BL$7)</f>
        <v/>
      </c>
      <c r="DK490">
        <f>MIN(BM489*(1+BM$6/Setup!$C$13),BM$7)</f>
        <v/>
      </c>
      <c r="DL490">
        <f>MIN(BN489*(1+BN$6/Setup!$C$13),BN$7)</f>
        <v/>
      </c>
      <c r="DM490">
        <f>MIN(BO489*(1+BO$6/Setup!$C$13),BO$7)</f>
        <v/>
      </c>
      <c r="DN490">
        <f>MIN(BP489*(1+BP$6/Setup!$C$13),BP$7)</f>
        <v/>
      </c>
      <c r="DO490">
        <f>MIN(BQ489*(1+BQ$6/Setup!$C$13),BQ$7)</f>
        <v/>
      </c>
      <c r="DP490">
        <f>MIN(T489*(1+T$6/Setup!$C$13)-BR490,$H490)</f>
        <v/>
      </c>
      <c r="DQ490">
        <f>MIN(U489*(1+U$6/Setup!$C$13)-BS490,MAX(0,$H490-SUM($DP490:DP490)))</f>
        <v/>
      </c>
      <c r="DR490">
        <f>MIN(V489*(1+V$6/Setup!$C$13)-BT490,MAX(0,$H490-SUM($DP490:DQ490)))</f>
        <v/>
      </c>
      <c r="DS490">
        <f>MIN(W489*(1+W$6/Setup!$C$13)-BU490,MAX(0,$H490-SUM($DP490:DR490)))</f>
        <v/>
      </c>
      <c r="DT490">
        <f>MIN(X489*(1+X$6/Setup!$C$13)-BV490,MAX(0,$H490-SUM($DP490:DS490)))</f>
        <v/>
      </c>
      <c r="DU490">
        <f>MIN(Y489*(1+Y$6/Setup!$C$13)-BW490,MAX(0,$H490-SUM($DP490:DT490)))</f>
        <v/>
      </c>
      <c r="DV490">
        <f>MIN(Z489*(1+Z$6/Setup!$C$13)-BX490,MAX(0,$H490-SUM($DP490:DU490)))</f>
        <v/>
      </c>
      <c r="DW490">
        <f>MIN(AA489*(1+AA$6/Setup!$C$13)-BY490,MAX(0,$H490-SUM($DP490:DV490)))</f>
        <v/>
      </c>
      <c r="DX490">
        <f>MIN(AB489*(1+AB$6/Setup!$C$13)-BZ490,MAX(0,$H490-SUM($DP490:DW490)))</f>
        <v/>
      </c>
      <c r="DY490">
        <f>MIN(AC489*(1+AC$6/Setup!$C$13)-CA490,MAX(0,$H490-SUM($DP490:DX490)))</f>
        <v/>
      </c>
      <c r="DZ490">
        <f>MIN(AD489*(1+AD$6/Setup!$C$13)-CB490,MAX(0,$H490-SUM($DP490:DY490)))</f>
        <v/>
      </c>
      <c r="EA490">
        <f>MIN(AE489*(1+AE$6/Setup!$C$13)-CC490,MAX(0,$H490-SUM($DP490:DZ490)))</f>
        <v/>
      </c>
      <c r="EB490">
        <f>MIN(AF489*(1+AF$6/Setup!$C$13)-CD490,MAX(0,$H490-SUM($DP490:EA490)))</f>
        <v/>
      </c>
      <c r="EC490">
        <f>MIN(AG489*(1+AG$6/Setup!$C$13)-CE490,MAX(0,$H490-SUM($DP490:EB490)))</f>
        <v/>
      </c>
      <c r="ED490">
        <f>MIN(AH489*(1+AH$6/Setup!$C$13)-CF490,MAX(0,$H490-SUM($DP490:EC490)))</f>
        <v/>
      </c>
      <c r="EE490">
        <f>MIN(AI489*(1+AI$6/Setup!$C$13)-CG490,MAX(0,$H490-SUM($DP490:ED490)))</f>
        <v/>
      </c>
      <c r="EF490">
        <f>MIN(AJ489*(1+AJ$6/Setup!$C$13)-CH490,MAX(0,$H490-SUM($DP490:EE490)))</f>
        <v/>
      </c>
      <c r="EG490">
        <f>MIN(AK489*(1+AK$6/Setup!$C$13)-CI490,MAX(0,$H490-SUM($DP490:EF490)))</f>
        <v/>
      </c>
      <c r="EH490">
        <f>MIN(AL489*(1+AL$6/Setup!$C$13)-CJ490,MAX(0,$H490-SUM($DP490:EG490)))</f>
        <v/>
      </c>
      <c r="EI490">
        <f>MIN(AM489*(1+AM$6/Setup!$C$13)-CK490,MAX(0,$H490-SUM($DP490:EH490)))</f>
        <v/>
      </c>
      <c r="EJ490">
        <f>MIN(AN489*(1+AN$6/Setup!$C$13)-CL490,MAX(0,$H490-SUM($DP490:EI490)))</f>
        <v/>
      </c>
      <c r="EK490">
        <f>MIN(AO489*(1+AO$6/Setup!$C$13)-CM490,MAX(0,$H490-SUM($DP490:EJ490)))</f>
        <v/>
      </c>
      <c r="EL490">
        <f>MIN(AP489*(1+AP$6/Setup!$C$13)-CN490,MAX(0,$H490-SUM($DP490:EK490)))</f>
        <v/>
      </c>
      <c r="EM490">
        <f>MIN(AQ489*(1+AQ$6/Setup!$C$13)-CO490,MAX(0,$H490-SUM($DP490:EL490)))</f>
        <v/>
      </c>
      <c r="EN490">
        <f>MIN(AR489*(1+AR$6/Setup!$C$13)-CP490,MAX(0,$H490-SUM($DP490:EM490)))</f>
        <v/>
      </c>
      <c r="EO490">
        <f>MIN(AS489*(1+AS$6/Setup!$C$13)-CQ490,MAX(0,$H490-SUM($DP490:EN490)))</f>
        <v/>
      </c>
      <c r="EP490">
        <f>MIN(AT489*(1+AT$6/Setup!$C$13)-CR490,MAX(0,$H490-SUM($DP490:EO490)))</f>
        <v/>
      </c>
      <c r="EQ490">
        <f>MIN(AU489*(1+AU$6/Setup!$C$13)-CS490,MAX(0,$H490-SUM($DP490:EP490)))</f>
        <v/>
      </c>
      <c r="ER490">
        <f>MIN(AV489*(1+AV$6/Setup!$C$13)-CT490,MAX(0,$H490-SUM($DP490:EQ490)))</f>
        <v/>
      </c>
      <c r="ES490">
        <f>MIN(AW489*(1+AW$6/Setup!$C$13)-CU490,MAX(0,$H490-SUM($DP490:ER490)))</f>
        <v/>
      </c>
      <c r="ET490">
        <f>MIN(AX489*(1+AX$6/Setup!$C$13)-CV490,MAX(0,$H490-SUM($DP490:ES490)))</f>
        <v/>
      </c>
      <c r="EU490">
        <f>MIN(AY489*(1+AY$6/Setup!$C$13)-CW490,MAX(0,$H490-SUM($DP490:ET490)))</f>
        <v/>
      </c>
      <c r="EV490">
        <f>MIN(AZ489*(1+AZ$6/Setup!$C$13)-CX490,MAX(0,$H490-SUM($DP490:EU490)))</f>
        <v/>
      </c>
      <c r="EW490">
        <f>MIN(BA489*(1+BA$6/Setup!$C$13)-CY490,MAX(0,$H490-SUM($DP490:EV490)))</f>
        <v/>
      </c>
      <c r="EX490">
        <f>MIN(BB489*(1+BB$6/Setup!$C$13)-CZ490,MAX(0,$H490-SUM($DP490:EW490)))</f>
        <v/>
      </c>
      <c r="EY490">
        <f>MIN(BC489*(1+BC$6/Setup!$C$13)-DA490,MAX(0,$H490-SUM($DP490:EX490)))</f>
        <v/>
      </c>
      <c r="EZ490">
        <f>MIN(BD489*(1+BD$6/Setup!$C$13)-DB490,MAX(0,$H490-SUM($DP490:EY490)))</f>
        <v/>
      </c>
      <c r="FA490">
        <f>MIN(BE489*(1+BE$6/Setup!$C$13)-DC490,MAX(0,$H490-SUM($DP490:EZ490)))</f>
        <v/>
      </c>
      <c r="FB490">
        <f>MIN(BF489*(1+BF$6/Setup!$C$13)-DD490,MAX(0,$H490-SUM($DP490:FA490)))</f>
        <v/>
      </c>
      <c r="FC490">
        <f>MIN(BG489*(1+BG$6/Setup!$C$13)-DE490,MAX(0,$H490-SUM($DP490:FB490)))</f>
        <v/>
      </c>
      <c r="FD490">
        <f>MIN(BH489*(1+BH$6/Setup!$C$13)-DF490,MAX(0,$H490-SUM($DP490:FC490)))</f>
        <v/>
      </c>
      <c r="FE490">
        <f>MIN(BI489*(1+BI$6/Setup!$C$13)-DG490,MAX(0,$H490-SUM($DP490:FD490)))</f>
        <v/>
      </c>
      <c r="FF490">
        <f>MIN(BJ489*(1+BJ$6/Setup!$C$13)-DH490,MAX(0,$H490-SUM($DP490:FE490)))</f>
        <v/>
      </c>
      <c r="FG490">
        <f>MIN(BK489*(1+BK$6/Setup!$C$13)-DI490,MAX(0,$H490-SUM($DP490:FF490)))</f>
        <v/>
      </c>
      <c r="FH490">
        <f>MIN(BL489*(1+BL$6/Setup!$C$13)-DJ490,MAX(0,$H490-SUM($DP490:FG490)))</f>
        <v/>
      </c>
      <c r="FI490">
        <f>MIN(BM489*(1+BM$6/Setup!$C$13)-DK490,MAX(0,$H490-SUM($DP490:FH490)))</f>
        <v/>
      </c>
      <c r="FJ490">
        <f>MIN(BN489*(1+BN$6/Setup!$C$13)-DL490,MAX(0,$H490-SUM($DP490:FI490)))</f>
        <v/>
      </c>
      <c r="FK490">
        <f>MIN(BO489*(1+BO$6/Setup!$C$13)-DM490,MAX(0,$H490-SUM($DP490:FJ490)))</f>
        <v/>
      </c>
      <c r="FL490">
        <f>MIN(BP489*(1+BP$6/Setup!$C$13)-DN490,MAX(0,$H490-SUM($DP490:FK490)))</f>
        <v/>
      </c>
      <c r="FM490">
        <f>MIN(BQ489*(1+BQ$6/Setup!$C$13)-DO490,MAX(0,$H490-SUM($DP490:FL490)))</f>
        <v/>
      </c>
    </row>
    <row r="491">
      <c r="A491">
        <f>A490+1</f>
        <v/>
      </c>
      <c r="B491">
        <f>IF(Setup!$C$6="Every week",Setup!$C$7+7*(A491-1),IF(Setup!$C$6="Every 2 weeks",Setup!$C$7+14*(A491-1),IF(Setup!$C$6="Every month",EDATE(Setup!$C$7,A491-1),EOMONTH(Setup!$C$7,INT((A491-1+Setup!$C$20)/2)-1)+MIN(IF(MOD(A491-1+Setup!$C$20,2)=0,Setup!$C$18,Setup!$C$19),DAY(EOMONTH(Setup!$C$7,INT((A491-1+Setup!$C$20)/2)))))))</f>
        <v/>
      </c>
      <c r="C491">
        <f>N('Paycheck Plan'!J487)</f>
        <v/>
      </c>
      <c r="D491">
        <f>N('Paycheck Plan'!K487)</f>
        <v/>
      </c>
      <c r="E491">
        <f>MIN(MAX(0,Setup!$C$10-F490),MAX(0,Setup!$C$8+C491-G491))</f>
        <v/>
      </c>
      <c r="F491">
        <f>F490+E491</f>
        <v/>
      </c>
      <c r="G491">
        <f>MIN(Setup!$C$14,MAX(0,Setup!$C$8+C491))</f>
        <v/>
      </c>
      <c r="H491">
        <f>MAX(0,Setup!$C$8+C491-G491-E491)+SUM($T$7:$BQ$7)-SUM(BR491:DO491)</f>
        <v/>
      </c>
      <c r="I491">
        <f>SUMPRODUCT(T490:BQ490,$T$6:$BQ$6)/Setup!$C$13</f>
        <v/>
      </c>
      <c r="J491">
        <f>SUM(T491:BQ491)</f>
        <v/>
      </c>
      <c r="K491">
        <f>IF(MAX(DP491:FM491)&gt;0,MATCH(MAX(DP491:FM491),DP491:FM491,0),1)</f>
        <v/>
      </c>
      <c r="T491">
        <f>MAX(0,T490*(1+T$6/Setup!$C$13)-BR491-DP491)+IF($K491=1,$D491,0)</f>
        <v/>
      </c>
      <c r="U491">
        <f>MAX(0,U490*(1+U$6/Setup!$C$13)-BS491-DQ491)+IF($K491=2,$D491,0)</f>
        <v/>
      </c>
      <c r="V491">
        <f>MAX(0,V490*(1+V$6/Setup!$C$13)-BT491-DR491)+IF($K491=3,$D491,0)</f>
        <v/>
      </c>
      <c r="W491">
        <f>MAX(0,W490*(1+W$6/Setup!$C$13)-BU491-DS491)+IF($K491=4,$D491,0)</f>
        <v/>
      </c>
      <c r="X491">
        <f>MAX(0,X490*(1+X$6/Setup!$C$13)-BV491-DT491)+IF($K491=5,$D491,0)</f>
        <v/>
      </c>
      <c r="Y491">
        <f>MAX(0,Y490*(1+Y$6/Setup!$C$13)-BW491-DU491)+IF($K491=6,$D491,0)</f>
        <v/>
      </c>
      <c r="Z491">
        <f>MAX(0,Z490*(1+Z$6/Setup!$C$13)-BX491-DV491)+IF($K491=7,$D491,0)</f>
        <v/>
      </c>
      <c r="AA491">
        <f>MAX(0,AA490*(1+AA$6/Setup!$C$13)-BY491-DW491)+IF($K491=8,$D491,0)</f>
        <v/>
      </c>
      <c r="AB491">
        <f>MAX(0,AB490*(1+AB$6/Setup!$C$13)-BZ491-DX491)+IF($K491=9,$D491,0)</f>
        <v/>
      </c>
      <c r="AC491">
        <f>MAX(0,AC490*(1+AC$6/Setup!$C$13)-CA491-DY491)+IF($K491=10,$D491,0)</f>
        <v/>
      </c>
      <c r="AD491">
        <f>MAX(0,AD490*(1+AD$6/Setup!$C$13)-CB491-DZ491)+IF($K491=11,$D491,0)</f>
        <v/>
      </c>
      <c r="AE491">
        <f>MAX(0,AE490*(1+AE$6/Setup!$C$13)-CC491-EA491)+IF($K491=12,$D491,0)</f>
        <v/>
      </c>
      <c r="AF491">
        <f>MAX(0,AF490*(1+AF$6/Setup!$C$13)-CD491-EB491)+IF($K491=13,$D491,0)</f>
        <v/>
      </c>
      <c r="AG491">
        <f>MAX(0,AG490*(1+AG$6/Setup!$C$13)-CE491-EC491)+IF($K491=14,$D491,0)</f>
        <v/>
      </c>
      <c r="AH491">
        <f>MAX(0,AH490*(1+AH$6/Setup!$C$13)-CF491-ED491)+IF($K491=15,$D491,0)</f>
        <v/>
      </c>
      <c r="AI491">
        <f>MAX(0,AI490*(1+AI$6/Setup!$C$13)-CG491-EE491)+IF($K491=16,$D491,0)</f>
        <v/>
      </c>
      <c r="AJ491">
        <f>MAX(0,AJ490*(1+AJ$6/Setup!$C$13)-CH491-EF491)+IF($K491=17,$D491,0)</f>
        <v/>
      </c>
      <c r="AK491">
        <f>MAX(0,AK490*(1+AK$6/Setup!$C$13)-CI491-EG491)+IF($K491=18,$D491,0)</f>
        <v/>
      </c>
      <c r="AL491">
        <f>MAX(0,AL490*(1+AL$6/Setup!$C$13)-CJ491-EH491)+IF($K491=19,$D491,0)</f>
        <v/>
      </c>
      <c r="AM491">
        <f>MAX(0,AM490*(1+AM$6/Setup!$C$13)-CK491-EI491)+IF($K491=20,$D491,0)</f>
        <v/>
      </c>
      <c r="AN491">
        <f>MAX(0,AN490*(1+AN$6/Setup!$C$13)-CL491-EJ491)+IF($K491=21,$D491,0)</f>
        <v/>
      </c>
      <c r="AO491">
        <f>MAX(0,AO490*(1+AO$6/Setup!$C$13)-CM491-EK491)+IF($K491=22,$D491,0)</f>
        <v/>
      </c>
      <c r="AP491">
        <f>MAX(0,AP490*(1+AP$6/Setup!$C$13)-CN491-EL491)+IF($K491=23,$D491,0)</f>
        <v/>
      </c>
      <c r="AQ491">
        <f>MAX(0,AQ490*(1+AQ$6/Setup!$C$13)-CO491-EM491)+IF($K491=24,$D491,0)</f>
        <v/>
      </c>
      <c r="AR491">
        <f>MAX(0,AR490*(1+AR$6/Setup!$C$13)-CP491-EN491)+IF($K491=25,$D491,0)</f>
        <v/>
      </c>
      <c r="AS491">
        <f>MAX(0,AS490*(1+AS$6/Setup!$C$13)-CQ491-EO491)+IF($K491=26,$D491,0)</f>
        <v/>
      </c>
      <c r="AT491">
        <f>MAX(0,AT490*(1+AT$6/Setup!$C$13)-CR491-EP491)+IF($K491=27,$D491,0)</f>
        <v/>
      </c>
      <c r="AU491">
        <f>MAX(0,AU490*(1+AU$6/Setup!$C$13)-CS491-EQ491)+IF($K491=28,$D491,0)</f>
        <v/>
      </c>
      <c r="AV491">
        <f>MAX(0,AV490*(1+AV$6/Setup!$C$13)-CT491-ER491)+IF($K491=29,$D491,0)</f>
        <v/>
      </c>
      <c r="AW491">
        <f>MAX(0,AW490*(1+AW$6/Setup!$C$13)-CU491-ES491)+IF($K491=30,$D491,0)</f>
        <v/>
      </c>
      <c r="AX491">
        <f>MAX(0,AX490*(1+AX$6/Setup!$C$13)-CV491-ET491)+IF($K491=31,$D491,0)</f>
        <v/>
      </c>
      <c r="AY491">
        <f>MAX(0,AY490*(1+AY$6/Setup!$C$13)-CW491-EU491)+IF($K491=32,$D491,0)</f>
        <v/>
      </c>
      <c r="AZ491">
        <f>MAX(0,AZ490*(1+AZ$6/Setup!$C$13)-CX491-EV491)+IF($K491=33,$D491,0)</f>
        <v/>
      </c>
      <c r="BA491">
        <f>MAX(0,BA490*(1+BA$6/Setup!$C$13)-CY491-EW491)+IF($K491=34,$D491,0)</f>
        <v/>
      </c>
      <c r="BB491">
        <f>MAX(0,BB490*(1+BB$6/Setup!$C$13)-CZ491-EX491)+IF($K491=35,$D491,0)</f>
        <v/>
      </c>
      <c r="BC491">
        <f>MAX(0,BC490*(1+BC$6/Setup!$C$13)-DA491-EY491)+IF($K491=36,$D491,0)</f>
        <v/>
      </c>
      <c r="BD491">
        <f>MAX(0,BD490*(1+BD$6/Setup!$C$13)-DB491-EZ491)+IF($K491=37,$D491,0)</f>
        <v/>
      </c>
      <c r="BE491">
        <f>MAX(0,BE490*(1+BE$6/Setup!$C$13)-DC491-FA491)+IF($K491=38,$D491,0)</f>
        <v/>
      </c>
      <c r="BF491">
        <f>MAX(0,BF490*(1+BF$6/Setup!$C$13)-DD491-FB491)+IF($K491=39,$D491,0)</f>
        <v/>
      </c>
      <c r="BG491">
        <f>MAX(0,BG490*(1+BG$6/Setup!$C$13)-DE491-FC491)+IF($K491=40,$D491,0)</f>
        <v/>
      </c>
      <c r="BH491">
        <f>MAX(0,BH490*(1+BH$6/Setup!$C$13)-DF491-FD491)+IF($K491=41,$D491,0)</f>
        <v/>
      </c>
      <c r="BI491">
        <f>MAX(0,BI490*(1+BI$6/Setup!$C$13)-DG491-FE491)+IF($K491=42,$D491,0)</f>
        <v/>
      </c>
      <c r="BJ491">
        <f>MAX(0,BJ490*(1+BJ$6/Setup!$C$13)-DH491-FF491)+IF($K491=43,$D491,0)</f>
        <v/>
      </c>
      <c r="BK491">
        <f>MAX(0,BK490*(1+BK$6/Setup!$C$13)-DI491-FG491)+IF($K491=44,$D491,0)</f>
        <v/>
      </c>
      <c r="BL491">
        <f>MAX(0,BL490*(1+BL$6/Setup!$C$13)-DJ491-FH491)+IF($K491=45,$D491,0)</f>
        <v/>
      </c>
      <c r="BM491">
        <f>MAX(0,BM490*(1+BM$6/Setup!$C$13)-DK491-FI491)+IF($K491=46,$D491,0)</f>
        <v/>
      </c>
      <c r="BN491">
        <f>MAX(0,BN490*(1+BN$6/Setup!$C$13)-DL491-FJ491)+IF($K491=47,$D491,0)</f>
        <v/>
      </c>
      <c r="BO491">
        <f>MAX(0,BO490*(1+BO$6/Setup!$C$13)-DM491-FK491)+IF($K491=48,$D491,0)</f>
        <v/>
      </c>
      <c r="BP491">
        <f>MAX(0,BP490*(1+BP$6/Setup!$C$13)-DN491-FL491)+IF($K491=49,$D491,0)</f>
        <v/>
      </c>
      <c r="BQ491">
        <f>MAX(0,BQ490*(1+BQ$6/Setup!$C$13)-DO491-FM491)+IF($K491=50,$D491,0)</f>
        <v/>
      </c>
      <c r="BR491">
        <f>MIN(T490*(1+T$6/Setup!$C$13),T$7)</f>
        <v/>
      </c>
      <c r="BS491">
        <f>MIN(U490*(1+U$6/Setup!$C$13),U$7)</f>
        <v/>
      </c>
      <c r="BT491">
        <f>MIN(V490*(1+V$6/Setup!$C$13),V$7)</f>
        <v/>
      </c>
      <c r="BU491">
        <f>MIN(W490*(1+W$6/Setup!$C$13),W$7)</f>
        <v/>
      </c>
      <c r="BV491">
        <f>MIN(X490*(1+X$6/Setup!$C$13),X$7)</f>
        <v/>
      </c>
      <c r="BW491">
        <f>MIN(Y490*(1+Y$6/Setup!$C$13),Y$7)</f>
        <v/>
      </c>
      <c r="BX491">
        <f>MIN(Z490*(1+Z$6/Setup!$C$13),Z$7)</f>
        <v/>
      </c>
      <c r="BY491">
        <f>MIN(AA490*(1+AA$6/Setup!$C$13),AA$7)</f>
        <v/>
      </c>
      <c r="BZ491">
        <f>MIN(AB490*(1+AB$6/Setup!$C$13),AB$7)</f>
        <v/>
      </c>
      <c r="CA491">
        <f>MIN(AC490*(1+AC$6/Setup!$C$13),AC$7)</f>
        <v/>
      </c>
      <c r="CB491">
        <f>MIN(AD490*(1+AD$6/Setup!$C$13),AD$7)</f>
        <v/>
      </c>
      <c r="CC491">
        <f>MIN(AE490*(1+AE$6/Setup!$C$13),AE$7)</f>
        <v/>
      </c>
      <c r="CD491">
        <f>MIN(AF490*(1+AF$6/Setup!$C$13),AF$7)</f>
        <v/>
      </c>
      <c r="CE491">
        <f>MIN(AG490*(1+AG$6/Setup!$C$13),AG$7)</f>
        <v/>
      </c>
      <c r="CF491">
        <f>MIN(AH490*(1+AH$6/Setup!$C$13),AH$7)</f>
        <v/>
      </c>
      <c r="CG491">
        <f>MIN(AI490*(1+AI$6/Setup!$C$13),AI$7)</f>
        <v/>
      </c>
      <c r="CH491">
        <f>MIN(AJ490*(1+AJ$6/Setup!$C$13),AJ$7)</f>
        <v/>
      </c>
      <c r="CI491">
        <f>MIN(AK490*(1+AK$6/Setup!$C$13),AK$7)</f>
        <v/>
      </c>
      <c r="CJ491">
        <f>MIN(AL490*(1+AL$6/Setup!$C$13),AL$7)</f>
        <v/>
      </c>
      <c r="CK491">
        <f>MIN(AM490*(1+AM$6/Setup!$C$13),AM$7)</f>
        <v/>
      </c>
      <c r="CL491">
        <f>MIN(AN490*(1+AN$6/Setup!$C$13),AN$7)</f>
        <v/>
      </c>
      <c r="CM491">
        <f>MIN(AO490*(1+AO$6/Setup!$C$13),AO$7)</f>
        <v/>
      </c>
      <c r="CN491">
        <f>MIN(AP490*(1+AP$6/Setup!$C$13),AP$7)</f>
        <v/>
      </c>
      <c r="CO491">
        <f>MIN(AQ490*(1+AQ$6/Setup!$C$13),AQ$7)</f>
        <v/>
      </c>
      <c r="CP491">
        <f>MIN(AR490*(1+AR$6/Setup!$C$13),AR$7)</f>
        <v/>
      </c>
      <c r="CQ491">
        <f>MIN(AS490*(1+AS$6/Setup!$C$13),AS$7)</f>
        <v/>
      </c>
      <c r="CR491">
        <f>MIN(AT490*(1+AT$6/Setup!$C$13),AT$7)</f>
        <v/>
      </c>
      <c r="CS491">
        <f>MIN(AU490*(1+AU$6/Setup!$C$13),AU$7)</f>
        <v/>
      </c>
      <c r="CT491">
        <f>MIN(AV490*(1+AV$6/Setup!$C$13),AV$7)</f>
        <v/>
      </c>
      <c r="CU491">
        <f>MIN(AW490*(1+AW$6/Setup!$C$13),AW$7)</f>
        <v/>
      </c>
      <c r="CV491">
        <f>MIN(AX490*(1+AX$6/Setup!$C$13),AX$7)</f>
        <v/>
      </c>
      <c r="CW491">
        <f>MIN(AY490*(1+AY$6/Setup!$C$13),AY$7)</f>
        <v/>
      </c>
      <c r="CX491">
        <f>MIN(AZ490*(1+AZ$6/Setup!$C$13),AZ$7)</f>
        <v/>
      </c>
      <c r="CY491">
        <f>MIN(BA490*(1+BA$6/Setup!$C$13),BA$7)</f>
        <v/>
      </c>
      <c r="CZ491">
        <f>MIN(BB490*(1+BB$6/Setup!$C$13),BB$7)</f>
        <v/>
      </c>
      <c r="DA491">
        <f>MIN(BC490*(1+BC$6/Setup!$C$13),BC$7)</f>
        <v/>
      </c>
      <c r="DB491">
        <f>MIN(BD490*(1+BD$6/Setup!$C$13),BD$7)</f>
        <v/>
      </c>
      <c r="DC491">
        <f>MIN(BE490*(1+BE$6/Setup!$C$13),BE$7)</f>
        <v/>
      </c>
      <c r="DD491">
        <f>MIN(BF490*(1+BF$6/Setup!$C$13),BF$7)</f>
        <v/>
      </c>
      <c r="DE491">
        <f>MIN(BG490*(1+BG$6/Setup!$C$13),BG$7)</f>
        <v/>
      </c>
      <c r="DF491">
        <f>MIN(BH490*(1+BH$6/Setup!$C$13),BH$7)</f>
        <v/>
      </c>
      <c r="DG491">
        <f>MIN(BI490*(1+BI$6/Setup!$C$13),BI$7)</f>
        <v/>
      </c>
      <c r="DH491">
        <f>MIN(BJ490*(1+BJ$6/Setup!$C$13),BJ$7)</f>
        <v/>
      </c>
      <c r="DI491">
        <f>MIN(BK490*(1+BK$6/Setup!$C$13),BK$7)</f>
        <v/>
      </c>
      <c r="DJ491">
        <f>MIN(BL490*(1+BL$6/Setup!$C$13),BL$7)</f>
        <v/>
      </c>
      <c r="DK491">
        <f>MIN(BM490*(1+BM$6/Setup!$C$13),BM$7)</f>
        <v/>
      </c>
      <c r="DL491">
        <f>MIN(BN490*(1+BN$6/Setup!$C$13),BN$7)</f>
        <v/>
      </c>
      <c r="DM491">
        <f>MIN(BO490*(1+BO$6/Setup!$C$13),BO$7)</f>
        <v/>
      </c>
      <c r="DN491">
        <f>MIN(BP490*(1+BP$6/Setup!$C$13),BP$7)</f>
        <v/>
      </c>
      <c r="DO491">
        <f>MIN(BQ490*(1+BQ$6/Setup!$C$13),BQ$7)</f>
        <v/>
      </c>
      <c r="DP491">
        <f>MIN(T490*(1+T$6/Setup!$C$13)-BR491,$H491)</f>
        <v/>
      </c>
      <c r="DQ491">
        <f>MIN(U490*(1+U$6/Setup!$C$13)-BS491,MAX(0,$H491-SUM($DP491:DP491)))</f>
        <v/>
      </c>
      <c r="DR491">
        <f>MIN(V490*(1+V$6/Setup!$C$13)-BT491,MAX(0,$H491-SUM($DP491:DQ491)))</f>
        <v/>
      </c>
      <c r="DS491">
        <f>MIN(W490*(1+W$6/Setup!$C$13)-BU491,MAX(0,$H491-SUM($DP491:DR491)))</f>
        <v/>
      </c>
      <c r="DT491">
        <f>MIN(X490*(1+X$6/Setup!$C$13)-BV491,MAX(0,$H491-SUM($DP491:DS491)))</f>
        <v/>
      </c>
      <c r="DU491">
        <f>MIN(Y490*(1+Y$6/Setup!$C$13)-BW491,MAX(0,$H491-SUM($DP491:DT491)))</f>
        <v/>
      </c>
      <c r="DV491">
        <f>MIN(Z490*(1+Z$6/Setup!$C$13)-BX491,MAX(0,$H491-SUM($DP491:DU491)))</f>
        <v/>
      </c>
      <c r="DW491">
        <f>MIN(AA490*(1+AA$6/Setup!$C$13)-BY491,MAX(0,$H491-SUM($DP491:DV491)))</f>
        <v/>
      </c>
      <c r="DX491">
        <f>MIN(AB490*(1+AB$6/Setup!$C$13)-BZ491,MAX(0,$H491-SUM($DP491:DW491)))</f>
        <v/>
      </c>
      <c r="DY491">
        <f>MIN(AC490*(1+AC$6/Setup!$C$13)-CA491,MAX(0,$H491-SUM($DP491:DX491)))</f>
        <v/>
      </c>
      <c r="DZ491">
        <f>MIN(AD490*(1+AD$6/Setup!$C$13)-CB491,MAX(0,$H491-SUM($DP491:DY491)))</f>
        <v/>
      </c>
      <c r="EA491">
        <f>MIN(AE490*(1+AE$6/Setup!$C$13)-CC491,MAX(0,$H491-SUM($DP491:DZ491)))</f>
        <v/>
      </c>
      <c r="EB491">
        <f>MIN(AF490*(1+AF$6/Setup!$C$13)-CD491,MAX(0,$H491-SUM($DP491:EA491)))</f>
        <v/>
      </c>
      <c r="EC491">
        <f>MIN(AG490*(1+AG$6/Setup!$C$13)-CE491,MAX(0,$H491-SUM($DP491:EB491)))</f>
        <v/>
      </c>
      <c r="ED491">
        <f>MIN(AH490*(1+AH$6/Setup!$C$13)-CF491,MAX(0,$H491-SUM($DP491:EC491)))</f>
        <v/>
      </c>
      <c r="EE491">
        <f>MIN(AI490*(1+AI$6/Setup!$C$13)-CG491,MAX(0,$H491-SUM($DP491:ED491)))</f>
        <v/>
      </c>
      <c r="EF491">
        <f>MIN(AJ490*(1+AJ$6/Setup!$C$13)-CH491,MAX(0,$H491-SUM($DP491:EE491)))</f>
        <v/>
      </c>
      <c r="EG491">
        <f>MIN(AK490*(1+AK$6/Setup!$C$13)-CI491,MAX(0,$H491-SUM($DP491:EF491)))</f>
        <v/>
      </c>
      <c r="EH491">
        <f>MIN(AL490*(1+AL$6/Setup!$C$13)-CJ491,MAX(0,$H491-SUM($DP491:EG491)))</f>
        <v/>
      </c>
      <c r="EI491">
        <f>MIN(AM490*(1+AM$6/Setup!$C$13)-CK491,MAX(0,$H491-SUM($DP491:EH491)))</f>
        <v/>
      </c>
      <c r="EJ491">
        <f>MIN(AN490*(1+AN$6/Setup!$C$13)-CL491,MAX(0,$H491-SUM($DP491:EI491)))</f>
        <v/>
      </c>
      <c r="EK491">
        <f>MIN(AO490*(1+AO$6/Setup!$C$13)-CM491,MAX(0,$H491-SUM($DP491:EJ491)))</f>
        <v/>
      </c>
      <c r="EL491">
        <f>MIN(AP490*(1+AP$6/Setup!$C$13)-CN491,MAX(0,$H491-SUM($DP491:EK491)))</f>
        <v/>
      </c>
      <c r="EM491">
        <f>MIN(AQ490*(1+AQ$6/Setup!$C$13)-CO491,MAX(0,$H491-SUM($DP491:EL491)))</f>
        <v/>
      </c>
      <c r="EN491">
        <f>MIN(AR490*(1+AR$6/Setup!$C$13)-CP491,MAX(0,$H491-SUM($DP491:EM491)))</f>
        <v/>
      </c>
      <c r="EO491">
        <f>MIN(AS490*(1+AS$6/Setup!$C$13)-CQ491,MAX(0,$H491-SUM($DP491:EN491)))</f>
        <v/>
      </c>
      <c r="EP491">
        <f>MIN(AT490*(1+AT$6/Setup!$C$13)-CR491,MAX(0,$H491-SUM($DP491:EO491)))</f>
        <v/>
      </c>
      <c r="EQ491">
        <f>MIN(AU490*(1+AU$6/Setup!$C$13)-CS491,MAX(0,$H491-SUM($DP491:EP491)))</f>
        <v/>
      </c>
      <c r="ER491">
        <f>MIN(AV490*(1+AV$6/Setup!$C$13)-CT491,MAX(0,$H491-SUM($DP491:EQ491)))</f>
        <v/>
      </c>
      <c r="ES491">
        <f>MIN(AW490*(1+AW$6/Setup!$C$13)-CU491,MAX(0,$H491-SUM($DP491:ER491)))</f>
        <v/>
      </c>
      <c r="ET491">
        <f>MIN(AX490*(1+AX$6/Setup!$C$13)-CV491,MAX(0,$H491-SUM($DP491:ES491)))</f>
        <v/>
      </c>
      <c r="EU491">
        <f>MIN(AY490*(1+AY$6/Setup!$C$13)-CW491,MAX(0,$H491-SUM($DP491:ET491)))</f>
        <v/>
      </c>
      <c r="EV491">
        <f>MIN(AZ490*(1+AZ$6/Setup!$C$13)-CX491,MAX(0,$H491-SUM($DP491:EU491)))</f>
        <v/>
      </c>
      <c r="EW491">
        <f>MIN(BA490*(1+BA$6/Setup!$C$13)-CY491,MAX(0,$H491-SUM($DP491:EV491)))</f>
        <v/>
      </c>
      <c r="EX491">
        <f>MIN(BB490*(1+BB$6/Setup!$C$13)-CZ491,MAX(0,$H491-SUM($DP491:EW491)))</f>
        <v/>
      </c>
      <c r="EY491">
        <f>MIN(BC490*(1+BC$6/Setup!$C$13)-DA491,MAX(0,$H491-SUM($DP491:EX491)))</f>
        <v/>
      </c>
      <c r="EZ491">
        <f>MIN(BD490*(1+BD$6/Setup!$C$13)-DB491,MAX(0,$H491-SUM($DP491:EY491)))</f>
        <v/>
      </c>
      <c r="FA491">
        <f>MIN(BE490*(1+BE$6/Setup!$C$13)-DC491,MAX(0,$H491-SUM($DP491:EZ491)))</f>
        <v/>
      </c>
      <c r="FB491">
        <f>MIN(BF490*(1+BF$6/Setup!$C$13)-DD491,MAX(0,$H491-SUM($DP491:FA491)))</f>
        <v/>
      </c>
      <c r="FC491">
        <f>MIN(BG490*(1+BG$6/Setup!$C$13)-DE491,MAX(0,$H491-SUM($DP491:FB491)))</f>
        <v/>
      </c>
      <c r="FD491">
        <f>MIN(BH490*(1+BH$6/Setup!$C$13)-DF491,MAX(0,$H491-SUM($DP491:FC491)))</f>
        <v/>
      </c>
      <c r="FE491">
        <f>MIN(BI490*(1+BI$6/Setup!$C$13)-DG491,MAX(0,$H491-SUM($DP491:FD491)))</f>
        <v/>
      </c>
      <c r="FF491">
        <f>MIN(BJ490*(1+BJ$6/Setup!$C$13)-DH491,MAX(0,$H491-SUM($DP491:FE491)))</f>
        <v/>
      </c>
      <c r="FG491">
        <f>MIN(BK490*(1+BK$6/Setup!$C$13)-DI491,MAX(0,$H491-SUM($DP491:FF491)))</f>
        <v/>
      </c>
      <c r="FH491">
        <f>MIN(BL490*(1+BL$6/Setup!$C$13)-DJ491,MAX(0,$H491-SUM($DP491:FG491)))</f>
        <v/>
      </c>
      <c r="FI491">
        <f>MIN(BM490*(1+BM$6/Setup!$C$13)-DK491,MAX(0,$H491-SUM($DP491:FH491)))</f>
        <v/>
      </c>
      <c r="FJ491">
        <f>MIN(BN490*(1+BN$6/Setup!$C$13)-DL491,MAX(0,$H491-SUM($DP491:FI491)))</f>
        <v/>
      </c>
      <c r="FK491">
        <f>MIN(BO490*(1+BO$6/Setup!$C$13)-DM491,MAX(0,$H491-SUM($DP491:FJ491)))</f>
        <v/>
      </c>
      <c r="FL491">
        <f>MIN(BP490*(1+BP$6/Setup!$C$13)-DN491,MAX(0,$H491-SUM($DP491:FK491)))</f>
        <v/>
      </c>
      <c r="FM491">
        <f>MIN(BQ490*(1+BQ$6/Setup!$C$13)-DO491,MAX(0,$H491-SUM($DP491:FL491)))</f>
        <v/>
      </c>
    </row>
    <row r="492">
      <c r="A492">
        <f>A491+1</f>
        <v/>
      </c>
      <c r="B492">
        <f>IF(Setup!$C$6="Every week",Setup!$C$7+7*(A492-1),IF(Setup!$C$6="Every 2 weeks",Setup!$C$7+14*(A492-1),IF(Setup!$C$6="Every month",EDATE(Setup!$C$7,A492-1),EOMONTH(Setup!$C$7,INT((A492-1+Setup!$C$20)/2)-1)+MIN(IF(MOD(A492-1+Setup!$C$20,2)=0,Setup!$C$18,Setup!$C$19),DAY(EOMONTH(Setup!$C$7,INT((A492-1+Setup!$C$20)/2)))))))</f>
        <v/>
      </c>
      <c r="C492">
        <f>N('Paycheck Plan'!J488)</f>
        <v/>
      </c>
      <c r="D492">
        <f>N('Paycheck Plan'!K488)</f>
        <v/>
      </c>
      <c r="E492">
        <f>MIN(MAX(0,Setup!$C$10-F491),MAX(0,Setup!$C$8+C492-G492))</f>
        <v/>
      </c>
      <c r="F492">
        <f>F491+E492</f>
        <v/>
      </c>
      <c r="G492">
        <f>MIN(Setup!$C$14,MAX(0,Setup!$C$8+C492))</f>
        <v/>
      </c>
      <c r="H492">
        <f>MAX(0,Setup!$C$8+C492-G492-E492)+SUM($T$7:$BQ$7)-SUM(BR492:DO492)</f>
        <v/>
      </c>
      <c r="I492">
        <f>SUMPRODUCT(T491:BQ491,$T$6:$BQ$6)/Setup!$C$13</f>
        <v/>
      </c>
      <c r="J492">
        <f>SUM(T492:BQ492)</f>
        <v/>
      </c>
      <c r="K492">
        <f>IF(MAX(DP492:FM492)&gt;0,MATCH(MAX(DP492:FM492),DP492:FM492,0),1)</f>
        <v/>
      </c>
      <c r="T492">
        <f>MAX(0,T491*(1+T$6/Setup!$C$13)-BR492-DP492)+IF($K492=1,$D492,0)</f>
        <v/>
      </c>
      <c r="U492">
        <f>MAX(0,U491*(1+U$6/Setup!$C$13)-BS492-DQ492)+IF($K492=2,$D492,0)</f>
        <v/>
      </c>
      <c r="V492">
        <f>MAX(0,V491*(1+V$6/Setup!$C$13)-BT492-DR492)+IF($K492=3,$D492,0)</f>
        <v/>
      </c>
      <c r="W492">
        <f>MAX(0,W491*(1+W$6/Setup!$C$13)-BU492-DS492)+IF($K492=4,$D492,0)</f>
        <v/>
      </c>
      <c r="X492">
        <f>MAX(0,X491*(1+X$6/Setup!$C$13)-BV492-DT492)+IF($K492=5,$D492,0)</f>
        <v/>
      </c>
      <c r="Y492">
        <f>MAX(0,Y491*(1+Y$6/Setup!$C$13)-BW492-DU492)+IF($K492=6,$D492,0)</f>
        <v/>
      </c>
      <c r="Z492">
        <f>MAX(0,Z491*(1+Z$6/Setup!$C$13)-BX492-DV492)+IF($K492=7,$D492,0)</f>
        <v/>
      </c>
      <c r="AA492">
        <f>MAX(0,AA491*(1+AA$6/Setup!$C$13)-BY492-DW492)+IF($K492=8,$D492,0)</f>
        <v/>
      </c>
      <c r="AB492">
        <f>MAX(0,AB491*(1+AB$6/Setup!$C$13)-BZ492-DX492)+IF($K492=9,$D492,0)</f>
        <v/>
      </c>
      <c r="AC492">
        <f>MAX(0,AC491*(1+AC$6/Setup!$C$13)-CA492-DY492)+IF($K492=10,$D492,0)</f>
        <v/>
      </c>
      <c r="AD492">
        <f>MAX(0,AD491*(1+AD$6/Setup!$C$13)-CB492-DZ492)+IF($K492=11,$D492,0)</f>
        <v/>
      </c>
      <c r="AE492">
        <f>MAX(0,AE491*(1+AE$6/Setup!$C$13)-CC492-EA492)+IF($K492=12,$D492,0)</f>
        <v/>
      </c>
      <c r="AF492">
        <f>MAX(0,AF491*(1+AF$6/Setup!$C$13)-CD492-EB492)+IF($K492=13,$D492,0)</f>
        <v/>
      </c>
      <c r="AG492">
        <f>MAX(0,AG491*(1+AG$6/Setup!$C$13)-CE492-EC492)+IF($K492=14,$D492,0)</f>
        <v/>
      </c>
      <c r="AH492">
        <f>MAX(0,AH491*(1+AH$6/Setup!$C$13)-CF492-ED492)+IF($K492=15,$D492,0)</f>
        <v/>
      </c>
      <c r="AI492">
        <f>MAX(0,AI491*(1+AI$6/Setup!$C$13)-CG492-EE492)+IF($K492=16,$D492,0)</f>
        <v/>
      </c>
      <c r="AJ492">
        <f>MAX(0,AJ491*(1+AJ$6/Setup!$C$13)-CH492-EF492)+IF($K492=17,$D492,0)</f>
        <v/>
      </c>
      <c r="AK492">
        <f>MAX(0,AK491*(1+AK$6/Setup!$C$13)-CI492-EG492)+IF($K492=18,$D492,0)</f>
        <v/>
      </c>
      <c r="AL492">
        <f>MAX(0,AL491*(1+AL$6/Setup!$C$13)-CJ492-EH492)+IF($K492=19,$D492,0)</f>
        <v/>
      </c>
      <c r="AM492">
        <f>MAX(0,AM491*(1+AM$6/Setup!$C$13)-CK492-EI492)+IF($K492=20,$D492,0)</f>
        <v/>
      </c>
      <c r="AN492">
        <f>MAX(0,AN491*(1+AN$6/Setup!$C$13)-CL492-EJ492)+IF($K492=21,$D492,0)</f>
        <v/>
      </c>
      <c r="AO492">
        <f>MAX(0,AO491*(1+AO$6/Setup!$C$13)-CM492-EK492)+IF($K492=22,$D492,0)</f>
        <v/>
      </c>
      <c r="AP492">
        <f>MAX(0,AP491*(1+AP$6/Setup!$C$13)-CN492-EL492)+IF($K492=23,$D492,0)</f>
        <v/>
      </c>
      <c r="AQ492">
        <f>MAX(0,AQ491*(1+AQ$6/Setup!$C$13)-CO492-EM492)+IF($K492=24,$D492,0)</f>
        <v/>
      </c>
      <c r="AR492">
        <f>MAX(0,AR491*(1+AR$6/Setup!$C$13)-CP492-EN492)+IF($K492=25,$D492,0)</f>
        <v/>
      </c>
      <c r="AS492">
        <f>MAX(0,AS491*(1+AS$6/Setup!$C$13)-CQ492-EO492)+IF($K492=26,$D492,0)</f>
        <v/>
      </c>
      <c r="AT492">
        <f>MAX(0,AT491*(1+AT$6/Setup!$C$13)-CR492-EP492)+IF($K492=27,$D492,0)</f>
        <v/>
      </c>
      <c r="AU492">
        <f>MAX(0,AU491*(1+AU$6/Setup!$C$13)-CS492-EQ492)+IF($K492=28,$D492,0)</f>
        <v/>
      </c>
      <c r="AV492">
        <f>MAX(0,AV491*(1+AV$6/Setup!$C$13)-CT492-ER492)+IF($K492=29,$D492,0)</f>
        <v/>
      </c>
      <c r="AW492">
        <f>MAX(0,AW491*(1+AW$6/Setup!$C$13)-CU492-ES492)+IF($K492=30,$D492,0)</f>
        <v/>
      </c>
      <c r="AX492">
        <f>MAX(0,AX491*(1+AX$6/Setup!$C$13)-CV492-ET492)+IF($K492=31,$D492,0)</f>
        <v/>
      </c>
      <c r="AY492">
        <f>MAX(0,AY491*(1+AY$6/Setup!$C$13)-CW492-EU492)+IF($K492=32,$D492,0)</f>
        <v/>
      </c>
      <c r="AZ492">
        <f>MAX(0,AZ491*(1+AZ$6/Setup!$C$13)-CX492-EV492)+IF($K492=33,$D492,0)</f>
        <v/>
      </c>
      <c r="BA492">
        <f>MAX(0,BA491*(1+BA$6/Setup!$C$13)-CY492-EW492)+IF($K492=34,$D492,0)</f>
        <v/>
      </c>
      <c r="BB492">
        <f>MAX(0,BB491*(1+BB$6/Setup!$C$13)-CZ492-EX492)+IF($K492=35,$D492,0)</f>
        <v/>
      </c>
      <c r="BC492">
        <f>MAX(0,BC491*(1+BC$6/Setup!$C$13)-DA492-EY492)+IF($K492=36,$D492,0)</f>
        <v/>
      </c>
      <c r="BD492">
        <f>MAX(0,BD491*(1+BD$6/Setup!$C$13)-DB492-EZ492)+IF($K492=37,$D492,0)</f>
        <v/>
      </c>
      <c r="BE492">
        <f>MAX(0,BE491*(1+BE$6/Setup!$C$13)-DC492-FA492)+IF($K492=38,$D492,0)</f>
        <v/>
      </c>
      <c r="BF492">
        <f>MAX(0,BF491*(1+BF$6/Setup!$C$13)-DD492-FB492)+IF($K492=39,$D492,0)</f>
        <v/>
      </c>
      <c r="BG492">
        <f>MAX(0,BG491*(1+BG$6/Setup!$C$13)-DE492-FC492)+IF($K492=40,$D492,0)</f>
        <v/>
      </c>
      <c r="BH492">
        <f>MAX(0,BH491*(1+BH$6/Setup!$C$13)-DF492-FD492)+IF($K492=41,$D492,0)</f>
        <v/>
      </c>
      <c r="BI492">
        <f>MAX(0,BI491*(1+BI$6/Setup!$C$13)-DG492-FE492)+IF($K492=42,$D492,0)</f>
        <v/>
      </c>
      <c r="BJ492">
        <f>MAX(0,BJ491*(1+BJ$6/Setup!$C$13)-DH492-FF492)+IF($K492=43,$D492,0)</f>
        <v/>
      </c>
      <c r="BK492">
        <f>MAX(0,BK491*(1+BK$6/Setup!$C$13)-DI492-FG492)+IF($K492=44,$D492,0)</f>
        <v/>
      </c>
      <c r="BL492">
        <f>MAX(0,BL491*(1+BL$6/Setup!$C$13)-DJ492-FH492)+IF($K492=45,$D492,0)</f>
        <v/>
      </c>
      <c r="BM492">
        <f>MAX(0,BM491*(1+BM$6/Setup!$C$13)-DK492-FI492)+IF($K492=46,$D492,0)</f>
        <v/>
      </c>
      <c r="BN492">
        <f>MAX(0,BN491*(1+BN$6/Setup!$C$13)-DL492-FJ492)+IF($K492=47,$D492,0)</f>
        <v/>
      </c>
      <c r="BO492">
        <f>MAX(0,BO491*(1+BO$6/Setup!$C$13)-DM492-FK492)+IF($K492=48,$D492,0)</f>
        <v/>
      </c>
      <c r="BP492">
        <f>MAX(0,BP491*(1+BP$6/Setup!$C$13)-DN492-FL492)+IF($K492=49,$D492,0)</f>
        <v/>
      </c>
      <c r="BQ492">
        <f>MAX(0,BQ491*(1+BQ$6/Setup!$C$13)-DO492-FM492)+IF($K492=50,$D492,0)</f>
        <v/>
      </c>
      <c r="BR492">
        <f>MIN(T491*(1+T$6/Setup!$C$13),T$7)</f>
        <v/>
      </c>
      <c r="BS492">
        <f>MIN(U491*(1+U$6/Setup!$C$13),U$7)</f>
        <v/>
      </c>
      <c r="BT492">
        <f>MIN(V491*(1+V$6/Setup!$C$13),V$7)</f>
        <v/>
      </c>
      <c r="BU492">
        <f>MIN(W491*(1+W$6/Setup!$C$13),W$7)</f>
        <v/>
      </c>
      <c r="BV492">
        <f>MIN(X491*(1+X$6/Setup!$C$13),X$7)</f>
        <v/>
      </c>
      <c r="BW492">
        <f>MIN(Y491*(1+Y$6/Setup!$C$13),Y$7)</f>
        <v/>
      </c>
      <c r="BX492">
        <f>MIN(Z491*(1+Z$6/Setup!$C$13),Z$7)</f>
        <v/>
      </c>
      <c r="BY492">
        <f>MIN(AA491*(1+AA$6/Setup!$C$13),AA$7)</f>
        <v/>
      </c>
      <c r="BZ492">
        <f>MIN(AB491*(1+AB$6/Setup!$C$13),AB$7)</f>
        <v/>
      </c>
      <c r="CA492">
        <f>MIN(AC491*(1+AC$6/Setup!$C$13),AC$7)</f>
        <v/>
      </c>
      <c r="CB492">
        <f>MIN(AD491*(1+AD$6/Setup!$C$13),AD$7)</f>
        <v/>
      </c>
      <c r="CC492">
        <f>MIN(AE491*(1+AE$6/Setup!$C$13),AE$7)</f>
        <v/>
      </c>
      <c r="CD492">
        <f>MIN(AF491*(1+AF$6/Setup!$C$13),AF$7)</f>
        <v/>
      </c>
      <c r="CE492">
        <f>MIN(AG491*(1+AG$6/Setup!$C$13),AG$7)</f>
        <v/>
      </c>
      <c r="CF492">
        <f>MIN(AH491*(1+AH$6/Setup!$C$13),AH$7)</f>
        <v/>
      </c>
      <c r="CG492">
        <f>MIN(AI491*(1+AI$6/Setup!$C$13),AI$7)</f>
        <v/>
      </c>
      <c r="CH492">
        <f>MIN(AJ491*(1+AJ$6/Setup!$C$13),AJ$7)</f>
        <v/>
      </c>
      <c r="CI492">
        <f>MIN(AK491*(1+AK$6/Setup!$C$13),AK$7)</f>
        <v/>
      </c>
      <c r="CJ492">
        <f>MIN(AL491*(1+AL$6/Setup!$C$13),AL$7)</f>
        <v/>
      </c>
      <c r="CK492">
        <f>MIN(AM491*(1+AM$6/Setup!$C$13),AM$7)</f>
        <v/>
      </c>
      <c r="CL492">
        <f>MIN(AN491*(1+AN$6/Setup!$C$13),AN$7)</f>
        <v/>
      </c>
      <c r="CM492">
        <f>MIN(AO491*(1+AO$6/Setup!$C$13),AO$7)</f>
        <v/>
      </c>
      <c r="CN492">
        <f>MIN(AP491*(1+AP$6/Setup!$C$13),AP$7)</f>
        <v/>
      </c>
      <c r="CO492">
        <f>MIN(AQ491*(1+AQ$6/Setup!$C$13),AQ$7)</f>
        <v/>
      </c>
      <c r="CP492">
        <f>MIN(AR491*(1+AR$6/Setup!$C$13),AR$7)</f>
        <v/>
      </c>
      <c r="CQ492">
        <f>MIN(AS491*(1+AS$6/Setup!$C$13),AS$7)</f>
        <v/>
      </c>
      <c r="CR492">
        <f>MIN(AT491*(1+AT$6/Setup!$C$13),AT$7)</f>
        <v/>
      </c>
      <c r="CS492">
        <f>MIN(AU491*(1+AU$6/Setup!$C$13),AU$7)</f>
        <v/>
      </c>
      <c r="CT492">
        <f>MIN(AV491*(1+AV$6/Setup!$C$13),AV$7)</f>
        <v/>
      </c>
      <c r="CU492">
        <f>MIN(AW491*(1+AW$6/Setup!$C$13),AW$7)</f>
        <v/>
      </c>
      <c r="CV492">
        <f>MIN(AX491*(1+AX$6/Setup!$C$13),AX$7)</f>
        <v/>
      </c>
      <c r="CW492">
        <f>MIN(AY491*(1+AY$6/Setup!$C$13),AY$7)</f>
        <v/>
      </c>
      <c r="CX492">
        <f>MIN(AZ491*(1+AZ$6/Setup!$C$13),AZ$7)</f>
        <v/>
      </c>
      <c r="CY492">
        <f>MIN(BA491*(1+BA$6/Setup!$C$13),BA$7)</f>
        <v/>
      </c>
      <c r="CZ492">
        <f>MIN(BB491*(1+BB$6/Setup!$C$13),BB$7)</f>
        <v/>
      </c>
      <c r="DA492">
        <f>MIN(BC491*(1+BC$6/Setup!$C$13),BC$7)</f>
        <v/>
      </c>
      <c r="DB492">
        <f>MIN(BD491*(1+BD$6/Setup!$C$13),BD$7)</f>
        <v/>
      </c>
      <c r="DC492">
        <f>MIN(BE491*(1+BE$6/Setup!$C$13),BE$7)</f>
        <v/>
      </c>
      <c r="DD492">
        <f>MIN(BF491*(1+BF$6/Setup!$C$13),BF$7)</f>
        <v/>
      </c>
      <c r="DE492">
        <f>MIN(BG491*(1+BG$6/Setup!$C$13),BG$7)</f>
        <v/>
      </c>
      <c r="DF492">
        <f>MIN(BH491*(1+BH$6/Setup!$C$13),BH$7)</f>
        <v/>
      </c>
      <c r="DG492">
        <f>MIN(BI491*(1+BI$6/Setup!$C$13),BI$7)</f>
        <v/>
      </c>
      <c r="DH492">
        <f>MIN(BJ491*(1+BJ$6/Setup!$C$13),BJ$7)</f>
        <v/>
      </c>
      <c r="DI492">
        <f>MIN(BK491*(1+BK$6/Setup!$C$13),BK$7)</f>
        <v/>
      </c>
      <c r="DJ492">
        <f>MIN(BL491*(1+BL$6/Setup!$C$13),BL$7)</f>
        <v/>
      </c>
      <c r="DK492">
        <f>MIN(BM491*(1+BM$6/Setup!$C$13),BM$7)</f>
        <v/>
      </c>
      <c r="DL492">
        <f>MIN(BN491*(1+BN$6/Setup!$C$13),BN$7)</f>
        <v/>
      </c>
      <c r="DM492">
        <f>MIN(BO491*(1+BO$6/Setup!$C$13),BO$7)</f>
        <v/>
      </c>
      <c r="DN492">
        <f>MIN(BP491*(1+BP$6/Setup!$C$13),BP$7)</f>
        <v/>
      </c>
      <c r="DO492">
        <f>MIN(BQ491*(1+BQ$6/Setup!$C$13),BQ$7)</f>
        <v/>
      </c>
      <c r="DP492">
        <f>MIN(T491*(1+T$6/Setup!$C$13)-BR492,$H492)</f>
        <v/>
      </c>
      <c r="DQ492">
        <f>MIN(U491*(1+U$6/Setup!$C$13)-BS492,MAX(0,$H492-SUM($DP492:DP492)))</f>
        <v/>
      </c>
      <c r="DR492">
        <f>MIN(V491*(1+V$6/Setup!$C$13)-BT492,MAX(0,$H492-SUM($DP492:DQ492)))</f>
        <v/>
      </c>
      <c r="DS492">
        <f>MIN(W491*(1+W$6/Setup!$C$13)-BU492,MAX(0,$H492-SUM($DP492:DR492)))</f>
        <v/>
      </c>
      <c r="DT492">
        <f>MIN(X491*(1+X$6/Setup!$C$13)-BV492,MAX(0,$H492-SUM($DP492:DS492)))</f>
        <v/>
      </c>
      <c r="DU492">
        <f>MIN(Y491*(1+Y$6/Setup!$C$13)-BW492,MAX(0,$H492-SUM($DP492:DT492)))</f>
        <v/>
      </c>
      <c r="DV492">
        <f>MIN(Z491*(1+Z$6/Setup!$C$13)-BX492,MAX(0,$H492-SUM($DP492:DU492)))</f>
        <v/>
      </c>
      <c r="DW492">
        <f>MIN(AA491*(1+AA$6/Setup!$C$13)-BY492,MAX(0,$H492-SUM($DP492:DV492)))</f>
        <v/>
      </c>
      <c r="DX492">
        <f>MIN(AB491*(1+AB$6/Setup!$C$13)-BZ492,MAX(0,$H492-SUM($DP492:DW492)))</f>
        <v/>
      </c>
      <c r="DY492">
        <f>MIN(AC491*(1+AC$6/Setup!$C$13)-CA492,MAX(0,$H492-SUM($DP492:DX492)))</f>
        <v/>
      </c>
      <c r="DZ492">
        <f>MIN(AD491*(1+AD$6/Setup!$C$13)-CB492,MAX(0,$H492-SUM($DP492:DY492)))</f>
        <v/>
      </c>
      <c r="EA492">
        <f>MIN(AE491*(1+AE$6/Setup!$C$13)-CC492,MAX(0,$H492-SUM($DP492:DZ492)))</f>
        <v/>
      </c>
      <c r="EB492">
        <f>MIN(AF491*(1+AF$6/Setup!$C$13)-CD492,MAX(0,$H492-SUM($DP492:EA492)))</f>
        <v/>
      </c>
      <c r="EC492">
        <f>MIN(AG491*(1+AG$6/Setup!$C$13)-CE492,MAX(0,$H492-SUM($DP492:EB492)))</f>
        <v/>
      </c>
      <c r="ED492">
        <f>MIN(AH491*(1+AH$6/Setup!$C$13)-CF492,MAX(0,$H492-SUM($DP492:EC492)))</f>
        <v/>
      </c>
      <c r="EE492">
        <f>MIN(AI491*(1+AI$6/Setup!$C$13)-CG492,MAX(0,$H492-SUM($DP492:ED492)))</f>
        <v/>
      </c>
      <c r="EF492">
        <f>MIN(AJ491*(1+AJ$6/Setup!$C$13)-CH492,MAX(0,$H492-SUM($DP492:EE492)))</f>
        <v/>
      </c>
      <c r="EG492">
        <f>MIN(AK491*(1+AK$6/Setup!$C$13)-CI492,MAX(0,$H492-SUM($DP492:EF492)))</f>
        <v/>
      </c>
      <c r="EH492">
        <f>MIN(AL491*(1+AL$6/Setup!$C$13)-CJ492,MAX(0,$H492-SUM($DP492:EG492)))</f>
        <v/>
      </c>
      <c r="EI492">
        <f>MIN(AM491*(1+AM$6/Setup!$C$13)-CK492,MAX(0,$H492-SUM($DP492:EH492)))</f>
        <v/>
      </c>
      <c r="EJ492">
        <f>MIN(AN491*(1+AN$6/Setup!$C$13)-CL492,MAX(0,$H492-SUM($DP492:EI492)))</f>
        <v/>
      </c>
      <c r="EK492">
        <f>MIN(AO491*(1+AO$6/Setup!$C$13)-CM492,MAX(0,$H492-SUM($DP492:EJ492)))</f>
        <v/>
      </c>
      <c r="EL492">
        <f>MIN(AP491*(1+AP$6/Setup!$C$13)-CN492,MAX(0,$H492-SUM($DP492:EK492)))</f>
        <v/>
      </c>
      <c r="EM492">
        <f>MIN(AQ491*(1+AQ$6/Setup!$C$13)-CO492,MAX(0,$H492-SUM($DP492:EL492)))</f>
        <v/>
      </c>
      <c r="EN492">
        <f>MIN(AR491*(1+AR$6/Setup!$C$13)-CP492,MAX(0,$H492-SUM($DP492:EM492)))</f>
        <v/>
      </c>
      <c r="EO492">
        <f>MIN(AS491*(1+AS$6/Setup!$C$13)-CQ492,MAX(0,$H492-SUM($DP492:EN492)))</f>
        <v/>
      </c>
      <c r="EP492">
        <f>MIN(AT491*(1+AT$6/Setup!$C$13)-CR492,MAX(0,$H492-SUM($DP492:EO492)))</f>
        <v/>
      </c>
      <c r="EQ492">
        <f>MIN(AU491*(1+AU$6/Setup!$C$13)-CS492,MAX(0,$H492-SUM($DP492:EP492)))</f>
        <v/>
      </c>
      <c r="ER492">
        <f>MIN(AV491*(1+AV$6/Setup!$C$13)-CT492,MAX(0,$H492-SUM($DP492:EQ492)))</f>
        <v/>
      </c>
      <c r="ES492">
        <f>MIN(AW491*(1+AW$6/Setup!$C$13)-CU492,MAX(0,$H492-SUM($DP492:ER492)))</f>
        <v/>
      </c>
      <c r="ET492">
        <f>MIN(AX491*(1+AX$6/Setup!$C$13)-CV492,MAX(0,$H492-SUM($DP492:ES492)))</f>
        <v/>
      </c>
      <c r="EU492">
        <f>MIN(AY491*(1+AY$6/Setup!$C$13)-CW492,MAX(0,$H492-SUM($DP492:ET492)))</f>
        <v/>
      </c>
      <c r="EV492">
        <f>MIN(AZ491*(1+AZ$6/Setup!$C$13)-CX492,MAX(0,$H492-SUM($DP492:EU492)))</f>
        <v/>
      </c>
      <c r="EW492">
        <f>MIN(BA491*(1+BA$6/Setup!$C$13)-CY492,MAX(0,$H492-SUM($DP492:EV492)))</f>
        <v/>
      </c>
      <c r="EX492">
        <f>MIN(BB491*(1+BB$6/Setup!$C$13)-CZ492,MAX(0,$H492-SUM($DP492:EW492)))</f>
        <v/>
      </c>
      <c r="EY492">
        <f>MIN(BC491*(1+BC$6/Setup!$C$13)-DA492,MAX(0,$H492-SUM($DP492:EX492)))</f>
        <v/>
      </c>
      <c r="EZ492">
        <f>MIN(BD491*(1+BD$6/Setup!$C$13)-DB492,MAX(0,$H492-SUM($DP492:EY492)))</f>
        <v/>
      </c>
      <c r="FA492">
        <f>MIN(BE491*(1+BE$6/Setup!$C$13)-DC492,MAX(0,$H492-SUM($DP492:EZ492)))</f>
        <v/>
      </c>
      <c r="FB492">
        <f>MIN(BF491*(1+BF$6/Setup!$C$13)-DD492,MAX(0,$H492-SUM($DP492:FA492)))</f>
        <v/>
      </c>
      <c r="FC492">
        <f>MIN(BG491*(1+BG$6/Setup!$C$13)-DE492,MAX(0,$H492-SUM($DP492:FB492)))</f>
        <v/>
      </c>
      <c r="FD492">
        <f>MIN(BH491*(1+BH$6/Setup!$C$13)-DF492,MAX(0,$H492-SUM($DP492:FC492)))</f>
        <v/>
      </c>
      <c r="FE492">
        <f>MIN(BI491*(1+BI$6/Setup!$C$13)-DG492,MAX(0,$H492-SUM($DP492:FD492)))</f>
        <v/>
      </c>
      <c r="FF492">
        <f>MIN(BJ491*(1+BJ$6/Setup!$C$13)-DH492,MAX(0,$H492-SUM($DP492:FE492)))</f>
        <v/>
      </c>
      <c r="FG492">
        <f>MIN(BK491*(1+BK$6/Setup!$C$13)-DI492,MAX(0,$H492-SUM($DP492:FF492)))</f>
        <v/>
      </c>
      <c r="FH492">
        <f>MIN(BL491*(1+BL$6/Setup!$C$13)-DJ492,MAX(0,$H492-SUM($DP492:FG492)))</f>
        <v/>
      </c>
      <c r="FI492">
        <f>MIN(BM491*(1+BM$6/Setup!$C$13)-DK492,MAX(0,$H492-SUM($DP492:FH492)))</f>
        <v/>
      </c>
      <c r="FJ492">
        <f>MIN(BN491*(1+BN$6/Setup!$C$13)-DL492,MAX(0,$H492-SUM($DP492:FI492)))</f>
        <v/>
      </c>
      <c r="FK492">
        <f>MIN(BO491*(1+BO$6/Setup!$C$13)-DM492,MAX(0,$H492-SUM($DP492:FJ492)))</f>
        <v/>
      </c>
      <c r="FL492">
        <f>MIN(BP491*(1+BP$6/Setup!$C$13)-DN492,MAX(0,$H492-SUM($DP492:FK492)))</f>
        <v/>
      </c>
      <c r="FM492">
        <f>MIN(BQ491*(1+BQ$6/Setup!$C$13)-DO492,MAX(0,$H492-SUM($DP492:FL492)))</f>
        <v/>
      </c>
    </row>
    <row r="493">
      <c r="A493">
        <f>A492+1</f>
        <v/>
      </c>
      <c r="B493">
        <f>IF(Setup!$C$6="Every week",Setup!$C$7+7*(A493-1),IF(Setup!$C$6="Every 2 weeks",Setup!$C$7+14*(A493-1),IF(Setup!$C$6="Every month",EDATE(Setup!$C$7,A493-1),EOMONTH(Setup!$C$7,INT((A493-1+Setup!$C$20)/2)-1)+MIN(IF(MOD(A493-1+Setup!$C$20,2)=0,Setup!$C$18,Setup!$C$19),DAY(EOMONTH(Setup!$C$7,INT((A493-1+Setup!$C$20)/2)))))))</f>
        <v/>
      </c>
      <c r="C493">
        <f>N('Paycheck Plan'!J489)</f>
        <v/>
      </c>
      <c r="D493">
        <f>N('Paycheck Plan'!K489)</f>
        <v/>
      </c>
      <c r="E493">
        <f>MIN(MAX(0,Setup!$C$10-F492),MAX(0,Setup!$C$8+C493-G493))</f>
        <v/>
      </c>
      <c r="F493">
        <f>F492+E493</f>
        <v/>
      </c>
      <c r="G493">
        <f>MIN(Setup!$C$14,MAX(0,Setup!$C$8+C493))</f>
        <v/>
      </c>
      <c r="H493">
        <f>MAX(0,Setup!$C$8+C493-G493-E493)+SUM($T$7:$BQ$7)-SUM(BR493:DO493)</f>
        <v/>
      </c>
      <c r="I493">
        <f>SUMPRODUCT(T492:BQ492,$T$6:$BQ$6)/Setup!$C$13</f>
        <v/>
      </c>
      <c r="J493">
        <f>SUM(T493:BQ493)</f>
        <v/>
      </c>
      <c r="K493">
        <f>IF(MAX(DP493:FM493)&gt;0,MATCH(MAX(DP493:FM493),DP493:FM493,0),1)</f>
        <v/>
      </c>
      <c r="T493">
        <f>MAX(0,T492*(1+T$6/Setup!$C$13)-BR493-DP493)+IF($K493=1,$D493,0)</f>
        <v/>
      </c>
      <c r="U493">
        <f>MAX(0,U492*(1+U$6/Setup!$C$13)-BS493-DQ493)+IF($K493=2,$D493,0)</f>
        <v/>
      </c>
      <c r="V493">
        <f>MAX(0,V492*(1+V$6/Setup!$C$13)-BT493-DR493)+IF($K493=3,$D493,0)</f>
        <v/>
      </c>
      <c r="W493">
        <f>MAX(0,W492*(1+W$6/Setup!$C$13)-BU493-DS493)+IF($K493=4,$D493,0)</f>
        <v/>
      </c>
      <c r="X493">
        <f>MAX(0,X492*(1+X$6/Setup!$C$13)-BV493-DT493)+IF($K493=5,$D493,0)</f>
        <v/>
      </c>
      <c r="Y493">
        <f>MAX(0,Y492*(1+Y$6/Setup!$C$13)-BW493-DU493)+IF($K493=6,$D493,0)</f>
        <v/>
      </c>
      <c r="Z493">
        <f>MAX(0,Z492*(1+Z$6/Setup!$C$13)-BX493-DV493)+IF($K493=7,$D493,0)</f>
        <v/>
      </c>
      <c r="AA493">
        <f>MAX(0,AA492*(1+AA$6/Setup!$C$13)-BY493-DW493)+IF($K493=8,$D493,0)</f>
        <v/>
      </c>
      <c r="AB493">
        <f>MAX(0,AB492*(1+AB$6/Setup!$C$13)-BZ493-DX493)+IF($K493=9,$D493,0)</f>
        <v/>
      </c>
      <c r="AC493">
        <f>MAX(0,AC492*(1+AC$6/Setup!$C$13)-CA493-DY493)+IF($K493=10,$D493,0)</f>
        <v/>
      </c>
      <c r="AD493">
        <f>MAX(0,AD492*(1+AD$6/Setup!$C$13)-CB493-DZ493)+IF($K493=11,$D493,0)</f>
        <v/>
      </c>
      <c r="AE493">
        <f>MAX(0,AE492*(1+AE$6/Setup!$C$13)-CC493-EA493)+IF($K493=12,$D493,0)</f>
        <v/>
      </c>
      <c r="AF493">
        <f>MAX(0,AF492*(1+AF$6/Setup!$C$13)-CD493-EB493)+IF($K493=13,$D493,0)</f>
        <v/>
      </c>
      <c r="AG493">
        <f>MAX(0,AG492*(1+AG$6/Setup!$C$13)-CE493-EC493)+IF($K493=14,$D493,0)</f>
        <v/>
      </c>
      <c r="AH493">
        <f>MAX(0,AH492*(1+AH$6/Setup!$C$13)-CF493-ED493)+IF($K493=15,$D493,0)</f>
        <v/>
      </c>
      <c r="AI493">
        <f>MAX(0,AI492*(1+AI$6/Setup!$C$13)-CG493-EE493)+IF($K493=16,$D493,0)</f>
        <v/>
      </c>
      <c r="AJ493">
        <f>MAX(0,AJ492*(1+AJ$6/Setup!$C$13)-CH493-EF493)+IF($K493=17,$D493,0)</f>
        <v/>
      </c>
      <c r="AK493">
        <f>MAX(0,AK492*(1+AK$6/Setup!$C$13)-CI493-EG493)+IF($K493=18,$D493,0)</f>
        <v/>
      </c>
      <c r="AL493">
        <f>MAX(0,AL492*(1+AL$6/Setup!$C$13)-CJ493-EH493)+IF($K493=19,$D493,0)</f>
        <v/>
      </c>
      <c r="AM493">
        <f>MAX(0,AM492*(1+AM$6/Setup!$C$13)-CK493-EI493)+IF($K493=20,$D493,0)</f>
        <v/>
      </c>
      <c r="AN493">
        <f>MAX(0,AN492*(1+AN$6/Setup!$C$13)-CL493-EJ493)+IF($K493=21,$D493,0)</f>
        <v/>
      </c>
      <c r="AO493">
        <f>MAX(0,AO492*(1+AO$6/Setup!$C$13)-CM493-EK493)+IF($K493=22,$D493,0)</f>
        <v/>
      </c>
      <c r="AP493">
        <f>MAX(0,AP492*(1+AP$6/Setup!$C$13)-CN493-EL493)+IF($K493=23,$D493,0)</f>
        <v/>
      </c>
      <c r="AQ493">
        <f>MAX(0,AQ492*(1+AQ$6/Setup!$C$13)-CO493-EM493)+IF($K493=24,$D493,0)</f>
        <v/>
      </c>
      <c r="AR493">
        <f>MAX(0,AR492*(1+AR$6/Setup!$C$13)-CP493-EN493)+IF($K493=25,$D493,0)</f>
        <v/>
      </c>
      <c r="AS493">
        <f>MAX(0,AS492*(1+AS$6/Setup!$C$13)-CQ493-EO493)+IF($K493=26,$D493,0)</f>
        <v/>
      </c>
      <c r="AT493">
        <f>MAX(0,AT492*(1+AT$6/Setup!$C$13)-CR493-EP493)+IF($K493=27,$D493,0)</f>
        <v/>
      </c>
      <c r="AU493">
        <f>MAX(0,AU492*(1+AU$6/Setup!$C$13)-CS493-EQ493)+IF($K493=28,$D493,0)</f>
        <v/>
      </c>
      <c r="AV493">
        <f>MAX(0,AV492*(1+AV$6/Setup!$C$13)-CT493-ER493)+IF($K493=29,$D493,0)</f>
        <v/>
      </c>
      <c r="AW493">
        <f>MAX(0,AW492*(1+AW$6/Setup!$C$13)-CU493-ES493)+IF($K493=30,$D493,0)</f>
        <v/>
      </c>
      <c r="AX493">
        <f>MAX(0,AX492*(1+AX$6/Setup!$C$13)-CV493-ET493)+IF($K493=31,$D493,0)</f>
        <v/>
      </c>
      <c r="AY493">
        <f>MAX(0,AY492*(1+AY$6/Setup!$C$13)-CW493-EU493)+IF($K493=32,$D493,0)</f>
        <v/>
      </c>
      <c r="AZ493">
        <f>MAX(0,AZ492*(1+AZ$6/Setup!$C$13)-CX493-EV493)+IF($K493=33,$D493,0)</f>
        <v/>
      </c>
      <c r="BA493">
        <f>MAX(0,BA492*(1+BA$6/Setup!$C$13)-CY493-EW493)+IF($K493=34,$D493,0)</f>
        <v/>
      </c>
      <c r="BB493">
        <f>MAX(0,BB492*(1+BB$6/Setup!$C$13)-CZ493-EX493)+IF($K493=35,$D493,0)</f>
        <v/>
      </c>
      <c r="BC493">
        <f>MAX(0,BC492*(1+BC$6/Setup!$C$13)-DA493-EY493)+IF($K493=36,$D493,0)</f>
        <v/>
      </c>
      <c r="BD493">
        <f>MAX(0,BD492*(1+BD$6/Setup!$C$13)-DB493-EZ493)+IF($K493=37,$D493,0)</f>
        <v/>
      </c>
      <c r="BE493">
        <f>MAX(0,BE492*(1+BE$6/Setup!$C$13)-DC493-FA493)+IF($K493=38,$D493,0)</f>
        <v/>
      </c>
      <c r="BF493">
        <f>MAX(0,BF492*(1+BF$6/Setup!$C$13)-DD493-FB493)+IF($K493=39,$D493,0)</f>
        <v/>
      </c>
      <c r="BG493">
        <f>MAX(0,BG492*(1+BG$6/Setup!$C$13)-DE493-FC493)+IF($K493=40,$D493,0)</f>
        <v/>
      </c>
      <c r="BH493">
        <f>MAX(0,BH492*(1+BH$6/Setup!$C$13)-DF493-FD493)+IF($K493=41,$D493,0)</f>
        <v/>
      </c>
      <c r="BI493">
        <f>MAX(0,BI492*(1+BI$6/Setup!$C$13)-DG493-FE493)+IF($K493=42,$D493,0)</f>
        <v/>
      </c>
      <c r="BJ493">
        <f>MAX(0,BJ492*(1+BJ$6/Setup!$C$13)-DH493-FF493)+IF($K493=43,$D493,0)</f>
        <v/>
      </c>
      <c r="BK493">
        <f>MAX(0,BK492*(1+BK$6/Setup!$C$13)-DI493-FG493)+IF($K493=44,$D493,0)</f>
        <v/>
      </c>
      <c r="BL493">
        <f>MAX(0,BL492*(1+BL$6/Setup!$C$13)-DJ493-FH493)+IF($K493=45,$D493,0)</f>
        <v/>
      </c>
      <c r="BM493">
        <f>MAX(0,BM492*(1+BM$6/Setup!$C$13)-DK493-FI493)+IF($K493=46,$D493,0)</f>
        <v/>
      </c>
      <c r="BN493">
        <f>MAX(0,BN492*(1+BN$6/Setup!$C$13)-DL493-FJ493)+IF($K493=47,$D493,0)</f>
        <v/>
      </c>
      <c r="BO493">
        <f>MAX(0,BO492*(1+BO$6/Setup!$C$13)-DM493-FK493)+IF($K493=48,$D493,0)</f>
        <v/>
      </c>
      <c r="BP493">
        <f>MAX(0,BP492*(1+BP$6/Setup!$C$13)-DN493-FL493)+IF($K493=49,$D493,0)</f>
        <v/>
      </c>
      <c r="BQ493">
        <f>MAX(0,BQ492*(1+BQ$6/Setup!$C$13)-DO493-FM493)+IF($K493=50,$D493,0)</f>
        <v/>
      </c>
      <c r="BR493">
        <f>MIN(T492*(1+T$6/Setup!$C$13),T$7)</f>
        <v/>
      </c>
      <c r="BS493">
        <f>MIN(U492*(1+U$6/Setup!$C$13),U$7)</f>
        <v/>
      </c>
      <c r="BT493">
        <f>MIN(V492*(1+V$6/Setup!$C$13),V$7)</f>
        <v/>
      </c>
      <c r="BU493">
        <f>MIN(W492*(1+W$6/Setup!$C$13),W$7)</f>
        <v/>
      </c>
      <c r="BV493">
        <f>MIN(X492*(1+X$6/Setup!$C$13),X$7)</f>
        <v/>
      </c>
      <c r="BW493">
        <f>MIN(Y492*(1+Y$6/Setup!$C$13),Y$7)</f>
        <v/>
      </c>
      <c r="BX493">
        <f>MIN(Z492*(1+Z$6/Setup!$C$13),Z$7)</f>
        <v/>
      </c>
      <c r="BY493">
        <f>MIN(AA492*(1+AA$6/Setup!$C$13),AA$7)</f>
        <v/>
      </c>
      <c r="BZ493">
        <f>MIN(AB492*(1+AB$6/Setup!$C$13),AB$7)</f>
        <v/>
      </c>
      <c r="CA493">
        <f>MIN(AC492*(1+AC$6/Setup!$C$13),AC$7)</f>
        <v/>
      </c>
      <c r="CB493">
        <f>MIN(AD492*(1+AD$6/Setup!$C$13),AD$7)</f>
        <v/>
      </c>
      <c r="CC493">
        <f>MIN(AE492*(1+AE$6/Setup!$C$13),AE$7)</f>
        <v/>
      </c>
      <c r="CD493">
        <f>MIN(AF492*(1+AF$6/Setup!$C$13),AF$7)</f>
        <v/>
      </c>
      <c r="CE493">
        <f>MIN(AG492*(1+AG$6/Setup!$C$13),AG$7)</f>
        <v/>
      </c>
      <c r="CF493">
        <f>MIN(AH492*(1+AH$6/Setup!$C$13),AH$7)</f>
        <v/>
      </c>
      <c r="CG493">
        <f>MIN(AI492*(1+AI$6/Setup!$C$13),AI$7)</f>
        <v/>
      </c>
      <c r="CH493">
        <f>MIN(AJ492*(1+AJ$6/Setup!$C$13),AJ$7)</f>
        <v/>
      </c>
      <c r="CI493">
        <f>MIN(AK492*(1+AK$6/Setup!$C$13),AK$7)</f>
        <v/>
      </c>
      <c r="CJ493">
        <f>MIN(AL492*(1+AL$6/Setup!$C$13),AL$7)</f>
        <v/>
      </c>
      <c r="CK493">
        <f>MIN(AM492*(1+AM$6/Setup!$C$13),AM$7)</f>
        <v/>
      </c>
      <c r="CL493">
        <f>MIN(AN492*(1+AN$6/Setup!$C$13),AN$7)</f>
        <v/>
      </c>
      <c r="CM493">
        <f>MIN(AO492*(1+AO$6/Setup!$C$13),AO$7)</f>
        <v/>
      </c>
      <c r="CN493">
        <f>MIN(AP492*(1+AP$6/Setup!$C$13),AP$7)</f>
        <v/>
      </c>
      <c r="CO493">
        <f>MIN(AQ492*(1+AQ$6/Setup!$C$13),AQ$7)</f>
        <v/>
      </c>
      <c r="CP493">
        <f>MIN(AR492*(1+AR$6/Setup!$C$13),AR$7)</f>
        <v/>
      </c>
      <c r="CQ493">
        <f>MIN(AS492*(1+AS$6/Setup!$C$13),AS$7)</f>
        <v/>
      </c>
      <c r="CR493">
        <f>MIN(AT492*(1+AT$6/Setup!$C$13),AT$7)</f>
        <v/>
      </c>
      <c r="CS493">
        <f>MIN(AU492*(1+AU$6/Setup!$C$13),AU$7)</f>
        <v/>
      </c>
      <c r="CT493">
        <f>MIN(AV492*(1+AV$6/Setup!$C$13),AV$7)</f>
        <v/>
      </c>
      <c r="CU493">
        <f>MIN(AW492*(1+AW$6/Setup!$C$13),AW$7)</f>
        <v/>
      </c>
      <c r="CV493">
        <f>MIN(AX492*(1+AX$6/Setup!$C$13),AX$7)</f>
        <v/>
      </c>
      <c r="CW493">
        <f>MIN(AY492*(1+AY$6/Setup!$C$13),AY$7)</f>
        <v/>
      </c>
      <c r="CX493">
        <f>MIN(AZ492*(1+AZ$6/Setup!$C$13),AZ$7)</f>
        <v/>
      </c>
      <c r="CY493">
        <f>MIN(BA492*(1+BA$6/Setup!$C$13),BA$7)</f>
        <v/>
      </c>
      <c r="CZ493">
        <f>MIN(BB492*(1+BB$6/Setup!$C$13),BB$7)</f>
        <v/>
      </c>
      <c r="DA493">
        <f>MIN(BC492*(1+BC$6/Setup!$C$13),BC$7)</f>
        <v/>
      </c>
      <c r="DB493">
        <f>MIN(BD492*(1+BD$6/Setup!$C$13),BD$7)</f>
        <v/>
      </c>
      <c r="DC493">
        <f>MIN(BE492*(1+BE$6/Setup!$C$13),BE$7)</f>
        <v/>
      </c>
      <c r="DD493">
        <f>MIN(BF492*(1+BF$6/Setup!$C$13),BF$7)</f>
        <v/>
      </c>
      <c r="DE493">
        <f>MIN(BG492*(1+BG$6/Setup!$C$13),BG$7)</f>
        <v/>
      </c>
      <c r="DF493">
        <f>MIN(BH492*(1+BH$6/Setup!$C$13),BH$7)</f>
        <v/>
      </c>
      <c r="DG493">
        <f>MIN(BI492*(1+BI$6/Setup!$C$13),BI$7)</f>
        <v/>
      </c>
      <c r="DH493">
        <f>MIN(BJ492*(1+BJ$6/Setup!$C$13),BJ$7)</f>
        <v/>
      </c>
      <c r="DI493">
        <f>MIN(BK492*(1+BK$6/Setup!$C$13),BK$7)</f>
        <v/>
      </c>
      <c r="DJ493">
        <f>MIN(BL492*(1+BL$6/Setup!$C$13),BL$7)</f>
        <v/>
      </c>
      <c r="DK493">
        <f>MIN(BM492*(1+BM$6/Setup!$C$13),BM$7)</f>
        <v/>
      </c>
      <c r="DL493">
        <f>MIN(BN492*(1+BN$6/Setup!$C$13),BN$7)</f>
        <v/>
      </c>
      <c r="DM493">
        <f>MIN(BO492*(1+BO$6/Setup!$C$13),BO$7)</f>
        <v/>
      </c>
      <c r="DN493">
        <f>MIN(BP492*(1+BP$6/Setup!$C$13),BP$7)</f>
        <v/>
      </c>
      <c r="DO493">
        <f>MIN(BQ492*(1+BQ$6/Setup!$C$13),BQ$7)</f>
        <v/>
      </c>
      <c r="DP493">
        <f>MIN(T492*(1+T$6/Setup!$C$13)-BR493,$H493)</f>
        <v/>
      </c>
      <c r="DQ493">
        <f>MIN(U492*(1+U$6/Setup!$C$13)-BS493,MAX(0,$H493-SUM($DP493:DP493)))</f>
        <v/>
      </c>
      <c r="DR493">
        <f>MIN(V492*(1+V$6/Setup!$C$13)-BT493,MAX(0,$H493-SUM($DP493:DQ493)))</f>
        <v/>
      </c>
      <c r="DS493">
        <f>MIN(W492*(1+W$6/Setup!$C$13)-BU493,MAX(0,$H493-SUM($DP493:DR493)))</f>
        <v/>
      </c>
      <c r="DT493">
        <f>MIN(X492*(1+X$6/Setup!$C$13)-BV493,MAX(0,$H493-SUM($DP493:DS493)))</f>
        <v/>
      </c>
      <c r="DU493">
        <f>MIN(Y492*(1+Y$6/Setup!$C$13)-BW493,MAX(0,$H493-SUM($DP493:DT493)))</f>
        <v/>
      </c>
      <c r="DV493">
        <f>MIN(Z492*(1+Z$6/Setup!$C$13)-BX493,MAX(0,$H493-SUM($DP493:DU493)))</f>
        <v/>
      </c>
      <c r="DW493">
        <f>MIN(AA492*(1+AA$6/Setup!$C$13)-BY493,MAX(0,$H493-SUM($DP493:DV493)))</f>
        <v/>
      </c>
      <c r="DX493">
        <f>MIN(AB492*(1+AB$6/Setup!$C$13)-BZ493,MAX(0,$H493-SUM($DP493:DW493)))</f>
        <v/>
      </c>
      <c r="DY493">
        <f>MIN(AC492*(1+AC$6/Setup!$C$13)-CA493,MAX(0,$H493-SUM($DP493:DX493)))</f>
        <v/>
      </c>
      <c r="DZ493">
        <f>MIN(AD492*(1+AD$6/Setup!$C$13)-CB493,MAX(0,$H493-SUM($DP493:DY493)))</f>
        <v/>
      </c>
      <c r="EA493">
        <f>MIN(AE492*(1+AE$6/Setup!$C$13)-CC493,MAX(0,$H493-SUM($DP493:DZ493)))</f>
        <v/>
      </c>
      <c r="EB493">
        <f>MIN(AF492*(1+AF$6/Setup!$C$13)-CD493,MAX(0,$H493-SUM($DP493:EA493)))</f>
        <v/>
      </c>
      <c r="EC493">
        <f>MIN(AG492*(1+AG$6/Setup!$C$13)-CE493,MAX(0,$H493-SUM($DP493:EB493)))</f>
        <v/>
      </c>
      <c r="ED493">
        <f>MIN(AH492*(1+AH$6/Setup!$C$13)-CF493,MAX(0,$H493-SUM($DP493:EC493)))</f>
        <v/>
      </c>
      <c r="EE493">
        <f>MIN(AI492*(1+AI$6/Setup!$C$13)-CG493,MAX(0,$H493-SUM($DP493:ED493)))</f>
        <v/>
      </c>
      <c r="EF493">
        <f>MIN(AJ492*(1+AJ$6/Setup!$C$13)-CH493,MAX(0,$H493-SUM($DP493:EE493)))</f>
        <v/>
      </c>
      <c r="EG493">
        <f>MIN(AK492*(1+AK$6/Setup!$C$13)-CI493,MAX(0,$H493-SUM($DP493:EF493)))</f>
        <v/>
      </c>
      <c r="EH493">
        <f>MIN(AL492*(1+AL$6/Setup!$C$13)-CJ493,MAX(0,$H493-SUM($DP493:EG493)))</f>
        <v/>
      </c>
      <c r="EI493">
        <f>MIN(AM492*(1+AM$6/Setup!$C$13)-CK493,MAX(0,$H493-SUM($DP493:EH493)))</f>
        <v/>
      </c>
      <c r="EJ493">
        <f>MIN(AN492*(1+AN$6/Setup!$C$13)-CL493,MAX(0,$H493-SUM($DP493:EI493)))</f>
        <v/>
      </c>
      <c r="EK493">
        <f>MIN(AO492*(1+AO$6/Setup!$C$13)-CM493,MAX(0,$H493-SUM($DP493:EJ493)))</f>
        <v/>
      </c>
      <c r="EL493">
        <f>MIN(AP492*(1+AP$6/Setup!$C$13)-CN493,MAX(0,$H493-SUM($DP493:EK493)))</f>
        <v/>
      </c>
      <c r="EM493">
        <f>MIN(AQ492*(1+AQ$6/Setup!$C$13)-CO493,MAX(0,$H493-SUM($DP493:EL493)))</f>
        <v/>
      </c>
      <c r="EN493">
        <f>MIN(AR492*(1+AR$6/Setup!$C$13)-CP493,MAX(0,$H493-SUM($DP493:EM493)))</f>
        <v/>
      </c>
      <c r="EO493">
        <f>MIN(AS492*(1+AS$6/Setup!$C$13)-CQ493,MAX(0,$H493-SUM($DP493:EN493)))</f>
        <v/>
      </c>
      <c r="EP493">
        <f>MIN(AT492*(1+AT$6/Setup!$C$13)-CR493,MAX(0,$H493-SUM($DP493:EO493)))</f>
        <v/>
      </c>
      <c r="EQ493">
        <f>MIN(AU492*(1+AU$6/Setup!$C$13)-CS493,MAX(0,$H493-SUM($DP493:EP493)))</f>
        <v/>
      </c>
      <c r="ER493">
        <f>MIN(AV492*(1+AV$6/Setup!$C$13)-CT493,MAX(0,$H493-SUM($DP493:EQ493)))</f>
        <v/>
      </c>
      <c r="ES493">
        <f>MIN(AW492*(1+AW$6/Setup!$C$13)-CU493,MAX(0,$H493-SUM($DP493:ER493)))</f>
        <v/>
      </c>
      <c r="ET493">
        <f>MIN(AX492*(1+AX$6/Setup!$C$13)-CV493,MAX(0,$H493-SUM($DP493:ES493)))</f>
        <v/>
      </c>
      <c r="EU493">
        <f>MIN(AY492*(1+AY$6/Setup!$C$13)-CW493,MAX(0,$H493-SUM($DP493:ET493)))</f>
        <v/>
      </c>
      <c r="EV493">
        <f>MIN(AZ492*(1+AZ$6/Setup!$C$13)-CX493,MAX(0,$H493-SUM($DP493:EU493)))</f>
        <v/>
      </c>
      <c r="EW493">
        <f>MIN(BA492*(1+BA$6/Setup!$C$13)-CY493,MAX(0,$H493-SUM($DP493:EV493)))</f>
        <v/>
      </c>
      <c r="EX493">
        <f>MIN(BB492*(1+BB$6/Setup!$C$13)-CZ493,MAX(0,$H493-SUM($DP493:EW493)))</f>
        <v/>
      </c>
      <c r="EY493">
        <f>MIN(BC492*(1+BC$6/Setup!$C$13)-DA493,MAX(0,$H493-SUM($DP493:EX493)))</f>
        <v/>
      </c>
      <c r="EZ493">
        <f>MIN(BD492*(1+BD$6/Setup!$C$13)-DB493,MAX(0,$H493-SUM($DP493:EY493)))</f>
        <v/>
      </c>
      <c r="FA493">
        <f>MIN(BE492*(1+BE$6/Setup!$C$13)-DC493,MAX(0,$H493-SUM($DP493:EZ493)))</f>
        <v/>
      </c>
      <c r="FB493">
        <f>MIN(BF492*(1+BF$6/Setup!$C$13)-DD493,MAX(0,$H493-SUM($DP493:FA493)))</f>
        <v/>
      </c>
      <c r="FC493">
        <f>MIN(BG492*(1+BG$6/Setup!$C$13)-DE493,MAX(0,$H493-SUM($DP493:FB493)))</f>
        <v/>
      </c>
      <c r="FD493">
        <f>MIN(BH492*(1+BH$6/Setup!$C$13)-DF493,MAX(0,$H493-SUM($DP493:FC493)))</f>
        <v/>
      </c>
      <c r="FE493">
        <f>MIN(BI492*(1+BI$6/Setup!$C$13)-DG493,MAX(0,$H493-SUM($DP493:FD493)))</f>
        <v/>
      </c>
      <c r="FF493">
        <f>MIN(BJ492*(1+BJ$6/Setup!$C$13)-DH493,MAX(0,$H493-SUM($DP493:FE493)))</f>
        <v/>
      </c>
      <c r="FG493">
        <f>MIN(BK492*(1+BK$6/Setup!$C$13)-DI493,MAX(0,$H493-SUM($DP493:FF493)))</f>
        <v/>
      </c>
      <c r="FH493">
        <f>MIN(BL492*(1+BL$6/Setup!$C$13)-DJ493,MAX(0,$H493-SUM($DP493:FG493)))</f>
        <v/>
      </c>
      <c r="FI493">
        <f>MIN(BM492*(1+BM$6/Setup!$C$13)-DK493,MAX(0,$H493-SUM($DP493:FH493)))</f>
        <v/>
      </c>
      <c r="FJ493">
        <f>MIN(BN492*(1+BN$6/Setup!$C$13)-DL493,MAX(0,$H493-SUM($DP493:FI493)))</f>
        <v/>
      </c>
      <c r="FK493">
        <f>MIN(BO492*(1+BO$6/Setup!$C$13)-DM493,MAX(0,$H493-SUM($DP493:FJ493)))</f>
        <v/>
      </c>
      <c r="FL493">
        <f>MIN(BP492*(1+BP$6/Setup!$C$13)-DN493,MAX(0,$H493-SUM($DP493:FK493)))</f>
        <v/>
      </c>
      <c r="FM493">
        <f>MIN(BQ492*(1+BQ$6/Setup!$C$13)-DO493,MAX(0,$H493-SUM($DP493:FL493)))</f>
        <v/>
      </c>
    </row>
    <row r="494">
      <c r="A494">
        <f>A493+1</f>
        <v/>
      </c>
      <c r="B494">
        <f>IF(Setup!$C$6="Every week",Setup!$C$7+7*(A494-1),IF(Setup!$C$6="Every 2 weeks",Setup!$C$7+14*(A494-1),IF(Setup!$C$6="Every month",EDATE(Setup!$C$7,A494-1),EOMONTH(Setup!$C$7,INT((A494-1+Setup!$C$20)/2)-1)+MIN(IF(MOD(A494-1+Setup!$C$20,2)=0,Setup!$C$18,Setup!$C$19),DAY(EOMONTH(Setup!$C$7,INT((A494-1+Setup!$C$20)/2)))))))</f>
        <v/>
      </c>
      <c r="C494">
        <f>N('Paycheck Plan'!J490)</f>
        <v/>
      </c>
      <c r="D494">
        <f>N('Paycheck Plan'!K490)</f>
        <v/>
      </c>
      <c r="E494">
        <f>MIN(MAX(0,Setup!$C$10-F493),MAX(0,Setup!$C$8+C494-G494))</f>
        <v/>
      </c>
      <c r="F494">
        <f>F493+E494</f>
        <v/>
      </c>
      <c r="G494">
        <f>MIN(Setup!$C$14,MAX(0,Setup!$C$8+C494))</f>
        <v/>
      </c>
      <c r="H494">
        <f>MAX(0,Setup!$C$8+C494-G494-E494)+SUM($T$7:$BQ$7)-SUM(BR494:DO494)</f>
        <v/>
      </c>
      <c r="I494">
        <f>SUMPRODUCT(T493:BQ493,$T$6:$BQ$6)/Setup!$C$13</f>
        <v/>
      </c>
      <c r="J494">
        <f>SUM(T494:BQ494)</f>
        <v/>
      </c>
      <c r="K494">
        <f>IF(MAX(DP494:FM494)&gt;0,MATCH(MAX(DP494:FM494),DP494:FM494,0),1)</f>
        <v/>
      </c>
      <c r="T494">
        <f>MAX(0,T493*(1+T$6/Setup!$C$13)-BR494-DP494)+IF($K494=1,$D494,0)</f>
        <v/>
      </c>
      <c r="U494">
        <f>MAX(0,U493*(1+U$6/Setup!$C$13)-BS494-DQ494)+IF($K494=2,$D494,0)</f>
        <v/>
      </c>
      <c r="V494">
        <f>MAX(0,V493*(1+V$6/Setup!$C$13)-BT494-DR494)+IF($K494=3,$D494,0)</f>
        <v/>
      </c>
      <c r="W494">
        <f>MAX(0,W493*(1+W$6/Setup!$C$13)-BU494-DS494)+IF($K494=4,$D494,0)</f>
        <v/>
      </c>
      <c r="X494">
        <f>MAX(0,X493*(1+X$6/Setup!$C$13)-BV494-DT494)+IF($K494=5,$D494,0)</f>
        <v/>
      </c>
      <c r="Y494">
        <f>MAX(0,Y493*(1+Y$6/Setup!$C$13)-BW494-DU494)+IF($K494=6,$D494,0)</f>
        <v/>
      </c>
      <c r="Z494">
        <f>MAX(0,Z493*(1+Z$6/Setup!$C$13)-BX494-DV494)+IF($K494=7,$D494,0)</f>
        <v/>
      </c>
      <c r="AA494">
        <f>MAX(0,AA493*(1+AA$6/Setup!$C$13)-BY494-DW494)+IF($K494=8,$D494,0)</f>
        <v/>
      </c>
      <c r="AB494">
        <f>MAX(0,AB493*(1+AB$6/Setup!$C$13)-BZ494-DX494)+IF($K494=9,$D494,0)</f>
        <v/>
      </c>
      <c r="AC494">
        <f>MAX(0,AC493*(1+AC$6/Setup!$C$13)-CA494-DY494)+IF($K494=10,$D494,0)</f>
        <v/>
      </c>
      <c r="AD494">
        <f>MAX(0,AD493*(1+AD$6/Setup!$C$13)-CB494-DZ494)+IF($K494=11,$D494,0)</f>
        <v/>
      </c>
      <c r="AE494">
        <f>MAX(0,AE493*(1+AE$6/Setup!$C$13)-CC494-EA494)+IF($K494=12,$D494,0)</f>
        <v/>
      </c>
      <c r="AF494">
        <f>MAX(0,AF493*(1+AF$6/Setup!$C$13)-CD494-EB494)+IF($K494=13,$D494,0)</f>
        <v/>
      </c>
      <c r="AG494">
        <f>MAX(0,AG493*(1+AG$6/Setup!$C$13)-CE494-EC494)+IF($K494=14,$D494,0)</f>
        <v/>
      </c>
      <c r="AH494">
        <f>MAX(0,AH493*(1+AH$6/Setup!$C$13)-CF494-ED494)+IF($K494=15,$D494,0)</f>
        <v/>
      </c>
      <c r="AI494">
        <f>MAX(0,AI493*(1+AI$6/Setup!$C$13)-CG494-EE494)+IF($K494=16,$D494,0)</f>
        <v/>
      </c>
      <c r="AJ494">
        <f>MAX(0,AJ493*(1+AJ$6/Setup!$C$13)-CH494-EF494)+IF($K494=17,$D494,0)</f>
        <v/>
      </c>
      <c r="AK494">
        <f>MAX(0,AK493*(1+AK$6/Setup!$C$13)-CI494-EG494)+IF($K494=18,$D494,0)</f>
        <v/>
      </c>
      <c r="AL494">
        <f>MAX(0,AL493*(1+AL$6/Setup!$C$13)-CJ494-EH494)+IF($K494=19,$D494,0)</f>
        <v/>
      </c>
      <c r="AM494">
        <f>MAX(0,AM493*(1+AM$6/Setup!$C$13)-CK494-EI494)+IF($K494=20,$D494,0)</f>
        <v/>
      </c>
      <c r="AN494">
        <f>MAX(0,AN493*(1+AN$6/Setup!$C$13)-CL494-EJ494)+IF($K494=21,$D494,0)</f>
        <v/>
      </c>
      <c r="AO494">
        <f>MAX(0,AO493*(1+AO$6/Setup!$C$13)-CM494-EK494)+IF($K494=22,$D494,0)</f>
        <v/>
      </c>
      <c r="AP494">
        <f>MAX(0,AP493*(1+AP$6/Setup!$C$13)-CN494-EL494)+IF($K494=23,$D494,0)</f>
        <v/>
      </c>
      <c r="AQ494">
        <f>MAX(0,AQ493*(1+AQ$6/Setup!$C$13)-CO494-EM494)+IF($K494=24,$D494,0)</f>
        <v/>
      </c>
      <c r="AR494">
        <f>MAX(0,AR493*(1+AR$6/Setup!$C$13)-CP494-EN494)+IF($K494=25,$D494,0)</f>
        <v/>
      </c>
      <c r="AS494">
        <f>MAX(0,AS493*(1+AS$6/Setup!$C$13)-CQ494-EO494)+IF($K494=26,$D494,0)</f>
        <v/>
      </c>
      <c r="AT494">
        <f>MAX(0,AT493*(1+AT$6/Setup!$C$13)-CR494-EP494)+IF($K494=27,$D494,0)</f>
        <v/>
      </c>
      <c r="AU494">
        <f>MAX(0,AU493*(1+AU$6/Setup!$C$13)-CS494-EQ494)+IF($K494=28,$D494,0)</f>
        <v/>
      </c>
      <c r="AV494">
        <f>MAX(0,AV493*(1+AV$6/Setup!$C$13)-CT494-ER494)+IF($K494=29,$D494,0)</f>
        <v/>
      </c>
      <c r="AW494">
        <f>MAX(0,AW493*(1+AW$6/Setup!$C$13)-CU494-ES494)+IF($K494=30,$D494,0)</f>
        <v/>
      </c>
      <c r="AX494">
        <f>MAX(0,AX493*(1+AX$6/Setup!$C$13)-CV494-ET494)+IF($K494=31,$D494,0)</f>
        <v/>
      </c>
      <c r="AY494">
        <f>MAX(0,AY493*(1+AY$6/Setup!$C$13)-CW494-EU494)+IF($K494=32,$D494,0)</f>
        <v/>
      </c>
      <c r="AZ494">
        <f>MAX(0,AZ493*(1+AZ$6/Setup!$C$13)-CX494-EV494)+IF($K494=33,$D494,0)</f>
        <v/>
      </c>
      <c r="BA494">
        <f>MAX(0,BA493*(1+BA$6/Setup!$C$13)-CY494-EW494)+IF($K494=34,$D494,0)</f>
        <v/>
      </c>
      <c r="BB494">
        <f>MAX(0,BB493*(1+BB$6/Setup!$C$13)-CZ494-EX494)+IF($K494=35,$D494,0)</f>
        <v/>
      </c>
      <c r="BC494">
        <f>MAX(0,BC493*(1+BC$6/Setup!$C$13)-DA494-EY494)+IF($K494=36,$D494,0)</f>
        <v/>
      </c>
      <c r="BD494">
        <f>MAX(0,BD493*(1+BD$6/Setup!$C$13)-DB494-EZ494)+IF($K494=37,$D494,0)</f>
        <v/>
      </c>
      <c r="BE494">
        <f>MAX(0,BE493*(1+BE$6/Setup!$C$13)-DC494-FA494)+IF($K494=38,$D494,0)</f>
        <v/>
      </c>
      <c r="BF494">
        <f>MAX(0,BF493*(1+BF$6/Setup!$C$13)-DD494-FB494)+IF($K494=39,$D494,0)</f>
        <v/>
      </c>
      <c r="BG494">
        <f>MAX(0,BG493*(1+BG$6/Setup!$C$13)-DE494-FC494)+IF($K494=40,$D494,0)</f>
        <v/>
      </c>
      <c r="BH494">
        <f>MAX(0,BH493*(1+BH$6/Setup!$C$13)-DF494-FD494)+IF($K494=41,$D494,0)</f>
        <v/>
      </c>
      <c r="BI494">
        <f>MAX(0,BI493*(1+BI$6/Setup!$C$13)-DG494-FE494)+IF($K494=42,$D494,0)</f>
        <v/>
      </c>
      <c r="BJ494">
        <f>MAX(0,BJ493*(1+BJ$6/Setup!$C$13)-DH494-FF494)+IF($K494=43,$D494,0)</f>
        <v/>
      </c>
      <c r="BK494">
        <f>MAX(0,BK493*(1+BK$6/Setup!$C$13)-DI494-FG494)+IF($K494=44,$D494,0)</f>
        <v/>
      </c>
      <c r="BL494">
        <f>MAX(0,BL493*(1+BL$6/Setup!$C$13)-DJ494-FH494)+IF($K494=45,$D494,0)</f>
        <v/>
      </c>
      <c r="BM494">
        <f>MAX(0,BM493*(1+BM$6/Setup!$C$13)-DK494-FI494)+IF($K494=46,$D494,0)</f>
        <v/>
      </c>
      <c r="BN494">
        <f>MAX(0,BN493*(1+BN$6/Setup!$C$13)-DL494-FJ494)+IF($K494=47,$D494,0)</f>
        <v/>
      </c>
      <c r="BO494">
        <f>MAX(0,BO493*(1+BO$6/Setup!$C$13)-DM494-FK494)+IF($K494=48,$D494,0)</f>
        <v/>
      </c>
      <c r="BP494">
        <f>MAX(0,BP493*(1+BP$6/Setup!$C$13)-DN494-FL494)+IF($K494=49,$D494,0)</f>
        <v/>
      </c>
      <c r="BQ494">
        <f>MAX(0,BQ493*(1+BQ$6/Setup!$C$13)-DO494-FM494)+IF($K494=50,$D494,0)</f>
        <v/>
      </c>
      <c r="BR494">
        <f>MIN(T493*(1+T$6/Setup!$C$13),T$7)</f>
        <v/>
      </c>
      <c r="BS494">
        <f>MIN(U493*(1+U$6/Setup!$C$13),U$7)</f>
        <v/>
      </c>
      <c r="BT494">
        <f>MIN(V493*(1+V$6/Setup!$C$13),V$7)</f>
        <v/>
      </c>
      <c r="BU494">
        <f>MIN(W493*(1+W$6/Setup!$C$13),W$7)</f>
        <v/>
      </c>
      <c r="BV494">
        <f>MIN(X493*(1+X$6/Setup!$C$13),X$7)</f>
        <v/>
      </c>
      <c r="BW494">
        <f>MIN(Y493*(1+Y$6/Setup!$C$13),Y$7)</f>
        <v/>
      </c>
      <c r="BX494">
        <f>MIN(Z493*(1+Z$6/Setup!$C$13),Z$7)</f>
        <v/>
      </c>
      <c r="BY494">
        <f>MIN(AA493*(1+AA$6/Setup!$C$13),AA$7)</f>
        <v/>
      </c>
      <c r="BZ494">
        <f>MIN(AB493*(1+AB$6/Setup!$C$13),AB$7)</f>
        <v/>
      </c>
      <c r="CA494">
        <f>MIN(AC493*(1+AC$6/Setup!$C$13),AC$7)</f>
        <v/>
      </c>
      <c r="CB494">
        <f>MIN(AD493*(1+AD$6/Setup!$C$13),AD$7)</f>
        <v/>
      </c>
      <c r="CC494">
        <f>MIN(AE493*(1+AE$6/Setup!$C$13),AE$7)</f>
        <v/>
      </c>
      <c r="CD494">
        <f>MIN(AF493*(1+AF$6/Setup!$C$13),AF$7)</f>
        <v/>
      </c>
      <c r="CE494">
        <f>MIN(AG493*(1+AG$6/Setup!$C$13),AG$7)</f>
        <v/>
      </c>
      <c r="CF494">
        <f>MIN(AH493*(1+AH$6/Setup!$C$13),AH$7)</f>
        <v/>
      </c>
      <c r="CG494">
        <f>MIN(AI493*(1+AI$6/Setup!$C$13),AI$7)</f>
        <v/>
      </c>
      <c r="CH494">
        <f>MIN(AJ493*(1+AJ$6/Setup!$C$13),AJ$7)</f>
        <v/>
      </c>
      <c r="CI494">
        <f>MIN(AK493*(1+AK$6/Setup!$C$13),AK$7)</f>
        <v/>
      </c>
      <c r="CJ494">
        <f>MIN(AL493*(1+AL$6/Setup!$C$13),AL$7)</f>
        <v/>
      </c>
      <c r="CK494">
        <f>MIN(AM493*(1+AM$6/Setup!$C$13),AM$7)</f>
        <v/>
      </c>
      <c r="CL494">
        <f>MIN(AN493*(1+AN$6/Setup!$C$13),AN$7)</f>
        <v/>
      </c>
      <c r="CM494">
        <f>MIN(AO493*(1+AO$6/Setup!$C$13),AO$7)</f>
        <v/>
      </c>
      <c r="CN494">
        <f>MIN(AP493*(1+AP$6/Setup!$C$13),AP$7)</f>
        <v/>
      </c>
      <c r="CO494">
        <f>MIN(AQ493*(1+AQ$6/Setup!$C$13),AQ$7)</f>
        <v/>
      </c>
      <c r="CP494">
        <f>MIN(AR493*(1+AR$6/Setup!$C$13),AR$7)</f>
        <v/>
      </c>
      <c r="CQ494">
        <f>MIN(AS493*(1+AS$6/Setup!$C$13),AS$7)</f>
        <v/>
      </c>
      <c r="CR494">
        <f>MIN(AT493*(1+AT$6/Setup!$C$13),AT$7)</f>
        <v/>
      </c>
      <c r="CS494">
        <f>MIN(AU493*(1+AU$6/Setup!$C$13),AU$7)</f>
        <v/>
      </c>
      <c r="CT494">
        <f>MIN(AV493*(1+AV$6/Setup!$C$13),AV$7)</f>
        <v/>
      </c>
      <c r="CU494">
        <f>MIN(AW493*(1+AW$6/Setup!$C$13),AW$7)</f>
        <v/>
      </c>
      <c r="CV494">
        <f>MIN(AX493*(1+AX$6/Setup!$C$13),AX$7)</f>
        <v/>
      </c>
      <c r="CW494">
        <f>MIN(AY493*(1+AY$6/Setup!$C$13),AY$7)</f>
        <v/>
      </c>
      <c r="CX494">
        <f>MIN(AZ493*(1+AZ$6/Setup!$C$13),AZ$7)</f>
        <v/>
      </c>
      <c r="CY494">
        <f>MIN(BA493*(1+BA$6/Setup!$C$13),BA$7)</f>
        <v/>
      </c>
      <c r="CZ494">
        <f>MIN(BB493*(1+BB$6/Setup!$C$13),BB$7)</f>
        <v/>
      </c>
      <c r="DA494">
        <f>MIN(BC493*(1+BC$6/Setup!$C$13),BC$7)</f>
        <v/>
      </c>
      <c r="DB494">
        <f>MIN(BD493*(1+BD$6/Setup!$C$13),BD$7)</f>
        <v/>
      </c>
      <c r="DC494">
        <f>MIN(BE493*(1+BE$6/Setup!$C$13),BE$7)</f>
        <v/>
      </c>
      <c r="DD494">
        <f>MIN(BF493*(1+BF$6/Setup!$C$13),BF$7)</f>
        <v/>
      </c>
      <c r="DE494">
        <f>MIN(BG493*(1+BG$6/Setup!$C$13),BG$7)</f>
        <v/>
      </c>
      <c r="DF494">
        <f>MIN(BH493*(1+BH$6/Setup!$C$13),BH$7)</f>
        <v/>
      </c>
      <c r="DG494">
        <f>MIN(BI493*(1+BI$6/Setup!$C$13),BI$7)</f>
        <v/>
      </c>
      <c r="DH494">
        <f>MIN(BJ493*(1+BJ$6/Setup!$C$13),BJ$7)</f>
        <v/>
      </c>
      <c r="DI494">
        <f>MIN(BK493*(1+BK$6/Setup!$C$13),BK$7)</f>
        <v/>
      </c>
      <c r="DJ494">
        <f>MIN(BL493*(1+BL$6/Setup!$C$13),BL$7)</f>
        <v/>
      </c>
      <c r="DK494">
        <f>MIN(BM493*(1+BM$6/Setup!$C$13),BM$7)</f>
        <v/>
      </c>
      <c r="DL494">
        <f>MIN(BN493*(1+BN$6/Setup!$C$13),BN$7)</f>
        <v/>
      </c>
      <c r="DM494">
        <f>MIN(BO493*(1+BO$6/Setup!$C$13),BO$7)</f>
        <v/>
      </c>
      <c r="DN494">
        <f>MIN(BP493*(1+BP$6/Setup!$C$13),BP$7)</f>
        <v/>
      </c>
      <c r="DO494">
        <f>MIN(BQ493*(1+BQ$6/Setup!$C$13),BQ$7)</f>
        <v/>
      </c>
      <c r="DP494">
        <f>MIN(T493*(1+T$6/Setup!$C$13)-BR494,$H494)</f>
        <v/>
      </c>
      <c r="DQ494">
        <f>MIN(U493*(1+U$6/Setup!$C$13)-BS494,MAX(0,$H494-SUM($DP494:DP494)))</f>
        <v/>
      </c>
      <c r="DR494">
        <f>MIN(V493*(1+V$6/Setup!$C$13)-BT494,MAX(0,$H494-SUM($DP494:DQ494)))</f>
        <v/>
      </c>
      <c r="DS494">
        <f>MIN(W493*(1+W$6/Setup!$C$13)-BU494,MAX(0,$H494-SUM($DP494:DR494)))</f>
        <v/>
      </c>
      <c r="DT494">
        <f>MIN(X493*(1+X$6/Setup!$C$13)-BV494,MAX(0,$H494-SUM($DP494:DS494)))</f>
        <v/>
      </c>
      <c r="DU494">
        <f>MIN(Y493*(1+Y$6/Setup!$C$13)-BW494,MAX(0,$H494-SUM($DP494:DT494)))</f>
        <v/>
      </c>
      <c r="DV494">
        <f>MIN(Z493*(1+Z$6/Setup!$C$13)-BX494,MAX(0,$H494-SUM($DP494:DU494)))</f>
        <v/>
      </c>
      <c r="DW494">
        <f>MIN(AA493*(1+AA$6/Setup!$C$13)-BY494,MAX(0,$H494-SUM($DP494:DV494)))</f>
        <v/>
      </c>
      <c r="DX494">
        <f>MIN(AB493*(1+AB$6/Setup!$C$13)-BZ494,MAX(0,$H494-SUM($DP494:DW494)))</f>
        <v/>
      </c>
      <c r="DY494">
        <f>MIN(AC493*(1+AC$6/Setup!$C$13)-CA494,MAX(0,$H494-SUM($DP494:DX494)))</f>
        <v/>
      </c>
      <c r="DZ494">
        <f>MIN(AD493*(1+AD$6/Setup!$C$13)-CB494,MAX(0,$H494-SUM($DP494:DY494)))</f>
        <v/>
      </c>
      <c r="EA494">
        <f>MIN(AE493*(1+AE$6/Setup!$C$13)-CC494,MAX(0,$H494-SUM($DP494:DZ494)))</f>
        <v/>
      </c>
      <c r="EB494">
        <f>MIN(AF493*(1+AF$6/Setup!$C$13)-CD494,MAX(0,$H494-SUM($DP494:EA494)))</f>
        <v/>
      </c>
      <c r="EC494">
        <f>MIN(AG493*(1+AG$6/Setup!$C$13)-CE494,MAX(0,$H494-SUM($DP494:EB494)))</f>
        <v/>
      </c>
      <c r="ED494">
        <f>MIN(AH493*(1+AH$6/Setup!$C$13)-CF494,MAX(0,$H494-SUM($DP494:EC494)))</f>
        <v/>
      </c>
      <c r="EE494">
        <f>MIN(AI493*(1+AI$6/Setup!$C$13)-CG494,MAX(0,$H494-SUM($DP494:ED494)))</f>
        <v/>
      </c>
      <c r="EF494">
        <f>MIN(AJ493*(1+AJ$6/Setup!$C$13)-CH494,MAX(0,$H494-SUM($DP494:EE494)))</f>
        <v/>
      </c>
      <c r="EG494">
        <f>MIN(AK493*(1+AK$6/Setup!$C$13)-CI494,MAX(0,$H494-SUM($DP494:EF494)))</f>
        <v/>
      </c>
      <c r="EH494">
        <f>MIN(AL493*(1+AL$6/Setup!$C$13)-CJ494,MAX(0,$H494-SUM($DP494:EG494)))</f>
        <v/>
      </c>
      <c r="EI494">
        <f>MIN(AM493*(1+AM$6/Setup!$C$13)-CK494,MAX(0,$H494-SUM($DP494:EH494)))</f>
        <v/>
      </c>
      <c r="EJ494">
        <f>MIN(AN493*(1+AN$6/Setup!$C$13)-CL494,MAX(0,$H494-SUM($DP494:EI494)))</f>
        <v/>
      </c>
      <c r="EK494">
        <f>MIN(AO493*(1+AO$6/Setup!$C$13)-CM494,MAX(0,$H494-SUM($DP494:EJ494)))</f>
        <v/>
      </c>
      <c r="EL494">
        <f>MIN(AP493*(1+AP$6/Setup!$C$13)-CN494,MAX(0,$H494-SUM($DP494:EK494)))</f>
        <v/>
      </c>
      <c r="EM494">
        <f>MIN(AQ493*(1+AQ$6/Setup!$C$13)-CO494,MAX(0,$H494-SUM($DP494:EL494)))</f>
        <v/>
      </c>
      <c r="EN494">
        <f>MIN(AR493*(1+AR$6/Setup!$C$13)-CP494,MAX(0,$H494-SUM($DP494:EM494)))</f>
        <v/>
      </c>
      <c r="EO494">
        <f>MIN(AS493*(1+AS$6/Setup!$C$13)-CQ494,MAX(0,$H494-SUM($DP494:EN494)))</f>
        <v/>
      </c>
      <c r="EP494">
        <f>MIN(AT493*(1+AT$6/Setup!$C$13)-CR494,MAX(0,$H494-SUM($DP494:EO494)))</f>
        <v/>
      </c>
      <c r="EQ494">
        <f>MIN(AU493*(1+AU$6/Setup!$C$13)-CS494,MAX(0,$H494-SUM($DP494:EP494)))</f>
        <v/>
      </c>
      <c r="ER494">
        <f>MIN(AV493*(1+AV$6/Setup!$C$13)-CT494,MAX(0,$H494-SUM($DP494:EQ494)))</f>
        <v/>
      </c>
      <c r="ES494">
        <f>MIN(AW493*(1+AW$6/Setup!$C$13)-CU494,MAX(0,$H494-SUM($DP494:ER494)))</f>
        <v/>
      </c>
      <c r="ET494">
        <f>MIN(AX493*(1+AX$6/Setup!$C$13)-CV494,MAX(0,$H494-SUM($DP494:ES494)))</f>
        <v/>
      </c>
      <c r="EU494">
        <f>MIN(AY493*(1+AY$6/Setup!$C$13)-CW494,MAX(0,$H494-SUM($DP494:ET494)))</f>
        <v/>
      </c>
      <c r="EV494">
        <f>MIN(AZ493*(1+AZ$6/Setup!$C$13)-CX494,MAX(0,$H494-SUM($DP494:EU494)))</f>
        <v/>
      </c>
      <c r="EW494">
        <f>MIN(BA493*(1+BA$6/Setup!$C$13)-CY494,MAX(0,$H494-SUM($DP494:EV494)))</f>
        <v/>
      </c>
      <c r="EX494">
        <f>MIN(BB493*(1+BB$6/Setup!$C$13)-CZ494,MAX(0,$H494-SUM($DP494:EW494)))</f>
        <v/>
      </c>
      <c r="EY494">
        <f>MIN(BC493*(1+BC$6/Setup!$C$13)-DA494,MAX(0,$H494-SUM($DP494:EX494)))</f>
        <v/>
      </c>
      <c r="EZ494">
        <f>MIN(BD493*(1+BD$6/Setup!$C$13)-DB494,MAX(0,$H494-SUM($DP494:EY494)))</f>
        <v/>
      </c>
      <c r="FA494">
        <f>MIN(BE493*(1+BE$6/Setup!$C$13)-DC494,MAX(0,$H494-SUM($DP494:EZ494)))</f>
        <v/>
      </c>
      <c r="FB494">
        <f>MIN(BF493*(1+BF$6/Setup!$C$13)-DD494,MAX(0,$H494-SUM($DP494:FA494)))</f>
        <v/>
      </c>
      <c r="FC494">
        <f>MIN(BG493*(1+BG$6/Setup!$C$13)-DE494,MAX(0,$H494-SUM($DP494:FB494)))</f>
        <v/>
      </c>
      <c r="FD494">
        <f>MIN(BH493*(1+BH$6/Setup!$C$13)-DF494,MAX(0,$H494-SUM($DP494:FC494)))</f>
        <v/>
      </c>
      <c r="FE494">
        <f>MIN(BI493*(1+BI$6/Setup!$C$13)-DG494,MAX(0,$H494-SUM($DP494:FD494)))</f>
        <v/>
      </c>
      <c r="FF494">
        <f>MIN(BJ493*(1+BJ$6/Setup!$C$13)-DH494,MAX(0,$H494-SUM($DP494:FE494)))</f>
        <v/>
      </c>
      <c r="FG494">
        <f>MIN(BK493*(1+BK$6/Setup!$C$13)-DI494,MAX(0,$H494-SUM($DP494:FF494)))</f>
        <v/>
      </c>
      <c r="FH494">
        <f>MIN(BL493*(1+BL$6/Setup!$C$13)-DJ494,MAX(0,$H494-SUM($DP494:FG494)))</f>
        <v/>
      </c>
      <c r="FI494">
        <f>MIN(BM493*(1+BM$6/Setup!$C$13)-DK494,MAX(0,$H494-SUM($DP494:FH494)))</f>
        <v/>
      </c>
      <c r="FJ494">
        <f>MIN(BN493*(1+BN$6/Setup!$C$13)-DL494,MAX(0,$H494-SUM($DP494:FI494)))</f>
        <v/>
      </c>
      <c r="FK494">
        <f>MIN(BO493*(1+BO$6/Setup!$C$13)-DM494,MAX(0,$H494-SUM($DP494:FJ494)))</f>
        <v/>
      </c>
      <c r="FL494">
        <f>MIN(BP493*(1+BP$6/Setup!$C$13)-DN494,MAX(0,$H494-SUM($DP494:FK494)))</f>
        <v/>
      </c>
      <c r="FM494">
        <f>MIN(BQ493*(1+BQ$6/Setup!$C$13)-DO494,MAX(0,$H494-SUM($DP494:FL494)))</f>
        <v/>
      </c>
    </row>
    <row r="495">
      <c r="A495">
        <f>A494+1</f>
        <v/>
      </c>
      <c r="B495">
        <f>IF(Setup!$C$6="Every week",Setup!$C$7+7*(A495-1),IF(Setup!$C$6="Every 2 weeks",Setup!$C$7+14*(A495-1),IF(Setup!$C$6="Every month",EDATE(Setup!$C$7,A495-1),EOMONTH(Setup!$C$7,INT((A495-1+Setup!$C$20)/2)-1)+MIN(IF(MOD(A495-1+Setup!$C$20,2)=0,Setup!$C$18,Setup!$C$19),DAY(EOMONTH(Setup!$C$7,INT((A495-1+Setup!$C$20)/2)))))))</f>
        <v/>
      </c>
      <c r="C495">
        <f>N('Paycheck Plan'!J491)</f>
        <v/>
      </c>
      <c r="D495">
        <f>N('Paycheck Plan'!K491)</f>
        <v/>
      </c>
      <c r="E495">
        <f>MIN(MAX(0,Setup!$C$10-F494),MAX(0,Setup!$C$8+C495-G495))</f>
        <v/>
      </c>
      <c r="F495">
        <f>F494+E495</f>
        <v/>
      </c>
      <c r="G495">
        <f>MIN(Setup!$C$14,MAX(0,Setup!$C$8+C495))</f>
        <v/>
      </c>
      <c r="H495">
        <f>MAX(0,Setup!$C$8+C495-G495-E495)+SUM($T$7:$BQ$7)-SUM(BR495:DO495)</f>
        <v/>
      </c>
      <c r="I495">
        <f>SUMPRODUCT(T494:BQ494,$T$6:$BQ$6)/Setup!$C$13</f>
        <v/>
      </c>
      <c r="J495">
        <f>SUM(T495:BQ495)</f>
        <v/>
      </c>
      <c r="K495">
        <f>IF(MAX(DP495:FM495)&gt;0,MATCH(MAX(DP495:FM495),DP495:FM495,0),1)</f>
        <v/>
      </c>
      <c r="T495">
        <f>MAX(0,T494*(1+T$6/Setup!$C$13)-BR495-DP495)+IF($K495=1,$D495,0)</f>
        <v/>
      </c>
      <c r="U495">
        <f>MAX(0,U494*(1+U$6/Setup!$C$13)-BS495-DQ495)+IF($K495=2,$D495,0)</f>
        <v/>
      </c>
      <c r="V495">
        <f>MAX(0,V494*(1+V$6/Setup!$C$13)-BT495-DR495)+IF($K495=3,$D495,0)</f>
        <v/>
      </c>
      <c r="W495">
        <f>MAX(0,W494*(1+W$6/Setup!$C$13)-BU495-DS495)+IF($K495=4,$D495,0)</f>
        <v/>
      </c>
      <c r="X495">
        <f>MAX(0,X494*(1+X$6/Setup!$C$13)-BV495-DT495)+IF($K495=5,$D495,0)</f>
        <v/>
      </c>
      <c r="Y495">
        <f>MAX(0,Y494*(1+Y$6/Setup!$C$13)-BW495-DU495)+IF($K495=6,$D495,0)</f>
        <v/>
      </c>
      <c r="Z495">
        <f>MAX(0,Z494*(1+Z$6/Setup!$C$13)-BX495-DV495)+IF($K495=7,$D495,0)</f>
        <v/>
      </c>
      <c r="AA495">
        <f>MAX(0,AA494*(1+AA$6/Setup!$C$13)-BY495-DW495)+IF($K495=8,$D495,0)</f>
        <v/>
      </c>
      <c r="AB495">
        <f>MAX(0,AB494*(1+AB$6/Setup!$C$13)-BZ495-DX495)+IF($K495=9,$D495,0)</f>
        <v/>
      </c>
      <c r="AC495">
        <f>MAX(0,AC494*(1+AC$6/Setup!$C$13)-CA495-DY495)+IF($K495=10,$D495,0)</f>
        <v/>
      </c>
      <c r="AD495">
        <f>MAX(0,AD494*(1+AD$6/Setup!$C$13)-CB495-DZ495)+IF($K495=11,$D495,0)</f>
        <v/>
      </c>
      <c r="AE495">
        <f>MAX(0,AE494*(1+AE$6/Setup!$C$13)-CC495-EA495)+IF($K495=12,$D495,0)</f>
        <v/>
      </c>
      <c r="AF495">
        <f>MAX(0,AF494*(1+AF$6/Setup!$C$13)-CD495-EB495)+IF($K495=13,$D495,0)</f>
        <v/>
      </c>
      <c r="AG495">
        <f>MAX(0,AG494*(1+AG$6/Setup!$C$13)-CE495-EC495)+IF($K495=14,$D495,0)</f>
        <v/>
      </c>
      <c r="AH495">
        <f>MAX(0,AH494*(1+AH$6/Setup!$C$13)-CF495-ED495)+IF($K495=15,$D495,0)</f>
        <v/>
      </c>
      <c r="AI495">
        <f>MAX(0,AI494*(1+AI$6/Setup!$C$13)-CG495-EE495)+IF($K495=16,$D495,0)</f>
        <v/>
      </c>
      <c r="AJ495">
        <f>MAX(0,AJ494*(1+AJ$6/Setup!$C$13)-CH495-EF495)+IF($K495=17,$D495,0)</f>
        <v/>
      </c>
      <c r="AK495">
        <f>MAX(0,AK494*(1+AK$6/Setup!$C$13)-CI495-EG495)+IF($K495=18,$D495,0)</f>
        <v/>
      </c>
      <c r="AL495">
        <f>MAX(0,AL494*(1+AL$6/Setup!$C$13)-CJ495-EH495)+IF($K495=19,$D495,0)</f>
        <v/>
      </c>
      <c r="AM495">
        <f>MAX(0,AM494*(1+AM$6/Setup!$C$13)-CK495-EI495)+IF($K495=20,$D495,0)</f>
        <v/>
      </c>
      <c r="AN495">
        <f>MAX(0,AN494*(1+AN$6/Setup!$C$13)-CL495-EJ495)+IF($K495=21,$D495,0)</f>
        <v/>
      </c>
      <c r="AO495">
        <f>MAX(0,AO494*(1+AO$6/Setup!$C$13)-CM495-EK495)+IF($K495=22,$D495,0)</f>
        <v/>
      </c>
      <c r="AP495">
        <f>MAX(0,AP494*(1+AP$6/Setup!$C$13)-CN495-EL495)+IF($K495=23,$D495,0)</f>
        <v/>
      </c>
      <c r="AQ495">
        <f>MAX(0,AQ494*(1+AQ$6/Setup!$C$13)-CO495-EM495)+IF($K495=24,$D495,0)</f>
        <v/>
      </c>
      <c r="AR495">
        <f>MAX(0,AR494*(1+AR$6/Setup!$C$13)-CP495-EN495)+IF($K495=25,$D495,0)</f>
        <v/>
      </c>
      <c r="AS495">
        <f>MAX(0,AS494*(1+AS$6/Setup!$C$13)-CQ495-EO495)+IF($K495=26,$D495,0)</f>
        <v/>
      </c>
      <c r="AT495">
        <f>MAX(0,AT494*(1+AT$6/Setup!$C$13)-CR495-EP495)+IF($K495=27,$D495,0)</f>
        <v/>
      </c>
      <c r="AU495">
        <f>MAX(0,AU494*(1+AU$6/Setup!$C$13)-CS495-EQ495)+IF($K495=28,$D495,0)</f>
        <v/>
      </c>
      <c r="AV495">
        <f>MAX(0,AV494*(1+AV$6/Setup!$C$13)-CT495-ER495)+IF($K495=29,$D495,0)</f>
        <v/>
      </c>
      <c r="AW495">
        <f>MAX(0,AW494*(1+AW$6/Setup!$C$13)-CU495-ES495)+IF($K495=30,$D495,0)</f>
        <v/>
      </c>
      <c r="AX495">
        <f>MAX(0,AX494*(1+AX$6/Setup!$C$13)-CV495-ET495)+IF($K495=31,$D495,0)</f>
        <v/>
      </c>
      <c r="AY495">
        <f>MAX(0,AY494*(1+AY$6/Setup!$C$13)-CW495-EU495)+IF($K495=32,$D495,0)</f>
        <v/>
      </c>
      <c r="AZ495">
        <f>MAX(0,AZ494*(1+AZ$6/Setup!$C$13)-CX495-EV495)+IF($K495=33,$D495,0)</f>
        <v/>
      </c>
      <c r="BA495">
        <f>MAX(0,BA494*(1+BA$6/Setup!$C$13)-CY495-EW495)+IF($K495=34,$D495,0)</f>
        <v/>
      </c>
      <c r="BB495">
        <f>MAX(0,BB494*(1+BB$6/Setup!$C$13)-CZ495-EX495)+IF($K495=35,$D495,0)</f>
        <v/>
      </c>
      <c r="BC495">
        <f>MAX(0,BC494*(1+BC$6/Setup!$C$13)-DA495-EY495)+IF($K495=36,$D495,0)</f>
        <v/>
      </c>
      <c r="BD495">
        <f>MAX(0,BD494*(1+BD$6/Setup!$C$13)-DB495-EZ495)+IF($K495=37,$D495,0)</f>
        <v/>
      </c>
      <c r="BE495">
        <f>MAX(0,BE494*(1+BE$6/Setup!$C$13)-DC495-FA495)+IF($K495=38,$D495,0)</f>
        <v/>
      </c>
      <c r="BF495">
        <f>MAX(0,BF494*(1+BF$6/Setup!$C$13)-DD495-FB495)+IF($K495=39,$D495,0)</f>
        <v/>
      </c>
      <c r="BG495">
        <f>MAX(0,BG494*(1+BG$6/Setup!$C$13)-DE495-FC495)+IF($K495=40,$D495,0)</f>
        <v/>
      </c>
      <c r="BH495">
        <f>MAX(0,BH494*(1+BH$6/Setup!$C$13)-DF495-FD495)+IF($K495=41,$D495,0)</f>
        <v/>
      </c>
      <c r="BI495">
        <f>MAX(0,BI494*(1+BI$6/Setup!$C$13)-DG495-FE495)+IF($K495=42,$D495,0)</f>
        <v/>
      </c>
      <c r="BJ495">
        <f>MAX(0,BJ494*(1+BJ$6/Setup!$C$13)-DH495-FF495)+IF($K495=43,$D495,0)</f>
        <v/>
      </c>
      <c r="BK495">
        <f>MAX(0,BK494*(1+BK$6/Setup!$C$13)-DI495-FG495)+IF($K495=44,$D495,0)</f>
        <v/>
      </c>
      <c r="BL495">
        <f>MAX(0,BL494*(1+BL$6/Setup!$C$13)-DJ495-FH495)+IF($K495=45,$D495,0)</f>
        <v/>
      </c>
      <c r="BM495">
        <f>MAX(0,BM494*(1+BM$6/Setup!$C$13)-DK495-FI495)+IF($K495=46,$D495,0)</f>
        <v/>
      </c>
      <c r="BN495">
        <f>MAX(0,BN494*(1+BN$6/Setup!$C$13)-DL495-FJ495)+IF($K495=47,$D495,0)</f>
        <v/>
      </c>
      <c r="BO495">
        <f>MAX(0,BO494*(1+BO$6/Setup!$C$13)-DM495-FK495)+IF($K495=48,$D495,0)</f>
        <v/>
      </c>
      <c r="BP495">
        <f>MAX(0,BP494*(1+BP$6/Setup!$C$13)-DN495-FL495)+IF($K495=49,$D495,0)</f>
        <v/>
      </c>
      <c r="BQ495">
        <f>MAX(0,BQ494*(1+BQ$6/Setup!$C$13)-DO495-FM495)+IF($K495=50,$D495,0)</f>
        <v/>
      </c>
      <c r="BR495">
        <f>MIN(T494*(1+T$6/Setup!$C$13),T$7)</f>
        <v/>
      </c>
      <c r="BS495">
        <f>MIN(U494*(1+U$6/Setup!$C$13),U$7)</f>
        <v/>
      </c>
      <c r="BT495">
        <f>MIN(V494*(1+V$6/Setup!$C$13),V$7)</f>
        <v/>
      </c>
      <c r="BU495">
        <f>MIN(W494*(1+W$6/Setup!$C$13),W$7)</f>
        <v/>
      </c>
      <c r="BV495">
        <f>MIN(X494*(1+X$6/Setup!$C$13),X$7)</f>
        <v/>
      </c>
      <c r="BW495">
        <f>MIN(Y494*(1+Y$6/Setup!$C$13),Y$7)</f>
        <v/>
      </c>
      <c r="BX495">
        <f>MIN(Z494*(1+Z$6/Setup!$C$13),Z$7)</f>
        <v/>
      </c>
      <c r="BY495">
        <f>MIN(AA494*(1+AA$6/Setup!$C$13),AA$7)</f>
        <v/>
      </c>
      <c r="BZ495">
        <f>MIN(AB494*(1+AB$6/Setup!$C$13),AB$7)</f>
        <v/>
      </c>
      <c r="CA495">
        <f>MIN(AC494*(1+AC$6/Setup!$C$13),AC$7)</f>
        <v/>
      </c>
      <c r="CB495">
        <f>MIN(AD494*(1+AD$6/Setup!$C$13),AD$7)</f>
        <v/>
      </c>
      <c r="CC495">
        <f>MIN(AE494*(1+AE$6/Setup!$C$13),AE$7)</f>
        <v/>
      </c>
      <c r="CD495">
        <f>MIN(AF494*(1+AF$6/Setup!$C$13),AF$7)</f>
        <v/>
      </c>
      <c r="CE495">
        <f>MIN(AG494*(1+AG$6/Setup!$C$13),AG$7)</f>
        <v/>
      </c>
      <c r="CF495">
        <f>MIN(AH494*(1+AH$6/Setup!$C$13),AH$7)</f>
        <v/>
      </c>
      <c r="CG495">
        <f>MIN(AI494*(1+AI$6/Setup!$C$13),AI$7)</f>
        <v/>
      </c>
      <c r="CH495">
        <f>MIN(AJ494*(1+AJ$6/Setup!$C$13),AJ$7)</f>
        <v/>
      </c>
      <c r="CI495">
        <f>MIN(AK494*(1+AK$6/Setup!$C$13),AK$7)</f>
        <v/>
      </c>
      <c r="CJ495">
        <f>MIN(AL494*(1+AL$6/Setup!$C$13),AL$7)</f>
        <v/>
      </c>
      <c r="CK495">
        <f>MIN(AM494*(1+AM$6/Setup!$C$13),AM$7)</f>
        <v/>
      </c>
      <c r="CL495">
        <f>MIN(AN494*(1+AN$6/Setup!$C$13),AN$7)</f>
        <v/>
      </c>
      <c r="CM495">
        <f>MIN(AO494*(1+AO$6/Setup!$C$13),AO$7)</f>
        <v/>
      </c>
      <c r="CN495">
        <f>MIN(AP494*(1+AP$6/Setup!$C$13),AP$7)</f>
        <v/>
      </c>
      <c r="CO495">
        <f>MIN(AQ494*(1+AQ$6/Setup!$C$13),AQ$7)</f>
        <v/>
      </c>
      <c r="CP495">
        <f>MIN(AR494*(1+AR$6/Setup!$C$13),AR$7)</f>
        <v/>
      </c>
      <c r="CQ495">
        <f>MIN(AS494*(1+AS$6/Setup!$C$13),AS$7)</f>
        <v/>
      </c>
      <c r="CR495">
        <f>MIN(AT494*(1+AT$6/Setup!$C$13),AT$7)</f>
        <v/>
      </c>
      <c r="CS495">
        <f>MIN(AU494*(1+AU$6/Setup!$C$13),AU$7)</f>
        <v/>
      </c>
      <c r="CT495">
        <f>MIN(AV494*(1+AV$6/Setup!$C$13),AV$7)</f>
        <v/>
      </c>
      <c r="CU495">
        <f>MIN(AW494*(1+AW$6/Setup!$C$13),AW$7)</f>
        <v/>
      </c>
      <c r="CV495">
        <f>MIN(AX494*(1+AX$6/Setup!$C$13),AX$7)</f>
        <v/>
      </c>
      <c r="CW495">
        <f>MIN(AY494*(1+AY$6/Setup!$C$13),AY$7)</f>
        <v/>
      </c>
      <c r="CX495">
        <f>MIN(AZ494*(1+AZ$6/Setup!$C$13),AZ$7)</f>
        <v/>
      </c>
      <c r="CY495">
        <f>MIN(BA494*(1+BA$6/Setup!$C$13),BA$7)</f>
        <v/>
      </c>
      <c r="CZ495">
        <f>MIN(BB494*(1+BB$6/Setup!$C$13),BB$7)</f>
        <v/>
      </c>
      <c r="DA495">
        <f>MIN(BC494*(1+BC$6/Setup!$C$13),BC$7)</f>
        <v/>
      </c>
      <c r="DB495">
        <f>MIN(BD494*(1+BD$6/Setup!$C$13),BD$7)</f>
        <v/>
      </c>
      <c r="DC495">
        <f>MIN(BE494*(1+BE$6/Setup!$C$13),BE$7)</f>
        <v/>
      </c>
      <c r="DD495">
        <f>MIN(BF494*(1+BF$6/Setup!$C$13),BF$7)</f>
        <v/>
      </c>
      <c r="DE495">
        <f>MIN(BG494*(1+BG$6/Setup!$C$13),BG$7)</f>
        <v/>
      </c>
      <c r="DF495">
        <f>MIN(BH494*(1+BH$6/Setup!$C$13),BH$7)</f>
        <v/>
      </c>
      <c r="DG495">
        <f>MIN(BI494*(1+BI$6/Setup!$C$13),BI$7)</f>
        <v/>
      </c>
      <c r="DH495">
        <f>MIN(BJ494*(1+BJ$6/Setup!$C$13),BJ$7)</f>
        <v/>
      </c>
      <c r="DI495">
        <f>MIN(BK494*(1+BK$6/Setup!$C$13),BK$7)</f>
        <v/>
      </c>
      <c r="DJ495">
        <f>MIN(BL494*(1+BL$6/Setup!$C$13),BL$7)</f>
        <v/>
      </c>
      <c r="DK495">
        <f>MIN(BM494*(1+BM$6/Setup!$C$13),BM$7)</f>
        <v/>
      </c>
      <c r="DL495">
        <f>MIN(BN494*(1+BN$6/Setup!$C$13),BN$7)</f>
        <v/>
      </c>
      <c r="DM495">
        <f>MIN(BO494*(1+BO$6/Setup!$C$13),BO$7)</f>
        <v/>
      </c>
      <c r="DN495">
        <f>MIN(BP494*(1+BP$6/Setup!$C$13),BP$7)</f>
        <v/>
      </c>
      <c r="DO495">
        <f>MIN(BQ494*(1+BQ$6/Setup!$C$13),BQ$7)</f>
        <v/>
      </c>
      <c r="DP495">
        <f>MIN(T494*(1+T$6/Setup!$C$13)-BR495,$H495)</f>
        <v/>
      </c>
      <c r="DQ495">
        <f>MIN(U494*(1+U$6/Setup!$C$13)-BS495,MAX(0,$H495-SUM($DP495:DP495)))</f>
        <v/>
      </c>
      <c r="DR495">
        <f>MIN(V494*(1+V$6/Setup!$C$13)-BT495,MAX(0,$H495-SUM($DP495:DQ495)))</f>
        <v/>
      </c>
      <c r="DS495">
        <f>MIN(W494*(1+W$6/Setup!$C$13)-BU495,MAX(0,$H495-SUM($DP495:DR495)))</f>
        <v/>
      </c>
      <c r="DT495">
        <f>MIN(X494*(1+X$6/Setup!$C$13)-BV495,MAX(0,$H495-SUM($DP495:DS495)))</f>
        <v/>
      </c>
      <c r="DU495">
        <f>MIN(Y494*(1+Y$6/Setup!$C$13)-BW495,MAX(0,$H495-SUM($DP495:DT495)))</f>
        <v/>
      </c>
      <c r="DV495">
        <f>MIN(Z494*(1+Z$6/Setup!$C$13)-BX495,MAX(0,$H495-SUM($DP495:DU495)))</f>
        <v/>
      </c>
      <c r="DW495">
        <f>MIN(AA494*(1+AA$6/Setup!$C$13)-BY495,MAX(0,$H495-SUM($DP495:DV495)))</f>
        <v/>
      </c>
      <c r="DX495">
        <f>MIN(AB494*(1+AB$6/Setup!$C$13)-BZ495,MAX(0,$H495-SUM($DP495:DW495)))</f>
        <v/>
      </c>
      <c r="DY495">
        <f>MIN(AC494*(1+AC$6/Setup!$C$13)-CA495,MAX(0,$H495-SUM($DP495:DX495)))</f>
        <v/>
      </c>
      <c r="DZ495">
        <f>MIN(AD494*(1+AD$6/Setup!$C$13)-CB495,MAX(0,$H495-SUM($DP495:DY495)))</f>
        <v/>
      </c>
      <c r="EA495">
        <f>MIN(AE494*(1+AE$6/Setup!$C$13)-CC495,MAX(0,$H495-SUM($DP495:DZ495)))</f>
        <v/>
      </c>
      <c r="EB495">
        <f>MIN(AF494*(1+AF$6/Setup!$C$13)-CD495,MAX(0,$H495-SUM($DP495:EA495)))</f>
        <v/>
      </c>
      <c r="EC495">
        <f>MIN(AG494*(1+AG$6/Setup!$C$13)-CE495,MAX(0,$H495-SUM($DP495:EB495)))</f>
        <v/>
      </c>
      <c r="ED495">
        <f>MIN(AH494*(1+AH$6/Setup!$C$13)-CF495,MAX(0,$H495-SUM($DP495:EC495)))</f>
        <v/>
      </c>
      <c r="EE495">
        <f>MIN(AI494*(1+AI$6/Setup!$C$13)-CG495,MAX(0,$H495-SUM($DP495:ED495)))</f>
        <v/>
      </c>
      <c r="EF495">
        <f>MIN(AJ494*(1+AJ$6/Setup!$C$13)-CH495,MAX(0,$H495-SUM($DP495:EE495)))</f>
        <v/>
      </c>
      <c r="EG495">
        <f>MIN(AK494*(1+AK$6/Setup!$C$13)-CI495,MAX(0,$H495-SUM($DP495:EF495)))</f>
        <v/>
      </c>
      <c r="EH495">
        <f>MIN(AL494*(1+AL$6/Setup!$C$13)-CJ495,MAX(0,$H495-SUM($DP495:EG495)))</f>
        <v/>
      </c>
      <c r="EI495">
        <f>MIN(AM494*(1+AM$6/Setup!$C$13)-CK495,MAX(0,$H495-SUM($DP495:EH495)))</f>
        <v/>
      </c>
      <c r="EJ495">
        <f>MIN(AN494*(1+AN$6/Setup!$C$13)-CL495,MAX(0,$H495-SUM($DP495:EI495)))</f>
        <v/>
      </c>
      <c r="EK495">
        <f>MIN(AO494*(1+AO$6/Setup!$C$13)-CM495,MAX(0,$H495-SUM($DP495:EJ495)))</f>
        <v/>
      </c>
      <c r="EL495">
        <f>MIN(AP494*(1+AP$6/Setup!$C$13)-CN495,MAX(0,$H495-SUM($DP495:EK495)))</f>
        <v/>
      </c>
      <c r="EM495">
        <f>MIN(AQ494*(1+AQ$6/Setup!$C$13)-CO495,MAX(0,$H495-SUM($DP495:EL495)))</f>
        <v/>
      </c>
      <c r="EN495">
        <f>MIN(AR494*(1+AR$6/Setup!$C$13)-CP495,MAX(0,$H495-SUM($DP495:EM495)))</f>
        <v/>
      </c>
      <c r="EO495">
        <f>MIN(AS494*(1+AS$6/Setup!$C$13)-CQ495,MAX(0,$H495-SUM($DP495:EN495)))</f>
        <v/>
      </c>
      <c r="EP495">
        <f>MIN(AT494*(1+AT$6/Setup!$C$13)-CR495,MAX(0,$H495-SUM($DP495:EO495)))</f>
        <v/>
      </c>
      <c r="EQ495">
        <f>MIN(AU494*(1+AU$6/Setup!$C$13)-CS495,MAX(0,$H495-SUM($DP495:EP495)))</f>
        <v/>
      </c>
      <c r="ER495">
        <f>MIN(AV494*(1+AV$6/Setup!$C$13)-CT495,MAX(0,$H495-SUM($DP495:EQ495)))</f>
        <v/>
      </c>
      <c r="ES495">
        <f>MIN(AW494*(1+AW$6/Setup!$C$13)-CU495,MAX(0,$H495-SUM($DP495:ER495)))</f>
        <v/>
      </c>
      <c r="ET495">
        <f>MIN(AX494*(1+AX$6/Setup!$C$13)-CV495,MAX(0,$H495-SUM($DP495:ES495)))</f>
        <v/>
      </c>
      <c r="EU495">
        <f>MIN(AY494*(1+AY$6/Setup!$C$13)-CW495,MAX(0,$H495-SUM($DP495:ET495)))</f>
        <v/>
      </c>
      <c r="EV495">
        <f>MIN(AZ494*(1+AZ$6/Setup!$C$13)-CX495,MAX(0,$H495-SUM($DP495:EU495)))</f>
        <v/>
      </c>
      <c r="EW495">
        <f>MIN(BA494*(1+BA$6/Setup!$C$13)-CY495,MAX(0,$H495-SUM($DP495:EV495)))</f>
        <v/>
      </c>
      <c r="EX495">
        <f>MIN(BB494*(1+BB$6/Setup!$C$13)-CZ495,MAX(0,$H495-SUM($DP495:EW495)))</f>
        <v/>
      </c>
      <c r="EY495">
        <f>MIN(BC494*(1+BC$6/Setup!$C$13)-DA495,MAX(0,$H495-SUM($DP495:EX495)))</f>
        <v/>
      </c>
      <c r="EZ495">
        <f>MIN(BD494*(1+BD$6/Setup!$C$13)-DB495,MAX(0,$H495-SUM($DP495:EY495)))</f>
        <v/>
      </c>
      <c r="FA495">
        <f>MIN(BE494*(1+BE$6/Setup!$C$13)-DC495,MAX(0,$H495-SUM($DP495:EZ495)))</f>
        <v/>
      </c>
      <c r="FB495">
        <f>MIN(BF494*(1+BF$6/Setup!$C$13)-DD495,MAX(0,$H495-SUM($DP495:FA495)))</f>
        <v/>
      </c>
      <c r="FC495">
        <f>MIN(BG494*(1+BG$6/Setup!$C$13)-DE495,MAX(0,$H495-SUM($DP495:FB495)))</f>
        <v/>
      </c>
      <c r="FD495">
        <f>MIN(BH494*(1+BH$6/Setup!$C$13)-DF495,MAX(0,$H495-SUM($DP495:FC495)))</f>
        <v/>
      </c>
      <c r="FE495">
        <f>MIN(BI494*(1+BI$6/Setup!$C$13)-DG495,MAX(0,$H495-SUM($DP495:FD495)))</f>
        <v/>
      </c>
      <c r="FF495">
        <f>MIN(BJ494*(1+BJ$6/Setup!$C$13)-DH495,MAX(0,$H495-SUM($DP495:FE495)))</f>
        <v/>
      </c>
      <c r="FG495">
        <f>MIN(BK494*(1+BK$6/Setup!$C$13)-DI495,MAX(0,$H495-SUM($DP495:FF495)))</f>
        <v/>
      </c>
      <c r="FH495">
        <f>MIN(BL494*(1+BL$6/Setup!$C$13)-DJ495,MAX(0,$H495-SUM($DP495:FG495)))</f>
        <v/>
      </c>
      <c r="FI495">
        <f>MIN(BM494*(1+BM$6/Setup!$C$13)-DK495,MAX(0,$H495-SUM($DP495:FH495)))</f>
        <v/>
      </c>
      <c r="FJ495">
        <f>MIN(BN494*(1+BN$6/Setup!$C$13)-DL495,MAX(0,$H495-SUM($DP495:FI495)))</f>
        <v/>
      </c>
      <c r="FK495">
        <f>MIN(BO494*(1+BO$6/Setup!$C$13)-DM495,MAX(0,$H495-SUM($DP495:FJ495)))</f>
        <v/>
      </c>
      <c r="FL495">
        <f>MIN(BP494*(1+BP$6/Setup!$C$13)-DN495,MAX(0,$H495-SUM($DP495:FK495)))</f>
        <v/>
      </c>
      <c r="FM495">
        <f>MIN(BQ494*(1+BQ$6/Setup!$C$13)-DO495,MAX(0,$H495-SUM($DP495:FL495)))</f>
        <v/>
      </c>
    </row>
    <row r="496">
      <c r="A496">
        <f>A495+1</f>
        <v/>
      </c>
      <c r="B496">
        <f>IF(Setup!$C$6="Every week",Setup!$C$7+7*(A496-1),IF(Setup!$C$6="Every 2 weeks",Setup!$C$7+14*(A496-1),IF(Setup!$C$6="Every month",EDATE(Setup!$C$7,A496-1),EOMONTH(Setup!$C$7,INT((A496-1+Setup!$C$20)/2)-1)+MIN(IF(MOD(A496-1+Setup!$C$20,2)=0,Setup!$C$18,Setup!$C$19),DAY(EOMONTH(Setup!$C$7,INT((A496-1+Setup!$C$20)/2)))))))</f>
        <v/>
      </c>
      <c r="C496">
        <f>N('Paycheck Plan'!J492)</f>
        <v/>
      </c>
      <c r="D496">
        <f>N('Paycheck Plan'!K492)</f>
        <v/>
      </c>
      <c r="E496">
        <f>MIN(MAX(0,Setup!$C$10-F495),MAX(0,Setup!$C$8+C496-G496))</f>
        <v/>
      </c>
      <c r="F496">
        <f>F495+E496</f>
        <v/>
      </c>
      <c r="G496">
        <f>MIN(Setup!$C$14,MAX(0,Setup!$C$8+C496))</f>
        <v/>
      </c>
      <c r="H496">
        <f>MAX(0,Setup!$C$8+C496-G496-E496)+SUM($T$7:$BQ$7)-SUM(BR496:DO496)</f>
        <v/>
      </c>
      <c r="I496">
        <f>SUMPRODUCT(T495:BQ495,$T$6:$BQ$6)/Setup!$C$13</f>
        <v/>
      </c>
      <c r="J496">
        <f>SUM(T496:BQ496)</f>
        <v/>
      </c>
      <c r="K496">
        <f>IF(MAX(DP496:FM496)&gt;0,MATCH(MAX(DP496:FM496),DP496:FM496,0),1)</f>
        <v/>
      </c>
      <c r="T496">
        <f>MAX(0,T495*(1+T$6/Setup!$C$13)-BR496-DP496)+IF($K496=1,$D496,0)</f>
        <v/>
      </c>
      <c r="U496">
        <f>MAX(0,U495*(1+U$6/Setup!$C$13)-BS496-DQ496)+IF($K496=2,$D496,0)</f>
        <v/>
      </c>
      <c r="V496">
        <f>MAX(0,V495*(1+V$6/Setup!$C$13)-BT496-DR496)+IF($K496=3,$D496,0)</f>
        <v/>
      </c>
      <c r="W496">
        <f>MAX(0,W495*(1+W$6/Setup!$C$13)-BU496-DS496)+IF($K496=4,$D496,0)</f>
        <v/>
      </c>
      <c r="X496">
        <f>MAX(0,X495*(1+X$6/Setup!$C$13)-BV496-DT496)+IF($K496=5,$D496,0)</f>
        <v/>
      </c>
      <c r="Y496">
        <f>MAX(0,Y495*(1+Y$6/Setup!$C$13)-BW496-DU496)+IF($K496=6,$D496,0)</f>
        <v/>
      </c>
      <c r="Z496">
        <f>MAX(0,Z495*(1+Z$6/Setup!$C$13)-BX496-DV496)+IF($K496=7,$D496,0)</f>
        <v/>
      </c>
      <c r="AA496">
        <f>MAX(0,AA495*(1+AA$6/Setup!$C$13)-BY496-DW496)+IF($K496=8,$D496,0)</f>
        <v/>
      </c>
      <c r="AB496">
        <f>MAX(0,AB495*(1+AB$6/Setup!$C$13)-BZ496-DX496)+IF($K496=9,$D496,0)</f>
        <v/>
      </c>
      <c r="AC496">
        <f>MAX(0,AC495*(1+AC$6/Setup!$C$13)-CA496-DY496)+IF($K496=10,$D496,0)</f>
        <v/>
      </c>
      <c r="AD496">
        <f>MAX(0,AD495*(1+AD$6/Setup!$C$13)-CB496-DZ496)+IF($K496=11,$D496,0)</f>
        <v/>
      </c>
      <c r="AE496">
        <f>MAX(0,AE495*(1+AE$6/Setup!$C$13)-CC496-EA496)+IF($K496=12,$D496,0)</f>
        <v/>
      </c>
      <c r="AF496">
        <f>MAX(0,AF495*(1+AF$6/Setup!$C$13)-CD496-EB496)+IF($K496=13,$D496,0)</f>
        <v/>
      </c>
      <c r="AG496">
        <f>MAX(0,AG495*(1+AG$6/Setup!$C$13)-CE496-EC496)+IF($K496=14,$D496,0)</f>
        <v/>
      </c>
      <c r="AH496">
        <f>MAX(0,AH495*(1+AH$6/Setup!$C$13)-CF496-ED496)+IF($K496=15,$D496,0)</f>
        <v/>
      </c>
      <c r="AI496">
        <f>MAX(0,AI495*(1+AI$6/Setup!$C$13)-CG496-EE496)+IF($K496=16,$D496,0)</f>
        <v/>
      </c>
      <c r="AJ496">
        <f>MAX(0,AJ495*(1+AJ$6/Setup!$C$13)-CH496-EF496)+IF($K496=17,$D496,0)</f>
        <v/>
      </c>
      <c r="AK496">
        <f>MAX(0,AK495*(1+AK$6/Setup!$C$13)-CI496-EG496)+IF($K496=18,$D496,0)</f>
        <v/>
      </c>
      <c r="AL496">
        <f>MAX(0,AL495*(1+AL$6/Setup!$C$13)-CJ496-EH496)+IF($K496=19,$D496,0)</f>
        <v/>
      </c>
      <c r="AM496">
        <f>MAX(0,AM495*(1+AM$6/Setup!$C$13)-CK496-EI496)+IF($K496=20,$D496,0)</f>
        <v/>
      </c>
      <c r="AN496">
        <f>MAX(0,AN495*(1+AN$6/Setup!$C$13)-CL496-EJ496)+IF($K496=21,$D496,0)</f>
        <v/>
      </c>
      <c r="AO496">
        <f>MAX(0,AO495*(1+AO$6/Setup!$C$13)-CM496-EK496)+IF($K496=22,$D496,0)</f>
        <v/>
      </c>
      <c r="AP496">
        <f>MAX(0,AP495*(1+AP$6/Setup!$C$13)-CN496-EL496)+IF($K496=23,$D496,0)</f>
        <v/>
      </c>
      <c r="AQ496">
        <f>MAX(0,AQ495*(1+AQ$6/Setup!$C$13)-CO496-EM496)+IF($K496=24,$D496,0)</f>
        <v/>
      </c>
      <c r="AR496">
        <f>MAX(0,AR495*(1+AR$6/Setup!$C$13)-CP496-EN496)+IF($K496=25,$D496,0)</f>
        <v/>
      </c>
      <c r="AS496">
        <f>MAX(0,AS495*(1+AS$6/Setup!$C$13)-CQ496-EO496)+IF($K496=26,$D496,0)</f>
        <v/>
      </c>
      <c r="AT496">
        <f>MAX(0,AT495*(1+AT$6/Setup!$C$13)-CR496-EP496)+IF($K496=27,$D496,0)</f>
        <v/>
      </c>
      <c r="AU496">
        <f>MAX(0,AU495*(1+AU$6/Setup!$C$13)-CS496-EQ496)+IF($K496=28,$D496,0)</f>
        <v/>
      </c>
      <c r="AV496">
        <f>MAX(0,AV495*(1+AV$6/Setup!$C$13)-CT496-ER496)+IF($K496=29,$D496,0)</f>
        <v/>
      </c>
      <c r="AW496">
        <f>MAX(0,AW495*(1+AW$6/Setup!$C$13)-CU496-ES496)+IF($K496=30,$D496,0)</f>
        <v/>
      </c>
      <c r="AX496">
        <f>MAX(0,AX495*(1+AX$6/Setup!$C$13)-CV496-ET496)+IF($K496=31,$D496,0)</f>
        <v/>
      </c>
      <c r="AY496">
        <f>MAX(0,AY495*(1+AY$6/Setup!$C$13)-CW496-EU496)+IF($K496=32,$D496,0)</f>
        <v/>
      </c>
      <c r="AZ496">
        <f>MAX(0,AZ495*(1+AZ$6/Setup!$C$13)-CX496-EV496)+IF($K496=33,$D496,0)</f>
        <v/>
      </c>
      <c r="BA496">
        <f>MAX(0,BA495*(1+BA$6/Setup!$C$13)-CY496-EW496)+IF($K496=34,$D496,0)</f>
        <v/>
      </c>
      <c r="BB496">
        <f>MAX(0,BB495*(1+BB$6/Setup!$C$13)-CZ496-EX496)+IF($K496=35,$D496,0)</f>
        <v/>
      </c>
      <c r="BC496">
        <f>MAX(0,BC495*(1+BC$6/Setup!$C$13)-DA496-EY496)+IF($K496=36,$D496,0)</f>
        <v/>
      </c>
      <c r="BD496">
        <f>MAX(0,BD495*(1+BD$6/Setup!$C$13)-DB496-EZ496)+IF($K496=37,$D496,0)</f>
        <v/>
      </c>
      <c r="BE496">
        <f>MAX(0,BE495*(1+BE$6/Setup!$C$13)-DC496-FA496)+IF($K496=38,$D496,0)</f>
        <v/>
      </c>
      <c r="BF496">
        <f>MAX(0,BF495*(1+BF$6/Setup!$C$13)-DD496-FB496)+IF($K496=39,$D496,0)</f>
        <v/>
      </c>
      <c r="BG496">
        <f>MAX(0,BG495*(1+BG$6/Setup!$C$13)-DE496-FC496)+IF($K496=40,$D496,0)</f>
        <v/>
      </c>
      <c r="BH496">
        <f>MAX(0,BH495*(1+BH$6/Setup!$C$13)-DF496-FD496)+IF($K496=41,$D496,0)</f>
        <v/>
      </c>
      <c r="BI496">
        <f>MAX(0,BI495*(1+BI$6/Setup!$C$13)-DG496-FE496)+IF($K496=42,$D496,0)</f>
        <v/>
      </c>
      <c r="BJ496">
        <f>MAX(0,BJ495*(1+BJ$6/Setup!$C$13)-DH496-FF496)+IF($K496=43,$D496,0)</f>
        <v/>
      </c>
      <c r="BK496">
        <f>MAX(0,BK495*(1+BK$6/Setup!$C$13)-DI496-FG496)+IF($K496=44,$D496,0)</f>
        <v/>
      </c>
      <c r="BL496">
        <f>MAX(0,BL495*(1+BL$6/Setup!$C$13)-DJ496-FH496)+IF($K496=45,$D496,0)</f>
        <v/>
      </c>
      <c r="BM496">
        <f>MAX(0,BM495*(1+BM$6/Setup!$C$13)-DK496-FI496)+IF($K496=46,$D496,0)</f>
        <v/>
      </c>
      <c r="BN496">
        <f>MAX(0,BN495*(1+BN$6/Setup!$C$13)-DL496-FJ496)+IF($K496=47,$D496,0)</f>
        <v/>
      </c>
      <c r="BO496">
        <f>MAX(0,BO495*(1+BO$6/Setup!$C$13)-DM496-FK496)+IF($K496=48,$D496,0)</f>
        <v/>
      </c>
      <c r="BP496">
        <f>MAX(0,BP495*(1+BP$6/Setup!$C$13)-DN496-FL496)+IF($K496=49,$D496,0)</f>
        <v/>
      </c>
      <c r="BQ496">
        <f>MAX(0,BQ495*(1+BQ$6/Setup!$C$13)-DO496-FM496)+IF($K496=50,$D496,0)</f>
        <v/>
      </c>
      <c r="BR496">
        <f>MIN(T495*(1+T$6/Setup!$C$13),T$7)</f>
        <v/>
      </c>
      <c r="BS496">
        <f>MIN(U495*(1+U$6/Setup!$C$13),U$7)</f>
        <v/>
      </c>
      <c r="BT496">
        <f>MIN(V495*(1+V$6/Setup!$C$13),V$7)</f>
        <v/>
      </c>
      <c r="BU496">
        <f>MIN(W495*(1+W$6/Setup!$C$13),W$7)</f>
        <v/>
      </c>
      <c r="BV496">
        <f>MIN(X495*(1+X$6/Setup!$C$13),X$7)</f>
        <v/>
      </c>
      <c r="BW496">
        <f>MIN(Y495*(1+Y$6/Setup!$C$13),Y$7)</f>
        <v/>
      </c>
      <c r="BX496">
        <f>MIN(Z495*(1+Z$6/Setup!$C$13),Z$7)</f>
        <v/>
      </c>
      <c r="BY496">
        <f>MIN(AA495*(1+AA$6/Setup!$C$13),AA$7)</f>
        <v/>
      </c>
      <c r="BZ496">
        <f>MIN(AB495*(1+AB$6/Setup!$C$13),AB$7)</f>
        <v/>
      </c>
      <c r="CA496">
        <f>MIN(AC495*(1+AC$6/Setup!$C$13),AC$7)</f>
        <v/>
      </c>
      <c r="CB496">
        <f>MIN(AD495*(1+AD$6/Setup!$C$13),AD$7)</f>
        <v/>
      </c>
      <c r="CC496">
        <f>MIN(AE495*(1+AE$6/Setup!$C$13),AE$7)</f>
        <v/>
      </c>
      <c r="CD496">
        <f>MIN(AF495*(1+AF$6/Setup!$C$13),AF$7)</f>
        <v/>
      </c>
      <c r="CE496">
        <f>MIN(AG495*(1+AG$6/Setup!$C$13),AG$7)</f>
        <v/>
      </c>
      <c r="CF496">
        <f>MIN(AH495*(1+AH$6/Setup!$C$13),AH$7)</f>
        <v/>
      </c>
      <c r="CG496">
        <f>MIN(AI495*(1+AI$6/Setup!$C$13),AI$7)</f>
        <v/>
      </c>
      <c r="CH496">
        <f>MIN(AJ495*(1+AJ$6/Setup!$C$13),AJ$7)</f>
        <v/>
      </c>
      <c r="CI496">
        <f>MIN(AK495*(1+AK$6/Setup!$C$13),AK$7)</f>
        <v/>
      </c>
      <c r="CJ496">
        <f>MIN(AL495*(1+AL$6/Setup!$C$13),AL$7)</f>
        <v/>
      </c>
      <c r="CK496">
        <f>MIN(AM495*(1+AM$6/Setup!$C$13),AM$7)</f>
        <v/>
      </c>
      <c r="CL496">
        <f>MIN(AN495*(1+AN$6/Setup!$C$13),AN$7)</f>
        <v/>
      </c>
      <c r="CM496">
        <f>MIN(AO495*(1+AO$6/Setup!$C$13),AO$7)</f>
        <v/>
      </c>
      <c r="CN496">
        <f>MIN(AP495*(1+AP$6/Setup!$C$13),AP$7)</f>
        <v/>
      </c>
      <c r="CO496">
        <f>MIN(AQ495*(1+AQ$6/Setup!$C$13),AQ$7)</f>
        <v/>
      </c>
      <c r="CP496">
        <f>MIN(AR495*(1+AR$6/Setup!$C$13),AR$7)</f>
        <v/>
      </c>
      <c r="CQ496">
        <f>MIN(AS495*(1+AS$6/Setup!$C$13),AS$7)</f>
        <v/>
      </c>
      <c r="CR496">
        <f>MIN(AT495*(1+AT$6/Setup!$C$13),AT$7)</f>
        <v/>
      </c>
      <c r="CS496">
        <f>MIN(AU495*(1+AU$6/Setup!$C$13),AU$7)</f>
        <v/>
      </c>
      <c r="CT496">
        <f>MIN(AV495*(1+AV$6/Setup!$C$13),AV$7)</f>
        <v/>
      </c>
      <c r="CU496">
        <f>MIN(AW495*(1+AW$6/Setup!$C$13),AW$7)</f>
        <v/>
      </c>
      <c r="CV496">
        <f>MIN(AX495*(1+AX$6/Setup!$C$13),AX$7)</f>
        <v/>
      </c>
      <c r="CW496">
        <f>MIN(AY495*(1+AY$6/Setup!$C$13),AY$7)</f>
        <v/>
      </c>
      <c r="CX496">
        <f>MIN(AZ495*(1+AZ$6/Setup!$C$13),AZ$7)</f>
        <v/>
      </c>
      <c r="CY496">
        <f>MIN(BA495*(1+BA$6/Setup!$C$13),BA$7)</f>
        <v/>
      </c>
      <c r="CZ496">
        <f>MIN(BB495*(1+BB$6/Setup!$C$13),BB$7)</f>
        <v/>
      </c>
      <c r="DA496">
        <f>MIN(BC495*(1+BC$6/Setup!$C$13),BC$7)</f>
        <v/>
      </c>
      <c r="DB496">
        <f>MIN(BD495*(1+BD$6/Setup!$C$13),BD$7)</f>
        <v/>
      </c>
      <c r="DC496">
        <f>MIN(BE495*(1+BE$6/Setup!$C$13),BE$7)</f>
        <v/>
      </c>
      <c r="DD496">
        <f>MIN(BF495*(1+BF$6/Setup!$C$13),BF$7)</f>
        <v/>
      </c>
      <c r="DE496">
        <f>MIN(BG495*(1+BG$6/Setup!$C$13),BG$7)</f>
        <v/>
      </c>
      <c r="DF496">
        <f>MIN(BH495*(1+BH$6/Setup!$C$13),BH$7)</f>
        <v/>
      </c>
      <c r="DG496">
        <f>MIN(BI495*(1+BI$6/Setup!$C$13),BI$7)</f>
        <v/>
      </c>
      <c r="DH496">
        <f>MIN(BJ495*(1+BJ$6/Setup!$C$13),BJ$7)</f>
        <v/>
      </c>
      <c r="DI496">
        <f>MIN(BK495*(1+BK$6/Setup!$C$13),BK$7)</f>
        <v/>
      </c>
      <c r="DJ496">
        <f>MIN(BL495*(1+BL$6/Setup!$C$13),BL$7)</f>
        <v/>
      </c>
      <c r="DK496">
        <f>MIN(BM495*(1+BM$6/Setup!$C$13),BM$7)</f>
        <v/>
      </c>
      <c r="DL496">
        <f>MIN(BN495*(1+BN$6/Setup!$C$13),BN$7)</f>
        <v/>
      </c>
      <c r="DM496">
        <f>MIN(BO495*(1+BO$6/Setup!$C$13),BO$7)</f>
        <v/>
      </c>
      <c r="DN496">
        <f>MIN(BP495*(1+BP$6/Setup!$C$13),BP$7)</f>
        <v/>
      </c>
      <c r="DO496">
        <f>MIN(BQ495*(1+BQ$6/Setup!$C$13),BQ$7)</f>
        <v/>
      </c>
      <c r="DP496">
        <f>MIN(T495*(1+T$6/Setup!$C$13)-BR496,$H496)</f>
        <v/>
      </c>
      <c r="DQ496">
        <f>MIN(U495*(1+U$6/Setup!$C$13)-BS496,MAX(0,$H496-SUM($DP496:DP496)))</f>
        <v/>
      </c>
      <c r="DR496">
        <f>MIN(V495*(1+V$6/Setup!$C$13)-BT496,MAX(0,$H496-SUM($DP496:DQ496)))</f>
        <v/>
      </c>
      <c r="DS496">
        <f>MIN(W495*(1+W$6/Setup!$C$13)-BU496,MAX(0,$H496-SUM($DP496:DR496)))</f>
        <v/>
      </c>
      <c r="DT496">
        <f>MIN(X495*(1+X$6/Setup!$C$13)-BV496,MAX(0,$H496-SUM($DP496:DS496)))</f>
        <v/>
      </c>
      <c r="DU496">
        <f>MIN(Y495*(1+Y$6/Setup!$C$13)-BW496,MAX(0,$H496-SUM($DP496:DT496)))</f>
        <v/>
      </c>
      <c r="DV496">
        <f>MIN(Z495*(1+Z$6/Setup!$C$13)-BX496,MAX(0,$H496-SUM($DP496:DU496)))</f>
        <v/>
      </c>
      <c r="DW496">
        <f>MIN(AA495*(1+AA$6/Setup!$C$13)-BY496,MAX(0,$H496-SUM($DP496:DV496)))</f>
        <v/>
      </c>
      <c r="DX496">
        <f>MIN(AB495*(1+AB$6/Setup!$C$13)-BZ496,MAX(0,$H496-SUM($DP496:DW496)))</f>
        <v/>
      </c>
      <c r="DY496">
        <f>MIN(AC495*(1+AC$6/Setup!$C$13)-CA496,MAX(0,$H496-SUM($DP496:DX496)))</f>
        <v/>
      </c>
      <c r="DZ496">
        <f>MIN(AD495*(1+AD$6/Setup!$C$13)-CB496,MAX(0,$H496-SUM($DP496:DY496)))</f>
        <v/>
      </c>
      <c r="EA496">
        <f>MIN(AE495*(1+AE$6/Setup!$C$13)-CC496,MAX(0,$H496-SUM($DP496:DZ496)))</f>
        <v/>
      </c>
      <c r="EB496">
        <f>MIN(AF495*(1+AF$6/Setup!$C$13)-CD496,MAX(0,$H496-SUM($DP496:EA496)))</f>
        <v/>
      </c>
      <c r="EC496">
        <f>MIN(AG495*(1+AG$6/Setup!$C$13)-CE496,MAX(0,$H496-SUM($DP496:EB496)))</f>
        <v/>
      </c>
      <c r="ED496">
        <f>MIN(AH495*(1+AH$6/Setup!$C$13)-CF496,MAX(0,$H496-SUM($DP496:EC496)))</f>
        <v/>
      </c>
      <c r="EE496">
        <f>MIN(AI495*(1+AI$6/Setup!$C$13)-CG496,MAX(0,$H496-SUM($DP496:ED496)))</f>
        <v/>
      </c>
      <c r="EF496">
        <f>MIN(AJ495*(1+AJ$6/Setup!$C$13)-CH496,MAX(0,$H496-SUM($DP496:EE496)))</f>
        <v/>
      </c>
      <c r="EG496">
        <f>MIN(AK495*(1+AK$6/Setup!$C$13)-CI496,MAX(0,$H496-SUM($DP496:EF496)))</f>
        <v/>
      </c>
      <c r="EH496">
        <f>MIN(AL495*(1+AL$6/Setup!$C$13)-CJ496,MAX(0,$H496-SUM($DP496:EG496)))</f>
        <v/>
      </c>
      <c r="EI496">
        <f>MIN(AM495*(1+AM$6/Setup!$C$13)-CK496,MAX(0,$H496-SUM($DP496:EH496)))</f>
        <v/>
      </c>
      <c r="EJ496">
        <f>MIN(AN495*(1+AN$6/Setup!$C$13)-CL496,MAX(0,$H496-SUM($DP496:EI496)))</f>
        <v/>
      </c>
      <c r="EK496">
        <f>MIN(AO495*(1+AO$6/Setup!$C$13)-CM496,MAX(0,$H496-SUM($DP496:EJ496)))</f>
        <v/>
      </c>
      <c r="EL496">
        <f>MIN(AP495*(1+AP$6/Setup!$C$13)-CN496,MAX(0,$H496-SUM($DP496:EK496)))</f>
        <v/>
      </c>
      <c r="EM496">
        <f>MIN(AQ495*(1+AQ$6/Setup!$C$13)-CO496,MAX(0,$H496-SUM($DP496:EL496)))</f>
        <v/>
      </c>
      <c r="EN496">
        <f>MIN(AR495*(1+AR$6/Setup!$C$13)-CP496,MAX(0,$H496-SUM($DP496:EM496)))</f>
        <v/>
      </c>
      <c r="EO496">
        <f>MIN(AS495*(1+AS$6/Setup!$C$13)-CQ496,MAX(0,$H496-SUM($DP496:EN496)))</f>
        <v/>
      </c>
      <c r="EP496">
        <f>MIN(AT495*(1+AT$6/Setup!$C$13)-CR496,MAX(0,$H496-SUM($DP496:EO496)))</f>
        <v/>
      </c>
      <c r="EQ496">
        <f>MIN(AU495*(1+AU$6/Setup!$C$13)-CS496,MAX(0,$H496-SUM($DP496:EP496)))</f>
        <v/>
      </c>
      <c r="ER496">
        <f>MIN(AV495*(1+AV$6/Setup!$C$13)-CT496,MAX(0,$H496-SUM($DP496:EQ496)))</f>
        <v/>
      </c>
      <c r="ES496">
        <f>MIN(AW495*(1+AW$6/Setup!$C$13)-CU496,MAX(0,$H496-SUM($DP496:ER496)))</f>
        <v/>
      </c>
      <c r="ET496">
        <f>MIN(AX495*(1+AX$6/Setup!$C$13)-CV496,MAX(0,$H496-SUM($DP496:ES496)))</f>
        <v/>
      </c>
      <c r="EU496">
        <f>MIN(AY495*(1+AY$6/Setup!$C$13)-CW496,MAX(0,$H496-SUM($DP496:ET496)))</f>
        <v/>
      </c>
      <c r="EV496">
        <f>MIN(AZ495*(1+AZ$6/Setup!$C$13)-CX496,MAX(0,$H496-SUM($DP496:EU496)))</f>
        <v/>
      </c>
      <c r="EW496">
        <f>MIN(BA495*(1+BA$6/Setup!$C$13)-CY496,MAX(0,$H496-SUM($DP496:EV496)))</f>
        <v/>
      </c>
      <c r="EX496">
        <f>MIN(BB495*(1+BB$6/Setup!$C$13)-CZ496,MAX(0,$H496-SUM($DP496:EW496)))</f>
        <v/>
      </c>
      <c r="EY496">
        <f>MIN(BC495*(1+BC$6/Setup!$C$13)-DA496,MAX(0,$H496-SUM($DP496:EX496)))</f>
        <v/>
      </c>
      <c r="EZ496">
        <f>MIN(BD495*(1+BD$6/Setup!$C$13)-DB496,MAX(0,$H496-SUM($DP496:EY496)))</f>
        <v/>
      </c>
      <c r="FA496">
        <f>MIN(BE495*(1+BE$6/Setup!$C$13)-DC496,MAX(0,$H496-SUM($DP496:EZ496)))</f>
        <v/>
      </c>
      <c r="FB496">
        <f>MIN(BF495*(1+BF$6/Setup!$C$13)-DD496,MAX(0,$H496-SUM($DP496:FA496)))</f>
        <v/>
      </c>
      <c r="FC496">
        <f>MIN(BG495*(1+BG$6/Setup!$C$13)-DE496,MAX(0,$H496-SUM($DP496:FB496)))</f>
        <v/>
      </c>
      <c r="FD496">
        <f>MIN(BH495*(1+BH$6/Setup!$C$13)-DF496,MAX(0,$H496-SUM($DP496:FC496)))</f>
        <v/>
      </c>
      <c r="FE496">
        <f>MIN(BI495*(1+BI$6/Setup!$C$13)-DG496,MAX(0,$H496-SUM($DP496:FD496)))</f>
        <v/>
      </c>
      <c r="FF496">
        <f>MIN(BJ495*(1+BJ$6/Setup!$C$13)-DH496,MAX(0,$H496-SUM($DP496:FE496)))</f>
        <v/>
      </c>
      <c r="FG496">
        <f>MIN(BK495*(1+BK$6/Setup!$C$13)-DI496,MAX(0,$H496-SUM($DP496:FF496)))</f>
        <v/>
      </c>
      <c r="FH496">
        <f>MIN(BL495*(1+BL$6/Setup!$C$13)-DJ496,MAX(0,$H496-SUM($DP496:FG496)))</f>
        <v/>
      </c>
      <c r="FI496">
        <f>MIN(BM495*(1+BM$6/Setup!$C$13)-DK496,MAX(0,$H496-SUM($DP496:FH496)))</f>
        <v/>
      </c>
      <c r="FJ496">
        <f>MIN(BN495*(1+BN$6/Setup!$C$13)-DL496,MAX(0,$H496-SUM($DP496:FI496)))</f>
        <v/>
      </c>
      <c r="FK496">
        <f>MIN(BO495*(1+BO$6/Setup!$C$13)-DM496,MAX(0,$H496-SUM($DP496:FJ496)))</f>
        <v/>
      </c>
      <c r="FL496">
        <f>MIN(BP495*(1+BP$6/Setup!$C$13)-DN496,MAX(0,$H496-SUM($DP496:FK496)))</f>
        <v/>
      </c>
      <c r="FM496">
        <f>MIN(BQ495*(1+BQ$6/Setup!$C$13)-DO496,MAX(0,$H496-SUM($DP496:FL496)))</f>
        <v/>
      </c>
    </row>
    <row r="497">
      <c r="A497">
        <f>A496+1</f>
        <v/>
      </c>
      <c r="B497">
        <f>IF(Setup!$C$6="Every week",Setup!$C$7+7*(A497-1),IF(Setup!$C$6="Every 2 weeks",Setup!$C$7+14*(A497-1),IF(Setup!$C$6="Every month",EDATE(Setup!$C$7,A497-1),EOMONTH(Setup!$C$7,INT((A497-1+Setup!$C$20)/2)-1)+MIN(IF(MOD(A497-1+Setup!$C$20,2)=0,Setup!$C$18,Setup!$C$19),DAY(EOMONTH(Setup!$C$7,INT((A497-1+Setup!$C$20)/2)))))))</f>
        <v/>
      </c>
      <c r="C497">
        <f>N('Paycheck Plan'!J493)</f>
        <v/>
      </c>
      <c r="D497">
        <f>N('Paycheck Plan'!K493)</f>
        <v/>
      </c>
      <c r="E497">
        <f>MIN(MAX(0,Setup!$C$10-F496),MAX(0,Setup!$C$8+C497-G497))</f>
        <v/>
      </c>
      <c r="F497">
        <f>F496+E497</f>
        <v/>
      </c>
      <c r="G497">
        <f>MIN(Setup!$C$14,MAX(0,Setup!$C$8+C497))</f>
        <v/>
      </c>
      <c r="H497">
        <f>MAX(0,Setup!$C$8+C497-G497-E497)+SUM($T$7:$BQ$7)-SUM(BR497:DO497)</f>
        <v/>
      </c>
      <c r="I497">
        <f>SUMPRODUCT(T496:BQ496,$T$6:$BQ$6)/Setup!$C$13</f>
        <v/>
      </c>
      <c r="J497">
        <f>SUM(T497:BQ497)</f>
        <v/>
      </c>
      <c r="K497">
        <f>IF(MAX(DP497:FM497)&gt;0,MATCH(MAX(DP497:FM497),DP497:FM497,0),1)</f>
        <v/>
      </c>
      <c r="T497">
        <f>MAX(0,T496*(1+T$6/Setup!$C$13)-BR497-DP497)+IF($K497=1,$D497,0)</f>
        <v/>
      </c>
      <c r="U497">
        <f>MAX(0,U496*(1+U$6/Setup!$C$13)-BS497-DQ497)+IF($K497=2,$D497,0)</f>
        <v/>
      </c>
      <c r="V497">
        <f>MAX(0,V496*(1+V$6/Setup!$C$13)-BT497-DR497)+IF($K497=3,$D497,0)</f>
        <v/>
      </c>
      <c r="W497">
        <f>MAX(0,W496*(1+W$6/Setup!$C$13)-BU497-DS497)+IF($K497=4,$D497,0)</f>
        <v/>
      </c>
      <c r="X497">
        <f>MAX(0,X496*(1+X$6/Setup!$C$13)-BV497-DT497)+IF($K497=5,$D497,0)</f>
        <v/>
      </c>
      <c r="Y497">
        <f>MAX(0,Y496*(1+Y$6/Setup!$C$13)-BW497-DU497)+IF($K497=6,$D497,0)</f>
        <v/>
      </c>
      <c r="Z497">
        <f>MAX(0,Z496*(1+Z$6/Setup!$C$13)-BX497-DV497)+IF($K497=7,$D497,0)</f>
        <v/>
      </c>
      <c r="AA497">
        <f>MAX(0,AA496*(1+AA$6/Setup!$C$13)-BY497-DW497)+IF($K497=8,$D497,0)</f>
        <v/>
      </c>
      <c r="AB497">
        <f>MAX(0,AB496*(1+AB$6/Setup!$C$13)-BZ497-DX497)+IF($K497=9,$D497,0)</f>
        <v/>
      </c>
      <c r="AC497">
        <f>MAX(0,AC496*(1+AC$6/Setup!$C$13)-CA497-DY497)+IF($K497=10,$D497,0)</f>
        <v/>
      </c>
      <c r="AD497">
        <f>MAX(0,AD496*(1+AD$6/Setup!$C$13)-CB497-DZ497)+IF($K497=11,$D497,0)</f>
        <v/>
      </c>
      <c r="AE497">
        <f>MAX(0,AE496*(1+AE$6/Setup!$C$13)-CC497-EA497)+IF($K497=12,$D497,0)</f>
        <v/>
      </c>
      <c r="AF497">
        <f>MAX(0,AF496*(1+AF$6/Setup!$C$13)-CD497-EB497)+IF($K497=13,$D497,0)</f>
        <v/>
      </c>
      <c r="AG497">
        <f>MAX(0,AG496*(1+AG$6/Setup!$C$13)-CE497-EC497)+IF($K497=14,$D497,0)</f>
        <v/>
      </c>
      <c r="AH497">
        <f>MAX(0,AH496*(1+AH$6/Setup!$C$13)-CF497-ED497)+IF($K497=15,$D497,0)</f>
        <v/>
      </c>
      <c r="AI497">
        <f>MAX(0,AI496*(1+AI$6/Setup!$C$13)-CG497-EE497)+IF($K497=16,$D497,0)</f>
        <v/>
      </c>
      <c r="AJ497">
        <f>MAX(0,AJ496*(1+AJ$6/Setup!$C$13)-CH497-EF497)+IF($K497=17,$D497,0)</f>
        <v/>
      </c>
      <c r="AK497">
        <f>MAX(0,AK496*(1+AK$6/Setup!$C$13)-CI497-EG497)+IF($K497=18,$D497,0)</f>
        <v/>
      </c>
      <c r="AL497">
        <f>MAX(0,AL496*(1+AL$6/Setup!$C$13)-CJ497-EH497)+IF($K497=19,$D497,0)</f>
        <v/>
      </c>
      <c r="AM497">
        <f>MAX(0,AM496*(1+AM$6/Setup!$C$13)-CK497-EI497)+IF($K497=20,$D497,0)</f>
        <v/>
      </c>
      <c r="AN497">
        <f>MAX(0,AN496*(1+AN$6/Setup!$C$13)-CL497-EJ497)+IF($K497=21,$D497,0)</f>
        <v/>
      </c>
      <c r="AO497">
        <f>MAX(0,AO496*(1+AO$6/Setup!$C$13)-CM497-EK497)+IF($K497=22,$D497,0)</f>
        <v/>
      </c>
      <c r="AP497">
        <f>MAX(0,AP496*(1+AP$6/Setup!$C$13)-CN497-EL497)+IF($K497=23,$D497,0)</f>
        <v/>
      </c>
      <c r="AQ497">
        <f>MAX(0,AQ496*(1+AQ$6/Setup!$C$13)-CO497-EM497)+IF($K497=24,$D497,0)</f>
        <v/>
      </c>
      <c r="AR497">
        <f>MAX(0,AR496*(1+AR$6/Setup!$C$13)-CP497-EN497)+IF($K497=25,$D497,0)</f>
        <v/>
      </c>
      <c r="AS497">
        <f>MAX(0,AS496*(1+AS$6/Setup!$C$13)-CQ497-EO497)+IF($K497=26,$D497,0)</f>
        <v/>
      </c>
      <c r="AT497">
        <f>MAX(0,AT496*(1+AT$6/Setup!$C$13)-CR497-EP497)+IF($K497=27,$D497,0)</f>
        <v/>
      </c>
      <c r="AU497">
        <f>MAX(0,AU496*(1+AU$6/Setup!$C$13)-CS497-EQ497)+IF($K497=28,$D497,0)</f>
        <v/>
      </c>
      <c r="AV497">
        <f>MAX(0,AV496*(1+AV$6/Setup!$C$13)-CT497-ER497)+IF($K497=29,$D497,0)</f>
        <v/>
      </c>
      <c r="AW497">
        <f>MAX(0,AW496*(1+AW$6/Setup!$C$13)-CU497-ES497)+IF($K497=30,$D497,0)</f>
        <v/>
      </c>
      <c r="AX497">
        <f>MAX(0,AX496*(1+AX$6/Setup!$C$13)-CV497-ET497)+IF($K497=31,$D497,0)</f>
        <v/>
      </c>
      <c r="AY497">
        <f>MAX(0,AY496*(1+AY$6/Setup!$C$13)-CW497-EU497)+IF($K497=32,$D497,0)</f>
        <v/>
      </c>
      <c r="AZ497">
        <f>MAX(0,AZ496*(1+AZ$6/Setup!$C$13)-CX497-EV497)+IF($K497=33,$D497,0)</f>
        <v/>
      </c>
      <c r="BA497">
        <f>MAX(0,BA496*(1+BA$6/Setup!$C$13)-CY497-EW497)+IF($K497=34,$D497,0)</f>
        <v/>
      </c>
      <c r="BB497">
        <f>MAX(0,BB496*(1+BB$6/Setup!$C$13)-CZ497-EX497)+IF($K497=35,$D497,0)</f>
        <v/>
      </c>
      <c r="BC497">
        <f>MAX(0,BC496*(1+BC$6/Setup!$C$13)-DA497-EY497)+IF($K497=36,$D497,0)</f>
        <v/>
      </c>
      <c r="BD497">
        <f>MAX(0,BD496*(1+BD$6/Setup!$C$13)-DB497-EZ497)+IF($K497=37,$D497,0)</f>
        <v/>
      </c>
      <c r="BE497">
        <f>MAX(0,BE496*(1+BE$6/Setup!$C$13)-DC497-FA497)+IF($K497=38,$D497,0)</f>
        <v/>
      </c>
      <c r="BF497">
        <f>MAX(0,BF496*(1+BF$6/Setup!$C$13)-DD497-FB497)+IF($K497=39,$D497,0)</f>
        <v/>
      </c>
      <c r="BG497">
        <f>MAX(0,BG496*(1+BG$6/Setup!$C$13)-DE497-FC497)+IF($K497=40,$D497,0)</f>
        <v/>
      </c>
      <c r="BH497">
        <f>MAX(0,BH496*(1+BH$6/Setup!$C$13)-DF497-FD497)+IF($K497=41,$D497,0)</f>
        <v/>
      </c>
      <c r="BI497">
        <f>MAX(0,BI496*(1+BI$6/Setup!$C$13)-DG497-FE497)+IF($K497=42,$D497,0)</f>
        <v/>
      </c>
      <c r="BJ497">
        <f>MAX(0,BJ496*(1+BJ$6/Setup!$C$13)-DH497-FF497)+IF($K497=43,$D497,0)</f>
        <v/>
      </c>
      <c r="BK497">
        <f>MAX(0,BK496*(1+BK$6/Setup!$C$13)-DI497-FG497)+IF($K497=44,$D497,0)</f>
        <v/>
      </c>
      <c r="BL497">
        <f>MAX(0,BL496*(1+BL$6/Setup!$C$13)-DJ497-FH497)+IF($K497=45,$D497,0)</f>
        <v/>
      </c>
      <c r="BM497">
        <f>MAX(0,BM496*(1+BM$6/Setup!$C$13)-DK497-FI497)+IF($K497=46,$D497,0)</f>
        <v/>
      </c>
      <c r="BN497">
        <f>MAX(0,BN496*(1+BN$6/Setup!$C$13)-DL497-FJ497)+IF($K497=47,$D497,0)</f>
        <v/>
      </c>
      <c r="BO497">
        <f>MAX(0,BO496*(1+BO$6/Setup!$C$13)-DM497-FK497)+IF($K497=48,$D497,0)</f>
        <v/>
      </c>
      <c r="BP497">
        <f>MAX(0,BP496*(1+BP$6/Setup!$C$13)-DN497-FL497)+IF($K497=49,$D497,0)</f>
        <v/>
      </c>
      <c r="BQ497">
        <f>MAX(0,BQ496*(1+BQ$6/Setup!$C$13)-DO497-FM497)+IF($K497=50,$D497,0)</f>
        <v/>
      </c>
      <c r="BR497">
        <f>MIN(T496*(1+T$6/Setup!$C$13),T$7)</f>
        <v/>
      </c>
      <c r="BS497">
        <f>MIN(U496*(1+U$6/Setup!$C$13),U$7)</f>
        <v/>
      </c>
      <c r="BT497">
        <f>MIN(V496*(1+V$6/Setup!$C$13),V$7)</f>
        <v/>
      </c>
      <c r="BU497">
        <f>MIN(W496*(1+W$6/Setup!$C$13),W$7)</f>
        <v/>
      </c>
      <c r="BV497">
        <f>MIN(X496*(1+X$6/Setup!$C$13),X$7)</f>
        <v/>
      </c>
      <c r="BW497">
        <f>MIN(Y496*(1+Y$6/Setup!$C$13),Y$7)</f>
        <v/>
      </c>
      <c r="BX497">
        <f>MIN(Z496*(1+Z$6/Setup!$C$13),Z$7)</f>
        <v/>
      </c>
      <c r="BY497">
        <f>MIN(AA496*(1+AA$6/Setup!$C$13),AA$7)</f>
        <v/>
      </c>
      <c r="BZ497">
        <f>MIN(AB496*(1+AB$6/Setup!$C$13),AB$7)</f>
        <v/>
      </c>
      <c r="CA497">
        <f>MIN(AC496*(1+AC$6/Setup!$C$13),AC$7)</f>
        <v/>
      </c>
      <c r="CB497">
        <f>MIN(AD496*(1+AD$6/Setup!$C$13),AD$7)</f>
        <v/>
      </c>
      <c r="CC497">
        <f>MIN(AE496*(1+AE$6/Setup!$C$13),AE$7)</f>
        <v/>
      </c>
      <c r="CD497">
        <f>MIN(AF496*(1+AF$6/Setup!$C$13),AF$7)</f>
        <v/>
      </c>
      <c r="CE497">
        <f>MIN(AG496*(1+AG$6/Setup!$C$13),AG$7)</f>
        <v/>
      </c>
      <c r="CF497">
        <f>MIN(AH496*(1+AH$6/Setup!$C$13),AH$7)</f>
        <v/>
      </c>
      <c r="CG497">
        <f>MIN(AI496*(1+AI$6/Setup!$C$13),AI$7)</f>
        <v/>
      </c>
      <c r="CH497">
        <f>MIN(AJ496*(1+AJ$6/Setup!$C$13),AJ$7)</f>
        <v/>
      </c>
      <c r="CI497">
        <f>MIN(AK496*(1+AK$6/Setup!$C$13),AK$7)</f>
        <v/>
      </c>
      <c r="CJ497">
        <f>MIN(AL496*(1+AL$6/Setup!$C$13),AL$7)</f>
        <v/>
      </c>
      <c r="CK497">
        <f>MIN(AM496*(1+AM$6/Setup!$C$13),AM$7)</f>
        <v/>
      </c>
      <c r="CL497">
        <f>MIN(AN496*(1+AN$6/Setup!$C$13),AN$7)</f>
        <v/>
      </c>
      <c r="CM497">
        <f>MIN(AO496*(1+AO$6/Setup!$C$13),AO$7)</f>
        <v/>
      </c>
      <c r="CN497">
        <f>MIN(AP496*(1+AP$6/Setup!$C$13),AP$7)</f>
        <v/>
      </c>
      <c r="CO497">
        <f>MIN(AQ496*(1+AQ$6/Setup!$C$13),AQ$7)</f>
        <v/>
      </c>
      <c r="CP497">
        <f>MIN(AR496*(1+AR$6/Setup!$C$13),AR$7)</f>
        <v/>
      </c>
      <c r="CQ497">
        <f>MIN(AS496*(1+AS$6/Setup!$C$13),AS$7)</f>
        <v/>
      </c>
      <c r="CR497">
        <f>MIN(AT496*(1+AT$6/Setup!$C$13),AT$7)</f>
        <v/>
      </c>
      <c r="CS497">
        <f>MIN(AU496*(1+AU$6/Setup!$C$13),AU$7)</f>
        <v/>
      </c>
      <c r="CT497">
        <f>MIN(AV496*(1+AV$6/Setup!$C$13),AV$7)</f>
        <v/>
      </c>
      <c r="CU497">
        <f>MIN(AW496*(1+AW$6/Setup!$C$13),AW$7)</f>
        <v/>
      </c>
      <c r="CV497">
        <f>MIN(AX496*(1+AX$6/Setup!$C$13),AX$7)</f>
        <v/>
      </c>
      <c r="CW497">
        <f>MIN(AY496*(1+AY$6/Setup!$C$13),AY$7)</f>
        <v/>
      </c>
      <c r="CX497">
        <f>MIN(AZ496*(1+AZ$6/Setup!$C$13),AZ$7)</f>
        <v/>
      </c>
      <c r="CY497">
        <f>MIN(BA496*(1+BA$6/Setup!$C$13),BA$7)</f>
        <v/>
      </c>
      <c r="CZ497">
        <f>MIN(BB496*(1+BB$6/Setup!$C$13),BB$7)</f>
        <v/>
      </c>
      <c r="DA497">
        <f>MIN(BC496*(1+BC$6/Setup!$C$13),BC$7)</f>
        <v/>
      </c>
      <c r="DB497">
        <f>MIN(BD496*(1+BD$6/Setup!$C$13),BD$7)</f>
        <v/>
      </c>
      <c r="DC497">
        <f>MIN(BE496*(1+BE$6/Setup!$C$13),BE$7)</f>
        <v/>
      </c>
      <c r="DD497">
        <f>MIN(BF496*(1+BF$6/Setup!$C$13),BF$7)</f>
        <v/>
      </c>
      <c r="DE497">
        <f>MIN(BG496*(1+BG$6/Setup!$C$13),BG$7)</f>
        <v/>
      </c>
      <c r="DF497">
        <f>MIN(BH496*(1+BH$6/Setup!$C$13),BH$7)</f>
        <v/>
      </c>
      <c r="DG497">
        <f>MIN(BI496*(1+BI$6/Setup!$C$13),BI$7)</f>
        <v/>
      </c>
      <c r="DH497">
        <f>MIN(BJ496*(1+BJ$6/Setup!$C$13),BJ$7)</f>
        <v/>
      </c>
      <c r="DI497">
        <f>MIN(BK496*(1+BK$6/Setup!$C$13),BK$7)</f>
        <v/>
      </c>
      <c r="DJ497">
        <f>MIN(BL496*(1+BL$6/Setup!$C$13),BL$7)</f>
        <v/>
      </c>
      <c r="DK497">
        <f>MIN(BM496*(1+BM$6/Setup!$C$13),BM$7)</f>
        <v/>
      </c>
      <c r="DL497">
        <f>MIN(BN496*(1+BN$6/Setup!$C$13),BN$7)</f>
        <v/>
      </c>
      <c r="DM497">
        <f>MIN(BO496*(1+BO$6/Setup!$C$13),BO$7)</f>
        <v/>
      </c>
      <c r="DN497">
        <f>MIN(BP496*(1+BP$6/Setup!$C$13),BP$7)</f>
        <v/>
      </c>
      <c r="DO497">
        <f>MIN(BQ496*(1+BQ$6/Setup!$C$13),BQ$7)</f>
        <v/>
      </c>
      <c r="DP497">
        <f>MIN(T496*(1+T$6/Setup!$C$13)-BR497,$H497)</f>
        <v/>
      </c>
      <c r="DQ497">
        <f>MIN(U496*(1+U$6/Setup!$C$13)-BS497,MAX(0,$H497-SUM($DP497:DP497)))</f>
        <v/>
      </c>
      <c r="DR497">
        <f>MIN(V496*(1+V$6/Setup!$C$13)-BT497,MAX(0,$H497-SUM($DP497:DQ497)))</f>
        <v/>
      </c>
      <c r="DS497">
        <f>MIN(W496*(1+W$6/Setup!$C$13)-BU497,MAX(0,$H497-SUM($DP497:DR497)))</f>
        <v/>
      </c>
      <c r="DT497">
        <f>MIN(X496*(1+X$6/Setup!$C$13)-BV497,MAX(0,$H497-SUM($DP497:DS497)))</f>
        <v/>
      </c>
      <c r="DU497">
        <f>MIN(Y496*(1+Y$6/Setup!$C$13)-BW497,MAX(0,$H497-SUM($DP497:DT497)))</f>
        <v/>
      </c>
      <c r="DV497">
        <f>MIN(Z496*(1+Z$6/Setup!$C$13)-BX497,MAX(0,$H497-SUM($DP497:DU497)))</f>
        <v/>
      </c>
      <c r="DW497">
        <f>MIN(AA496*(1+AA$6/Setup!$C$13)-BY497,MAX(0,$H497-SUM($DP497:DV497)))</f>
        <v/>
      </c>
      <c r="DX497">
        <f>MIN(AB496*(1+AB$6/Setup!$C$13)-BZ497,MAX(0,$H497-SUM($DP497:DW497)))</f>
        <v/>
      </c>
      <c r="DY497">
        <f>MIN(AC496*(1+AC$6/Setup!$C$13)-CA497,MAX(0,$H497-SUM($DP497:DX497)))</f>
        <v/>
      </c>
      <c r="DZ497">
        <f>MIN(AD496*(1+AD$6/Setup!$C$13)-CB497,MAX(0,$H497-SUM($DP497:DY497)))</f>
        <v/>
      </c>
      <c r="EA497">
        <f>MIN(AE496*(1+AE$6/Setup!$C$13)-CC497,MAX(0,$H497-SUM($DP497:DZ497)))</f>
        <v/>
      </c>
      <c r="EB497">
        <f>MIN(AF496*(1+AF$6/Setup!$C$13)-CD497,MAX(0,$H497-SUM($DP497:EA497)))</f>
        <v/>
      </c>
      <c r="EC497">
        <f>MIN(AG496*(1+AG$6/Setup!$C$13)-CE497,MAX(0,$H497-SUM($DP497:EB497)))</f>
        <v/>
      </c>
      <c r="ED497">
        <f>MIN(AH496*(1+AH$6/Setup!$C$13)-CF497,MAX(0,$H497-SUM($DP497:EC497)))</f>
        <v/>
      </c>
      <c r="EE497">
        <f>MIN(AI496*(1+AI$6/Setup!$C$13)-CG497,MAX(0,$H497-SUM($DP497:ED497)))</f>
        <v/>
      </c>
      <c r="EF497">
        <f>MIN(AJ496*(1+AJ$6/Setup!$C$13)-CH497,MAX(0,$H497-SUM($DP497:EE497)))</f>
        <v/>
      </c>
      <c r="EG497">
        <f>MIN(AK496*(1+AK$6/Setup!$C$13)-CI497,MAX(0,$H497-SUM($DP497:EF497)))</f>
        <v/>
      </c>
      <c r="EH497">
        <f>MIN(AL496*(1+AL$6/Setup!$C$13)-CJ497,MAX(0,$H497-SUM($DP497:EG497)))</f>
        <v/>
      </c>
      <c r="EI497">
        <f>MIN(AM496*(1+AM$6/Setup!$C$13)-CK497,MAX(0,$H497-SUM($DP497:EH497)))</f>
        <v/>
      </c>
      <c r="EJ497">
        <f>MIN(AN496*(1+AN$6/Setup!$C$13)-CL497,MAX(0,$H497-SUM($DP497:EI497)))</f>
        <v/>
      </c>
      <c r="EK497">
        <f>MIN(AO496*(1+AO$6/Setup!$C$13)-CM497,MAX(0,$H497-SUM($DP497:EJ497)))</f>
        <v/>
      </c>
      <c r="EL497">
        <f>MIN(AP496*(1+AP$6/Setup!$C$13)-CN497,MAX(0,$H497-SUM($DP497:EK497)))</f>
        <v/>
      </c>
      <c r="EM497">
        <f>MIN(AQ496*(1+AQ$6/Setup!$C$13)-CO497,MAX(0,$H497-SUM($DP497:EL497)))</f>
        <v/>
      </c>
      <c r="EN497">
        <f>MIN(AR496*(1+AR$6/Setup!$C$13)-CP497,MAX(0,$H497-SUM($DP497:EM497)))</f>
        <v/>
      </c>
      <c r="EO497">
        <f>MIN(AS496*(1+AS$6/Setup!$C$13)-CQ497,MAX(0,$H497-SUM($DP497:EN497)))</f>
        <v/>
      </c>
      <c r="EP497">
        <f>MIN(AT496*(1+AT$6/Setup!$C$13)-CR497,MAX(0,$H497-SUM($DP497:EO497)))</f>
        <v/>
      </c>
      <c r="EQ497">
        <f>MIN(AU496*(1+AU$6/Setup!$C$13)-CS497,MAX(0,$H497-SUM($DP497:EP497)))</f>
        <v/>
      </c>
      <c r="ER497">
        <f>MIN(AV496*(1+AV$6/Setup!$C$13)-CT497,MAX(0,$H497-SUM($DP497:EQ497)))</f>
        <v/>
      </c>
      <c r="ES497">
        <f>MIN(AW496*(1+AW$6/Setup!$C$13)-CU497,MAX(0,$H497-SUM($DP497:ER497)))</f>
        <v/>
      </c>
      <c r="ET497">
        <f>MIN(AX496*(1+AX$6/Setup!$C$13)-CV497,MAX(0,$H497-SUM($DP497:ES497)))</f>
        <v/>
      </c>
      <c r="EU497">
        <f>MIN(AY496*(1+AY$6/Setup!$C$13)-CW497,MAX(0,$H497-SUM($DP497:ET497)))</f>
        <v/>
      </c>
      <c r="EV497">
        <f>MIN(AZ496*(1+AZ$6/Setup!$C$13)-CX497,MAX(0,$H497-SUM($DP497:EU497)))</f>
        <v/>
      </c>
      <c r="EW497">
        <f>MIN(BA496*(1+BA$6/Setup!$C$13)-CY497,MAX(0,$H497-SUM($DP497:EV497)))</f>
        <v/>
      </c>
      <c r="EX497">
        <f>MIN(BB496*(1+BB$6/Setup!$C$13)-CZ497,MAX(0,$H497-SUM($DP497:EW497)))</f>
        <v/>
      </c>
      <c r="EY497">
        <f>MIN(BC496*(1+BC$6/Setup!$C$13)-DA497,MAX(0,$H497-SUM($DP497:EX497)))</f>
        <v/>
      </c>
      <c r="EZ497">
        <f>MIN(BD496*(1+BD$6/Setup!$C$13)-DB497,MAX(0,$H497-SUM($DP497:EY497)))</f>
        <v/>
      </c>
      <c r="FA497">
        <f>MIN(BE496*(1+BE$6/Setup!$C$13)-DC497,MAX(0,$H497-SUM($DP497:EZ497)))</f>
        <v/>
      </c>
      <c r="FB497">
        <f>MIN(BF496*(1+BF$6/Setup!$C$13)-DD497,MAX(0,$H497-SUM($DP497:FA497)))</f>
        <v/>
      </c>
      <c r="FC497">
        <f>MIN(BG496*(1+BG$6/Setup!$C$13)-DE497,MAX(0,$H497-SUM($DP497:FB497)))</f>
        <v/>
      </c>
      <c r="FD497">
        <f>MIN(BH496*(1+BH$6/Setup!$C$13)-DF497,MAX(0,$H497-SUM($DP497:FC497)))</f>
        <v/>
      </c>
      <c r="FE497">
        <f>MIN(BI496*(1+BI$6/Setup!$C$13)-DG497,MAX(0,$H497-SUM($DP497:FD497)))</f>
        <v/>
      </c>
      <c r="FF497">
        <f>MIN(BJ496*(1+BJ$6/Setup!$C$13)-DH497,MAX(0,$H497-SUM($DP497:FE497)))</f>
        <v/>
      </c>
      <c r="FG497">
        <f>MIN(BK496*(1+BK$6/Setup!$C$13)-DI497,MAX(0,$H497-SUM($DP497:FF497)))</f>
        <v/>
      </c>
      <c r="FH497">
        <f>MIN(BL496*(1+BL$6/Setup!$C$13)-DJ497,MAX(0,$H497-SUM($DP497:FG497)))</f>
        <v/>
      </c>
      <c r="FI497">
        <f>MIN(BM496*(1+BM$6/Setup!$C$13)-DK497,MAX(0,$H497-SUM($DP497:FH497)))</f>
        <v/>
      </c>
      <c r="FJ497">
        <f>MIN(BN496*(1+BN$6/Setup!$C$13)-DL497,MAX(0,$H497-SUM($DP497:FI497)))</f>
        <v/>
      </c>
      <c r="FK497">
        <f>MIN(BO496*(1+BO$6/Setup!$C$13)-DM497,MAX(0,$H497-SUM($DP497:FJ497)))</f>
        <v/>
      </c>
      <c r="FL497">
        <f>MIN(BP496*(1+BP$6/Setup!$C$13)-DN497,MAX(0,$H497-SUM($DP497:FK497)))</f>
        <v/>
      </c>
      <c r="FM497">
        <f>MIN(BQ496*(1+BQ$6/Setup!$C$13)-DO497,MAX(0,$H497-SUM($DP497:FL497)))</f>
        <v/>
      </c>
    </row>
    <row r="498">
      <c r="A498">
        <f>A497+1</f>
        <v/>
      </c>
      <c r="B498">
        <f>IF(Setup!$C$6="Every week",Setup!$C$7+7*(A498-1),IF(Setup!$C$6="Every 2 weeks",Setup!$C$7+14*(A498-1),IF(Setup!$C$6="Every month",EDATE(Setup!$C$7,A498-1),EOMONTH(Setup!$C$7,INT((A498-1+Setup!$C$20)/2)-1)+MIN(IF(MOD(A498-1+Setup!$C$20,2)=0,Setup!$C$18,Setup!$C$19),DAY(EOMONTH(Setup!$C$7,INT((A498-1+Setup!$C$20)/2)))))))</f>
        <v/>
      </c>
      <c r="C498">
        <f>N('Paycheck Plan'!J494)</f>
        <v/>
      </c>
      <c r="D498">
        <f>N('Paycheck Plan'!K494)</f>
        <v/>
      </c>
      <c r="E498">
        <f>MIN(MAX(0,Setup!$C$10-F497),MAX(0,Setup!$C$8+C498-G498))</f>
        <v/>
      </c>
      <c r="F498">
        <f>F497+E498</f>
        <v/>
      </c>
      <c r="G498">
        <f>MIN(Setup!$C$14,MAX(0,Setup!$C$8+C498))</f>
        <v/>
      </c>
      <c r="H498">
        <f>MAX(0,Setup!$C$8+C498-G498-E498)+SUM($T$7:$BQ$7)-SUM(BR498:DO498)</f>
        <v/>
      </c>
      <c r="I498">
        <f>SUMPRODUCT(T497:BQ497,$T$6:$BQ$6)/Setup!$C$13</f>
        <v/>
      </c>
      <c r="J498">
        <f>SUM(T498:BQ498)</f>
        <v/>
      </c>
      <c r="K498">
        <f>IF(MAX(DP498:FM498)&gt;0,MATCH(MAX(DP498:FM498),DP498:FM498,0),1)</f>
        <v/>
      </c>
      <c r="T498">
        <f>MAX(0,T497*(1+T$6/Setup!$C$13)-BR498-DP498)+IF($K498=1,$D498,0)</f>
        <v/>
      </c>
      <c r="U498">
        <f>MAX(0,U497*(1+U$6/Setup!$C$13)-BS498-DQ498)+IF($K498=2,$D498,0)</f>
        <v/>
      </c>
      <c r="V498">
        <f>MAX(0,V497*(1+V$6/Setup!$C$13)-BT498-DR498)+IF($K498=3,$D498,0)</f>
        <v/>
      </c>
      <c r="W498">
        <f>MAX(0,W497*(1+W$6/Setup!$C$13)-BU498-DS498)+IF($K498=4,$D498,0)</f>
        <v/>
      </c>
      <c r="X498">
        <f>MAX(0,X497*(1+X$6/Setup!$C$13)-BV498-DT498)+IF($K498=5,$D498,0)</f>
        <v/>
      </c>
      <c r="Y498">
        <f>MAX(0,Y497*(1+Y$6/Setup!$C$13)-BW498-DU498)+IF($K498=6,$D498,0)</f>
        <v/>
      </c>
      <c r="Z498">
        <f>MAX(0,Z497*(1+Z$6/Setup!$C$13)-BX498-DV498)+IF($K498=7,$D498,0)</f>
        <v/>
      </c>
      <c r="AA498">
        <f>MAX(0,AA497*(1+AA$6/Setup!$C$13)-BY498-DW498)+IF($K498=8,$D498,0)</f>
        <v/>
      </c>
      <c r="AB498">
        <f>MAX(0,AB497*(1+AB$6/Setup!$C$13)-BZ498-DX498)+IF($K498=9,$D498,0)</f>
        <v/>
      </c>
      <c r="AC498">
        <f>MAX(0,AC497*(1+AC$6/Setup!$C$13)-CA498-DY498)+IF($K498=10,$D498,0)</f>
        <v/>
      </c>
      <c r="AD498">
        <f>MAX(0,AD497*(1+AD$6/Setup!$C$13)-CB498-DZ498)+IF($K498=11,$D498,0)</f>
        <v/>
      </c>
      <c r="AE498">
        <f>MAX(0,AE497*(1+AE$6/Setup!$C$13)-CC498-EA498)+IF($K498=12,$D498,0)</f>
        <v/>
      </c>
      <c r="AF498">
        <f>MAX(0,AF497*(1+AF$6/Setup!$C$13)-CD498-EB498)+IF($K498=13,$D498,0)</f>
        <v/>
      </c>
      <c r="AG498">
        <f>MAX(0,AG497*(1+AG$6/Setup!$C$13)-CE498-EC498)+IF($K498=14,$D498,0)</f>
        <v/>
      </c>
      <c r="AH498">
        <f>MAX(0,AH497*(1+AH$6/Setup!$C$13)-CF498-ED498)+IF($K498=15,$D498,0)</f>
        <v/>
      </c>
      <c r="AI498">
        <f>MAX(0,AI497*(1+AI$6/Setup!$C$13)-CG498-EE498)+IF($K498=16,$D498,0)</f>
        <v/>
      </c>
      <c r="AJ498">
        <f>MAX(0,AJ497*(1+AJ$6/Setup!$C$13)-CH498-EF498)+IF($K498=17,$D498,0)</f>
        <v/>
      </c>
      <c r="AK498">
        <f>MAX(0,AK497*(1+AK$6/Setup!$C$13)-CI498-EG498)+IF($K498=18,$D498,0)</f>
        <v/>
      </c>
      <c r="AL498">
        <f>MAX(0,AL497*(1+AL$6/Setup!$C$13)-CJ498-EH498)+IF($K498=19,$D498,0)</f>
        <v/>
      </c>
      <c r="AM498">
        <f>MAX(0,AM497*(1+AM$6/Setup!$C$13)-CK498-EI498)+IF($K498=20,$D498,0)</f>
        <v/>
      </c>
      <c r="AN498">
        <f>MAX(0,AN497*(1+AN$6/Setup!$C$13)-CL498-EJ498)+IF($K498=21,$D498,0)</f>
        <v/>
      </c>
      <c r="AO498">
        <f>MAX(0,AO497*(1+AO$6/Setup!$C$13)-CM498-EK498)+IF($K498=22,$D498,0)</f>
        <v/>
      </c>
      <c r="AP498">
        <f>MAX(0,AP497*(1+AP$6/Setup!$C$13)-CN498-EL498)+IF($K498=23,$D498,0)</f>
        <v/>
      </c>
      <c r="AQ498">
        <f>MAX(0,AQ497*(1+AQ$6/Setup!$C$13)-CO498-EM498)+IF($K498=24,$D498,0)</f>
        <v/>
      </c>
      <c r="AR498">
        <f>MAX(0,AR497*(1+AR$6/Setup!$C$13)-CP498-EN498)+IF($K498=25,$D498,0)</f>
        <v/>
      </c>
      <c r="AS498">
        <f>MAX(0,AS497*(1+AS$6/Setup!$C$13)-CQ498-EO498)+IF($K498=26,$D498,0)</f>
        <v/>
      </c>
      <c r="AT498">
        <f>MAX(0,AT497*(1+AT$6/Setup!$C$13)-CR498-EP498)+IF($K498=27,$D498,0)</f>
        <v/>
      </c>
      <c r="AU498">
        <f>MAX(0,AU497*(1+AU$6/Setup!$C$13)-CS498-EQ498)+IF($K498=28,$D498,0)</f>
        <v/>
      </c>
      <c r="AV498">
        <f>MAX(0,AV497*(1+AV$6/Setup!$C$13)-CT498-ER498)+IF($K498=29,$D498,0)</f>
        <v/>
      </c>
      <c r="AW498">
        <f>MAX(0,AW497*(1+AW$6/Setup!$C$13)-CU498-ES498)+IF($K498=30,$D498,0)</f>
        <v/>
      </c>
      <c r="AX498">
        <f>MAX(0,AX497*(1+AX$6/Setup!$C$13)-CV498-ET498)+IF($K498=31,$D498,0)</f>
        <v/>
      </c>
      <c r="AY498">
        <f>MAX(0,AY497*(1+AY$6/Setup!$C$13)-CW498-EU498)+IF($K498=32,$D498,0)</f>
        <v/>
      </c>
      <c r="AZ498">
        <f>MAX(0,AZ497*(1+AZ$6/Setup!$C$13)-CX498-EV498)+IF($K498=33,$D498,0)</f>
        <v/>
      </c>
      <c r="BA498">
        <f>MAX(0,BA497*(1+BA$6/Setup!$C$13)-CY498-EW498)+IF($K498=34,$D498,0)</f>
        <v/>
      </c>
      <c r="BB498">
        <f>MAX(0,BB497*(1+BB$6/Setup!$C$13)-CZ498-EX498)+IF($K498=35,$D498,0)</f>
        <v/>
      </c>
      <c r="BC498">
        <f>MAX(0,BC497*(1+BC$6/Setup!$C$13)-DA498-EY498)+IF($K498=36,$D498,0)</f>
        <v/>
      </c>
      <c r="BD498">
        <f>MAX(0,BD497*(1+BD$6/Setup!$C$13)-DB498-EZ498)+IF($K498=37,$D498,0)</f>
        <v/>
      </c>
      <c r="BE498">
        <f>MAX(0,BE497*(1+BE$6/Setup!$C$13)-DC498-FA498)+IF($K498=38,$D498,0)</f>
        <v/>
      </c>
      <c r="BF498">
        <f>MAX(0,BF497*(1+BF$6/Setup!$C$13)-DD498-FB498)+IF($K498=39,$D498,0)</f>
        <v/>
      </c>
      <c r="BG498">
        <f>MAX(0,BG497*(1+BG$6/Setup!$C$13)-DE498-FC498)+IF($K498=40,$D498,0)</f>
        <v/>
      </c>
      <c r="BH498">
        <f>MAX(0,BH497*(1+BH$6/Setup!$C$13)-DF498-FD498)+IF($K498=41,$D498,0)</f>
        <v/>
      </c>
      <c r="BI498">
        <f>MAX(0,BI497*(1+BI$6/Setup!$C$13)-DG498-FE498)+IF($K498=42,$D498,0)</f>
        <v/>
      </c>
      <c r="BJ498">
        <f>MAX(0,BJ497*(1+BJ$6/Setup!$C$13)-DH498-FF498)+IF($K498=43,$D498,0)</f>
        <v/>
      </c>
      <c r="BK498">
        <f>MAX(0,BK497*(1+BK$6/Setup!$C$13)-DI498-FG498)+IF($K498=44,$D498,0)</f>
        <v/>
      </c>
      <c r="BL498">
        <f>MAX(0,BL497*(1+BL$6/Setup!$C$13)-DJ498-FH498)+IF($K498=45,$D498,0)</f>
        <v/>
      </c>
      <c r="BM498">
        <f>MAX(0,BM497*(1+BM$6/Setup!$C$13)-DK498-FI498)+IF($K498=46,$D498,0)</f>
        <v/>
      </c>
      <c r="BN498">
        <f>MAX(0,BN497*(1+BN$6/Setup!$C$13)-DL498-FJ498)+IF($K498=47,$D498,0)</f>
        <v/>
      </c>
      <c r="BO498">
        <f>MAX(0,BO497*(1+BO$6/Setup!$C$13)-DM498-FK498)+IF($K498=48,$D498,0)</f>
        <v/>
      </c>
      <c r="BP498">
        <f>MAX(0,BP497*(1+BP$6/Setup!$C$13)-DN498-FL498)+IF($K498=49,$D498,0)</f>
        <v/>
      </c>
      <c r="BQ498">
        <f>MAX(0,BQ497*(1+BQ$6/Setup!$C$13)-DO498-FM498)+IF($K498=50,$D498,0)</f>
        <v/>
      </c>
      <c r="BR498">
        <f>MIN(T497*(1+T$6/Setup!$C$13),T$7)</f>
        <v/>
      </c>
      <c r="BS498">
        <f>MIN(U497*(1+U$6/Setup!$C$13),U$7)</f>
        <v/>
      </c>
      <c r="BT498">
        <f>MIN(V497*(1+V$6/Setup!$C$13),V$7)</f>
        <v/>
      </c>
      <c r="BU498">
        <f>MIN(W497*(1+W$6/Setup!$C$13),W$7)</f>
        <v/>
      </c>
      <c r="BV498">
        <f>MIN(X497*(1+X$6/Setup!$C$13),X$7)</f>
        <v/>
      </c>
      <c r="BW498">
        <f>MIN(Y497*(1+Y$6/Setup!$C$13),Y$7)</f>
        <v/>
      </c>
      <c r="BX498">
        <f>MIN(Z497*(1+Z$6/Setup!$C$13),Z$7)</f>
        <v/>
      </c>
      <c r="BY498">
        <f>MIN(AA497*(1+AA$6/Setup!$C$13),AA$7)</f>
        <v/>
      </c>
      <c r="BZ498">
        <f>MIN(AB497*(1+AB$6/Setup!$C$13),AB$7)</f>
        <v/>
      </c>
      <c r="CA498">
        <f>MIN(AC497*(1+AC$6/Setup!$C$13),AC$7)</f>
        <v/>
      </c>
      <c r="CB498">
        <f>MIN(AD497*(1+AD$6/Setup!$C$13),AD$7)</f>
        <v/>
      </c>
      <c r="CC498">
        <f>MIN(AE497*(1+AE$6/Setup!$C$13),AE$7)</f>
        <v/>
      </c>
      <c r="CD498">
        <f>MIN(AF497*(1+AF$6/Setup!$C$13),AF$7)</f>
        <v/>
      </c>
      <c r="CE498">
        <f>MIN(AG497*(1+AG$6/Setup!$C$13),AG$7)</f>
        <v/>
      </c>
      <c r="CF498">
        <f>MIN(AH497*(1+AH$6/Setup!$C$13),AH$7)</f>
        <v/>
      </c>
      <c r="CG498">
        <f>MIN(AI497*(1+AI$6/Setup!$C$13),AI$7)</f>
        <v/>
      </c>
      <c r="CH498">
        <f>MIN(AJ497*(1+AJ$6/Setup!$C$13),AJ$7)</f>
        <v/>
      </c>
      <c r="CI498">
        <f>MIN(AK497*(1+AK$6/Setup!$C$13),AK$7)</f>
        <v/>
      </c>
      <c r="CJ498">
        <f>MIN(AL497*(1+AL$6/Setup!$C$13),AL$7)</f>
        <v/>
      </c>
      <c r="CK498">
        <f>MIN(AM497*(1+AM$6/Setup!$C$13),AM$7)</f>
        <v/>
      </c>
      <c r="CL498">
        <f>MIN(AN497*(1+AN$6/Setup!$C$13),AN$7)</f>
        <v/>
      </c>
      <c r="CM498">
        <f>MIN(AO497*(1+AO$6/Setup!$C$13),AO$7)</f>
        <v/>
      </c>
      <c r="CN498">
        <f>MIN(AP497*(1+AP$6/Setup!$C$13),AP$7)</f>
        <v/>
      </c>
      <c r="CO498">
        <f>MIN(AQ497*(1+AQ$6/Setup!$C$13),AQ$7)</f>
        <v/>
      </c>
      <c r="CP498">
        <f>MIN(AR497*(1+AR$6/Setup!$C$13),AR$7)</f>
        <v/>
      </c>
      <c r="CQ498">
        <f>MIN(AS497*(1+AS$6/Setup!$C$13),AS$7)</f>
        <v/>
      </c>
      <c r="CR498">
        <f>MIN(AT497*(1+AT$6/Setup!$C$13),AT$7)</f>
        <v/>
      </c>
      <c r="CS498">
        <f>MIN(AU497*(1+AU$6/Setup!$C$13),AU$7)</f>
        <v/>
      </c>
      <c r="CT498">
        <f>MIN(AV497*(1+AV$6/Setup!$C$13),AV$7)</f>
        <v/>
      </c>
      <c r="CU498">
        <f>MIN(AW497*(1+AW$6/Setup!$C$13),AW$7)</f>
        <v/>
      </c>
      <c r="CV498">
        <f>MIN(AX497*(1+AX$6/Setup!$C$13),AX$7)</f>
        <v/>
      </c>
      <c r="CW498">
        <f>MIN(AY497*(1+AY$6/Setup!$C$13),AY$7)</f>
        <v/>
      </c>
      <c r="CX498">
        <f>MIN(AZ497*(1+AZ$6/Setup!$C$13),AZ$7)</f>
        <v/>
      </c>
      <c r="CY498">
        <f>MIN(BA497*(1+BA$6/Setup!$C$13),BA$7)</f>
        <v/>
      </c>
      <c r="CZ498">
        <f>MIN(BB497*(1+BB$6/Setup!$C$13),BB$7)</f>
        <v/>
      </c>
      <c r="DA498">
        <f>MIN(BC497*(1+BC$6/Setup!$C$13),BC$7)</f>
        <v/>
      </c>
      <c r="DB498">
        <f>MIN(BD497*(1+BD$6/Setup!$C$13),BD$7)</f>
        <v/>
      </c>
      <c r="DC498">
        <f>MIN(BE497*(1+BE$6/Setup!$C$13),BE$7)</f>
        <v/>
      </c>
      <c r="DD498">
        <f>MIN(BF497*(1+BF$6/Setup!$C$13),BF$7)</f>
        <v/>
      </c>
      <c r="DE498">
        <f>MIN(BG497*(1+BG$6/Setup!$C$13),BG$7)</f>
        <v/>
      </c>
      <c r="DF498">
        <f>MIN(BH497*(1+BH$6/Setup!$C$13),BH$7)</f>
        <v/>
      </c>
      <c r="DG498">
        <f>MIN(BI497*(1+BI$6/Setup!$C$13),BI$7)</f>
        <v/>
      </c>
      <c r="DH498">
        <f>MIN(BJ497*(1+BJ$6/Setup!$C$13),BJ$7)</f>
        <v/>
      </c>
      <c r="DI498">
        <f>MIN(BK497*(1+BK$6/Setup!$C$13),BK$7)</f>
        <v/>
      </c>
      <c r="DJ498">
        <f>MIN(BL497*(1+BL$6/Setup!$C$13),BL$7)</f>
        <v/>
      </c>
      <c r="DK498">
        <f>MIN(BM497*(1+BM$6/Setup!$C$13),BM$7)</f>
        <v/>
      </c>
      <c r="DL498">
        <f>MIN(BN497*(1+BN$6/Setup!$C$13),BN$7)</f>
        <v/>
      </c>
      <c r="DM498">
        <f>MIN(BO497*(1+BO$6/Setup!$C$13),BO$7)</f>
        <v/>
      </c>
      <c r="DN498">
        <f>MIN(BP497*(1+BP$6/Setup!$C$13),BP$7)</f>
        <v/>
      </c>
      <c r="DO498">
        <f>MIN(BQ497*(1+BQ$6/Setup!$C$13),BQ$7)</f>
        <v/>
      </c>
      <c r="DP498">
        <f>MIN(T497*(1+T$6/Setup!$C$13)-BR498,$H498)</f>
        <v/>
      </c>
      <c r="DQ498">
        <f>MIN(U497*(1+U$6/Setup!$C$13)-BS498,MAX(0,$H498-SUM($DP498:DP498)))</f>
        <v/>
      </c>
      <c r="DR498">
        <f>MIN(V497*(1+V$6/Setup!$C$13)-BT498,MAX(0,$H498-SUM($DP498:DQ498)))</f>
        <v/>
      </c>
      <c r="DS498">
        <f>MIN(W497*(1+W$6/Setup!$C$13)-BU498,MAX(0,$H498-SUM($DP498:DR498)))</f>
        <v/>
      </c>
      <c r="DT498">
        <f>MIN(X497*(1+X$6/Setup!$C$13)-BV498,MAX(0,$H498-SUM($DP498:DS498)))</f>
        <v/>
      </c>
      <c r="DU498">
        <f>MIN(Y497*(1+Y$6/Setup!$C$13)-BW498,MAX(0,$H498-SUM($DP498:DT498)))</f>
        <v/>
      </c>
      <c r="DV498">
        <f>MIN(Z497*(1+Z$6/Setup!$C$13)-BX498,MAX(0,$H498-SUM($DP498:DU498)))</f>
        <v/>
      </c>
      <c r="DW498">
        <f>MIN(AA497*(1+AA$6/Setup!$C$13)-BY498,MAX(0,$H498-SUM($DP498:DV498)))</f>
        <v/>
      </c>
      <c r="DX498">
        <f>MIN(AB497*(1+AB$6/Setup!$C$13)-BZ498,MAX(0,$H498-SUM($DP498:DW498)))</f>
        <v/>
      </c>
      <c r="DY498">
        <f>MIN(AC497*(1+AC$6/Setup!$C$13)-CA498,MAX(0,$H498-SUM($DP498:DX498)))</f>
        <v/>
      </c>
      <c r="DZ498">
        <f>MIN(AD497*(1+AD$6/Setup!$C$13)-CB498,MAX(0,$H498-SUM($DP498:DY498)))</f>
        <v/>
      </c>
      <c r="EA498">
        <f>MIN(AE497*(1+AE$6/Setup!$C$13)-CC498,MAX(0,$H498-SUM($DP498:DZ498)))</f>
        <v/>
      </c>
      <c r="EB498">
        <f>MIN(AF497*(1+AF$6/Setup!$C$13)-CD498,MAX(0,$H498-SUM($DP498:EA498)))</f>
        <v/>
      </c>
      <c r="EC498">
        <f>MIN(AG497*(1+AG$6/Setup!$C$13)-CE498,MAX(0,$H498-SUM($DP498:EB498)))</f>
        <v/>
      </c>
      <c r="ED498">
        <f>MIN(AH497*(1+AH$6/Setup!$C$13)-CF498,MAX(0,$H498-SUM($DP498:EC498)))</f>
        <v/>
      </c>
      <c r="EE498">
        <f>MIN(AI497*(1+AI$6/Setup!$C$13)-CG498,MAX(0,$H498-SUM($DP498:ED498)))</f>
        <v/>
      </c>
      <c r="EF498">
        <f>MIN(AJ497*(1+AJ$6/Setup!$C$13)-CH498,MAX(0,$H498-SUM($DP498:EE498)))</f>
        <v/>
      </c>
      <c r="EG498">
        <f>MIN(AK497*(1+AK$6/Setup!$C$13)-CI498,MAX(0,$H498-SUM($DP498:EF498)))</f>
        <v/>
      </c>
      <c r="EH498">
        <f>MIN(AL497*(1+AL$6/Setup!$C$13)-CJ498,MAX(0,$H498-SUM($DP498:EG498)))</f>
        <v/>
      </c>
      <c r="EI498">
        <f>MIN(AM497*(1+AM$6/Setup!$C$13)-CK498,MAX(0,$H498-SUM($DP498:EH498)))</f>
        <v/>
      </c>
      <c r="EJ498">
        <f>MIN(AN497*(1+AN$6/Setup!$C$13)-CL498,MAX(0,$H498-SUM($DP498:EI498)))</f>
        <v/>
      </c>
      <c r="EK498">
        <f>MIN(AO497*(1+AO$6/Setup!$C$13)-CM498,MAX(0,$H498-SUM($DP498:EJ498)))</f>
        <v/>
      </c>
      <c r="EL498">
        <f>MIN(AP497*(1+AP$6/Setup!$C$13)-CN498,MAX(0,$H498-SUM($DP498:EK498)))</f>
        <v/>
      </c>
      <c r="EM498">
        <f>MIN(AQ497*(1+AQ$6/Setup!$C$13)-CO498,MAX(0,$H498-SUM($DP498:EL498)))</f>
        <v/>
      </c>
      <c r="EN498">
        <f>MIN(AR497*(1+AR$6/Setup!$C$13)-CP498,MAX(0,$H498-SUM($DP498:EM498)))</f>
        <v/>
      </c>
      <c r="EO498">
        <f>MIN(AS497*(1+AS$6/Setup!$C$13)-CQ498,MAX(0,$H498-SUM($DP498:EN498)))</f>
        <v/>
      </c>
      <c r="EP498">
        <f>MIN(AT497*(1+AT$6/Setup!$C$13)-CR498,MAX(0,$H498-SUM($DP498:EO498)))</f>
        <v/>
      </c>
      <c r="EQ498">
        <f>MIN(AU497*(1+AU$6/Setup!$C$13)-CS498,MAX(0,$H498-SUM($DP498:EP498)))</f>
        <v/>
      </c>
      <c r="ER498">
        <f>MIN(AV497*(1+AV$6/Setup!$C$13)-CT498,MAX(0,$H498-SUM($DP498:EQ498)))</f>
        <v/>
      </c>
      <c r="ES498">
        <f>MIN(AW497*(1+AW$6/Setup!$C$13)-CU498,MAX(0,$H498-SUM($DP498:ER498)))</f>
        <v/>
      </c>
      <c r="ET498">
        <f>MIN(AX497*(1+AX$6/Setup!$C$13)-CV498,MAX(0,$H498-SUM($DP498:ES498)))</f>
        <v/>
      </c>
      <c r="EU498">
        <f>MIN(AY497*(1+AY$6/Setup!$C$13)-CW498,MAX(0,$H498-SUM($DP498:ET498)))</f>
        <v/>
      </c>
      <c r="EV498">
        <f>MIN(AZ497*(1+AZ$6/Setup!$C$13)-CX498,MAX(0,$H498-SUM($DP498:EU498)))</f>
        <v/>
      </c>
      <c r="EW498">
        <f>MIN(BA497*(1+BA$6/Setup!$C$13)-CY498,MAX(0,$H498-SUM($DP498:EV498)))</f>
        <v/>
      </c>
      <c r="EX498">
        <f>MIN(BB497*(1+BB$6/Setup!$C$13)-CZ498,MAX(0,$H498-SUM($DP498:EW498)))</f>
        <v/>
      </c>
      <c r="EY498">
        <f>MIN(BC497*(1+BC$6/Setup!$C$13)-DA498,MAX(0,$H498-SUM($DP498:EX498)))</f>
        <v/>
      </c>
      <c r="EZ498">
        <f>MIN(BD497*(1+BD$6/Setup!$C$13)-DB498,MAX(0,$H498-SUM($DP498:EY498)))</f>
        <v/>
      </c>
      <c r="FA498">
        <f>MIN(BE497*(1+BE$6/Setup!$C$13)-DC498,MAX(0,$H498-SUM($DP498:EZ498)))</f>
        <v/>
      </c>
      <c r="FB498">
        <f>MIN(BF497*(1+BF$6/Setup!$C$13)-DD498,MAX(0,$H498-SUM($DP498:FA498)))</f>
        <v/>
      </c>
      <c r="FC498">
        <f>MIN(BG497*(1+BG$6/Setup!$C$13)-DE498,MAX(0,$H498-SUM($DP498:FB498)))</f>
        <v/>
      </c>
      <c r="FD498">
        <f>MIN(BH497*(1+BH$6/Setup!$C$13)-DF498,MAX(0,$H498-SUM($DP498:FC498)))</f>
        <v/>
      </c>
      <c r="FE498">
        <f>MIN(BI497*(1+BI$6/Setup!$C$13)-DG498,MAX(0,$H498-SUM($DP498:FD498)))</f>
        <v/>
      </c>
      <c r="FF498">
        <f>MIN(BJ497*(1+BJ$6/Setup!$C$13)-DH498,MAX(0,$H498-SUM($DP498:FE498)))</f>
        <v/>
      </c>
      <c r="FG498">
        <f>MIN(BK497*(1+BK$6/Setup!$C$13)-DI498,MAX(0,$H498-SUM($DP498:FF498)))</f>
        <v/>
      </c>
      <c r="FH498">
        <f>MIN(BL497*(1+BL$6/Setup!$C$13)-DJ498,MAX(0,$H498-SUM($DP498:FG498)))</f>
        <v/>
      </c>
      <c r="FI498">
        <f>MIN(BM497*(1+BM$6/Setup!$C$13)-DK498,MAX(0,$H498-SUM($DP498:FH498)))</f>
        <v/>
      </c>
      <c r="FJ498">
        <f>MIN(BN497*(1+BN$6/Setup!$C$13)-DL498,MAX(0,$H498-SUM($DP498:FI498)))</f>
        <v/>
      </c>
      <c r="FK498">
        <f>MIN(BO497*(1+BO$6/Setup!$C$13)-DM498,MAX(0,$H498-SUM($DP498:FJ498)))</f>
        <v/>
      </c>
      <c r="FL498">
        <f>MIN(BP497*(1+BP$6/Setup!$C$13)-DN498,MAX(0,$H498-SUM($DP498:FK498)))</f>
        <v/>
      </c>
      <c r="FM498">
        <f>MIN(BQ497*(1+BQ$6/Setup!$C$13)-DO498,MAX(0,$H498-SUM($DP498:FL498)))</f>
        <v/>
      </c>
    </row>
    <row r="499">
      <c r="A499">
        <f>A498+1</f>
        <v/>
      </c>
      <c r="B499">
        <f>IF(Setup!$C$6="Every week",Setup!$C$7+7*(A499-1),IF(Setup!$C$6="Every 2 weeks",Setup!$C$7+14*(A499-1),IF(Setup!$C$6="Every month",EDATE(Setup!$C$7,A499-1),EOMONTH(Setup!$C$7,INT((A499-1+Setup!$C$20)/2)-1)+MIN(IF(MOD(A499-1+Setup!$C$20,2)=0,Setup!$C$18,Setup!$C$19),DAY(EOMONTH(Setup!$C$7,INT((A499-1+Setup!$C$20)/2)))))))</f>
        <v/>
      </c>
      <c r="C499">
        <f>N('Paycheck Plan'!J495)</f>
        <v/>
      </c>
      <c r="D499">
        <f>N('Paycheck Plan'!K495)</f>
        <v/>
      </c>
      <c r="E499">
        <f>MIN(MAX(0,Setup!$C$10-F498),MAX(0,Setup!$C$8+C499-G499))</f>
        <v/>
      </c>
      <c r="F499">
        <f>F498+E499</f>
        <v/>
      </c>
      <c r="G499">
        <f>MIN(Setup!$C$14,MAX(0,Setup!$C$8+C499))</f>
        <v/>
      </c>
      <c r="H499">
        <f>MAX(0,Setup!$C$8+C499-G499-E499)+SUM($T$7:$BQ$7)-SUM(BR499:DO499)</f>
        <v/>
      </c>
      <c r="I499">
        <f>SUMPRODUCT(T498:BQ498,$T$6:$BQ$6)/Setup!$C$13</f>
        <v/>
      </c>
      <c r="J499">
        <f>SUM(T499:BQ499)</f>
        <v/>
      </c>
      <c r="K499">
        <f>IF(MAX(DP499:FM499)&gt;0,MATCH(MAX(DP499:FM499),DP499:FM499,0),1)</f>
        <v/>
      </c>
      <c r="T499">
        <f>MAX(0,T498*(1+T$6/Setup!$C$13)-BR499-DP499)+IF($K499=1,$D499,0)</f>
        <v/>
      </c>
      <c r="U499">
        <f>MAX(0,U498*(1+U$6/Setup!$C$13)-BS499-DQ499)+IF($K499=2,$D499,0)</f>
        <v/>
      </c>
      <c r="V499">
        <f>MAX(0,V498*(1+V$6/Setup!$C$13)-BT499-DR499)+IF($K499=3,$D499,0)</f>
        <v/>
      </c>
      <c r="W499">
        <f>MAX(0,W498*(1+W$6/Setup!$C$13)-BU499-DS499)+IF($K499=4,$D499,0)</f>
        <v/>
      </c>
      <c r="X499">
        <f>MAX(0,X498*(1+X$6/Setup!$C$13)-BV499-DT499)+IF($K499=5,$D499,0)</f>
        <v/>
      </c>
      <c r="Y499">
        <f>MAX(0,Y498*(1+Y$6/Setup!$C$13)-BW499-DU499)+IF($K499=6,$D499,0)</f>
        <v/>
      </c>
      <c r="Z499">
        <f>MAX(0,Z498*(1+Z$6/Setup!$C$13)-BX499-DV499)+IF($K499=7,$D499,0)</f>
        <v/>
      </c>
      <c r="AA499">
        <f>MAX(0,AA498*(1+AA$6/Setup!$C$13)-BY499-DW499)+IF($K499=8,$D499,0)</f>
        <v/>
      </c>
      <c r="AB499">
        <f>MAX(0,AB498*(1+AB$6/Setup!$C$13)-BZ499-DX499)+IF($K499=9,$D499,0)</f>
        <v/>
      </c>
      <c r="AC499">
        <f>MAX(0,AC498*(1+AC$6/Setup!$C$13)-CA499-DY499)+IF($K499=10,$D499,0)</f>
        <v/>
      </c>
      <c r="AD499">
        <f>MAX(0,AD498*(1+AD$6/Setup!$C$13)-CB499-DZ499)+IF($K499=11,$D499,0)</f>
        <v/>
      </c>
      <c r="AE499">
        <f>MAX(0,AE498*(1+AE$6/Setup!$C$13)-CC499-EA499)+IF($K499=12,$D499,0)</f>
        <v/>
      </c>
      <c r="AF499">
        <f>MAX(0,AF498*(1+AF$6/Setup!$C$13)-CD499-EB499)+IF($K499=13,$D499,0)</f>
        <v/>
      </c>
      <c r="AG499">
        <f>MAX(0,AG498*(1+AG$6/Setup!$C$13)-CE499-EC499)+IF($K499=14,$D499,0)</f>
        <v/>
      </c>
      <c r="AH499">
        <f>MAX(0,AH498*(1+AH$6/Setup!$C$13)-CF499-ED499)+IF($K499=15,$D499,0)</f>
        <v/>
      </c>
      <c r="AI499">
        <f>MAX(0,AI498*(1+AI$6/Setup!$C$13)-CG499-EE499)+IF($K499=16,$D499,0)</f>
        <v/>
      </c>
      <c r="AJ499">
        <f>MAX(0,AJ498*(1+AJ$6/Setup!$C$13)-CH499-EF499)+IF($K499=17,$D499,0)</f>
        <v/>
      </c>
      <c r="AK499">
        <f>MAX(0,AK498*(1+AK$6/Setup!$C$13)-CI499-EG499)+IF($K499=18,$D499,0)</f>
        <v/>
      </c>
      <c r="AL499">
        <f>MAX(0,AL498*(1+AL$6/Setup!$C$13)-CJ499-EH499)+IF($K499=19,$D499,0)</f>
        <v/>
      </c>
      <c r="AM499">
        <f>MAX(0,AM498*(1+AM$6/Setup!$C$13)-CK499-EI499)+IF($K499=20,$D499,0)</f>
        <v/>
      </c>
      <c r="AN499">
        <f>MAX(0,AN498*(1+AN$6/Setup!$C$13)-CL499-EJ499)+IF($K499=21,$D499,0)</f>
        <v/>
      </c>
      <c r="AO499">
        <f>MAX(0,AO498*(1+AO$6/Setup!$C$13)-CM499-EK499)+IF($K499=22,$D499,0)</f>
        <v/>
      </c>
      <c r="AP499">
        <f>MAX(0,AP498*(1+AP$6/Setup!$C$13)-CN499-EL499)+IF($K499=23,$D499,0)</f>
        <v/>
      </c>
      <c r="AQ499">
        <f>MAX(0,AQ498*(1+AQ$6/Setup!$C$13)-CO499-EM499)+IF($K499=24,$D499,0)</f>
        <v/>
      </c>
      <c r="AR499">
        <f>MAX(0,AR498*(1+AR$6/Setup!$C$13)-CP499-EN499)+IF($K499=25,$D499,0)</f>
        <v/>
      </c>
      <c r="AS499">
        <f>MAX(0,AS498*(1+AS$6/Setup!$C$13)-CQ499-EO499)+IF($K499=26,$D499,0)</f>
        <v/>
      </c>
      <c r="AT499">
        <f>MAX(0,AT498*(1+AT$6/Setup!$C$13)-CR499-EP499)+IF($K499=27,$D499,0)</f>
        <v/>
      </c>
      <c r="AU499">
        <f>MAX(0,AU498*(1+AU$6/Setup!$C$13)-CS499-EQ499)+IF($K499=28,$D499,0)</f>
        <v/>
      </c>
      <c r="AV499">
        <f>MAX(0,AV498*(1+AV$6/Setup!$C$13)-CT499-ER499)+IF($K499=29,$D499,0)</f>
        <v/>
      </c>
      <c r="AW499">
        <f>MAX(0,AW498*(1+AW$6/Setup!$C$13)-CU499-ES499)+IF($K499=30,$D499,0)</f>
        <v/>
      </c>
      <c r="AX499">
        <f>MAX(0,AX498*(1+AX$6/Setup!$C$13)-CV499-ET499)+IF($K499=31,$D499,0)</f>
        <v/>
      </c>
      <c r="AY499">
        <f>MAX(0,AY498*(1+AY$6/Setup!$C$13)-CW499-EU499)+IF($K499=32,$D499,0)</f>
        <v/>
      </c>
      <c r="AZ499">
        <f>MAX(0,AZ498*(1+AZ$6/Setup!$C$13)-CX499-EV499)+IF($K499=33,$D499,0)</f>
        <v/>
      </c>
      <c r="BA499">
        <f>MAX(0,BA498*(1+BA$6/Setup!$C$13)-CY499-EW499)+IF($K499=34,$D499,0)</f>
        <v/>
      </c>
      <c r="BB499">
        <f>MAX(0,BB498*(1+BB$6/Setup!$C$13)-CZ499-EX499)+IF($K499=35,$D499,0)</f>
        <v/>
      </c>
      <c r="BC499">
        <f>MAX(0,BC498*(1+BC$6/Setup!$C$13)-DA499-EY499)+IF($K499=36,$D499,0)</f>
        <v/>
      </c>
      <c r="BD499">
        <f>MAX(0,BD498*(1+BD$6/Setup!$C$13)-DB499-EZ499)+IF($K499=37,$D499,0)</f>
        <v/>
      </c>
      <c r="BE499">
        <f>MAX(0,BE498*(1+BE$6/Setup!$C$13)-DC499-FA499)+IF($K499=38,$D499,0)</f>
        <v/>
      </c>
      <c r="BF499">
        <f>MAX(0,BF498*(1+BF$6/Setup!$C$13)-DD499-FB499)+IF($K499=39,$D499,0)</f>
        <v/>
      </c>
      <c r="BG499">
        <f>MAX(0,BG498*(1+BG$6/Setup!$C$13)-DE499-FC499)+IF($K499=40,$D499,0)</f>
        <v/>
      </c>
      <c r="BH499">
        <f>MAX(0,BH498*(1+BH$6/Setup!$C$13)-DF499-FD499)+IF($K499=41,$D499,0)</f>
        <v/>
      </c>
      <c r="BI499">
        <f>MAX(0,BI498*(1+BI$6/Setup!$C$13)-DG499-FE499)+IF($K499=42,$D499,0)</f>
        <v/>
      </c>
      <c r="BJ499">
        <f>MAX(0,BJ498*(1+BJ$6/Setup!$C$13)-DH499-FF499)+IF($K499=43,$D499,0)</f>
        <v/>
      </c>
      <c r="BK499">
        <f>MAX(0,BK498*(1+BK$6/Setup!$C$13)-DI499-FG499)+IF($K499=44,$D499,0)</f>
        <v/>
      </c>
      <c r="BL499">
        <f>MAX(0,BL498*(1+BL$6/Setup!$C$13)-DJ499-FH499)+IF($K499=45,$D499,0)</f>
        <v/>
      </c>
      <c r="BM499">
        <f>MAX(0,BM498*(1+BM$6/Setup!$C$13)-DK499-FI499)+IF($K499=46,$D499,0)</f>
        <v/>
      </c>
      <c r="BN499">
        <f>MAX(0,BN498*(1+BN$6/Setup!$C$13)-DL499-FJ499)+IF($K499=47,$D499,0)</f>
        <v/>
      </c>
      <c r="BO499">
        <f>MAX(0,BO498*(1+BO$6/Setup!$C$13)-DM499-FK499)+IF($K499=48,$D499,0)</f>
        <v/>
      </c>
      <c r="BP499">
        <f>MAX(0,BP498*(1+BP$6/Setup!$C$13)-DN499-FL499)+IF($K499=49,$D499,0)</f>
        <v/>
      </c>
      <c r="BQ499">
        <f>MAX(0,BQ498*(1+BQ$6/Setup!$C$13)-DO499-FM499)+IF($K499=50,$D499,0)</f>
        <v/>
      </c>
      <c r="BR499">
        <f>MIN(T498*(1+T$6/Setup!$C$13),T$7)</f>
        <v/>
      </c>
      <c r="BS499">
        <f>MIN(U498*(1+U$6/Setup!$C$13),U$7)</f>
        <v/>
      </c>
      <c r="BT499">
        <f>MIN(V498*(1+V$6/Setup!$C$13),V$7)</f>
        <v/>
      </c>
      <c r="BU499">
        <f>MIN(W498*(1+W$6/Setup!$C$13),W$7)</f>
        <v/>
      </c>
      <c r="BV499">
        <f>MIN(X498*(1+X$6/Setup!$C$13),X$7)</f>
        <v/>
      </c>
      <c r="BW499">
        <f>MIN(Y498*(1+Y$6/Setup!$C$13),Y$7)</f>
        <v/>
      </c>
      <c r="BX499">
        <f>MIN(Z498*(1+Z$6/Setup!$C$13),Z$7)</f>
        <v/>
      </c>
      <c r="BY499">
        <f>MIN(AA498*(1+AA$6/Setup!$C$13),AA$7)</f>
        <v/>
      </c>
      <c r="BZ499">
        <f>MIN(AB498*(1+AB$6/Setup!$C$13),AB$7)</f>
        <v/>
      </c>
      <c r="CA499">
        <f>MIN(AC498*(1+AC$6/Setup!$C$13),AC$7)</f>
        <v/>
      </c>
      <c r="CB499">
        <f>MIN(AD498*(1+AD$6/Setup!$C$13),AD$7)</f>
        <v/>
      </c>
      <c r="CC499">
        <f>MIN(AE498*(1+AE$6/Setup!$C$13),AE$7)</f>
        <v/>
      </c>
      <c r="CD499">
        <f>MIN(AF498*(1+AF$6/Setup!$C$13),AF$7)</f>
        <v/>
      </c>
      <c r="CE499">
        <f>MIN(AG498*(1+AG$6/Setup!$C$13),AG$7)</f>
        <v/>
      </c>
      <c r="CF499">
        <f>MIN(AH498*(1+AH$6/Setup!$C$13),AH$7)</f>
        <v/>
      </c>
      <c r="CG499">
        <f>MIN(AI498*(1+AI$6/Setup!$C$13),AI$7)</f>
        <v/>
      </c>
      <c r="CH499">
        <f>MIN(AJ498*(1+AJ$6/Setup!$C$13),AJ$7)</f>
        <v/>
      </c>
      <c r="CI499">
        <f>MIN(AK498*(1+AK$6/Setup!$C$13),AK$7)</f>
        <v/>
      </c>
      <c r="CJ499">
        <f>MIN(AL498*(1+AL$6/Setup!$C$13),AL$7)</f>
        <v/>
      </c>
      <c r="CK499">
        <f>MIN(AM498*(1+AM$6/Setup!$C$13),AM$7)</f>
        <v/>
      </c>
      <c r="CL499">
        <f>MIN(AN498*(1+AN$6/Setup!$C$13),AN$7)</f>
        <v/>
      </c>
      <c r="CM499">
        <f>MIN(AO498*(1+AO$6/Setup!$C$13),AO$7)</f>
        <v/>
      </c>
      <c r="CN499">
        <f>MIN(AP498*(1+AP$6/Setup!$C$13),AP$7)</f>
        <v/>
      </c>
      <c r="CO499">
        <f>MIN(AQ498*(1+AQ$6/Setup!$C$13),AQ$7)</f>
        <v/>
      </c>
      <c r="CP499">
        <f>MIN(AR498*(1+AR$6/Setup!$C$13),AR$7)</f>
        <v/>
      </c>
      <c r="CQ499">
        <f>MIN(AS498*(1+AS$6/Setup!$C$13),AS$7)</f>
        <v/>
      </c>
      <c r="CR499">
        <f>MIN(AT498*(1+AT$6/Setup!$C$13),AT$7)</f>
        <v/>
      </c>
      <c r="CS499">
        <f>MIN(AU498*(1+AU$6/Setup!$C$13),AU$7)</f>
        <v/>
      </c>
      <c r="CT499">
        <f>MIN(AV498*(1+AV$6/Setup!$C$13),AV$7)</f>
        <v/>
      </c>
      <c r="CU499">
        <f>MIN(AW498*(1+AW$6/Setup!$C$13),AW$7)</f>
        <v/>
      </c>
      <c r="CV499">
        <f>MIN(AX498*(1+AX$6/Setup!$C$13),AX$7)</f>
        <v/>
      </c>
      <c r="CW499">
        <f>MIN(AY498*(1+AY$6/Setup!$C$13),AY$7)</f>
        <v/>
      </c>
      <c r="CX499">
        <f>MIN(AZ498*(1+AZ$6/Setup!$C$13),AZ$7)</f>
        <v/>
      </c>
      <c r="CY499">
        <f>MIN(BA498*(1+BA$6/Setup!$C$13),BA$7)</f>
        <v/>
      </c>
      <c r="CZ499">
        <f>MIN(BB498*(1+BB$6/Setup!$C$13),BB$7)</f>
        <v/>
      </c>
      <c r="DA499">
        <f>MIN(BC498*(1+BC$6/Setup!$C$13),BC$7)</f>
        <v/>
      </c>
      <c r="DB499">
        <f>MIN(BD498*(1+BD$6/Setup!$C$13),BD$7)</f>
        <v/>
      </c>
      <c r="DC499">
        <f>MIN(BE498*(1+BE$6/Setup!$C$13),BE$7)</f>
        <v/>
      </c>
      <c r="DD499">
        <f>MIN(BF498*(1+BF$6/Setup!$C$13),BF$7)</f>
        <v/>
      </c>
      <c r="DE499">
        <f>MIN(BG498*(1+BG$6/Setup!$C$13),BG$7)</f>
        <v/>
      </c>
      <c r="DF499">
        <f>MIN(BH498*(1+BH$6/Setup!$C$13),BH$7)</f>
        <v/>
      </c>
      <c r="DG499">
        <f>MIN(BI498*(1+BI$6/Setup!$C$13),BI$7)</f>
        <v/>
      </c>
      <c r="DH499">
        <f>MIN(BJ498*(1+BJ$6/Setup!$C$13),BJ$7)</f>
        <v/>
      </c>
      <c r="DI499">
        <f>MIN(BK498*(1+BK$6/Setup!$C$13),BK$7)</f>
        <v/>
      </c>
      <c r="DJ499">
        <f>MIN(BL498*(1+BL$6/Setup!$C$13),BL$7)</f>
        <v/>
      </c>
      <c r="DK499">
        <f>MIN(BM498*(1+BM$6/Setup!$C$13),BM$7)</f>
        <v/>
      </c>
      <c r="DL499">
        <f>MIN(BN498*(1+BN$6/Setup!$C$13),BN$7)</f>
        <v/>
      </c>
      <c r="DM499">
        <f>MIN(BO498*(1+BO$6/Setup!$C$13),BO$7)</f>
        <v/>
      </c>
      <c r="DN499">
        <f>MIN(BP498*(1+BP$6/Setup!$C$13),BP$7)</f>
        <v/>
      </c>
      <c r="DO499">
        <f>MIN(BQ498*(1+BQ$6/Setup!$C$13),BQ$7)</f>
        <v/>
      </c>
      <c r="DP499">
        <f>MIN(T498*(1+T$6/Setup!$C$13)-BR499,$H499)</f>
        <v/>
      </c>
      <c r="DQ499">
        <f>MIN(U498*(1+U$6/Setup!$C$13)-BS499,MAX(0,$H499-SUM($DP499:DP499)))</f>
        <v/>
      </c>
      <c r="DR499">
        <f>MIN(V498*(1+V$6/Setup!$C$13)-BT499,MAX(0,$H499-SUM($DP499:DQ499)))</f>
        <v/>
      </c>
      <c r="DS499">
        <f>MIN(W498*(1+W$6/Setup!$C$13)-BU499,MAX(0,$H499-SUM($DP499:DR499)))</f>
        <v/>
      </c>
      <c r="DT499">
        <f>MIN(X498*(1+X$6/Setup!$C$13)-BV499,MAX(0,$H499-SUM($DP499:DS499)))</f>
        <v/>
      </c>
      <c r="DU499">
        <f>MIN(Y498*(1+Y$6/Setup!$C$13)-BW499,MAX(0,$H499-SUM($DP499:DT499)))</f>
        <v/>
      </c>
      <c r="DV499">
        <f>MIN(Z498*(1+Z$6/Setup!$C$13)-BX499,MAX(0,$H499-SUM($DP499:DU499)))</f>
        <v/>
      </c>
      <c r="DW499">
        <f>MIN(AA498*(1+AA$6/Setup!$C$13)-BY499,MAX(0,$H499-SUM($DP499:DV499)))</f>
        <v/>
      </c>
      <c r="DX499">
        <f>MIN(AB498*(1+AB$6/Setup!$C$13)-BZ499,MAX(0,$H499-SUM($DP499:DW499)))</f>
        <v/>
      </c>
      <c r="DY499">
        <f>MIN(AC498*(1+AC$6/Setup!$C$13)-CA499,MAX(0,$H499-SUM($DP499:DX499)))</f>
        <v/>
      </c>
      <c r="DZ499">
        <f>MIN(AD498*(1+AD$6/Setup!$C$13)-CB499,MAX(0,$H499-SUM($DP499:DY499)))</f>
        <v/>
      </c>
      <c r="EA499">
        <f>MIN(AE498*(1+AE$6/Setup!$C$13)-CC499,MAX(0,$H499-SUM($DP499:DZ499)))</f>
        <v/>
      </c>
      <c r="EB499">
        <f>MIN(AF498*(1+AF$6/Setup!$C$13)-CD499,MAX(0,$H499-SUM($DP499:EA499)))</f>
        <v/>
      </c>
      <c r="EC499">
        <f>MIN(AG498*(1+AG$6/Setup!$C$13)-CE499,MAX(0,$H499-SUM($DP499:EB499)))</f>
        <v/>
      </c>
      <c r="ED499">
        <f>MIN(AH498*(1+AH$6/Setup!$C$13)-CF499,MAX(0,$H499-SUM($DP499:EC499)))</f>
        <v/>
      </c>
      <c r="EE499">
        <f>MIN(AI498*(1+AI$6/Setup!$C$13)-CG499,MAX(0,$H499-SUM($DP499:ED499)))</f>
        <v/>
      </c>
      <c r="EF499">
        <f>MIN(AJ498*(1+AJ$6/Setup!$C$13)-CH499,MAX(0,$H499-SUM($DP499:EE499)))</f>
        <v/>
      </c>
      <c r="EG499">
        <f>MIN(AK498*(1+AK$6/Setup!$C$13)-CI499,MAX(0,$H499-SUM($DP499:EF499)))</f>
        <v/>
      </c>
      <c r="EH499">
        <f>MIN(AL498*(1+AL$6/Setup!$C$13)-CJ499,MAX(0,$H499-SUM($DP499:EG499)))</f>
        <v/>
      </c>
      <c r="EI499">
        <f>MIN(AM498*(1+AM$6/Setup!$C$13)-CK499,MAX(0,$H499-SUM($DP499:EH499)))</f>
        <v/>
      </c>
      <c r="EJ499">
        <f>MIN(AN498*(1+AN$6/Setup!$C$13)-CL499,MAX(0,$H499-SUM($DP499:EI499)))</f>
        <v/>
      </c>
      <c r="EK499">
        <f>MIN(AO498*(1+AO$6/Setup!$C$13)-CM499,MAX(0,$H499-SUM($DP499:EJ499)))</f>
        <v/>
      </c>
      <c r="EL499">
        <f>MIN(AP498*(1+AP$6/Setup!$C$13)-CN499,MAX(0,$H499-SUM($DP499:EK499)))</f>
        <v/>
      </c>
      <c r="EM499">
        <f>MIN(AQ498*(1+AQ$6/Setup!$C$13)-CO499,MAX(0,$H499-SUM($DP499:EL499)))</f>
        <v/>
      </c>
      <c r="EN499">
        <f>MIN(AR498*(1+AR$6/Setup!$C$13)-CP499,MAX(0,$H499-SUM($DP499:EM499)))</f>
        <v/>
      </c>
      <c r="EO499">
        <f>MIN(AS498*(1+AS$6/Setup!$C$13)-CQ499,MAX(0,$H499-SUM($DP499:EN499)))</f>
        <v/>
      </c>
      <c r="EP499">
        <f>MIN(AT498*(1+AT$6/Setup!$C$13)-CR499,MAX(0,$H499-SUM($DP499:EO499)))</f>
        <v/>
      </c>
      <c r="EQ499">
        <f>MIN(AU498*(1+AU$6/Setup!$C$13)-CS499,MAX(0,$H499-SUM($DP499:EP499)))</f>
        <v/>
      </c>
      <c r="ER499">
        <f>MIN(AV498*(1+AV$6/Setup!$C$13)-CT499,MAX(0,$H499-SUM($DP499:EQ499)))</f>
        <v/>
      </c>
      <c r="ES499">
        <f>MIN(AW498*(1+AW$6/Setup!$C$13)-CU499,MAX(0,$H499-SUM($DP499:ER499)))</f>
        <v/>
      </c>
      <c r="ET499">
        <f>MIN(AX498*(1+AX$6/Setup!$C$13)-CV499,MAX(0,$H499-SUM($DP499:ES499)))</f>
        <v/>
      </c>
      <c r="EU499">
        <f>MIN(AY498*(1+AY$6/Setup!$C$13)-CW499,MAX(0,$H499-SUM($DP499:ET499)))</f>
        <v/>
      </c>
      <c r="EV499">
        <f>MIN(AZ498*(1+AZ$6/Setup!$C$13)-CX499,MAX(0,$H499-SUM($DP499:EU499)))</f>
        <v/>
      </c>
      <c r="EW499">
        <f>MIN(BA498*(1+BA$6/Setup!$C$13)-CY499,MAX(0,$H499-SUM($DP499:EV499)))</f>
        <v/>
      </c>
      <c r="EX499">
        <f>MIN(BB498*(1+BB$6/Setup!$C$13)-CZ499,MAX(0,$H499-SUM($DP499:EW499)))</f>
        <v/>
      </c>
      <c r="EY499">
        <f>MIN(BC498*(1+BC$6/Setup!$C$13)-DA499,MAX(0,$H499-SUM($DP499:EX499)))</f>
        <v/>
      </c>
      <c r="EZ499">
        <f>MIN(BD498*(1+BD$6/Setup!$C$13)-DB499,MAX(0,$H499-SUM($DP499:EY499)))</f>
        <v/>
      </c>
      <c r="FA499">
        <f>MIN(BE498*(1+BE$6/Setup!$C$13)-DC499,MAX(0,$H499-SUM($DP499:EZ499)))</f>
        <v/>
      </c>
      <c r="FB499">
        <f>MIN(BF498*(1+BF$6/Setup!$C$13)-DD499,MAX(0,$H499-SUM($DP499:FA499)))</f>
        <v/>
      </c>
      <c r="FC499">
        <f>MIN(BG498*(1+BG$6/Setup!$C$13)-DE499,MAX(0,$H499-SUM($DP499:FB499)))</f>
        <v/>
      </c>
      <c r="FD499">
        <f>MIN(BH498*(1+BH$6/Setup!$C$13)-DF499,MAX(0,$H499-SUM($DP499:FC499)))</f>
        <v/>
      </c>
      <c r="FE499">
        <f>MIN(BI498*(1+BI$6/Setup!$C$13)-DG499,MAX(0,$H499-SUM($DP499:FD499)))</f>
        <v/>
      </c>
      <c r="FF499">
        <f>MIN(BJ498*(1+BJ$6/Setup!$C$13)-DH499,MAX(0,$H499-SUM($DP499:FE499)))</f>
        <v/>
      </c>
      <c r="FG499">
        <f>MIN(BK498*(1+BK$6/Setup!$C$13)-DI499,MAX(0,$H499-SUM($DP499:FF499)))</f>
        <v/>
      </c>
      <c r="FH499">
        <f>MIN(BL498*(1+BL$6/Setup!$C$13)-DJ499,MAX(0,$H499-SUM($DP499:FG499)))</f>
        <v/>
      </c>
      <c r="FI499">
        <f>MIN(BM498*(1+BM$6/Setup!$C$13)-DK499,MAX(0,$H499-SUM($DP499:FH499)))</f>
        <v/>
      </c>
      <c r="FJ499">
        <f>MIN(BN498*(1+BN$6/Setup!$C$13)-DL499,MAX(0,$H499-SUM($DP499:FI499)))</f>
        <v/>
      </c>
      <c r="FK499">
        <f>MIN(BO498*(1+BO$6/Setup!$C$13)-DM499,MAX(0,$H499-SUM($DP499:FJ499)))</f>
        <v/>
      </c>
      <c r="FL499">
        <f>MIN(BP498*(1+BP$6/Setup!$C$13)-DN499,MAX(0,$H499-SUM($DP499:FK499)))</f>
        <v/>
      </c>
      <c r="FM499">
        <f>MIN(BQ498*(1+BQ$6/Setup!$C$13)-DO499,MAX(0,$H499-SUM($DP499:FL499)))</f>
        <v/>
      </c>
    </row>
    <row r="500">
      <c r="A500">
        <f>A499+1</f>
        <v/>
      </c>
      <c r="B500">
        <f>IF(Setup!$C$6="Every week",Setup!$C$7+7*(A500-1),IF(Setup!$C$6="Every 2 weeks",Setup!$C$7+14*(A500-1),IF(Setup!$C$6="Every month",EDATE(Setup!$C$7,A500-1),EOMONTH(Setup!$C$7,INT((A500-1+Setup!$C$20)/2)-1)+MIN(IF(MOD(A500-1+Setup!$C$20,2)=0,Setup!$C$18,Setup!$C$19),DAY(EOMONTH(Setup!$C$7,INT((A500-1+Setup!$C$20)/2)))))))</f>
        <v/>
      </c>
      <c r="C500">
        <f>N('Paycheck Plan'!J496)</f>
        <v/>
      </c>
      <c r="D500">
        <f>N('Paycheck Plan'!K496)</f>
        <v/>
      </c>
      <c r="E500">
        <f>MIN(MAX(0,Setup!$C$10-F499),MAX(0,Setup!$C$8+C500-G500))</f>
        <v/>
      </c>
      <c r="F500">
        <f>F499+E500</f>
        <v/>
      </c>
      <c r="G500">
        <f>MIN(Setup!$C$14,MAX(0,Setup!$C$8+C500))</f>
        <v/>
      </c>
      <c r="H500">
        <f>MAX(0,Setup!$C$8+C500-G500-E500)+SUM($T$7:$BQ$7)-SUM(BR500:DO500)</f>
        <v/>
      </c>
      <c r="I500">
        <f>SUMPRODUCT(T499:BQ499,$T$6:$BQ$6)/Setup!$C$13</f>
        <v/>
      </c>
      <c r="J500">
        <f>SUM(T500:BQ500)</f>
        <v/>
      </c>
      <c r="K500">
        <f>IF(MAX(DP500:FM500)&gt;0,MATCH(MAX(DP500:FM500),DP500:FM500,0),1)</f>
        <v/>
      </c>
      <c r="T500">
        <f>MAX(0,T499*(1+T$6/Setup!$C$13)-BR500-DP500)+IF($K500=1,$D500,0)</f>
        <v/>
      </c>
      <c r="U500">
        <f>MAX(0,U499*(1+U$6/Setup!$C$13)-BS500-DQ500)+IF($K500=2,$D500,0)</f>
        <v/>
      </c>
      <c r="V500">
        <f>MAX(0,V499*(1+V$6/Setup!$C$13)-BT500-DR500)+IF($K500=3,$D500,0)</f>
        <v/>
      </c>
      <c r="W500">
        <f>MAX(0,W499*(1+W$6/Setup!$C$13)-BU500-DS500)+IF($K500=4,$D500,0)</f>
        <v/>
      </c>
      <c r="X500">
        <f>MAX(0,X499*(1+X$6/Setup!$C$13)-BV500-DT500)+IF($K500=5,$D500,0)</f>
        <v/>
      </c>
      <c r="Y500">
        <f>MAX(0,Y499*(1+Y$6/Setup!$C$13)-BW500-DU500)+IF($K500=6,$D500,0)</f>
        <v/>
      </c>
      <c r="Z500">
        <f>MAX(0,Z499*(1+Z$6/Setup!$C$13)-BX500-DV500)+IF($K500=7,$D500,0)</f>
        <v/>
      </c>
      <c r="AA500">
        <f>MAX(0,AA499*(1+AA$6/Setup!$C$13)-BY500-DW500)+IF($K500=8,$D500,0)</f>
        <v/>
      </c>
      <c r="AB500">
        <f>MAX(0,AB499*(1+AB$6/Setup!$C$13)-BZ500-DX500)+IF($K500=9,$D500,0)</f>
        <v/>
      </c>
      <c r="AC500">
        <f>MAX(0,AC499*(1+AC$6/Setup!$C$13)-CA500-DY500)+IF($K500=10,$D500,0)</f>
        <v/>
      </c>
      <c r="AD500">
        <f>MAX(0,AD499*(1+AD$6/Setup!$C$13)-CB500-DZ500)+IF($K500=11,$D500,0)</f>
        <v/>
      </c>
      <c r="AE500">
        <f>MAX(0,AE499*(1+AE$6/Setup!$C$13)-CC500-EA500)+IF($K500=12,$D500,0)</f>
        <v/>
      </c>
      <c r="AF500">
        <f>MAX(0,AF499*(1+AF$6/Setup!$C$13)-CD500-EB500)+IF($K500=13,$D500,0)</f>
        <v/>
      </c>
      <c r="AG500">
        <f>MAX(0,AG499*(1+AG$6/Setup!$C$13)-CE500-EC500)+IF($K500=14,$D500,0)</f>
        <v/>
      </c>
      <c r="AH500">
        <f>MAX(0,AH499*(1+AH$6/Setup!$C$13)-CF500-ED500)+IF($K500=15,$D500,0)</f>
        <v/>
      </c>
      <c r="AI500">
        <f>MAX(0,AI499*(1+AI$6/Setup!$C$13)-CG500-EE500)+IF($K500=16,$D500,0)</f>
        <v/>
      </c>
      <c r="AJ500">
        <f>MAX(0,AJ499*(1+AJ$6/Setup!$C$13)-CH500-EF500)+IF($K500=17,$D500,0)</f>
        <v/>
      </c>
      <c r="AK500">
        <f>MAX(0,AK499*(1+AK$6/Setup!$C$13)-CI500-EG500)+IF($K500=18,$D500,0)</f>
        <v/>
      </c>
      <c r="AL500">
        <f>MAX(0,AL499*(1+AL$6/Setup!$C$13)-CJ500-EH500)+IF($K500=19,$D500,0)</f>
        <v/>
      </c>
      <c r="AM500">
        <f>MAX(0,AM499*(1+AM$6/Setup!$C$13)-CK500-EI500)+IF($K500=20,$D500,0)</f>
        <v/>
      </c>
      <c r="AN500">
        <f>MAX(0,AN499*(1+AN$6/Setup!$C$13)-CL500-EJ500)+IF($K500=21,$D500,0)</f>
        <v/>
      </c>
      <c r="AO500">
        <f>MAX(0,AO499*(1+AO$6/Setup!$C$13)-CM500-EK500)+IF($K500=22,$D500,0)</f>
        <v/>
      </c>
      <c r="AP500">
        <f>MAX(0,AP499*(1+AP$6/Setup!$C$13)-CN500-EL500)+IF($K500=23,$D500,0)</f>
        <v/>
      </c>
      <c r="AQ500">
        <f>MAX(0,AQ499*(1+AQ$6/Setup!$C$13)-CO500-EM500)+IF($K500=24,$D500,0)</f>
        <v/>
      </c>
      <c r="AR500">
        <f>MAX(0,AR499*(1+AR$6/Setup!$C$13)-CP500-EN500)+IF($K500=25,$D500,0)</f>
        <v/>
      </c>
      <c r="AS500">
        <f>MAX(0,AS499*(1+AS$6/Setup!$C$13)-CQ500-EO500)+IF($K500=26,$D500,0)</f>
        <v/>
      </c>
      <c r="AT500">
        <f>MAX(0,AT499*(1+AT$6/Setup!$C$13)-CR500-EP500)+IF($K500=27,$D500,0)</f>
        <v/>
      </c>
      <c r="AU500">
        <f>MAX(0,AU499*(1+AU$6/Setup!$C$13)-CS500-EQ500)+IF($K500=28,$D500,0)</f>
        <v/>
      </c>
      <c r="AV500">
        <f>MAX(0,AV499*(1+AV$6/Setup!$C$13)-CT500-ER500)+IF($K500=29,$D500,0)</f>
        <v/>
      </c>
      <c r="AW500">
        <f>MAX(0,AW499*(1+AW$6/Setup!$C$13)-CU500-ES500)+IF($K500=30,$D500,0)</f>
        <v/>
      </c>
      <c r="AX500">
        <f>MAX(0,AX499*(1+AX$6/Setup!$C$13)-CV500-ET500)+IF($K500=31,$D500,0)</f>
        <v/>
      </c>
      <c r="AY500">
        <f>MAX(0,AY499*(1+AY$6/Setup!$C$13)-CW500-EU500)+IF($K500=32,$D500,0)</f>
        <v/>
      </c>
      <c r="AZ500">
        <f>MAX(0,AZ499*(1+AZ$6/Setup!$C$13)-CX500-EV500)+IF($K500=33,$D500,0)</f>
        <v/>
      </c>
      <c r="BA500">
        <f>MAX(0,BA499*(1+BA$6/Setup!$C$13)-CY500-EW500)+IF($K500=34,$D500,0)</f>
        <v/>
      </c>
      <c r="BB500">
        <f>MAX(0,BB499*(1+BB$6/Setup!$C$13)-CZ500-EX500)+IF($K500=35,$D500,0)</f>
        <v/>
      </c>
      <c r="BC500">
        <f>MAX(0,BC499*(1+BC$6/Setup!$C$13)-DA500-EY500)+IF($K500=36,$D500,0)</f>
        <v/>
      </c>
      <c r="BD500">
        <f>MAX(0,BD499*(1+BD$6/Setup!$C$13)-DB500-EZ500)+IF($K500=37,$D500,0)</f>
        <v/>
      </c>
      <c r="BE500">
        <f>MAX(0,BE499*(1+BE$6/Setup!$C$13)-DC500-FA500)+IF($K500=38,$D500,0)</f>
        <v/>
      </c>
      <c r="BF500">
        <f>MAX(0,BF499*(1+BF$6/Setup!$C$13)-DD500-FB500)+IF($K500=39,$D500,0)</f>
        <v/>
      </c>
      <c r="BG500">
        <f>MAX(0,BG499*(1+BG$6/Setup!$C$13)-DE500-FC500)+IF($K500=40,$D500,0)</f>
        <v/>
      </c>
      <c r="BH500">
        <f>MAX(0,BH499*(1+BH$6/Setup!$C$13)-DF500-FD500)+IF($K500=41,$D500,0)</f>
        <v/>
      </c>
      <c r="BI500">
        <f>MAX(0,BI499*(1+BI$6/Setup!$C$13)-DG500-FE500)+IF($K500=42,$D500,0)</f>
        <v/>
      </c>
      <c r="BJ500">
        <f>MAX(0,BJ499*(1+BJ$6/Setup!$C$13)-DH500-FF500)+IF($K500=43,$D500,0)</f>
        <v/>
      </c>
      <c r="BK500">
        <f>MAX(0,BK499*(1+BK$6/Setup!$C$13)-DI500-FG500)+IF($K500=44,$D500,0)</f>
        <v/>
      </c>
      <c r="BL500">
        <f>MAX(0,BL499*(1+BL$6/Setup!$C$13)-DJ500-FH500)+IF($K500=45,$D500,0)</f>
        <v/>
      </c>
      <c r="BM500">
        <f>MAX(0,BM499*(1+BM$6/Setup!$C$13)-DK500-FI500)+IF($K500=46,$D500,0)</f>
        <v/>
      </c>
      <c r="BN500">
        <f>MAX(0,BN499*(1+BN$6/Setup!$C$13)-DL500-FJ500)+IF($K500=47,$D500,0)</f>
        <v/>
      </c>
      <c r="BO500">
        <f>MAX(0,BO499*(1+BO$6/Setup!$C$13)-DM500-FK500)+IF($K500=48,$D500,0)</f>
        <v/>
      </c>
      <c r="BP500">
        <f>MAX(0,BP499*(1+BP$6/Setup!$C$13)-DN500-FL500)+IF($K500=49,$D500,0)</f>
        <v/>
      </c>
      <c r="BQ500">
        <f>MAX(0,BQ499*(1+BQ$6/Setup!$C$13)-DO500-FM500)+IF($K500=50,$D500,0)</f>
        <v/>
      </c>
      <c r="BR500">
        <f>MIN(T499*(1+T$6/Setup!$C$13),T$7)</f>
        <v/>
      </c>
      <c r="BS500">
        <f>MIN(U499*(1+U$6/Setup!$C$13),U$7)</f>
        <v/>
      </c>
      <c r="BT500">
        <f>MIN(V499*(1+V$6/Setup!$C$13),V$7)</f>
        <v/>
      </c>
      <c r="BU500">
        <f>MIN(W499*(1+W$6/Setup!$C$13),W$7)</f>
        <v/>
      </c>
      <c r="BV500">
        <f>MIN(X499*(1+X$6/Setup!$C$13),X$7)</f>
        <v/>
      </c>
      <c r="BW500">
        <f>MIN(Y499*(1+Y$6/Setup!$C$13),Y$7)</f>
        <v/>
      </c>
      <c r="BX500">
        <f>MIN(Z499*(1+Z$6/Setup!$C$13),Z$7)</f>
        <v/>
      </c>
      <c r="BY500">
        <f>MIN(AA499*(1+AA$6/Setup!$C$13),AA$7)</f>
        <v/>
      </c>
      <c r="BZ500">
        <f>MIN(AB499*(1+AB$6/Setup!$C$13),AB$7)</f>
        <v/>
      </c>
      <c r="CA500">
        <f>MIN(AC499*(1+AC$6/Setup!$C$13),AC$7)</f>
        <v/>
      </c>
      <c r="CB500">
        <f>MIN(AD499*(1+AD$6/Setup!$C$13),AD$7)</f>
        <v/>
      </c>
      <c r="CC500">
        <f>MIN(AE499*(1+AE$6/Setup!$C$13),AE$7)</f>
        <v/>
      </c>
      <c r="CD500">
        <f>MIN(AF499*(1+AF$6/Setup!$C$13),AF$7)</f>
        <v/>
      </c>
      <c r="CE500">
        <f>MIN(AG499*(1+AG$6/Setup!$C$13),AG$7)</f>
        <v/>
      </c>
      <c r="CF500">
        <f>MIN(AH499*(1+AH$6/Setup!$C$13),AH$7)</f>
        <v/>
      </c>
      <c r="CG500">
        <f>MIN(AI499*(1+AI$6/Setup!$C$13),AI$7)</f>
        <v/>
      </c>
      <c r="CH500">
        <f>MIN(AJ499*(1+AJ$6/Setup!$C$13),AJ$7)</f>
        <v/>
      </c>
      <c r="CI500">
        <f>MIN(AK499*(1+AK$6/Setup!$C$13),AK$7)</f>
        <v/>
      </c>
      <c r="CJ500">
        <f>MIN(AL499*(1+AL$6/Setup!$C$13),AL$7)</f>
        <v/>
      </c>
      <c r="CK500">
        <f>MIN(AM499*(1+AM$6/Setup!$C$13),AM$7)</f>
        <v/>
      </c>
      <c r="CL500">
        <f>MIN(AN499*(1+AN$6/Setup!$C$13),AN$7)</f>
        <v/>
      </c>
      <c r="CM500">
        <f>MIN(AO499*(1+AO$6/Setup!$C$13),AO$7)</f>
        <v/>
      </c>
      <c r="CN500">
        <f>MIN(AP499*(1+AP$6/Setup!$C$13),AP$7)</f>
        <v/>
      </c>
      <c r="CO500">
        <f>MIN(AQ499*(1+AQ$6/Setup!$C$13),AQ$7)</f>
        <v/>
      </c>
      <c r="CP500">
        <f>MIN(AR499*(1+AR$6/Setup!$C$13),AR$7)</f>
        <v/>
      </c>
      <c r="CQ500">
        <f>MIN(AS499*(1+AS$6/Setup!$C$13),AS$7)</f>
        <v/>
      </c>
      <c r="CR500">
        <f>MIN(AT499*(1+AT$6/Setup!$C$13),AT$7)</f>
        <v/>
      </c>
      <c r="CS500">
        <f>MIN(AU499*(1+AU$6/Setup!$C$13),AU$7)</f>
        <v/>
      </c>
      <c r="CT500">
        <f>MIN(AV499*(1+AV$6/Setup!$C$13),AV$7)</f>
        <v/>
      </c>
      <c r="CU500">
        <f>MIN(AW499*(1+AW$6/Setup!$C$13),AW$7)</f>
        <v/>
      </c>
      <c r="CV500">
        <f>MIN(AX499*(1+AX$6/Setup!$C$13),AX$7)</f>
        <v/>
      </c>
      <c r="CW500">
        <f>MIN(AY499*(1+AY$6/Setup!$C$13),AY$7)</f>
        <v/>
      </c>
      <c r="CX500">
        <f>MIN(AZ499*(1+AZ$6/Setup!$C$13),AZ$7)</f>
        <v/>
      </c>
      <c r="CY500">
        <f>MIN(BA499*(1+BA$6/Setup!$C$13),BA$7)</f>
        <v/>
      </c>
      <c r="CZ500">
        <f>MIN(BB499*(1+BB$6/Setup!$C$13),BB$7)</f>
        <v/>
      </c>
      <c r="DA500">
        <f>MIN(BC499*(1+BC$6/Setup!$C$13),BC$7)</f>
        <v/>
      </c>
      <c r="DB500">
        <f>MIN(BD499*(1+BD$6/Setup!$C$13),BD$7)</f>
        <v/>
      </c>
      <c r="DC500">
        <f>MIN(BE499*(1+BE$6/Setup!$C$13),BE$7)</f>
        <v/>
      </c>
      <c r="DD500">
        <f>MIN(BF499*(1+BF$6/Setup!$C$13),BF$7)</f>
        <v/>
      </c>
      <c r="DE500">
        <f>MIN(BG499*(1+BG$6/Setup!$C$13),BG$7)</f>
        <v/>
      </c>
      <c r="DF500">
        <f>MIN(BH499*(1+BH$6/Setup!$C$13),BH$7)</f>
        <v/>
      </c>
      <c r="DG500">
        <f>MIN(BI499*(1+BI$6/Setup!$C$13),BI$7)</f>
        <v/>
      </c>
      <c r="DH500">
        <f>MIN(BJ499*(1+BJ$6/Setup!$C$13),BJ$7)</f>
        <v/>
      </c>
      <c r="DI500">
        <f>MIN(BK499*(1+BK$6/Setup!$C$13),BK$7)</f>
        <v/>
      </c>
      <c r="DJ500">
        <f>MIN(BL499*(1+BL$6/Setup!$C$13),BL$7)</f>
        <v/>
      </c>
      <c r="DK500">
        <f>MIN(BM499*(1+BM$6/Setup!$C$13),BM$7)</f>
        <v/>
      </c>
      <c r="DL500">
        <f>MIN(BN499*(1+BN$6/Setup!$C$13),BN$7)</f>
        <v/>
      </c>
      <c r="DM500">
        <f>MIN(BO499*(1+BO$6/Setup!$C$13),BO$7)</f>
        <v/>
      </c>
      <c r="DN500">
        <f>MIN(BP499*(1+BP$6/Setup!$C$13),BP$7)</f>
        <v/>
      </c>
      <c r="DO500">
        <f>MIN(BQ499*(1+BQ$6/Setup!$C$13),BQ$7)</f>
        <v/>
      </c>
      <c r="DP500">
        <f>MIN(T499*(1+T$6/Setup!$C$13)-BR500,$H500)</f>
        <v/>
      </c>
      <c r="DQ500">
        <f>MIN(U499*(1+U$6/Setup!$C$13)-BS500,MAX(0,$H500-SUM($DP500:DP500)))</f>
        <v/>
      </c>
      <c r="DR500">
        <f>MIN(V499*(1+V$6/Setup!$C$13)-BT500,MAX(0,$H500-SUM($DP500:DQ500)))</f>
        <v/>
      </c>
      <c r="DS500">
        <f>MIN(W499*(1+W$6/Setup!$C$13)-BU500,MAX(0,$H500-SUM($DP500:DR500)))</f>
        <v/>
      </c>
      <c r="DT500">
        <f>MIN(X499*(1+X$6/Setup!$C$13)-BV500,MAX(0,$H500-SUM($DP500:DS500)))</f>
        <v/>
      </c>
      <c r="DU500">
        <f>MIN(Y499*(1+Y$6/Setup!$C$13)-BW500,MAX(0,$H500-SUM($DP500:DT500)))</f>
        <v/>
      </c>
      <c r="DV500">
        <f>MIN(Z499*(1+Z$6/Setup!$C$13)-BX500,MAX(0,$H500-SUM($DP500:DU500)))</f>
        <v/>
      </c>
      <c r="DW500">
        <f>MIN(AA499*(1+AA$6/Setup!$C$13)-BY500,MAX(0,$H500-SUM($DP500:DV500)))</f>
        <v/>
      </c>
      <c r="DX500">
        <f>MIN(AB499*(1+AB$6/Setup!$C$13)-BZ500,MAX(0,$H500-SUM($DP500:DW500)))</f>
        <v/>
      </c>
      <c r="DY500">
        <f>MIN(AC499*(1+AC$6/Setup!$C$13)-CA500,MAX(0,$H500-SUM($DP500:DX500)))</f>
        <v/>
      </c>
      <c r="DZ500">
        <f>MIN(AD499*(1+AD$6/Setup!$C$13)-CB500,MAX(0,$H500-SUM($DP500:DY500)))</f>
        <v/>
      </c>
      <c r="EA500">
        <f>MIN(AE499*(1+AE$6/Setup!$C$13)-CC500,MAX(0,$H500-SUM($DP500:DZ500)))</f>
        <v/>
      </c>
      <c r="EB500">
        <f>MIN(AF499*(1+AF$6/Setup!$C$13)-CD500,MAX(0,$H500-SUM($DP500:EA500)))</f>
        <v/>
      </c>
      <c r="EC500">
        <f>MIN(AG499*(1+AG$6/Setup!$C$13)-CE500,MAX(0,$H500-SUM($DP500:EB500)))</f>
        <v/>
      </c>
      <c r="ED500">
        <f>MIN(AH499*(1+AH$6/Setup!$C$13)-CF500,MAX(0,$H500-SUM($DP500:EC500)))</f>
        <v/>
      </c>
      <c r="EE500">
        <f>MIN(AI499*(1+AI$6/Setup!$C$13)-CG500,MAX(0,$H500-SUM($DP500:ED500)))</f>
        <v/>
      </c>
      <c r="EF500">
        <f>MIN(AJ499*(1+AJ$6/Setup!$C$13)-CH500,MAX(0,$H500-SUM($DP500:EE500)))</f>
        <v/>
      </c>
      <c r="EG500">
        <f>MIN(AK499*(1+AK$6/Setup!$C$13)-CI500,MAX(0,$H500-SUM($DP500:EF500)))</f>
        <v/>
      </c>
      <c r="EH500">
        <f>MIN(AL499*(1+AL$6/Setup!$C$13)-CJ500,MAX(0,$H500-SUM($DP500:EG500)))</f>
        <v/>
      </c>
      <c r="EI500">
        <f>MIN(AM499*(1+AM$6/Setup!$C$13)-CK500,MAX(0,$H500-SUM($DP500:EH500)))</f>
        <v/>
      </c>
      <c r="EJ500">
        <f>MIN(AN499*(1+AN$6/Setup!$C$13)-CL500,MAX(0,$H500-SUM($DP500:EI500)))</f>
        <v/>
      </c>
      <c r="EK500">
        <f>MIN(AO499*(1+AO$6/Setup!$C$13)-CM500,MAX(0,$H500-SUM($DP500:EJ500)))</f>
        <v/>
      </c>
      <c r="EL500">
        <f>MIN(AP499*(1+AP$6/Setup!$C$13)-CN500,MAX(0,$H500-SUM($DP500:EK500)))</f>
        <v/>
      </c>
      <c r="EM500">
        <f>MIN(AQ499*(1+AQ$6/Setup!$C$13)-CO500,MAX(0,$H500-SUM($DP500:EL500)))</f>
        <v/>
      </c>
      <c r="EN500">
        <f>MIN(AR499*(1+AR$6/Setup!$C$13)-CP500,MAX(0,$H500-SUM($DP500:EM500)))</f>
        <v/>
      </c>
      <c r="EO500">
        <f>MIN(AS499*(1+AS$6/Setup!$C$13)-CQ500,MAX(0,$H500-SUM($DP500:EN500)))</f>
        <v/>
      </c>
      <c r="EP500">
        <f>MIN(AT499*(1+AT$6/Setup!$C$13)-CR500,MAX(0,$H500-SUM($DP500:EO500)))</f>
        <v/>
      </c>
      <c r="EQ500">
        <f>MIN(AU499*(1+AU$6/Setup!$C$13)-CS500,MAX(0,$H500-SUM($DP500:EP500)))</f>
        <v/>
      </c>
      <c r="ER500">
        <f>MIN(AV499*(1+AV$6/Setup!$C$13)-CT500,MAX(0,$H500-SUM($DP500:EQ500)))</f>
        <v/>
      </c>
      <c r="ES500">
        <f>MIN(AW499*(1+AW$6/Setup!$C$13)-CU500,MAX(0,$H500-SUM($DP500:ER500)))</f>
        <v/>
      </c>
      <c r="ET500">
        <f>MIN(AX499*(1+AX$6/Setup!$C$13)-CV500,MAX(0,$H500-SUM($DP500:ES500)))</f>
        <v/>
      </c>
      <c r="EU500">
        <f>MIN(AY499*(1+AY$6/Setup!$C$13)-CW500,MAX(0,$H500-SUM($DP500:ET500)))</f>
        <v/>
      </c>
      <c r="EV500">
        <f>MIN(AZ499*(1+AZ$6/Setup!$C$13)-CX500,MAX(0,$H500-SUM($DP500:EU500)))</f>
        <v/>
      </c>
      <c r="EW500">
        <f>MIN(BA499*(1+BA$6/Setup!$C$13)-CY500,MAX(0,$H500-SUM($DP500:EV500)))</f>
        <v/>
      </c>
      <c r="EX500">
        <f>MIN(BB499*(1+BB$6/Setup!$C$13)-CZ500,MAX(0,$H500-SUM($DP500:EW500)))</f>
        <v/>
      </c>
      <c r="EY500">
        <f>MIN(BC499*(1+BC$6/Setup!$C$13)-DA500,MAX(0,$H500-SUM($DP500:EX500)))</f>
        <v/>
      </c>
      <c r="EZ500">
        <f>MIN(BD499*(1+BD$6/Setup!$C$13)-DB500,MAX(0,$H500-SUM($DP500:EY500)))</f>
        <v/>
      </c>
      <c r="FA500">
        <f>MIN(BE499*(1+BE$6/Setup!$C$13)-DC500,MAX(0,$H500-SUM($DP500:EZ500)))</f>
        <v/>
      </c>
      <c r="FB500">
        <f>MIN(BF499*(1+BF$6/Setup!$C$13)-DD500,MAX(0,$H500-SUM($DP500:FA500)))</f>
        <v/>
      </c>
      <c r="FC500">
        <f>MIN(BG499*(1+BG$6/Setup!$C$13)-DE500,MAX(0,$H500-SUM($DP500:FB500)))</f>
        <v/>
      </c>
      <c r="FD500">
        <f>MIN(BH499*(1+BH$6/Setup!$C$13)-DF500,MAX(0,$H500-SUM($DP500:FC500)))</f>
        <v/>
      </c>
      <c r="FE500">
        <f>MIN(BI499*(1+BI$6/Setup!$C$13)-DG500,MAX(0,$H500-SUM($DP500:FD500)))</f>
        <v/>
      </c>
      <c r="FF500">
        <f>MIN(BJ499*(1+BJ$6/Setup!$C$13)-DH500,MAX(0,$H500-SUM($DP500:FE500)))</f>
        <v/>
      </c>
      <c r="FG500">
        <f>MIN(BK499*(1+BK$6/Setup!$C$13)-DI500,MAX(0,$H500-SUM($DP500:FF500)))</f>
        <v/>
      </c>
      <c r="FH500">
        <f>MIN(BL499*(1+BL$6/Setup!$C$13)-DJ500,MAX(0,$H500-SUM($DP500:FG500)))</f>
        <v/>
      </c>
      <c r="FI500">
        <f>MIN(BM499*(1+BM$6/Setup!$C$13)-DK500,MAX(0,$H500-SUM($DP500:FH500)))</f>
        <v/>
      </c>
      <c r="FJ500">
        <f>MIN(BN499*(1+BN$6/Setup!$C$13)-DL500,MAX(0,$H500-SUM($DP500:FI500)))</f>
        <v/>
      </c>
      <c r="FK500">
        <f>MIN(BO499*(1+BO$6/Setup!$C$13)-DM500,MAX(0,$H500-SUM($DP500:FJ500)))</f>
        <v/>
      </c>
      <c r="FL500">
        <f>MIN(BP499*(1+BP$6/Setup!$C$13)-DN500,MAX(0,$H500-SUM($DP500:FK500)))</f>
        <v/>
      </c>
      <c r="FM500">
        <f>MIN(BQ499*(1+BQ$6/Setup!$C$13)-DO500,MAX(0,$H500-SUM($DP500:FL500)))</f>
        <v/>
      </c>
    </row>
    <row r="501">
      <c r="A501">
        <f>A500+1</f>
        <v/>
      </c>
      <c r="B501">
        <f>IF(Setup!$C$6="Every week",Setup!$C$7+7*(A501-1),IF(Setup!$C$6="Every 2 weeks",Setup!$C$7+14*(A501-1),IF(Setup!$C$6="Every month",EDATE(Setup!$C$7,A501-1),EOMONTH(Setup!$C$7,INT((A501-1+Setup!$C$20)/2)-1)+MIN(IF(MOD(A501-1+Setup!$C$20,2)=0,Setup!$C$18,Setup!$C$19),DAY(EOMONTH(Setup!$C$7,INT((A501-1+Setup!$C$20)/2)))))))</f>
        <v/>
      </c>
      <c r="C501">
        <f>N('Paycheck Plan'!J497)</f>
        <v/>
      </c>
      <c r="D501">
        <f>N('Paycheck Plan'!K497)</f>
        <v/>
      </c>
      <c r="E501">
        <f>MIN(MAX(0,Setup!$C$10-F500),MAX(0,Setup!$C$8+C501-G501))</f>
        <v/>
      </c>
      <c r="F501">
        <f>F500+E501</f>
        <v/>
      </c>
      <c r="G501">
        <f>MIN(Setup!$C$14,MAX(0,Setup!$C$8+C501))</f>
        <v/>
      </c>
      <c r="H501">
        <f>MAX(0,Setup!$C$8+C501-G501-E501)+SUM($T$7:$BQ$7)-SUM(BR501:DO501)</f>
        <v/>
      </c>
      <c r="I501">
        <f>SUMPRODUCT(T500:BQ500,$T$6:$BQ$6)/Setup!$C$13</f>
        <v/>
      </c>
      <c r="J501">
        <f>SUM(T501:BQ501)</f>
        <v/>
      </c>
      <c r="K501">
        <f>IF(MAX(DP501:FM501)&gt;0,MATCH(MAX(DP501:FM501),DP501:FM501,0),1)</f>
        <v/>
      </c>
      <c r="T501">
        <f>MAX(0,T500*(1+T$6/Setup!$C$13)-BR501-DP501)+IF($K501=1,$D501,0)</f>
        <v/>
      </c>
      <c r="U501">
        <f>MAX(0,U500*(1+U$6/Setup!$C$13)-BS501-DQ501)+IF($K501=2,$D501,0)</f>
        <v/>
      </c>
      <c r="V501">
        <f>MAX(0,V500*(1+V$6/Setup!$C$13)-BT501-DR501)+IF($K501=3,$D501,0)</f>
        <v/>
      </c>
      <c r="W501">
        <f>MAX(0,W500*(1+W$6/Setup!$C$13)-BU501-DS501)+IF($K501=4,$D501,0)</f>
        <v/>
      </c>
      <c r="X501">
        <f>MAX(0,X500*(1+X$6/Setup!$C$13)-BV501-DT501)+IF($K501=5,$D501,0)</f>
        <v/>
      </c>
      <c r="Y501">
        <f>MAX(0,Y500*(1+Y$6/Setup!$C$13)-BW501-DU501)+IF($K501=6,$D501,0)</f>
        <v/>
      </c>
      <c r="Z501">
        <f>MAX(0,Z500*(1+Z$6/Setup!$C$13)-BX501-DV501)+IF($K501=7,$D501,0)</f>
        <v/>
      </c>
      <c r="AA501">
        <f>MAX(0,AA500*(1+AA$6/Setup!$C$13)-BY501-DW501)+IF($K501=8,$D501,0)</f>
        <v/>
      </c>
      <c r="AB501">
        <f>MAX(0,AB500*(1+AB$6/Setup!$C$13)-BZ501-DX501)+IF($K501=9,$D501,0)</f>
        <v/>
      </c>
      <c r="AC501">
        <f>MAX(0,AC500*(1+AC$6/Setup!$C$13)-CA501-DY501)+IF($K501=10,$D501,0)</f>
        <v/>
      </c>
      <c r="AD501">
        <f>MAX(0,AD500*(1+AD$6/Setup!$C$13)-CB501-DZ501)+IF($K501=11,$D501,0)</f>
        <v/>
      </c>
      <c r="AE501">
        <f>MAX(0,AE500*(1+AE$6/Setup!$C$13)-CC501-EA501)+IF($K501=12,$D501,0)</f>
        <v/>
      </c>
      <c r="AF501">
        <f>MAX(0,AF500*(1+AF$6/Setup!$C$13)-CD501-EB501)+IF($K501=13,$D501,0)</f>
        <v/>
      </c>
      <c r="AG501">
        <f>MAX(0,AG500*(1+AG$6/Setup!$C$13)-CE501-EC501)+IF($K501=14,$D501,0)</f>
        <v/>
      </c>
      <c r="AH501">
        <f>MAX(0,AH500*(1+AH$6/Setup!$C$13)-CF501-ED501)+IF($K501=15,$D501,0)</f>
        <v/>
      </c>
      <c r="AI501">
        <f>MAX(0,AI500*(1+AI$6/Setup!$C$13)-CG501-EE501)+IF($K501=16,$D501,0)</f>
        <v/>
      </c>
      <c r="AJ501">
        <f>MAX(0,AJ500*(1+AJ$6/Setup!$C$13)-CH501-EF501)+IF($K501=17,$D501,0)</f>
        <v/>
      </c>
      <c r="AK501">
        <f>MAX(0,AK500*(1+AK$6/Setup!$C$13)-CI501-EG501)+IF($K501=18,$D501,0)</f>
        <v/>
      </c>
      <c r="AL501">
        <f>MAX(0,AL500*(1+AL$6/Setup!$C$13)-CJ501-EH501)+IF($K501=19,$D501,0)</f>
        <v/>
      </c>
      <c r="AM501">
        <f>MAX(0,AM500*(1+AM$6/Setup!$C$13)-CK501-EI501)+IF($K501=20,$D501,0)</f>
        <v/>
      </c>
      <c r="AN501">
        <f>MAX(0,AN500*(1+AN$6/Setup!$C$13)-CL501-EJ501)+IF($K501=21,$D501,0)</f>
        <v/>
      </c>
      <c r="AO501">
        <f>MAX(0,AO500*(1+AO$6/Setup!$C$13)-CM501-EK501)+IF($K501=22,$D501,0)</f>
        <v/>
      </c>
      <c r="AP501">
        <f>MAX(0,AP500*(1+AP$6/Setup!$C$13)-CN501-EL501)+IF($K501=23,$D501,0)</f>
        <v/>
      </c>
      <c r="AQ501">
        <f>MAX(0,AQ500*(1+AQ$6/Setup!$C$13)-CO501-EM501)+IF($K501=24,$D501,0)</f>
        <v/>
      </c>
      <c r="AR501">
        <f>MAX(0,AR500*(1+AR$6/Setup!$C$13)-CP501-EN501)+IF($K501=25,$D501,0)</f>
        <v/>
      </c>
      <c r="AS501">
        <f>MAX(0,AS500*(1+AS$6/Setup!$C$13)-CQ501-EO501)+IF($K501=26,$D501,0)</f>
        <v/>
      </c>
      <c r="AT501">
        <f>MAX(0,AT500*(1+AT$6/Setup!$C$13)-CR501-EP501)+IF($K501=27,$D501,0)</f>
        <v/>
      </c>
      <c r="AU501">
        <f>MAX(0,AU500*(1+AU$6/Setup!$C$13)-CS501-EQ501)+IF($K501=28,$D501,0)</f>
        <v/>
      </c>
      <c r="AV501">
        <f>MAX(0,AV500*(1+AV$6/Setup!$C$13)-CT501-ER501)+IF($K501=29,$D501,0)</f>
        <v/>
      </c>
      <c r="AW501">
        <f>MAX(0,AW500*(1+AW$6/Setup!$C$13)-CU501-ES501)+IF($K501=30,$D501,0)</f>
        <v/>
      </c>
      <c r="AX501">
        <f>MAX(0,AX500*(1+AX$6/Setup!$C$13)-CV501-ET501)+IF($K501=31,$D501,0)</f>
        <v/>
      </c>
      <c r="AY501">
        <f>MAX(0,AY500*(1+AY$6/Setup!$C$13)-CW501-EU501)+IF($K501=32,$D501,0)</f>
        <v/>
      </c>
      <c r="AZ501">
        <f>MAX(0,AZ500*(1+AZ$6/Setup!$C$13)-CX501-EV501)+IF($K501=33,$D501,0)</f>
        <v/>
      </c>
      <c r="BA501">
        <f>MAX(0,BA500*(1+BA$6/Setup!$C$13)-CY501-EW501)+IF($K501=34,$D501,0)</f>
        <v/>
      </c>
      <c r="BB501">
        <f>MAX(0,BB500*(1+BB$6/Setup!$C$13)-CZ501-EX501)+IF($K501=35,$D501,0)</f>
        <v/>
      </c>
      <c r="BC501">
        <f>MAX(0,BC500*(1+BC$6/Setup!$C$13)-DA501-EY501)+IF($K501=36,$D501,0)</f>
        <v/>
      </c>
      <c r="BD501">
        <f>MAX(0,BD500*(1+BD$6/Setup!$C$13)-DB501-EZ501)+IF($K501=37,$D501,0)</f>
        <v/>
      </c>
      <c r="BE501">
        <f>MAX(0,BE500*(1+BE$6/Setup!$C$13)-DC501-FA501)+IF($K501=38,$D501,0)</f>
        <v/>
      </c>
      <c r="BF501">
        <f>MAX(0,BF500*(1+BF$6/Setup!$C$13)-DD501-FB501)+IF($K501=39,$D501,0)</f>
        <v/>
      </c>
      <c r="BG501">
        <f>MAX(0,BG500*(1+BG$6/Setup!$C$13)-DE501-FC501)+IF($K501=40,$D501,0)</f>
        <v/>
      </c>
      <c r="BH501">
        <f>MAX(0,BH500*(1+BH$6/Setup!$C$13)-DF501-FD501)+IF($K501=41,$D501,0)</f>
        <v/>
      </c>
      <c r="BI501">
        <f>MAX(0,BI500*(1+BI$6/Setup!$C$13)-DG501-FE501)+IF($K501=42,$D501,0)</f>
        <v/>
      </c>
      <c r="BJ501">
        <f>MAX(0,BJ500*(1+BJ$6/Setup!$C$13)-DH501-FF501)+IF($K501=43,$D501,0)</f>
        <v/>
      </c>
      <c r="BK501">
        <f>MAX(0,BK500*(1+BK$6/Setup!$C$13)-DI501-FG501)+IF($K501=44,$D501,0)</f>
        <v/>
      </c>
      <c r="BL501">
        <f>MAX(0,BL500*(1+BL$6/Setup!$C$13)-DJ501-FH501)+IF($K501=45,$D501,0)</f>
        <v/>
      </c>
      <c r="BM501">
        <f>MAX(0,BM500*(1+BM$6/Setup!$C$13)-DK501-FI501)+IF($K501=46,$D501,0)</f>
        <v/>
      </c>
      <c r="BN501">
        <f>MAX(0,BN500*(1+BN$6/Setup!$C$13)-DL501-FJ501)+IF($K501=47,$D501,0)</f>
        <v/>
      </c>
      <c r="BO501">
        <f>MAX(0,BO500*(1+BO$6/Setup!$C$13)-DM501-FK501)+IF($K501=48,$D501,0)</f>
        <v/>
      </c>
      <c r="BP501">
        <f>MAX(0,BP500*(1+BP$6/Setup!$C$13)-DN501-FL501)+IF($K501=49,$D501,0)</f>
        <v/>
      </c>
      <c r="BQ501">
        <f>MAX(0,BQ500*(1+BQ$6/Setup!$C$13)-DO501-FM501)+IF($K501=50,$D501,0)</f>
        <v/>
      </c>
      <c r="BR501">
        <f>MIN(T500*(1+T$6/Setup!$C$13),T$7)</f>
        <v/>
      </c>
      <c r="BS501">
        <f>MIN(U500*(1+U$6/Setup!$C$13),U$7)</f>
        <v/>
      </c>
      <c r="BT501">
        <f>MIN(V500*(1+V$6/Setup!$C$13),V$7)</f>
        <v/>
      </c>
      <c r="BU501">
        <f>MIN(W500*(1+W$6/Setup!$C$13),W$7)</f>
        <v/>
      </c>
      <c r="BV501">
        <f>MIN(X500*(1+X$6/Setup!$C$13),X$7)</f>
        <v/>
      </c>
      <c r="BW501">
        <f>MIN(Y500*(1+Y$6/Setup!$C$13),Y$7)</f>
        <v/>
      </c>
      <c r="BX501">
        <f>MIN(Z500*(1+Z$6/Setup!$C$13),Z$7)</f>
        <v/>
      </c>
      <c r="BY501">
        <f>MIN(AA500*(1+AA$6/Setup!$C$13),AA$7)</f>
        <v/>
      </c>
      <c r="BZ501">
        <f>MIN(AB500*(1+AB$6/Setup!$C$13),AB$7)</f>
        <v/>
      </c>
      <c r="CA501">
        <f>MIN(AC500*(1+AC$6/Setup!$C$13),AC$7)</f>
        <v/>
      </c>
      <c r="CB501">
        <f>MIN(AD500*(1+AD$6/Setup!$C$13),AD$7)</f>
        <v/>
      </c>
      <c r="CC501">
        <f>MIN(AE500*(1+AE$6/Setup!$C$13),AE$7)</f>
        <v/>
      </c>
      <c r="CD501">
        <f>MIN(AF500*(1+AF$6/Setup!$C$13),AF$7)</f>
        <v/>
      </c>
      <c r="CE501">
        <f>MIN(AG500*(1+AG$6/Setup!$C$13),AG$7)</f>
        <v/>
      </c>
      <c r="CF501">
        <f>MIN(AH500*(1+AH$6/Setup!$C$13),AH$7)</f>
        <v/>
      </c>
      <c r="CG501">
        <f>MIN(AI500*(1+AI$6/Setup!$C$13),AI$7)</f>
        <v/>
      </c>
      <c r="CH501">
        <f>MIN(AJ500*(1+AJ$6/Setup!$C$13),AJ$7)</f>
        <v/>
      </c>
      <c r="CI501">
        <f>MIN(AK500*(1+AK$6/Setup!$C$13),AK$7)</f>
        <v/>
      </c>
      <c r="CJ501">
        <f>MIN(AL500*(1+AL$6/Setup!$C$13),AL$7)</f>
        <v/>
      </c>
      <c r="CK501">
        <f>MIN(AM500*(1+AM$6/Setup!$C$13),AM$7)</f>
        <v/>
      </c>
      <c r="CL501">
        <f>MIN(AN500*(1+AN$6/Setup!$C$13),AN$7)</f>
        <v/>
      </c>
      <c r="CM501">
        <f>MIN(AO500*(1+AO$6/Setup!$C$13),AO$7)</f>
        <v/>
      </c>
      <c r="CN501">
        <f>MIN(AP500*(1+AP$6/Setup!$C$13),AP$7)</f>
        <v/>
      </c>
      <c r="CO501">
        <f>MIN(AQ500*(1+AQ$6/Setup!$C$13),AQ$7)</f>
        <v/>
      </c>
      <c r="CP501">
        <f>MIN(AR500*(1+AR$6/Setup!$C$13),AR$7)</f>
        <v/>
      </c>
      <c r="CQ501">
        <f>MIN(AS500*(1+AS$6/Setup!$C$13),AS$7)</f>
        <v/>
      </c>
      <c r="CR501">
        <f>MIN(AT500*(1+AT$6/Setup!$C$13),AT$7)</f>
        <v/>
      </c>
      <c r="CS501">
        <f>MIN(AU500*(1+AU$6/Setup!$C$13),AU$7)</f>
        <v/>
      </c>
      <c r="CT501">
        <f>MIN(AV500*(1+AV$6/Setup!$C$13),AV$7)</f>
        <v/>
      </c>
      <c r="CU501">
        <f>MIN(AW500*(1+AW$6/Setup!$C$13),AW$7)</f>
        <v/>
      </c>
      <c r="CV501">
        <f>MIN(AX500*(1+AX$6/Setup!$C$13),AX$7)</f>
        <v/>
      </c>
      <c r="CW501">
        <f>MIN(AY500*(1+AY$6/Setup!$C$13),AY$7)</f>
        <v/>
      </c>
      <c r="CX501">
        <f>MIN(AZ500*(1+AZ$6/Setup!$C$13),AZ$7)</f>
        <v/>
      </c>
      <c r="CY501">
        <f>MIN(BA500*(1+BA$6/Setup!$C$13),BA$7)</f>
        <v/>
      </c>
      <c r="CZ501">
        <f>MIN(BB500*(1+BB$6/Setup!$C$13),BB$7)</f>
        <v/>
      </c>
      <c r="DA501">
        <f>MIN(BC500*(1+BC$6/Setup!$C$13),BC$7)</f>
        <v/>
      </c>
      <c r="DB501">
        <f>MIN(BD500*(1+BD$6/Setup!$C$13),BD$7)</f>
        <v/>
      </c>
      <c r="DC501">
        <f>MIN(BE500*(1+BE$6/Setup!$C$13),BE$7)</f>
        <v/>
      </c>
      <c r="DD501">
        <f>MIN(BF500*(1+BF$6/Setup!$C$13),BF$7)</f>
        <v/>
      </c>
      <c r="DE501">
        <f>MIN(BG500*(1+BG$6/Setup!$C$13),BG$7)</f>
        <v/>
      </c>
      <c r="DF501">
        <f>MIN(BH500*(1+BH$6/Setup!$C$13),BH$7)</f>
        <v/>
      </c>
      <c r="DG501">
        <f>MIN(BI500*(1+BI$6/Setup!$C$13),BI$7)</f>
        <v/>
      </c>
      <c r="DH501">
        <f>MIN(BJ500*(1+BJ$6/Setup!$C$13),BJ$7)</f>
        <v/>
      </c>
      <c r="DI501">
        <f>MIN(BK500*(1+BK$6/Setup!$C$13),BK$7)</f>
        <v/>
      </c>
      <c r="DJ501">
        <f>MIN(BL500*(1+BL$6/Setup!$C$13),BL$7)</f>
        <v/>
      </c>
      <c r="DK501">
        <f>MIN(BM500*(1+BM$6/Setup!$C$13),BM$7)</f>
        <v/>
      </c>
      <c r="DL501">
        <f>MIN(BN500*(1+BN$6/Setup!$C$13),BN$7)</f>
        <v/>
      </c>
      <c r="DM501">
        <f>MIN(BO500*(1+BO$6/Setup!$C$13),BO$7)</f>
        <v/>
      </c>
      <c r="DN501">
        <f>MIN(BP500*(1+BP$6/Setup!$C$13),BP$7)</f>
        <v/>
      </c>
      <c r="DO501">
        <f>MIN(BQ500*(1+BQ$6/Setup!$C$13),BQ$7)</f>
        <v/>
      </c>
      <c r="DP501">
        <f>MIN(T500*(1+T$6/Setup!$C$13)-BR501,$H501)</f>
        <v/>
      </c>
      <c r="DQ501">
        <f>MIN(U500*(1+U$6/Setup!$C$13)-BS501,MAX(0,$H501-SUM($DP501:DP501)))</f>
        <v/>
      </c>
      <c r="DR501">
        <f>MIN(V500*(1+V$6/Setup!$C$13)-BT501,MAX(0,$H501-SUM($DP501:DQ501)))</f>
        <v/>
      </c>
      <c r="DS501">
        <f>MIN(W500*(1+W$6/Setup!$C$13)-BU501,MAX(0,$H501-SUM($DP501:DR501)))</f>
        <v/>
      </c>
      <c r="DT501">
        <f>MIN(X500*(1+X$6/Setup!$C$13)-BV501,MAX(0,$H501-SUM($DP501:DS501)))</f>
        <v/>
      </c>
      <c r="DU501">
        <f>MIN(Y500*(1+Y$6/Setup!$C$13)-BW501,MAX(0,$H501-SUM($DP501:DT501)))</f>
        <v/>
      </c>
      <c r="DV501">
        <f>MIN(Z500*(1+Z$6/Setup!$C$13)-BX501,MAX(0,$H501-SUM($DP501:DU501)))</f>
        <v/>
      </c>
      <c r="DW501">
        <f>MIN(AA500*(1+AA$6/Setup!$C$13)-BY501,MAX(0,$H501-SUM($DP501:DV501)))</f>
        <v/>
      </c>
      <c r="DX501">
        <f>MIN(AB500*(1+AB$6/Setup!$C$13)-BZ501,MAX(0,$H501-SUM($DP501:DW501)))</f>
        <v/>
      </c>
      <c r="DY501">
        <f>MIN(AC500*(1+AC$6/Setup!$C$13)-CA501,MAX(0,$H501-SUM($DP501:DX501)))</f>
        <v/>
      </c>
      <c r="DZ501">
        <f>MIN(AD500*(1+AD$6/Setup!$C$13)-CB501,MAX(0,$H501-SUM($DP501:DY501)))</f>
        <v/>
      </c>
      <c r="EA501">
        <f>MIN(AE500*(1+AE$6/Setup!$C$13)-CC501,MAX(0,$H501-SUM($DP501:DZ501)))</f>
        <v/>
      </c>
      <c r="EB501">
        <f>MIN(AF500*(1+AF$6/Setup!$C$13)-CD501,MAX(0,$H501-SUM($DP501:EA501)))</f>
        <v/>
      </c>
      <c r="EC501">
        <f>MIN(AG500*(1+AG$6/Setup!$C$13)-CE501,MAX(0,$H501-SUM($DP501:EB501)))</f>
        <v/>
      </c>
      <c r="ED501">
        <f>MIN(AH500*(1+AH$6/Setup!$C$13)-CF501,MAX(0,$H501-SUM($DP501:EC501)))</f>
        <v/>
      </c>
      <c r="EE501">
        <f>MIN(AI500*(1+AI$6/Setup!$C$13)-CG501,MAX(0,$H501-SUM($DP501:ED501)))</f>
        <v/>
      </c>
      <c r="EF501">
        <f>MIN(AJ500*(1+AJ$6/Setup!$C$13)-CH501,MAX(0,$H501-SUM($DP501:EE501)))</f>
        <v/>
      </c>
      <c r="EG501">
        <f>MIN(AK500*(1+AK$6/Setup!$C$13)-CI501,MAX(0,$H501-SUM($DP501:EF501)))</f>
        <v/>
      </c>
      <c r="EH501">
        <f>MIN(AL500*(1+AL$6/Setup!$C$13)-CJ501,MAX(0,$H501-SUM($DP501:EG501)))</f>
        <v/>
      </c>
      <c r="EI501">
        <f>MIN(AM500*(1+AM$6/Setup!$C$13)-CK501,MAX(0,$H501-SUM($DP501:EH501)))</f>
        <v/>
      </c>
      <c r="EJ501">
        <f>MIN(AN500*(1+AN$6/Setup!$C$13)-CL501,MAX(0,$H501-SUM($DP501:EI501)))</f>
        <v/>
      </c>
      <c r="EK501">
        <f>MIN(AO500*(1+AO$6/Setup!$C$13)-CM501,MAX(0,$H501-SUM($DP501:EJ501)))</f>
        <v/>
      </c>
      <c r="EL501">
        <f>MIN(AP500*(1+AP$6/Setup!$C$13)-CN501,MAX(0,$H501-SUM($DP501:EK501)))</f>
        <v/>
      </c>
      <c r="EM501">
        <f>MIN(AQ500*(1+AQ$6/Setup!$C$13)-CO501,MAX(0,$H501-SUM($DP501:EL501)))</f>
        <v/>
      </c>
      <c r="EN501">
        <f>MIN(AR500*(1+AR$6/Setup!$C$13)-CP501,MAX(0,$H501-SUM($DP501:EM501)))</f>
        <v/>
      </c>
      <c r="EO501">
        <f>MIN(AS500*(1+AS$6/Setup!$C$13)-CQ501,MAX(0,$H501-SUM($DP501:EN501)))</f>
        <v/>
      </c>
      <c r="EP501">
        <f>MIN(AT500*(1+AT$6/Setup!$C$13)-CR501,MAX(0,$H501-SUM($DP501:EO501)))</f>
        <v/>
      </c>
      <c r="EQ501">
        <f>MIN(AU500*(1+AU$6/Setup!$C$13)-CS501,MAX(0,$H501-SUM($DP501:EP501)))</f>
        <v/>
      </c>
      <c r="ER501">
        <f>MIN(AV500*(1+AV$6/Setup!$C$13)-CT501,MAX(0,$H501-SUM($DP501:EQ501)))</f>
        <v/>
      </c>
      <c r="ES501">
        <f>MIN(AW500*(1+AW$6/Setup!$C$13)-CU501,MAX(0,$H501-SUM($DP501:ER501)))</f>
        <v/>
      </c>
      <c r="ET501">
        <f>MIN(AX500*(1+AX$6/Setup!$C$13)-CV501,MAX(0,$H501-SUM($DP501:ES501)))</f>
        <v/>
      </c>
      <c r="EU501">
        <f>MIN(AY500*(1+AY$6/Setup!$C$13)-CW501,MAX(0,$H501-SUM($DP501:ET501)))</f>
        <v/>
      </c>
      <c r="EV501">
        <f>MIN(AZ500*(1+AZ$6/Setup!$C$13)-CX501,MAX(0,$H501-SUM($DP501:EU501)))</f>
        <v/>
      </c>
      <c r="EW501">
        <f>MIN(BA500*(1+BA$6/Setup!$C$13)-CY501,MAX(0,$H501-SUM($DP501:EV501)))</f>
        <v/>
      </c>
      <c r="EX501">
        <f>MIN(BB500*(1+BB$6/Setup!$C$13)-CZ501,MAX(0,$H501-SUM($DP501:EW501)))</f>
        <v/>
      </c>
      <c r="EY501">
        <f>MIN(BC500*(1+BC$6/Setup!$C$13)-DA501,MAX(0,$H501-SUM($DP501:EX501)))</f>
        <v/>
      </c>
      <c r="EZ501">
        <f>MIN(BD500*(1+BD$6/Setup!$C$13)-DB501,MAX(0,$H501-SUM($DP501:EY501)))</f>
        <v/>
      </c>
      <c r="FA501">
        <f>MIN(BE500*(1+BE$6/Setup!$C$13)-DC501,MAX(0,$H501-SUM($DP501:EZ501)))</f>
        <v/>
      </c>
      <c r="FB501">
        <f>MIN(BF500*(1+BF$6/Setup!$C$13)-DD501,MAX(0,$H501-SUM($DP501:FA501)))</f>
        <v/>
      </c>
      <c r="FC501">
        <f>MIN(BG500*(1+BG$6/Setup!$C$13)-DE501,MAX(0,$H501-SUM($DP501:FB501)))</f>
        <v/>
      </c>
      <c r="FD501">
        <f>MIN(BH500*(1+BH$6/Setup!$C$13)-DF501,MAX(0,$H501-SUM($DP501:FC501)))</f>
        <v/>
      </c>
      <c r="FE501">
        <f>MIN(BI500*(1+BI$6/Setup!$C$13)-DG501,MAX(0,$H501-SUM($DP501:FD501)))</f>
        <v/>
      </c>
      <c r="FF501">
        <f>MIN(BJ500*(1+BJ$6/Setup!$C$13)-DH501,MAX(0,$H501-SUM($DP501:FE501)))</f>
        <v/>
      </c>
      <c r="FG501">
        <f>MIN(BK500*(1+BK$6/Setup!$C$13)-DI501,MAX(0,$H501-SUM($DP501:FF501)))</f>
        <v/>
      </c>
      <c r="FH501">
        <f>MIN(BL500*(1+BL$6/Setup!$C$13)-DJ501,MAX(0,$H501-SUM($DP501:FG501)))</f>
        <v/>
      </c>
      <c r="FI501">
        <f>MIN(BM500*(1+BM$6/Setup!$C$13)-DK501,MAX(0,$H501-SUM($DP501:FH501)))</f>
        <v/>
      </c>
      <c r="FJ501">
        <f>MIN(BN500*(1+BN$6/Setup!$C$13)-DL501,MAX(0,$H501-SUM($DP501:FI501)))</f>
        <v/>
      </c>
      <c r="FK501">
        <f>MIN(BO500*(1+BO$6/Setup!$C$13)-DM501,MAX(0,$H501-SUM($DP501:FJ501)))</f>
        <v/>
      </c>
      <c r="FL501">
        <f>MIN(BP500*(1+BP$6/Setup!$C$13)-DN501,MAX(0,$H501-SUM($DP501:FK501)))</f>
        <v/>
      </c>
      <c r="FM501">
        <f>MIN(BQ500*(1+BQ$6/Setup!$C$13)-DO501,MAX(0,$H501-SUM($DP501:FL501)))</f>
        <v/>
      </c>
    </row>
    <row r="502">
      <c r="A502">
        <f>A501+1</f>
        <v/>
      </c>
      <c r="B502">
        <f>IF(Setup!$C$6="Every week",Setup!$C$7+7*(A502-1),IF(Setup!$C$6="Every 2 weeks",Setup!$C$7+14*(A502-1),IF(Setup!$C$6="Every month",EDATE(Setup!$C$7,A502-1),EOMONTH(Setup!$C$7,INT((A502-1+Setup!$C$20)/2)-1)+MIN(IF(MOD(A502-1+Setup!$C$20,2)=0,Setup!$C$18,Setup!$C$19),DAY(EOMONTH(Setup!$C$7,INT((A502-1+Setup!$C$20)/2)))))))</f>
        <v/>
      </c>
      <c r="C502">
        <f>N('Paycheck Plan'!J498)</f>
        <v/>
      </c>
      <c r="D502">
        <f>N('Paycheck Plan'!K498)</f>
        <v/>
      </c>
      <c r="E502">
        <f>MIN(MAX(0,Setup!$C$10-F501),MAX(0,Setup!$C$8+C502-G502))</f>
        <v/>
      </c>
      <c r="F502">
        <f>F501+E502</f>
        <v/>
      </c>
      <c r="G502">
        <f>MIN(Setup!$C$14,MAX(0,Setup!$C$8+C502))</f>
        <v/>
      </c>
      <c r="H502">
        <f>MAX(0,Setup!$C$8+C502-G502-E502)+SUM($T$7:$BQ$7)-SUM(BR502:DO502)</f>
        <v/>
      </c>
      <c r="I502">
        <f>SUMPRODUCT(T501:BQ501,$T$6:$BQ$6)/Setup!$C$13</f>
        <v/>
      </c>
      <c r="J502">
        <f>SUM(T502:BQ502)</f>
        <v/>
      </c>
      <c r="K502">
        <f>IF(MAX(DP502:FM502)&gt;0,MATCH(MAX(DP502:FM502),DP502:FM502,0),1)</f>
        <v/>
      </c>
      <c r="T502">
        <f>MAX(0,T501*(1+T$6/Setup!$C$13)-BR502-DP502)+IF($K502=1,$D502,0)</f>
        <v/>
      </c>
      <c r="U502">
        <f>MAX(0,U501*(1+U$6/Setup!$C$13)-BS502-DQ502)+IF($K502=2,$D502,0)</f>
        <v/>
      </c>
      <c r="V502">
        <f>MAX(0,V501*(1+V$6/Setup!$C$13)-BT502-DR502)+IF($K502=3,$D502,0)</f>
        <v/>
      </c>
      <c r="W502">
        <f>MAX(0,W501*(1+W$6/Setup!$C$13)-BU502-DS502)+IF($K502=4,$D502,0)</f>
        <v/>
      </c>
      <c r="X502">
        <f>MAX(0,X501*(1+X$6/Setup!$C$13)-BV502-DT502)+IF($K502=5,$D502,0)</f>
        <v/>
      </c>
      <c r="Y502">
        <f>MAX(0,Y501*(1+Y$6/Setup!$C$13)-BW502-DU502)+IF($K502=6,$D502,0)</f>
        <v/>
      </c>
      <c r="Z502">
        <f>MAX(0,Z501*(1+Z$6/Setup!$C$13)-BX502-DV502)+IF($K502=7,$D502,0)</f>
        <v/>
      </c>
      <c r="AA502">
        <f>MAX(0,AA501*(1+AA$6/Setup!$C$13)-BY502-DW502)+IF($K502=8,$D502,0)</f>
        <v/>
      </c>
      <c r="AB502">
        <f>MAX(0,AB501*(1+AB$6/Setup!$C$13)-BZ502-DX502)+IF($K502=9,$D502,0)</f>
        <v/>
      </c>
      <c r="AC502">
        <f>MAX(0,AC501*(1+AC$6/Setup!$C$13)-CA502-DY502)+IF($K502=10,$D502,0)</f>
        <v/>
      </c>
      <c r="AD502">
        <f>MAX(0,AD501*(1+AD$6/Setup!$C$13)-CB502-DZ502)+IF($K502=11,$D502,0)</f>
        <v/>
      </c>
      <c r="AE502">
        <f>MAX(0,AE501*(1+AE$6/Setup!$C$13)-CC502-EA502)+IF($K502=12,$D502,0)</f>
        <v/>
      </c>
      <c r="AF502">
        <f>MAX(0,AF501*(1+AF$6/Setup!$C$13)-CD502-EB502)+IF($K502=13,$D502,0)</f>
        <v/>
      </c>
      <c r="AG502">
        <f>MAX(0,AG501*(1+AG$6/Setup!$C$13)-CE502-EC502)+IF($K502=14,$D502,0)</f>
        <v/>
      </c>
      <c r="AH502">
        <f>MAX(0,AH501*(1+AH$6/Setup!$C$13)-CF502-ED502)+IF($K502=15,$D502,0)</f>
        <v/>
      </c>
      <c r="AI502">
        <f>MAX(0,AI501*(1+AI$6/Setup!$C$13)-CG502-EE502)+IF($K502=16,$D502,0)</f>
        <v/>
      </c>
      <c r="AJ502">
        <f>MAX(0,AJ501*(1+AJ$6/Setup!$C$13)-CH502-EF502)+IF($K502=17,$D502,0)</f>
        <v/>
      </c>
      <c r="AK502">
        <f>MAX(0,AK501*(1+AK$6/Setup!$C$13)-CI502-EG502)+IF($K502=18,$D502,0)</f>
        <v/>
      </c>
      <c r="AL502">
        <f>MAX(0,AL501*(1+AL$6/Setup!$C$13)-CJ502-EH502)+IF($K502=19,$D502,0)</f>
        <v/>
      </c>
      <c r="AM502">
        <f>MAX(0,AM501*(1+AM$6/Setup!$C$13)-CK502-EI502)+IF($K502=20,$D502,0)</f>
        <v/>
      </c>
      <c r="AN502">
        <f>MAX(0,AN501*(1+AN$6/Setup!$C$13)-CL502-EJ502)+IF($K502=21,$D502,0)</f>
        <v/>
      </c>
      <c r="AO502">
        <f>MAX(0,AO501*(1+AO$6/Setup!$C$13)-CM502-EK502)+IF($K502=22,$D502,0)</f>
        <v/>
      </c>
      <c r="AP502">
        <f>MAX(0,AP501*(1+AP$6/Setup!$C$13)-CN502-EL502)+IF($K502=23,$D502,0)</f>
        <v/>
      </c>
      <c r="AQ502">
        <f>MAX(0,AQ501*(1+AQ$6/Setup!$C$13)-CO502-EM502)+IF($K502=24,$D502,0)</f>
        <v/>
      </c>
      <c r="AR502">
        <f>MAX(0,AR501*(1+AR$6/Setup!$C$13)-CP502-EN502)+IF($K502=25,$D502,0)</f>
        <v/>
      </c>
      <c r="AS502">
        <f>MAX(0,AS501*(1+AS$6/Setup!$C$13)-CQ502-EO502)+IF($K502=26,$D502,0)</f>
        <v/>
      </c>
      <c r="AT502">
        <f>MAX(0,AT501*(1+AT$6/Setup!$C$13)-CR502-EP502)+IF($K502=27,$D502,0)</f>
        <v/>
      </c>
      <c r="AU502">
        <f>MAX(0,AU501*(1+AU$6/Setup!$C$13)-CS502-EQ502)+IF($K502=28,$D502,0)</f>
        <v/>
      </c>
      <c r="AV502">
        <f>MAX(0,AV501*(1+AV$6/Setup!$C$13)-CT502-ER502)+IF($K502=29,$D502,0)</f>
        <v/>
      </c>
      <c r="AW502">
        <f>MAX(0,AW501*(1+AW$6/Setup!$C$13)-CU502-ES502)+IF($K502=30,$D502,0)</f>
        <v/>
      </c>
      <c r="AX502">
        <f>MAX(0,AX501*(1+AX$6/Setup!$C$13)-CV502-ET502)+IF($K502=31,$D502,0)</f>
        <v/>
      </c>
      <c r="AY502">
        <f>MAX(0,AY501*(1+AY$6/Setup!$C$13)-CW502-EU502)+IF($K502=32,$D502,0)</f>
        <v/>
      </c>
      <c r="AZ502">
        <f>MAX(0,AZ501*(1+AZ$6/Setup!$C$13)-CX502-EV502)+IF($K502=33,$D502,0)</f>
        <v/>
      </c>
      <c r="BA502">
        <f>MAX(0,BA501*(1+BA$6/Setup!$C$13)-CY502-EW502)+IF($K502=34,$D502,0)</f>
        <v/>
      </c>
      <c r="BB502">
        <f>MAX(0,BB501*(1+BB$6/Setup!$C$13)-CZ502-EX502)+IF($K502=35,$D502,0)</f>
        <v/>
      </c>
      <c r="BC502">
        <f>MAX(0,BC501*(1+BC$6/Setup!$C$13)-DA502-EY502)+IF($K502=36,$D502,0)</f>
        <v/>
      </c>
      <c r="BD502">
        <f>MAX(0,BD501*(1+BD$6/Setup!$C$13)-DB502-EZ502)+IF($K502=37,$D502,0)</f>
        <v/>
      </c>
      <c r="BE502">
        <f>MAX(0,BE501*(1+BE$6/Setup!$C$13)-DC502-FA502)+IF($K502=38,$D502,0)</f>
        <v/>
      </c>
      <c r="BF502">
        <f>MAX(0,BF501*(1+BF$6/Setup!$C$13)-DD502-FB502)+IF($K502=39,$D502,0)</f>
        <v/>
      </c>
      <c r="BG502">
        <f>MAX(0,BG501*(1+BG$6/Setup!$C$13)-DE502-FC502)+IF($K502=40,$D502,0)</f>
        <v/>
      </c>
      <c r="BH502">
        <f>MAX(0,BH501*(1+BH$6/Setup!$C$13)-DF502-FD502)+IF($K502=41,$D502,0)</f>
        <v/>
      </c>
      <c r="BI502">
        <f>MAX(0,BI501*(1+BI$6/Setup!$C$13)-DG502-FE502)+IF($K502=42,$D502,0)</f>
        <v/>
      </c>
      <c r="BJ502">
        <f>MAX(0,BJ501*(1+BJ$6/Setup!$C$13)-DH502-FF502)+IF($K502=43,$D502,0)</f>
        <v/>
      </c>
      <c r="BK502">
        <f>MAX(0,BK501*(1+BK$6/Setup!$C$13)-DI502-FG502)+IF($K502=44,$D502,0)</f>
        <v/>
      </c>
      <c r="BL502">
        <f>MAX(0,BL501*(1+BL$6/Setup!$C$13)-DJ502-FH502)+IF($K502=45,$D502,0)</f>
        <v/>
      </c>
      <c r="BM502">
        <f>MAX(0,BM501*(1+BM$6/Setup!$C$13)-DK502-FI502)+IF($K502=46,$D502,0)</f>
        <v/>
      </c>
      <c r="BN502">
        <f>MAX(0,BN501*(1+BN$6/Setup!$C$13)-DL502-FJ502)+IF($K502=47,$D502,0)</f>
        <v/>
      </c>
      <c r="BO502">
        <f>MAX(0,BO501*(1+BO$6/Setup!$C$13)-DM502-FK502)+IF($K502=48,$D502,0)</f>
        <v/>
      </c>
      <c r="BP502">
        <f>MAX(0,BP501*(1+BP$6/Setup!$C$13)-DN502-FL502)+IF($K502=49,$D502,0)</f>
        <v/>
      </c>
      <c r="BQ502">
        <f>MAX(0,BQ501*(1+BQ$6/Setup!$C$13)-DO502-FM502)+IF($K502=50,$D502,0)</f>
        <v/>
      </c>
      <c r="BR502">
        <f>MIN(T501*(1+T$6/Setup!$C$13),T$7)</f>
        <v/>
      </c>
      <c r="BS502">
        <f>MIN(U501*(1+U$6/Setup!$C$13),U$7)</f>
        <v/>
      </c>
      <c r="BT502">
        <f>MIN(V501*(1+V$6/Setup!$C$13),V$7)</f>
        <v/>
      </c>
      <c r="BU502">
        <f>MIN(W501*(1+W$6/Setup!$C$13),W$7)</f>
        <v/>
      </c>
      <c r="BV502">
        <f>MIN(X501*(1+X$6/Setup!$C$13),X$7)</f>
        <v/>
      </c>
      <c r="BW502">
        <f>MIN(Y501*(1+Y$6/Setup!$C$13),Y$7)</f>
        <v/>
      </c>
      <c r="BX502">
        <f>MIN(Z501*(1+Z$6/Setup!$C$13),Z$7)</f>
        <v/>
      </c>
      <c r="BY502">
        <f>MIN(AA501*(1+AA$6/Setup!$C$13),AA$7)</f>
        <v/>
      </c>
      <c r="BZ502">
        <f>MIN(AB501*(1+AB$6/Setup!$C$13),AB$7)</f>
        <v/>
      </c>
      <c r="CA502">
        <f>MIN(AC501*(1+AC$6/Setup!$C$13),AC$7)</f>
        <v/>
      </c>
      <c r="CB502">
        <f>MIN(AD501*(1+AD$6/Setup!$C$13),AD$7)</f>
        <v/>
      </c>
      <c r="CC502">
        <f>MIN(AE501*(1+AE$6/Setup!$C$13),AE$7)</f>
        <v/>
      </c>
      <c r="CD502">
        <f>MIN(AF501*(1+AF$6/Setup!$C$13),AF$7)</f>
        <v/>
      </c>
      <c r="CE502">
        <f>MIN(AG501*(1+AG$6/Setup!$C$13),AG$7)</f>
        <v/>
      </c>
      <c r="CF502">
        <f>MIN(AH501*(1+AH$6/Setup!$C$13),AH$7)</f>
        <v/>
      </c>
      <c r="CG502">
        <f>MIN(AI501*(1+AI$6/Setup!$C$13),AI$7)</f>
        <v/>
      </c>
      <c r="CH502">
        <f>MIN(AJ501*(1+AJ$6/Setup!$C$13),AJ$7)</f>
        <v/>
      </c>
      <c r="CI502">
        <f>MIN(AK501*(1+AK$6/Setup!$C$13),AK$7)</f>
        <v/>
      </c>
      <c r="CJ502">
        <f>MIN(AL501*(1+AL$6/Setup!$C$13),AL$7)</f>
        <v/>
      </c>
      <c r="CK502">
        <f>MIN(AM501*(1+AM$6/Setup!$C$13),AM$7)</f>
        <v/>
      </c>
      <c r="CL502">
        <f>MIN(AN501*(1+AN$6/Setup!$C$13),AN$7)</f>
        <v/>
      </c>
      <c r="CM502">
        <f>MIN(AO501*(1+AO$6/Setup!$C$13),AO$7)</f>
        <v/>
      </c>
      <c r="CN502">
        <f>MIN(AP501*(1+AP$6/Setup!$C$13),AP$7)</f>
        <v/>
      </c>
      <c r="CO502">
        <f>MIN(AQ501*(1+AQ$6/Setup!$C$13),AQ$7)</f>
        <v/>
      </c>
      <c r="CP502">
        <f>MIN(AR501*(1+AR$6/Setup!$C$13),AR$7)</f>
        <v/>
      </c>
      <c r="CQ502">
        <f>MIN(AS501*(1+AS$6/Setup!$C$13),AS$7)</f>
        <v/>
      </c>
      <c r="CR502">
        <f>MIN(AT501*(1+AT$6/Setup!$C$13),AT$7)</f>
        <v/>
      </c>
      <c r="CS502">
        <f>MIN(AU501*(1+AU$6/Setup!$C$13),AU$7)</f>
        <v/>
      </c>
      <c r="CT502">
        <f>MIN(AV501*(1+AV$6/Setup!$C$13),AV$7)</f>
        <v/>
      </c>
      <c r="CU502">
        <f>MIN(AW501*(1+AW$6/Setup!$C$13),AW$7)</f>
        <v/>
      </c>
      <c r="CV502">
        <f>MIN(AX501*(1+AX$6/Setup!$C$13),AX$7)</f>
        <v/>
      </c>
      <c r="CW502">
        <f>MIN(AY501*(1+AY$6/Setup!$C$13),AY$7)</f>
        <v/>
      </c>
      <c r="CX502">
        <f>MIN(AZ501*(1+AZ$6/Setup!$C$13),AZ$7)</f>
        <v/>
      </c>
      <c r="CY502">
        <f>MIN(BA501*(1+BA$6/Setup!$C$13),BA$7)</f>
        <v/>
      </c>
      <c r="CZ502">
        <f>MIN(BB501*(1+BB$6/Setup!$C$13),BB$7)</f>
        <v/>
      </c>
      <c r="DA502">
        <f>MIN(BC501*(1+BC$6/Setup!$C$13),BC$7)</f>
        <v/>
      </c>
      <c r="DB502">
        <f>MIN(BD501*(1+BD$6/Setup!$C$13),BD$7)</f>
        <v/>
      </c>
      <c r="DC502">
        <f>MIN(BE501*(1+BE$6/Setup!$C$13),BE$7)</f>
        <v/>
      </c>
      <c r="DD502">
        <f>MIN(BF501*(1+BF$6/Setup!$C$13),BF$7)</f>
        <v/>
      </c>
      <c r="DE502">
        <f>MIN(BG501*(1+BG$6/Setup!$C$13),BG$7)</f>
        <v/>
      </c>
      <c r="DF502">
        <f>MIN(BH501*(1+BH$6/Setup!$C$13),BH$7)</f>
        <v/>
      </c>
      <c r="DG502">
        <f>MIN(BI501*(1+BI$6/Setup!$C$13),BI$7)</f>
        <v/>
      </c>
      <c r="DH502">
        <f>MIN(BJ501*(1+BJ$6/Setup!$C$13),BJ$7)</f>
        <v/>
      </c>
      <c r="DI502">
        <f>MIN(BK501*(1+BK$6/Setup!$C$13),BK$7)</f>
        <v/>
      </c>
      <c r="DJ502">
        <f>MIN(BL501*(1+BL$6/Setup!$C$13),BL$7)</f>
        <v/>
      </c>
      <c r="DK502">
        <f>MIN(BM501*(1+BM$6/Setup!$C$13),BM$7)</f>
        <v/>
      </c>
      <c r="DL502">
        <f>MIN(BN501*(1+BN$6/Setup!$C$13),BN$7)</f>
        <v/>
      </c>
      <c r="DM502">
        <f>MIN(BO501*(1+BO$6/Setup!$C$13),BO$7)</f>
        <v/>
      </c>
      <c r="DN502">
        <f>MIN(BP501*(1+BP$6/Setup!$C$13),BP$7)</f>
        <v/>
      </c>
      <c r="DO502">
        <f>MIN(BQ501*(1+BQ$6/Setup!$C$13),BQ$7)</f>
        <v/>
      </c>
      <c r="DP502">
        <f>MIN(T501*(1+T$6/Setup!$C$13)-BR502,$H502)</f>
        <v/>
      </c>
      <c r="DQ502">
        <f>MIN(U501*(1+U$6/Setup!$C$13)-BS502,MAX(0,$H502-SUM($DP502:DP502)))</f>
        <v/>
      </c>
      <c r="DR502">
        <f>MIN(V501*(1+V$6/Setup!$C$13)-BT502,MAX(0,$H502-SUM($DP502:DQ502)))</f>
        <v/>
      </c>
      <c r="DS502">
        <f>MIN(W501*(1+W$6/Setup!$C$13)-BU502,MAX(0,$H502-SUM($DP502:DR502)))</f>
        <v/>
      </c>
      <c r="DT502">
        <f>MIN(X501*(1+X$6/Setup!$C$13)-BV502,MAX(0,$H502-SUM($DP502:DS502)))</f>
        <v/>
      </c>
      <c r="DU502">
        <f>MIN(Y501*(1+Y$6/Setup!$C$13)-BW502,MAX(0,$H502-SUM($DP502:DT502)))</f>
        <v/>
      </c>
      <c r="DV502">
        <f>MIN(Z501*(1+Z$6/Setup!$C$13)-BX502,MAX(0,$H502-SUM($DP502:DU502)))</f>
        <v/>
      </c>
      <c r="DW502">
        <f>MIN(AA501*(1+AA$6/Setup!$C$13)-BY502,MAX(0,$H502-SUM($DP502:DV502)))</f>
        <v/>
      </c>
      <c r="DX502">
        <f>MIN(AB501*(1+AB$6/Setup!$C$13)-BZ502,MAX(0,$H502-SUM($DP502:DW502)))</f>
        <v/>
      </c>
      <c r="DY502">
        <f>MIN(AC501*(1+AC$6/Setup!$C$13)-CA502,MAX(0,$H502-SUM($DP502:DX502)))</f>
        <v/>
      </c>
      <c r="DZ502">
        <f>MIN(AD501*(1+AD$6/Setup!$C$13)-CB502,MAX(0,$H502-SUM($DP502:DY502)))</f>
        <v/>
      </c>
      <c r="EA502">
        <f>MIN(AE501*(1+AE$6/Setup!$C$13)-CC502,MAX(0,$H502-SUM($DP502:DZ502)))</f>
        <v/>
      </c>
      <c r="EB502">
        <f>MIN(AF501*(1+AF$6/Setup!$C$13)-CD502,MAX(0,$H502-SUM($DP502:EA502)))</f>
        <v/>
      </c>
      <c r="EC502">
        <f>MIN(AG501*(1+AG$6/Setup!$C$13)-CE502,MAX(0,$H502-SUM($DP502:EB502)))</f>
        <v/>
      </c>
      <c r="ED502">
        <f>MIN(AH501*(1+AH$6/Setup!$C$13)-CF502,MAX(0,$H502-SUM($DP502:EC502)))</f>
        <v/>
      </c>
      <c r="EE502">
        <f>MIN(AI501*(1+AI$6/Setup!$C$13)-CG502,MAX(0,$H502-SUM($DP502:ED502)))</f>
        <v/>
      </c>
      <c r="EF502">
        <f>MIN(AJ501*(1+AJ$6/Setup!$C$13)-CH502,MAX(0,$H502-SUM($DP502:EE502)))</f>
        <v/>
      </c>
      <c r="EG502">
        <f>MIN(AK501*(1+AK$6/Setup!$C$13)-CI502,MAX(0,$H502-SUM($DP502:EF502)))</f>
        <v/>
      </c>
      <c r="EH502">
        <f>MIN(AL501*(1+AL$6/Setup!$C$13)-CJ502,MAX(0,$H502-SUM($DP502:EG502)))</f>
        <v/>
      </c>
      <c r="EI502">
        <f>MIN(AM501*(1+AM$6/Setup!$C$13)-CK502,MAX(0,$H502-SUM($DP502:EH502)))</f>
        <v/>
      </c>
      <c r="EJ502">
        <f>MIN(AN501*(1+AN$6/Setup!$C$13)-CL502,MAX(0,$H502-SUM($DP502:EI502)))</f>
        <v/>
      </c>
      <c r="EK502">
        <f>MIN(AO501*(1+AO$6/Setup!$C$13)-CM502,MAX(0,$H502-SUM($DP502:EJ502)))</f>
        <v/>
      </c>
      <c r="EL502">
        <f>MIN(AP501*(1+AP$6/Setup!$C$13)-CN502,MAX(0,$H502-SUM($DP502:EK502)))</f>
        <v/>
      </c>
      <c r="EM502">
        <f>MIN(AQ501*(1+AQ$6/Setup!$C$13)-CO502,MAX(0,$H502-SUM($DP502:EL502)))</f>
        <v/>
      </c>
      <c r="EN502">
        <f>MIN(AR501*(1+AR$6/Setup!$C$13)-CP502,MAX(0,$H502-SUM($DP502:EM502)))</f>
        <v/>
      </c>
      <c r="EO502">
        <f>MIN(AS501*(1+AS$6/Setup!$C$13)-CQ502,MAX(0,$H502-SUM($DP502:EN502)))</f>
        <v/>
      </c>
      <c r="EP502">
        <f>MIN(AT501*(1+AT$6/Setup!$C$13)-CR502,MAX(0,$H502-SUM($DP502:EO502)))</f>
        <v/>
      </c>
      <c r="EQ502">
        <f>MIN(AU501*(1+AU$6/Setup!$C$13)-CS502,MAX(0,$H502-SUM($DP502:EP502)))</f>
        <v/>
      </c>
      <c r="ER502">
        <f>MIN(AV501*(1+AV$6/Setup!$C$13)-CT502,MAX(0,$H502-SUM($DP502:EQ502)))</f>
        <v/>
      </c>
      <c r="ES502">
        <f>MIN(AW501*(1+AW$6/Setup!$C$13)-CU502,MAX(0,$H502-SUM($DP502:ER502)))</f>
        <v/>
      </c>
      <c r="ET502">
        <f>MIN(AX501*(1+AX$6/Setup!$C$13)-CV502,MAX(0,$H502-SUM($DP502:ES502)))</f>
        <v/>
      </c>
      <c r="EU502">
        <f>MIN(AY501*(1+AY$6/Setup!$C$13)-CW502,MAX(0,$H502-SUM($DP502:ET502)))</f>
        <v/>
      </c>
      <c r="EV502">
        <f>MIN(AZ501*(1+AZ$6/Setup!$C$13)-CX502,MAX(0,$H502-SUM($DP502:EU502)))</f>
        <v/>
      </c>
      <c r="EW502">
        <f>MIN(BA501*(1+BA$6/Setup!$C$13)-CY502,MAX(0,$H502-SUM($DP502:EV502)))</f>
        <v/>
      </c>
      <c r="EX502">
        <f>MIN(BB501*(1+BB$6/Setup!$C$13)-CZ502,MAX(0,$H502-SUM($DP502:EW502)))</f>
        <v/>
      </c>
      <c r="EY502">
        <f>MIN(BC501*(1+BC$6/Setup!$C$13)-DA502,MAX(0,$H502-SUM($DP502:EX502)))</f>
        <v/>
      </c>
      <c r="EZ502">
        <f>MIN(BD501*(1+BD$6/Setup!$C$13)-DB502,MAX(0,$H502-SUM($DP502:EY502)))</f>
        <v/>
      </c>
      <c r="FA502">
        <f>MIN(BE501*(1+BE$6/Setup!$C$13)-DC502,MAX(0,$H502-SUM($DP502:EZ502)))</f>
        <v/>
      </c>
      <c r="FB502">
        <f>MIN(BF501*(1+BF$6/Setup!$C$13)-DD502,MAX(0,$H502-SUM($DP502:FA502)))</f>
        <v/>
      </c>
      <c r="FC502">
        <f>MIN(BG501*(1+BG$6/Setup!$C$13)-DE502,MAX(0,$H502-SUM($DP502:FB502)))</f>
        <v/>
      </c>
      <c r="FD502">
        <f>MIN(BH501*(1+BH$6/Setup!$C$13)-DF502,MAX(0,$H502-SUM($DP502:FC502)))</f>
        <v/>
      </c>
      <c r="FE502">
        <f>MIN(BI501*(1+BI$6/Setup!$C$13)-DG502,MAX(0,$H502-SUM($DP502:FD502)))</f>
        <v/>
      </c>
      <c r="FF502">
        <f>MIN(BJ501*(1+BJ$6/Setup!$C$13)-DH502,MAX(0,$H502-SUM($DP502:FE502)))</f>
        <v/>
      </c>
      <c r="FG502">
        <f>MIN(BK501*(1+BK$6/Setup!$C$13)-DI502,MAX(0,$H502-SUM($DP502:FF502)))</f>
        <v/>
      </c>
      <c r="FH502">
        <f>MIN(BL501*(1+BL$6/Setup!$C$13)-DJ502,MAX(0,$H502-SUM($DP502:FG502)))</f>
        <v/>
      </c>
      <c r="FI502">
        <f>MIN(BM501*(1+BM$6/Setup!$C$13)-DK502,MAX(0,$H502-SUM($DP502:FH502)))</f>
        <v/>
      </c>
      <c r="FJ502">
        <f>MIN(BN501*(1+BN$6/Setup!$C$13)-DL502,MAX(0,$H502-SUM($DP502:FI502)))</f>
        <v/>
      </c>
      <c r="FK502">
        <f>MIN(BO501*(1+BO$6/Setup!$C$13)-DM502,MAX(0,$H502-SUM($DP502:FJ502)))</f>
        <v/>
      </c>
      <c r="FL502">
        <f>MIN(BP501*(1+BP$6/Setup!$C$13)-DN502,MAX(0,$H502-SUM($DP502:FK502)))</f>
        <v/>
      </c>
      <c r="FM502">
        <f>MIN(BQ501*(1+BQ$6/Setup!$C$13)-DO502,MAX(0,$H502-SUM($DP502:FL502)))</f>
        <v/>
      </c>
    </row>
    <row r="503">
      <c r="A503">
        <f>A502+1</f>
        <v/>
      </c>
      <c r="B503">
        <f>IF(Setup!$C$6="Every week",Setup!$C$7+7*(A503-1),IF(Setup!$C$6="Every 2 weeks",Setup!$C$7+14*(A503-1),IF(Setup!$C$6="Every month",EDATE(Setup!$C$7,A503-1),EOMONTH(Setup!$C$7,INT((A503-1+Setup!$C$20)/2)-1)+MIN(IF(MOD(A503-1+Setup!$C$20,2)=0,Setup!$C$18,Setup!$C$19),DAY(EOMONTH(Setup!$C$7,INT((A503-1+Setup!$C$20)/2)))))))</f>
        <v/>
      </c>
      <c r="C503">
        <f>N('Paycheck Plan'!J499)</f>
        <v/>
      </c>
      <c r="D503">
        <f>N('Paycheck Plan'!K499)</f>
        <v/>
      </c>
      <c r="E503">
        <f>MIN(MAX(0,Setup!$C$10-F502),MAX(0,Setup!$C$8+C503-G503))</f>
        <v/>
      </c>
      <c r="F503">
        <f>F502+E503</f>
        <v/>
      </c>
      <c r="G503">
        <f>MIN(Setup!$C$14,MAX(0,Setup!$C$8+C503))</f>
        <v/>
      </c>
      <c r="H503">
        <f>MAX(0,Setup!$C$8+C503-G503-E503)+SUM($T$7:$BQ$7)-SUM(BR503:DO503)</f>
        <v/>
      </c>
      <c r="I503">
        <f>SUMPRODUCT(T502:BQ502,$T$6:$BQ$6)/Setup!$C$13</f>
        <v/>
      </c>
      <c r="J503">
        <f>SUM(T503:BQ503)</f>
        <v/>
      </c>
      <c r="K503">
        <f>IF(MAX(DP503:FM503)&gt;0,MATCH(MAX(DP503:FM503),DP503:FM503,0),1)</f>
        <v/>
      </c>
      <c r="T503">
        <f>MAX(0,T502*(1+T$6/Setup!$C$13)-BR503-DP503)+IF($K503=1,$D503,0)</f>
        <v/>
      </c>
      <c r="U503">
        <f>MAX(0,U502*(1+U$6/Setup!$C$13)-BS503-DQ503)+IF($K503=2,$D503,0)</f>
        <v/>
      </c>
      <c r="V503">
        <f>MAX(0,V502*(1+V$6/Setup!$C$13)-BT503-DR503)+IF($K503=3,$D503,0)</f>
        <v/>
      </c>
      <c r="W503">
        <f>MAX(0,W502*(1+W$6/Setup!$C$13)-BU503-DS503)+IF($K503=4,$D503,0)</f>
        <v/>
      </c>
      <c r="X503">
        <f>MAX(0,X502*(1+X$6/Setup!$C$13)-BV503-DT503)+IF($K503=5,$D503,0)</f>
        <v/>
      </c>
      <c r="Y503">
        <f>MAX(0,Y502*(1+Y$6/Setup!$C$13)-BW503-DU503)+IF($K503=6,$D503,0)</f>
        <v/>
      </c>
      <c r="Z503">
        <f>MAX(0,Z502*(1+Z$6/Setup!$C$13)-BX503-DV503)+IF($K503=7,$D503,0)</f>
        <v/>
      </c>
      <c r="AA503">
        <f>MAX(0,AA502*(1+AA$6/Setup!$C$13)-BY503-DW503)+IF($K503=8,$D503,0)</f>
        <v/>
      </c>
      <c r="AB503">
        <f>MAX(0,AB502*(1+AB$6/Setup!$C$13)-BZ503-DX503)+IF($K503=9,$D503,0)</f>
        <v/>
      </c>
      <c r="AC503">
        <f>MAX(0,AC502*(1+AC$6/Setup!$C$13)-CA503-DY503)+IF($K503=10,$D503,0)</f>
        <v/>
      </c>
      <c r="AD503">
        <f>MAX(0,AD502*(1+AD$6/Setup!$C$13)-CB503-DZ503)+IF($K503=11,$D503,0)</f>
        <v/>
      </c>
      <c r="AE503">
        <f>MAX(0,AE502*(1+AE$6/Setup!$C$13)-CC503-EA503)+IF($K503=12,$D503,0)</f>
        <v/>
      </c>
      <c r="AF503">
        <f>MAX(0,AF502*(1+AF$6/Setup!$C$13)-CD503-EB503)+IF($K503=13,$D503,0)</f>
        <v/>
      </c>
      <c r="AG503">
        <f>MAX(0,AG502*(1+AG$6/Setup!$C$13)-CE503-EC503)+IF($K503=14,$D503,0)</f>
        <v/>
      </c>
      <c r="AH503">
        <f>MAX(0,AH502*(1+AH$6/Setup!$C$13)-CF503-ED503)+IF($K503=15,$D503,0)</f>
        <v/>
      </c>
      <c r="AI503">
        <f>MAX(0,AI502*(1+AI$6/Setup!$C$13)-CG503-EE503)+IF($K503=16,$D503,0)</f>
        <v/>
      </c>
      <c r="AJ503">
        <f>MAX(0,AJ502*(1+AJ$6/Setup!$C$13)-CH503-EF503)+IF($K503=17,$D503,0)</f>
        <v/>
      </c>
      <c r="AK503">
        <f>MAX(0,AK502*(1+AK$6/Setup!$C$13)-CI503-EG503)+IF($K503=18,$D503,0)</f>
        <v/>
      </c>
      <c r="AL503">
        <f>MAX(0,AL502*(1+AL$6/Setup!$C$13)-CJ503-EH503)+IF($K503=19,$D503,0)</f>
        <v/>
      </c>
      <c r="AM503">
        <f>MAX(0,AM502*(1+AM$6/Setup!$C$13)-CK503-EI503)+IF($K503=20,$D503,0)</f>
        <v/>
      </c>
      <c r="AN503">
        <f>MAX(0,AN502*(1+AN$6/Setup!$C$13)-CL503-EJ503)+IF($K503=21,$D503,0)</f>
        <v/>
      </c>
      <c r="AO503">
        <f>MAX(0,AO502*(1+AO$6/Setup!$C$13)-CM503-EK503)+IF($K503=22,$D503,0)</f>
        <v/>
      </c>
      <c r="AP503">
        <f>MAX(0,AP502*(1+AP$6/Setup!$C$13)-CN503-EL503)+IF($K503=23,$D503,0)</f>
        <v/>
      </c>
      <c r="AQ503">
        <f>MAX(0,AQ502*(1+AQ$6/Setup!$C$13)-CO503-EM503)+IF($K503=24,$D503,0)</f>
        <v/>
      </c>
      <c r="AR503">
        <f>MAX(0,AR502*(1+AR$6/Setup!$C$13)-CP503-EN503)+IF($K503=25,$D503,0)</f>
        <v/>
      </c>
      <c r="AS503">
        <f>MAX(0,AS502*(1+AS$6/Setup!$C$13)-CQ503-EO503)+IF($K503=26,$D503,0)</f>
        <v/>
      </c>
      <c r="AT503">
        <f>MAX(0,AT502*(1+AT$6/Setup!$C$13)-CR503-EP503)+IF($K503=27,$D503,0)</f>
        <v/>
      </c>
      <c r="AU503">
        <f>MAX(0,AU502*(1+AU$6/Setup!$C$13)-CS503-EQ503)+IF($K503=28,$D503,0)</f>
        <v/>
      </c>
      <c r="AV503">
        <f>MAX(0,AV502*(1+AV$6/Setup!$C$13)-CT503-ER503)+IF($K503=29,$D503,0)</f>
        <v/>
      </c>
      <c r="AW503">
        <f>MAX(0,AW502*(1+AW$6/Setup!$C$13)-CU503-ES503)+IF($K503=30,$D503,0)</f>
        <v/>
      </c>
      <c r="AX503">
        <f>MAX(0,AX502*(1+AX$6/Setup!$C$13)-CV503-ET503)+IF($K503=31,$D503,0)</f>
        <v/>
      </c>
      <c r="AY503">
        <f>MAX(0,AY502*(1+AY$6/Setup!$C$13)-CW503-EU503)+IF($K503=32,$D503,0)</f>
        <v/>
      </c>
      <c r="AZ503">
        <f>MAX(0,AZ502*(1+AZ$6/Setup!$C$13)-CX503-EV503)+IF($K503=33,$D503,0)</f>
        <v/>
      </c>
      <c r="BA503">
        <f>MAX(0,BA502*(1+BA$6/Setup!$C$13)-CY503-EW503)+IF($K503=34,$D503,0)</f>
        <v/>
      </c>
      <c r="BB503">
        <f>MAX(0,BB502*(1+BB$6/Setup!$C$13)-CZ503-EX503)+IF($K503=35,$D503,0)</f>
        <v/>
      </c>
      <c r="BC503">
        <f>MAX(0,BC502*(1+BC$6/Setup!$C$13)-DA503-EY503)+IF($K503=36,$D503,0)</f>
        <v/>
      </c>
      <c r="BD503">
        <f>MAX(0,BD502*(1+BD$6/Setup!$C$13)-DB503-EZ503)+IF($K503=37,$D503,0)</f>
        <v/>
      </c>
      <c r="BE503">
        <f>MAX(0,BE502*(1+BE$6/Setup!$C$13)-DC503-FA503)+IF($K503=38,$D503,0)</f>
        <v/>
      </c>
      <c r="BF503">
        <f>MAX(0,BF502*(1+BF$6/Setup!$C$13)-DD503-FB503)+IF($K503=39,$D503,0)</f>
        <v/>
      </c>
      <c r="BG503">
        <f>MAX(0,BG502*(1+BG$6/Setup!$C$13)-DE503-FC503)+IF($K503=40,$D503,0)</f>
        <v/>
      </c>
      <c r="BH503">
        <f>MAX(0,BH502*(1+BH$6/Setup!$C$13)-DF503-FD503)+IF($K503=41,$D503,0)</f>
        <v/>
      </c>
      <c r="BI503">
        <f>MAX(0,BI502*(1+BI$6/Setup!$C$13)-DG503-FE503)+IF($K503=42,$D503,0)</f>
        <v/>
      </c>
      <c r="BJ503">
        <f>MAX(0,BJ502*(1+BJ$6/Setup!$C$13)-DH503-FF503)+IF($K503=43,$D503,0)</f>
        <v/>
      </c>
      <c r="BK503">
        <f>MAX(0,BK502*(1+BK$6/Setup!$C$13)-DI503-FG503)+IF($K503=44,$D503,0)</f>
        <v/>
      </c>
      <c r="BL503">
        <f>MAX(0,BL502*(1+BL$6/Setup!$C$13)-DJ503-FH503)+IF($K503=45,$D503,0)</f>
        <v/>
      </c>
      <c r="BM503">
        <f>MAX(0,BM502*(1+BM$6/Setup!$C$13)-DK503-FI503)+IF($K503=46,$D503,0)</f>
        <v/>
      </c>
      <c r="BN503">
        <f>MAX(0,BN502*(1+BN$6/Setup!$C$13)-DL503-FJ503)+IF($K503=47,$D503,0)</f>
        <v/>
      </c>
      <c r="BO503">
        <f>MAX(0,BO502*(1+BO$6/Setup!$C$13)-DM503-FK503)+IF($K503=48,$D503,0)</f>
        <v/>
      </c>
      <c r="BP503">
        <f>MAX(0,BP502*(1+BP$6/Setup!$C$13)-DN503-FL503)+IF($K503=49,$D503,0)</f>
        <v/>
      </c>
      <c r="BQ503">
        <f>MAX(0,BQ502*(1+BQ$6/Setup!$C$13)-DO503-FM503)+IF($K503=50,$D503,0)</f>
        <v/>
      </c>
      <c r="BR503">
        <f>MIN(T502*(1+T$6/Setup!$C$13),T$7)</f>
        <v/>
      </c>
      <c r="BS503">
        <f>MIN(U502*(1+U$6/Setup!$C$13),U$7)</f>
        <v/>
      </c>
      <c r="BT503">
        <f>MIN(V502*(1+V$6/Setup!$C$13),V$7)</f>
        <v/>
      </c>
      <c r="BU503">
        <f>MIN(W502*(1+W$6/Setup!$C$13),W$7)</f>
        <v/>
      </c>
      <c r="BV503">
        <f>MIN(X502*(1+X$6/Setup!$C$13),X$7)</f>
        <v/>
      </c>
      <c r="BW503">
        <f>MIN(Y502*(1+Y$6/Setup!$C$13),Y$7)</f>
        <v/>
      </c>
      <c r="BX503">
        <f>MIN(Z502*(1+Z$6/Setup!$C$13),Z$7)</f>
        <v/>
      </c>
      <c r="BY503">
        <f>MIN(AA502*(1+AA$6/Setup!$C$13),AA$7)</f>
        <v/>
      </c>
      <c r="BZ503">
        <f>MIN(AB502*(1+AB$6/Setup!$C$13),AB$7)</f>
        <v/>
      </c>
      <c r="CA503">
        <f>MIN(AC502*(1+AC$6/Setup!$C$13),AC$7)</f>
        <v/>
      </c>
      <c r="CB503">
        <f>MIN(AD502*(1+AD$6/Setup!$C$13),AD$7)</f>
        <v/>
      </c>
      <c r="CC503">
        <f>MIN(AE502*(1+AE$6/Setup!$C$13),AE$7)</f>
        <v/>
      </c>
      <c r="CD503">
        <f>MIN(AF502*(1+AF$6/Setup!$C$13),AF$7)</f>
        <v/>
      </c>
      <c r="CE503">
        <f>MIN(AG502*(1+AG$6/Setup!$C$13),AG$7)</f>
        <v/>
      </c>
      <c r="CF503">
        <f>MIN(AH502*(1+AH$6/Setup!$C$13),AH$7)</f>
        <v/>
      </c>
      <c r="CG503">
        <f>MIN(AI502*(1+AI$6/Setup!$C$13),AI$7)</f>
        <v/>
      </c>
      <c r="CH503">
        <f>MIN(AJ502*(1+AJ$6/Setup!$C$13),AJ$7)</f>
        <v/>
      </c>
      <c r="CI503">
        <f>MIN(AK502*(1+AK$6/Setup!$C$13),AK$7)</f>
        <v/>
      </c>
      <c r="CJ503">
        <f>MIN(AL502*(1+AL$6/Setup!$C$13),AL$7)</f>
        <v/>
      </c>
      <c r="CK503">
        <f>MIN(AM502*(1+AM$6/Setup!$C$13),AM$7)</f>
        <v/>
      </c>
      <c r="CL503">
        <f>MIN(AN502*(1+AN$6/Setup!$C$13),AN$7)</f>
        <v/>
      </c>
      <c r="CM503">
        <f>MIN(AO502*(1+AO$6/Setup!$C$13),AO$7)</f>
        <v/>
      </c>
      <c r="CN503">
        <f>MIN(AP502*(1+AP$6/Setup!$C$13),AP$7)</f>
        <v/>
      </c>
      <c r="CO503">
        <f>MIN(AQ502*(1+AQ$6/Setup!$C$13),AQ$7)</f>
        <v/>
      </c>
      <c r="CP503">
        <f>MIN(AR502*(1+AR$6/Setup!$C$13),AR$7)</f>
        <v/>
      </c>
      <c r="CQ503">
        <f>MIN(AS502*(1+AS$6/Setup!$C$13),AS$7)</f>
        <v/>
      </c>
      <c r="CR503">
        <f>MIN(AT502*(1+AT$6/Setup!$C$13),AT$7)</f>
        <v/>
      </c>
      <c r="CS503">
        <f>MIN(AU502*(1+AU$6/Setup!$C$13),AU$7)</f>
        <v/>
      </c>
      <c r="CT503">
        <f>MIN(AV502*(1+AV$6/Setup!$C$13),AV$7)</f>
        <v/>
      </c>
      <c r="CU503">
        <f>MIN(AW502*(1+AW$6/Setup!$C$13),AW$7)</f>
        <v/>
      </c>
      <c r="CV503">
        <f>MIN(AX502*(1+AX$6/Setup!$C$13),AX$7)</f>
        <v/>
      </c>
      <c r="CW503">
        <f>MIN(AY502*(1+AY$6/Setup!$C$13),AY$7)</f>
        <v/>
      </c>
      <c r="CX503">
        <f>MIN(AZ502*(1+AZ$6/Setup!$C$13),AZ$7)</f>
        <v/>
      </c>
      <c r="CY503">
        <f>MIN(BA502*(1+BA$6/Setup!$C$13),BA$7)</f>
        <v/>
      </c>
      <c r="CZ503">
        <f>MIN(BB502*(1+BB$6/Setup!$C$13),BB$7)</f>
        <v/>
      </c>
      <c r="DA503">
        <f>MIN(BC502*(1+BC$6/Setup!$C$13),BC$7)</f>
        <v/>
      </c>
      <c r="DB503">
        <f>MIN(BD502*(1+BD$6/Setup!$C$13),BD$7)</f>
        <v/>
      </c>
      <c r="DC503">
        <f>MIN(BE502*(1+BE$6/Setup!$C$13),BE$7)</f>
        <v/>
      </c>
      <c r="DD503">
        <f>MIN(BF502*(1+BF$6/Setup!$C$13),BF$7)</f>
        <v/>
      </c>
      <c r="DE503">
        <f>MIN(BG502*(1+BG$6/Setup!$C$13),BG$7)</f>
        <v/>
      </c>
      <c r="DF503">
        <f>MIN(BH502*(1+BH$6/Setup!$C$13),BH$7)</f>
        <v/>
      </c>
      <c r="DG503">
        <f>MIN(BI502*(1+BI$6/Setup!$C$13),BI$7)</f>
        <v/>
      </c>
      <c r="DH503">
        <f>MIN(BJ502*(1+BJ$6/Setup!$C$13),BJ$7)</f>
        <v/>
      </c>
      <c r="DI503">
        <f>MIN(BK502*(1+BK$6/Setup!$C$13),BK$7)</f>
        <v/>
      </c>
      <c r="DJ503">
        <f>MIN(BL502*(1+BL$6/Setup!$C$13),BL$7)</f>
        <v/>
      </c>
      <c r="DK503">
        <f>MIN(BM502*(1+BM$6/Setup!$C$13),BM$7)</f>
        <v/>
      </c>
      <c r="DL503">
        <f>MIN(BN502*(1+BN$6/Setup!$C$13),BN$7)</f>
        <v/>
      </c>
      <c r="DM503">
        <f>MIN(BO502*(1+BO$6/Setup!$C$13),BO$7)</f>
        <v/>
      </c>
      <c r="DN503">
        <f>MIN(BP502*(1+BP$6/Setup!$C$13),BP$7)</f>
        <v/>
      </c>
      <c r="DO503">
        <f>MIN(BQ502*(1+BQ$6/Setup!$C$13),BQ$7)</f>
        <v/>
      </c>
      <c r="DP503">
        <f>MIN(T502*(1+T$6/Setup!$C$13)-BR503,$H503)</f>
        <v/>
      </c>
      <c r="DQ503">
        <f>MIN(U502*(1+U$6/Setup!$C$13)-BS503,MAX(0,$H503-SUM($DP503:DP503)))</f>
        <v/>
      </c>
      <c r="DR503">
        <f>MIN(V502*(1+V$6/Setup!$C$13)-BT503,MAX(0,$H503-SUM($DP503:DQ503)))</f>
        <v/>
      </c>
      <c r="DS503">
        <f>MIN(W502*(1+W$6/Setup!$C$13)-BU503,MAX(0,$H503-SUM($DP503:DR503)))</f>
        <v/>
      </c>
      <c r="DT503">
        <f>MIN(X502*(1+X$6/Setup!$C$13)-BV503,MAX(0,$H503-SUM($DP503:DS503)))</f>
        <v/>
      </c>
      <c r="DU503">
        <f>MIN(Y502*(1+Y$6/Setup!$C$13)-BW503,MAX(0,$H503-SUM($DP503:DT503)))</f>
        <v/>
      </c>
      <c r="DV503">
        <f>MIN(Z502*(1+Z$6/Setup!$C$13)-BX503,MAX(0,$H503-SUM($DP503:DU503)))</f>
        <v/>
      </c>
      <c r="DW503">
        <f>MIN(AA502*(1+AA$6/Setup!$C$13)-BY503,MAX(0,$H503-SUM($DP503:DV503)))</f>
        <v/>
      </c>
      <c r="DX503">
        <f>MIN(AB502*(1+AB$6/Setup!$C$13)-BZ503,MAX(0,$H503-SUM($DP503:DW503)))</f>
        <v/>
      </c>
      <c r="DY503">
        <f>MIN(AC502*(1+AC$6/Setup!$C$13)-CA503,MAX(0,$H503-SUM($DP503:DX503)))</f>
        <v/>
      </c>
      <c r="DZ503">
        <f>MIN(AD502*(1+AD$6/Setup!$C$13)-CB503,MAX(0,$H503-SUM($DP503:DY503)))</f>
        <v/>
      </c>
      <c r="EA503">
        <f>MIN(AE502*(1+AE$6/Setup!$C$13)-CC503,MAX(0,$H503-SUM($DP503:DZ503)))</f>
        <v/>
      </c>
      <c r="EB503">
        <f>MIN(AF502*(1+AF$6/Setup!$C$13)-CD503,MAX(0,$H503-SUM($DP503:EA503)))</f>
        <v/>
      </c>
      <c r="EC503">
        <f>MIN(AG502*(1+AG$6/Setup!$C$13)-CE503,MAX(0,$H503-SUM($DP503:EB503)))</f>
        <v/>
      </c>
      <c r="ED503">
        <f>MIN(AH502*(1+AH$6/Setup!$C$13)-CF503,MAX(0,$H503-SUM($DP503:EC503)))</f>
        <v/>
      </c>
      <c r="EE503">
        <f>MIN(AI502*(1+AI$6/Setup!$C$13)-CG503,MAX(0,$H503-SUM($DP503:ED503)))</f>
        <v/>
      </c>
      <c r="EF503">
        <f>MIN(AJ502*(1+AJ$6/Setup!$C$13)-CH503,MAX(0,$H503-SUM($DP503:EE503)))</f>
        <v/>
      </c>
      <c r="EG503">
        <f>MIN(AK502*(1+AK$6/Setup!$C$13)-CI503,MAX(0,$H503-SUM($DP503:EF503)))</f>
        <v/>
      </c>
      <c r="EH503">
        <f>MIN(AL502*(1+AL$6/Setup!$C$13)-CJ503,MAX(0,$H503-SUM($DP503:EG503)))</f>
        <v/>
      </c>
      <c r="EI503">
        <f>MIN(AM502*(1+AM$6/Setup!$C$13)-CK503,MAX(0,$H503-SUM($DP503:EH503)))</f>
        <v/>
      </c>
      <c r="EJ503">
        <f>MIN(AN502*(1+AN$6/Setup!$C$13)-CL503,MAX(0,$H503-SUM($DP503:EI503)))</f>
        <v/>
      </c>
      <c r="EK503">
        <f>MIN(AO502*(1+AO$6/Setup!$C$13)-CM503,MAX(0,$H503-SUM($DP503:EJ503)))</f>
        <v/>
      </c>
      <c r="EL503">
        <f>MIN(AP502*(1+AP$6/Setup!$C$13)-CN503,MAX(0,$H503-SUM($DP503:EK503)))</f>
        <v/>
      </c>
      <c r="EM503">
        <f>MIN(AQ502*(1+AQ$6/Setup!$C$13)-CO503,MAX(0,$H503-SUM($DP503:EL503)))</f>
        <v/>
      </c>
      <c r="EN503">
        <f>MIN(AR502*(1+AR$6/Setup!$C$13)-CP503,MAX(0,$H503-SUM($DP503:EM503)))</f>
        <v/>
      </c>
      <c r="EO503">
        <f>MIN(AS502*(1+AS$6/Setup!$C$13)-CQ503,MAX(0,$H503-SUM($DP503:EN503)))</f>
        <v/>
      </c>
      <c r="EP503">
        <f>MIN(AT502*(1+AT$6/Setup!$C$13)-CR503,MAX(0,$H503-SUM($DP503:EO503)))</f>
        <v/>
      </c>
      <c r="EQ503">
        <f>MIN(AU502*(1+AU$6/Setup!$C$13)-CS503,MAX(0,$H503-SUM($DP503:EP503)))</f>
        <v/>
      </c>
      <c r="ER503">
        <f>MIN(AV502*(1+AV$6/Setup!$C$13)-CT503,MAX(0,$H503-SUM($DP503:EQ503)))</f>
        <v/>
      </c>
      <c r="ES503">
        <f>MIN(AW502*(1+AW$6/Setup!$C$13)-CU503,MAX(0,$H503-SUM($DP503:ER503)))</f>
        <v/>
      </c>
      <c r="ET503">
        <f>MIN(AX502*(1+AX$6/Setup!$C$13)-CV503,MAX(0,$H503-SUM($DP503:ES503)))</f>
        <v/>
      </c>
      <c r="EU503">
        <f>MIN(AY502*(1+AY$6/Setup!$C$13)-CW503,MAX(0,$H503-SUM($DP503:ET503)))</f>
        <v/>
      </c>
      <c r="EV503">
        <f>MIN(AZ502*(1+AZ$6/Setup!$C$13)-CX503,MAX(0,$H503-SUM($DP503:EU503)))</f>
        <v/>
      </c>
      <c r="EW503">
        <f>MIN(BA502*(1+BA$6/Setup!$C$13)-CY503,MAX(0,$H503-SUM($DP503:EV503)))</f>
        <v/>
      </c>
      <c r="EX503">
        <f>MIN(BB502*(1+BB$6/Setup!$C$13)-CZ503,MAX(0,$H503-SUM($DP503:EW503)))</f>
        <v/>
      </c>
      <c r="EY503">
        <f>MIN(BC502*(1+BC$6/Setup!$C$13)-DA503,MAX(0,$H503-SUM($DP503:EX503)))</f>
        <v/>
      </c>
      <c r="EZ503">
        <f>MIN(BD502*(1+BD$6/Setup!$C$13)-DB503,MAX(0,$H503-SUM($DP503:EY503)))</f>
        <v/>
      </c>
      <c r="FA503">
        <f>MIN(BE502*(1+BE$6/Setup!$C$13)-DC503,MAX(0,$H503-SUM($DP503:EZ503)))</f>
        <v/>
      </c>
      <c r="FB503">
        <f>MIN(BF502*(1+BF$6/Setup!$C$13)-DD503,MAX(0,$H503-SUM($DP503:FA503)))</f>
        <v/>
      </c>
      <c r="FC503">
        <f>MIN(BG502*(1+BG$6/Setup!$C$13)-DE503,MAX(0,$H503-SUM($DP503:FB503)))</f>
        <v/>
      </c>
      <c r="FD503">
        <f>MIN(BH502*(1+BH$6/Setup!$C$13)-DF503,MAX(0,$H503-SUM($DP503:FC503)))</f>
        <v/>
      </c>
      <c r="FE503">
        <f>MIN(BI502*(1+BI$6/Setup!$C$13)-DG503,MAX(0,$H503-SUM($DP503:FD503)))</f>
        <v/>
      </c>
      <c r="FF503">
        <f>MIN(BJ502*(1+BJ$6/Setup!$C$13)-DH503,MAX(0,$H503-SUM($DP503:FE503)))</f>
        <v/>
      </c>
      <c r="FG503">
        <f>MIN(BK502*(1+BK$6/Setup!$C$13)-DI503,MAX(0,$H503-SUM($DP503:FF503)))</f>
        <v/>
      </c>
      <c r="FH503">
        <f>MIN(BL502*(1+BL$6/Setup!$C$13)-DJ503,MAX(0,$H503-SUM($DP503:FG503)))</f>
        <v/>
      </c>
      <c r="FI503">
        <f>MIN(BM502*(1+BM$6/Setup!$C$13)-DK503,MAX(0,$H503-SUM($DP503:FH503)))</f>
        <v/>
      </c>
      <c r="FJ503">
        <f>MIN(BN502*(1+BN$6/Setup!$C$13)-DL503,MAX(0,$H503-SUM($DP503:FI503)))</f>
        <v/>
      </c>
      <c r="FK503">
        <f>MIN(BO502*(1+BO$6/Setup!$C$13)-DM503,MAX(0,$H503-SUM($DP503:FJ503)))</f>
        <v/>
      </c>
      <c r="FL503">
        <f>MIN(BP502*(1+BP$6/Setup!$C$13)-DN503,MAX(0,$H503-SUM($DP503:FK503)))</f>
        <v/>
      </c>
      <c r="FM503">
        <f>MIN(BQ502*(1+BQ$6/Setup!$C$13)-DO503,MAX(0,$H503-SUM($DP503:FL503)))</f>
        <v/>
      </c>
    </row>
    <row r="504">
      <c r="A504">
        <f>A503+1</f>
        <v/>
      </c>
      <c r="B504">
        <f>IF(Setup!$C$6="Every week",Setup!$C$7+7*(A504-1),IF(Setup!$C$6="Every 2 weeks",Setup!$C$7+14*(A504-1),IF(Setup!$C$6="Every month",EDATE(Setup!$C$7,A504-1),EOMONTH(Setup!$C$7,INT((A504-1+Setup!$C$20)/2)-1)+MIN(IF(MOD(A504-1+Setup!$C$20,2)=0,Setup!$C$18,Setup!$C$19),DAY(EOMONTH(Setup!$C$7,INT((A504-1+Setup!$C$20)/2)))))))</f>
        <v/>
      </c>
      <c r="C504">
        <f>N('Paycheck Plan'!J500)</f>
        <v/>
      </c>
      <c r="D504">
        <f>N('Paycheck Plan'!K500)</f>
        <v/>
      </c>
      <c r="E504">
        <f>MIN(MAX(0,Setup!$C$10-F503),MAX(0,Setup!$C$8+C504-G504))</f>
        <v/>
      </c>
      <c r="F504">
        <f>F503+E504</f>
        <v/>
      </c>
      <c r="G504">
        <f>MIN(Setup!$C$14,MAX(0,Setup!$C$8+C504))</f>
        <v/>
      </c>
      <c r="H504">
        <f>MAX(0,Setup!$C$8+C504-G504-E504)+SUM($T$7:$BQ$7)-SUM(BR504:DO504)</f>
        <v/>
      </c>
      <c r="I504">
        <f>SUMPRODUCT(T503:BQ503,$T$6:$BQ$6)/Setup!$C$13</f>
        <v/>
      </c>
      <c r="J504">
        <f>SUM(T504:BQ504)</f>
        <v/>
      </c>
      <c r="K504">
        <f>IF(MAX(DP504:FM504)&gt;0,MATCH(MAX(DP504:FM504),DP504:FM504,0),1)</f>
        <v/>
      </c>
      <c r="T504">
        <f>MAX(0,T503*(1+T$6/Setup!$C$13)-BR504-DP504)+IF($K504=1,$D504,0)</f>
        <v/>
      </c>
      <c r="U504">
        <f>MAX(0,U503*(1+U$6/Setup!$C$13)-BS504-DQ504)+IF($K504=2,$D504,0)</f>
        <v/>
      </c>
      <c r="V504">
        <f>MAX(0,V503*(1+V$6/Setup!$C$13)-BT504-DR504)+IF($K504=3,$D504,0)</f>
        <v/>
      </c>
      <c r="W504">
        <f>MAX(0,W503*(1+W$6/Setup!$C$13)-BU504-DS504)+IF($K504=4,$D504,0)</f>
        <v/>
      </c>
      <c r="X504">
        <f>MAX(0,X503*(1+X$6/Setup!$C$13)-BV504-DT504)+IF($K504=5,$D504,0)</f>
        <v/>
      </c>
      <c r="Y504">
        <f>MAX(0,Y503*(1+Y$6/Setup!$C$13)-BW504-DU504)+IF($K504=6,$D504,0)</f>
        <v/>
      </c>
      <c r="Z504">
        <f>MAX(0,Z503*(1+Z$6/Setup!$C$13)-BX504-DV504)+IF($K504=7,$D504,0)</f>
        <v/>
      </c>
      <c r="AA504">
        <f>MAX(0,AA503*(1+AA$6/Setup!$C$13)-BY504-DW504)+IF($K504=8,$D504,0)</f>
        <v/>
      </c>
      <c r="AB504">
        <f>MAX(0,AB503*(1+AB$6/Setup!$C$13)-BZ504-DX504)+IF($K504=9,$D504,0)</f>
        <v/>
      </c>
      <c r="AC504">
        <f>MAX(0,AC503*(1+AC$6/Setup!$C$13)-CA504-DY504)+IF($K504=10,$D504,0)</f>
        <v/>
      </c>
      <c r="AD504">
        <f>MAX(0,AD503*(1+AD$6/Setup!$C$13)-CB504-DZ504)+IF($K504=11,$D504,0)</f>
        <v/>
      </c>
      <c r="AE504">
        <f>MAX(0,AE503*(1+AE$6/Setup!$C$13)-CC504-EA504)+IF($K504=12,$D504,0)</f>
        <v/>
      </c>
      <c r="AF504">
        <f>MAX(0,AF503*(1+AF$6/Setup!$C$13)-CD504-EB504)+IF($K504=13,$D504,0)</f>
        <v/>
      </c>
      <c r="AG504">
        <f>MAX(0,AG503*(1+AG$6/Setup!$C$13)-CE504-EC504)+IF($K504=14,$D504,0)</f>
        <v/>
      </c>
      <c r="AH504">
        <f>MAX(0,AH503*(1+AH$6/Setup!$C$13)-CF504-ED504)+IF($K504=15,$D504,0)</f>
        <v/>
      </c>
      <c r="AI504">
        <f>MAX(0,AI503*(1+AI$6/Setup!$C$13)-CG504-EE504)+IF($K504=16,$D504,0)</f>
        <v/>
      </c>
      <c r="AJ504">
        <f>MAX(0,AJ503*(1+AJ$6/Setup!$C$13)-CH504-EF504)+IF($K504=17,$D504,0)</f>
        <v/>
      </c>
      <c r="AK504">
        <f>MAX(0,AK503*(1+AK$6/Setup!$C$13)-CI504-EG504)+IF($K504=18,$D504,0)</f>
        <v/>
      </c>
      <c r="AL504">
        <f>MAX(0,AL503*(1+AL$6/Setup!$C$13)-CJ504-EH504)+IF($K504=19,$D504,0)</f>
        <v/>
      </c>
      <c r="AM504">
        <f>MAX(0,AM503*(1+AM$6/Setup!$C$13)-CK504-EI504)+IF($K504=20,$D504,0)</f>
        <v/>
      </c>
      <c r="AN504">
        <f>MAX(0,AN503*(1+AN$6/Setup!$C$13)-CL504-EJ504)+IF($K504=21,$D504,0)</f>
        <v/>
      </c>
      <c r="AO504">
        <f>MAX(0,AO503*(1+AO$6/Setup!$C$13)-CM504-EK504)+IF($K504=22,$D504,0)</f>
        <v/>
      </c>
      <c r="AP504">
        <f>MAX(0,AP503*(1+AP$6/Setup!$C$13)-CN504-EL504)+IF($K504=23,$D504,0)</f>
        <v/>
      </c>
      <c r="AQ504">
        <f>MAX(0,AQ503*(1+AQ$6/Setup!$C$13)-CO504-EM504)+IF($K504=24,$D504,0)</f>
        <v/>
      </c>
      <c r="AR504">
        <f>MAX(0,AR503*(1+AR$6/Setup!$C$13)-CP504-EN504)+IF($K504=25,$D504,0)</f>
        <v/>
      </c>
      <c r="AS504">
        <f>MAX(0,AS503*(1+AS$6/Setup!$C$13)-CQ504-EO504)+IF($K504=26,$D504,0)</f>
        <v/>
      </c>
      <c r="AT504">
        <f>MAX(0,AT503*(1+AT$6/Setup!$C$13)-CR504-EP504)+IF($K504=27,$D504,0)</f>
        <v/>
      </c>
      <c r="AU504">
        <f>MAX(0,AU503*(1+AU$6/Setup!$C$13)-CS504-EQ504)+IF($K504=28,$D504,0)</f>
        <v/>
      </c>
      <c r="AV504">
        <f>MAX(0,AV503*(1+AV$6/Setup!$C$13)-CT504-ER504)+IF($K504=29,$D504,0)</f>
        <v/>
      </c>
      <c r="AW504">
        <f>MAX(0,AW503*(1+AW$6/Setup!$C$13)-CU504-ES504)+IF($K504=30,$D504,0)</f>
        <v/>
      </c>
      <c r="AX504">
        <f>MAX(0,AX503*(1+AX$6/Setup!$C$13)-CV504-ET504)+IF($K504=31,$D504,0)</f>
        <v/>
      </c>
      <c r="AY504">
        <f>MAX(0,AY503*(1+AY$6/Setup!$C$13)-CW504-EU504)+IF($K504=32,$D504,0)</f>
        <v/>
      </c>
      <c r="AZ504">
        <f>MAX(0,AZ503*(1+AZ$6/Setup!$C$13)-CX504-EV504)+IF($K504=33,$D504,0)</f>
        <v/>
      </c>
      <c r="BA504">
        <f>MAX(0,BA503*(1+BA$6/Setup!$C$13)-CY504-EW504)+IF($K504=34,$D504,0)</f>
        <v/>
      </c>
      <c r="BB504">
        <f>MAX(0,BB503*(1+BB$6/Setup!$C$13)-CZ504-EX504)+IF($K504=35,$D504,0)</f>
        <v/>
      </c>
      <c r="BC504">
        <f>MAX(0,BC503*(1+BC$6/Setup!$C$13)-DA504-EY504)+IF($K504=36,$D504,0)</f>
        <v/>
      </c>
      <c r="BD504">
        <f>MAX(0,BD503*(1+BD$6/Setup!$C$13)-DB504-EZ504)+IF($K504=37,$D504,0)</f>
        <v/>
      </c>
      <c r="BE504">
        <f>MAX(0,BE503*(1+BE$6/Setup!$C$13)-DC504-FA504)+IF($K504=38,$D504,0)</f>
        <v/>
      </c>
      <c r="BF504">
        <f>MAX(0,BF503*(1+BF$6/Setup!$C$13)-DD504-FB504)+IF($K504=39,$D504,0)</f>
        <v/>
      </c>
      <c r="BG504">
        <f>MAX(0,BG503*(1+BG$6/Setup!$C$13)-DE504-FC504)+IF($K504=40,$D504,0)</f>
        <v/>
      </c>
      <c r="BH504">
        <f>MAX(0,BH503*(1+BH$6/Setup!$C$13)-DF504-FD504)+IF($K504=41,$D504,0)</f>
        <v/>
      </c>
      <c r="BI504">
        <f>MAX(0,BI503*(1+BI$6/Setup!$C$13)-DG504-FE504)+IF($K504=42,$D504,0)</f>
        <v/>
      </c>
      <c r="BJ504">
        <f>MAX(0,BJ503*(1+BJ$6/Setup!$C$13)-DH504-FF504)+IF($K504=43,$D504,0)</f>
        <v/>
      </c>
      <c r="BK504">
        <f>MAX(0,BK503*(1+BK$6/Setup!$C$13)-DI504-FG504)+IF($K504=44,$D504,0)</f>
        <v/>
      </c>
      <c r="BL504">
        <f>MAX(0,BL503*(1+BL$6/Setup!$C$13)-DJ504-FH504)+IF($K504=45,$D504,0)</f>
        <v/>
      </c>
      <c r="BM504">
        <f>MAX(0,BM503*(1+BM$6/Setup!$C$13)-DK504-FI504)+IF($K504=46,$D504,0)</f>
        <v/>
      </c>
      <c r="BN504">
        <f>MAX(0,BN503*(1+BN$6/Setup!$C$13)-DL504-FJ504)+IF($K504=47,$D504,0)</f>
        <v/>
      </c>
      <c r="BO504">
        <f>MAX(0,BO503*(1+BO$6/Setup!$C$13)-DM504-FK504)+IF($K504=48,$D504,0)</f>
        <v/>
      </c>
      <c r="BP504">
        <f>MAX(0,BP503*(1+BP$6/Setup!$C$13)-DN504-FL504)+IF($K504=49,$D504,0)</f>
        <v/>
      </c>
      <c r="BQ504">
        <f>MAX(0,BQ503*(1+BQ$6/Setup!$C$13)-DO504-FM504)+IF($K504=50,$D504,0)</f>
        <v/>
      </c>
      <c r="BR504">
        <f>MIN(T503*(1+T$6/Setup!$C$13),T$7)</f>
        <v/>
      </c>
      <c r="BS504">
        <f>MIN(U503*(1+U$6/Setup!$C$13),U$7)</f>
        <v/>
      </c>
      <c r="BT504">
        <f>MIN(V503*(1+V$6/Setup!$C$13),V$7)</f>
        <v/>
      </c>
      <c r="BU504">
        <f>MIN(W503*(1+W$6/Setup!$C$13),W$7)</f>
        <v/>
      </c>
      <c r="BV504">
        <f>MIN(X503*(1+X$6/Setup!$C$13),X$7)</f>
        <v/>
      </c>
      <c r="BW504">
        <f>MIN(Y503*(1+Y$6/Setup!$C$13),Y$7)</f>
        <v/>
      </c>
      <c r="BX504">
        <f>MIN(Z503*(1+Z$6/Setup!$C$13),Z$7)</f>
        <v/>
      </c>
      <c r="BY504">
        <f>MIN(AA503*(1+AA$6/Setup!$C$13),AA$7)</f>
        <v/>
      </c>
      <c r="BZ504">
        <f>MIN(AB503*(1+AB$6/Setup!$C$13),AB$7)</f>
        <v/>
      </c>
      <c r="CA504">
        <f>MIN(AC503*(1+AC$6/Setup!$C$13),AC$7)</f>
        <v/>
      </c>
      <c r="CB504">
        <f>MIN(AD503*(1+AD$6/Setup!$C$13),AD$7)</f>
        <v/>
      </c>
      <c r="CC504">
        <f>MIN(AE503*(1+AE$6/Setup!$C$13),AE$7)</f>
        <v/>
      </c>
      <c r="CD504">
        <f>MIN(AF503*(1+AF$6/Setup!$C$13),AF$7)</f>
        <v/>
      </c>
      <c r="CE504">
        <f>MIN(AG503*(1+AG$6/Setup!$C$13),AG$7)</f>
        <v/>
      </c>
      <c r="CF504">
        <f>MIN(AH503*(1+AH$6/Setup!$C$13),AH$7)</f>
        <v/>
      </c>
      <c r="CG504">
        <f>MIN(AI503*(1+AI$6/Setup!$C$13),AI$7)</f>
        <v/>
      </c>
      <c r="CH504">
        <f>MIN(AJ503*(1+AJ$6/Setup!$C$13),AJ$7)</f>
        <v/>
      </c>
      <c r="CI504">
        <f>MIN(AK503*(1+AK$6/Setup!$C$13),AK$7)</f>
        <v/>
      </c>
      <c r="CJ504">
        <f>MIN(AL503*(1+AL$6/Setup!$C$13),AL$7)</f>
        <v/>
      </c>
      <c r="CK504">
        <f>MIN(AM503*(1+AM$6/Setup!$C$13),AM$7)</f>
        <v/>
      </c>
      <c r="CL504">
        <f>MIN(AN503*(1+AN$6/Setup!$C$13),AN$7)</f>
        <v/>
      </c>
      <c r="CM504">
        <f>MIN(AO503*(1+AO$6/Setup!$C$13),AO$7)</f>
        <v/>
      </c>
      <c r="CN504">
        <f>MIN(AP503*(1+AP$6/Setup!$C$13),AP$7)</f>
        <v/>
      </c>
      <c r="CO504">
        <f>MIN(AQ503*(1+AQ$6/Setup!$C$13),AQ$7)</f>
        <v/>
      </c>
      <c r="CP504">
        <f>MIN(AR503*(1+AR$6/Setup!$C$13),AR$7)</f>
        <v/>
      </c>
      <c r="CQ504">
        <f>MIN(AS503*(1+AS$6/Setup!$C$13),AS$7)</f>
        <v/>
      </c>
      <c r="CR504">
        <f>MIN(AT503*(1+AT$6/Setup!$C$13),AT$7)</f>
        <v/>
      </c>
      <c r="CS504">
        <f>MIN(AU503*(1+AU$6/Setup!$C$13),AU$7)</f>
        <v/>
      </c>
      <c r="CT504">
        <f>MIN(AV503*(1+AV$6/Setup!$C$13),AV$7)</f>
        <v/>
      </c>
      <c r="CU504">
        <f>MIN(AW503*(1+AW$6/Setup!$C$13),AW$7)</f>
        <v/>
      </c>
      <c r="CV504">
        <f>MIN(AX503*(1+AX$6/Setup!$C$13),AX$7)</f>
        <v/>
      </c>
      <c r="CW504">
        <f>MIN(AY503*(1+AY$6/Setup!$C$13),AY$7)</f>
        <v/>
      </c>
      <c r="CX504">
        <f>MIN(AZ503*(1+AZ$6/Setup!$C$13),AZ$7)</f>
        <v/>
      </c>
      <c r="CY504">
        <f>MIN(BA503*(1+BA$6/Setup!$C$13),BA$7)</f>
        <v/>
      </c>
      <c r="CZ504">
        <f>MIN(BB503*(1+BB$6/Setup!$C$13),BB$7)</f>
        <v/>
      </c>
      <c r="DA504">
        <f>MIN(BC503*(1+BC$6/Setup!$C$13),BC$7)</f>
        <v/>
      </c>
      <c r="DB504">
        <f>MIN(BD503*(1+BD$6/Setup!$C$13),BD$7)</f>
        <v/>
      </c>
      <c r="DC504">
        <f>MIN(BE503*(1+BE$6/Setup!$C$13),BE$7)</f>
        <v/>
      </c>
      <c r="DD504">
        <f>MIN(BF503*(1+BF$6/Setup!$C$13),BF$7)</f>
        <v/>
      </c>
      <c r="DE504">
        <f>MIN(BG503*(1+BG$6/Setup!$C$13),BG$7)</f>
        <v/>
      </c>
      <c r="DF504">
        <f>MIN(BH503*(1+BH$6/Setup!$C$13),BH$7)</f>
        <v/>
      </c>
      <c r="DG504">
        <f>MIN(BI503*(1+BI$6/Setup!$C$13),BI$7)</f>
        <v/>
      </c>
      <c r="DH504">
        <f>MIN(BJ503*(1+BJ$6/Setup!$C$13),BJ$7)</f>
        <v/>
      </c>
      <c r="DI504">
        <f>MIN(BK503*(1+BK$6/Setup!$C$13),BK$7)</f>
        <v/>
      </c>
      <c r="DJ504">
        <f>MIN(BL503*(1+BL$6/Setup!$C$13),BL$7)</f>
        <v/>
      </c>
      <c r="DK504">
        <f>MIN(BM503*(1+BM$6/Setup!$C$13),BM$7)</f>
        <v/>
      </c>
      <c r="DL504">
        <f>MIN(BN503*(1+BN$6/Setup!$C$13),BN$7)</f>
        <v/>
      </c>
      <c r="DM504">
        <f>MIN(BO503*(1+BO$6/Setup!$C$13),BO$7)</f>
        <v/>
      </c>
      <c r="DN504">
        <f>MIN(BP503*(1+BP$6/Setup!$C$13),BP$7)</f>
        <v/>
      </c>
      <c r="DO504">
        <f>MIN(BQ503*(1+BQ$6/Setup!$C$13),BQ$7)</f>
        <v/>
      </c>
      <c r="DP504">
        <f>MIN(T503*(1+T$6/Setup!$C$13)-BR504,$H504)</f>
        <v/>
      </c>
      <c r="DQ504">
        <f>MIN(U503*(1+U$6/Setup!$C$13)-BS504,MAX(0,$H504-SUM($DP504:DP504)))</f>
        <v/>
      </c>
      <c r="DR504">
        <f>MIN(V503*(1+V$6/Setup!$C$13)-BT504,MAX(0,$H504-SUM($DP504:DQ504)))</f>
        <v/>
      </c>
      <c r="DS504">
        <f>MIN(W503*(1+W$6/Setup!$C$13)-BU504,MAX(0,$H504-SUM($DP504:DR504)))</f>
        <v/>
      </c>
      <c r="DT504">
        <f>MIN(X503*(1+X$6/Setup!$C$13)-BV504,MAX(0,$H504-SUM($DP504:DS504)))</f>
        <v/>
      </c>
      <c r="DU504">
        <f>MIN(Y503*(1+Y$6/Setup!$C$13)-BW504,MAX(0,$H504-SUM($DP504:DT504)))</f>
        <v/>
      </c>
      <c r="DV504">
        <f>MIN(Z503*(1+Z$6/Setup!$C$13)-BX504,MAX(0,$H504-SUM($DP504:DU504)))</f>
        <v/>
      </c>
      <c r="DW504">
        <f>MIN(AA503*(1+AA$6/Setup!$C$13)-BY504,MAX(0,$H504-SUM($DP504:DV504)))</f>
        <v/>
      </c>
      <c r="DX504">
        <f>MIN(AB503*(1+AB$6/Setup!$C$13)-BZ504,MAX(0,$H504-SUM($DP504:DW504)))</f>
        <v/>
      </c>
      <c r="DY504">
        <f>MIN(AC503*(1+AC$6/Setup!$C$13)-CA504,MAX(0,$H504-SUM($DP504:DX504)))</f>
        <v/>
      </c>
      <c r="DZ504">
        <f>MIN(AD503*(1+AD$6/Setup!$C$13)-CB504,MAX(0,$H504-SUM($DP504:DY504)))</f>
        <v/>
      </c>
      <c r="EA504">
        <f>MIN(AE503*(1+AE$6/Setup!$C$13)-CC504,MAX(0,$H504-SUM($DP504:DZ504)))</f>
        <v/>
      </c>
      <c r="EB504">
        <f>MIN(AF503*(1+AF$6/Setup!$C$13)-CD504,MAX(0,$H504-SUM($DP504:EA504)))</f>
        <v/>
      </c>
      <c r="EC504">
        <f>MIN(AG503*(1+AG$6/Setup!$C$13)-CE504,MAX(0,$H504-SUM($DP504:EB504)))</f>
        <v/>
      </c>
      <c r="ED504">
        <f>MIN(AH503*(1+AH$6/Setup!$C$13)-CF504,MAX(0,$H504-SUM($DP504:EC504)))</f>
        <v/>
      </c>
      <c r="EE504">
        <f>MIN(AI503*(1+AI$6/Setup!$C$13)-CG504,MAX(0,$H504-SUM($DP504:ED504)))</f>
        <v/>
      </c>
      <c r="EF504">
        <f>MIN(AJ503*(1+AJ$6/Setup!$C$13)-CH504,MAX(0,$H504-SUM($DP504:EE504)))</f>
        <v/>
      </c>
      <c r="EG504">
        <f>MIN(AK503*(1+AK$6/Setup!$C$13)-CI504,MAX(0,$H504-SUM($DP504:EF504)))</f>
        <v/>
      </c>
      <c r="EH504">
        <f>MIN(AL503*(1+AL$6/Setup!$C$13)-CJ504,MAX(0,$H504-SUM($DP504:EG504)))</f>
        <v/>
      </c>
      <c r="EI504">
        <f>MIN(AM503*(1+AM$6/Setup!$C$13)-CK504,MAX(0,$H504-SUM($DP504:EH504)))</f>
        <v/>
      </c>
      <c r="EJ504">
        <f>MIN(AN503*(1+AN$6/Setup!$C$13)-CL504,MAX(0,$H504-SUM($DP504:EI504)))</f>
        <v/>
      </c>
      <c r="EK504">
        <f>MIN(AO503*(1+AO$6/Setup!$C$13)-CM504,MAX(0,$H504-SUM($DP504:EJ504)))</f>
        <v/>
      </c>
      <c r="EL504">
        <f>MIN(AP503*(1+AP$6/Setup!$C$13)-CN504,MAX(0,$H504-SUM($DP504:EK504)))</f>
        <v/>
      </c>
      <c r="EM504">
        <f>MIN(AQ503*(1+AQ$6/Setup!$C$13)-CO504,MAX(0,$H504-SUM($DP504:EL504)))</f>
        <v/>
      </c>
      <c r="EN504">
        <f>MIN(AR503*(1+AR$6/Setup!$C$13)-CP504,MAX(0,$H504-SUM($DP504:EM504)))</f>
        <v/>
      </c>
      <c r="EO504">
        <f>MIN(AS503*(1+AS$6/Setup!$C$13)-CQ504,MAX(0,$H504-SUM($DP504:EN504)))</f>
        <v/>
      </c>
      <c r="EP504">
        <f>MIN(AT503*(1+AT$6/Setup!$C$13)-CR504,MAX(0,$H504-SUM($DP504:EO504)))</f>
        <v/>
      </c>
      <c r="EQ504">
        <f>MIN(AU503*(1+AU$6/Setup!$C$13)-CS504,MAX(0,$H504-SUM($DP504:EP504)))</f>
        <v/>
      </c>
      <c r="ER504">
        <f>MIN(AV503*(1+AV$6/Setup!$C$13)-CT504,MAX(0,$H504-SUM($DP504:EQ504)))</f>
        <v/>
      </c>
      <c r="ES504">
        <f>MIN(AW503*(1+AW$6/Setup!$C$13)-CU504,MAX(0,$H504-SUM($DP504:ER504)))</f>
        <v/>
      </c>
      <c r="ET504">
        <f>MIN(AX503*(1+AX$6/Setup!$C$13)-CV504,MAX(0,$H504-SUM($DP504:ES504)))</f>
        <v/>
      </c>
      <c r="EU504">
        <f>MIN(AY503*(1+AY$6/Setup!$C$13)-CW504,MAX(0,$H504-SUM($DP504:ET504)))</f>
        <v/>
      </c>
      <c r="EV504">
        <f>MIN(AZ503*(1+AZ$6/Setup!$C$13)-CX504,MAX(0,$H504-SUM($DP504:EU504)))</f>
        <v/>
      </c>
      <c r="EW504">
        <f>MIN(BA503*(1+BA$6/Setup!$C$13)-CY504,MAX(0,$H504-SUM($DP504:EV504)))</f>
        <v/>
      </c>
      <c r="EX504">
        <f>MIN(BB503*(1+BB$6/Setup!$C$13)-CZ504,MAX(0,$H504-SUM($DP504:EW504)))</f>
        <v/>
      </c>
      <c r="EY504">
        <f>MIN(BC503*(1+BC$6/Setup!$C$13)-DA504,MAX(0,$H504-SUM($DP504:EX504)))</f>
        <v/>
      </c>
      <c r="EZ504">
        <f>MIN(BD503*(1+BD$6/Setup!$C$13)-DB504,MAX(0,$H504-SUM($DP504:EY504)))</f>
        <v/>
      </c>
      <c r="FA504">
        <f>MIN(BE503*(1+BE$6/Setup!$C$13)-DC504,MAX(0,$H504-SUM($DP504:EZ504)))</f>
        <v/>
      </c>
      <c r="FB504">
        <f>MIN(BF503*(1+BF$6/Setup!$C$13)-DD504,MAX(0,$H504-SUM($DP504:FA504)))</f>
        <v/>
      </c>
      <c r="FC504">
        <f>MIN(BG503*(1+BG$6/Setup!$C$13)-DE504,MAX(0,$H504-SUM($DP504:FB504)))</f>
        <v/>
      </c>
      <c r="FD504">
        <f>MIN(BH503*(1+BH$6/Setup!$C$13)-DF504,MAX(0,$H504-SUM($DP504:FC504)))</f>
        <v/>
      </c>
      <c r="FE504">
        <f>MIN(BI503*(1+BI$6/Setup!$C$13)-DG504,MAX(0,$H504-SUM($DP504:FD504)))</f>
        <v/>
      </c>
      <c r="FF504">
        <f>MIN(BJ503*(1+BJ$6/Setup!$C$13)-DH504,MAX(0,$H504-SUM($DP504:FE504)))</f>
        <v/>
      </c>
      <c r="FG504">
        <f>MIN(BK503*(1+BK$6/Setup!$C$13)-DI504,MAX(0,$H504-SUM($DP504:FF504)))</f>
        <v/>
      </c>
      <c r="FH504">
        <f>MIN(BL503*(1+BL$6/Setup!$C$13)-DJ504,MAX(0,$H504-SUM($DP504:FG504)))</f>
        <v/>
      </c>
      <c r="FI504">
        <f>MIN(BM503*(1+BM$6/Setup!$C$13)-DK504,MAX(0,$H504-SUM($DP504:FH504)))</f>
        <v/>
      </c>
      <c r="FJ504">
        <f>MIN(BN503*(1+BN$6/Setup!$C$13)-DL504,MAX(0,$H504-SUM($DP504:FI504)))</f>
        <v/>
      </c>
      <c r="FK504">
        <f>MIN(BO503*(1+BO$6/Setup!$C$13)-DM504,MAX(0,$H504-SUM($DP504:FJ504)))</f>
        <v/>
      </c>
      <c r="FL504">
        <f>MIN(BP503*(1+BP$6/Setup!$C$13)-DN504,MAX(0,$H504-SUM($DP504:FK504)))</f>
        <v/>
      </c>
      <c r="FM504">
        <f>MIN(BQ503*(1+BQ$6/Setup!$C$13)-DO504,MAX(0,$H504-SUM($DP504:FL504)))</f>
        <v/>
      </c>
    </row>
    <row r="505">
      <c r="A505">
        <f>A504+1</f>
        <v/>
      </c>
      <c r="B505">
        <f>IF(Setup!$C$6="Every week",Setup!$C$7+7*(A505-1),IF(Setup!$C$6="Every 2 weeks",Setup!$C$7+14*(A505-1),IF(Setup!$C$6="Every month",EDATE(Setup!$C$7,A505-1),EOMONTH(Setup!$C$7,INT((A505-1+Setup!$C$20)/2)-1)+MIN(IF(MOD(A505-1+Setup!$C$20,2)=0,Setup!$C$18,Setup!$C$19),DAY(EOMONTH(Setup!$C$7,INT((A505-1+Setup!$C$20)/2)))))))</f>
        <v/>
      </c>
      <c r="C505">
        <f>N('Paycheck Plan'!J501)</f>
        <v/>
      </c>
      <c r="D505">
        <f>N('Paycheck Plan'!K501)</f>
        <v/>
      </c>
      <c r="E505">
        <f>MIN(MAX(0,Setup!$C$10-F504),MAX(0,Setup!$C$8+C505-G505))</f>
        <v/>
      </c>
      <c r="F505">
        <f>F504+E505</f>
        <v/>
      </c>
      <c r="G505">
        <f>MIN(Setup!$C$14,MAX(0,Setup!$C$8+C505))</f>
        <v/>
      </c>
      <c r="H505">
        <f>MAX(0,Setup!$C$8+C505-G505-E505)+SUM($T$7:$BQ$7)-SUM(BR505:DO505)</f>
        <v/>
      </c>
      <c r="I505">
        <f>SUMPRODUCT(T504:BQ504,$T$6:$BQ$6)/Setup!$C$13</f>
        <v/>
      </c>
      <c r="J505">
        <f>SUM(T505:BQ505)</f>
        <v/>
      </c>
      <c r="K505">
        <f>IF(MAX(DP505:FM505)&gt;0,MATCH(MAX(DP505:FM505),DP505:FM505,0),1)</f>
        <v/>
      </c>
      <c r="T505">
        <f>MAX(0,T504*(1+T$6/Setup!$C$13)-BR505-DP505)+IF($K505=1,$D505,0)</f>
        <v/>
      </c>
      <c r="U505">
        <f>MAX(0,U504*(1+U$6/Setup!$C$13)-BS505-DQ505)+IF($K505=2,$D505,0)</f>
        <v/>
      </c>
      <c r="V505">
        <f>MAX(0,V504*(1+V$6/Setup!$C$13)-BT505-DR505)+IF($K505=3,$D505,0)</f>
        <v/>
      </c>
      <c r="W505">
        <f>MAX(0,W504*(1+W$6/Setup!$C$13)-BU505-DS505)+IF($K505=4,$D505,0)</f>
        <v/>
      </c>
      <c r="X505">
        <f>MAX(0,X504*(1+X$6/Setup!$C$13)-BV505-DT505)+IF($K505=5,$D505,0)</f>
        <v/>
      </c>
      <c r="Y505">
        <f>MAX(0,Y504*(1+Y$6/Setup!$C$13)-BW505-DU505)+IF($K505=6,$D505,0)</f>
        <v/>
      </c>
      <c r="Z505">
        <f>MAX(0,Z504*(1+Z$6/Setup!$C$13)-BX505-DV505)+IF($K505=7,$D505,0)</f>
        <v/>
      </c>
      <c r="AA505">
        <f>MAX(0,AA504*(1+AA$6/Setup!$C$13)-BY505-DW505)+IF($K505=8,$D505,0)</f>
        <v/>
      </c>
      <c r="AB505">
        <f>MAX(0,AB504*(1+AB$6/Setup!$C$13)-BZ505-DX505)+IF($K505=9,$D505,0)</f>
        <v/>
      </c>
      <c r="AC505">
        <f>MAX(0,AC504*(1+AC$6/Setup!$C$13)-CA505-DY505)+IF($K505=10,$D505,0)</f>
        <v/>
      </c>
      <c r="AD505">
        <f>MAX(0,AD504*(1+AD$6/Setup!$C$13)-CB505-DZ505)+IF($K505=11,$D505,0)</f>
        <v/>
      </c>
      <c r="AE505">
        <f>MAX(0,AE504*(1+AE$6/Setup!$C$13)-CC505-EA505)+IF($K505=12,$D505,0)</f>
        <v/>
      </c>
      <c r="AF505">
        <f>MAX(0,AF504*(1+AF$6/Setup!$C$13)-CD505-EB505)+IF($K505=13,$D505,0)</f>
        <v/>
      </c>
      <c r="AG505">
        <f>MAX(0,AG504*(1+AG$6/Setup!$C$13)-CE505-EC505)+IF($K505=14,$D505,0)</f>
        <v/>
      </c>
      <c r="AH505">
        <f>MAX(0,AH504*(1+AH$6/Setup!$C$13)-CF505-ED505)+IF($K505=15,$D505,0)</f>
        <v/>
      </c>
      <c r="AI505">
        <f>MAX(0,AI504*(1+AI$6/Setup!$C$13)-CG505-EE505)+IF($K505=16,$D505,0)</f>
        <v/>
      </c>
      <c r="AJ505">
        <f>MAX(0,AJ504*(1+AJ$6/Setup!$C$13)-CH505-EF505)+IF($K505=17,$D505,0)</f>
        <v/>
      </c>
      <c r="AK505">
        <f>MAX(0,AK504*(1+AK$6/Setup!$C$13)-CI505-EG505)+IF($K505=18,$D505,0)</f>
        <v/>
      </c>
      <c r="AL505">
        <f>MAX(0,AL504*(1+AL$6/Setup!$C$13)-CJ505-EH505)+IF($K505=19,$D505,0)</f>
        <v/>
      </c>
      <c r="AM505">
        <f>MAX(0,AM504*(1+AM$6/Setup!$C$13)-CK505-EI505)+IF($K505=20,$D505,0)</f>
        <v/>
      </c>
      <c r="AN505">
        <f>MAX(0,AN504*(1+AN$6/Setup!$C$13)-CL505-EJ505)+IF($K505=21,$D505,0)</f>
        <v/>
      </c>
      <c r="AO505">
        <f>MAX(0,AO504*(1+AO$6/Setup!$C$13)-CM505-EK505)+IF($K505=22,$D505,0)</f>
        <v/>
      </c>
      <c r="AP505">
        <f>MAX(0,AP504*(1+AP$6/Setup!$C$13)-CN505-EL505)+IF($K505=23,$D505,0)</f>
        <v/>
      </c>
      <c r="AQ505">
        <f>MAX(0,AQ504*(1+AQ$6/Setup!$C$13)-CO505-EM505)+IF($K505=24,$D505,0)</f>
        <v/>
      </c>
      <c r="AR505">
        <f>MAX(0,AR504*(1+AR$6/Setup!$C$13)-CP505-EN505)+IF($K505=25,$D505,0)</f>
        <v/>
      </c>
      <c r="AS505">
        <f>MAX(0,AS504*(1+AS$6/Setup!$C$13)-CQ505-EO505)+IF($K505=26,$D505,0)</f>
        <v/>
      </c>
      <c r="AT505">
        <f>MAX(0,AT504*(1+AT$6/Setup!$C$13)-CR505-EP505)+IF($K505=27,$D505,0)</f>
        <v/>
      </c>
      <c r="AU505">
        <f>MAX(0,AU504*(1+AU$6/Setup!$C$13)-CS505-EQ505)+IF($K505=28,$D505,0)</f>
        <v/>
      </c>
      <c r="AV505">
        <f>MAX(0,AV504*(1+AV$6/Setup!$C$13)-CT505-ER505)+IF($K505=29,$D505,0)</f>
        <v/>
      </c>
      <c r="AW505">
        <f>MAX(0,AW504*(1+AW$6/Setup!$C$13)-CU505-ES505)+IF($K505=30,$D505,0)</f>
        <v/>
      </c>
      <c r="AX505">
        <f>MAX(0,AX504*(1+AX$6/Setup!$C$13)-CV505-ET505)+IF($K505=31,$D505,0)</f>
        <v/>
      </c>
      <c r="AY505">
        <f>MAX(0,AY504*(1+AY$6/Setup!$C$13)-CW505-EU505)+IF($K505=32,$D505,0)</f>
        <v/>
      </c>
      <c r="AZ505">
        <f>MAX(0,AZ504*(1+AZ$6/Setup!$C$13)-CX505-EV505)+IF($K505=33,$D505,0)</f>
        <v/>
      </c>
      <c r="BA505">
        <f>MAX(0,BA504*(1+BA$6/Setup!$C$13)-CY505-EW505)+IF($K505=34,$D505,0)</f>
        <v/>
      </c>
      <c r="BB505">
        <f>MAX(0,BB504*(1+BB$6/Setup!$C$13)-CZ505-EX505)+IF($K505=35,$D505,0)</f>
        <v/>
      </c>
      <c r="BC505">
        <f>MAX(0,BC504*(1+BC$6/Setup!$C$13)-DA505-EY505)+IF($K505=36,$D505,0)</f>
        <v/>
      </c>
      <c r="BD505">
        <f>MAX(0,BD504*(1+BD$6/Setup!$C$13)-DB505-EZ505)+IF($K505=37,$D505,0)</f>
        <v/>
      </c>
      <c r="BE505">
        <f>MAX(0,BE504*(1+BE$6/Setup!$C$13)-DC505-FA505)+IF($K505=38,$D505,0)</f>
        <v/>
      </c>
      <c r="BF505">
        <f>MAX(0,BF504*(1+BF$6/Setup!$C$13)-DD505-FB505)+IF($K505=39,$D505,0)</f>
        <v/>
      </c>
      <c r="BG505">
        <f>MAX(0,BG504*(1+BG$6/Setup!$C$13)-DE505-FC505)+IF($K505=40,$D505,0)</f>
        <v/>
      </c>
      <c r="BH505">
        <f>MAX(0,BH504*(1+BH$6/Setup!$C$13)-DF505-FD505)+IF($K505=41,$D505,0)</f>
        <v/>
      </c>
      <c r="BI505">
        <f>MAX(0,BI504*(1+BI$6/Setup!$C$13)-DG505-FE505)+IF($K505=42,$D505,0)</f>
        <v/>
      </c>
      <c r="BJ505">
        <f>MAX(0,BJ504*(1+BJ$6/Setup!$C$13)-DH505-FF505)+IF($K505=43,$D505,0)</f>
        <v/>
      </c>
      <c r="BK505">
        <f>MAX(0,BK504*(1+BK$6/Setup!$C$13)-DI505-FG505)+IF($K505=44,$D505,0)</f>
        <v/>
      </c>
      <c r="BL505">
        <f>MAX(0,BL504*(1+BL$6/Setup!$C$13)-DJ505-FH505)+IF($K505=45,$D505,0)</f>
        <v/>
      </c>
      <c r="BM505">
        <f>MAX(0,BM504*(1+BM$6/Setup!$C$13)-DK505-FI505)+IF($K505=46,$D505,0)</f>
        <v/>
      </c>
      <c r="BN505">
        <f>MAX(0,BN504*(1+BN$6/Setup!$C$13)-DL505-FJ505)+IF($K505=47,$D505,0)</f>
        <v/>
      </c>
      <c r="BO505">
        <f>MAX(0,BO504*(1+BO$6/Setup!$C$13)-DM505-FK505)+IF($K505=48,$D505,0)</f>
        <v/>
      </c>
      <c r="BP505">
        <f>MAX(0,BP504*(1+BP$6/Setup!$C$13)-DN505-FL505)+IF($K505=49,$D505,0)</f>
        <v/>
      </c>
      <c r="BQ505">
        <f>MAX(0,BQ504*(1+BQ$6/Setup!$C$13)-DO505-FM505)+IF($K505=50,$D505,0)</f>
        <v/>
      </c>
      <c r="BR505">
        <f>MIN(T504*(1+T$6/Setup!$C$13),T$7)</f>
        <v/>
      </c>
      <c r="BS505">
        <f>MIN(U504*(1+U$6/Setup!$C$13),U$7)</f>
        <v/>
      </c>
      <c r="BT505">
        <f>MIN(V504*(1+V$6/Setup!$C$13),V$7)</f>
        <v/>
      </c>
      <c r="BU505">
        <f>MIN(W504*(1+W$6/Setup!$C$13),W$7)</f>
        <v/>
      </c>
      <c r="BV505">
        <f>MIN(X504*(1+X$6/Setup!$C$13),X$7)</f>
        <v/>
      </c>
      <c r="BW505">
        <f>MIN(Y504*(1+Y$6/Setup!$C$13),Y$7)</f>
        <v/>
      </c>
      <c r="BX505">
        <f>MIN(Z504*(1+Z$6/Setup!$C$13),Z$7)</f>
        <v/>
      </c>
      <c r="BY505">
        <f>MIN(AA504*(1+AA$6/Setup!$C$13),AA$7)</f>
        <v/>
      </c>
      <c r="BZ505">
        <f>MIN(AB504*(1+AB$6/Setup!$C$13),AB$7)</f>
        <v/>
      </c>
      <c r="CA505">
        <f>MIN(AC504*(1+AC$6/Setup!$C$13),AC$7)</f>
        <v/>
      </c>
      <c r="CB505">
        <f>MIN(AD504*(1+AD$6/Setup!$C$13),AD$7)</f>
        <v/>
      </c>
      <c r="CC505">
        <f>MIN(AE504*(1+AE$6/Setup!$C$13),AE$7)</f>
        <v/>
      </c>
      <c r="CD505">
        <f>MIN(AF504*(1+AF$6/Setup!$C$13),AF$7)</f>
        <v/>
      </c>
      <c r="CE505">
        <f>MIN(AG504*(1+AG$6/Setup!$C$13),AG$7)</f>
        <v/>
      </c>
      <c r="CF505">
        <f>MIN(AH504*(1+AH$6/Setup!$C$13),AH$7)</f>
        <v/>
      </c>
      <c r="CG505">
        <f>MIN(AI504*(1+AI$6/Setup!$C$13),AI$7)</f>
        <v/>
      </c>
      <c r="CH505">
        <f>MIN(AJ504*(1+AJ$6/Setup!$C$13),AJ$7)</f>
        <v/>
      </c>
      <c r="CI505">
        <f>MIN(AK504*(1+AK$6/Setup!$C$13),AK$7)</f>
        <v/>
      </c>
      <c r="CJ505">
        <f>MIN(AL504*(1+AL$6/Setup!$C$13),AL$7)</f>
        <v/>
      </c>
      <c r="CK505">
        <f>MIN(AM504*(1+AM$6/Setup!$C$13),AM$7)</f>
        <v/>
      </c>
      <c r="CL505">
        <f>MIN(AN504*(1+AN$6/Setup!$C$13),AN$7)</f>
        <v/>
      </c>
      <c r="CM505">
        <f>MIN(AO504*(1+AO$6/Setup!$C$13),AO$7)</f>
        <v/>
      </c>
      <c r="CN505">
        <f>MIN(AP504*(1+AP$6/Setup!$C$13),AP$7)</f>
        <v/>
      </c>
      <c r="CO505">
        <f>MIN(AQ504*(1+AQ$6/Setup!$C$13),AQ$7)</f>
        <v/>
      </c>
      <c r="CP505">
        <f>MIN(AR504*(1+AR$6/Setup!$C$13),AR$7)</f>
        <v/>
      </c>
      <c r="CQ505">
        <f>MIN(AS504*(1+AS$6/Setup!$C$13),AS$7)</f>
        <v/>
      </c>
      <c r="CR505">
        <f>MIN(AT504*(1+AT$6/Setup!$C$13),AT$7)</f>
        <v/>
      </c>
      <c r="CS505">
        <f>MIN(AU504*(1+AU$6/Setup!$C$13),AU$7)</f>
        <v/>
      </c>
      <c r="CT505">
        <f>MIN(AV504*(1+AV$6/Setup!$C$13),AV$7)</f>
        <v/>
      </c>
      <c r="CU505">
        <f>MIN(AW504*(1+AW$6/Setup!$C$13),AW$7)</f>
        <v/>
      </c>
      <c r="CV505">
        <f>MIN(AX504*(1+AX$6/Setup!$C$13),AX$7)</f>
        <v/>
      </c>
      <c r="CW505">
        <f>MIN(AY504*(1+AY$6/Setup!$C$13),AY$7)</f>
        <v/>
      </c>
      <c r="CX505">
        <f>MIN(AZ504*(1+AZ$6/Setup!$C$13),AZ$7)</f>
        <v/>
      </c>
      <c r="CY505">
        <f>MIN(BA504*(1+BA$6/Setup!$C$13),BA$7)</f>
        <v/>
      </c>
      <c r="CZ505">
        <f>MIN(BB504*(1+BB$6/Setup!$C$13),BB$7)</f>
        <v/>
      </c>
      <c r="DA505">
        <f>MIN(BC504*(1+BC$6/Setup!$C$13),BC$7)</f>
        <v/>
      </c>
      <c r="DB505">
        <f>MIN(BD504*(1+BD$6/Setup!$C$13),BD$7)</f>
        <v/>
      </c>
      <c r="DC505">
        <f>MIN(BE504*(1+BE$6/Setup!$C$13),BE$7)</f>
        <v/>
      </c>
      <c r="DD505">
        <f>MIN(BF504*(1+BF$6/Setup!$C$13),BF$7)</f>
        <v/>
      </c>
      <c r="DE505">
        <f>MIN(BG504*(1+BG$6/Setup!$C$13),BG$7)</f>
        <v/>
      </c>
      <c r="DF505">
        <f>MIN(BH504*(1+BH$6/Setup!$C$13),BH$7)</f>
        <v/>
      </c>
      <c r="DG505">
        <f>MIN(BI504*(1+BI$6/Setup!$C$13),BI$7)</f>
        <v/>
      </c>
      <c r="DH505">
        <f>MIN(BJ504*(1+BJ$6/Setup!$C$13),BJ$7)</f>
        <v/>
      </c>
      <c r="DI505">
        <f>MIN(BK504*(1+BK$6/Setup!$C$13),BK$7)</f>
        <v/>
      </c>
      <c r="DJ505">
        <f>MIN(BL504*(1+BL$6/Setup!$C$13),BL$7)</f>
        <v/>
      </c>
      <c r="DK505">
        <f>MIN(BM504*(1+BM$6/Setup!$C$13),BM$7)</f>
        <v/>
      </c>
      <c r="DL505">
        <f>MIN(BN504*(1+BN$6/Setup!$C$13),BN$7)</f>
        <v/>
      </c>
      <c r="DM505">
        <f>MIN(BO504*(1+BO$6/Setup!$C$13),BO$7)</f>
        <v/>
      </c>
      <c r="DN505">
        <f>MIN(BP504*(1+BP$6/Setup!$C$13),BP$7)</f>
        <v/>
      </c>
      <c r="DO505">
        <f>MIN(BQ504*(1+BQ$6/Setup!$C$13),BQ$7)</f>
        <v/>
      </c>
      <c r="DP505">
        <f>MIN(T504*(1+T$6/Setup!$C$13)-BR505,$H505)</f>
        <v/>
      </c>
      <c r="DQ505">
        <f>MIN(U504*(1+U$6/Setup!$C$13)-BS505,MAX(0,$H505-SUM($DP505:DP505)))</f>
        <v/>
      </c>
      <c r="DR505">
        <f>MIN(V504*(1+V$6/Setup!$C$13)-BT505,MAX(0,$H505-SUM($DP505:DQ505)))</f>
        <v/>
      </c>
      <c r="DS505">
        <f>MIN(W504*(1+W$6/Setup!$C$13)-BU505,MAX(0,$H505-SUM($DP505:DR505)))</f>
        <v/>
      </c>
      <c r="DT505">
        <f>MIN(X504*(1+X$6/Setup!$C$13)-BV505,MAX(0,$H505-SUM($DP505:DS505)))</f>
        <v/>
      </c>
      <c r="DU505">
        <f>MIN(Y504*(1+Y$6/Setup!$C$13)-BW505,MAX(0,$H505-SUM($DP505:DT505)))</f>
        <v/>
      </c>
      <c r="DV505">
        <f>MIN(Z504*(1+Z$6/Setup!$C$13)-BX505,MAX(0,$H505-SUM($DP505:DU505)))</f>
        <v/>
      </c>
      <c r="DW505">
        <f>MIN(AA504*(1+AA$6/Setup!$C$13)-BY505,MAX(0,$H505-SUM($DP505:DV505)))</f>
        <v/>
      </c>
      <c r="DX505">
        <f>MIN(AB504*(1+AB$6/Setup!$C$13)-BZ505,MAX(0,$H505-SUM($DP505:DW505)))</f>
        <v/>
      </c>
      <c r="DY505">
        <f>MIN(AC504*(1+AC$6/Setup!$C$13)-CA505,MAX(0,$H505-SUM($DP505:DX505)))</f>
        <v/>
      </c>
      <c r="DZ505">
        <f>MIN(AD504*(1+AD$6/Setup!$C$13)-CB505,MAX(0,$H505-SUM($DP505:DY505)))</f>
        <v/>
      </c>
      <c r="EA505">
        <f>MIN(AE504*(1+AE$6/Setup!$C$13)-CC505,MAX(0,$H505-SUM($DP505:DZ505)))</f>
        <v/>
      </c>
      <c r="EB505">
        <f>MIN(AF504*(1+AF$6/Setup!$C$13)-CD505,MAX(0,$H505-SUM($DP505:EA505)))</f>
        <v/>
      </c>
      <c r="EC505">
        <f>MIN(AG504*(1+AG$6/Setup!$C$13)-CE505,MAX(0,$H505-SUM($DP505:EB505)))</f>
        <v/>
      </c>
      <c r="ED505">
        <f>MIN(AH504*(1+AH$6/Setup!$C$13)-CF505,MAX(0,$H505-SUM($DP505:EC505)))</f>
        <v/>
      </c>
      <c r="EE505">
        <f>MIN(AI504*(1+AI$6/Setup!$C$13)-CG505,MAX(0,$H505-SUM($DP505:ED505)))</f>
        <v/>
      </c>
      <c r="EF505">
        <f>MIN(AJ504*(1+AJ$6/Setup!$C$13)-CH505,MAX(0,$H505-SUM($DP505:EE505)))</f>
        <v/>
      </c>
      <c r="EG505">
        <f>MIN(AK504*(1+AK$6/Setup!$C$13)-CI505,MAX(0,$H505-SUM($DP505:EF505)))</f>
        <v/>
      </c>
      <c r="EH505">
        <f>MIN(AL504*(1+AL$6/Setup!$C$13)-CJ505,MAX(0,$H505-SUM($DP505:EG505)))</f>
        <v/>
      </c>
      <c r="EI505">
        <f>MIN(AM504*(1+AM$6/Setup!$C$13)-CK505,MAX(0,$H505-SUM($DP505:EH505)))</f>
        <v/>
      </c>
      <c r="EJ505">
        <f>MIN(AN504*(1+AN$6/Setup!$C$13)-CL505,MAX(0,$H505-SUM($DP505:EI505)))</f>
        <v/>
      </c>
      <c r="EK505">
        <f>MIN(AO504*(1+AO$6/Setup!$C$13)-CM505,MAX(0,$H505-SUM($DP505:EJ505)))</f>
        <v/>
      </c>
      <c r="EL505">
        <f>MIN(AP504*(1+AP$6/Setup!$C$13)-CN505,MAX(0,$H505-SUM($DP505:EK505)))</f>
        <v/>
      </c>
      <c r="EM505">
        <f>MIN(AQ504*(1+AQ$6/Setup!$C$13)-CO505,MAX(0,$H505-SUM($DP505:EL505)))</f>
        <v/>
      </c>
      <c r="EN505">
        <f>MIN(AR504*(1+AR$6/Setup!$C$13)-CP505,MAX(0,$H505-SUM($DP505:EM505)))</f>
        <v/>
      </c>
      <c r="EO505">
        <f>MIN(AS504*(1+AS$6/Setup!$C$13)-CQ505,MAX(0,$H505-SUM($DP505:EN505)))</f>
        <v/>
      </c>
      <c r="EP505">
        <f>MIN(AT504*(1+AT$6/Setup!$C$13)-CR505,MAX(0,$H505-SUM($DP505:EO505)))</f>
        <v/>
      </c>
      <c r="EQ505">
        <f>MIN(AU504*(1+AU$6/Setup!$C$13)-CS505,MAX(0,$H505-SUM($DP505:EP505)))</f>
        <v/>
      </c>
      <c r="ER505">
        <f>MIN(AV504*(1+AV$6/Setup!$C$13)-CT505,MAX(0,$H505-SUM($DP505:EQ505)))</f>
        <v/>
      </c>
      <c r="ES505">
        <f>MIN(AW504*(1+AW$6/Setup!$C$13)-CU505,MAX(0,$H505-SUM($DP505:ER505)))</f>
        <v/>
      </c>
      <c r="ET505">
        <f>MIN(AX504*(1+AX$6/Setup!$C$13)-CV505,MAX(0,$H505-SUM($DP505:ES505)))</f>
        <v/>
      </c>
      <c r="EU505">
        <f>MIN(AY504*(1+AY$6/Setup!$C$13)-CW505,MAX(0,$H505-SUM($DP505:ET505)))</f>
        <v/>
      </c>
      <c r="EV505">
        <f>MIN(AZ504*(1+AZ$6/Setup!$C$13)-CX505,MAX(0,$H505-SUM($DP505:EU505)))</f>
        <v/>
      </c>
      <c r="EW505">
        <f>MIN(BA504*(1+BA$6/Setup!$C$13)-CY505,MAX(0,$H505-SUM($DP505:EV505)))</f>
        <v/>
      </c>
      <c r="EX505">
        <f>MIN(BB504*(1+BB$6/Setup!$C$13)-CZ505,MAX(0,$H505-SUM($DP505:EW505)))</f>
        <v/>
      </c>
      <c r="EY505">
        <f>MIN(BC504*(1+BC$6/Setup!$C$13)-DA505,MAX(0,$H505-SUM($DP505:EX505)))</f>
        <v/>
      </c>
      <c r="EZ505">
        <f>MIN(BD504*(1+BD$6/Setup!$C$13)-DB505,MAX(0,$H505-SUM($DP505:EY505)))</f>
        <v/>
      </c>
      <c r="FA505">
        <f>MIN(BE504*(1+BE$6/Setup!$C$13)-DC505,MAX(0,$H505-SUM($DP505:EZ505)))</f>
        <v/>
      </c>
      <c r="FB505">
        <f>MIN(BF504*(1+BF$6/Setup!$C$13)-DD505,MAX(0,$H505-SUM($DP505:FA505)))</f>
        <v/>
      </c>
      <c r="FC505">
        <f>MIN(BG504*(1+BG$6/Setup!$C$13)-DE505,MAX(0,$H505-SUM($DP505:FB505)))</f>
        <v/>
      </c>
      <c r="FD505">
        <f>MIN(BH504*(1+BH$6/Setup!$C$13)-DF505,MAX(0,$H505-SUM($DP505:FC505)))</f>
        <v/>
      </c>
      <c r="FE505">
        <f>MIN(BI504*(1+BI$6/Setup!$C$13)-DG505,MAX(0,$H505-SUM($DP505:FD505)))</f>
        <v/>
      </c>
      <c r="FF505">
        <f>MIN(BJ504*(1+BJ$6/Setup!$C$13)-DH505,MAX(0,$H505-SUM($DP505:FE505)))</f>
        <v/>
      </c>
      <c r="FG505">
        <f>MIN(BK504*(1+BK$6/Setup!$C$13)-DI505,MAX(0,$H505-SUM($DP505:FF505)))</f>
        <v/>
      </c>
      <c r="FH505">
        <f>MIN(BL504*(1+BL$6/Setup!$C$13)-DJ505,MAX(0,$H505-SUM($DP505:FG505)))</f>
        <v/>
      </c>
      <c r="FI505">
        <f>MIN(BM504*(1+BM$6/Setup!$C$13)-DK505,MAX(0,$H505-SUM($DP505:FH505)))</f>
        <v/>
      </c>
      <c r="FJ505">
        <f>MIN(BN504*(1+BN$6/Setup!$C$13)-DL505,MAX(0,$H505-SUM($DP505:FI505)))</f>
        <v/>
      </c>
      <c r="FK505">
        <f>MIN(BO504*(1+BO$6/Setup!$C$13)-DM505,MAX(0,$H505-SUM($DP505:FJ505)))</f>
        <v/>
      </c>
      <c r="FL505">
        <f>MIN(BP504*(1+BP$6/Setup!$C$13)-DN505,MAX(0,$H505-SUM($DP505:FK505)))</f>
        <v/>
      </c>
      <c r="FM505">
        <f>MIN(BQ504*(1+BQ$6/Setup!$C$13)-DO505,MAX(0,$H505-SUM($DP505:FL505)))</f>
        <v/>
      </c>
    </row>
    <row r="506">
      <c r="A506">
        <f>A505+1</f>
        <v/>
      </c>
      <c r="B506">
        <f>IF(Setup!$C$6="Every week",Setup!$C$7+7*(A506-1),IF(Setup!$C$6="Every 2 weeks",Setup!$C$7+14*(A506-1),IF(Setup!$C$6="Every month",EDATE(Setup!$C$7,A506-1),EOMONTH(Setup!$C$7,INT((A506-1+Setup!$C$20)/2)-1)+MIN(IF(MOD(A506-1+Setup!$C$20,2)=0,Setup!$C$18,Setup!$C$19),DAY(EOMONTH(Setup!$C$7,INT((A506-1+Setup!$C$20)/2)))))))</f>
        <v/>
      </c>
      <c r="C506">
        <f>N('Paycheck Plan'!J502)</f>
        <v/>
      </c>
      <c r="D506">
        <f>N('Paycheck Plan'!K502)</f>
        <v/>
      </c>
      <c r="E506">
        <f>MIN(MAX(0,Setup!$C$10-F505),MAX(0,Setup!$C$8+C506-G506))</f>
        <v/>
      </c>
      <c r="F506">
        <f>F505+E506</f>
        <v/>
      </c>
      <c r="G506">
        <f>MIN(Setup!$C$14,MAX(0,Setup!$C$8+C506))</f>
        <v/>
      </c>
      <c r="H506">
        <f>MAX(0,Setup!$C$8+C506-G506-E506)+SUM($T$7:$BQ$7)-SUM(BR506:DO506)</f>
        <v/>
      </c>
      <c r="I506">
        <f>SUMPRODUCT(T505:BQ505,$T$6:$BQ$6)/Setup!$C$13</f>
        <v/>
      </c>
      <c r="J506">
        <f>SUM(T506:BQ506)</f>
        <v/>
      </c>
      <c r="K506">
        <f>IF(MAX(DP506:FM506)&gt;0,MATCH(MAX(DP506:FM506),DP506:FM506,0),1)</f>
        <v/>
      </c>
      <c r="T506">
        <f>MAX(0,T505*(1+T$6/Setup!$C$13)-BR506-DP506)+IF($K506=1,$D506,0)</f>
        <v/>
      </c>
      <c r="U506">
        <f>MAX(0,U505*(1+U$6/Setup!$C$13)-BS506-DQ506)+IF($K506=2,$D506,0)</f>
        <v/>
      </c>
      <c r="V506">
        <f>MAX(0,V505*(1+V$6/Setup!$C$13)-BT506-DR506)+IF($K506=3,$D506,0)</f>
        <v/>
      </c>
      <c r="W506">
        <f>MAX(0,W505*(1+W$6/Setup!$C$13)-BU506-DS506)+IF($K506=4,$D506,0)</f>
        <v/>
      </c>
      <c r="X506">
        <f>MAX(0,X505*(1+X$6/Setup!$C$13)-BV506-DT506)+IF($K506=5,$D506,0)</f>
        <v/>
      </c>
      <c r="Y506">
        <f>MAX(0,Y505*(1+Y$6/Setup!$C$13)-BW506-DU506)+IF($K506=6,$D506,0)</f>
        <v/>
      </c>
      <c r="Z506">
        <f>MAX(0,Z505*(1+Z$6/Setup!$C$13)-BX506-DV506)+IF($K506=7,$D506,0)</f>
        <v/>
      </c>
      <c r="AA506">
        <f>MAX(0,AA505*(1+AA$6/Setup!$C$13)-BY506-DW506)+IF($K506=8,$D506,0)</f>
        <v/>
      </c>
      <c r="AB506">
        <f>MAX(0,AB505*(1+AB$6/Setup!$C$13)-BZ506-DX506)+IF($K506=9,$D506,0)</f>
        <v/>
      </c>
      <c r="AC506">
        <f>MAX(0,AC505*(1+AC$6/Setup!$C$13)-CA506-DY506)+IF($K506=10,$D506,0)</f>
        <v/>
      </c>
      <c r="AD506">
        <f>MAX(0,AD505*(1+AD$6/Setup!$C$13)-CB506-DZ506)+IF($K506=11,$D506,0)</f>
        <v/>
      </c>
      <c r="AE506">
        <f>MAX(0,AE505*(1+AE$6/Setup!$C$13)-CC506-EA506)+IF($K506=12,$D506,0)</f>
        <v/>
      </c>
      <c r="AF506">
        <f>MAX(0,AF505*(1+AF$6/Setup!$C$13)-CD506-EB506)+IF($K506=13,$D506,0)</f>
        <v/>
      </c>
      <c r="AG506">
        <f>MAX(0,AG505*(1+AG$6/Setup!$C$13)-CE506-EC506)+IF($K506=14,$D506,0)</f>
        <v/>
      </c>
      <c r="AH506">
        <f>MAX(0,AH505*(1+AH$6/Setup!$C$13)-CF506-ED506)+IF($K506=15,$D506,0)</f>
        <v/>
      </c>
      <c r="AI506">
        <f>MAX(0,AI505*(1+AI$6/Setup!$C$13)-CG506-EE506)+IF($K506=16,$D506,0)</f>
        <v/>
      </c>
      <c r="AJ506">
        <f>MAX(0,AJ505*(1+AJ$6/Setup!$C$13)-CH506-EF506)+IF($K506=17,$D506,0)</f>
        <v/>
      </c>
      <c r="AK506">
        <f>MAX(0,AK505*(1+AK$6/Setup!$C$13)-CI506-EG506)+IF($K506=18,$D506,0)</f>
        <v/>
      </c>
      <c r="AL506">
        <f>MAX(0,AL505*(1+AL$6/Setup!$C$13)-CJ506-EH506)+IF($K506=19,$D506,0)</f>
        <v/>
      </c>
      <c r="AM506">
        <f>MAX(0,AM505*(1+AM$6/Setup!$C$13)-CK506-EI506)+IF($K506=20,$D506,0)</f>
        <v/>
      </c>
      <c r="AN506">
        <f>MAX(0,AN505*(1+AN$6/Setup!$C$13)-CL506-EJ506)+IF($K506=21,$D506,0)</f>
        <v/>
      </c>
      <c r="AO506">
        <f>MAX(0,AO505*(1+AO$6/Setup!$C$13)-CM506-EK506)+IF($K506=22,$D506,0)</f>
        <v/>
      </c>
      <c r="AP506">
        <f>MAX(0,AP505*(1+AP$6/Setup!$C$13)-CN506-EL506)+IF($K506=23,$D506,0)</f>
        <v/>
      </c>
      <c r="AQ506">
        <f>MAX(0,AQ505*(1+AQ$6/Setup!$C$13)-CO506-EM506)+IF($K506=24,$D506,0)</f>
        <v/>
      </c>
      <c r="AR506">
        <f>MAX(0,AR505*(1+AR$6/Setup!$C$13)-CP506-EN506)+IF($K506=25,$D506,0)</f>
        <v/>
      </c>
      <c r="AS506">
        <f>MAX(0,AS505*(1+AS$6/Setup!$C$13)-CQ506-EO506)+IF($K506=26,$D506,0)</f>
        <v/>
      </c>
      <c r="AT506">
        <f>MAX(0,AT505*(1+AT$6/Setup!$C$13)-CR506-EP506)+IF($K506=27,$D506,0)</f>
        <v/>
      </c>
      <c r="AU506">
        <f>MAX(0,AU505*(1+AU$6/Setup!$C$13)-CS506-EQ506)+IF($K506=28,$D506,0)</f>
        <v/>
      </c>
      <c r="AV506">
        <f>MAX(0,AV505*(1+AV$6/Setup!$C$13)-CT506-ER506)+IF($K506=29,$D506,0)</f>
        <v/>
      </c>
      <c r="AW506">
        <f>MAX(0,AW505*(1+AW$6/Setup!$C$13)-CU506-ES506)+IF($K506=30,$D506,0)</f>
        <v/>
      </c>
      <c r="AX506">
        <f>MAX(0,AX505*(1+AX$6/Setup!$C$13)-CV506-ET506)+IF($K506=31,$D506,0)</f>
        <v/>
      </c>
      <c r="AY506">
        <f>MAX(0,AY505*(1+AY$6/Setup!$C$13)-CW506-EU506)+IF($K506=32,$D506,0)</f>
        <v/>
      </c>
      <c r="AZ506">
        <f>MAX(0,AZ505*(1+AZ$6/Setup!$C$13)-CX506-EV506)+IF($K506=33,$D506,0)</f>
        <v/>
      </c>
      <c r="BA506">
        <f>MAX(0,BA505*(1+BA$6/Setup!$C$13)-CY506-EW506)+IF($K506=34,$D506,0)</f>
        <v/>
      </c>
      <c r="BB506">
        <f>MAX(0,BB505*(1+BB$6/Setup!$C$13)-CZ506-EX506)+IF($K506=35,$D506,0)</f>
        <v/>
      </c>
      <c r="BC506">
        <f>MAX(0,BC505*(1+BC$6/Setup!$C$13)-DA506-EY506)+IF($K506=36,$D506,0)</f>
        <v/>
      </c>
      <c r="BD506">
        <f>MAX(0,BD505*(1+BD$6/Setup!$C$13)-DB506-EZ506)+IF($K506=37,$D506,0)</f>
        <v/>
      </c>
      <c r="BE506">
        <f>MAX(0,BE505*(1+BE$6/Setup!$C$13)-DC506-FA506)+IF($K506=38,$D506,0)</f>
        <v/>
      </c>
      <c r="BF506">
        <f>MAX(0,BF505*(1+BF$6/Setup!$C$13)-DD506-FB506)+IF($K506=39,$D506,0)</f>
        <v/>
      </c>
      <c r="BG506">
        <f>MAX(0,BG505*(1+BG$6/Setup!$C$13)-DE506-FC506)+IF($K506=40,$D506,0)</f>
        <v/>
      </c>
      <c r="BH506">
        <f>MAX(0,BH505*(1+BH$6/Setup!$C$13)-DF506-FD506)+IF($K506=41,$D506,0)</f>
        <v/>
      </c>
      <c r="BI506">
        <f>MAX(0,BI505*(1+BI$6/Setup!$C$13)-DG506-FE506)+IF($K506=42,$D506,0)</f>
        <v/>
      </c>
      <c r="BJ506">
        <f>MAX(0,BJ505*(1+BJ$6/Setup!$C$13)-DH506-FF506)+IF($K506=43,$D506,0)</f>
        <v/>
      </c>
      <c r="BK506">
        <f>MAX(0,BK505*(1+BK$6/Setup!$C$13)-DI506-FG506)+IF($K506=44,$D506,0)</f>
        <v/>
      </c>
      <c r="BL506">
        <f>MAX(0,BL505*(1+BL$6/Setup!$C$13)-DJ506-FH506)+IF($K506=45,$D506,0)</f>
        <v/>
      </c>
      <c r="BM506">
        <f>MAX(0,BM505*(1+BM$6/Setup!$C$13)-DK506-FI506)+IF($K506=46,$D506,0)</f>
        <v/>
      </c>
      <c r="BN506">
        <f>MAX(0,BN505*(1+BN$6/Setup!$C$13)-DL506-FJ506)+IF($K506=47,$D506,0)</f>
        <v/>
      </c>
      <c r="BO506">
        <f>MAX(0,BO505*(1+BO$6/Setup!$C$13)-DM506-FK506)+IF($K506=48,$D506,0)</f>
        <v/>
      </c>
      <c r="BP506">
        <f>MAX(0,BP505*(1+BP$6/Setup!$C$13)-DN506-FL506)+IF($K506=49,$D506,0)</f>
        <v/>
      </c>
      <c r="BQ506">
        <f>MAX(0,BQ505*(1+BQ$6/Setup!$C$13)-DO506-FM506)+IF($K506=50,$D506,0)</f>
        <v/>
      </c>
      <c r="BR506">
        <f>MIN(T505*(1+T$6/Setup!$C$13),T$7)</f>
        <v/>
      </c>
      <c r="BS506">
        <f>MIN(U505*(1+U$6/Setup!$C$13),U$7)</f>
        <v/>
      </c>
      <c r="BT506">
        <f>MIN(V505*(1+V$6/Setup!$C$13),V$7)</f>
        <v/>
      </c>
      <c r="BU506">
        <f>MIN(W505*(1+W$6/Setup!$C$13),W$7)</f>
        <v/>
      </c>
      <c r="BV506">
        <f>MIN(X505*(1+X$6/Setup!$C$13),X$7)</f>
        <v/>
      </c>
      <c r="BW506">
        <f>MIN(Y505*(1+Y$6/Setup!$C$13),Y$7)</f>
        <v/>
      </c>
      <c r="BX506">
        <f>MIN(Z505*(1+Z$6/Setup!$C$13),Z$7)</f>
        <v/>
      </c>
      <c r="BY506">
        <f>MIN(AA505*(1+AA$6/Setup!$C$13),AA$7)</f>
        <v/>
      </c>
      <c r="BZ506">
        <f>MIN(AB505*(1+AB$6/Setup!$C$13),AB$7)</f>
        <v/>
      </c>
      <c r="CA506">
        <f>MIN(AC505*(1+AC$6/Setup!$C$13),AC$7)</f>
        <v/>
      </c>
      <c r="CB506">
        <f>MIN(AD505*(1+AD$6/Setup!$C$13),AD$7)</f>
        <v/>
      </c>
      <c r="CC506">
        <f>MIN(AE505*(1+AE$6/Setup!$C$13),AE$7)</f>
        <v/>
      </c>
      <c r="CD506">
        <f>MIN(AF505*(1+AF$6/Setup!$C$13),AF$7)</f>
        <v/>
      </c>
      <c r="CE506">
        <f>MIN(AG505*(1+AG$6/Setup!$C$13),AG$7)</f>
        <v/>
      </c>
      <c r="CF506">
        <f>MIN(AH505*(1+AH$6/Setup!$C$13),AH$7)</f>
        <v/>
      </c>
      <c r="CG506">
        <f>MIN(AI505*(1+AI$6/Setup!$C$13),AI$7)</f>
        <v/>
      </c>
      <c r="CH506">
        <f>MIN(AJ505*(1+AJ$6/Setup!$C$13),AJ$7)</f>
        <v/>
      </c>
      <c r="CI506">
        <f>MIN(AK505*(1+AK$6/Setup!$C$13),AK$7)</f>
        <v/>
      </c>
      <c r="CJ506">
        <f>MIN(AL505*(1+AL$6/Setup!$C$13),AL$7)</f>
        <v/>
      </c>
      <c r="CK506">
        <f>MIN(AM505*(1+AM$6/Setup!$C$13),AM$7)</f>
        <v/>
      </c>
      <c r="CL506">
        <f>MIN(AN505*(1+AN$6/Setup!$C$13),AN$7)</f>
        <v/>
      </c>
      <c r="CM506">
        <f>MIN(AO505*(1+AO$6/Setup!$C$13),AO$7)</f>
        <v/>
      </c>
      <c r="CN506">
        <f>MIN(AP505*(1+AP$6/Setup!$C$13),AP$7)</f>
        <v/>
      </c>
      <c r="CO506">
        <f>MIN(AQ505*(1+AQ$6/Setup!$C$13),AQ$7)</f>
        <v/>
      </c>
      <c r="CP506">
        <f>MIN(AR505*(1+AR$6/Setup!$C$13),AR$7)</f>
        <v/>
      </c>
      <c r="CQ506">
        <f>MIN(AS505*(1+AS$6/Setup!$C$13),AS$7)</f>
        <v/>
      </c>
      <c r="CR506">
        <f>MIN(AT505*(1+AT$6/Setup!$C$13),AT$7)</f>
        <v/>
      </c>
      <c r="CS506">
        <f>MIN(AU505*(1+AU$6/Setup!$C$13),AU$7)</f>
        <v/>
      </c>
      <c r="CT506">
        <f>MIN(AV505*(1+AV$6/Setup!$C$13),AV$7)</f>
        <v/>
      </c>
      <c r="CU506">
        <f>MIN(AW505*(1+AW$6/Setup!$C$13),AW$7)</f>
        <v/>
      </c>
      <c r="CV506">
        <f>MIN(AX505*(1+AX$6/Setup!$C$13),AX$7)</f>
        <v/>
      </c>
      <c r="CW506">
        <f>MIN(AY505*(1+AY$6/Setup!$C$13),AY$7)</f>
        <v/>
      </c>
      <c r="CX506">
        <f>MIN(AZ505*(1+AZ$6/Setup!$C$13),AZ$7)</f>
        <v/>
      </c>
      <c r="CY506">
        <f>MIN(BA505*(1+BA$6/Setup!$C$13),BA$7)</f>
        <v/>
      </c>
      <c r="CZ506">
        <f>MIN(BB505*(1+BB$6/Setup!$C$13),BB$7)</f>
        <v/>
      </c>
      <c r="DA506">
        <f>MIN(BC505*(1+BC$6/Setup!$C$13),BC$7)</f>
        <v/>
      </c>
      <c r="DB506">
        <f>MIN(BD505*(1+BD$6/Setup!$C$13),BD$7)</f>
        <v/>
      </c>
      <c r="DC506">
        <f>MIN(BE505*(1+BE$6/Setup!$C$13),BE$7)</f>
        <v/>
      </c>
      <c r="DD506">
        <f>MIN(BF505*(1+BF$6/Setup!$C$13),BF$7)</f>
        <v/>
      </c>
      <c r="DE506">
        <f>MIN(BG505*(1+BG$6/Setup!$C$13),BG$7)</f>
        <v/>
      </c>
      <c r="DF506">
        <f>MIN(BH505*(1+BH$6/Setup!$C$13),BH$7)</f>
        <v/>
      </c>
      <c r="DG506">
        <f>MIN(BI505*(1+BI$6/Setup!$C$13),BI$7)</f>
        <v/>
      </c>
      <c r="DH506">
        <f>MIN(BJ505*(1+BJ$6/Setup!$C$13),BJ$7)</f>
        <v/>
      </c>
      <c r="DI506">
        <f>MIN(BK505*(1+BK$6/Setup!$C$13),BK$7)</f>
        <v/>
      </c>
      <c r="DJ506">
        <f>MIN(BL505*(1+BL$6/Setup!$C$13),BL$7)</f>
        <v/>
      </c>
      <c r="DK506">
        <f>MIN(BM505*(1+BM$6/Setup!$C$13),BM$7)</f>
        <v/>
      </c>
      <c r="DL506">
        <f>MIN(BN505*(1+BN$6/Setup!$C$13),BN$7)</f>
        <v/>
      </c>
      <c r="DM506">
        <f>MIN(BO505*(1+BO$6/Setup!$C$13),BO$7)</f>
        <v/>
      </c>
      <c r="DN506">
        <f>MIN(BP505*(1+BP$6/Setup!$C$13),BP$7)</f>
        <v/>
      </c>
      <c r="DO506">
        <f>MIN(BQ505*(1+BQ$6/Setup!$C$13),BQ$7)</f>
        <v/>
      </c>
      <c r="DP506">
        <f>MIN(T505*(1+T$6/Setup!$C$13)-BR506,$H506)</f>
        <v/>
      </c>
      <c r="DQ506">
        <f>MIN(U505*(1+U$6/Setup!$C$13)-BS506,MAX(0,$H506-SUM($DP506:DP506)))</f>
        <v/>
      </c>
      <c r="DR506">
        <f>MIN(V505*(1+V$6/Setup!$C$13)-BT506,MAX(0,$H506-SUM($DP506:DQ506)))</f>
        <v/>
      </c>
      <c r="DS506">
        <f>MIN(W505*(1+W$6/Setup!$C$13)-BU506,MAX(0,$H506-SUM($DP506:DR506)))</f>
        <v/>
      </c>
      <c r="DT506">
        <f>MIN(X505*(1+X$6/Setup!$C$13)-BV506,MAX(0,$H506-SUM($DP506:DS506)))</f>
        <v/>
      </c>
      <c r="DU506">
        <f>MIN(Y505*(1+Y$6/Setup!$C$13)-BW506,MAX(0,$H506-SUM($DP506:DT506)))</f>
        <v/>
      </c>
      <c r="DV506">
        <f>MIN(Z505*(1+Z$6/Setup!$C$13)-BX506,MAX(0,$H506-SUM($DP506:DU506)))</f>
        <v/>
      </c>
      <c r="DW506">
        <f>MIN(AA505*(1+AA$6/Setup!$C$13)-BY506,MAX(0,$H506-SUM($DP506:DV506)))</f>
        <v/>
      </c>
      <c r="DX506">
        <f>MIN(AB505*(1+AB$6/Setup!$C$13)-BZ506,MAX(0,$H506-SUM($DP506:DW506)))</f>
        <v/>
      </c>
      <c r="DY506">
        <f>MIN(AC505*(1+AC$6/Setup!$C$13)-CA506,MAX(0,$H506-SUM($DP506:DX506)))</f>
        <v/>
      </c>
      <c r="DZ506">
        <f>MIN(AD505*(1+AD$6/Setup!$C$13)-CB506,MAX(0,$H506-SUM($DP506:DY506)))</f>
        <v/>
      </c>
      <c r="EA506">
        <f>MIN(AE505*(1+AE$6/Setup!$C$13)-CC506,MAX(0,$H506-SUM($DP506:DZ506)))</f>
        <v/>
      </c>
      <c r="EB506">
        <f>MIN(AF505*(1+AF$6/Setup!$C$13)-CD506,MAX(0,$H506-SUM($DP506:EA506)))</f>
        <v/>
      </c>
      <c r="EC506">
        <f>MIN(AG505*(1+AG$6/Setup!$C$13)-CE506,MAX(0,$H506-SUM($DP506:EB506)))</f>
        <v/>
      </c>
      <c r="ED506">
        <f>MIN(AH505*(1+AH$6/Setup!$C$13)-CF506,MAX(0,$H506-SUM($DP506:EC506)))</f>
        <v/>
      </c>
      <c r="EE506">
        <f>MIN(AI505*(1+AI$6/Setup!$C$13)-CG506,MAX(0,$H506-SUM($DP506:ED506)))</f>
        <v/>
      </c>
      <c r="EF506">
        <f>MIN(AJ505*(1+AJ$6/Setup!$C$13)-CH506,MAX(0,$H506-SUM($DP506:EE506)))</f>
        <v/>
      </c>
      <c r="EG506">
        <f>MIN(AK505*(1+AK$6/Setup!$C$13)-CI506,MAX(0,$H506-SUM($DP506:EF506)))</f>
        <v/>
      </c>
      <c r="EH506">
        <f>MIN(AL505*(1+AL$6/Setup!$C$13)-CJ506,MAX(0,$H506-SUM($DP506:EG506)))</f>
        <v/>
      </c>
      <c r="EI506">
        <f>MIN(AM505*(1+AM$6/Setup!$C$13)-CK506,MAX(0,$H506-SUM($DP506:EH506)))</f>
        <v/>
      </c>
      <c r="EJ506">
        <f>MIN(AN505*(1+AN$6/Setup!$C$13)-CL506,MAX(0,$H506-SUM($DP506:EI506)))</f>
        <v/>
      </c>
      <c r="EK506">
        <f>MIN(AO505*(1+AO$6/Setup!$C$13)-CM506,MAX(0,$H506-SUM($DP506:EJ506)))</f>
        <v/>
      </c>
      <c r="EL506">
        <f>MIN(AP505*(1+AP$6/Setup!$C$13)-CN506,MAX(0,$H506-SUM($DP506:EK506)))</f>
        <v/>
      </c>
      <c r="EM506">
        <f>MIN(AQ505*(1+AQ$6/Setup!$C$13)-CO506,MAX(0,$H506-SUM($DP506:EL506)))</f>
        <v/>
      </c>
      <c r="EN506">
        <f>MIN(AR505*(1+AR$6/Setup!$C$13)-CP506,MAX(0,$H506-SUM($DP506:EM506)))</f>
        <v/>
      </c>
      <c r="EO506">
        <f>MIN(AS505*(1+AS$6/Setup!$C$13)-CQ506,MAX(0,$H506-SUM($DP506:EN506)))</f>
        <v/>
      </c>
      <c r="EP506">
        <f>MIN(AT505*(1+AT$6/Setup!$C$13)-CR506,MAX(0,$H506-SUM($DP506:EO506)))</f>
        <v/>
      </c>
      <c r="EQ506">
        <f>MIN(AU505*(1+AU$6/Setup!$C$13)-CS506,MAX(0,$H506-SUM($DP506:EP506)))</f>
        <v/>
      </c>
      <c r="ER506">
        <f>MIN(AV505*(1+AV$6/Setup!$C$13)-CT506,MAX(0,$H506-SUM($DP506:EQ506)))</f>
        <v/>
      </c>
      <c r="ES506">
        <f>MIN(AW505*(1+AW$6/Setup!$C$13)-CU506,MAX(0,$H506-SUM($DP506:ER506)))</f>
        <v/>
      </c>
      <c r="ET506">
        <f>MIN(AX505*(1+AX$6/Setup!$C$13)-CV506,MAX(0,$H506-SUM($DP506:ES506)))</f>
        <v/>
      </c>
      <c r="EU506">
        <f>MIN(AY505*(1+AY$6/Setup!$C$13)-CW506,MAX(0,$H506-SUM($DP506:ET506)))</f>
        <v/>
      </c>
      <c r="EV506">
        <f>MIN(AZ505*(1+AZ$6/Setup!$C$13)-CX506,MAX(0,$H506-SUM($DP506:EU506)))</f>
        <v/>
      </c>
      <c r="EW506">
        <f>MIN(BA505*(1+BA$6/Setup!$C$13)-CY506,MAX(0,$H506-SUM($DP506:EV506)))</f>
        <v/>
      </c>
      <c r="EX506">
        <f>MIN(BB505*(1+BB$6/Setup!$C$13)-CZ506,MAX(0,$H506-SUM($DP506:EW506)))</f>
        <v/>
      </c>
      <c r="EY506">
        <f>MIN(BC505*(1+BC$6/Setup!$C$13)-DA506,MAX(0,$H506-SUM($DP506:EX506)))</f>
        <v/>
      </c>
      <c r="EZ506">
        <f>MIN(BD505*(1+BD$6/Setup!$C$13)-DB506,MAX(0,$H506-SUM($DP506:EY506)))</f>
        <v/>
      </c>
      <c r="FA506">
        <f>MIN(BE505*(1+BE$6/Setup!$C$13)-DC506,MAX(0,$H506-SUM($DP506:EZ506)))</f>
        <v/>
      </c>
      <c r="FB506">
        <f>MIN(BF505*(1+BF$6/Setup!$C$13)-DD506,MAX(0,$H506-SUM($DP506:FA506)))</f>
        <v/>
      </c>
      <c r="FC506">
        <f>MIN(BG505*(1+BG$6/Setup!$C$13)-DE506,MAX(0,$H506-SUM($DP506:FB506)))</f>
        <v/>
      </c>
      <c r="FD506">
        <f>MIN(BH505*(1+BH$6/Setup!$C$13)-DF506,MAX(0,$H506-SUM($DP506:FC506)))</f>
        <v/>
      </c>
      <c r="FE506">
        <f>MIN(BI505*(1+BI$6/Setup!$C$13)-DG506,MAX(0,$H506-SUM($DP506:FD506)))</f>
        <v/>
      </c>
      <c r="FF506">
        <f>MIN(BJ505*(1+BJ$6/Setup!$C$13)-DH506,MAX(0,$H506-SUM($DP506:FE506)))</f>
        <v/>
      </c>
      <c r="FG506">
        <f>MIN(BK505*(1+BK$6/Setup!$C$13)-DI506,MAX(0,$H506-SUM($DP506:FF506)))</f>
        <v/>
      </c>
      <c r="FH506">
        <f>MIN(BL505*(1+BL$6/Setup!$C$13)-DJ506,MAX(0,$H506-SUM($DP506:FG506)))</f>
        <v/>
      </c>
      <c r="FI506">
        <f>MIN(BM505*(1+BM$6/Setup!$C$13)-DK506,MAX(0,$H506-SUM($DP506:FH506)))</f>
        <v/>
      </c>
      <c r="FJ506">
        <f>MIN(BN505*(1+BN$6/Setup!$C$13)-DL506,MAX(0,$H506-SUM($DP506:FI506)))</f>
        <v/>
      </c>
      <c r="FK506">
        <f>MIN(BO505*(1+BO$6/Setup!$C$13)-DM506,MAX(0,$H506-SUM($DP506:FJ506)))</f>
        <v/>
      </c>
      <c r="FL506">
        <f>MIN(BP505*(1+BP$6/Setup!$C$13)-DN506,MAX(0,$H506-SUM($DP506:FK506)))</f>
        <v/>
      </c>
      <c r="FM506">
        <f>MIN(BQ505*(1+BQ$6/Setup!$C$13)-DO506,MAX(0,$H506-SUM($DP506:FL506)))</f>
        <v/>
      </c>
    </row>
    <row r="507">
      <c r="A507">
        <f>A506+1</f>
        <v/>
      </c>
      <c r="B507">
        <f>IF(Setup!$C$6="Every week",Setup!$C$7+7*(A507-1),IF(Setup!$C$6="Every 2 weeks",Setup!$C$7+14*(A507-1),IF(Setup!$C$6="Every month",EDATE(Setup!$C$7,A507-1),EOMONTH(Setup!$C$7,INT((A507-1+Setup!$C$20)/2)-1)+MIN(IF(MOD(A507-1+Setup!$C$20,2)=0,Setup!$C$18,Setup!$C$19),DAY(EOMONTH(Setup!$C$7,INT((A507-1+Setup!$C$20)/2)))))))</f>
        <v/>
      </c>
      <c r="C507">
        <f>N('Paycheck Plan'!J503)</f>
        <v/>
      </c>
      <c r="D507">
        <f>N('Paycheck Plan'!K503)</f>
        <v/>
      </c>
      <c r="E507">
        <f>MIN(MAX(0,Setup!$C$10-F506),MAX(0,Setup!$C$8+C507-G507))</f>
        <v/>
      </c>
      <c r="F507">
        <f>F506+E507</f>
        <v/>
      </c>
      <c r="G507">
        <f>MIN(Setup!$C$14,MAX(0,Setup!$C$8+C507))</f>
        <v/>
      </c>
      <c r="H507">
        <f>MAX(0,Setup!$C$8+C507-G507-E507)+SUM($T$7:$BQ$7)-SUM(BR507:DO507)</f>
        <v/>
      </c>
      <c r="I507">
        <f>SUMPRODUCT(T506:BQ506,$T$6:$BQ$6)/Setup!$C$13</f>
        <v/>
      </c>
      <c r="J507">
        <f>SUM(T507:BQ507)</f>
        <v/>
      </c>
      <c r="K507">
        <f>IF(MAX(DP507:FM507)&gt;0,MATCH(MAX(DP507:FM507),DP507:FM507,0),1)</f>
        <v/>
      </c>
      <c r="T507">
        <f>MAX(0,T506*(1+T$6/Setup!$C$13)-BR507-DP507)+IF($K507=1,$D507,0)</f>
        <v/>
      </c>
      <c r="U507">
        <f>MAX(0,U506*(1+U$6/Setup!$C$13)-BS507-DQ507)+IF($K507=2,$D507,0)</f>
        <v/>
      </c>
      <c r="V507">
        <f>MAX(0,V506*(1+V$6/Setup!$C$13)-BT507-DR507)+IF($K507=3,$D507,0)</f>
        <v/>
      </c>
      <c r="W507">
        <f>MAX(0,W506*(1+W$6/Setup!$C$13)-BU507-DS507)+IF($K507=4,$D507,0)</f>
        <v/>
      </c>
      <c r="X507">
        <f>MAX(0,X506*(1+X$6/Setup!$C$13)-BV507-DT507)+IF($K507=5,$D507,0)</f>
        <v/>
      </c>
      <c r="Y507">
        <f>MAX(0,Y506*(1+Y$6/Setup!$C$13)-BW507-DU507)+IF($K507=6,$D507,0)</f>
        <v/>
      </c>
      <c r="Z507">
        <f>MAX(0,Z506*(1+Z$6/Setup!$C$13)-BX507-DV507)+IF($K507=7,$D507,0)</f>
        <v/>
      </c>
      <c r="AA507">
        <f>MAX(0,AA506*(1+AA$6/Setup!$C$13)-BY507-DW507)+IF($K507=8,$D507,0)</f>
        <v/>
      </c>
      <c r="AB507">
        <f>MAX(0,AB506*(1+AB$6/Setup!$C$13)-BZ507-DX507)+IF($K507=9,$D507,0)</f>
        <v/>
      </c>
      <c r="AC507">
        <f>MAX(0,AC506*(1+AC$6/Setup!$C$13)-CA507-DY507)+IF($K507=10,$D507,0)</f>
        <v/>
      </c>
      <c r="AD507">
        <f>MAX(0,AD506*(1+AD$6/Setup!$C$13)-CB507-DZ507)+IF($K507=11,$D507,0)</f>
        <v/>
      </c>
      <c r="AE507">
        <f>MAX(0,AE506*(1+AE$6/Setup!$C$13)-CC507-EA507)+IF($K507=12,$D507,0)</f>
        <v/>
      </c>
      <c r="AF507">
        <f>MAX(0,AF506*(1+AF$6/Setup!$C$13)-CD507-EB507)+IF($K507=13,$D507,0)</f>
        <v/>
      </c>
      <c r="AG507">
        <f>MAX(0,AG506*(1+AG$6/Setup!$C$13)-CE507-EC507)+IF($K507=14,$D507,0)</f>
        <v/>
      </c>
      <c r="AH507">
        <f>MAX(0,AH506*(1+AH$6/Setup!$C$13)-CF507-ED507)+IF($K507=15,$D507,0)</f>
        <v/>
      </c>
      <c r="AI507">
        <f>MAX(0,AI506*(1+AI$6/Setup!$C$13)-CG507-EE507)+IF($K507=16,$D507,0)</f>
        <v/>
      </c>
      <c r="AJ507">
        <f>MAX(0,AJ506*(1+AJ$6/Setup!$C$13)-CH507-EF507)+IF($K507=17,$D507,0)</f>
        <v/>
      </c>
      <c r="AK507">
        <f>MAX(0,AK506*(1+AK$6/Setup!$C$13)-CI507-EG507)+IF($K507=18,$D507,0)</f>
        <v/>
      </c>
      <c r="AL507">
        <f>MAX(0,AL506*(1+AL$6/Setup!$C$13)-CJ507-EH507)+IF($K507=19,$D507,0)</f>
        <v/>
      </c>
      <c r="AM507">
        <f>MAX(0,AM506*(1+AM$6/Setup!$C$13)-CK507-EI507)+IF($K507=20,$D507,0)</f>
        <v/>
      </c>
      <c r="AN507">
        <f>MAX(0,AN506*(1+AN$6/Setup!$C$13)-CL507-EJ507)+IF($K507=21,$D507,0)</f>
        <v/>
      </c>
      <c r="AO507">
        <f>MAX(0,AO506*(1+AO$6/Setup!$C$13)-CM507-EK507)+IF($K507=22,$D507,0)</f>
        <v/>
      </c>
      <c r="AP507">
        <f>MAX(0,AP506*(1+AP$6/Setup!$C$13)-CN507-EL507)+IF($K507=23,$D507,0)</f>
        <v/>
      </c>
      <c r="AQ507">
        <f>MAX(0,AQ506*(1+AQ$6/Setup!$C$13)-CO507-EM507)+IF($K507=24,$D507,0)</f>
        <v/>
      </c>
      <c r="AR507">
        <f>MAX(0,AR506*(1+AR$6/Setup!$C$13)-CP507-EN507)+IF($K507=25,$D507,0)</f>
        <v/>
      </c>
      <c r="AS507">
        <f>MAX(0,AS506*(1+AS$6/Setup!$C$13)-CQ507-EO507)+IF($K507=26,$D507,0)</f>
        <v/>
      </c>
      <c r="AT507">
        <f>MAX(0,AT506*(1+AT$6/Setup!$C$13)-CR507-EP507)+IF($K507=27,$D507,0)</f>
        <v/>
      </c>
      <c r="AU507">
        <f>MAX(0,AU506*(1+AU$6/Setup!$C$13)-CS507-EQ507)+IF($K507=28,$D507,0)</f>
        <v/>
      </c>
      <c r="AV507">
        <f>MAX(0,AV506*(1+AV$6/Setup!$C$13)-CT507-ER507)+IF($K507=29,$D507,0)</f>
        <v/>
      </c>
      <c r="AW507">
        <f>MAX(0,AW506*(1+AW$6/Setup!$C$13)-CU507-ES507)+IF($K507=30,$D507,0)</f>
        <v/>
      </c>
      <c r="AX507">
        <f>MAX(0,AX506*(1+AX$6/Setup!$C$13)-CV507-ET507)+IF($K507=31,$D507,0)</f>
        <v/>
      </c>
      <c r="AY507">
        <f>MAX(0,AY506*(1+AY$6/Setup!$C$13)-CW507-EU507)+IF($K507=32,$D507,0)</f>
        <v/>
      </c>
      <c r="AZ507">
        <f>MAX(0,AZ506*(1+AZ$6/Setup!$C$13)-CX507-EV507)+IF($K507=33,$D507,0)</f>
        <v/>
      </c>
      <c r="BA507">
        <f>MAX(0,BA506*(1+BA$6/Setup!$C$13)-CY507-EW507)+IF($K507=34,$D507,0)</f>
        <v/>
      </c>
      <c r="BB507">
        <f>MAX(0,BB506*(1+BB$6/Setup!$C$13)-CZ507-EX507)+IF($K507=35,$D507,0)</f>
        <v/>
      </c>
      <c r="BC507">
        <f>MAX(0,BC506*(1+BC$6/Setup!$C$13)-DA507-EY507)+IF($K507=36,$D507,0)</f>
        <v/>
      </c>
      <c r="BD507">
        <f>MAX(0,BD506*(1+BD$6/Setup!$C$13)-DB507-EZ507)+IF($K507=37,$D507,0)</f>
        <v/>
      </c>
      <c r="BE507">
        <f>MAX(0,BE506*(1+BE$6/Setup!$C$13)-DC507-FA507)+IF($K507=38,$D507,0)</f>
        <v/>
      </c>
      <c r="BF507">
        <f>MAX(0,BF506*(1+BF$6/Setup!$C$13)-DD507-FB507)+IF($K507=39,$D507,0)</f>
        <v/>
      </c>
      <c r="BG507">
        <f>MAX(0,BG506*(1+BG$6/Setup!$C$13)-DE507-FC507)+IF($K507=40,$D507,0)</f>
        <v/>
      </c>
      <c r="BH507">
        <f>MAX(0,BH506*(1+BH$6/Setup!$C$13)-DF507-FD507)+IF($K507=41,$D507,0)</f>
        <v/>
      </c>
      <c r="BI507">
        <f>MAX(0,BI506*(1+BI$6/Setup!$C$13)-DG507-FE507)+IF($K507=42,$D507,0)</f>
        <v/>
      </c>
      <c r="BJ507">
        <f>MAX(0,BJ506*(1+BJ$6/Setup!$C$13)-DH507-FF507)+IF($K507=43,$D507,0)</f>
        <v/>
      </c>
      <c r="BK507">
        <f>MAX(0,BK506*(1+BK$6/Setup!$C$13)-DI507-FG507)+IF($K507=44,$D507,0)</f>
        <v/>
      </c>
      <c r="BL507">
        <f>MAX(0,BL506*(1+BL$6/Setup!$C$13)-DJ507-FH507)+IF($K507=45,$D507,0)</f>
        <v/>
      </c>
      <c r="BM507">
        <f>MAX(0,BM506*(1+BM$6/Setup!$C$13)-DK507-FI507)+IF($K507=46,$D507,0)</f>
        <v/>
      </c>
      <c r="BN507">
        <f>MAX(0,BN506*(1+BN$6/Setup!$C$13)-DL507-FJ507)+IF($K507=47,$D507,0)</f>
        <v/>
      </c>
      <c r="BO507">
        <f>MAX(0,BO506*(1+BO$6/Setup!$C$13)-DM507-FK507)+IF($K507=48,$D507,0)</f>
        <v/>
      </c>
      <c r="BP507">
        <f>MAX(0,BP506*(1+BP$6/Setup!$C$13)-DN507-FL507)+IF($K507=49,$D507,0)</f>
        <v/>
      </c>
      <c r="BQ507">
        <f>MAX(0,BQ506*(1+BQ$6/Setup!$C$13)-DO507-FM507)+IF($K507=50,$D507,0)</f>
        <v/>
      </c>
      <c r="BR507">
        <f>MIN(T506*(1+T$6/Setup!$C$13),T$7)</f>
        <v/>
      </c>
      <c r="BS507">
        <f>MIN(U506*(1+U$6/Setup!$C$13),U$7)</f>
        <v/>
      </c>
      <c r="BT507">
        <f>MIN(V506*(1+V$6/Setup!$C$13),V$7)</f>
        <v/>
      </c>
      <c r="BU507">
        <f>MIN(W506*(1+W$6/Setup!$C$13),W$7)</f>
        <v/>
      </c>
      <c r="BV507">
        <f>MIN(X506*(1+X$6/Setup!$C$13),X$7)</f>
        <v/>
      </c>
      <c r="BW507">
        <f>MIN(Y506*(1+Y$6/Setup!$C$13),Y$7)</f>
        <v/>
      </c>
      <c r="BX507">
        <f>MIN(Z506*(1+Z$6/Setup!$C$13),Z$7)</f>
        <v/>
      </c>
      <c r="BY507">
        <f>MIN(AA506*(1+AA$6/Setup!$C$13),AA$7)</f>
        <v/>
      </c>
      <c r="BZ507">
        <f>MIN(AB506*(1+AB$6/Setup!$C$13),AB$7)</f>
        <v/>
      </c>
      <c r="CA507">
        <f>MIN(AC506*(1+AC$6/Setup!$C$13),AC$7)</f>
        <v/>
      </c>
      <c r="CB507">
        <f>MIN(AD506*(1+AD$6/Setup!$C$13),AD$7)</f>
        <v/>
      </c>
      <c r="CC507">
        <f>MIN(AE506*(1+AE$6/Setup!$C$13),AE$7)</f>
        <v/>
      </c>
      <c r="CD507">
        <f>MIN(AF506*(1+AF$6/Setup!$C$13),AF$7)</f>
        <v/>
      </c>
      <c r="CE507">
        <f>MIN(AG506*(1+AG$6/Setup!$C$13),AG$7)</f>
        <v/>
      </c>
      <c r="CF507">
        <f>MIN(AH506*(1+AH$6/Setup!$C$13),AH$7)</f>
        <v/>
      </c>
      <c r="CG507">
        <f>MIN(AI506*(1+AI$6/Setup!$C$13),AI$7)</f>
        <v/>
      </c>
      <c r="CH507">
        <f>MIN(AJ506*(1+AJ$6/Setup!$C$13),AJ$7)</f>
        <v/>
      </c>
      <c r="CI507">
        <f>MIN(AK506*(1+AK$6/Setup!$C$13),AK$7)</f>
        <v/>
      </c>
      <c r="CJ507">
        <f>MIN(AL506*(1+AL$6/Setup!$C$13),AL$7)</f>
        <v/>
      </c>
      <c r="CK507">
        <f>MIN(AM506*(1+AM$6/Setup!$C$13),AM$7)</f>
        <v/>
      </c>
      <c r="CL507">
        <f>MIN(AN506*(1+AN$6/Setup!$C$13),AN$7)</f>
        <v/>
      </c>
      <c r="CM507">
        <f>MIN(AO506*(1+AO$6/Setup!$C$13),AO$7)</f>
        <v/>
      </c>
      <c r="CN507">
        <f>MIN(AP506*(1+AP$6/Setup!$C$13),AP$7)</f>
        <v/>
      </c>
      <c r="CO507">
        <f>MIN(AQ506*(1+AQ$6/Setup!$C$13),AQ$7)</f>
        <v/>
      </c>
      <c r="CP507">
        <f>MIN(AR506*(1+AR$6/Setup!$C$13),AR$7)</f>
        <v/>
      </c>
      <c r="CQ507">
        <f>MIN(AS506*(1+AS$6/Setup!$C$13),AS$7)</f>
        <v/>
      </c>
      <c r="CR507">
        <f>MIN(AT506*(1+AT$6/Setup!$C$13),AT$7)</f>
        <v/>
      </c>
      <c r="CS507">
        <f>MIN(AU506*(1+AU$6/Setup!$C$13),AU$7)</f>
        <v/>
      </c>
      <c r="CT507">
        <f>MIN(AV506*(1+AV$6/Setup!$C$13),AV$7)</f>
        <v/>
      </c>
      <c r="CU507">
        <f>MIN(AW506*(1+AW$6/Setup!$C$13),AW$7)</f>
        <v/>
      </c>
      <c r="CV507">
        <f>MIN(AX506*(1+AX$6/Setup!$C$13),AX$7)</f>
        <v/>
      </c>
      <c r="CW507">
        <f>MIN(AY506*(1+AY$6/Setup!$C$13),AY$7)</f>
        <v/>
      </c>
      <c r="CX507">
        <f>MIN(AZ506*(1+AZ$6/Setup!$C$13),AZ$7)</f>
        <v/>
      </c>
      <c r="CY507">
        <f>MIN(BA506*(1+BA$6/Setup!$C$13),BA$7)</f>
        <v/>
      </c>
      <c r="CZ507">
        <f>MIN(BB506*(1+BB$6/Setup!$C$13),BB$7)</f>
        <v/>
      </c>
      <c r="DA507">
        <f>MIN(BC506*(1+BC$6/Setup!$C$13),BC$7)</f>
        <v/>
      </c>
      <c r="DB507">
        <f>MIN(BD506*(1+BD$6/Setup!$C$13),BD$7)</f>
        <v/>
      </c>
      <c r="DC507">
        <f>MIN(BE506*(1+BE$6/Setup!$C$13),BE$7)</f>
        <v/>
      </c>
      <c r="DD507">
        <f>MIN(BF506*(1+BF$6/Setup!$C$13),BF$7)</f>
        <v/>
      </c>
      <c r="DE507">
        <f>MIN(BG506*(1+BG$6/Setup!$C$13),BG$7)</f>
        <v/>
      </c>
      <c r="DF507">
        <f>MIN(BH506*(1+BH$6/Setup!$C$13),BH$7)</f>
        <v/>
      </c>
      <c r="DG507">
        <f>MIN(BI506*(1+BI$6/Setup!$C$13),BI$7)</f>
        <v/>
      </c>
      <c r="DH507">
        <f>MIN(BJ506*(1+BJ$6/Setup!$C$13),BJ$7)</f>
        <v/>
      </c>
      <c r="DI507">
        <f>MIN(BK506*(1+BK$6/Setup!$C$13),BK$7)</f>
        <v/>
      </c>
      <c r="DJ507">
        <f>MIN(BL506*(1+BL$6/Setup!$C$13),BL$7)</f>
        <v/>
      </c>
      <c r="DK507">
        <f>MIN(BM506*(1+BM$6/Setup!$C$13),BM$7)</f>
        <v/>
      </c>
      <c r="DL507">
        <f>MIN(BN506*(1+BN$6/Setup!$C$13),BN$7)</f>
        <v/>
      </c>
      <c r="DM507">
        <f>MIN(BO506*(1+BO$6/Setup!$C$13),BO$7)</f>
        <v/>
      </c>
      <c r="DN507">
        <f>MIN(BP506*(1+BP$6/Setup!$C$13),BP$7)</f>
        <v/>
      </c>
      <c r="DO507">
        <f>MIN(BQ506*(1+BQ$6/Setup!$C$13),BQ$7)</f>
        <v/>
      </c>
      <c r="DP507">
        <f>MIN(T506*(1+T$6/Setup!$C$13)-BR507,$H507)</f>
        <v/>
      </c>
      <c r="DQ507">
        <f>MIN(U506*(1+U$6/Setup!$C$13)-BS507,MAX(0,$H507-SUM($DP507:DP507)))</f>
        <v/>
      </c>
      <c r="DR507">
        <f>MIN(V506*(1+V$6/Setup!$C$13)-BT507,MAX(0,$H507-SUM($DP507:DQ507)))</f>
        <v/>
      </c>
      <c r="DS507">
        <f>MIN(W506*(1+W$6/Setup!$C$13)-BU507,MAX(0,$H507-SUM($DP507:DR507)))</f>
        <v/>
      </c>
      <c r="DT507">
        <f>MIN(X506*(1+X$6/Setup!$C$13)-BV507,MAX(0,$H507-SUM($DP507:DS507)))</f>
        <v/>
      </c>
      <c r="DU507">
        <f>MIN(Y506*(1+Y$6/Setup!$C$13)-BW507,MAX(0,$H507-SUM($DP507:DT507)))</f>
        <v/>
      </c>
      <c r="DV507">
        <f>MIN(Z506*(1+Z$6/Setup!$C$13)-BX507,MAX(0,$H507-SUM($DP507:DU507)))</f>
        <v/>
      </c>
      <c r="DW507">
        <f>MIN(AA506*(1+AA$6/Setup!$C$13)-BY507,MAX(0,$H507-SUM($DP507:DV507)))</f>
        <v/>
      </c>
      <c r="DX507">
        <f>MIN(AB506*(1+AB$6/Setup!$C$13)-BZ507,MAX(0,$H507-SUM($DP507:DW507)))</f>
        <v/>
      </c>
      <c r="DY507">
        <f>MIN(AC506*(1+AC$6/Setup!$C$13)-CA507,MAX(0,$H507-SUM($DP507:DX507)))</f>
        <v/>
      </c>
      <c r="DZ507">
        <f>MIN(AD506*(1+AD$6/Setup!$C$13)-CB507,MAX(0,$H507-SUM($DP507:DY507)))</f>
        <v/>
      </c>
      <c r="EA507">
        <f>MIN(AE506*(1+AE$6/Setup!$C$13)-CC507,MAX(0,$H507-SUM($DP507:DZ507)))</f>
        <v/>
      </c>
      <c r="EB507">
        <f>MIN(AF506*(1+AF$6/Setup!$C$13)-CD507,MAX(0,$H507-SUM($DP507:EA507)))</f>
        <v/>
      </c>
      <c r="EC507">
        <f>MIN(AG506*(1+AG$6/Setup!$C$13)-CE507,MAX(0,$H507-SUM($DP507:EB507)))</f>
        <v/>
      </c>
      <c r="ED507">
        <f>MIN(AH506*(1+AH$6/Setup!$C$13)-CF507,MAX(0,$H507-SUM($DP507:EC507)))</f>
        <v/>
      </c>
      <c r="EE507">
        <f>MIN(AI506*(1+AI$6/Setup!$C$13)-CG507,MAX(0,$H507-SUM($DP507:ED507)))</f>
        <v/>
      </c>
      <c r="EF507">
        <f>MIN(AJ506*(1+AJ$6/Setup!$C$13)-CH507,MAX(0,$H507-SUM($DP507:EE507)))</f>
        <v/>
      </c>
      <c r="EG507">
        <f>MIN(AK506*(1+AK$6/Setup!$C$13)-CI507,MAX(0,$H507-SUM($DP507:EF507)))</f>
        <v/>
      </c>
      <c r="EH507">
        <f>MIN(AL506*(1+AL$6/Setup!$C$13)-CJ507,MAX(0,$H507-SUM($DP507:EG507)))</f>
        <v/>
      </c>
      <c r="EI507">
        <f>MIN(AM506*(1+AM$6/Setup!$C$13)-CK507,MAX(0,$H507-SUM($DP507:EH507)))</f>
        <v/>
      </c>
      <c r="EJ507">
        <f>MIN(AN506*(1+AN$6/Setup!$C$13)-CL507,MAX(0,$H507-SUM($DP507:EI507)))</f>
        <v/>
      </c>
      <c r="EK507">
        <f>MIN(AO506*(1+AO$6/Setup!$C$13)-CM507,MAX(0,$H507-SUM($DP507:EJ507)))</f>
        <v/>
      </c>
      <c r="EL507">
        <f>MIN(AP506*(1+AP$6/Setup!$C$13)-CN507,MAX(0,$H507-SUM($DP507:EK507)))</f>
        <v/>
      </c>
      <c r="EM507">
        <f>MIN(AQ506*(1+AQ$6/Setup!$C$13)-CO507,MAX(0,$H507-SUM($DP507:EL507)))</f>
        <v/>
      </c>
      <c r="EN507">
        <f>MIN(AR506*(1+AR$6/Setup!$C$13)-CP507,MAX(0,$H507-SUM($DP507:EM507)))</f>
        <v/>
      </c>
      <c r="EO507">
        <f>MIN(AS506*(1+AS$6/Setup!$C$13)-CQ507,MAX(0,$H507-SUM($DP507:EN507)))</f>
        <v/>
      </c>
      <c r="EP507">
        <f>MIN(AT506*(1+AT$6/Setup!$C$13)-CR507,MAX(0,$H507-SUM($DP507:EO507)))</f>
        <v/>
      </c>
      <c r="EQ507">
        <f>MIN(AU506*(1+AU$6/Setup!$C$13)-CS507,MAX(0,$H507-SUM($DP507:EP507)))</f>
        <v/>
      </c>
      <c r="ER507">
        <f>MIN(AV506*(1+AV$6/Setup!$C$13)-CT507,MAX(0,$H507-SUM($DP507:EQ507)))</f>
        <v/>
      </c>
      <c r="ES507">
        <f>MIN(AW506*(1+AW$6/Setup!$C$13)-CU507,MAX(0,$H507-SUM($DP507:ER507)))</f>
        <v/>
      </c>
      <c r="ET507">
        <f>MIN(AX506*(1+AX$6/Setup!$C$13)-CV507,MAX(0,$H507-SUM($DP507:ES507)))</f>
        <v/>
      </c>
      <c r="EU507">
        <f>MIN(AY506*(1+AY$6/Setup!$C$13)-CW507,MAX(0,$H507-SUM($DP507:ET507)))</f>
        <v/>
      </c>
      <c r="EV507">
        <f>MIN(AZ506*(1+AZ$6/Setup!$C$13)-CX507,MAX(0,$H507-SUM($DP507:EU507)))</f>
        <v/>
      </c>
      <c r="EW507">
        <f>MIN(BA506*(1+BA$6/Setup!$C$13)-CY507,MAX(0,$H507-SUM($DP507:EV507)))</f>
        <v/>
      </c>
      <c r="EX507">
        <f>MIN(BB506*(1+BB$6/Setup!$C$13)-CZ507,MAX(0,$H507-SUM($DP507:EW507)))</f>
        <v/>
      </c>
      <c r="EY507">
        <f>MIN(BC506*(1+BC$6/Setup!$C$13)-DA507,MAX(0,$H507-SUM($DP507:EX507)))</f>
        <v/>
      </c>
      <c r="EZ507">
        <f>MIN(BD506*(1+BD$6/Setup!$C$13)-DB507,MAX(0,$H507-SUM($DP507:EY507)))</f>
        <v/>
      </c>
      <c r="FA507">
        <f>MIN(BE506*(1+BE$6/Setup!$C$13)-DC507,MAX(0,$H507-SUM($DP507:EZ507)))</f>
        <v/>
      </c>
      <c r="FB507">
        <f>MIN(BF506*(1+BF$6/Setup!$C$13)-DD507,MAX(0,$H507-SUM($DP507:FA507)))</f>
        <v/>
      </c>
      <c r="FC507">
        <f>MIN(BG506*(1+BG$6/Setup!$C$13)-DE507,MAX(0,$H507-SUM($DP507:FB507)))</f>
        <v/>
      </c>
      <c r="FD507">
        <f>MIN(BH506*(1+BH$6/Setup!$C$13)-DF507,MAX(0,$H507-SUM($DP507:FC507)))</f>
        <v/>
      </c>
      <c r="FE507">
        <f>MIN(BI506*(1+BI$6/Setup!$C$13)-DG507,MAX(0,$H507-SUM($DP507:FD507)))</f>
        <v/>
      </c>
      <c r="FF507">
        <f>MIN(BJ506*(1+BJ$6/Setup!$C$13)-DH507,MAX(0,$H507-SUM($DP507:FE507)))</f>
        <v/>
      </c>
      <c r="FG507">
        <f>MIN(BK506*(1+BK$6/Setup!$C$13)-DI507,MAX(0,$H507-SUM($DP507:FF507)))</f>
        <v/>
      </c>
      <c r="FH507">
        <f>MIN(BL506*(1+BL$6/Setup!$C$13)-DJ507,MAX(0,$H507-SUM($DP507:FG507)))</f>
        <v/>
      </c>
      <c r="FI507">
        <f>MIN(BM506*(1+BM$6/Setup!$C$13)-DK507,MAX(0,$H507-SUM($DP507:FH507)))</f>
        <v/>
      </c>
      <c r="FJ507">
        <f>MIN(BN506*(1+BN$6/Setup!$C$13)-DL507,MAX(0,$H507-SUM($DP507:FI507)))</f>
        <v/>
      </c>
      <c r="FK507">
        <f>MIN(BO506*(1+BO$6/Setup!$C$13)-DM507,MAX(0,$H507-SUM($DP507:FJ507)))</f>
        <v/>
      </c>
      <c r="FL507">
        <f>MIN(BP506*(1+BP$6/Setup!$C$13)-DN507,MAX(0,$H507-SUM($DP507:FK507)))</f>
        <v/>
      </c>
      <c r="FM507">
        <f>MIN(BQ506*(1+BQ$6/Setup!$C$13)-DO507,MAX(0,$H507-SUM($DP507:FL507)))</f>
        <v/>
      </c>
    </row>
    <row r="508">
      <c r="A508">
        <f>A507+1</f>
        <v/>
      </c>
      <c r="B508">
        <f>IF(Setup!$C$6="Every week",Setup!$C$7+7*(A508-1),IF(Setup!$C$6="Every 2 weeks",Setup!$C$7+14*(A508-1),IF(Setup!$C$6="Every month",EDATE(Setup!$C$7,A508-1),EOMONTH(Setup!$C$7,INT((A508-1+Setup!$C$20)/2)-1)+MIN(IF(MOD(A508-1+Setup!$C$20,2)=0,Setup!$C$18,Setup!$C$19),DAY(EOMONTH(Setup!$C$7,INT((A508-1+Setup!$C$20)/2)))))))</f>
        <v/>
      </c>
      <c r="C508">
        <f>N('Paycheck Plan'!J504)</f>
        <v/>
      </c>
      <c r="D508">
        <f>N('Paycheck Plan'!K504)</f>
        <v/>
      </c>
      <c r="E508">
        <f>MIN(MAX(0,Setup!$C$10-F507),MAX(0,Setup!$C$8+C508-G508))</f>
        <v/>
      </c>
      <c r="F508">
        <f>F507+E508</f>
        <v/>
      </c>
      <c r="G508">
        <f>MIN(Setup!$C$14,MAX(0,Setup!$C$8+C508))</f>
        <v/>
      </c>
      <c r="H508">
        <f>MAX(0,Setup!$C$8+C508-G508-E508)+SUM($T$7:$BQ$7)-SUM(BR508:DO508)</f>
        <v/>
      </c>
      <c r="I508">
        <f>SUMPRODUCT(T507:BQ507,$T$6:$BQ$6)/Setup!$C$13</f>
        <v/>
      </c>
      <c r="J508">
        <f>SUM(T508:BQ508)</f>
        <v/>
      </c>
      <c r="K508">
        <f>IF(MAX(DP508:FM508)&gt;0,MATCH(MAX(DP508:FM508),DP508:FM508,0),1)</f>
        <v/>
      </c>
      <c r="T508">
        <f>MAX(0,T507*(1+T$6/Setup!$C$13)-BR508-DP508)+IF($K508=1,$D508,0)</f>
        <v/>
      </c>
      <c r="U508">
        <f>MAX(0,U507*(1+U$6/Setup!$C$13)-BS508-DQ508)+IF($K508=2,$D508,0)</f>
        <v/>
      </c>
      <c r="V508">
        <f>MAX(0,V507*(1+V$6/Setup!$C$13)-BT508-DR508)+IF($K508=3,$D508,0)</f>
        <v/>
      </c>
      <c r="W508">
        <f>MAX(0,W507*(1+W$6/Setup!$C$13)-BU508-DS508)+IF($K508=4,$D508,0)</f>
        <v/>
      </c>
      <c r="X508">
        <f>MAX(0,X507*(1+X$6/Setup!$C$13)-BV508-DT508)+IF($K508=5,$D508,0)</f>
        <v/>
      </c>
      <c r="Y508">
        <f>MAX(0,Y507*(1+Y$6/Setup!$C$13)-BW508-DU508)+IF($K508=6,$D508,0)</f>
        <v/>
      </c>
      <c r="Z508">
        <f>MAX(0,Z507*(1+Z$6/Setup!$C$13)-BX508-DV508)+IF($K508=7,$D508,0)</f>
        <v/>
      </c>
      <c r="AA508">
        <f>MAX(0,AA507*(1+AA$6/Setup!$C$13)-BY508-DW508)+IF($K508=8,$D508,0)</f>
        <v/>
      </c>
      <c r="AB508">
        <f>MAX(0,AB507*(1+AB$6/Setup!$C$13)-BZ508-DX508)+IF($K508=9,$D508,0)</f>
        <v/>
      </c>
      <c r="AC508">
        <f>MAX(0,AC507*(1+AC$6/Setup!$C$13)-CA508-DY508)+IF($K508=10,$D508,0)</f>
        <v/>
      </c>
      <c r="AD508">
        <f>MAX(0,AD507*(1+AD$6/Setup!$C$13)-CB508-DZ508)+IF($K508=11,$D508,0)</f>
        <v/>
      </c>
      <c r="AE508">
        <f>MAX(0,AE507*(1+AE$6/Setup!$C$13)-CC508-EA508)+IF($K508=12,$D508,0)</f>
        <v/>
      </c>
      <c r="AF508">
        <f>MAX(0,AF507*(1+AF$6/Setup!$C$13)-CD508-EB508)+IF($K508=13,$D508,0)</f>
        <v/>
      </c>
      <c r="AG508">
        <f>MAX(0,AG507*(1+AG$6/Setup!$C$13)-CE508-EC508)+IF($K508=14,$D508,0)</f>
        <v/>
      </c>
      <c r="AH508">
        <f>MAX(0,AH507*(1+AH$6/Setup!$C$13)-CF508-ED508)+IF($K508=15,$D508,0)</f>
        <v/>
      </c>
      <c r="AI508">
        <f>MAX(0,AI507*(1+AI$6/Setup!$C$13)-CG508-EE508)+IF($K508=16,$D508,0)</f>
        <v/>
      </c>
      <c r="AJ508">
        <f>MAX(0,AJ507*(1+AJ$6/Setup!$C$13)-CH508-EF508)+IF($K508=17,$D508,0)</f>
        <v/>
      </c>
      <c r="AK508">
        <f>MAX(0,AK507*(1+AK$6/Setup!$C$13)-CI508-EG508)+IF($K508=18,$D508,0)</f>
        <v/>
      </c>
      <c r="AL508">
        <f>MAX(0,AL507*(1+AL$6/Setup!$C$13)-CJ508-EH508)+IF($K508=19,$D508,0)</f>
        <v/>
      </c>
      <c r="AM508">
        <f>MAX(0,AM507*(1+AM$6/Setup!$C$13)-CK508-EI508)+IF($K508=20,$D508,0)</f>
        <v/>
      </c>
      <c r="AN508">
        <f>MAX(0,AN507*(1+AN$6/Setup!$C$13)-CL508-EJ508)+IF($K508=21,$D508,0)</f>
        <v/>
      </c>
      <c r="AO508">
        <f>MAX(0,AO507*(1+AO$6/Setup!$C$13)-CM508-EK508)+IF($K508=22,$D508,0)</f>
        <v/>
      </c>
      <c r="AP508">
        <f>MAX(0,AP507*(1+AP$6/Setup!$C$13)-CN508-EL508)+IF($K508=23,$D508,0)</f>
        <v/>
      </c>
      <c r="AQ508">
        <f>MAX(0,AQ507*(1+AQ$6/Setup!$C$13)-CO508-EM508)+IF($K508=24,$D508,0)</f>
        <v/>
      </c>
      <c r="AR508">
        <f>MAX(0,AR507*(1+AR$6/Setup!$C$13)-CP508-EN508)+IF($K508=25,$D508,0)</f>
        <v/>
      </c>
      <c r="AS508">
        <f>MAX(0,AS507*(1+AS$6/Setup!$C$13)-CQ508-EO508)+IF($K508=26,$D508,0)</f>
        <v/>
      </c>
      <c r="AT508">
        <f>MAX(0,AT507*(1+AT$6/Setup!$C$13)-CR508-EP508)+IF($K508=27,$D508,0)</f>
        <v/>
      </c>
      <c r="AU508">
        <f>MAX(0,AU507*(1+AU$6/Setup!$C$13)-CS508-EQ508)+IF($K508=28,$D508,0)</f>
        <v/>
      </c>
      <c r="AV508">
        <f>MAX(0,AV507*(1+AV$6/Setup!$C$13)-CT508-ER508)+IF($K508=29,$D508,0)</f>
        <v/>
      </c>
      <c r="AW508">
        <f>MAX(0,AW507*(1+AW$6/Setup!$C$13)-CU508-ES508)+IF($K508=30,$D508,0)</f>
        <v/>
      </c>
      <c r="AX508">
        <f>MAX(0,AX507*(1+AX$6/Setup!$C$13)-CV508-ET508)+IF($K508=31,$D508,0)</f>
        <v/>
      </c>
      <c r="AY508">
        <f>MAX(0,AY507*(1+AY$6/Setup!$C$13)-CW508-EU508)+IF($K508=32,$D508,0)</f>
        <v/>
      </c>
      <c r="AZ508">
        <f>MAX(0,AZ507*(1+AZ$6/Setup!$C$13)-CX508-EV508)+IF($K508=33,$D508,0)</f>
        <v/>
      </c>
      <c r="BA508">
        <f>MAX(0,BA507*(1+BA$6/Setup!$C$13)-CY508-EW508)+IF($K508=34,$D508,0)</f>
        <v/>
      </c>
      <c r="BB508">
        <f>MAX(0,BB507*(1+BB$6/Setup!$C$13)-CZ508-EX508)+IF($K508=35,$D508,0)</f>
        <v/>
      </c>
      <c r="BC508">
        <f>MAX(0,BC507*(1+BC$6/Setup!$C$13)-DA508-EY508)+IF($K508=36,$D508,0)</f>
        <v/>
      </c>
      <c r="BD508">
        <f>MAX(0,BD507*(1+BD$6/Setup!$C$13)-DB508-EZ508)+IF($K508=37,$D508,0)</f>
        <v/>
      </c>
      <c r="BE508">
        <f>MAX(0,BE507*(1+BE$6/Setup!$C$13)-DC508-FA508)+IF($K508=38,$D508,0)</f>
        <v/>
      </c>
      <c r="BF508">
        <f>MAX(0,BF507*(1+BF$6/Setup!$C$13)-DD508-FB508)+IF($K508=39,$D508,0)</f>
        <v/>
      </c>
      <c r="BG508">
        <f>MAX(0,BG507*(1+BG$6/Setup!$C$13)-DE508-FC508)+IF($K508=40,$D508,0)</f>
        <v/>
      </c>
      <c r="BH508">
        <f>MAX(0,BH507*(1+BH$6/Setup!$C$13)-DF508-FD508)+IF($K508=41,$D508,0)</f>
        <v/>
      </c>
      <c r="BI508">
        <f>MAX(0,BI507*(1+BI$6/Setup!$C$13)-DG508-FE508)+IF($K508=42,$D508,0)</f>
        <v/>
      </c>
      <c r="BJ508">
        <f>MAX(0,BJ507*(1+BJ$6/Setup!$C$13)-DH508-FF508)+IF($K508=43,$D508,0)</f>
        <v/>
      </c>
      <c r="BK508">
        <f>MAX(0,BK507*(1+BK$6/Setup!$C$13)-DI508-FG508)+IF($K508=44,$D508,0)</f>
        <v/>
      </c>
      <c r="BL508">
        <f>MAX(0,BL507*(1+BL$6/Setup!$C$13)-DJ508-FH508)+IF($K508=45,$D508,0)</f>
        <v/>
      </c>
      <c r="BM508">
        <f>MAX(0,BM507*(1+BM$6/Setup!$C$13)-DK508-FI508)+IF($K508=46,$D508,0)</f>
        <v/>
      </c>
      <c r="BN508">
        <f>MAX(0,BN507*(1+BN$6/Setup!$C$13)-DL508-FJ508)+IF($K508=47,$D508,0)</f>
        <v/>
      </c>
      <c r="BO508">
        <f>MAX(0,BO507*(1+BO$6/Setup!$C$13)-DM508-FK508)+IF($K508=48,$D508,0)</f>
        <v/>
      </c>
      <c r="BP508">
        <f>MAX(0,BP507*(1+BP$6/Setup!$C$13)-DN508-FL508)+IF($K508=49,$D508,0)</f>
        <v/>
      </c>
      <c r="BQ508">
        <f>MAX(0,BQ507*(1+BQ$6/Setup!$C$13)-DO508-FM508)+IF($K508=50,$D508,0)</f>
        <v/>
      </c>
      <c r="BR508">
        <f>MIN(T507*(1+T$6/Setup!$C$13),T$7)</f>
        <v/>
      </c>
      <c r="BS508">
        <f>MIN(U507*(1+U$6/Setup!$C$13),U$7)</f>
        <v/>
      </c>
      <c r="BT508">
        <f>MIN(V507*(1+V$6/Setup!$C$13),V$7)</f>
        <v/>
      </c>
      <c r="BU508">
        <f>MIN(W507*(1+W$6/Setup!$C$13),W$7)</f>
        <v/>
      </c>
      <c r="BV508">
        <f>MIN(X507*(1+X$6/Setup!$C$13),X$7)</f>
        <v/>
      </c>
      <c r="BW508">
        <f>MIN(Y507*(1+Y$6/Setup!$C$13),Y$7)</f>
        <v/>
      </c>
      <c r="BX508">
        <f>MIN(Z507*(1+Z$6/Setup!$C$13),Z$7)</f>
        <v/>
      </c>
      <c r="BY508">
        <f>MIN(AA507*(1+AA$6/Setup!$C$13),AA$7)</f>
        <v/>
      </c>
      <c r="BZ508">
        <f>MIN(AB507*(1+AB$6/Setup!$C$13),AB$7)</f>
        <v/>
      </c>
      <c r="CA508">
        <f>MIN(AC507*(1+AC$6/Setup!$C$13),AC$7)</f>
        <v/>
      </c>
      <c r="CB508">
        <f>MIN(AD507*(1+AD$6/Setup!$C$13),AD$7)</f>
        <v/>
      </c>
      <c r="CC508">
        <f>MIN(AE507*(1+AE$6/Setup!$C$13),AE$7)</f>
        <v/>
      </c>
      <c r="CD508">
        <f>MIN(AF507*(1+AF$6/Setup!$C$13),AF$7)</f>
        <v/>
      </c>
      <c r="CE508">
        <f>MIN(AG507*(1+AG$6/Setup!$C$13),AG$7)</f>
        <v/>
      </c>
      <c r="CF508">
        <f>MIN(AH507*(1+AH$6/Setup!$C$13),AH$7)</f>
        <v/>
      </c>
      <c r="CG508">
        <f>MIN(AI507*(1+AI$6/Setup!$C$13),AI$7)</f>
        <v/>
      </c>
      <c r="CH508">
        <f>MIN(AJ507*(1+AJ$6/Setup!$C$13),AJ$7)</f>
        <v/>
      </c>
      <c r="CI508">
        <f>MIN(AK507*(1+AK$6/Setup!$C$13),AK$7)</f>
        <v/>
      </c>
      <c r="CJ508">
        <f>MIN(AL507*(1+AL$6/Setup!$C$13),AL$7)</f>
        <v/>
      </c>
      <c r="CK508">
        <f>MIN(AM507*(1+AM$6/Setup!$C$13),AM$7)</f>
        <v/>
      </c>
      <c r="CL508">
        <f>MIN(AN507*(1+AN$6/Setup!$C$13),AN$7)</f>
        <v/>
      </c>
      <c r="CM508">
        <f>MIN(AO507*(1+AO$6/Setup!$C$13),AO$7)</f>
        <v/>
      </c>
      <c r="CN508">
        <f>MIN(AP507*(1+AP$6/Setup!$C$13),AP$7)</f>
        <v/>
      </c>
      <c r="CO508">
        <f>MIN(AQ507*(1+AQ$6/Setup!$C$13),AQ$7)</f>
        <v/>
      </c>
      <c r="CP508">
        <f>MIN(AR507*(1+AR$6/Setup!$C$13),AR$7)</f>
        <v/>
      </c>
      <c r="CQ508">
        <f>MIN(AS507*(1+AS$6/Setup!$C$13),AS$7)</f>
        <v/>
      </c>
      <c r="CR508">
        <f>MIN(AT507*(1+AT$6/Setup!$C$13),AT$7)</f>
        <v/>
      </c>
      <c r="CS508">
        <f>MIN(AU507*(1+AU$6/Setup!$C$13),AU$7)</f>
        <v/>
      </c>
      <c r="CT508">
        <f>MIN(AV507*(1+AV$6/Setup!$C$13),AV$7)</f>
        <v/>
      </c>
      <c r="CU508">
        <f>MIN(AW507*(1+AW$6/Setup!$C$13),AW$7)</f>
        <v/>
      </c>
      <c r="CV508">
        <f>MIN(AX507*(1+AX$6/Setup!$C$13),AX$7)</f>
        <v/>
      </c>
      <c r="CW508">
        <f>MIN(AY507*(1+AY$6/Setup!$C$13),AY$7)</f>
        <v/>
      </c>
      <c r="CX508">
        <f>MIN(AZ507*(1+AZ$6/Setup!$C$13),AZ$7)</f>
        <v/>
      </c>
      <c r="CY508">
        <f>MIN(BA507*(1+BA$6/Setup!$C$13),BA$7)</f>
        <v/>
      </c>
      <c r="CZ508">
        <f>MIN(BB507*(1+BB$6/Setup!$C$13),BB$7)</f>
        <v/>
      </c>
      <c r="DA508">
        <f>MIN(BC507*(1+BC$6/Setup!$C$13),BC$7)</f>
        <v/>
      </c>
      <c r="DB508">
        <f>MIN(BD507*(1+BD$6/Setup!$C$13),BD$7)</f>
        <v/>
      </c>
      <c r="DC508">
        <f>MIN(BE507*(1+BE$6/Setup!$C$13),BE$7)</f>
        <v/>
      </c>
      <c r="DD508">
        <f>MIN(BF507*(1+BF$6/Setup!$C$13),BF$7)</f>
        <v/>
      </c>
      <c r="DE508">
        <f>MIN(BG507*(1+BG$6/Setup!$C$13),BG$7)</f>
        <v/>
      </c>
      <c r="DF508">
        <f>MIN(BH507*(1+BH$6/Setup!$C$13),BH$7)</f>
        <v/>
      </c>
      <c r="DG508">
        <f>MIN(BI507*(1+BI$6/Setup!$C$13),BI$7)</f>
        <v/>
      </c>
      <c r="DH508">
        <f>MIN(BJ507*(1+BJ$6/Setup!$C$13),BJ$7)</f>
        <v/>
      </c>
      <c r="DI508">
        <f>MIN(BK507*(1+BK$6/Setup!$C$13),BK$7)</f>
        <v/>
      </c>
      <c r="DJ508">
        <f>MIN(BL507*(1+BL$6/Setup!$C$13),BL$7)</f>
        <v/>
      </c>
      <c r="DK508">
        <f>MIN(BM507*(1+BM$6/Setup!$C$13),BM$7)</f>
        <v/>
      </c>
      <c r="DL508">
        <f>MIN(BN507*(1+BN$6/Setup!$C$13),BN$7)</f>
        <v/>
      </c>
      <c r="DM508">
        <f>MIN(BO507*(1+BO$6/Setup!$C$13),BO$7)</f>
        <v/>
      </c>
      <c r="DN508">
        <f>MIN(BP507*(1+BP$6/Setup!$C$13),BP$7)</f>
        <v/>
      </c>
      <c r="DO508">
        <f>MIN(BQ507*(1+BQ$6/Setup!$C$13),BQ$7)</f>
        <v/>
      </c>
      <c r="DP508">
        <f>MIN(T507*(1+T$6/Setup!$C$13)-BR508,$H508)</f>
        <v/>
      </c>
      <c r="DQ508">
        <f>MIN(U507*(1+U$6/Setup!$C$13)-BS508,MAX(0,$H508-SUM($DP508:DP508)))</f>
        <v/>
      </c>
      <c r="DR508">
        <f>MIN(V507*(1+V$6/Setup!$C$13)-BT508,MAX(0,$H508-SUM($DP508:DQ508)))</f>
        <v/>
      </c>
      <c r="DS508">
        <f>MIN(W507*(1+W$6/Setup!$C$13)-BU508,MAX(0,$H508-SUM($DP508:DR508)))</f>
        <v/>
      </c>
      <c r="DT508">
        <f>MIN(X507*(1+X$6/Setup!$C$13)-BV508,MAX(0,$H508-SUM($DP508:DS508)))</f>
        <v/>
      </c>
      <c r="DU508">
        <f>MIN(Y507*(1+Y$6/Setup!$C$13)-BW508,MAX(0,$H508-SUM($DP508:DT508)))</f>
        <v/>
      </c>
      <c r="DV508">
        <f>MIN(Z507*(1+Z$6/Setup!$C$13)-BX508,MAX(0,$H508-SUM($DP508:DU508)))</f>
        <v/>
      </c>
      <c r="DW508">
        <f>MIN(AA507*(1+AA$6/Setup!$C$13)-BY508,MAX(0,$H508-SUM($DP508:DV508)))</f>
        <v/>
      </c>
      <c r="DX508">
        <f>MIN(AB507*(1+AB$6/Setup!$C$13)-BZ508,MAX(0,$H508-SUM($DP508:DW508)))</f>
        <v/>
      </c>
      <c r="DY508">
        <f>MIN(AC507*(1+AC$6/Setup!$C$13)-CA508,MAX(0,$H508-SUM($DP508:DX508)))</f>
        <v/>
      </c>
      <c r="DZ508">
        <f>MIN(AD507*(1+AD$6/Setup!$C$13)-CB508,MAX(0,$H508-SUM($DP508:DY508)))</f>
        <v/>
      </c>
      <c r="EA508">
        <f>MIN(AE507*(1+AE$6/Setup!$C$13)-CC508,MAX(0,$H508-SUM($DP508:DZ508)))</f>
        <v/>
      </c>
      <c r="EB508">
        <f>MIN(AF507*(1+AF$6/Setup!$C$13)-CD508,MAX(0,$H508-SUM($DP508:EA508)))</f>
        <v/>
      </c>
      <c r="EC508">
        <f>MIN(AG507*(1+AG$6/Setup!$C$13)-CE508,MAX(0,$H508-SUM($DP508:EB508)))</f>
        <v/>
      </c>
      <c r="ED508">
        <f>MIN(AH507*(1+AH$6/Setup!$C$13)-CF508,MAX(0,$H508-SUM($DP508:EC508)))</f>
        <v/>
      </c>
      <c r="EE508">
        <f>MIN(AI507*(1+AI$6/Setup!$C$13)-CG508,MAX(0,$H508-SUM($DP508:ED508)))</f>
        <v/>
      </c>
      <c r="EF508">
        <f>MIN(AJ507*(1+AJ$6/Setup!$C$13)-CH508,MAX(0,$H508-SUM($DP508:EE508)))</f>
        <v/>
      </c>
      <c r="EG508">
        <f>MIN(AK507*(1+AK$6/Setup!$C$13)-CI508,MAX(0,$H508-SUM($DP508:EF508)))</f>
        <v/>
      </c>
      <c r="EH508">
        <f>MIN(AL507*(1+AL$6/Setup!$C$13)-CJ508,MAX(0,$H508-SUM($DP508:EG508)))</f>
        <v/>
      </c>
      <c r="EI508">
        <f>MIN(AM507*(1+AM$6/Setup!$C$13)-CK508,MAX(0,$H508-SUM($DP508:EH508)))</f>
        <v/>
      </c>
      <c r="EJ508">
        <f>MIN(AN507*(1+AN$6/Setup!$C$13)-CL508,MAX(0,$H508-SUM($DP508:EI508)))</f>
        <v/>
      </c>
      <c r="EK508">
        <f>MIN(AO507*(1+AO$6/Setup!$C$13)-CM508,MAX(0,$H508-SUM($DP508:EJ508)))</f>
        <v/>
      </c>
      <c r="EL508">
        <f>MIN(AP507*(1+AP$6/Setup!$C$13)-CN508,MAX(0,$H508-SUM($DP508:EK508)))</f>
        <v/>
      </c>
      <c r="EM508">
        <f>MIN(AQ507*(1+AQ$6/Setup!$C$13)-CO508,MAX(0,$H508-SUM($DP508:EL508)))</f>
        <v/>
      </c>
      <c r="EN508">
        <f>MIN(AR507*(1+AR$6/Setup!$C$13)-CP508,MAX(0,$H508-SUM($DP508:EM508)))</f>
        <v/>
      </c>
      <c r="EO508">
        <f>MIN(AS507*(1+AS$6/Setup!$C$13)-CQ508,MAX(0,$H508-SUM($DP508:EN508)))</f>
        <v/>
      </c>
      <c r="EP508">
        <f>MIN(AT507*(1+AT$6/Setup!$C$13)-CR508,MAX(0,$H508-SUM($DP508:EO508)))</f>
        <v/>
      </c>
      <c r="EQ508">
        <f>MIN(AU507*(1+AU$6/Setup!$C$13)-CS508,MAX(0,$H508-SUM($DP508:EP508)))</f>
        <v/>
      </c>
      <c r="ER508">
        <f>MIN(AV507*(1+AV$6/Setup!$C$13)-CT508,MAX(0,$H508-SUM($DP508:EQ508)))</f>
        <v/>
      </c>
      <c r="ES508">
        <f>MIN(AW507*(1+AW$6/Setup!$C$13)-CU508,MAX(0,$H508-SUM($DP508:ER508)))</f>
        <v/>
      </c>
      <c r="ET508">
        <f>MIN(AX507*(1+AX$6/Setup!$C$13)-CV508,MAX(0,$H508-SUM($DP508:ES508)))</f>
        <v/>
      </c>
      <c r="EU508">
        <f>MIN(AY507*(1+AY$6/Setup!$C$13)-CW508,MAX(0,$H508-SUM($DP508:ET508)))</f>
        <v/>
      </c>
      <c r="EV508">
        <f>MIN(AZ507*(1+AZ$6/Setup!$C$13)-CX508,MAX(0,$H508-SUM($DP508:EU508)))</f>
        <v/>
      </c>
      <c r="EW508">
        <f>MIN(BA507*(1+BA$6/Setup!$C$13)-CY508,MAX(0,$H508-SUM($DP508:EV508)))</f>
        <v/>
      </c>
      <c r="EX508">
        <f>MIN(BB507*(1+BB$6/Setup!$C$13)-CZ508,MAX(0,$H508-SUM($DP508:EW508)))</f>
        <v/>
      </c>
      <c r="EY508">
        <f>MIN(BC507*(1+BC$6/Setup!$C$13)-DA508,MAX(0,$H508-SUM($DP508:EX508)))</f>
        <v/>
      </c>
      <c r="EZ508">
        <f>MIN(BD507*(1+BD$6/Setup!$C$13)-DB508,MAX(0,$H508-SUM($DP508:EY508)))</f>
        <v/>
      </c>
      <c r="FA508">
        <f>MIN(BE507*(1+BE$6/Setup!$C$13)-DC508,MAX(0,$H508-SUM($DP508:EZ508)))</f>
        <v/>
      </c>
      <c r="FB508">
        <f>MIN(BF507*(1+BF$6/Setup!$C$13)-DD508,MAX(0,$H508-SUM($DP508:FA508)))</f>
        <v/>
      </c>
      <c r="FC508">
        <f>MIN(BG507*(1+BG$6/Setup!$C$13)-DE508,MAX(0,$H508-SUM($DP508:FB508)))</f>
        <v/>
      </c>
      <c r="FD508">
        <f>MIN(BH507*(1+BH$6/Setup!$C$13)-DF508,MAX(0,$H508-SUM($DP508:FC508)))</f>
        <v/>
      </c>
      <c r="FE508">
        <f>MIN(BI507*(1+BI$6/Setup!$C$13)-DG508,MAX(0,$H508-SUM($DP508:FD508)))</f>
        <v/>
      </c>
      <c r="FF508">
        <f>MIN(BJ507*(1+BJ$6/Setup!$C$13)-DH508,MAX(0,$H508-SUM($DP508:FE508)))</f>
        <v/>
      </c>
      <c r="FG508">
        <f>MIN(BK507*(1+BK$6/Setup!$C$13)-DI508,MAX(0,$H508-SUM($DP508:FF508)))</f>
        <v/>
      </c>
      <c r="FH508">
        <f>MIN(BL507*(1+BL$6/Setup!$C$13)-DJ508,MAX(0,$H508-SUM($DP508:FG508)))</f>
        <v/>
      </c>
      <c r="FI508">
        <f>MIN(BM507*(1+BM$6/Setup!$C$13)-DK508,MAX(0,$H508-SUM($DP508:FH508)))</f>
        <v/>
      </c>
      <c r="FJ508">
        <f>MIN(BN507*(1+BN$6/Setup!$C$13)-DL508,MAX(0,$H508-SUM($DP508:FI508)))</f>
        <v/>
      </c>
      <c r="FK508">
        <f>MIN(BO507*(1+BO$6/Setup!$C$13)-DM508,MAX(0,$H508-SUM($DP508:FJ508)))</f>
        <v/>
      </c>
      <c r="FL508">
        <f>MIN(BP507*(1+BP$6/Setup!$C$13)-DN508,MAX(0,$H508-SUM($DP508:FK508)))</f>
        <v/>
      </c>
      <c r="FM508">
        <f>MIN(BQ507*(1+BQ$6/Setup!$C$13)-DO508,MAX(0,$H508-SUM($DP508:FL508)))</f>
        <v/>
      </c>
    </row>
    <row r="509">
      <c r="A509">
        <f>A508+1</f>
        <v/>
      </c>
      <c r="B509">
        <f>IF(Setup!$C$6="Every week",Setup!$C$7+7*(A509-1),IF(Setup!$C$6="Every 2 weeks",Setup!$C$7+14*(A509-1),IF(Setup!$C$6="Every month",EDATE(Setup!$C$7,A509-1),EOMONTH(Setup!$C$7,INT((A509-1+Setup!$C$20)/2)-1)+MIN(IF(MOD(A509-1+Setup!$C$20,2)=0,Setup!$C$18,Setup!$C$19),DAY(EOMONTH(Setup!$C$7,INT((A509-1+Setup!$C$20)/2)))))))</f>
        <v/>
      </c>
      <c r="C509">
        <f>N('Paycheck Plan'!J505)</f>
        <v/>
      </c>
      <c r="D509">
        <f>N('Paycheck Plan'!K505)</f>
        <v/>
      </c>
      <c r="E509">
        <f>MIN(MAX(0,Setup!$C$10-F508),MAX(0,Setup!$C$8+C509-G509))</f>
        <v/>
      </c>
      <c r="F509">
        <f>F508+E509</f>
        <v/>
      </c>
      <c r="G509">
        <f>MIN(Setup!$C$14,MAX(0,Setup!$C$8+C509))</f>
        <v/>
      </c>
      <c r="H509">
        <f>MAX(0,Setup!$C$8+C509-G509-E509)+SUM($T$7:$BQ$7)-SUM(BR509:DO509)</f>
        <v/>
      </c>
      <c r="I509">
        <f>SUMPRODUCT(T508:BQ508,$T$6:$BQ$6)/Setup!$C$13</f>
        <v/>
      </c>
      <c r="J509">
        <f>SUM(T509:BQ509)</f>
        <v/>
      </c>
      <c r="K509">
        <f>IF(MAX(DP509:FM509)&gt;0,MATCH(MAX(DP509:FM509),DP509:FM509,0),1)</f>
        <v/>
      </c>
      <c r="T509">
        <f>MAX(0,T508*(1+T$6/Setup!$C$13)-BR509-DP509)+IF($K509=1,$D509,0)</f>
        <v/>
      </c>
      <c r="U509">
        <f>MAX(0,U508*(1+U$6/Setup!$C$13)-BS509-DQ509)+IF($K509=2,$D509,0)</f>
        <v/>
      </c>
      <c r="V509">
        <f>MAX(0,V508*(1+V$6/Setup!$C$13)-BT509-DR509)+IF($K509=3,$D509,0)</f>
        <v/>
      </c>
      <c r="W509">
        <f>MAX(0,W508*(1+W$6/Setup!$C$13)-BU509-DS509)+IF($K509=4,$D509,0)</f>
        <v/>
      </c>
      <c r="X509">
        <f>MAX(0,X508*(1+X$6/Setup!$C$13)-BV509-DT509)+IF($K509=5,$D509,0)</f>
        <v/>
      </c>
      <c r="Y509">
        <f>MAX(0,Y508*(1+Y$6/Setup!$C$13)-BW509-DU509)+IF($K509=6,$D509,0)</f>
        <v/>
      </c>
      <c r="Z509">
        <f>MAX(0,Z508*(1+Z$6/Setup!$C$13)-BX509-DV509)+IF($K509=7,$D509,0)</f>
        <v/>
      </c>
      <c r="AA509">
        <f>MAX(0,AA508*(1+AA$6/Setup!$C$13)-BY509-DW509)+IF($K509=8,$D509,0)</f>
        <v/>
      </c>
      <c r="AB509">
        <f>MAX(0,AB508*(1+AB$6/Setup!$C$13)-BZ509-DX509)+IF($K509=9,$D509,0)</f>
        <v/>
      </c>
      <c r="AC509">
        <f>MAX(0,AC508*(1+AC$6/Setup!$C$13)-CA509-DY509)+IF($K509=10,$D509,0)</f>
        <v/>
      </c>
      <c r="AD509">
        <f>MAX(0,AD508*(1+AD$6/Setup!$C$13)-CB509-DZ509)+IF($K509=11,$D509,0)</f>
        <v/>
      </c>
      <c r="AE509">
        <f>MAX(0,AE508*(1+AE$6/Setup!$C$13)-CC509-EA509)+IF($K509=12,$D509,0)</f>
        <v/>
      </c>
      <c r="AF509">
        <f>MAX(0,AF508*(1+AF$6/Setup!$C$13)-CD509-EB509)+IF($K509=13,$D509,0)</f>
        <v/>
      </c>
      <c r="AG509">
        <f>MAX(0,AG508*(1+AG$6/Setup!$C$13)-CE509-EC509)+IF($K509=14,$D509,0)</f>
        <v/>
      </c>
      <c r="AH509">
        <f>MAX(0,AH508*(1+AH$6/Setup!$C$13)-CF509-ED509)+IF($K509=15,$D509,0)</f>
        <v/>
      </c>
      <c r="AI509">
        <f>MAX(0,AI508*(1+AI$6/Setup!$C$13)-CG509-EE509)+IF($K509=16,$D509,0)</f>
        <v/>
      </c>
      <c r="AJ509">
        <f>MAX(0,AJ508*(1+AJ$6/Setup!$C$13)-CH509-EF509)+IF($K509=17,$D509,0)</f>
        <v/>
      </c>
      <c r="AK509">
        <f>MAX(0,AK508*(1+AK$6/Setup!$C$13)-CI509-EG509)+IF($K509=18,$D509,0)</f>
        <v/>
      </c>
      <c r="AL509">
        <f>MAX(0,AL508*(1+AL$6/Setup!$C$13)-CJ509-EH509)+IF($K509=19,$D509,0)</f>
        <v/>
      </c>
      <c r="AM509">
        <f>MAX(0,AM508*(1+AM$6/Setup!$C$13)-CK509-EI509)+IF($K509=20,$D509,0)</f>
        <v/>
      </c>
      <c r="AN509">
        <f>MAX(0,AN508*(1+AN$6/Setup!$C$13)-CL509-EJ509)+IF($K509=21,$D509,0)</f>
        <v/>
      </c>
      <c r="AO509">
        <f>MAX(0,AO508*(1+AO$6/Setup!$C$13)-CM509-EK509)+IF($K509=22,$D509,0)</f>
        <v/>
      </c>
      <c r="AP509">
        <f>MAX(0,AP508*(1+AP$6/Setup!$C$13)-CN509-EL509)+IF($K509=23,$D509,0)</f>
        <v/>
      </c>
      <c r="AQ509">
        <f>MAX(0,AQ508*(1+AQ$6/Setup!$C$13)-CO509-EM509)+IF($K509=24,$D509,0)</f>
        <v/>
      </c>
      <c r="AR509">
        <f>MAX(0,AR508*(1+AR$6/Setup!$C$13)-CP509-EN509)+IF($K509=25,$D509,0)</f>
        <v/>
      </c>
      <c r="AS509">
        <f>MAX(0,AS508*(1+AS$6/Setup!$C$13)-CQ509-EO509)+IF($K509=26,$D509,0)</f>
        <v/>
      </c>
      <c r="AT509">
        <f>MAX(0,AT508*(1+AT$6/Setup!$C$13)-CR509-EP509)+IF($K509=27,$D509,0)</f>
        <v/>
      </c>
      <c r="AU509">
        <f>MAX(0,AU508*(1+AU$6/Setup!$C$13)-CS509-EQ509)+IF($K509=28,$D509,0)</f>
        <v/>
      </c>
      <c r="AV509">
        <f>MAX(0,AV508*(1+AV$6/Setup!$C$13)-CT509-ER509)+IF($K509=29,$D509,0)</f>
        <v/>
      </c>
      <c r="AW509">
        <f>MAX(0,AW508*(1+AW$6/Setup!$C$13)-CU509-ES509)+IF($K509=30,$D509,0)</f>
        <v/>
      </c>
      <c r="AX509">
        <f>MAX(0,AX508*(1+AX$6/Setup!$C$13)-CV509-ET509)+IF($K509=31,$D509,0)</f>
        <v/>
      </c>
      <c r="AY509">
        <f>MAX(0,AY508*(1+AY$6/Setup!$C$13)-CW509-EU509)+IF($K509=32,$D509,0)</f>
        <v/>
      </c>
      <c r="AZ509">
        <f>MAX(0,AZ508*(1+AZ$6/Setup!$C$13)-CX509-EV509)+IF($K509=33,$D509,0)</f>
        <v/>
      </c>
      <c r="BA509">
        <f>MAX(0,BA508*(1+BA$6/Setup!$C$13)-CY509-EW509)+IF($K509=34,$D509,0)</f>
        <v/>
      </c>
      <c r="BB509">
        <f>MAX(0,BB508*(1+BB$6/Setup!$C$13)-CZ509-EX509)+IF($K509=35,$D509,0)</f>
        <v/>
      </c>
      <c r="BC509">
        <f>MAX(0,BC508*(1+BC$6/Setup!$C$13)-DA509-EY509)+IF($K509=36,$D509,0)</f>
        <v/>
      </c>
      <c r="BD509">
        <f>MAX(0,BD508*(1+BD$6/Setup!$C$13)-DB509-EZ509)+IF($K509=37,$D509,0)</f>
        <v/>
      </c>
      <c r="BE509">
        <f>MAX(0,BE508*(1+BE$6/Setup!$C$13)-DC509-FA509)+IF($K509=38,$D509,0)</f>
        <v/>
      </c>
      <c r="BF509">
        <f>MAX(0,BF508*(1+BF$6/Setup!$C$13)-DD509-FB509)+IF($K509=39,$D509,0)</f>
        <v/>
      </c>
      <c r="BG509">
        <f>MAX(0,BG508*(1+BG$6/Setup!$C$13)-DE509-FC509)+IF($K509=40,$D509,0)</f>
        <v/>
      </c>
      <c r="BH509">
        <f>MAX(0,BH508*(1+BH$6/Setup!$C$13)-DF509-FD509)+IF($K509=41,$D509,0)</f>
        <v/>
      </c>
      <c r="BI509">
        <f>MAX(0,BI508*(1+BI$6/Setup!$C$13)-DG509-FE509)+IF($K509=42,$D509,0)</f>
        <v/>
      </c>
      <c r="BJ509">
        <f>MAX(0,BJ508*(1+BJ$6/Setup!$C$13)-DH509-FF509)+IF($K509=43,$D509,0)</f>
        <v/>
      </c>
      <c r="BK509">
        <f>MAX(0,BK508*(1+BK$6/Setup!$C$13)-DI509-FG509)+IF($K509=44,$D509,0)</f>
        <v/>
      </c>
      <c r="BL509">
        <f>MAX(0,BL508*(1+BL$6/Setup!$C$13)-DJ509-FH509)+IF($K509=45,$D509,0)</f>
        <v/>
      </c>
      <c r="BM509">
        <f>MAX(0,BM508*(1+BM$6/Setup!$C$13)-DK509-FI509)+IF($K509=46,$D509,0)</f>
        <v/>
      </c>
      <c r="BN509">
        <f>MAX(0,BN508*(1+BN$6/Setup!$C$13)-DL509-FJ509)+IF($K509=47,$D509,0)</f>
        <v/>
      </c>
      <c r="BO509">
        <f>MAX(0,BO508*(1+BO$6/Setup!$C$13)-DM509-FK509)+IF($K509=48,$D509,0)</f>
        <v/>
      </c>
      <c r="BP509">
        <f>MAX(0,BP508*(1+BP$6/Setup!$C$13)-DN509-FL509)+IF($K509=49,$D509,0)</f>
        <v/>
      </c>
      <c r="BQ509">
        <f>MAX(0,BQ508*(1+BQ$6/Setup!$C$13)-DO509-FM509)+IF($K509=50,$D509,0)</f>
        <v/>
      </c>
      <c r="BR509">
        <f>MIN(T508*(1+T$6/Setup!$C$13),T$7)</f>
        <v/>
      </c>
      <c r="BS509">
        <f>MIN(U508*(1+U$6/Setup!$C$13),U$7)</f>
        <v/>
      </c>
      <c r="BT509">
        <f>MIN(V508*(1+V$6/Setup!$C$13),V$7)</f>
        <v/>
      </c>
      <c r="BU509">
        <f>MIN(W508*(1+W$6/Setup!$C$13),W$7)</f>
        <v/>
      </c>
      <c r="BV509">
        <f>MIN(X508*(1+X$6/Setup!$C$13),X$7)</f>
        <v/>
      </c>
      <c r="BW509">
        <f>MIN(Y508*(1+Y$6/Setup!$C$13),Y$7)</f>
        <v/>
      </c>
      <c r="BX509">
        <f>MIN(Z508*(1+Z$6/Setup!$C$13),Z$7)</f>
        <v/>
      </c>
      <c r="BY509">
        <f>MIN(AA508*(1+AA$6/Setup!$C$13),AA$7)</f>
        <v/>
      </c>
      <c r="BZ509">
        <f>MIN(AB508*(1+AB$6/Setup!$C$13),AB$7)</f>
        <v/>
      </c>
      <c r="CA509">
        <f>MIN(AC508*(1+AC$6/Setup!$C$13),AC$7)</f>
        <v/>
      </c>
      <c r="CB509">
        <f>MIN(AD508*(1+AD$6/Setup!$C$13),AD$7)</f>
        <v/>
      </c>
      <c r="CC509">
        <f>MIN(AE508*(1+AE$6/Setup!$C$13),AE$7)</f>
        <v/>
      </c>
      <c r="CD509">
        <f>MIN(AF508*(1+AF$6/Setup!$C$13),AF$7)</f>
        <v/>
      </c>
      <c r="CE509">
        <f>MIN(AG508*(1+AG$6/Setup!$C$13),AG$7)</f>
        <v/>
      </c>
      <c r="CF509">
        <f>MIN(AH508*(1+AH$6/Setup!$C$13),AH$7)</f>
        <v/>
      </c>
      <c r="CG509">
        <f>MIN(AI508*(1+AI$6/Setup!$C$13),AI$7)</f>
        <v/>
      </c>
      <c r="CH509">
        <f>MIN(AJ508*(1+AJ$6/Setup!$C$13),AJ$7)</f>
        <v/>
      </c>
      <c r="CI509">
        <f>MIN(AK508*(1+AK$6/Setup!$C$13),AK$7)</f>
        <v/>
      </c>
      <c r="CJ509">
        <f>MIN(AL508*(1+AL$6/Setup!$C$13),AL$7)</f>
        <v/>
      </c>
      <c r="CK509">
        <f>MIN(AM508*(1+AM$6/Setup!$C$13),AM$7)</f>
        <v/>
      </c>
      <c r="CL509">
        <f>MIN(AN508*(1+AN$6/Setup!$C$13),AN$7)</f>
        <v/>
      </c>
      <c r="CM509">
        <f>MIN(AO508*(1+AO$6/Setup!$C$13),AO$7)</f>
        <v/>
      </c>
      <c r="CN509">
        <f>MIN(AP508*(1+AP$6/Setup!$C$13),AP$7)</f>
        <v/>
      </c>
      <c r="CO509">
        <f>MIN(AQ508*(1+AQ$6/Setup!$C$13),AQ$7)</f>
        <v/>
      </c>
      <c r="CP509">
        <f>MIN(AR508*(1+AR$6/Setup!$C$13),AR$7)</f>
        <v/>
      </c>
      <c r="CQ509">
        <f>MIN(AS508*(1+AS$6/Setup!$C$13),AS$7)</f>
        <v/>
      </c>
      <c r="CR509">
        <f>MIN(AT508*(1+AT$6/Setup!$C$13),AT$7)</f>
        <v/>
      </c>
      <c r="CS509">
        <f>MIN(AU508*(1+AU$6/Setup!$C$13),AU$7)</f>
        <v/>
      </c>
      <c r="CT509">
        <f>MIN(AV508*(1+AV$6/Setup!$C$13),AV$7)</f>
        <v/>
      </c>
      <c r="CU509">
        <f>MIN(AW508*(1+AW$6/Setup!$C$13),AW$7)</f>
        <v/>
      </c>
      <c r="CV509">
        <f>MIN(AX508*(1+AX$6/Setup!$C$13),AX$7)</f>
        <v/>
      </c>
      <c r="CW509">
        <f>MIN(AY508*(1+AY$6/Setup!$C$13),AY$7)</f>
        <v/>
      </c>
      <c r="CX509">
        <f>MIN(AZ508*(1+AZ$6/Setup!$C$13),AZ$7)</f>
        <v/>
      </c>
      <c r="CY509">
        <f>MIN(BA508*(1+BA$6/Setup!$C$13),BA$7)</f>
        <v/>
      </c>
      <c r="CZ509">
        <f>MIN(BB508*(1+BB$6/Setup!$C$13),BB$7)</f>
        <v/>
      </c>
      <c r="DA509">
        <f>MIN(BC508*(1+BC$6/Setup!$C$13),BC$7)</f>
        <v/>
      </c>
      <c r="DB509">
        <f>MIN(BD508*(1+BD$6/Setup!$C$13),BD$7)</f>
        <v/>
      </c>
      <c r="DC509">
        <f>MIN(BE508*(1+BE$6/Setup!$C$13),BE$7)</f>
        <v/>
      </c>
      <c r="DD509">
        <f>MIN(BF508*(1+BF$6/Setup!$C$13),BF$7)</f>
        <v/>
      </c>
      <c r="DE509">
        <f>MIN(BG508*(1+BG$6/Setup!$C$13),BG$7)</f>
        <v/>
      </c>
      <c r="DF509">
        <f>MIN(BH508*(1+BH$6/Setup!$C$13),BH$7)</f>
        <v/>
      </c>
      <c r="DG509">
        <f>MIN(BI508*(1+BI$6/Setup!$C$13),BI$7)</f>
        <v/>
      </c>
      <c r="DH509">
        <f>MIN(BJ508*(1+BJ$6/Setup!$C$13),BJ$7)</f>
        <v/>
      </c>
      <c r="DI509">
        <f>MIN(BK508*(1+BK$6/Setup!$C$13),BK$7)</f>
        <v/>
      </c>
      <c r="DJ509">
        <f>MIN(BL508*(1+BL$6/Setup!$C$13),BL$7)</f>
        <v/>
      </c>
      <c r="DK509">
        <f>MIN(BM508*(1+BM$6/Setup!$C$13),BM$7)</f>
        <v/>
      </c>
      <c r="DL509">
        <f>MIN(BN508*(1+BN$6/Setup!$C$13),BN$7)</f>
        <v/>
      </c>
      <c r="DM509">
        <f>MIN(BO508*(1+BO$6/Setup!$C$13),BO$7)</f>
        <v/>
      </c>
      <c r="DN509">
        <f>MIN(BP508*(1+BP$6/Setup!$C$13),BP$7)</f>
        <v/>
      </c>
      <c r="DO509">
        <f>MIN(BQ508*(1+BQ$6/Setup!$C$13),BQ$7)</f>
        <v/>
      </c>
      <c r="DP509">
        <f>MIN(T508*(1+T$6/Setup!$C$13)-BR509,$H509)</f>
        <v/>
      </c>
      <c r="DQ509">
        <f>MIN(U508*(1+U$6/Setup!$C$13)-BS509,MAX(0,$H509-SUM($DP509:DP509)))</f>
        <v/>
      </c>
      <c r="DR509">
        <f>MIN(V508*(1+V$6/Setup!$C$13)-BT509,MAX(0,$H509-SUM($DP509:DQ509)))</f>
        <v/>
      </c>
      <c r="DS509">
        <f>MIN(W508*(1+W$6/Setup!$C$13)-BU509,MAX(0,$H509-SUM($DP509:DR509)))</f>
        <v/>
      </c>
      <c r="DT509">
        <f>MIN(X508*(1+X$6/Setup!$C$13)-BV509,MAX(0,$H509-SUM($DP509:DS509)))</f>
        <v/>
      </c>
      <c r="DU509">
        <f>MIN(Y508*(1+Y$6/Setup!$C$13)-BW509,MAX(0,$H509-SUM($DP509:DT509)))</f>
        <v/>
      </c>
      <c r="DV509">
        <f>MIN(Z508*(1+Z$6/Setup!$C$13)-BX509,MAX(0,$H509-SUM($DP509:DU509)))</f>
        <v/>
      </c>
      <c r="DW509">
        <f>MIN(AA508*(1+AA$6/Setup!$C$13)-BY509,MAX(0,$H509-SUM($DP509:DV509)))</f>
        <v/>
      </c>
      <c r="DX509">
        <f>MIN(AB508*(1+AB$6/Setup!$C$13)-BZ509,MAX(0,$H509-SUM($DP509:DW509)))</f>
        <v/>
      </c>
      <c r="DY509">
        <f>MIN(AC508*(1+AC$6/Setup!$C$13)-CA509,MAX(0,$H509-SUM($DP509:DX509)))</f>
        <v/>
      </c>
      <c r="DZ509">
        <f>MIN(AD508*(1+AD$6/Setup!$C$13)-CB509,MAX(0,$H509-SUM($DP509:DY509)))</f>
        <v/>
      </c>
      <c r="EA509">
        <f>MIN(AE508*(1+AE$6/Setup!$C$13)-CC509,MAX(0,$H509-SUM($DP509:DZ509)))</f>
        <v/>
      </c>
      <c r="EB509">
        <f>MIN(AF508*(1+AF$6/Setup!$C$13)-CD509,MAX(0,$H509-SUM($DP509:EA509)))</f>
        <v/>
      </c>
      <c r="EC509">
        <f>MIN(AG508*(1+AG$6/Setup!$C$13)-CE509,MAX(0,$H509-SUM($DP509:EB509)))</f>
        <v/>
      </c>
      <c r="ED509">
        <f>MIN(AH508*(1+AH$6/Setup!$C$13)-CF509,MAX(0,$H509-SUM($DP509:EC509)))</f>
        <v/>
      </c>
      <c r="EE509">
        <f>MIN(AI508*(1+AI$6/Setup!$C$13)-CG509,MAX(0,$H509-SUM($DP509:ED509)))</f>
        <v/>
      </c>
      <c r="EF509">
        <f>MIN(AJ508*(1+AJ$6/Setup!$C$13)-CH509,MAX(0,$H509-SUM($DP509:EE509)))</f>
        <v/>
      </c>
      <c r="EG509">
        <f>MIN(AK508*(1+AK$6/Setup!$C$13)-CI509,MAX(0,$H509-SUM($DP509:EF509)))</f>
        <v/>
      </c>
      <c r="EH509">
        <f>MIN(AL508*(1+AL$6/Setup!$C$13)-CJ509,MAX(0,$H509-SUM($DP509:EG509)))</f>
        <v/>
      </c>
      <c r="EI509">
        <f>MIN(AM508*(1+AM$6/Setup!$C$13)-CK509,MAX(0,$H509-SUM($DP509:EH509)))</f>
        <v/>
      </c>
      <c r="EJ509">
        <f>MIN(AN508*(1+AN$6/Setup!$C$13)-CL509,MAX(0,$H509-SUM($DP509:EI509)))</f>
        <v/>
      </c>
      <c r="EK509">
        <f>MIN(AO508*(1+AO$6/Setup!$C$13)-CM509,MAX(0,$H509-SUM($DP509:EJ509)))</f>
        <v/>
      </c>
      <c r="EL509">
        <f>MIN(AP508*(1+AP$6/Setup!$C$13)-CN509,MAX(0,$H509-SUM($DP509:EK509)))</f>
        <v/>
      </c>
      <c r="EM509">
        <f>MIN(AQ508*(1+AQ$6/Setup!$C$13)-CO509,MAX(0,$H509-SUM($DP509:EL509)))</f>
        <v/>
      </c>
      <c r="EN509">
        <f>MIN(AR508*(1+AR$6/Setup!$C$13)-CP509,MAX(0,$H509-SUM($DP509:EM509)))</f>
        <v/>
      </c>
      <c r="EO509">
        <f>MIN(AS508*(1+AS$6/Setup!$C$13)-CQ509,MAX(0,$H509-SUM($DP509:EN509)))</f>
        <v/>
      </c>
      <c r="EP509">
        <f>MIN(AT508*(1+AT$6/Setup!$C$13)-CR509,MAX(0,$H509-SUM($DP509:EO509)))</f>
        <v/>
      </c>
      <c r="EQ509">
        <f>MIN(AU508*(1+AU$6/Setup!$C$13)-CS509,MAX(0,$H509-SUM($DP509:EP509)))</f>
        <v/>
      </c>
      <c r="ER509">
        <f>MIN(AV508*(1+AV$6/Setup!$C$13)-CT509,MAX(0,$H509-SUM($DP509:EQ509)))</f>
        <v/>
      </c>
      <c r="ES509">
        <f>MIN(AW508*(1+AW$6/Setup!$C$13)-CU509,MAX(0,$H509-SUM($DP509:ER509)))</f>
        <v/>
      </c>
      <c r="ET509">
        <f>MIN(AX508*(1+AX$6/Setup!$C$13)-CV509,MAX(0,$H509-SUM($DP509:ES509)))</f>
        <v/>
      </c>
      <c r="EU509">
        <f>MIN(AY508*(1+AY$6/Setup!$C$13)-CW509,MAX(0,$H509-SUM($DP509:ET509)))</f>
        <v/>
      </c>
      <c r="EV509">
        <f>MIN(AZ508*(1+AZ$6/Setup!$C$13)-CX509,MAX(0,$H509-SUM($DP509:EU509)))</f>
        <v/>
      </c>
      <c r="EW509">
        <f>MIN(BA508*(1+BA$6/Setup!$C$13)-CY509,MAX(0,$H509-SUM($DP509:EV509)))</f>
        <v/>
      </c>
      <c r="EX509">
        <f>MIN(BB508*(1+BB$6/Setup!$C$13)-CZ509,MAX(0,$H509-SUM($DP509:EW509)))</f>
        <v/>
      </c>
      <c r="EY509">
        <f>MIN(BC508*(1+BC$6/Setup!$C$13)-DA509,MAX(0,$H509-SUM($DP509:EX509)))</f>
        <v/>
      </c>
      <c r="EZ509">
        <f>MIN(BD508*(1+BD$6/Setup!$C$13)-DB509,MAX(0,$H509-SUM($DP509:EY509)))</f>
        <v/>
      </c>
      <c r="FA509">
        <f>MIN(BE508*(1+BE$6/Setup!$C$13)-DC509,MAX(0,$H509-SUM($DP509:EZ509)))</f>
        <v/>
      </c>
      <c r="FB509">
        <f>MIN(BF508*(1+BF$6/Setup!$C$13)-DD509,MAX(0,$H509-SUM($DP509:FA509)))</f>
        <v/>
      </c>
      <c r="FC509">
        <f>MIN(BG508*(1+BG$6/Setup!$C$13)-DE509,MAX(0,$H509-SUM($DP509:FB509)))</f>
        <v/>
      </c>
      <c r="FD509">
        <f>MIN(BH508*(1+BH$6/Setup!$C$13)-DF509,MAX(0,$H509-SUM($DP509:FC509)))</f>
        <v/>
      </c>
      <c r="FE509">
        <f>MIN(BI508*(1+BI$6/Setup!$C$13)-DG509,MAX(0,$H509-SUM($DP509:FD509)))</f>
        <v/>
      </c>
      <c r="FF509">
        <f>MIN(BJ508*(1+BJ$6/Setup!$C$13)-DH509,MAX(0,$H509-SUM($DP509:FE509)))</f>
        <v/>
      </c>
      <c r="FG509">
        <f>MIN(BK508*(1+BK$6/Setup!$C$13)-DI509,MAX(0,$H509-SUM($DP509:FF509)))</f>
        <v/>
      </c>
      <c r="FH509">
        <f>MIN(BL508*(1+BL$6/Setup!$C$13)-DJ509,MAX(0,$H509-SUM($DP509:FG509)))</f>
        <v/>
      </c>
      <c r="FI509">
        <f>MIN(BM508*(1+BM$6/Setup!$C$13)-DK509,MAX(0,$H509-SUM($DP509:FH509)))</f>
        <v/>
      </c>
      <c r="FJ509">
        <f>MIN(BN508*(1+BN$6/Setup!$C$13)-DL509,MAX(0,$H509-SUM($DP509:FI509)))</f>
        <v/>
      </c>
      <c r="FK509">
        <f>MIN(BO508*(1+BO$6/Setup!$C$13)-DM509,MAX(0,$H509-SUM($DP509:FJ509)))</f>
        <v/>
      </c>
      <c r="FL509">
        <f>MIN(BP508*(1+BP$6/Setup!$C$13)-DN509,MAX(0,$H509-SUM($DP509:FK509)))</f>
        <v/>
      </c>
      <c r="FM509">
        <f>MIN(BQ508*(1+BQ$6/Setup!$C$13)-DO509,MAX(0,$H509-SUM($DP509:FL509)))</f>
        <v/>
      </c>
    </row>
    <row r="510">
      <c r="A510">
        <f>A509+1</f>
        <v/>
      </c>
      <c r="B510">
        <f>IF(Setup!$C$6="Every week",Setup!$C$7+7*(A510-1),IF(Setup!$C$6="Every 2 weeks",Setup!$C$7+14*(A510-1),IF(Setup!$C$6="Every month",EDATE(Setup!$C$7,A510-1),EOMONTH(Setup!$C$7,INT((A510-1+Setup!$C$20)/2)-1)+MIN(IF(MOD(A510-1+Setup!$C$20,2)=0,Setup!$C$18,Setup!$C$19),DAY(EOMONTH(Setup!$C$7,INT((A510-1+Setup!$C$20)/2)))))))</f>
        <v/>
      </c>
      <c r="C510">
        <f>N('Paycheck Plan'!J506)</f>
        <v/>
      </c>
      <c r="D510">
        <f>N('Paycheck Plan'!K506)</f>
        <v/>
      </c>
      <c r="E510">
        <f>MIN(MAX(0,Setup!$C$10-F509),MAX(0,Setup!$C$8+C510-G510))</f>
        <v/>
      </c>
      <c r="F510">
        <f>F509+E510</f>
        <v/>
      </c>
      <c r="G510">
        <f>MIN(Setup!$C$14,MAX(0,Setup!$C$8+C510))</f>
        <v/>
      </c>
      <c r="H510">
        <f>MAX(0,Setup!$C$8+C510-G510-E510)+SUM($T$7:$BQ$7)-SUM(BR510:DO510)</f>
        <v/>
      </c>
      <c r="I510">
        <f>SUMPRODUCT(T509:BQ509,$T$6:$BQ$6)/Setup!$C$13</f>
        <v/>
      </c>
      <c r="J510">
        <f>SUM(T510:BQ510)</f>
        <v/>
      </c>
      <c r="K510">
        <f>IF(MAX(DP510:FM510)&gt;0,MATCH(MAX(DP510:FM510),DP510:FM510,0),1)</f>
        <v/>
      </c>
      <c r="T510">
        <f>MAX(0,T509*(1+T$6/Setup!$C$13)-BR510-DP510)+IF($K510=1,$D510,0)</f>
        <v/>
      </c>
      <c r="U510">
        <f>MAX(0,U509*(1+U$6/Setup!$C$13)-BS510-DQ510)+IF($K510=2,$D510,0)</f>
        <v/>
      </c>
      <c r="V510">
        <f>MAX(0,V509*(1+V$6/Setup!$C$13)-BT510-DR510)+IF($K510=3,$D510,0)</f>
        <v/>
      </c>
      <c r="W510">
        <f>MAX(0,W509*(1+W$6/Setup!$C$13)-BU510-DS510)+IF($K510=4,$D510,0)</f>
        <v/>
      </c>
      <c r="X510">
        <f>MAX(0,X509*(1+X$6/Setup!$C$13)-BV510-DT510)+IF($K510=5,$D510,0)</f>
        <v/>
      </c>
      <c r="Y510">
        <f>MAX(0,Y509*(1+Y$6/Setup!$C$13)-BW510-DU510)+IF($K510=6,$D510,0)</f>
        <v/>
      </c>
      <c r="Z510">
        <f>MAX(0,Z509*(1+Z$6/Setup!$C$13)-BX510-DV510)+IF($K510=7,$D510,0)</f>
        <v/>
      </c>
      <c r="AA510">
        <f>MAX(0,AA509*(1+AA$6/Setup!$C$13)-BY510-DW510)+IF($K510=8,$D510,0)</f>
        <v/>
      </c>
      <c r="AB510">
        <f>MAX(0,AB509*(1+AB$6/Setup!$C$13)-BZ510-DX510)+IF($K510=9,$D510,0)</f>
        <v/>
      </c>
      <c r="AC510">
        <f>MAX(0,AC509*(1+AC$6/Setup!$C$13)-CA510-DY510)+IF($K510=10,$D510,0)</f>
        <v/>
      </c>
      <c r="AD510">
        <f>MAX(0,AD509*(1+AD$6/Setup!$C$13)-CB510-DZ510)+IF($K510=11,$D510,0)</f>
        <v/>
      </c>
      <c r="AE510">
        <f>MAX(0,AE509*(1+AE$6/Setup!$C$13)-CC510-EA510)+IF($K510=12,$D510,0)</f>
        <v/>
      </c>
      <c r="AF510">
        <f>MAX(0,AF509*(1+AF$6/Setup!$C$13)-CD510-EB510)+IF($K510=13,$D510,0)</f>
        <v/>
      </c>
      <c r="AG510">
        <f>MAX(0,AG509*(1+AG$6/Setup!$C$13)-CE510-EC510)+IF($K510=14,$D510,0)</f>
        <v/>
      </c>
      <c r="AH510">
        <f>MAX(0,AH509*(1+AH$6/Setup!$C$13)-CF510-ED510)+IF($K510=15,$D510,0)</f>
        <v/>
      </c>
      <c r="AI510">
        <f>MAX(0,AI509*(1+AI$6/Setup!$C$13)-CG510-EE510)+IF($K510=16,$D510,0)</f>
        <v/>
      </c>
      <c r="AJ510">
        <f>MAX(0,AJ509*(1+AJ$6/Setup!$C$13)-CH510-EF510)+IF($K510=17,$D510,0)</f>
        <v/>
      </c>
      <c r="AK510">
        <f>MAX(0,AK509*(1+AK$6/Setup!$C$13)-CI510-EG510)+IF($K510=18,$D510,0)</f>
        <v/>
      </c>
      <c r="AL510">
        <f>MAX(0,AL509*(1+AL$6/Setup!$C$13)-CJ510-EH510)+IF($K510=19,$D510,0)</f>
        <v/>
      </c>
      <c r="AM510">
        <f>MAX(0,AM509*(1+AM$6/Setup!$C$13)-CK510-EI510)+IF($K510=20,$D510,0)</f>
        <v/>
      </c>
      <c r="AN510">
        <f>MAX(0,AN509*(1+AN$6/Setup!$C$13)-CL510-EJ510)+IF($K510=21,$D510,0)</f>
        <v/>
      </c>
      <c r="AO510">
        <f>MAX(0,AO509*(1+AO$6/Setup!$C$13)-CM510-EK510)+IF($K510=22,$D510,0)</f>
        <v/>
      </c>
      <c r="AP510">
        <f>MAX(0,AP509*(1+AP$6/Setup!$C$13)-CN510-EL510)+IF($K510=23,$D510,0)</f>
        <v/>
      </c>
      <c r="AQ510">
        <f>MAX(0,AQ509*(1+AQ$6/Setup!$C$13)-CO510-EM510)+IF($K510=24,$D510,0)</f>
        <v/>
      </c>
      <c r="AR510">
        <f>MAX(0,AR509*(1+AR$6/Setup!$C$13)-CP510-EN510)+IF($K510=25,$D510,0)</f>
        <v/>
      </c>
      <c r="AS510">
        <f>MAX(0,AS509*(1+AS$6/Setup!$C$13)-CQ510-EO510)+IF($K510=26,$D510,0)</f>
        <v/>
      </c>
      <c r="AT510">
        <f>MAX(0,AT509*(1+AT$6/Setup!$C$13)-CR510-EP510)+IF($K510=27,$D510,0)</f>
        <v/>
      </c>
      <c r="AU510">
        <f>MAX(0,AU509*(1+AU$6/Setup!$C$13)-CS510-EQ510)+IF($K510=28,$D510,0)</f>
        <v/>
      </c>
      <c r="AV510">
        <f>MAX(0,AV509*(1+AV$6/Setup!$C$13)-CT510-ER510)+IF($K510=29,$D510,0)</f>
        <v/>
      </c>
      <c r="AW510">
        <f>MAX(0,AW509*(1+AW$6/Setup!$C$13)-CU510-ES510)+IF($K510=30,$D510,0)</f>
        <v/>
      </c>
      <c r="AX510">
        <f>MAX(0,AX509*(1+AX$6/Setup!$C$13)-CV510-ET510)+IF($K510=31,$D510,0)</f>
        <v/>
      </c>
      <c r="AY510">
        <f>MAX(0,AY509*(1+AY$6/Setup!$C$13)-CW510-EU510)+IF($K510=32,$D510,0)</f>
        <v/>
      </c>
      <c r="AZ510">
        <f>MAX(0,AZ509*(1+AZ$6/Setup!$C$13)-CX510-EV510)+IF($K510=33,$D510,0)</f>
        <v/>
      </c>
      <c r="BA510">
        <f>MAX(0,BA509*(1+BA$6/Setup!$C$13)-CY510-EW510)+IF($K510=34,$D510,0)</f>
        <v/>
      </c>
      <c r="BB510">
        <f>MAX(0,BB509*(1+BB$6/Setup!$C$13)-CZ510-EX510)+IF($K510=35,$D510,0)</f>
        <v/>
      </c>
      <c r="BC510">
        <f>MAX(0,BC509*(1+BC$6/Setup!$C$13)-DA510-EY510)+IF($K510=36,$D510,0)</f>
        <v/>
      </c>
      <c r="BD510">
        <f>MAX(0,BD509*(1+BD$6/Setup!$C$13)-DB510-EZ510)+IF($K510=37,$D510,0)</f>
        <v/>
      </c>
      <c r="BE510">
        <f>MAX(0,BE509*(1+BE$6/Setup!$C$13)-DC510-FA510)+IF($K510=38,$D510,0)</f>
        <v/>
      </c>
      <c r="BF510">
        <f>MAX(0,BF509*(1+BF$6/Setup!$C$13)-DD510-FB510)+IF($K510=39,$D510,0)</f>
        <v/>
      </c>
      <c r="BG510">
        <f>MAX(0,BG509*(1+BG$6/Setup!$C$13)-DE510-FC510)+IF($K510=40,$D510,0)</f>
        <v/>
      </c>
      <c r="BH510">
        <f>MAX(0,BH509*(1+BH$6/Setup!$C$13)-DF510-FD510)+IF($K510=41,$D510,0)</f>
        <v/>
      </c>
      <c r="BI510">
        <f>MAX(0,BI509*(1+BI$6/Setup!$C$13)-DG510-FE510)+IF($K510=42,$D510,0)</f>
        <v/>
      </c>
      <c r="BJ510">
        <f>MAX(0,BJ509*(1+BJ$6/Setup!$C$13)-DH510-FF510)+IF($K510=43,$D510,0)</f>
        <v/>
      </c>
      <c r="BK510">
        <f>MAX(0,BK509*(1+BK$6/Setup!$C$13)-DI510-FG510)+IF($K510=44,$D510,0)</f>
        <v/>
      </c>
      <c r="BL510">
        <f>MAX(0,BL509*(1+BL$6/Setup!$C$13)-DJ510-FH510)+IF($K510=45,$D510,0)</f>
        <v/>
      </c>
      <c r="BM510">
        <f>MAX(0,BM509*(1+BM$6/Setup!$C$13)-DK510-FI510)+IF($K510=46,$D510,0)</f>
        <v/>
      </c>
      <c r="BN510">
        <f>MAX(0,BN509*(1+BN$6/Setup!$C$13)-DL510-FJ510)+IF($K510=47,$D510,0)</f>
        <v/>
      </c>
      <c r="BO510">
        <f>MAX(0,BO509*(1+BO$6/Setup!$C$13)-DM510-FK510)+IF($K510=48,$D510,0)</f>
        <v/>
      </c>
      <c r="BP510">
        <f>MAX(0,BP509*(1+BP$6/Setup!$C$13)-DN510-FL510)+IF($K510=49,$D510,0)</f>
        <v/>
      </c>
      <c r="BQ510">
        <f>MAX(0,BQ509*(1+BQ$6/Setup!$C$13)-DO510-FM510)+IF($K510=50,$D510,0)</f>
        <v/>
      </c>
      <c r="BR510">
        <f>MIN(T509*(1+T$6/Setup!$C$13),T$7)</f>
        <v/>
      </c>
      <c r="BS510">
        <f>MIN(U509*(1+U$6/Setup!$C$13),U$7)</f>
        <v/>
      </c>
      <c r="BT510">
        <f>MIN(V509*(1+V$6/Setup!$C$13),V$7)</f>
        <v/>
      </c>
      <c r="BU510">
        <f>MIN(W509*(1+W$6/Setup!$C$13),W$7)</f>
        <v/>
      </c>
      <c r="BV510">
        <f>MIN(X509*(1+X$6/Setup!$C$13),X$7)</f>
        <v/>
      </c>
      <c r="BW510">
        <f>MIN(Y509*(1+Y$6/Setup!$C$13),Y$7)</f>
        <v/>
      </c>
      <c r="BX510">
        <f>MIN(Z509*(1+Z$6/Setup!$C$13),Z$7)</f>
        <v/>
      </c>
      <c r="BY510">
        <f>MIN(AA509*(1+AA$6/Setup!$C$13),AA$7)</f>
        <v/>
      </c>
      <c r="BZ510">
        <f>MIN(AB509*(1+AB$6/Setup!$C$13),AB$7)</f>
        <v/>
      </c>
      <c r="CA510">
        <f>MIN(AC509*(1+AC$6/Setup!$C$13),AC$7)</f>
        <v/>
      </c>
      <c r="CB510">
        <f>MIN(AD509*(1+AD$6/Setup!$C$13),AD$7)</f>
        <v/>
      </c>
      <c r="CC510">
        <f>MIN(AE509*(1+AE$6/Setup!$C$13),AE$7)</f>
        <v/>
      </c>
      <c r="CD510">
        <f>MIN(AF509*(1+AF$6/Setup!$C$13),AF$7)</f>
        <v/>
      </c>
      <c r="CE510">
        <f>MIN(AG509*(1+AG$6/Setup!$C$13),AG$7)</f>
        <v/>
      </c>
      <c r="CF510">
        <f>MIN(AH509*(1+AH$6/Setup!$C$13),AH$7)</f>
        <v/>
      </c>
      <c r="CG510">
        <f>MIN(AI509*(1+AI$6/Setup!$C$13),AI$7)</f>
        <v/>
      </c>
      <c r="CH510">
        <f>MIN(AJ509*(1+AJ$6/Setup!$C$13),AJ$7)</f>
        <v/>
      </c>
      <c r="CI510">
        <f>MIN(AK509*(1+AK$6/Setup!$C$13),AK$7)</f>
        <v/>
      </c>
      <c r="CJ510">
        <f>MIN(AL509*(1+AL$6/Setup!$C$13),AL$7)</f>
        <v/>
      </c>
      <c r="CK510">
        <f>MIN(AM509*(1+AM$6/Setup!$C$13),AM$7)</f>
        <v/>
      </c>
      <c r="CL510">
        <f>MIN(AN509*(1+AN$6/Setup!$C$13),AN$7)</f>
        <v/>
      </c>
      <c r="CM510">
        <f>MIN(AO509*(1+AO$6/Setup!$C$13),AO$7)</f>
        <v/>
      </c>
      <c r="CN510">
        <f>MIN(AP509*(1+AP$6/Setup!$C$13),AP$7)</f>
        <v/>
      </c>
      <c r="CO510">
        <f>MIN(AQ509*(1+AQ$6/Setup!$C$13),AQ$7)</f>
        <v/>
      </c>
      <c r="CP510">
        <f>MIN(AR509*(1+AR$6/Setup!$C$13),AR$7)</f>
        <v/>
      </c>
      <c r="CQ510">
        <f>MIN(AS509*(1+AS$6/Setup!$C$13),AS$7)</f>
        <v/>
      </c>
      <c r="CR510">
        <f>MIN(AT509*(1+AT$6/Setup!$C$13),AT$7)</f>
        <v/>
      </c>
      <c r="CS510">
        <f>MIN(AU509*(1+AU$6/Setup!$C$13),AU$7)</f>
        <v/>
      </c>
      <c r="CT510">
        <f>MIN(AV509*(1+AV$6/Setup!$C$13),AV$7)</f>
        <v/>
      </c>
      <c r="CU510">
        <f>MIN(AW509*(1+AW$6/Setup!$C$13),AW$7)</f>
        <v/>
      </c>
      <c r="CV510">
        <f>MIN(AX509*(1+AX$6/Setup!$C$13),AX$7)</f>
        <v/>
      </c>
      <c r="CW510">
        <f>MIN(AY509*(1+AY$6/Setup!$C$13),AY$7)</f>
        <v/>
      </c>
      <c r="CX510">
        <f>MIN(AZ509*(1+AZ$6/Setup!$C$13),AZ$7)</f>
        <v/>
      </c>
      <c r="CY510">
        <f>MIN(BA509*(1+BA$6/Setup!$C$13),BA$7)</f>
        <v/>
      </c>
      <c r="CZ510">
        <f>MIN(BB509*(1+BB$6/Setup!$C$13),BB$7)</f>
        <v/>
      </c>
      <c r="DA510">
        <f>MIN(BC509*(1+BC$6/Setup!$C$13),BC$7)</f>
        <v/>
      </c>
      <c r="DB510">
        <f>MIN(BD509*(1+BD$6/Setup!$C$13),BD$7)</f>
        <v/>
      </c>
      <c r="DC510">
        <f>MIN(BE509*(1+BE$6/Setup!$C$13),BE$7)</f>
        <v/>
      </c>
      <c r="DD510">
        <f>MIN(BF509*(1+BF$6/Setup!$C$13),BF$7)</f>
        <v/>
      </c>
      <c r="DE510">
        <f>MIN(BG509*(1+BG$6/Setup!$C$13),BG$7)</f>
        <v/>
      </c>
      <c r="DF510">
        <f>MIN(BH509*(1+BH$6/Setup!$C$13),BH$7)</f>
        <v/>
      </c>
      <c r="DG510">
        <f>MIN(BI509*(1+BI$6/Setup!$C$13),BI$7)</f>
        <v/>
      </c>
      <c r="DH510">
        <f>MIN(BJ509*(1+BJ$6/Setup!$C$13),BJ$7)</f>
        <v/>
      </c>
      <c r="DI510">
        <f>MIN(BK509*(1+BK$6/Setup!$C$13),BK$7)</f>
        <v/>
      </c>
      <c r="DJ510">
        <f>MIN(BL509*(1+BL$6/Setup!$C$13),BL$7)</f>
        <v/>
      </c>
      <c r="DK510">
        <f>MIN(BM509*(1+BM$6/Setup!$C$13),BM$7)</f>
        <v/>
      </c>
      <c r="DL510">
        <f>MIN(BN509*(1+BN$6/Setup!$C$13),BN$7)</f>
        <v/>
      </c>
      <c r="DM510">
        <f>MIN(BO509*(1+BO$6/Setup!$C$13),BO$7)</f>
        <v/>
      </c>
      <c r="DN510">
        <f>MIN(BP509*(1+BP$6/Setup!$C$13),BP$7)</f>
        <v/>
      </c>
      <c r="DO510">
        <f>MIN(BQ509*(1+BQ$6/Setup!$C$13),BQ$7)</f>
        <v/>
      </c>
      <c r="DP510">
        <f>MIN(T509*(1+T$6/Setup!$C$13)-BR510,$H510)</f>
        <v/>
      </c>
      <c r="DQ510">
        <f>MIN(U509*(1+U$6/Setup!$C$13)-BS510,MAX(0,$H510-SUM($DP510:DP510)))</f>
        <v/>
      </c>
      <c r="DR510">
        <f>MIN(V509*(1+V$6/Setup!$C$13)-BT510,MAX(0,$H510-SUM($DP510:DQ510)))</f>
        <v/>
      </c>
      <c r="DS510">
        <f>MIN(W509*(1+W$6/Setup!$C$13)-BU510,MAX(0,$H510-SUM($DP510:DR510)))</f>
        <v/>
      </c>
      <c r="DT510">
        <f>MIN(X509*(1+X$6/Setup!$C$13)-BV510,MAX(0,$H510-SUM($DP510:DS510)))</f>
        <v/>
      </c>
      <c r="DU510">
        <f>MIN(Y509*(1+Y$6/Setup!$C$13)-BW510,MAX(0,$H510-SUM($DP510:DT510)))</f>
        <v/>
      </c>
      <c r="DV510">
        <f>MIN(Z509*(1+Z$6/Setup!$C$13)-BX510,MAX(0,$H510-SUM($DP510:DU510)))</f>
        <v/>
      </c>
      <c r="DW510">
        <f>MIN(AA509*(1+AA$6/Setup!$C$13)-BY510,MAX(0,$H510-SUM($DP510:DV510)))</f>
        <v/>
      </c>
      <c r="DX510">
        <f>MIN(AB509*(1+AB$6/Setup!$C$13)-BZ510,MAX(0,$H510-SUM($DP510:DW510)))</f>
        <v/>
      </c>
      <c r="DY510">
        <f>MIN(AC509*(1+AC$6/Setup!$C$13)-CA510,MAX(0,$H510-SUM($DP510:DX510)))</f>
        <v/>
      </c>
      <c r="DZ510">
        <f>MIN(AD509*(1+AD$6/Setup!$C$13)-CB510,MAX(0,$H510-SUM($DP510:DY510)))</f>
        <v/>
      </c>
      <c r="EA510">
        <f>MIN(AE509*(1+AE$6/Setup!$C$13)-CC510,MAX(0,$H510-SUM($DP510:DZ510)))</f>
        <v/>
      </c>
      <c r="EB510">
        <f>MIN(AF509*(1+AF$6/Setup!$C$13)-CD510,MAX(0,$H510-SUM($DP510:EA510)))</f>
        <v/>
      </c>
      <c r="EC510">
        <f>MIN(AG509*(1+AG$6/Setup!$C$13)-CE510,MAX(0,$H510-SUM($DP510:EB510)))</f>
        <v/>
      </c>
      <c r="ED510">
        <f>MIN(AH509*(1+AH$6/Setup!$C$13)-CF510,MAX(0,$H510-SUM($DP510:EC510)))</f>
        <v/>
      </c>
      <c r="EE510">
        <f>MIN(AI509*(1+AI$6/Setup!$C$13)-CG510,MAX(0,$H510-SUM($DP510:ED510)))</f>
        <v/>
      </c>
      <c r="EF510">
        <f>MIN(AJ509*(1+AJ$6/Setup!$C$13)-CH510,MAX(0,$H510-SUM($DP510:EE510)))</f>
        <v/>
      </c>
      <c r="EG510">
        <f>MIN(AK509*(1+AK$6/Setup!$C$13)-CI510,MAX(0,$H510-SUM($DP510:EF510)))</f>
        <v/>
      </c>
      <c r="EH510">
        <f>MIN(AL509*(1+AL$6/Setup!$C$13)-CJ510,MAX(0,$H510-SUM($DP510:EG510)))</f>
        <v/>
      </c>
      <c r="EI510">
        <f>MIN(AM509*(1+AM$6/Setup!$C$13)-CK510,MAX(0,$H510-SUM($DP510:EH510)))</f>
        <v/>
      </c>
      <c r="EJ510">
        <f>MIN(AN509*(1+AN$6/Setup!$C$13)-CL510,MAX(0,$H510-SUM($DP510:EI510)))</f>
        <v/>
      </c>
      <c r="EK510">
        <f>MIN(AO509*(1+AO$6/Setup!$C$13)-CM510,MAX(0,$H510-SUM($DP510:EJ510)))</f>
        <v/>
      </c>
      <c r="EL510">
        <f>MIN(AP509*(1+AP$6/Setup!$C$13)-CN510,MAX(0,$H510-SUM($DP510:EK510)))</f>
        <v/>
      </c>
      <c r="EM510">
        <f>MIN(AQ509*(1+AQ$6/Setup!$C$13)-CO510,MAX(0,$H510-SUM($DP510:EL510)))</f>
        <v/>
      </c>
      <c r="EN510">
        <f>MIN(AR509*(1+AR$6/Setup!$C$13)-CP510,MAX(0,$H510-SUM($DP510:EM510)))</f>
        <v/>
      </c>
      <c r="EO510">
        <f>MIN(AS509*(1+AS$6/Setup!$C$13)-CQ510,MAX(0,$H510-SUM($DP510:EN510)))</f>
        <v/>
      </c>
      <c r="EP510">
        <f>MIN(AT509*(1+AT$6/Setup!$C$13)-CR510,MAX(0,$H510-SUM($DP510:EO510)))</f>
        <v/>
      </c>
      <c r="EQ510">
        <f>MIN(AU509*(1+AU$6/Setup!$C$13)-CS510,MAX(0,$H510-SUM($DP510:EP510)))</f>
        <v/>
      </c>
      <c r="ER510">
        <f>MIN(AV509*(1+AV$6/Setup!$C$13)-CT510,MAX(0,$H510-SUM($DP510:EQ510)))</f>
        <v/>
      </c>
      <c r="ES510">
        <f>MIN(AW509*(1+AW$6/Setup!$C$13)-CU510,MAX(0,$H510-SUM($DP510:ER510)))</f>
        <v/>
      </c>
      <c r="ET510">
        <f>MIN(AX509*(1+AX$6/Setup!$C$13)-CV510,MAX(0,$H510-SUM($DP510:ES510)))</f>
        <v/>
      </c>
      <c r="EU510">
        <f>MIN(AY509*(1+AY$6/Setup!$C$13)-CW510,MAX(0,$H510-SUM($DP510:ET510)))</f>
        <v/>
      </c>
      <c r="EV510">
        <f>MIN(AZ509*(1+AZ$6/Setup!$C$13)-CX510,MAX(0,$H510-SUM($DP510:EU510)))</f>
        <v/>
      </c>
      <c r="EW510">
        <f>MIN(BA509*(1+BA$6/Setup!$C$13)-CY510,MAX(0,$H510-SUM($DP510:EV510)))</f>
        <v/>
      </c>
      <c r="EX510">
        <f>MIN(BB509*(1+BB$6/Setup!$C$13)-CZ510,MAX(0,$H510-SUM($DP510:EW510)))</f>
        <v/>
      </c>
      <c r="EY510">
        <f>MIN(BC509*(1+BC$6/Setup!$C$13)-DA510,MAX(0,$H510-SUM($DP510:EX510)))</f>
        <v/>
      </c>
      <c r="EZ510">
        <f>MIN(BD509*(1+BD$6/Setup!$C$13)-DB510,MAX(0,$H510-SUM($DP510:EY510)))</f>
        <v/>
      </c>
      <c r="FA510">
        <f>MIN(BE509*(1+BE$6/Setup!$C$13)-DC510,MAX(0,$H510-SUM($DP510:EZ510)))</f>
        <v/>
      </c>
      <c r="FB510">
        <f>MIN(BF509*(1+BF$6/Setup!$C$13)-DD510,MAX(0,$H510-SUM($DP510:FA510)))</f>
        <v/>
      </c>
      <c r="FC510">
        <f>MIN(BG509*(1+BG$6/Setup!$C$13)-DE510,MAX(0,$H510-SUM($DP510:FB510)))</f>
        <v/>
      </c>
      <c r="FD510">
        <f>MIN(BH509*(1+BH$6/Setup!$C$13)-DF510,MAX(0,$H510-SUM($DP510:FC510)))</f>
        <v/>
      </c>
      <c r="FE510">
        <f>MIN(BI509*(1+BI$6/Setup!$C$13)-DG510,MAX(0,$H510-SUM($DP510:FD510)))</f>
        <v/>
      </c>
      <c r="FF510">
        <f>MIN(BJ509*(1+BJ$6/Setup!$C$13)-DH510,MAX(0,$H510-SUM($DP510:FE510)))</f>
        <v/>
      </c>
      <c r="FG510">
        <f>MIN(BK509*(1+BK$6/Setup!$C$13)-DI510,MAX(0,$H510-SUM($DP510:FF510)))</f>
        <v/>
      </c>
      <c r="FH510">
        <f>MIN(BL509*(1+BL$6/Setup!$C$13)-DJ510,MAX(0,$H510-SUM($DP510:FG510)))</f>
        <v/>
      </c>
      <c r="FI510">
        <f>MIN(BM509*(1+BM$6/Setup!$C$13)-DK510,MAX(0,$H510-SUM($DP510:FH510)))</f>
        <v/>
      </c>
      <c r="FJ510">
        <f>MIN(BN509*(1+BN$6/Setup!$C$13)-DL510,MAX(0,$H510-SUM($DP510:FI510)))</f>
        <v/>
      </c>
      <c r="FK510">
        <f>MIN(BO509*(1+BO$6/Setup!$C$13)-DM510,MAX(0,$H510-SUM($DP510:FJ510)))</f>
        <v/>
      </c>
      <c r="FL510">
        <f>MIN(BP509*(1+BP$6/Setup!$C$13)-DN510,MAX(0,$H510-SUM($DP510:FK510)))</f>
        <v/>
      </c>
      <c r="FM510">
        <f>MIN(BQ509*(1+BQ$6/Setup!$C$13)-DO510,MAX(0,$H510-SUM($DP510:FL510)))</f>
        <v/>
      </c>
    </row>
    <row r="511">
      <c r="A511">
        <f>A510+1</f>
        <v/>
      </c>
      <c r="B511">
        <f>IF(Setup!$C$6="Every week",Setup!$C$7+7*(A511-1),IF(Setup!$C$6="Every 2 weeks",Setup!$C$7+14*(A511-1),IF(Setup!$C$6="Every month",EDATE(Setup!$C$7,A511-1),EOMONTH(Setup!$C$7,INT((A511-1+Setup!$C$20)/2)-1)+MIN(IF(MOD(A511-1+Setup!$C$20,2)=0,Setup!$C$18,Setup!$C$19),DAY(EOMONTH(Setup!$C$7,INT((A511-1+Setup!$C$20)/2)))))))</f>
        <v/>
      </c>
      <c r="C511">
        <f>N('Paycheck Plan'!J507)</f>
        <v/>
      </c>
      <c r="D511">
        <f>N('Paycheck Plan'!K507)</f>
        <v/>
      </c>
      <c r="E511">
        <f>MIN(MAX(0,Setup!$C$10-F510),MAX(0,Setup!$C$8+C511-G511))</f>
        <v/>
      </c>
      <c r="F511">
        <f>F510+E511</f>
        <v/>
      </c>
      <c r="G511">
        <f>MIN(Setup!$C$14,MAX(0,Setup!$C$8+C511))</f>
        <v/>
      </c>
      <c r="H511">
        <f>MAX(0,Setup!$C$8+C511-G511-E511)+SUM($T$7:$BQ$7)-SUM(BR511:DO511)</f>
        <v/>
      </c>
      <c r="I511">
        <f>SUMPRODUCT(T510:BQ510,$T$6:$BQ$6)/Setup!$C$13</f>
        <v/>
      </c>
      <c r="J511">
        <f>SUM(T511:BQ511)</f>
        <v/>
      </c>
      <c r="K511">
        <f>IF(MAX(DP511:FM511)&gt;0,MATCH(MAX(DP511:FM511),DP511:FM511,0),1)</f>
        <v/>
      </c>
      <c r="T511">
        <f>MAX(0,T510*(1+T$6/Setup!$C$13)-BR511-DP511)+IF($K511=1,$D511,0)</f>
        <v/>
      </c>
      <c r="U511">
        <f>MAX(0,U510*(1+U$6/Setup!$C$13)-BS511-DQ511)+IF($K511=2,$D511,0)</f>
        <v/>
      </c>
      <c r="V511">
        <f>MAX(0,V510*(1+V$6/Setup!$C$13)-BT511-DR511)+IF($K511=3,$D511,0)</f>
        <v/>
      </c>
      <c r="W511">
        <f>MAX(0,W510*(1+W$6/Setup!$C$13)-BU511-DS511)+IF($K511=4,$D511,0)</f>
        <v/>
      </c>
      <c r="X511">
        <f>MAX(0,X510*(1+X$6/Setup!$C$13)-BV511-DT511)+IF($K511=5,$D511,0)</f>
        <v/>
      </c>
      <c r="Y511">
        <f>MAX(0,Y510*(1+Y$6/Setup!$C$13)-BW511-DU511)+IF($K511=6,$D511,0)</f>
        <v/>
      </c>
      <c r="Z511">
        <f>MAX(0,Z510*(1+Z$6/Setup!$C$13)-BX511-DV511)+IF($K511=7,$D511,0)</f>
        <v/>
      </c>
      <c r="AA511">
        <f>MAX(0,AA510*(1+AA$6/Setup!$C$13)-BY511-DW511)+IF($K511=8,$D511,0)</f>
        <v/>
      </c>
      <c r="AB511">
        <f>MAX(0,AB510*(1+AB$6/Setup!$C$13)-BZ511-DX511)+IF($K511=9,$D511,0)</f>
        <v/>
      </c>
      <c r="AC511">
        <f>MAX(0,AC510*(1+AC$6/Setup!$C$13)-CA511-DY511)+IF($K511=10,$D511,0)</f>
        <v/>
      </c>
      <c r="AD511">
        <f>MAX(0,AD510*(1+AD$6/Setup!$C$13)-CB511-DZ511)+IF($K511=11,$D511,0)</f>
        <v/>
      </c>
      <c r="AE511">
        <f>MAX(0,AE510*(1+AE$6/Setup!$C$13)-CC511-EA511)+IF($K511=12,$D511,0)</f>
        <v/>
      </c>
      <c r="AF511">
        <f>MAX(0,AF510*(1+AF$6/Setup!$C$13)-CD511-EB511)+IF($K511=13,$D511,0)</f>
        <v/>
      </c>
      <c r="AG511">
        <f>MAX(0,AG510*(1+AG$6/Setup!$C$13)-CE511-EC511)+IF($K511=14,$D511,0)</f>
        <v/>
      </c>
      <c r="AH511">
        <f>MAX(0,AH510*(1+AH$6/Setup!$C$13)-CF511-ED511)+IF($K511=15,$D511,0)</f>
        <v/>
      </c>
      <c r="AI511">
        <f>MAX(0,AI510*(1+AI$6/Setup!$C$13)-CG511-EE511)+IF($K511=16,$D511,0)</f>
        <v/>
      </c>
      <c r="AJ511">
        <f>MAX(0,AJ510*(1+AJ$6/Setup!$C$13)-CH511-EF511)+IF($K511=17,$D511,0)</f>
        <v/>
      </c>
      <c r="AK511">
        <f>MAX(0,AK510*(1+AK$6/Setup!$C$13)-CI511-EG511)+IF($K511=18,$D511,0)</f>
        <v/>
      </c>
      <c r="AL511">
        <f>MAX(0,AL510*(1+AL$6/Setup!$C$13)-CJ511-EH511)+IF($K511=19,$D511,0)</f>
        <v/>
      </c>
      <c r="AM511">
        <f>MAX(0,AM510*(1+AM$6/Setup!$C$13)-CK511-EI511)+IF($K511=20,$D511,0)</f>
        <v/>
      </c>
      <c r="AN511">
        <f>MAX(0,AN510*(1+AN$6/Setup!$C$13)-CL511-EJ511)+IF($K511=21,$D511,0)</f>
        <v/>
      </c>
      <c r="AO511">
        <f>MAX(0,AO510*(1+AO$6/Setup!$C$13)-CM511-EK511)+IF($K511=22,$D511,0)</f>
        <v/>
      </c>
      <c r="AP511">
        <f>MAX(0,AP510*(1+AP$6/Setup!$C$13)-CN511-EL511)+IF($K511=23,$D511,0)</f>
        <v/>
      </c>
      <c r="AQ511">
        <f>MAX(0,AQ510*(1+AQ$6/Setup!$C$13)-CO511-EM511)+IF($K511=24,$D511,0)</f>
        <v/>
      </c>
      <c r="AR511">
        <f>MAX(0,AR510*(1+AR$6/Setup!$C$13)-CP511-EN511)+IF($K511=25,$D511,0)</f>
        <v/>
      </c>
      <c r="AS511">
        <f>MAX(0,AS510*(1+AS$6/Setup!$C$13)-CQ511-EO511)+IF($K511=26,$D511,0)</f>
        <v/>
      </c>
      <c r="AT511">
        <f>MAX(0,AT510*(1+AT$6/Setup!$C$13)-CR511-EP511)+IF($K511=27,$D511,0)</f>
        <v/>
      </c>
      <c r="AU511">
        <f>MAX(0,AU510*(1+AU$6/Setup!$C$13)-CS511-EQ511)+IF($K511=28,$D511,0)</f>
        <v/>
      </c>
      <c r="AV511">
        <f>MAX(0,AV510*(1+AV$6/Setup!$C$13)-CT511-ER511)+IF($K511=29,$D511,0)</f>
        <v/>
      </c>
      <c r="AW511">
        <f>MAX(0,AW510*(1+AW$6/Setup!$C$13)-CU511-ES511)+IF($K511=30,$D511,0)</f>
        <v/>
      </c>
      <c r="AX511">
        <f>MAX(0,AX510*(1+AX$6/Setup!$C$13)-CV511-ET511)+IF($K511=31,$D511,0)</f>
        <v/>
      </c>
      <c r="AY511">
        <f>MAX(0,AY510*(1+AY$6/Setup!$C$13)-CW511-EU511)+IF($K511=32,$D511,0)</f>
        <v/>
      </c>
      <c r="AZ511">
        <f>MAX(0,AZ510*(1+AZ$6/Setup!$C$13)-CX511-EV511)+IF($K511=33,$D511,0)</f>
        <v/>
      </c>
      <c r="BA511">
        <f>MAX(0,BA510*(1+BA$6/Setup!$C$13)-CY511-EW511)+IF($K511=34,$D511,0)</f>
        <v/>
      </c>
      <c r="BB511">
        <f>MAX(0,BB510*(1+BB$6/Setup!$C$13)-CZ511-EX511)+IF($K511=35,$D511,0)</f>
        <v/>
      </c>
      <c r="BC511">
        <f>MAX(0,BC510*(1+BC$6/Setup!$C$13)-DA511-EY511)+IF($K511=36,$D511,0)</f>
        <v/>
      </c>
      <c r="BD511">
        <f>MAX(0,BD510*(1+BD$6/Setup!$C$13)-DB511-EZ511)+IF($K511=37,$D511,0)</f>
        <v/>
      </c>
      <c r="BE511">
        <f>MAX(0,BE510*(1+BE$6/Setup!$C$13)-DC511-FA511)+IF($K511=38,$D511,0)</f>
        <v/>
      </c>
      <c r="BF511">
        <f>MAX(0,BF510*(1+BF$6/Setup!$C$13)-DD511-FB511)+IF($K511=39,$D511,0)</f>
        <v/>
      </c>
      <c r="BG511">
        <f>MAX(0,BG510*(1+BG$6/Setup!$C$13)-DE511-FC511)+IF($K511=40,$D511,0)</f>
        <v/>
      </c>
      <c r="BH511">
        <f>MAX(0,BH510*(1+BH$6/Setup!$C$13)-DF511-FD511)+IF($K511=41,$D511,0)</f>
        <v/>
      </c>
      <c r="BI511">
        <f>MAX(0,BI510*(1+BI$6/Setup!$C$13)-DG511-FE511)+IF($K511=42,$D511,0)</f>
        <v/>
      </c>
      <c r="BJ511">
        <f>MAX(0,BJ510*(1+BJ$6/Setup!$C$13)-DH511-FF511)+IF($K511=43,$D511,0)</f>
        <v/>
      </c>
      <c r="BK511">
        <f>MAX(0,BK510*(1+BK$6/Setup!$C$13)-DI511-FG511)+IF($K511=44,$D511,0)</f>
        <v/>
      </c>
      <c r="BL511">
        <f>MAX(0,BL510*(1+BL$6/Setup!$C$13)-DJ511-FH511)+IF($K511=45,$D511,0)</f>
        <v/>
      </c>
      <c r="BM511">
        <f>MAX(0,BM510*(1+BM$6/Setup!$C$13)-DK511-FI511)+IF($K511=46,$D511,0)</f>
        <v/>
      </c>
      <c r="BN511">
        <f>MAX(0,BN510*(1+BN$6/Setup!$C$13)-DL511-FJ511)+IF($K511=47,$D511,0)</f>
        <v/>
      </c>
      <c r="BO511">
        <f>MAX(0,BO510*(1+BO$6/Setup!$C$13)-DM511-FK511)+IF($K511=48,$D511,0)</f>
        <v/>
      </c>
      <c r="BP511">
        <f>MAX(0,BP510*(1+BP$6/Setup!$C$13)-DN511-FL511)+IF($K511=49,$D511,0)</f>
        <v/>
      </c>
      <c r="BQ511">
        <f>MAX(0,BQ510*(1+BQ$6/Setup!$C$13)-DO511-FM511)+IF($K511=50,$D511,0)</f>
        <v/>
      </c>
      <c r="BR511">
        <f>MIN(T510*(1+T$6/Setup!$C$13),T$7)</f>
        <v/>
      </c>
      <c r="BS511">
        <f>MIN(U510*(1+U$6/Setup!$C$13),U$7)</f>
        <v/>
      </c>
      <c r="BT511">
        <f>MIN(V510*(1+V$6/Setup!$C$13),V$7)</f>
        <v/>
      </c>
      <c r="BU511">
        <f>MIN(W510*(1+W$6/Setup!$C$13),W$7)</f>
        <v/>
      </c>
      <c r="BV511">
        <f>MIN(X510*(1+X$6/Setup!$C$13),X$7)</f>
        <v/>
      </c>
      <c r="BW511">
        <f>MIN(Y510*(1+Y$6/Setup!$C$13),Y$7)</f>
        <v/>
      </c>
      <c r="BX511">
        <f>MIN(Z510*(1+Z$6/Setup!$C$13),Z$7)</f>
        <v/>
      </c>
      <c r="BY511">
        <f>MIN(AA510*(1+AA$6/Setup!$C$13),AA$7)</f>
        <v/>
      </c>
      <c r="BZ511">
        <f>MIN(AB510*(1+AB$6/Setup!$C$13),AB$7)</f>
        <v/>
      </c>
      <c r="CA511">
        <f>MIN(AC510*(1+AC$6/Setup!$C$13),AC$7)</f>
        <v/>
      </c>
      <c r="CB511">
        <f>MIN(AD510*(1+AD$6/Setup!$C$13),AD$7)</f>
        <v/>
      </c>
      <c r="CC511">
        <f>MIN(AE510*(1+AE$6/Setup!$C$13),AE$7)</f>
        <v/>
      </c>
      <c r="CD511">
        <f>MIN(AF510*(1+AF$6/Setup!$C$13),AF$7)</f>
        <v/>
      </c>
      <c r="CE511">
        <f>MIN(AG510*(1+AG$6/Setup!$C$13),AG$7)</f>
        <v/>
      </c>
      <c r="CF511">
        <f>MIN(AH510*(1+AH$6/Setup!$C$13),AH$7)</f>
        <v/>
      </c>
      <c r="CG511">
        <f>MIN(AI510*(1+AI$6/Setup!$C$13),AI$7)</f>
        <v/>
      </c>
      <c r="CH511">
        <f>MIN(AJ510*(1+AJ$6/Setup!$C$13),AJ$7)</f>
        <v/>
      </c>
      <c r="CI511">
        <f>MIN(AK510*(1+AK$6/Setup!$C$13),AK$7)</f>
        <v/>
      </c>
      <c r="CJ511">
        <f>MIN(AL510*(1+AL$6/Setup!$C$13),AL$7)</f>
        <v/>
      </c>
      <c r="CK511">
        <f>MIN(AM510*(1+AM$6/Setup!$C$13),AM$7)</f>
        <v/>
      </c>
      <c r="CL511">
        <f>MIN(AN510*(1+AN$6/Setup!$C$13),AN$7)</f>
        <v/>
      </c>
      <c r="CM511">
        <f>MIN(AO510*(1+AO$6/Setup!$C$13),AO$7)</f>
        <v/>
      </c>
      <c r="CN511">
        <f>MIN(AP510*(1+AP$6/Setup!$C$13),AP$7)</f>
        <v/>
      </c>
      <c r="CO511">
        <f>MIN(AQ510*(1+AQ$6/Setup!$C$13),AQ$7)</f>
        <v/>
      </c>
      <c r="CP511">
        <f>MIN(AR510*(1+AR$6/Setup!$C$13),AR$7)</f>
        <v/>
      </c>
      <c r="CQ511">
        <f>MIN(AS510*(1+AS$6/Setup!$C$13),AS$7)</f>
        <v/>
      </c>
      <c r="CR511">
        <f>MIN(AT510*(1+AT$6/Setup!$C$13),AT$7)</f>
        <v/>
      </c>
      <c r="CS511">
        <f>MIN(AU510*(1+AU$6/Setup!$C$13),AU$7)</f>
        <v/>
      </c>
      <c r="CT511">
        <f>MIN(AV510*(1+AV$6/Setup!$C$13),AV$7)</f>
        <v/>
      </c>
      <c r="CU511">
        <f>MIN(AW510*(1+AW$6/Setup!$C$13),AW$7)</f>
        <v/>
      </c>
      <c r="CV511">
        <f>MIN(AX510*(1+AX$6/Setup!$C$13),AX$7)</f>
        <v/>
      </c>
      <c r="CW511">
        <f>MIN(AY510*(1+AY$6/Setup!$C$13),AY$7)</f>
        <v/>
      </c>
      <c r="CX511">
        <f>MIN(AZ510*(1+AZ$6/Setup!$C$13),AZ$7)</f>
        <v/>
      </c>
      <c r="CY511">
        <f>MIN(BA510*(1+BA$6/Setup!$C$13),BA$7)</f>
        <v/>
      </c>
      <c r="CZ511">
        <f>MIN(BB510*(1+BB$6/Setup!$C$13),BB$7)</f>
        <v/>
      </c>
      <c r="DA511">
        <f>MIN(BC510*(1+BC$6/Setup!$C$13),BC$7)</f>
        <v/>
      </c>
      <c r="DB511">
        <f>MIN(BD510*(1+BD$6/Setup!$C$13),BD$7)</f>
        <v/>
      </c>
      <c r="DC511">
        <f>MIN(BE510*(1+BE$6/Setup!$C$13),BE$7)</f>
        <v/>
      </c>
      <c r="DD511">
        <f>MIN(BF510*(1+BF$6/Setup!$C$13),BF$7)</f>
        <v/>
      </c>
      <c r="DE511">
        <f>MIN(BG510*(1+BG$6/Setup!$C$13),BG$7)</f>
        <v/>
      </c>
      <c r="DF511">
        <f>MIN(BH510*(1+BH$6/Setup!$C$13),BH$7)</f>
        <v/>
      </c>
      <c r="DG511">
        <f>MIN(BI510*(1+BI$6/Setup!$C$13),BI$7)</f>
        <v/>
      </c>
      <c r="DH511">
        <f>MIN(BJ510*(1+BJ$6/Setup!$C$13),BJ$7)</f>
        <v/>
      </c>
      <c r="DI511">
        <f>MIN(BK510*(1+BK$6/Setup!$C$13),BK$7)</f>
        <v/>
      </c>
      <c r="DJ511">
        <f>MIN(BL510*(1+BL$6/Setup!$C$13),BL$7)</f>
        <v/>
      </c>
      <c r="DK511">
        <f>MIN(BM510*(1+BM$6/Setup!$C$13),BM$7)</f>
        <v/>
      </c>
      <c r="DL511">
        <f>MIN(BN510*(1+BN$6/Setup!$C$13),BN$7)</f>
        <v/>
      </c>
      <c r="DM511">
        <f>MIN(BO510*(1+BO$6/Setup!$C$13),BO$7)</f>
        <v/>
      </c>
      <c r="DN511">
        <f>MIN(BP510*(1+BP$6/Setup!$C$13),BP$7)</f>
        <v/>
      </c>
      <c r="DO511">
        <f>MIN(BQ510*(1+BQ$6/Setup!$C$13),BQ$7)</f>
        <v/>
      </c>
      <c r="DP511">
        <f>MIN(T510*(1+T$6/Setup!$C$13)-BR511,$H511)</f>
        <v/>
      </c>
      <c r="DQ511">
        <f>MIN(U510*(1+U$6/Setup!$C$13)-BS511,MAX(0,$H511-SUM($DP511:DP511)))</f>
        <v/>
      </c>
      <c r="DR511">
        <f>MIN(V510*(1+V$6/Setup!$C$13)-BT511,MAX(0,$H511-SUM($DP511:DQ511)))</f>
        <v/>
      </c>
      <c r="DS511">
        <f>MIN(W510*(1+W$6/Setup!$C$13)-BU511,MAX(0,$H511-SUM($DP511:DR511)))</f>
        <v/>
      </c>
      <c r="DT511">
        <f>MIN(X510*(1+X$6/Setup!$C$13)-BV511,MAX(0,$H511-SUM($DP511:DS511)))</f>
        <v/>
      </c>
      <c r="DU511">
        <f>MIN(Y510*(1+Y$6/Setup!$C$13)-BW511,MAX(0,$H511-SUM($DP511:DT511)))</f>
        <v/>
      </c>
      <c r="DV511">
        <f>MIN(Z510*(1+Z$6/Setup!$C$13)-BX511,MAX(0,$H511-SUM($DP511:DU511)))</f>
        <v/>
      </c>
      <c r="DW511">
        <f>MIN(AA510*(1+AA$6/Setup!$C$13)-BY511,MAX(0,$H511-SUM($DP511:DV511)))</f>
        <v/>
      </c>
      <c r="DX511">
        <f>MIN(AB510*(1+AB$6/Setup!$C$13)-BZ511,MAX(0,$H511-SUM($DP511:DW511)))</f>
        <v/>
      </c>
      <c r="DY511">
        <f>MIN(AC510*(1+AC$6/Setup!$C$13)-CA511,MAX(0,$H511-SUM($DP511:DX511)))</f>
        <v/>
      </c>
      <c r="DZ511">
        <f>MIN(AD510*(1+AD$6/Setup!$C$13)-CB511,MAX(0,$H511-SUM($DP511:DY511)))</f>
        <v/>
      </c>
      <c r="EA511">
        <f>MIN(AE510*(1+AE$6/Setup!$C$13)-CC511,MAX(0,$H511-SUM($DP511:DZ511)))</f>
        <v/>
      </c>
      <c r="EB511">
        <f>MIN(AF510*(1+AF$6/Setup!$C$13)-CD511,MAX(0,$H511-SUM($DP511:EA511)))</f>
        <v/>
      </c>
      <c r="EC511">
        <f>MIN(AG510*(1+AG$6/Setup!$C$13)-CE511,MAX(0,$H511-SUM($DP511:EB511)))</f>
        <v/>
      </c>
      <c r="ED511">
        <f>MIN(AH510*(1+AH$6/Setup!$C$13)-CF511,MAX(0,$H511-SUM($DP511:EC511)))</f>
        <v/>
      </c>
      <c r="EE511">
        <f>MIN(AI510*(1+AI$6/Setup!$C$13)-CG511,MAX(0,$H511-SUM($DP511:ED511)))</f>
        <v/>
      </c>
      <c r="EF511">
        <f>MIN(AJ510*(1+AJ$6/Setup!$C$13)-CH511,MAX(0,$H511-SUM($DP511:EE511)))</f>
        <v/>
      </c>
      <c r="EG511">
        <f>MIN(AK510*(1+AK$6/Setup!$C$13)-CI511,MAX(0,$H511-SUM($DP511:EF511)))</f>
        <v/>
      </c>
      <c r="EH511">
        <f>MIN(AL510*(1+AL$6/Setup!$C$13)-CJ511,MAX(0,$H511-SUM($DP511:EG511)))</f>
        <v/>
      </c>
      <c r="EI511">
        <f>MIN(AM510*(1+AM$6/Setup!$C$13)-CK511,MAX(0,$H511-SUM($DP511:EH511)))</f>
        <v/>
      </c>
      <c r="EJ511">
        <f>MIN(AN510*(1+AN$6/Setup!$C$13)-CL511,MAX(0,$H511-SUM($DP511:EI511)))</f>
        <v/>
      </c>
      <c r="EK511">
        <f>MIN(AO510*(1+AO$6/Setup!$C$13)-CM511,MAX(0,$H511-SUM($DP511:EJ511)))</f>
        <v/>
      </c>
      <c r="EL511">
        <f>MIN(AP510*(1+AP$6/Setup!$C$13)-CN511,MAX(0,$H511-SUM($DP511:EK511)))</f>
        <v/>
      </c>
      <c r="EM511">
        <f>MIN(AQ510*(1+AQ$6/Setup!$C$13)-CO511,MAX(0,$H511-SUM($DP511:EL511)))</f>
        <v/>
      </c>
      <c r="EN511">
        <f>MIN(AR510*(1+AR$6/Setup!$C$13)-CP511,MAX(0,$H511-SUM($DP511:EM511)))</f>
        <v/>
      </c>
      <c r="EO511">
        <f>MIN(AS510*(1+AS$6/Setup!$C$13)-CQ511,MAX(0,$H511-SUM($DP511:EN511)))</f>
        <v/>
      </c>
      <c r="EP511">
        <f>MIN(AT510*(1+AT$6/Setup!$C$13)-CR511,MAX(0,$H511-SUM($DP511:EO511)))</f>
        <v/>
      </c>
      <c r="EQ511">
        <f>MIN(AU510*(1+AU$6/Setup!$C$13)-CS511,MAX(0,$H511-SUM($DP511:EP511)))</f>
        <v/>
      </c>
      <c r="ER511">
        <f>MIN(AV510*(1+AV$6/Setup!$C$13)-CT511,MAX(0,$H511-SUM($DP511:EQ511)))</f>
        <v/>
      </c>
      <c r="ES511">
        <f>MIN(AW510*(1+AW$6/Setup!$C$13)-CU511,MAX(0,$H511-SUM($DP511:ER511)))</f>
        <v/>
      </c>
      <c r="ET511">
        <f>MIN(AX510*(1+AX$6/Setup!$C$13)-CV511,MAX(0,$H511-SUM($DP511:ES511)))</f>
        <v/>
      </c>
      <c r="EU511">
        <f>MIN(AY510*(1+AY$6/Setup!$C$13)-CW511,MAX(0,$H511-SUM($DP511:ET511)))</f>
        <v/>
      </c>
      <c r="EV511">
        <f>MIN(AZ510*(1+AZ$6/Setup!$C$13)-CX511,MAX(0,$H511-SUM($DP511:EU511)))</f>
        <v/>
      </c>
      <c r="EW511">
        <f>MIN(BA510*(1+BA$6/Setup!$C$13)-CY511,MAX(0,$H511-SUM($DP511:EV511)))</f>
        <v/>
      </c>
      <c r="EX511">
        <f>MIN(BB510*(1+BB$6/Setup!$C$13)-CZ511,MAX(0,$H511-SUM($DP511:EW511)))</f>
        <v/>
      </c>
      <c r="EY511">
        <f>MIN(BC510*(1+BC$6/Setup!$C$13)-DA511,MAX(0,$H511-SUM($DP511:EX511)))</f>
        <v/>
      </c>
      <c r="EZ511">
        <f>MIN(BD510*(1+BD$6/Setup!$C$13)-DB511,MAX(0,$H511-SUM($DP511:EY511)))</f>
        <v/>
      </c>
      <c r="FA511">
        <f>MIN(BE510*(1+BE$6/Setup!$C$13)-DC511,MAX(0,$H511-SUM($DP511:EZ511)))</f>
        <v/>
      </c>
      <c r="FB511">
        <f>MIN(BF510*(1+BF$6/Setup!$C$13)-DD511,MAX(0,$H511-SUM($DP511:FA511)))</f>
        <v/>
      </c>
      <c r="FC511">
        <f>MIN(BG510*(1+BG$6/Setup!$C$13)-DE511,MAX(0,$H511-SUM($DP511:FB511)))</f>
        <v/>
      </c>
      <c r="FD511">
        <f>MIN(BH510*(1+BH$6/Setup!$C$13)-DF511,MAX(0,$H511-SUM($DP511:FC511)))</f>
        <v/>
      </c>
      <c r="FE511">
        <f>MIN(BI510*(1+BI$6/Setup!$C$13)-DG511,MAX(0,$H511-SUM($DP511:FD511)))</f>
        <v/>
      </c>
      <c r="FF511">
        <f>MIN(BJ510*(1+BJ$6/Setup!$C$13)-DH511,MAX(0,$H511-SUM($DP511:FE511)))</f>
        <v/>
      </c>
      <c r="FG511">
        <f>MIN(BK510*(1+BK$6/Setup!$C$13)-DI511,MAX(0,$H511-SUM($DP511:FF511)))</f>
        <v/>
      </c>
      <c r="FH511">
        <f>MIN(BL510*(1+BL$6/Setup!$C$13)-DJ511,MAX(0,$H511-SUM($DP511:FG511)))</f>
        <v/>
      </c>
      <c r="FI511">
        <f>MIN(BM510*(1+BM$6/Setup!$C$13)-DK511,MAX(0,$H511-SUM($DP511:FH511)))</f>
        <v/>
      </c>
      <c r="FJ511">
        <f>MIN(BN510*(1+BN$6/Setup!$C$13)-DL511,MAX(0,$H511-SUM($DP511:FI511)))</f>
        <v/>
      </c>
      <c r="FK511">
        <f>MIN(BO510*(1+BO$6/Setup!$C$13)-DM511,MAX(0,$H511-SUM($DP511:FJ511)))</f>
        <v/>
      </c>
      <c r="FL511">
        <f>MIN(BP510*(1+BP$6/Setup!$C$13)-DN511,MAX(0,$H511-SUM($DP511:FK511)))</f>
        <v/>
      </c>
      <c r="FM511">
        <f>MIN(BQ510*(1+BQ$6/Setup!$C$13)-DO511,MAX(0,$H511-SUM($DP511:FL511)))</f>
        <v/>
      </c>
    </row>
    <row r="512">
      <c r="A512">
        <f>A511+1</f>
        <v/>
      </c>
      <c r="B512">
        <f>IF(Setup!$C$6="Every week",Setup!$C$7+7*(A512-1),IF(Setup!$C$6="Every 2 weeks",Setup!$C$7+14*(A512-1),IF(Setup!$C$6="Every month",EDATE(Setup!$C$7,A512-1),EOMONTH(Setup!$C$7,INT((A512-1+Setup!$C$20)/2)-1)+MIN(IF(MOD(A512-1+Setup!$C$20,2)=0,Setup!$C$18,Setup!$C$19),DAY(EOMONTH(Setup!$C$7,INT((A512-1+Setup!$C$20)/2)))))))</f>
        <v/>
      </c>
      <c r="C512">
        <f>N('Paycheck Plan'!J508)</f>
        <v/>
      </c>
      <c r="D512">
        <f>N('Paycheck Plan'!K508)</f>
        <v/>
      </c>
      <c r="E512">
        <f>MIN(MAX(0,Setup!$C$10-F511),MAX(0,Setup!$C$8+C512-G512))</f>
        <v/>
      </c>
      <c r="F512">
        <f>F511+E512</f>
        <v/>
      </c>
      <c r="G512">
        <f>MIN(Setup!$C$14,MAX(0,Setup!$C$8+C512))</f>
        <v/>
      </c>
      <c r="H512">
        <f>MAX(0,Setup!$C$8+C512-G512-E512)+SUM($T$7:$BQ$7)-SUM(BR512:DO512)</f>
        <v/>
      </c>
      <c r="I512">
        <f>SUMPRODUCT(T511:BQ511,$T$6:$BQ$6)/Setup!$C$13</f>
        <v/>
      </c>
      <c r="J512">
        <f>SUM(T512:BQ512)</f>
        <v/>
      </c>
      <c r="K512">
        <f>IF(MAX(DP512:FM512)&gt;0,MATCH(MAX(DP512:FM512),DP512:FM512,0),1)</f>
        <v/>
      </c>
      <c r="T512">
        <f>MAX(0,T511*(1+T$6/Setup!$C$13)-BR512-DP512)+IF($K512=1,$D512,0)</f>
        <v/>
      </c>
      <c r="U512">
        <f>MAX(0,U511*(1+U$6/Setup!$C$13)-BS512-DQ512)+IF($K512=2,$D512,0)</f>
        <v/>
      </c>
      <c r="V512">
        <f>MAX(0,V511*(1+V$6/Setup!$C$13)-BT512-DR512)+IF($K512=3,$D512,0)</f>
        <v/>
      </c>
      <c r="W512">
        <f>MAX(0,W511*(1+W$6/Setup!$C$13)-BU512-DS512)+IF($K512=4,$D512,0)</f>
        <v/>
      </c>
      <c r="X512">
        <f>MAX(0,X511*(1+X$6/Setup!$C$13)-BV512-DT512)+IF($K512=5,$D512,0)</f>
        <v/>
      </c>
      <c r="Y512">
        <f>MAX(0,Y511*(1+Y$6/Setup!$C$13)-BW512-DU512)+IF($K512=6,$D512,0)</f>
        <v/>
      </c>
      <c r="Z512">
        <f>MAX(0,Z511*(1+Z$6/Setup!$C$13)-BX512-DV512)+IF($K512=7,$D512,0)</f>
        <v/>
      </c>
      <c r="AA512">
        <f>MAX(0,AA511*(1+AA$6/Setup!$C$13)-BY512-DW512)+IF($K512=8,$D512,0)</f>
        <v/>
      </c>
      <c r="AB512">
        <f>MAX(0,AB511*(1+AB$6/Setup!$C$13)-BZ512-DX512)+IF($K512=9,$D512,0)</f>
        <v/>
      </c>
      <c r="AC512">
        <f>MAX(0,AC511*(1+AC$6/Setup!$C$13)-CA512-DY512)+IF($K512=10,$D512,0)</f>
        <v/>
      </c>
      <c r="AD512">
        <f>MAX(0,AD511*(1+AD$6/Setup!$C$13)-CB512-DZ512)+IF($K512=11,$D512,0)</f>
        <v/>
      </c>
      <c r="AE512">
        <f>MAX(0,AE511*(1+AE$6/Setup!$C$13)-CC512-EA512)+IF($K512=12,$D512,0)</f>
        <v/>
      </c>
      <c r="AF512">
        <f>MAX(0,AF511*(1+AF$6/Setup!$C$13)-CD512-EB512)+IF($K512=13,$D512,0)</f>
        <v/>
      </c>
      <c r="AG512">
        <f>MAX(0,AG511*(1+AG$6/Setup!$C$13)-CE512-EC512)+IF($K512=14,$D512,0)</f>
        <v/>
      </c>
      <c r="AH512">
        <f>MAX(0,AH511*(1+AH$6/Setup!$C$13)-CF512-ED512)+IF($K512=15,$D512,0)</f>
        <v/>
      </c>
      <c r="AI512">
        <f>MAX(0,AI511*(1+AI$6/Setup!$C$13)-CG512-EE512)+IF($K512=16,$D512,0)</f>
        <v/>
      </c>
      <c r="AJ512">
        <f>MAX(0,AJ511*(1+AJ$6/Setup!$C$13)-CH512-EF512)+IF($K512=17,$D512,0)</f>
        <v/>
      </c>
      <c r="AK512">
        <f>MAX(0,AK511*(1+AK$6/Setup!$C$13)-CI512-EG512)+IF($K512=18,$D512,0)</f>
        <v/>
      </c>
      <c r="AL512">
        <f>MAX(0,AL511*(1+AL$6/Setup!$C$13)-CJ512-EH512)+IF($K512=19,$D512,0)</f>
        <v/>
      </c>
      <c r="AM512">
        <f>MAX(0,AM511*(1+AM$6/Setup!$C$13)-CK512-EI512)+IF($K512=20,$D512,0)</f>
        <v/>
      </c>
      <c r="AN512">
        <f>MAX(0,AN511*(1+AN$6/Setup!$C$13)-CL512-EJ512)+IF($K512=21,$D512,0)</f>
        <v/>
      </c>
      <c r="AO512">
        <f>MAX(0,AO511*(1+AO$6/Setup!$C$13)-CM512-EK512)+IF($K512=22,$D512,0)</f>
        <v/>
      </c>
      <c r="AP512">
        <f>MAX(0,AP511*(1+AP$6/Setup!$C$13)-CN512-EL512)+IF($K512=23,$D512,0)</f>
        <v/>
      </c>
      <c r="AQ512">
        <f>MAX(0,AQ511*(1+AQ$6/Setup!$C$13)-CO512-EM512)+IF($K512=24,$D512,0)</f>
        <v/>
      </c>
      <c r="AR512">
        <f>MAX(0,AR511*(1+AR$6/Setup!$C$13)-CP512-EN512)+IF($K512=25,$D512,0)</f>
        <v/>
      </c>
      <c r="AS512">
        <f>MAX(0,AS511*(1+AS$6/Setup!$C$13)-CQ512-EO512)+IF($K512=26,$D512,0)</f>
        <v/>
      </c>
      <c r="AT512">
        <f>MAX(0,AT511*(1+AT$6/Setup!$C$13)-CR512-EP512)+IF($K512=27,$D512,0)</f>
        <v/>
      </c>
      <c r="AU512">
        <f>MAX(0,AU511*(1+AU$6/Setup!$C$13)-CS512-EQ512)+IF($K512=28,$D512,0)</f>
        <v/>
      </c>
      <c r="AV512">
        <f>MAX(0,AV511*(1+AV$6/Setup!$C$13)-CT512-ER512)+IF($K512=29,$D512,0)</f>
        <v/>
      </c>
      <c r="AW512">
        <f>MAX(0,AW511*(1+AW$6/Setup!$C$13)-CU512-ES512)+IF($K512=30,$D512,0)</f>
        <v/>
      </c>
      <c r="AX512">
        <f>MAX(0,AX511*(1+AX$6/Setup!$C$13)-CV512-ET512)+IF($K512=31,$D512,0)</f>
        <v/>
      </c>
      <c r="AY512">
        <f>MAX(0,AY511*(1+AY$6/Setup!$C$13)-CW512-EU512)+IF($K512=32,$D512,0)</f>
        <v/>
      </c>
      <c r="AZ512">
        <f>MAX(0,AZ511*(1+AZ$6/Setup!$C$13)-CX512-EV512)+IF($K512=33,$D512,0)</f>
        <v/>
      </c>
      <c r="BA512">
        <f>MAX(0,BA511*(1+BA$6/Setup!$C$13)-CY512-EW512)+IF($K512=34,$D512,0)</f>
        <v/>
      </c>
      <c r="BB512">
        <f>MAX(0,BB511*(1+BB$6/Setup!$C$13)-CZ512-EX512)+IF($K512=35,$D512,0)</f>
        <v/>
      </c>
      <c r="BC512">
        <f>MAX(0,BC511*(1+BC$6/Setup!$C$13)-DA512-EY512)+IF($K512=36,$D512,0)</f>
        <v/>
      </c>
      <c r="BD512">
        <f>MAX(0,BD511*(1+BD$6/Setup!$C$13)-DB512-EZ512)+IF($K512=37,$D512,0)</f>
        <v/>
      </c>
      <c r="BE512">
        <f>MAX(0,BE511*(1+BE$6/Setup!$C$13)-DC512-FA512)+IF($K512=38,$D512,0)</f>
        <v/>
      </c>
      <c r="BF512">
        <f>MAX(0,BF511*(1+BF$6/Setup!$C$13)-DD512-FB512)+IF($K512=39,$D512,0)</f>
        <v/>
      </c>
      <c r="BG512">
        <f>MAX(0,BG511*(1+BG$6/Setup!$C$13)-DE512-FC512)+IF($K512=40,$D512,0)</f>
        <v/>
      </c>
      <c r="BH512">
        <f>MAX(0,BH511*(1+BH$6/Setup!$C$13)-DF512-FD512)+IF($K512=41,$D512,0)</f>
        <v/>
      </c>
      <c r="BI512">
        <f>MAX(0,BI511*(1+BI$6/Setup!$C$13)-DG512-FE512)+IF($K512=42,$D512,0)</f>
        <v/>
      </c>
      <c r="BJ512">
        <f>MAX(0,BJ511*(1+BJ$6/Setup!$C$13)-DH512-FF512)+IF($K512=43,$D512,0)</f>
        <v/>
      </c>
      <c r="BK512">
        <f>MAX(0,BK511*(1+BK$6/Setup!$C$13)-DI512-FG512)+IF($K512=44,$D512,0)</f>
        <v/>
      </c>
      <c r="BL512">
        <f>MAX(0,BL511*(1+BL$6/Setup!$C$13)-DJ512-FH512)+IF($K512=45,$D512,0)</f>
        <v/>
      </c>
      <c r="BM512">
        <f>MAX(0,BM511*(1+BM$6/Setup!$C$13)-DK512-FI512)+IF($K512=46,$D512,0)</f>
        <v/>
      </c>
      <c r="BN512">
        <f>MAX(0,BN511*(1+BN$6/Setup!$C$13)-DL512-FJ512)+IF($K512=47,$D512,0)</f>
        <v/>
      </c>
      <c r="BO512">
        <f>MAX(0,BO511*(1+BO$6/Setup!$C$13)-DM512-FK512)+IF($K512=48,$D512,0)</f>
        <v/>
      </c>
      <c r="BP512">
        <f>MAX(0,BP511*(1+BP$6/Setup!$C$13)-DN512-FL512)+IF($K512=49,$D512,0)</f>
        <v/>
      </c>
      <c r="BQ512">
        <f>MAX(0,BQ511*(1+BQ$6/Setup!$C$13)-DO512-FM512)+IF($K512=50,$D512,0)</f>
        <v/>
      </c>
      <c r="BR512">
        <f>MIN(T511*(1+T$6/Setup!$C$13),T$7)</f>
        <v/>
      </c>
      <c r="BS512">
        <f>MIN(U511*(1+U$6/Setup!$C$13),U$7)</f>
        <v/>
      </c>
      <c r="BT512">
        <f>MIN(V511*(1+V$6/Setup!$C$13),V$7)</f>
        <v/>
      </c>
      <c r="BU512">
        <f>MIN(W511*(1+W$6/Setup!$C$13),W$7)</f>
        <v/>
      </c>
      <c r="BV512">
        <f>MIN(X511*(1+X$6/Setup!$C$13),X$7)</f>
        <v/>
      </c>
      <c r="BW512">
        <f>MIN(Y511*(1+Y$6/Setup!$C$13),Y$7)</f>
        <v/>
      </c>
      <c r="BX512">
        <f>MIN(Z511*(1+Z$6/Setup!$C$13),Z$7)</f>
        <v/>
      </c>
      <c r="BY512">
        <f>MIN(AA511*(1+AA$6/Setup!$C$13),AA$7)</f>
        <v/>
      </c>
      <c r="BZ512">
        <f>MIN(AB511*(1+AB$6/Setup!$C$13),AB$7)</f>
        <v/>
      </c>
      <c r="CA512">
        <f>MIN(AC511*(1+AC$6/Setup!$C$13),AC$7)</f>
        <v/>
      </c>
      <c r="CB512">
        <f>MIN(AD511*(1+AD$6/Setup!$C$13),AD$7)</f>
        <v/>
      </c>
      <c r="CC512">
        <f>MIN(AE511*(1+AE$6/Setup!$C$13),AE$7)</f>
        <v/>
      </c>
      <c r="CD512">
        <f>MIN(AF511*(1+AF$6/Setup!$C$13),AF$7)</f>
        <v/>
      </c>
      <c r="CE512">
        <f>MIN(AG511*(1+AG$6/Setup!$C$13),AG$7)</f>
        <v/>
      </c>
      <c r="CF512">
        <f>MIN(AH511*(1+AH$6/Setup!$C$13),AH$7)</f>
        <v/>
      </c>
      <c r="CG512">
        <f>MIN(AI511*(1+AI$6/Setup!$C$13),AI$7)</f>
        <v/>
      </c>
      <c r="CH512">
        <f>MIN(AJ511*(1+AJ$6/Setup!$C$13),AJ$7)</f>
        <v/>
      </c>
      <c r="CI512">
        <f>MIN(AK511*(1+AK$6/Setup!$C$13),AK$7)</f>
        <v/>
      </c>
      <c r="CJ512">
        <f>MIN(AL511*(1+AL$6/Setup!$C$13),AL$7)</f>
        <v/>
      </c>
      <c r="CK512">
        <f>MIN(AM511*(1+AM$6/Setup!$C$13),AM$7)</f>
        <v/>
      </c>
      <c r="CL512">
        <f>MIN(AN511*(1+AN$6/Setup!$C$13),AN$7)</f>
        <v/>
      </c>
      <c r="CM512">
        <f>MIN(AO511*(1+AO$6/Setup!$C$13),AO$7)</f>
        <v/>
      </c>
      <c r="CN512">
        <f>MIN(AP511*(1+AP$6/Setup!$C$13),AP$7)</f>
        <v/>
      </c>
      <c r="CO512">
        <f>MIN(AQ511*(1+AQ$6/Setup!$C$13),AQ$7)</f>
        <v/>
      </c>
      <c r="CP512">
        <f>MIN(AR511*(1+AR$6/Setup!$C$13),AR$7)</f>
        <v/>
      </c>
      <c r="CQ512">
        <f>MIN(AS511*(1+AS$6/Setup!$C$13),AS$7)</f>
        <v/>
      </c>
      <c r="CR512">
        <f>MIN(AT511*(1+AT$6/Setup!$C$13),AT$7)</f>
        <v/>
      </c>
      <c r="CS512">
        <f>MIN(AU511*(1+AU$6/Setup!$C$13),AU$7)</f>
        <v/>
      </c>
      <c r="CT512">
        <f>MIN(AV511*(1+AV$6/Setup!$C$13),AV$7)</f>
        <v/>
      </c>
      <c r="CU512">
        <f>MIN(AW511*(1+AW$6/Setup!$C$13),AW$7)</f>
        <v/>
      </c>
      <c r="CV512">
        <f>MIN(AX511*(1+AX$6/Setup!$C$13),AX$7)</f>
        <v/>
      </c>
      <c r="CW512">
        <f>MIN(AY511*(1+AY$6/Setup!$C$13),AY$7)</f>
        <v/>
      </c>
      <c r="CX512">
        <f>MIN(AZ511*(1+AZ$6/Setup!$C$13),AZ$7)</f>
        <v/>
      </c>
      <c r="CY512">
        <f>MIN(BA511*(1+BA$6/Setup!$C$13),BA$7)</f>
        <v/>
      </c>
      <c r="CZ512">
        <f>MIN(BB511*(1+BB$6/Setup!$C$13),BB$7)</f>
        <v/>
      </c>
      <c r="DA512">
        <f>MIN(BC511*(1+BC$6/Setup!$C$13),BC$7)</f>
        <v/>
      </c>
      <c r="DB512">
        <f>MIN(BD511*(1+BD$6/Setup!$C$13),BD$7)</f>
        <v/>
      </c>
      <c r="DC512">
        <f>MIN(BE511*(1+BE$6/Setup!$C$13),BE$7)</f>
        <v/>
      </c>
      <c r="DD512">
        <f>MIN(BF511*(1+BF$6/Setup!$C$13),BF$7)</f>
        <v/>
      </c>
      <c r="DE512">
        <f>MIN(BG511*(1+BG$6/Setup!$C$13),BG$7)</f>
        <v/>
      </c>
      <c r="DF512">
        <f>MIN(BH511*(1+BH$6/Setup!$C$13),BH$7)</f>
        <v/>
      </c>
      <c r="DG512">
        <f>MIN(BI511*(1+BI$6/Setup!$C$13),BI$7)</f>
        <v/>
      </c>
      <c r="DH512">
        <f>MIN(BJ511*(1+BJ$6/Setup!$C$13),BJ$7)</f>
        <v/>
      </c>
      <c r="DI512">
        <f>MIN(BK511*(1+BK$6/Setup!$C$13),BK$7)</f>
        <v/>
      </c>
      <c r="DJ512">
        <f>MIN(BL511*(1+BL$6/Setup!$C$13),BL$7)</f>
        <v/>
      </c>
      <c r="DK512">
        <f>MIN(BM511*(1+BM$6/Setup!$C$13),BM$7)</f>
        <v/>
      </c>
      <c r="DL512">
        <f>MIN(BN511*(1+BN$6/Setup!$C$13),BN$7)</f>
        <v/>
      </c>
      <c r="DM512">
        <f>MIN(BO511*(1+BO$6/Setup!$C$13),BO$7)</f>
        <v/>
      </c>
      <c r="DN512">
        <f>MIN(BP511*(1+BP$6/Setup!$C$13),BP$7)</f>
        <v/>
      </c>
      <c r="DO512">
        <f>MIN(BQ511*(1+BQ$6/Setup!$C$13),BQ$7)</f>
        <v/>
      </c>
      <c r="DP512">
        <f>MIN(T511*(1+T$6/Setup!$C$13)-BR512,$H512)</f>
        <v/>
      </c>
      <c r="DQ512">
        <f>MIN(U511*(1+U$6/Setup!$C$13)-BS512,MAX(0,$H512-SUM($DP512:DP512)))</f>
        <v/>
      </c>
      <c r="DR512">
        <f>MIN(V511*(1+V$6/Setup!$C$13)-BT512,MAX(0,$H512-SUM($DP512:DQ512)))</f>
        <v/>
      </c>
      <c r="DS512">
        <f>MIN(W511*(1+W$6/Setup!$C$13)-BU512,MAX(0,$H512-SUM($DP512:DR512)))</f>
        <v/>
      </c>
      <c r="DT512">
        <f>MIN(X511*(1+X$6/Setup!$C$13)-BV512,MAX(0,$H512-SUM($DP512:DS512)))</f>
        <v/>
      </c>
      <c r="DU512">
        <f>MIN(Y511*(1+Y$6/Setup!$C$13)-BW512,MAX(0,$H512-SUM($DP512:DT512)))</f>
        <v/>
      </c>
      <c r="DV512">
        <f>MIN(Z511*(1+Z$6/Setup!$C$13)-BX512,MAX(0,$H512-SUM($DP512:DU512)))</f>
        <v/>
      </c>
      <c r="DW512">
        <f>MIN(AA511*(1+AA$6/Setup!$C$13)-BY512,MAX(0,$H512-SUM($DP512:DV512)))</f>
        <v/>
      </c>
      <c r="DX512">
        <f>MIN(AB511*(1+AB$6/Setup!$C$13)-BZ512,MAX(0,$H512-SUM($DP512:DW512)))</f>
        <v/>
      </c>
      <c r="DY512">
        <f>MIN(AC511*(1+AC$6/Setup!$C$13)-CA512,MAX(0,$H512-SUM($DP512:DX512)))</f>
        <v/>
      </c>
      <c r="DZ512">
        <f>MIN(AD511*(1+AD$6/Setup!$C$13)-CB512,MAX(0,$H512-SUM($DP512:DY512)))</f>
        <v/>
      </c>
      <c r="EA512">
        <f>MIN(AE511*(1+AE$6/Setup!$C$13)-CC512,MAX(0,$H512-SUM($DP512:DZ512)))</f>
        <v/>
      </c>
      <c r="EB512">
        <f>MIN(AF511*(1+AF$6/Setup!$C$13)-CD512,MAX(0,$H512-SUM($DP512:EA512)))</f>
        <v/>
      </c>
      <c r="EC512">
        <f>MIN(AG511*(1+AG$6/Setup!$C$13)-CE512,MAX(0,$H512-SUM($DP512:EB512)))</f>
        <v/>
      </c>
      <c r="ED512">
        <f>MIN(AH511*(1+AH$6/Setup!$C$13)-CF512,MAX(0,$H512-SUM($DP512:EC512)))</f>
        <v/>
      </c>
      <c r="EE512">
        <f>MIN(AI511*(1+AI$6/Setup!$C$13)-CG512,MAX(0,$H512-SUM($DP512:ED512)))</f>
        <v/>
      </c>
      <c r="EF512">
        <f>MIN(AJ511*(1+AJ$6/Setup!$C$13)-CH512,MAX(0,$H512-SUM($DP512:EE512)))</f>
        <v/>
      </c>
      <c r="EG512">
        <f>MIN(AK511*(1+AK$6/Setup!$C$13)-CI512,MAX(0,$H512-SUM($DP512:EF512)))</f>
        <v/>
      </c>
      <c r="EH512">
        <f>MIN(AL511*(1+AL$6/Setup!$C$13)-CJ512,MAX(0,$H512-SUM($DP512:EG512)))</f>
        <v/>
      </c>
      <c r="EI512">
        <f>MIN(AM511*(1+AM$6/Setup!$C$13)-CK512,MAX(0,$H512-SUM($DP512:EH512)))</f>
        <v/>
      </c>
      <c r="EJ512">
        <f>MIN(AN511*(1+AN$6/Setup!$C$13)-CL512,MAX(0,$H512-SUM($DP512:EI512)))</f>
        <v/>
      </c>
      <c r="EK512">
        <f>MIN(AO511*(1+AO$6/Setup!$C$13)-CM512,MAX(0,$H512-SUM($DP512:EJ512)))</f>
        <v/>
      </c>
      <c r="EL512">
        <f>MIN(AP511*(1+AP$6/Setup!$C$13)-CN512,MAX(0,$H512-SUM($DP512:EK512)))</f>
        <v/>
      </c>
      <c r="EM512">
        <f>MIN(AQ511*(1+AQ$6/Setup!$C$13)-CO512,MAX(0,$H512-SUM($DP512:EL512)))</f>
        <v/>
      </c>
      <c r="EN512">
        <f>MIN(AR511*(1+AR$6/Setup!$C$13)-CP512,MAX(0,$H512-SUM($DP512:EM512)))</f>
        <v/>
      </c>
      <c r="EO512">
        <f>MIN(AS511*(1+AS$6/Setup!$C$13)-CQ512,MAX(0,$H512-SUM($DP512:EN512)))</f>
        <v/>
      </c>
      <c r="EP512">
        <f>MIN(AT511*(1+AT$6/Setup!$C$13)-CR512,MAX(0,$H512-SUM($DP512:EO512)))</f>
        <v/>
      </c>
      <c r="EQ512">
        <f>MIN(AU511*(1+AU$6/Setup!$C$13)-CS512,MAX(0,$H512-SUM($DP512:EP512)))</f>
        <v/>
      </c>
      <c r="ER512">
        <f>MIN(AV511*(1+AV$6/Setup!$C$13)-CT512,MAX(0,$H512-SUM($DP512:EQ512)))</f>
        <v/>
      </c>
      <c r="ES512">
        <f>MIN(AW511*(1+AW$6/Setup!$C$13)-CU512,MAX(0,$H512-SUM($DP512:ER512)))</f>
        <v/>
      </c>
      <c r="ET512">
        <f>MIN(AX511*(1+AX$6/Setup!$C$13)-CV512,MAX(0,$H512-SUM($DP512:ES512)))</f>
        <v/>
      </c>
      <c r="EU512">
        <f>MIN(AY511*(1+AY$6/Setup!$C$13)-CW512,MAX(0,$H512-SUM($DP512:ET512)))</f>
        <v/>
      </c>
      <c r="EV512">
        <f>MIN(AZ511*(1+AZ$6/Setup!$C$13)-CX512,MAX(0,$H512-SUM($DP512:EU512)))</f>
        <v/>
      </c>
      <c r="EW512">
        <f>MIN(BA511*(1+BA$6/Setup!$C$13)-CY512,MAX(0,$H512-SUM($DP512:EV512)))</f>
        <v/>
      </c>
      <c r="EX512">
        <f>MIN(BB511*(1+BB$6/Setup!$C$13)-CZ512,MAX(0,$H512-SUM($DP512:EW512)))</f>
        <v/>
      </c>
      <c r="EY512">
        <f>MIN(BC511*(1+BC$6/Setup!$C$13)-DA512,MAX(0,$H512-SUM($DP512:EX512)))</f>
        <v/>
      </c>
      <c r="EZ512">
        <f>MIN(BD511*(1+BD$6/Setup!$C$13)-DB512,MAX(0,$H512-SUM($DP512:EY512)))</f>
        <v/>
      </c>
      <c r="FA512">
        <f>MIN(BE511*(1+BE$6/Setup!$C$13)-DC512,MAX(0,$H512-SUM($DP512:EZ512)))</f>
        <v/>
      </c>
      <c r="FB512">
        <f>MIN(BF511*(1+BF$6/Setup!$C$13)-DD512,MAX(0,$H512-SUM($DP512:FA512)))</f>
        <v/>
      </c>
      <c r="FC512">
        <f>MIN(BG511*(1+BG$6/Setup!$C$13)-DE512,MAX(0,$H512-SUM($DP512:FB512)))</f>
        <v/>
      </c>
      <c r="FD512">
        <f>MIN(BH511*(1+BH$6/Setup!$C$13)-DF512,MAX(0,$H512-SUM($DP512:FC512)))</f>
        <v/>
      </c>
      <c r="FE512">
        <f>MIN(BI511*(1+BI$6/Setup!$C$13)-DG512,MAX(0,$H512-SUM($DP512:FD512)))</f>
        <v/>
      </c>
      <c r="FF512">
        <f>MIN(BJ511*(1+BJ$6/Setup!$C$13)-DH512,MAX(0,$H512-SUM($DP512:FE512)))</f>
        <v/>
      </c>
      <c r="FG512">
        <f>MIN(BK511*(1+BK$6/Setup!$C$13)-DI512,MAX(0,$H512-SUM($DP512:FF512)))</f>
        <v/>
      </c>
      <c r="FH512">
        <f>MIN(BL511*(1+BL$6/Setup!$C$13)-DJ512,MAX(0,$H512-SUM($DP512:FG512)))</f>
        <v/>
      </c>
      <c r="FI512">
        <f>MIN(BM511*(1+BM$6/Setup!$C$13)-DK512,MAX(0,$H512-SUM($DP512:FH512)))</f>
        <v/>
      </c>
      <c r="FJ512">
        <f>MIN(BN511*(1+BN$6/Setup!$C$13)-DL512,MAX(0,$H512-SUM($DP512:FI512)))</f>
        <v/>
      </c>
      <c r="FK512">
        <f>MIN(BO511*(1+BO$6/Setup!$C$13)-DM512,MAX(0,$H512-SUM($DP512:FJ512)))</f>
        <v/>
      </c>
      <c r="FL512">
        <f>MIN(BP511*(1+BP$6/Setup!$C$13)-DN512,MAX(0,$H512-SUM($DP512:FK512)))</f>
        <v/>
      </c>
      <c r="FM512">
        <f>MIN(BQ511*(1+BQ$6/Setup!$C$13)-DO512,MAX(0,$H512-SUM($DP512:FL512)))</f>
        <v/>
      </c>
    </row>
    <row r="513">
      <c r="A513">
        <f>A512+1</f>
        <v/>
      </c>
      <c r="B513">
        <f>IF(Setup!$C$6="Every week",Setup!$C$7+7*(A513-1),IF(Setup!$C$6="Every 2 weeks",Setup!$C$7+14*(A513-1),IF(Setup!$C$6="Every month",EDATE(Setup!$C$7,A513-1),EOMONTH(Setup!$C$7,INT((A513-1+Setup!$C$20)/2)-1)+MIN(IF(MOD(A513-1+Setup!$C$20,2)=0,Setup!$C$18,Setup!$C$19),DAY(EOMONTH(Setup!$C$7,INT((A513-1+Setup!$C$20)/2)))))))</f>
        <v/>
      </c>
      <c r="C513">
        <f>N('Paycheck Plan'!J509)</f>
        <v/>
      </c>
      <c r="D513">
        <f>N('Paycheck Plan'!K509)</f>
        <v/>
      </c>
      <c r="E513">
        <f>MIN(MAX(0,Setup!$C$10-F512),MAX(0,Setup!$C$8+C513-G513))</f>
        <v/>
      </c>
      <c r="F513">
        <f>F512+E513</f>
        <v/>
      </c>
      <c r="G513">
        <f>MIN(Setup!$C$14,MAX(0,Setup!$C$8+C513))</f>
        <v/>
      </c>
      <c r="H513">
        <f>MAX(0,Setup!$C$8+C513-G513-E513)+SUM($T$7:$BQ$7)-SUM(BR513:DO513)</f>
        <v/>
      </c>
      <c r="I513">
        <f>SUMPRODUCT(T512:BQ512,$T$6:$BQ$6)/Setup!$C$13</f>
        <v/>
      </c>
      <c r="J513">
        <f>SUM(T513:BQ513)</f>
        <v/>
      </c>
      <c r="K513">
        <f>IF(MAX(DP513:FM513)&gt;0,MATCH(MAX(DP513:FM513),DP513:FM513,0),1)</f>
        <v/>
      </c>
      <c r="T513">
        <f>MAX(0,T512*(1+T$6/Setup!$C$13)-BR513-DP513)+IF($K513=1,$D513,0)</f>
        <v/>
      </c>
      <c r="U513">
        <f>MAX(0,U512*(1+U$6/Setup!$C$13)-BS513-DQ513)+IF($K513=2,$D513,0)</f>
        <v/>
      </c>
      <c r="V513">
        <f>MAX(0,V512*(1+V$6/Setup!$C$13)-BT513-DR513)+IF($K513=3,$D513,0)</f>
        <v/>
      </c>
      <c r="W513">
        <f>MAX(0,W512*(1+W$6/Setup!$C$13)-BU513-DS513)+IF($K513=4,$D513,0)</f>
        <v/>
      </c>
      <c r="X513">
        <f>MAX(0,X512*(1+X$6/Setup!$C$13)-BV513-DT513)+IF($K513=5,$D513,0)</f>
        <v/>
      </c>
      <c r="Y513">
        <f>MAX(0,Y512*(1+Y$6/Setup!$C$13)-BW513-DU513)+IF($K513=6,$D513,0)</f>
        <v/>
      </c>
      <c r="Z513">
        <f>MAX(0,Z512*(1+Z$6/Setup!$C$13)-BX513-DV513)+IF($K513=7,$D513,0)</f>
        <v/>
      </c>
      <c r="AA513">
        <f>MAX(0,AA512*(1+AA$6/Setup!$C$13)-BY513-DW513)+IF($K513=8,$D513,0)</f>
        <v/>
      </c>
      <c r="AB513">
        <f>MAX(0,AB512*(1+AB$6/Setup!$C$13)-BZ513-DX513)+IF($K513=9,$D513,0)</f>
        <v/>
      </c>
      <c r="AC513">
        <f>MAX(0,AC512*(1+AC$6/Setup!$C$13)-CA513-DY513)+IF($K513=10,$D513,0)</f>
        <v/>
      </c>
      <c r="AD513">
        <f>MAX(0,AD512*(1+AD$6/Setup!$C$13)-CB513-DZ513)+IF($K513=11,$D513,0)</f>
        <v/>
      </c>
      <c r="AE513">
        <f>MAX(0,AE512*(1+AE$6/Setup!$C$13)-CC513-EA513)+IF($K513=12,$D513,0)</f>
        <v/>
      </c>
      <c r="AF513">
        <f>MAX(0,AF512*(1+AF$6/Setup!$C$13)-CD513-EB513)+IF($K513=13,$D513,0)</f>
        <v/>
      </c>
      <c r="AG513">
        <f>MAX(0,AG512*(1+AG$6/Setup!$C$13)-CE513-EC513)+IF($K513=14,$D513,0)</f>
        <v/>
      </c>
      <c r="AH513">
        <f>MAX(0,AH512*(1+AH$6/Setup!$C$13)-CF513-ED513)+IF($K513=15,$D513,0)</f>
        <v/>
      </c>
      <c r="AI513">
        <f>MAX(0,AI512*(1+AI$6/Setup!$C$13)-CG513-EE513)+IF($K513=16,$D513,0)</f>
        <v/>
      </c>
      <c r="AJ513">
        <f>MAX(0,AJ512*(1+AJ$6/Setup!$C$13)-CH513-EF513)+IF($K513=17,$D513,0)</f>
        <v/>
      </c>
      <c r="AK513">
        <f>MAX(0,AK512*(1+AK$6/Setup!$C$13)-CI513-EG513)+IF($K513=18,$D513,0)</f>
        <v/>
      </c>
      <c r="AL513">
        <f>MAX(0,AL512*(1+AL$6/Setup!$C$13)-CJ513-EH513)+IF($K513=19,$D513,0)</f>
        <v/>
      </c>
      <c r="AM513">
        <f>MAX(0,AM512*(1+AM$6/Setup!$C$13)-CK513-EI513)+IF($K513=20,$D513,0)</f>
        <v/>
      </c>
      <c r="AN513">
        <f>MAX(0,AN512*(1+AN$6/Setup!$C$13)-CL513-EJ513)+IF($K513=21,$D513,0)</f>
        <v/>
      </c>
      <c r="AO513">
        <f>MAX(0,AO512*(1+AO$6/Setup!$C$13)-CM513-EK513)+IF($K513=22,$D513,0)</f>
        <v/>
      </c>
      <c r="AP513">
        <f>MAX(0,AP512*(1+AP$6/Setup!$C$13)-CN513-EL513)+IF($K513=23,$D513,0)</f>
        <v/>
      </c>
      <c r="AQ513">
        <f>MAX(0,AQ512*(1+AQ$6/Setup!$C$13)-CO513-EM513)+IF($K513=24,$D513,0)</f>
        <v/>
      </c>
      <c r="AR513">
        <f>MAX(0,AR512*(1+AR$6/Setup!$C$13)-CP513-EN513)+IF($K513=25,$D513,0)</f>
        <v/>
      </c>
      <c r="AS513">
        <f>MAX(0,AS512*(1+AS$6/Setup!$C$13)-CQ513-EO513)+IF($K513=26,$D513,0)</f>
        <v/>
      </c>
      <c r="AT513">
        <f>MAX(0,AT512*(1+AT$6/Setup!$C$13)-CR513-EP513)+IF($K513=27,$D513,0)</f>
        <v/>
      </c>
      <c r="AU513">
        <f>MAX(0,AU512*(1+AU$6/Setup!$C$13)-CS513-EQ513)+IF($K513=28,$D513,0)</f>
        <v/>
      </c>
      <c r="AV513">
        <f>MAX(0,AV512*(1+AV$6/Setup!$C$13)-CT513-ER513)+IF($K513=29,$D513,0)</f>
        <v/>
      </c>
      <c r="AW513">
        <f>MAX(0,AW512*(1+AW$6/Setup!$C$13)-CU513-ES513)+IF($K513=30,$D513,0)</f>
        <v/>
      </c>
      <c r="AX513">
        <f>MAX(0,AX512*(1+AX$6/Setup!$C$13)-CV513-ET513)+IF($K513=31,$D513,0)</f>
        <v/>
      </c>
      <c r="AY513">
        <f>MAX(0,AY512*(1+AY$6/Setup!$C$13)-CW513-EU513)+IF($K513=32,$D513,0)</f>
        <v/>
      </c>
      <c r="AZ513">
        <f>MAX(0,AZ512*(1+AZ$6/Setup!$C$13)-CX513-EV513)+IF($K513=33,$D513,0)</f>
        <v/>
      </c>
      <c r="BA513">
        <f>MAX(0,BA512*(1+BA$6/Setup!$C$13)-CY513-EW513)+IF($K513=34,$D513,0)</f>
        <v/>
      </c>
      <c r="BB513">
        <f>MAX(0,BB512*(1+BB$6/Setup!$C$13)-CZ513-EX513)+IF($K513=35,$D513,0)</f>
        <v/>
      </c>
      <c r="BC513">
        <f>MAX(0,BC512*(1+BC$6/Setup!$C$13)-DA513-EY513)+IF($K513=36,$D513,0)</f>
        <v/>
      </c>
      <c r="BD513">
        <f>MAX(0,BD512*(1+BD$6/Setup!$C$13)-DB513-EZ513)+IF($K513=37,$D513,0)</f>
        <v/>
      </c>
      <c r="BE513">
        <f>MAX(0,BE512*(1+BE$6/Setup!$C$13)-DC513-FA513)+IF($K513=38,$D513,0)</f>
        <v/>
      </c>
      <c r="BF513">
        <f>MAX(0,BF512*(1+BF$6/Setup!$C$13)-DD513-FB513)+IF($K513=39,$D513,0)</f>
        <v/>
      </c>
      <c r="BG513">
        <f>MAX(0,BG512*(1+BG$6/Setup!$C$13)-DE513-FC513)+IF($K513=40,$D513,0)</f>
        <v/>
      </c>
      <c r="BH513">
        <f>MAX(0,BH512*(1+BH$6/Setup!$C$13)-DF513-FD513)+IF($K513=41,$D513,0)</f>
        <v/>
      </c>
      <c r="BI513">
        <f>MAX(0,BI512*(1+BI$6/Setup!$C$13)-DG513-FE513)+IF($K513=42,$D513,0)</f>
        <v/>
      </c>
      <c r="BJ513">
        <f>MAX(0,BJ512*(1+BJ$6/Setup!$C$13)-DH513-FF513)+IF($K513=43,$D513,0)</f>
        <v/>
      </c>
      <c r="BK513">
        <f>MAX(0,BK512*(1+BK$6/Setup!$C$13)-DI513-FG513)+IF($K513=44,$D513,0)</f>
        <v/>
      </c>
      <c r="BL513">
        <f>MAX(0,BL512*(1+BL$6/Setup!$C$13)-DJ513-FH513)+IF($K513=45,$D513,0)</f>
        <v/>
      </c>
      <c r="BM513">
        <f>MAX(0,BM512*(1+BM$6/Setup!$C$13)-DK513-FI513)+IF($K513=46,$D513,0)</f>
        <v/>
      </c>
      <c r="BN513">
        <f>MAX(0,BN512*(1+BN$6/Setup!$C$13)-DL513-FJ513)+IF($K513=47,$D513,0)</f>
        <v/>
      </c>
      <c r="BO513">
        <f>MAX(0,BO512*(1+BO$6/Setup!$C$13)-DM513-FK513)+IF($K513=48,$D513,0)</f>
        <v/>
      </c>
      <c r="BP513">
        <f>MAX(0,BP512*(1+BP$6/Setup!$C$13)-DN513-FL513)+IF($K513=49,$D513,0)</f>
        <v/>
      </c>
      <c r="BQ513">
        <f>MAX(0,BQ512*(1+BQ$6/Setup!$C$13)-DO513-FM513)+IF($K513=50,$D513,0)</f>
        <v/>
      </c>
      <c r="BR513">
        <f>MIN(T512*(1+T$6/Setup!$C$13),T$7)</f>
        <v/>
      </c>
      <c r="BS513">
        <f>MIN(U512*(1+U$6/Setup!$C$13),U$7)</f>
        <v/>
      </c>
      <c r="BT513">
        <f>MIN(V512*(1+V$6/Setup!$C$13),V$7)</f>
        <v/>
      </c>
      <c r="BU513">
        <f>MIN(W512*(1+W$6/Setup!$C$13),W$7)</f>
        <v/>
      </c>
      <c r="BV513">
        <f>MIN(X512*(1+X$6/Setup!$C$13),X$7)</f>
        <v/>
      </c>
      <c r="BW513">
        <f>MIN(Y512*(1+Y$6/Setup!$C$13),Y$7)</f>
        <v/>
      </c>
      <c r="BX513">
        <f>MIN(Z512*(1+Z$6/Setup!$C$13),Z$7)</f>
        <v/>
      </c>
      <c r="BY513">
        <f>MIN(AA512*(1+AA$6/Setup!$C$13),AA$7)</f>
        <v/>
      </c>
      <c r="BZ513">
        <f>MIN(AB512*(1+AB$6/Setup!$C$13),AB$7)</f>
        <v/>
      </c>
      <c r="CA513">
        <f>MIN(AC512*(1+AC$6/Setup!$C$13),AC$7)</f>
        <v/>
      </c>
      <c r="CB513">
        <f>MIN(AD512*(1+AD$6/Setup!$C$13),AD$7)</f>
        <v/>
      </c>
      <c r="CC513">
        <f>MIN(AE512*(1+AE$6/Setup!$C$13),AE$7)</f>
        <v/>
      </c>
      <c r="CD513">
        <f>MIN(AF512*(1+AF$6/Setup!$C$13),AF$7)</f>
        <v/>
      </c>
      <c r="CE513">
        <f>MIN(AG512*(1+AG$6/Setup!$C$13),AG$7)</f>
        <v/>
      </c>
      <c r="CF513">
        <f>MIN(AH512*(1+AH$6/Setup!$C$13),AH$7)</f>
        <v/>
      </c>
      <c r="CG513">
        <f>MIN(AI512*(1+AI$6/Setup!$C$13),AI$7)</f>
        <v/>
      </c>
      <c r="CH513">
        <f>MIN(AJ512*(1+AJ$6/Setup!$C$13),AJ$7)</f>
        <v/>
      </c>
      <c r="CI513">
        <f>MIN(AK512*(1+AK$6/Setup!$C$13),AK$7)</f>
        <v/>
      </c>
      <c r="CJ513">
        <f>MIN(AL512*(1+AL$6/Setup!$C$13),AL$7)</f>
        <v/>
      </c>
      <c r="CK513">
        <f>MIN(AM512*(1+AM$6/Setup!$C$13),AM$7)</f>
        <v/>
      </c>
      <c r="CL513">
        <f>MIN(AN512*(1+AN$6/Setup!$C$13),AN$7)</f>
        <v/>
      </c>
      <c r="CM513">
        <f>MIN(AO512*(1+AO$6/Setup!$C$13),AO$7)</f>
        <v/>
      </c>
      <c r="CN513">
        <f>MIN(AP512*(1+AP$6/Setup!$C$13),AP$7)</f>
        <v/>
      </c>
      <c r="CO513">
        <f>MIN(AQ512*(1+AQ$6/Setup!$C$13),AQ$7)</f>
        <v/>
      </c>
      <c r="CP513">
        <f>MIN(AR512*(1+AR$6/Setup!$C$13),AR$7)</f>
        <v/>
      </c>
      <c r="CQ513">
        <f>MIN(AS512*(1+AS$6/Setup!$C$13),AS$7)</f>
        <v/>
      </c>
      <c r="CR513">
        <f>MIN(AT512*(1+AT$6/Setup!$C$13),AT$7)</f>
        <v/>
      </c>
      <c r="CS513">
        <f>MIN(AU512*(1+AU$6/Setup!$C$13),AU$7)</f>
        <v/>
      </c>
      <c r="CT513">
        <f>MIN(AV512*(1+AV$6/Setup!$C$13),AV$7)</f>
        <v/>
      </c>
      <c r="CU513">
        <f>MIN(AW512*(1+AW$6/Setup!$C$13),AW$7)</f>
        <v/>
      </c>
      <c r="CV513">
        <f>MIN(AX512*(1+AX$6/Setup!$C$13),AX$7)</f>
        <v/>
      </c>
      <c r="CW513">
        <f>MIN(AY512*(1+AY$6/Setup!$C$13),AY$7)</f>
        <v/>
      </c>
      <c r="CX513">
        <f>MIN(AZ512*(1+AZ$6/Setup!$C$13),AZ$7)</f>
        <v/>
      </c>
      <c r="CY513">
        <f>MIN(BA512*(1+BA$6/Setup!$C$13),BA$7)</f>
        <v/>
      </c>
      <c r="CZ513">
        <f>MIN(BB512*(1+BB$6/Setup!$C$13),BB$7)</f>
        <v/>
      </c>
      <c r="DA513">
        <f>MIN(BC512*(1+BC$6/Setup!$C$13),BC$7)</f>
        <v/>
      </c>
      <c r="DB513">
        <f>MIN(BD512*(1+BD$6/Setup!$C$13),BD$7)</f>
        <v/>
      </c>
      <c r="DC513">
        <f>MIN(BE512*(1+BE$6/Setup!$C$13),BE$7)</f>
        <v/>
      </c>
      <c r="DD513">
        <f>MIN(BF512*(1+BF$6/Setup!$C$13),BF$7)</f>
        <v/>
      </c>
      <c r="DE513">
        <f>MIN(BG512*(1+BG$6/Setup!$C$13),BG$7)</f>
        <v/>
      </c>
      <c r="DF513">
        <f>MIN(BH512*(1+BH$6/Setup!$C$13),BH$7)</f>
        <v/>
      </c>
      <c r="DG513">
        <f>MIN(BI512*(1+BI$6/Setup!$C$13),BI$7)</f>
        <v/>
      </c>
      <c r="DH513">
        <f>MIN(BJ512*(1+BJ$6/Setup!$C$13),BJ$7)</f>
        <v/>
      </c>
      <c r="DI513">
        <f>MIN(BK512*(1+BK$6/Setup!$C$13),BK$7)</f>
        <v/>
      </c>
      <c r="DJ513">
        <f>MIN(BL512*(1+BL$6/Setup!$C$13),BL$7)</f>
        <v/>
      </c>
      <c r="DK513">
        <f>MIN(BM512*(1+BM$6/Setup!$C$13),BM$7)</f>
        <v/>
      </c>
      <c r="DL513">
        <f>MIN(BN512*(1+BN$6/Setup!$C$13),BN$7)</f>
        <v/>
      </c>
      <c r="DM513">
        <f>MIN(BO512*(1+BO$6/Setup!$C$13),BO$7)</f>
        <v/>
      </c>
      <c r="DN513">
        <f>MIN(BP512*(1+BP$6/Setup!$C$13),BP$7)</f>
        <v/>
      </c>
      <c r="DO513">
        <f>MIN(BQ512*(1+BQ$6/Setup!$C$13),BQ$7)</f>
        <v/>
      </c>
      <c r="DP513">
        <f>MIN(T512*(1+T$6/Setup!$C$13)-BR513,$H513)</f>
        <v/>
      </c>
      <c r="DQ513">
        <f>MIN(U512*(1+U$6/Setup!$C$13)-BS513,MAX(0,$H513-SUM($DP513:DP513)))</f>
        <v/>
      </c>
      <c r="DR513">
        <f>MIN(V512*(1+V$6/Setup!$C$13)-BT513,MAX(0,$H513-SUM($DP513:DQ513)))</f>
        <v/>
      </c>
      <c r="DS513">
        <f>MIN(W512*(1+W$6/Setup!$C$13)-BU513,MAX(0,$H513-SUM($DP513:DR513)))</f>
        <v/>
      </c>
      <c r="DT513">
        <f>MIN(X512*(1+X$6/Setup!$C$13)-BV513,MAX(0,$H513-SUM($DP513:DS513)))</f>
        <v/>
      </c>
      <c r="DU513">
        <f>MIN(Y512*(1+Y$6/Setup!$C$13)-BW513,MAX(0,$H513-SUM($DP513:DT513)))</f>
        <v/>
      </c>
      <c r="DV513">
        <f>MIN(Z512*(1+Z$6/Setup!$C$13)-BX513,MAX(0,$H513-SUM($DP513:DU513)))</f>
        <v/>
      </c>
      <c r="DW513">
        <f>MIN(AA512*(1+AA$6/Setup!$C$13)-BY513,MAX(0,$H513-SUM($DP513:DV513)))</f>
        <v/>
      </c>
      <c r="DX513">
        <f>MIN(AB512*(1+AB$6/Setup!$C$13)-BZ513,MAX(0,$H513-SUM($DP513:DW513)))</f>
        <v/>
      </c>
      <c r="DY513">
        <f>MIN(AC512*(1+AC$6/Setup!$C$13)-CA513,MAX(0,$H513-SUM($DP513:DX513)))</f>
        <v/>
      </c>
      <c r="DZ513">
        <f>MIN(AD512*(1+AD$6/Setup!$C$13)-CB513,MAX(0,$H513-SUM($DP513:DY513)))</f>
        <v/>
      </c>
      <c r="EA513">
        <f>MIN(AE512*(1+AE$6/Setup!$C$13)-CC513,MAX(0,$H513-SUM($DP513:DZ513)))</f>
        <v/>
      </c>
      <c r="EB513">
        <f>MIN(AF512*(1+AF$6/Setup!$C$13)-CD513,MAX(0,$H513-SUM($DP513:EA513)))</f>
        <v/>
      </c>
      <c r="EC513">
        <f>MIN(AG512*(1+AG$6/Setup!$C$13)-CE513,MAX(0,$H513-SUM($DP513:EB513)))</f>
        <v/>
      </c>
      <c r="ED513">
        <f>MIN(AH512*(1+AH$6/Setup!$C$13)-CF513,MAX(0,$H513-SUM($DP513:EC513)))</f>
        <v/>
      </c>
      <c r="EE513">
        <f>MIN(AI512*(1+AI$6/Setup!$C$13)-CG513,MAX(0,$H513-SUM($DP513:ED513)))</f>
        <v/>
      </c>
      <c r="EF513">
        <f>MIN(AJ512*(1+AJ$6/Setup!$C$13)-CH513,MAX(0,$H513-SUM($DP513:EE513)))</f>
        <v/>
      </c>
      <c r="EG513">
        <f>MIN(AK512*(1+AK$6/Setup!$C$13)-CI513,MAX(0,$H513-SUM($DP513:EF513)))</f>
        <v/>
      </c>
      <c r="EH513">
        <f>MIN(AL512*(1+AL$6/Setup!$C$13)-CJ513,MAX(0,$H513-SUM($DP513:EG513)))</f>
        <v/>
      </c>
      <c r="EI513">
        <f>MIN(AM512*(1+AM$6/Setup!$C$13)-CK513,MAX(0,$H513-SUM($DP513:EH513)))</f>
        <v/>
      </c>
      <c r="EJ513">
        <f>MIN(AN512*(1+AN$6/Setup!$C$13)-CL513,MAX(0,$H513-SUM($DP513:EI513)))</f>
        <v/>
      </c>
      <c r="EK513">
        <f>MIN(AO512*(1+AO$6/Setup!$C$13)-CM513,MAX(0,$H513-SUM($DP513:EJ513)))</f>
        <v/>
      </c>
      <c r="EL513">
        <f>MIN(AP512*(1+AP$6/Setup!$C$13)-CN513,MAX(0,$H513-SUM($DP513:EK513)))</f>
        <v/>
      </c>
      <c r="EM513">
        <f>MIN(AQ512*(1+AQ$6/Setup!$C$13)-CO513,MAX(0,$H513-SUM($DP513:EL513)))</f>
        <v/>
      </c>
      <c r="EN513">
        <f>MIN(AR512*(1+AR$6/Setup!$C$13)-CP513,MAX(0,$H513-SUM($DP513:EM513)))</f>
        <v/>
      </c>
      <c r="EO513">
        <f>MIN(AS512*(1+AS$6/Setup!$C$13)-CQ513,MAX(0,$H513-SUM($DP513:EN513)))</f>
        <v/>
      </c>
      <c r="EP513">
        <f>MIN(AT512*(1+AT$6/Setup!$C$13)-CR513,MAX(0,$H513-SUM($DP513:EO513)))</f>
        <v/>
      </c>
      <c r="EQ513">
        <f>MIN(AU512*(1+AU$6/Setup!$C$13)-CS513,MAX(0,$H513-SUM($DP513:EP513)))</f>
        <v/>
      </c>
      <c r="ER513">
        <f>MIN(AV512*(1+AV$6/Setup!$C$13)-CT513,MAX(0,$H513-SUM($DP513:EQ513)))</f>
        <v/>
      </c>
      <c r="ES513">
        <f>MIN(AW512*(1+AW$6/Setup!$C$13)-CU513,MAX(0,$H513-SUM($DP513:ER513)))</f>
        <v/>
      </c>
      <c r="ET513">
        <f>MIN(AX512*(1+AX$6/Setup!$C$13)-CV513,MAX(0,$H513-SUM($DP513:ES513)))</f>
        <v/>
      </c>
      <c r="EU513">
        <f>MIN(AY512*(1+AY$6/Setup!$C$13)-CW513,MAX(0,$H513-SUM($DP513:ET513)))</f>
        <v/>
      </c>
      <c r="EV513">
        <f>MIN(AZ512*(1+AZ$6/Setup!$C$13)-CX513,MAX(0,$H513-SUM($DP513:EU513)))</f>
        <v/>
      </c>
      <c r="EW513">
        <f>MIN(BA512*(1+BA$6/Setup!$C$13)-CY513,MAX(0,$H513-SUM($DP513:EV513)))</f>
        <v/>
      </c>
      <c r="EX513">
        <f>MIN(BB512*(1+BB$6/Setup!$C$13)-CZ513,MAX(0,$H513-SUM($DP513:EW513)))</f>
        <v/>
      </c>
      <c r="EY513">
        <f>MIN(BC512*(1+BC$6/Setup!$C$13)-DA513,MAX(0,$H513-SUM($DP513:EX513)))</f>
        <v/>
      </c>
      <c r="EZ513">
        <f>MIN(BD512*(1+BD$6/Setup!$C$13)-DB513,MAX(0,$H513-SUM($DP513:EY513)))</f>
        <v/>
      </c>
      <c r="FA513">
        <f>MIN(BE512*(1+BE$6/Setup!$C$13)-DC513,MAX(0,$H513-SUM($DP513:EZ513)))</f>
        <v/>
      </c>
      <c r="FB513">
        <f>MIN(BF512*(1+BF$6/Setup!$C$13)-DD513,MAX(0,$H513-SUM($DP513:FA513)))</f>
        <v/>
      </c>
      <c r="FC513">
        <f>MIN(BG512*(1+BG$6/Setup!$C$13)-DE513,MAX(0,$H513-SUM($DP513:FB513)))</f>
        <v/>
      </c>
      <c r="FD513">
        <f>MIN(BH512*(1+BH$6/Setup!$C$13)-DF513,MAX(0,$H513-SUM($DP513:FC513)))</f>
        <v/>
      </c>
      <c r="FE513">
        <f>MIN(BI512*(1+BI$6/Setup!$C$13)-DG513,MAX(0,$H513-SUM($DP513:FD513)))</f>
        <v/>
      </c>
      <c r="FF513">
        <f>MIN(BJ512*(1+BJ$6/Setup!$C$13)-DH513,MAX(0,$H513-SUM($DP513:FE513)))</f>
        <v/>
      </c>
      <c r="FG513">
        <f>MIN(BK512*(1+BK$6/Setup!$C$13)-DI513,MAX(0,$H513-SUM($DP513:FF513)))</f>
        <v/>
      </c>
      <c r="FH513">
        <f>MIN(BL512*(1+BL$6/Setup!$C$13)-DJ513,MAX(0,$H513-SUM($DP513:FG513)))</f>
        <v/>
      </c>
      <c r="FI513">
        <f>MIN(BM512*(1+BM$6/Setup!$C$13)-DK513,MAX(0,$H513-SUM($DP513:FH513)))</f>
        <v/>
      </c>
      <c r="FJ513">
        <f>MIN(BN512*(1+BN$6/Setup!$C$13)-DL513,MAX(0,$H513-SUM($DP513:FI513)))</f>
        <v/>
      </c>
      <c r="FK513">
        <f>MIN(BO512*(1+BO$6/Setup!$C$13)-DM513,MAX(0,$H513-SUM($DP513:FJ513)))</f>
        <v/>
      </c>
      <c r="FL513">
        <f>MIN(BP512*(1+BP$6/Setup!$C$13)-DN513,MAX(0,$H513-SUM($DP513:FK513)))</f>
        <v/>
      </c>
      <c r="FM513">
        <f>MIN(BQ512*(1+BQ$6/Setup!$C$13)-DO513,MAX(0,$H513-SUM($DP513:FL513)))</f>
        <v/>
      </c>
    </row>
    <row r="514">
      <c r="A514">
        <f>A513+1</f>
        <v/>
      </c>
      <c r="B514">
        <f>IF(Setup!$C$6="Every week",Setup!$C$7+7*(A514-1),IF(Setup!$C$6="Every 2 weeks",Setup!$C$7+14*(A514-1),IF(Setup!$C$6="Every month",EDATE(Setup!$C$7,A514-1),EOMONTH(Setup!$C$7,INT((A514-1+Setup!$C$20)/2)-1)+MIN(IF(MOD(A514-1+Setup!$C$20,2)=0,Setup!$C$18,Setup!$C$19),DAY(EOMONTH(Setup!$C$7,INT((A514-1+Setup!$C$20)/2)))))))</f>
        <v/>
      </c>
      <c r="C514">
        <f>N('Paycheck Plan'!J510)</f>
        <v/>
      </c>
      <c r="D514">
        <f>N('Paycheck Plan'!K510)</f>
        <v/>
      </c>
      <c r="E514">
        <f>MIN(MAX(0,Setup!$C$10-F513),MAX(0,Setup!$C$8+C514-G514))</f>
        <v/>
      </c>
      <c r="F514">
        <f>F513+E514</f>
        <v/>
      </c>
      <c r="G514">
        <f>MIN(Setup!$C$14,MAX(0,Setup!$C$8+C514))</f>
        <v/>
      </c>
      <c r="H514">
        <f>MAX(0,Setup!$C$8+C514-G514-E514)+SUM($T$7:$BQ$7)-SUM(BR514:DO514)</f>
        <v/>
      </c>
      <c r="I514">
        <f>SUMPRODUCT(T513:BQ513,$T$6:$BQ$6)/Setup!$C$13</f>
        <v/>
      </c>
      <c r="J514">
        <f>SUM(T514:BQ514)</f>
        <v/>
      </c>
      <c r="K514">
        <f>IF(MAX(DP514:FM514)&gt;0,MATCH(MAX(DP514:FM514),DP514:FM514,0),1)</f>
        <v/>
      </c>
      <c r="T514">
        <f>MAX(0,T513*(1+T$6/Setup!$C$13)-BR514-DP514)+IF($K514=1,$D514,0)</f>
        <v/>
      </c>
      <c r="U514">
        <f>MAX(0,U513*(1+U$6/Setup!$C$13)-BS514-DQ514)+IF($K514=2,$D514,0)</f>
        <v/>
      </c>
      <c r="V514">
        <f>MAX(0,V513*(1+V$6/Setup!$C$13)-BT514-DR514)+IF($K514=3,$D514,0)</f>
        <v/>
      </c>
      <c r="W514">
        <f>MAX(0,W513*(1+W$6/Setup!$C$13)-BU514-DS514)+IF($K514=4,$D514,0)</f>
        <v/>
      </c>
      <c r="X514">
        <f>MAX(0,X513*(1+X$6/Setup!$C$13)-BV514-DT514)+IF($K514=5,$D514,0)</f>
        <v/>
      </c>
      <c r="Y514">
        <f>MAX(0,Y513*(1+Y$6/Setup!$C$13)-BW514-DU514)+IF($K514=6,$D514,0)</f>
        <v/>
      </c>
      <c r="Z514">
        <f>MAX(0,Z513*(1+Z$6/Setup!$C$13)-BX514-DV514)+IF($K514=7,$D514,0)</f>
        <v/>
      </c>
      <c r="AA514">
        <f>MAX(0,AA513*(1+AA$6/Setup!$C$13)-BY514-DW514)+IF($K514=8,$D514,0)</f>
        <v/>
      </c>
      <c r="AB514">
        <f>MAX(0,AB513*(1+AB$6/Setup!$C$13)-BZ514-DX514)+IF($K514=9,$D514,0)</f>
        <v/>
      </c>
      <c r="AC514">
        <f>MAX(0,AC513*(1+AC$6/Setup!$C$13)-CA514-DY514)+IF($K514=10,$D514,0)</f>
        <v/>
      </c>
      <c r="AD514">
        <f>MAX(0,AD513*(1+AD$6/Setup!$C$13)-CB514-DZ514)+IF($K514=11,$D514,0)</f>
        <v/>
      </c>
      <c r="AE514">
        <f>MAX(0,AE513*(1+AE$6/Setup!$C$13)-CC514-EA514)+IF($K514=12,$D514,0)</f>
        <v/>
      </c>
      <c r="AF514">
        <f>MAX(0,AF513*(1+AF$6/Setup!$C$13)-CD514-EB514)+IF($K514=13,$D514,0)</f>
        <v/>
      </c>
      <c r="AG514">
        <f>MAX(0,AG513*(1+AG$6/Setup!$C$13)-CE514-EC514)+IF($K514=14,$D514,0)</f>
        <v/>
      </c>
      <c r="AH514">
        <f>MAX(0,AH513*(1+AH$6/Setup!$C$13)-CF514-ED514)+IF($K514=15,$D514,0)</f>
        <v/>
      </c>
      <c r="AI514">
        <f>MAX(0,AI513*(1+AI$6/Setup!$C$13)-CG514-EE514)+IF($K514=16,$D514,0)</f>
        <v/>
      </c>
      <c r="AJ514">
        <f>MAX(0,AJ513*(1+AJ$6/Setup!$C$13)-CH514-EF514)+IF($K514=17,$D514,0)</f>
        <v/>
      </c>
      <c r="AK514">
        <f>MAX(0,AK513*(1+AK$6/Setup!$C$13)-CI514-EG514)+IF($K514=18,$D514,0)</f>
        <v/>
      </c>
      <c r="AL514">
        <f>MAX(0,AL513*(1+AL$6/Setup!$C$13)-CJ514-EH514)+IF($K514=19,$D514,0)</f>
        <v/>
      </c>
      <c r="AM514">
        <f>MAX(0,AM513*(1+AM$6/Setup!$C$13)-CK514-EI514)+IF($K514=20,$D514,0)</f>
        <v/>
      </c>
      <c r="AN514">
        <f>MAX(0,AN513*(1+AN$6/Setup!$C$13)-CL514-EJ514)+IF($K514=21,$D514,0)</f>
        <v/>
      </c>
      <c r="AO514">
        <f>MAX(0,AO513*(1+AO$6/Setup!$C$13)-CM514-EK514)+IF($K514=22,$D514,0)</f>
        <v/>
      </c>
      <c r="AP514">
        <f>MAX(0,AP513*(1+AP$6/Setup!$C$13)-CN514-EL514)+IF($K514=23,$D514,0)</f>
        <v/>
      </c>
      <c r="AQ514">
        <f>MAX(0,AQ513*(1+AQ$6/Setup!$C$13)-CO514-EM514)+IF($K514=24,$D514,0)</f>
        <v/>
      </c>
      <c r="AR514">
        <f>MAX(0,AR513*(1+AR$6/Setup!$C$13)-CP514-EN514)+IF($K514=25,$D514,0)</f>
        <v/>
      </c>
      <c r="AS514">
        <f>MAX(0,AS513*(1+AS$6/Setup!$C$13)-CQ514-EO514)+IF($K514=26,$D514,0)</f>
        <v/>
      </c>
      <c r="AT514">
        <f>MAX(0,AT513*(1+AT$6/Setup!$C$13)-CR514-EP514)+IF($K514=27,$D514,0)</f>
        <v/>
      </c>
      <c r="AU514">
        <f>MAX(0,AU513*(1+AU$6/Setup!$C$13)-CS514-EQ514)+IF($K514=28,$D514,0)</f>
        <v/>
      </c>
      <c r="AV514">
        <f>MAX(0,AV513*(1+AV$6/Setup!$C$13)-CT514-ER514)+IF($K514=29,$D514,0)</f>
        <v/>
      </c>
      <c r="AW514">
        <f>MAX(0,AW513*(1+AW$6/Setup!$C$13)-CU514-ES514)+IF($K514=30,$D514,0)</f>
        <v/>
      </c>
      <c r="AX514">
        <f>MAX(0,AX513*(1+AX$6/Setup!$C$13)-CV514-ET514)+IF($K514=31,$D514,0)</f>
        <v/>
      </c>
      <c r="AY514">
        <f>MAX(0,AY513*(1+AY$6/Setup!$C$13)-CW514-EU514)+IF($K514=32,$D514,0)</f>
        <v/>
      </c>
      <c r="AZ514">
        <f>MAX(0,AZ513*(1+AZ$6/Setup!$C$13)-CX514-EV514)+IF($K514=33,$D514,0)</f>
        <v/>
      </c>
      <c r="BA514">
        <f>MAX(0,BA513*(1+BA$6/Setup!$C$13)-CY514-EW514)+IF($K514=34,$D514,0)</f>
        <v/>
      </c>
      <c r="BB514">
        <f>MAX(0,BB513*(1+BB$6/Setup!$C$13)-CZ514-EX514)+IF($K514=35,$D514,0)</f>
        <v/>
      </c>
      <c r="BC514">
        <f>MAX(0,BC513*(1+BC$6/Setup!$C$13)-DA514-EY514)+IF($K514=36,$D514,0)</f>
        <v/>
      </c>
      <c r="BD514">
        <f>MAX(0,BD513*(1+BD$6/Setup!$C$13)-DB514-EZ514)+IF($K514=37,$D514,0)</f>
        <v/>
      </c>
      <c r="BE514">
        <f>MAX(0,BE513*(1+BE$6/Setup!$C$13)-DC514-FA514)+IF($K514=38,$D514,0)</f>
        <v/>
      </c>
      <c r="BF514">
        <f>MAX(0,BF513*(1+BF$6/Setup!$C$13)-DD514-FB514)+IF($K514=39,$D514,0)</f>
        <v/>
      </c>
      <c r="BG514">
        <f>MAX(0,BG513*(1+BG$6/Setup!$C$13)-DE514-FC514)+IF($K514=40,$D514,0)</f>
        <v/>
      </c>
      <c r="BH514">
        <f>MAX(0,BH513*(1+BH$6/Setup!$C$13)-DF514-FD514)+IF($K514=41,$D514,0)</f>
        <v/>
      </c>
      <c r="BI514">
        <f>MAX(0,BI513*(1+BI$6/Setup!$C$13)-DG514-FE514)+IF($K514=42,$D514,0)</f>
        <v/>
      </c>
      <c r="BJ514">
        <f>MAX(0,BJ513*(1+BJ$6/Setup!$C$13)-DH514-FF514)+IF($K514=43,$D514,0)</f>
        <v/>
      </c>
      <c r="BK514">
        <f>MAX(0,BK513*(1+BK$6/Setup!$C$13)-DI514-FG514)+IF($K514=44,$D514,0)</f>
        <v/>
      </c>
      <c r="BL514">
        <f>MAX(0,BL513*(1+BL$6/Setup!$C$13)-DJ514-FH514)+IF($K514=45,$D514,0)</f>
        <v/>
      </c>
      <c r="BM514">
        <f>MAX(0,BM513*(1+BM$6/Setup!$C$13)-DK514-FI514)+IF($K514=46,$D514,0)</f>
        <v/>
      </c>
      <c r="BN514">
        <f>MAX(0,BN513*(1+BN$6/Setup!$C$13)-DL514-FJ514)+IF($K514=47,$D514,0)</f>
        <v/>
      </c>
      <c r="BO514">
        <f>MAX(0,BO513*(1+BO$6/Setup!$C$13)-DM514-FK514)+IF($K514=48,$D514,0)</f>
        <v/>
      </c>
      <c r="BP514">
        <f>MAX(0,BP513*(1+BP$6/Setup!$C$13)-DN514-FL514)+IF($K514=49,$D514,0)</f>
        <v/>
      </c>
      <c r="BQ514">
        <f>MAX(0,BQ513*(1+BQ$6/Setup!$C$13)-DO514-FM514)+IF($K514=50,$D514,0)</f>
        <v/>
      </c>
      <c r="BR514">
        <f>MIN(T513*(1+T$6/Setup!$C$13),T$7)</f>
        <v/>
      </c>
      <c r="BS514">
        <f>MIN(U513*(1+U$6/Setup!$C$13),U$7)</f>
        <v/>
      </c>
      <c r="BT514">
        <f>MIN(V513*(1+V$6/Setup!$C$13),V$7)</f>
        <v/>
      </c>
      <c r="BU514">
        <f>MIN(W513*(1+W$6/Setup!$C$13),W$7)</f>
        <v/>
      </c>
      <c r="BV514">
        <f>MIN(X513*(1+X$6/Setup!$C$13),X$7)</f>
        <v/>
      </c>
      <c r="BW514">
        <f>MIN(Y513*(1+Y$6/Setup!$C$13),Y$7)</f>
        <v/>
      </c>
      <c r="BX514">
        <f>MIN(Z513*(1+Z$6/Setup!$C$13),Z$7)</f>
        <v/>
      </c>
      <c r="BY514">
        <f>MIN(AA513*(1+AA$6/Setup!$C$13),AA$7)</f>
        <v/>
      </c>
      <c r="BZ514">
        <f>MIN(AB513*(1+AB$6/Setup!$C$13),AB$7)</f>
        <v/>
      </c>
      <c r="CA514">
        <f>MIN(AC513*(1+AC$6/Setup!$C$13),AC$7)</f>
        <v/>
      </c>
      <c r="CB514">
        <f>MIN(AD513*(1+AD$6/Setup!$C$13),AD$7)</f>
        <v/>
      </c>
      <c r="CC514">
        <f>MIN(AE513*(1+AE$6/Setup!$C$13),AE$7)</f>
        <v/>
      </c>
      <c r="CD514">
        <f>MIN(AF513*(1+AF$6/Setup!$C$13),AF$7)</f>
        <v/>
      </c>
      <c r="CE514">
        <f>MIN(AG513*(1+AG$6/Setup!$C$13),AG$7)</f>
        <v/>
      </c>
      <c r="CF514">
        <f>MIN(AH513*(1+AH$6/Setup!$C$13),AH$7)</f>
        <v/>
      </c>
      <c r="CG514">
        <f>MIN(AI513*(1+AI$6/Setup!$C$13),AI$7)</f>
        <v/>
      </c>
      <c r="CH514">
        <f>MIN(AJ513*(1+AJ$6/Setup!$C$13),AJ$7)</f>
        <v/>
      </c>
      <c r="CI514">
        <f>MIN(AK513*(1+AK$6/Setup!$C$13),AK$7)</f>
        <v/>
      </c>
      <c r="CJ514">
        <f>MIN(AL513*(1+AL$6/Setup!$C$13),AL$7)</f>
        <v/>
      </c>
      <c r="CK514">
        <f>MIN(AM513*(1+AM$6/Setup!$C$13),AM$7)</f>
        <v/>
      </c>
      <c r="CL514">
        <f>MIN(AN513*(1+AN$6/Setup!$C$13),AN$7)</f>
        <v/>
      </c>
      <c r="CM514">
        <f>MIN(AO513*(1+AO$6/Setup!$C$13),AO$7)</f>
        <v/>
      </c>
      <c r="CN514">
        <f>MIN(AP513*(1+AP$6/Setup!$C$13),AP$7)</f>
        <v/>
      </c>
      <c r="CO514">
        <f>MIN(AQ513*(1+AQ$6/Setup!$C$13),AQ$7)</f>
        <v/>
      </c>
      <c r="CP514">
        <f>MIN(AR513*(1+AR$6/Setup!$C$13),AR$7)</f>
        <v/>
      </c>
      <c r="CQ514">
        <f>MIN(AS513*(1+AS$6/Setup!$C$13),AS$7)</f>
        <v/>
      </c>
      <c r="CR514">
        <f>MIN(AT513*(1+AT$6/Setup!$C$13),AT$7)</f>
        <v/>
      </c>
      <c r="CS514">
        <f>MIN(AU513*(1+AU$6/Setup!$C$13),AU$7)</f>
        <v/>
      </c>
      <c r="CT514">
        <f>MIN(AV513*(1+AV$6/Setup!$C$13),AV$7)</f>
        <v/>
      </c>
      <c r="CU514">
        <f>MIN(AW513*(1+AW$6/Setup!$C$13),AW$7)</f>
        <v/>
      </c>
      <c r="CV514">
        <f>MIN(AX513*(1+AX$6/Setup!$C$13),AX$7)</f>
        <v/>
      </c>
      <c r="CW514">
        <f>MIN(AY513*(1+AY$6/Setup!$C$13),AY$7)</f>
        <v/>
      </c>
      <c r="CX514">
        <f>MIN(AZ513*(1+AZ$6/Setup!$C$13),AZ$7)</f>
        <v/>
      </c>
      <c r="CY514">
        <f>MIN(BA513*(1+BA$6/Setup!$C$13),BA$7)</f>
        <v/>
      </c>
      <c r="CZ514">
        <f>MIN(BB513*(1+BB$6/Setup!$C$13),BB$7)</f>
        <v/>
      </c>
      <c r="DA514">
        <f>MIN(BC513*(1+BC$6/Setup!$C$13),BC$7)</f>
        <v/>
      </c>
      <c r="DB514">
        <f>MIN(BD513*(1+BD$6/Setup!$C$13),BD$7)</f>
        <v/>
      </c>
      <c r="DC514">
        <f>MIN(BE513*(1+BE$6/Setup!$C$13),BE$7)</f>
        <v/>
      </c>
      <c r="DD514">
        <f>MIN(BF513*(1+BF$6/Setup!$C$13),BF$7)</f>
        <v/>
      </c>
      <c r="DE514">
        <f>MIN(BG513*(1+BG$6/Setup!$C$13),BG$7)</f>
        <v/>
      </c>
      <c r="DF514">
        <f>MIN(BH513*(1+BH$6/Setup!$C$13),BH$7)</f>
        <v/>
      </c>
      <c r="DG514">
        <f>MIN(BI513*(1+BI$6/Setup!$C$13),BI$7)</f>
        <v/>
      </c>
      <c r="DH514">
        <f>MIN(BJ513*(1+BJ$6/Setup!$C$13),BJ$7)</f>
        <v/>
      </c>
      <c r="DI514">
        <f>MIN(BK513*(1+BK$6/Setup!$C$13),BK$7)</f>
        <v/>
      </c>
      <c r="DJ514">
        <f>MIN(BL513*(1+BL$6/Setup!$C$13),BL$7)</f>
        <v/>
      </c>
      <c r="DK514">
        <f>MIN(BM513*(1+BM$6/Setup!$C$13),BM$7)</f>
        <v/>
      </c>
      <c r="DL514">
        <f>MIN(BN513*(1+BN$6/Setup!$C$13),BN$7)</f>
        <v/>
      </c>
      <c r="DM514">
        <f>MIN(BO513*(1+BO$6/Setup!$C$13),BO$7)</f>
        <v/>
      </c>
      <c r="DN514">
        <f>MIN(BP513*(1+BP$6/Setup!$C$13),BP$7)</f>
        <v/>
      </c>
      <c r="DO514">
        <f>MIN(BQ513*(1+BQ$6/Setup!$C$13),BQ$7)</f>
        <v/>
      </c>
      <c r="DP514">
        <f>MIN(T513*(1+T$6/Setup!$C$13)-BR514,$H514)</f>
        <v/>
      </c>
      <c r="DQ514">
        <f>MIN(U513*(1+U$6/Setup!$C$13)-BS514,MAX(0,$H514-SUM($DP514:DP514)))</f>
        <v/>
      </c>
      <c r="DR514">
        <f>MIN(V513*(1+V$6/Setup!$C$13)-BT514,MAX(0,$H514-SUM($DP514:DQ514)))</f>
        <v/>
      </c>
      <c r="DS514">
        <f>MIN(W513*(1+W$6/Setup!$C$13)-BU514,MAX(0,$H514-SUM($DP514:DR514)))</f>
        <v/>
      </c>
      <c r="DT514">
        <f>MIN(X513*(1+X$6/Setup!$C$13)-BV514,MAX(0,$H514-SUM($DP514:DS514)))</f>
        <v/>
      </c>
      <c r="DU514">
        <f>MIN(Y513*(1+Y$6/Setup!$C$13)-BW514,MAX(0,$H514-SUM($DP514:DT514)))</f>
        <v/>
      </c>
      <c r="DV514">
        <f>MIN(Z513*(1+Z$6/Setup!$C$13)-BX514,MAX(0,$H514-SUM($DP514:DU514)))</f>
        <v/>
      </c>
      <c r="DW514">
        <f>MIN(AA513*(1+AA$6/Setup!$C$13)-BY514,MAX(0,$H514-SUM($DP514:DV514)))</f>
        <v/>
      </c>
      <c r="DX514">
        <f>MIN(AB513*(1+AB$6/Setup!$C$13)-BZ514,MAX(0,$H514-SUM($DP514:DW514)))</f>
        <v/>
      </c>
      <c r="DY514">
        <f>MIN(AC513*(1+AC$6/Setup!$C$13)-CA514,MAX(0,$H514-SUM($DP514:DX514)))</f>
        <v/>
      </c>
      <c r="DZ514">
        <f>MIN(AD513*(1+AD$6/Setup!$C$13)-CB514,MAX(0,$H514-SUM($DP514:DY514)))</f>
        <v/>
      </c>
      <c r="EA514">
        <f>MIN(AE513*(1+AE$6/Setup!$C$13)-CC514,MAX(0,$H514-SUM($DP514:DZ514)))</f>
        <v/>
      </c>
      <c r="EB514">
        <f>MIN(AF513*(1+AF$6/Setup!$C$13)-CD514,MAX(0,$H514-SUM($DP514:EA514)))</f>
        <v/>
      </c>
      <c r="EC514">
        <f>MIN(AG513*(1+AG$6/Setup!$C$13)-CE514,MAX(0,$H514-SUM($DP514:EB514)))</f>
        <v/>
      </c>
      <c r="ED514">
        <f>MIN(AH513*(1+AH$6/Setup!$C$13)-CF514,MAX(0,$H514-SUM($DP514:EC514)))</f>
        <v/>
      </c>
      <c r="EE514">
        <f>MIN(AI513*(1+AI$6/Setup!$C$13)-CG514,MAX(0,$H514-SUM($DP514:ED514)))</f>
        <v/>
      </c>
      <c r="EF514">
        <f>MIN(AJ513*(1+AJ$6/Setup!$C$13)-CH514,MAX(0,$H514-SUM($DP514:EE514)))</f>
        <v/>
      </c>
      <c r="EG514">
        <f>MIN(AK513*(1+AK$6/Setup!$C$13)-CI514,MAX(0,$H514-SUM($DP514:EF514)))</f>
        <v/>
      </c>
      <c r="EH514">
        <f>MIN(AL513*(1+AL$6/Setup!$C$13)-CJ514,MAX(0,$H514-SUM($DP514:EG514)))</f>
        <v/>
      </c>
      <c r="EI514">
        <f>MIN(AM513*(1+AM$6/Setup!$C$13)-CK514,MAX(0,$H514-SUM($DP514:EH514)))</f>
        <v/>
      </c>
      <c r="EJ514">
        <f>MIN(AN513*(1+AN$6/Setup!$C$13)-CL514,MAX(0,$H514-SUM($DP514:EI514)))</f>
        <v/>
      </c>
      <c r="EK514">
        <f>MIN(AO513*(1+AO$6/Setup!$C$13)-CM514,MAX(0,$H514-SUM($DP514:EJ514)))</f>
        <v/>
      </c>
      <c r="EL514">
        <f>MIN(AP513*(1+AP$6/Setup!$C$13)-CN514,MAX(0,$H514-SUM($DP514:EK514)))</f>
        <v/>
      </c>
      <c r="EM514">
        <f>MIN(AQ513*(1+AQ$6/Setup!$C$13)-CO514,MAX(0,$H514-SUM($DP514:EL514)))</f>
        <v/>
      </c>
      <c r="EN514">
        <f>MIN(AR513*(1+AR$6/Setup!$C$13)-CP514,MAX(0,$H514-SUM($DP514:EM514)))</f>
        <v/>
      </c>
      <c r="EO514">
        <f>MIN(AS513*(1+AS$6/Setup!$C$13)-CQ514,MAX(0,$H514-SUM($DP514:EN514)))</f>
        <v/>
      </c>
      <c r="EP514">
        <f>MIN(AT513*(1+AT$6/Setup!$C$13)-CR514,MAX(0,$H514-SUM($DP514:EO514)))</f>
        <v/>
      </c>
      <c r="EQ514">
        <f>MIN(AU513*(1+AU$6/Setup!$C$13)-CS514,MAX(0,$H514-SUM($DP514:EP514)))</f>
        <v/>
      </c>
      <c r="ER514">
        <f>MIN(AV513*(1+AV$6/Setup!$C$13)-CT514,MAX(0,$H514-SUM($DP514:EQ514)))</f>
        <v/>
      </c>
      <c r="ES514">
        <f>MIN(AW513*(1+AW$6/Setup!$C$13)-CU514,MAX(0,$H514-SUM($DP514:ER514)))</f>
        <v/>
      </c>
      <c r="ET514">
        <f>MIN(AX513*(1+AX$6/Setup!$C$13)-CV514,MAX(0,$H514-SUM($DP514:ES514)))</f>
        <v/>
      </c>
      <c r="EU514">
        <f>MIN(AY513*(1+AY$6/Setup!$C$13)-CW514,MAX(0,$H514-SUM($DP514:ET514)))</f>
        <v/>
      </c>
      <c r="EV514">
        <f>MIN(AZ513*(1+AZ$6/Setup!$C$13)-CX514,MAX(0,$H514-SUM($DP514:EU514)))</f>
        <v/>
      </c>
      <c r="EW514">
        <f>MIN(BA513*(1+BA$6/Setup!$C$13)-CY514,MAX(0,$H514-SUM($DP514:EV514)))</f>
        <v/>
      </c>
      <c r="EX514">
        <f>MIN(BB513*(1+BB$6/Setup!$C$13)-CZ514,MAX(0,$H514-SUM($DP514:EW514)))</f>
        <v/>
      </c>
      <c r="EY514">
        <f>MIN(BC513*(1+BC$6/Setup!$C$13)-DA514,MAX(0,$H514-SUM($DP514:EX514)))</f>
        <v/>
      </c>
      <c r="EZ514">
        <f>MIN(BD513*(1+BD$6/Setup!$C$13)-DB514,MAX(0,$H514-SUM($DP514:EY514)))</f>
        <v/>
      </c>
      <c r="FA514">
        <f>MIN(BE513*(1+BE$6/Setup!$C$13)-DC514,MAX(0,$H514-SUM($DP514:EZ514)))</f>
        <v/>
      </c>
      <c r="FB514">
        <f>MIN(BF513*(1+BF$6/Setup!$C$13)-DD514,MAX(0,$H514-SUM($DP514:FA514)))</f>
        <v/>
      </c>
      <c r="FC514">
        <f>MIN(BG513*(1+BG$6/Setup!$C$13)-DE514,MAX(0,$H514-SUM($DP514:FB514)))</f>
        <v/>
      </c>
      <c r="FD514">
        <f>MIN(BH513*(1+BH$6/Setup!$C$13)-DF514,MAX(0,$H514-SUM($DP514:FC514)))</f>
        <v/>
      </c>
      <c r="FE514">
        <f>MIN(BI513*(1+BI$6/Setup!$C$13)-DG514,MAX(0,$H514-SUM($DP514:FD514)))</f>
        <v/>
      </c>
      <c r="FF514">
        <f>MIN(BJ513*(1+BJ$6/Setup!$C$13)-DH514,MAX(0,$H514-SUM($DP514:FE514)))</f>
        <v/>
      </c>
      <c r="FG514">
        <f>MIN(BK513*(1+BK$6/Setup!$C$13)-DI514,MAX(0,$H514-SUM($DP514:FF514)))</f>
        <v/>
      </c>
      <c r="FH514">
        <f>MIN(BL513*(1+BL$6/Setup!$C$13)-DJ514,MAX(0,$H514-SUM($DP514:FG514)))</f>
        <v/>
      </c>
      <c r="FI514">
        <f>MIN(BM513*(1+BM$6/Setup!$C$13)-DK514,MAX(0,$H514-SUM($DP514:FH514)))</f>
        <v/>
      </c>
      <c r="FJ514">
        <f>MIN(BN513*(1+BN$6/Setup!$C$13)-DL514,MAX(0,$H514-SUM($DP514:FI514)))</f>
        <v/>
      </c>
      <c r="FK514">
        <f>MIN(BO513*(1+BO$6/Setup!$C$13)-DM514,MAX(0,$H514-SUM($DP514:FJ514)))</f>
        <v/>
      </c>
      <c r="FL514">
        <f>MIN(BP513*(1+BP$6/Setup!$C$13)-DN514,MAX(0,$H514-SUM($DP514:FK514)))</f>
        <v/>
      </c>
      <c r="FM514">
        <f>MIN(BQ513*(1+BQ$6/Setup!$C$13)-DO514,MAX(0,$H514-SUM($DP514:FL514)))</f>
        <v/>
      </c>
    </row>
    <row r="515">
      <c r="A515">
        <f>A514+1</f>
        <v/>
      </c>
      <c r="B515">
        <f>IF(Setup!$C$6="Every week",Setup!$C$7+7*(A515-1),IF(Setup!$C$6="Every 2 weeks",Setup!$C$7+14*(A515-1),IF(Setup!$C$6="Every month",EDATE(Setup!$C$7,A515-1),EOMONTH(Setup!$C$7,INT((A515-1+Setup!$C$20)/2)-1)+MIN(IF(MOD(A515-1+Setup!$C$20,2)=0,Setup!$C$18,Setup!$C$19),DAY(EOMONTH(Setup!$C$7,INT((A515-1+Setup!$C$20)/2)))))))</f>
        <v/>
      </c>
      <c r="C515">
        <f>N('Paycheck Plan'!J511)</f>
        <v/>
      </c>
      <c r="D515">
        <f>N('Paycheck Plan'!K511)</f>
        <v/>
      </c>
      <c r="E515">
        <f>MIN(MAX(0,Setup!$C$10-F514),MAX(0,Setup!$C$8+C515-G515))</f>
        <v/>
      </c>
      <c r="F515">
        <f>F514+E515</f>
        <v/>
      </c>
      <c r="G515">
        <f>MIN(Setup!$C$14,MAX(0,Setup!$C$8+C515))</f>
        <v/>
      </c>
      <c r="H515">
        <f>MAX(0,Setup!$C$8+C515-G515-E515)+SUM($T$7:$BQ$7)-SUM(BR515:DO515)</f>
        <v/>
      </c>
      <c r="I515">
        <f>SUMPRODUCT(T514:BQ514,$T$6:$BQ$6)/Setup!$C$13</f>
        <v/>
      </c>
      <c r="J515">
        <f>SUM(T515:BQ515)</f>
        <v/>
      </c>
      <c r="K515">
        <f>IF(MAX(DP515:FM515)&gt;0,MATCH(MAX(DP515:FM515),DP515:FM515,0),1)</f>
        <v/>
      </c>
      <c r="T515">
        <f>MAX(0,T514*(1+T$6/Setup!$C$13)-BR515-DP515)+IF($K515=1,$D515,0)</f>
        <v/>
      </c>
      <c r="U515">
        <f>MAX(0,U514*(1+U$6/Setup!$C$13)-BS515-DQ515)+IF($K515=2,$D515,0)</f>
        <v/>
      </c>
      <c r="V515">
        <f>MAX(0,V514*(1+V$6/Setup!$C$13)-BT515-DR515)+IF($K515=3,$D515,0)</f>
        <v/>
      </c>
      <c r="W515">
        <f>MAX(0,W514*(1+W$6/Setup!$C$13)-BU515-DS515)+IF($K515=4,$D515,0)</f>
        <v/>
      </c>
      <c r="X515">
        <f>MAX(0,X514*(1+X$6/Setup!$C$13)-BV515-DT515)+IF($K515=5,$D515,0)</f>
        <v/>
      </c>
      <c r="Y515">
        <f>MAX(0,Y514*(1+Y$6/Setup!$C$13)-BW515-DU515)+IF($K515=6,$D515,0)</f>
        <v/>
      </c>
      <c r="Z515">
        <f>MAX(0,Z514*(1+Z$6/Setup!$C$13)-BX515-DV515)+IF($K515=7,$D515,0)</f>
        <v/>
      </c>
      <c r="AA515">
        <f>MAX(0,AA514*(1+AA$6/Setup!$C$13)-BY515-DW515)+IF($K515=8,$D515,0)</f>
        <v/>
      </c>
      <c r="AB515">
        <f>MAX(0,AB514*(1+AB$6/Setup!$C$13)-BZ515-DX515)+IF($K515=9,$D515,0)</f>
        <v/>
      </c>
      <c r="AC515">
        <f>MAX(0,AC514*(1+AC$6/Setup!$C$13)-CA515-DY515)+IF($K515=10,$D515,0)</f>
        <v/>
      </c>
      <c r="AD515">
        <f>MAX(0,AD514*(1+AD$6/Setup!$C$13)-CB515-DZ515)+IF($K515=11,$D515,0)</f>
        <v/>
      </c>
      <c r="AE515">
        <f>MAX(0,AE514*(1+AE$6/Setup!$C$13)-CC515-EA515)+IF($K515=12,$D515,0)</f>
        <v/>
      </c>
      <c r="AF515">
        <f>MAX(0,AF514*(1+AF$6/Setup!$C$13)-CD515-EB515)+IF($K515=13,$D515,0)</f>
        <v/>
      </c>
      <c r="AG515">
        <f>MAX(0,AG514*(1+AG$6/Setup!$C$13)-CE515-EC515)+IF($K515=14,$D515,0)</f>
        <v/>
      </c>
      <c r="AH515">
        <f>MAX(0,AH514*(1+AH$6/Setup!$C$13)-CF515-ED515)+IF($K515=15,$D515,0)</f>
        <v/>
      </c>
      <c r="AI515">
        <f>MAX(0,AI514*(1+AI$6/Setup!$C$13)-CG515-EE515)+IF($K515=16,$D515,0)</f>
        <v/>
      </c>
      <c r="AJ515">
        <f>MAX(0,AJ514*(1+AJ$6/Setup!$C$13)-CH515-EF515)+IF($K515=17,$D515,0)</f>
        <v/>
      </c>
      <c r="AK515">
        <f>MAX(0,AK514*(1+AK$6/Setup!$C$13)-CI515-EG515)+IF($K515=18,$D515,0)</f>
        <v/>
      </c>
      <c r="AL515">
        <f>MAX(0,AL514*(1+AL$6/Setup!$C$13)-CJ515-EH515)+IF($K515=19,$D515,0)</f>
        <v/>
      </c>
      <c r="AM515">
        <f>MAX(0,AM514*(1+AM$6/Setup!$C$13)-CK515-EI515)+IF($K515=20,$D515,0)</f>
        <v/>
      </c>
      <c r="AN515">
        <f>MAX(0,AN514*(1+AN$6/Setup!$C$13)-CL515-EJ515)+IF($K515=21,$D515,0)</f>
        <v/>
      </c>
      <c r="AO515">
        <f>MAX(0,AO514*(1+AO$6/Setup!$C$13)-CM515-EK515)+IF($K515=22,$D515,0)</f>
        <v/>
      </c>
      <c r="AP515">
        <f>MAX(0,AP514*(1+AP$6/Setup!$C$13)-CN515-EL515)+IF($K515=23,$D515,0)</f>
        <v/>
      </c>
      <c r="AQ515">
        <f>MAX(0,AQ514*(1+AQ$6/Setup!$C$13)-CO515-EM515)+IF($K515=24,$D515,0)</f>
        <v/>
      </c>
      <c r="AR515">
        <f>MAX(0,AR514*(1+AR$6/Setup!$C$13)-CP515-EN515)+IF($K515=25,$D515,0)</f>
        <v/>
      </c>
      <c r="AS515">
        <f>MAX(0,AS514*(1+AS$6/Setup!$C$13)-CQ515-EO515)+IF($K515=26,$D515,0)</f>
        <v/>
      </c>
      <c r="AT515">
        <f>MAX(0,AT514*(1+AT$6/Setup!$C$13)-CR515-EP515)+IF($K515=27,$D515,0)</f>
        <v/>
      </c>
      <c r="AU515">
        <f>MAX(0,AU514*(1+AU$6/Setup!$C$13)-CS515-EQ515)+IF($K515=28,$D515,0)</f>
        <v/>
      </c>
      <c r="AV515">
        <f>MAX(0,AV514*(1+AV$6/Setup!$C$13)-CT515-ER515)+IF($K515=29,$D515,0)</f>
        <v/>
      </c>
      <c r="AW515">
        <f>MAX(0,AW514*(1+AW$6/Setup!$C$13)-CU515-ES515)+IF($K515=30,$D515,0)</f>
        <v/>
      </c>
      <c r="AX515">
        <f>MAX(0,AX514*(1+AX$6/Setup!$C$13)-CV515-ET515)+IF($K515=31,$D515,0)</f>
        <v/>
      </c>
      <c r="AY515">
        <f>MAX(0,AY514*(1+AY$6/Setup!$C$13)-CW515-EU515)+IF($K515=32,$D515,0)</f>
        <v/>
      </c>
      <c r="AZ515">
        <f>MAX(0,AZ514*(1+AZ$6/Setup!$C$13)-CX515-EV515)+IF($K515=33,$D515,0)</f>
        <v/>
      </c>
      <c r="BA515">
        <f>MAX(0,BA514*(1+BA$6/Setup!$C$13)-CY515-EW515)+IF($K515=34,$D515,0)</f>
        <v/>
      </c>
      <c r="BB515">
        <f>MAX(0,BB514*(1+BB$6/Setup!$C$13)-CZ515-EX515)+IF($K515=35,$D515,0)</f>
        <v/>
      </c>
      <c r="BC515">
        <f>MAX(0,BC514*(1+BC$6/Setup!$C$13)-DA515-EY515)+IF($K515=36,$D515,0)</f>
        <v/>
      </c>
      <c r="BD515">
        <f>MAX(0,BD514*(1+BD$6/Setup!$C$13)-DB515-EZ515)+IF($K515=37,$D515,0)</f>
        <v/>
      </c>
      <c r="BE515">
        <f>MAX(0,BE514*(1+BE$6/Setup!$C$13)-DC515-FA515)+IF($K515=38,$D515,0)</f>
        <v/>
      </c>
      <c r="BF515">
        <f>MAX(0,BF514*(1+BF$6/Setup!$C$13)-DD515-FB515)+IF($K515=39,$D515,0)</f>
        <v/>
      </c>
      <c r="BG515">
        <f>MAX(0,BG514*(1+BG$6/Setup!$C$13)-DE515-FC515)+IF($K515=40,$D515,0)</f>
        <v/>
      </c>
      <c r="BH515">
        <f>MAX(0,BH514*(1+BH$6/Setup!$C$13)-DF515-FD515)+IF($K515=41,$D515,0)</f>
        <v/>
      </c>
      <c r="BI515">
        <f>MAX(0,BI514*(1+BI$6/Setup!$C$13)-DG515-FE515)+IF($K515=42,$D515,0)</f>
        <v/>
      </c>
      <c r="BJ515">
        <f>MAX(0,BJ514*(1+BJ$6/Setup!$C$13)-DH515-FF515)+IF($K515=43,$D515,0)</f>
        <v/>
      </c>
      <c r="BK515">
        <f>MAX(0,BK514*(1+BK$6/Setup!$C$13)-DI515-FG515)+IF($K515=44,$D515,0)</f>
        <v/>
      </c>
      <c r="BL515">
        <f>MAX(0,BL514*(1+BL$6/Setup!$C$13)-DJ515-FH515)+IF($K515=45,$D515,0)</f>
        <v/>
      </c>
      <c r="BM515">
        <f>MAX(0,BM514*(1+BM$6/Setup!$C$13)-DK515-FI515)+IF($K515=46,$D515,0)</f>
        <v/>
      </c>
      <c r="BN515">
        <f>MAX(0,BN514*(1+BN$6/Setup!$C$13)-DL515-FJ515)+IF($K515=47,$D515,0)</f>
        <v/>
      </c>
      <c r="BO515">
        <f>MAX(0,BO514*(1+BO$6/Setup!$C$13)-DM515-FK515)+IF($K515=48,$D515,0)</f>
        <v/>
      </c>
      <c r="BP515">
        <f>MAX(0,BP514*(1+BP$6/Setup!$C$13)-DN515-FL515)+IF($K515=49,$D515,0)</f>
        <v/>
      </c>
      <c r="BQ515">
        <f>MAX(0,BQ514*(1+BQ$6/Setup!$C$13)-DO515-FM515)+IF($K515=50,$D515,0)</f>
        <v/>
      </c>
      <c r="BR515">
        <f>MIN(T514*(1+T$6/Setup!$C$13),T$7)</f>
        <v/>
      </c>
      <c r="BS515">
        <f>MIN(U514*(1+U$6/Setup!$C$13),U$7)</f>
        <v/>
      </c>
      <c r="BT515">
        <f>MIN(V514*(1+V$6/Setup!$C$13),V$7)</f>
        <v/>
      </c>
      <c r="BU515">
        <f>MIN(W514*(1+W$6/Setup!$C$13),W$7)</f>
        <v/>
      </c>
      <c r="BV515">
        <f>MIN(X514*(1+X$6/Setup!$C$13),X$7)</f>
        <v/>
      </c>
      <c r="BW515">
        <f>MIN(Y514*(1+Y$6/Setup!$C$13),Y$7)</f>
        <v/>
      </c>
      <c r="BX515">
        <f>MIN(Z514*(1+Z$6/Setup!$C$13),Z$7)</f>
        <v/>
      </c>
      <c r="BY515">
        <f>MIN(AA514*(1+AA$6/Setup!$C$13),AA$7)</f>
        <v/>
      </c>
      <c r="BZ515">
        <f>MIN(AB514*(1+AB$6/Setup!$C$13),AB$7)</f>
        <v/>
      </c>
      <c r="CA515">
        <f>MIN(AC514*(1+AC$6/Setup!$C$13),AC$7)</f>
        <v/>
      </c>
      <c r="CB515">
        <f>MIN(AD514*(1+AD$6/Setup!$C$13),AD$7)</f>
        <v/>
      </c>
      <c r="CC515">
        <f>MIN(AE514*(1+AE$6/Setup!$C$13),AE$7)</f>
        <v/>
      </c>
      <c r="CD515">
        <f>MIN(AF514*(1+AF$6/Setup!$C$13),AF$7)</f>
        <v/>
      </c>
      <c r="CE515">
        <f>MIN(AG514*(1+AG$6/Setup!$C$13),AG$7)</f>
        <v/>
      </c>
      <c r="CF515">
        <f>MIN(AH514*(1+AH$6/Setup!$C$13),AH$7)</f>
        <v/>
      </c>
      <c r="CG515">
        <f>MIN(AI514*(1+AI$6/Setup!$C$13),AI$7)</f>
        <v/>
      </c>
      <c r="CH515">
        <f>MIN(AJ514*(1+AJ$6/Setup!$C$13),AJ$7)</f>
        <v/>
      </c>
      <c r="CI515">
        <f>MIN(AK514*(1+AK$6/Setup!$C$13),AK$7)</f>
        <v/>
      </c>
      <c r="CJ515">
        <f>MIN(AL514*(1+AL$6/Setup!$C$13),AL$7)</f>
        <v/>
      </c>
      <c r="CK515">
        <f>MIN(AM514*(1+AM$6/Setup!$C$13),AM$7)</f>
        <v/>
      </c>
      <c r="CL515">
        <f>MIN(AN514*(1+AN$6/Setup!$C$13),AN$7)</f>
        <v/>
      </c>
      <c r="CM515">
        <f>MIN(AO514*(1+AO$6/Setup!$C$13),AO$7)</f>
        <v/>
      </c>
      <c r="CN515">
        <f>MIN(AP514*(1+AP$6/Setup!$C$13),AP$7)</f>
        <v/>
      </c>
      <c r="CO515">
        <f>MIN(AQ514*(1+AQ$6/Setup!$C$13),AQ$7)</f>
        <v/>
      </c>
      <c r="CP515">
        <f>MIN(AR514*(1+AR$6/Setup!$C$13),AR$7)</f>
        <v/>
      </c>
      <c r="CQ515">
        <f>MIN(AS514*(1+AS$6/Setup!$C$13),AS$7)</f>
        <v/>
      </c>
      <c r="CR515">
        <f>MIN(AT514*(1+AT$6/Setup!$C$13),AT$7)</f>
        <v/>
      </c>
      <c r="CS515">
        <f>MIN(AU514*(1+AU$6/Setup!$C$13),AU$7)</f>
        <v/>
      </c>
      <c r="CT515">
        <f>MIN(AV514*(1+AV$6/Setup!$C$13),AV$7)</f>
        <v/>
      </c>
      <c r="CU515">
        <f>MIN(AW514*(1+AW$6/Setup!$C$13),AW$7)</f>
        <v/>
      </c>
      <c r="CV515">
        <f>MIN(AX514*(1+AX$6/Setup!$C$13),AX$7)</f>
        <v/>
      </c>
      <c r="CW515">
        <f>MIN(AY514*(1+AY$6/Setup!$C$13),AY$7)</f>
        <v/>
      </c>
      <c r="CX515">
        <f>MIN(AZ514*(1+AZ$6/Setup!$C$13),AZ$7)</f>
        <v/>
      </c>
      <c r="CY515">
        <f>MIN(BA514*(1+BA$6/Setup!$C$13),BA$7)</f>
        <v/>
      </c>
      <c r="CZ515">
        <f>MIN(BB514*(1+BB$6/Setup!$C$13),BB$7)</f>
        <v/>
      </c>
      <c r="DA515">
        <f>MIN(BC514*(1+BC$6/Setup!$C$13),BC$7)</f>
        <v/>
      </c>
      <c r="DB515">
        <f>MIN(BD514*(1+BD$6/Setup!$C$13),BD$7)</f>
        <v/>
      </c>
      <c r="DC515">
        <f>MIN(BE514*(1+BE$6/Setup!$C$13),BE$7)</f>
        <v/>
      </c>
      <c r="DD515">
        <f>MIN(BF514*(1+BF$6/Setup!$C$13),BF$7)</f>
        <v/>
      </c>
      <c r="DE515">
        <f>MIN(BG514*(1+BG$6/Setup!$C$13),BG$7)</f>
        <v/>
      </c>
      <c r="DF515">
        <f>MIN(BH514*(1+BH$6/Setup!$C$13),BH$7)</f>
        <v/>
      </c>
      <c r="DG515">
        <f>MIN(BI514*(1+BI$6/Setup!$C$13),BI$7)</f>
        <v/>
      </c>
      <c r="DH515">
        <f>MIN(BJ514*(1+BJ$6/Setup!$C$13),BJ$7)</f>
        <v/>
      </c>
      <c r="DI515">
        <f>MIN(BK514*(1+BK$6/Setup!$C$13),BK$7)</f>
        <v/>
      </c>
      <c r="DJ515">
        <f>MIN(BL514*(1+BL$6/Setup!$C$13),BL$7)</f>
        <v/>
      </c>
      <c r="DK515">
        <f>MIN(BM514*(1+BM$6/Setup!$C$13),BM$7)</f>
        <v/>
      </c>
      <c r="DL515">
        <f>MIN(BN514*(1+BN$6/Setup!$C$13),BN$7)</f>
        <v/>
      </c>
      <c r="DM515">
        <f>MIN(BO514*(1+BO$6/Setup!$C$13),BO$7)</f>
        <v/>
      </c>
      <c r="DN515">
        <f>MIN(BP514*(1+BP$6/Setup!$C$13),BP$7)</f>
        <v/>
      </c>
      <c r="DO515">
        <f>MIN(BQ514*(1+BQ$6/Setup!$C$13),BQ$7)</f>
        <v/>
      </c>
      <c r="DP515">
        <f>MIN(T514*(1+T$6/Setup!$C$13)-BR515,$H515)</f>
        <v/>
      </c>
      <c r="DQ515">
        <f>MIN(U514*(1+U$6/Setup!$C$13)-BS515,MAX(0,$H515-SUM($DP515:DP515)))</f>
        <v/>
      </c>
      <c r="DR515">
        <f>MIN(V514*(1+V$6/Setup!$C$13)-BT515,MAX(0,$H515-SUM($DP515:DQ515)))</f>
        <v/>
      </c>
      <c r="DS515">
        <f>MIN(W514*(1+W$6/Setup!$C$13)-BU515,MAX(0,$H515-SUM($DP515:DR515)))</f>
        <v/>
      </c>
      <c r="DT515">
        <f>MIN(X514*(1+X$6/Setup!$C$13)-BV515,MAX(0,$H515-SUM($DP515:DS515)))</f>
        <v/>
      </c>
      <c r="DU515">
        <f>MIN(Y514*(1+Y$6/Setup!$C$13)-BW515,MAX(0,$H515-SUM($DP515:DT515)))</f>
        <v/>
      </c>
      <c r="DV515">
        <f>MIN(Z514*(1+Z$6/Setup!$C$13)-BX515,MAX(0,$H515-SUM($DP515:DU515)))</f>
        <v/>
      </c>
      <c r="DW515">
        <f>MIN(AA514*(1+AA$6/Setup!$C$13)-BY515,MAX(0,$H515-SUM($DP515:DV515)))</f>
        <v/>
      </c>
      <c r="DX515">
        <f>MIN(AB514*(1+AB$6/Setup!$C$13)-BZ515,MAX(0,$H515-SUM($DP515:DW515)))</f>
        <v/>
      </c>
      <c r="DY515">
        <f>MIN(AC514*(1+AC$6/Setup!$C$13)-CA515,MAX(0,$H515-SUM($DP515:DX515)))</f>
        <v/>
      </c>
      <c r="DZ515">
        <f>MIN(AD514*(1+AD$6/Setup!$C$13)-CB515,MAX(0,$H515-SUM($DP515:DY515)))</f>
        <v/>
      </c>
      <c r="EA515">
        <f>MIN(AE514*(1+AE$6/Setup!$C$13)-CC515,MAX(0,$H515-SUM($DP515:DZ515)))</f>
        <v/>
      </c>
      <c r="EB515">
        <f>MIN(AF514*(1+AF$6/Setup!$C$13)-CD515,MAX(0,$H515-SUM($DP515:EA515)))</f>
        <v/>
      </c>
      <c r="EC515">
        <f>MIN(AG514*(1+AG$6/Setup!$C$13)-CE515,MAX(0,$H515-SUM($DP515:EB515)))</f>
        <v/>
      </c>
      <c r="ED515">
        <f>MIN(AH514*(1+AH$6/Setup!$C$13)-CF515,MAX(0,$H515-SUM($DP515:EC515)))</f>
        <v/>
      </c>
      <c r="EE515">
        <f>MIN(AI514*(1+AI$6/Setup!$C$13)-CG515,MAX(0,$H515-SUM($DP515:ED515)))</f>
        <v/>
      </c>
      <c r="EF515">
        <f>MIN(AJ514*(1+AJ$6/Setup!$C$13)-CH515,MAX(0,$H515-SUM($DP515:EE515)))</f>
        <v/>
      </c>
      <c r="EG515">
        <f>MIN(AK514*(1+AK$6/Setup!$C$13)-CI515,MAX(0,$H515-SUM($DP515:EF515)))</f>
        <v/>
      </c>
      <c r="EH515">
        <f>MIN(AL514*(1+AL$6/Setup!$C$13)-CJ515,MAX(0,$H515-SUM($DP515:EG515)))</f>
        <v/>
      </c>
      <c r="EI515">
        <f>MIN(AM514*(1+AM$6/Setup!$C$13)-CK515,MAX(0,$H515-SUM($DP515:EH515)))</f>
        <v/>
      </c>
      <c r="EJ515">
        <f>MIN(AN514*(1+AN$6/Setup!$C$13)-CL515,MAX(0,$H515-SUM($DP515:EI515)))</f>
        <v/>
      </c>
      <c r="EK515">
        <f>MIN(AO514*(1+AO$6/Setup!$C$13)-CM515,MAX(0,$H515-SUM($DP515:EJ515)))</f>
        <v/>
      </c>
      <c r="EL515">
        <f>MIN(AP514*(1+AP$6/Setup!$C$13)-CN515,MAX(0,$H515-SUM($DP515:EK515)))</f>
        <v/>
      </c>
      <c r="EM515">
        <f>MIN(AQ514*(1+AQ$6/Setup!$C$13)-CO515,MAX(0,$H515-SUM($DP515:EL515)))</f>
        <v/>
      </c>
      <c r="EN515">
        <f>MIN(AR514*(1+AR$6/Setup!$C$13)-CP515,MAX(0,$H515-SUM($DP515:EM515)))</f>
        <v/>
      </c>
      <c r="EO515">
        <f>MIN(AS514*(1+AS$6/Setup!$C$13)-CQ515,MAX(0,$H515-SUM($DP515:EN515)))</f>
        <v/>
      </c>
      <c r="EP515">
        <f>MIN(AT514*(1+AT$6/Setup!$C$13)-CR515,MAX(0,$H515-SUM($DP515:EO515)))</f>
        <v/>
      </c>
      <c r="EQ515">
        <f>MIN(AU514*(1+AU$6/Setup!$C$13)-CS515,MAX(0,$H515-SUM($DP515:EP515)))</f>
        <v/>
      </c>
      <c r="ER515">
        <f>MIN(AV514*(1+AV$6/Setup!$C$13)-CT515,MAX(0,$H515-SUM($DP515:EQ515)))</f>
        <v/>
      </c>
      <c r="ES515">
        <f>MIN(AW514*(1+AW$6/Setup!$C$13)-CU515,MAX(0,$H515-SUM($DP515:ER515)))</f>
        <v/>
      </c>
      <c r="ET515">
        <f>MIN(AX514*(1+AX$6/Setup!$C$13)-CV515,MAX(0,$H515-SUM($DP515:ES515)))</f>
        <v/>
      </c>
      <c r="EU515">
        <f>MIN(AY514*(1+AY$6/Setup!$C$13)-CW515,MAX(0,$H515-SUM($DP515:ET515)))</f>
        <v/>
      </c>
      <c r="EV515">
        <f>MIN(AZ514*(1+AZ$6/Setup!$C$13)-CX515,MAX(0,$H515-SUM($DP515:EU515)))</f>
        <v/>
      </c>
      <c r="EW515">
        <f>MIN(BA514*(1+BA$6/Setup!$C$13)-CY515,MAX(0,$H515-SUM($DP515:EV515)))</f>
        <v/>
      </c>
      <c r="EX515">
        <f>MIN(BB514*(1+BB$6/Setup!$C$13)-CZ515,MAX(0,$H515-SUM($DP515:EW515)))</f>
        <v/>
      </c>
      <c r="EY515">
        <f>MIN(BC514*(1+BC$6/Setup!$C$13)-DA515,MAX(0,$H515-SUM($DP515:EX515)))</f>
        <v/>
      </c>
      <c r="EZ515">
        <f>MIN(BD514*(1+BD$6/Setup!$C$13)-DB515,MAX(0,$H515-SUM($DP515:EY515)))</f>
        <v/>
      </c>
      <c r="FA515">
        <f>MIN(BE514*(1+BE$6/Setup!$C$13)-DC515,MAX(0,$H515-SUM($DP515:EZ515)))</f>
        <v/>
      </c>
      <c r="FB515">
        <f>MIN(BF514*(1+BF$6/Setup!$C$13)-DD515,MAX(0,$H515-SUM($DP515:FA515)))</f>
        <v/>
      </c>
      <c r="FC515">
        <f>MIN(BG514*(1+BG$6/Setup!$C$13)-DE515,MAX(0,$H515-SUM($DP515:FB515)))</f>
        <v/>
      </c>
      <c r="FD515">
        <f>MIN(BH514*(1+BH$6/Setup!$C$13)-DF515,MAX(0,$H515-SUM($DP515:FC515)))</f>
        <v/>
      </c>
      <c r="FE515">
        <f>MIN(BI514*(1+BI$6/Setup!$C$13)-DG515,MAX(0,$H515-SUM($DP515:FD515)))</f>
        <v/>
      </c>
      <c r="FF515">
        <f>MIN(BJ514*(1+BJ$6/Setup!$C$13)-DH515,MAX(0,$H515-SUM($DP515:FE515)))</f>
        <v/>
      </c>
      <c r="FG515">
        <f>MIN(BK514*(1+BK$6/Setup!$C$13)-DI515,MAX(0,$H515-SUM($DP515:FF515)))</f>
        <v/>
      </c>
      <c r="FH515">
        <f>MIN(BL514*(1+BL$6/Setup!$C$13)-DJ515,MAX(0,$H515-SUM($DP515:FG515)))</f>
        <v/>
      </c>
      <c r="FI515">
        <f>MIN(BM514*(1+BM$6/Setup!$C$13)-DK515,MAX(0,$H515-SUM($DP515:FH515)))</f>
        <v/>
      </c>
      <c r="FJ515">
        <f>MIN(BN514*(1+BN$6/Setup!$C$13)-DL515,MAX(0,$H515-SUM($DP515:FI515)))</f>
        <v/>
      </c>
      <c r="FK515">
        <f>MIN(BO514*(1+BO$6/Setup!$C$13)-DM515,MAX(0,$H515-SUM($DP515:FJ515)))</f>
        <v/>
      </c>
      <c r="FL515">
        <f>MIN(BP514*(1+BP$6/Setup!$C$13)-DN515,MAX(0,$H515-SUM($DP515:FK515)))</f>
        <v/>
      </c>
      <c r="FM515">
        <f>MIN(BQ514*(1+BQ$6/Setup!$C$13)-DO515,MAX(0,$H515-SUM($DP515:FL515)))</f>
        <v/>
      </c>
    </row>
    <row r="516">
      <c r="A516">
        <f>A515+1</f>
        <v/>
      </c>
      <c r="B516">
        <f>IF(Setup!$C$6="Every week",Setup!$C$7+7*(A516-1),IF(Setup!$C$6="Every 2 weeks",Setup!$C$7+14*(A516-1),IF(Setup!$C$6="Every month",EDATE(Setup!$C$7,A516-1),EOMONTH(Setup!$C$7,INT((A516-1+Setup!$C$20)/2)-1)+MIN(IF(MOD(A516-1+Setup!$C$20,2)=0,Setup!$C$18,Setup!$C$19),DAY(EOMONTH(Setup!$C$7,INT((A516-1+Setup!$C$20)/2)))))))</f>
        <v/>
      </c>
      <c r="C516">
        <f>N('Paycheck Plan'!J512)</f>
        <v/>
      </c>
      <c r="D516">
        <f>N('Paycheck Plan'!K512)</f>
        <v/>
      </c>
      <c r="E516">
        <f>MIN(MAX(0,Setup!$C$10-F515),MAX(0,Setup!$C$8+C516-G516))</f>
        <v/>
      </c>
      <c r="F516">
        <f>F515+E516</f>
        <v/>
      </c>
      <c r="G516">
        <f>MIN(Setup!$C$14,MAX(0,Setup!$C$8+C516))</f>
        <v/>
      </c>
      <c r="H516">
        <f>MAX(0,Setup!$C$8+C516-G516-E516)+SUM($T$7:$BQ$7)-SUM(BR516:DO516)</f>
        <v/>
      </c>
      <c r="I516">
        <f>SUMPRODUCT(T515:BQ515,$T$6:$BQ$6)/Setup!$C$13</f>
        <v/>
      </c>
      <c r="J516">
        <f>SUM(T516:BQ516)</f>
        <v/>
      </c>
      <c r="K516">
        <f>IF(MAX(DP516:FM516)&gt;0,MATCH(MAX(DP516:FM516),DP516:FM516,0),1)</f>
        <v/>
      </c>
      <c r="T516">
        <f>MAX(0,T515*(1+T$6/Setup!$C$13)-BR516-DP516)+IF($K516=1,$D516,0)</f>
        <v/>
      </c>
      <c r="U516">
        <f>MAX(0,U515*(1+U$6/Setup!$C$13)-BS516-DQ516)+IF($K516=2,$D516,0)</f>
        <v/>
      </c>
      <c r="V516">
        <f>MAX(0,V515*(1+V$6/Setup!$C$13)-BT516-DR516)+IF($K516=3,$D516,0)</f>
        <v/>
      </c>
      <c r="W516">
        <f>MAX(0,W515*(1+W$6/Setup!$C$13)-BU516-DS516)+IF($K516=4,$D516,0)</f>
        <v/>
      </c>
      <c r="X516">
        <f>MAX(0,X515*(1+X$6/Setup!$C$13)-BV516-DT516)+IF($K516=5,$D516,0)</f>
        <v/>
      </c>
      <c r="Y516">
        <f>MAX(0,Y515*(1+Y$6/Setup!$C$13)-BW516-DU516)+IF($K516=6,$D516,0)</f>
        <v/>
      </c>
      <c r="Z516">
        <f>MAX(0,Z515*(1+Z$6/Setup!$C$13)-BX516-DV516)+IF($K516=7,$D516,0)</f>
        <v/>
      </c>
      <c r="AA516">
        <f>MAX(0,AA515*(1+AA$6/Setup!$C$13)-BY516-DW516)+IF($K516=8,$D516,0)</f>
        <v/>
      </c>
      <c r="AB516">
        <f>MAX(0,AB515*(1+AB$6/Setup!$C$13)-BZ516-DX516)+IF($K516=9,$D516,0)</f>
        <v/>
      </c>
      <c r="AC516">
        <f>MAX(0,AC515*(1+AC$6/Setup!$C$13)-CA516-DY516)+IF($K516=10,$D516,0)</f>
        <v/>
      </c>
      <c r="AD516">
        <f>MAX(0,AD515*(1+AD$6/Setup!$C$13)-CB516-DZ516)+IF($K516=11,$D516,0)</f>
        <v/>
      </c>
      <c r="AE516">
        <f>MAX(0,AE515*(1+AE$6/Setup!$C$13)-CC516-EA516)+IF($K516=12,$D516,0)</f>
        <v/>
      </c>
      <c r="AF516">
        <f>MAX(0,AF515*(1+AF$6/Setup!$C$13)-CD516-EB516)+IF($K516=13,$D516,0)</f>
        <v/>
      </c>
      <c r="AG516">
        <f>MAX(0,AG515*(1+AG$6/Setup!$C$13)-CE516-EC516)+IF($K516=14,$D516,0)</f>
        <v/>
      </c>
      <c r="AH516">
        <f>MAX(0,AH515*(1+AH$6/Setup!$C$13)-CF516-ED516)+IF($K516=15,$D516,0)</f>
        <v/>
      </c>
      <c r="AI516">
        <f>MAX(0,AI515*(1+AI$6/Setup!$C$13)-CG516-EE516)+IF($K516=16,$D516,0)</f>
        <v/>
      </c>
      <c r="AJ516">
        <f>MAX(0,AJ515*(1+AJ$6/Setup!$C$13)-CH516-EF516)+IF($K516=17,$D516,0)</f>
        <v/>
      </c>
      <c r="AK516">
        <f>MAX(0,AK515*(1+AK$6/Setup!$C$13)-CI516-EG516)+IF($K516=18,$D516,0)</f>
        <v/>
      </c>
      <c r="AL516">
        <f>MAX(0,AL515*(1+AL$6/Setup!$C$13)-CJ516-EH516)+IF($K516=19,$D516,0)</f>
        <v/>
      </c>
      <c r="AM516">
        <f>MAX(0,AM515*(1+AM$6/Setup!$C$13)-CK516-EI516)+IF($K516=20,$D516,0)</f>
        <v/>
      </c>
      <c r="AN516">
        <f>MAX(0,AN515*(1+AN$6/Setup!$C$13)-CL516-EJ516)+IF($K516=21,$D516,0)</f>
        <v/>
      </c>
      <c r="AO516">
        <f>MAX(0,AO515*(1+AO$6/Setup!$C$13)-CM516-EK516)+IF($K516=22,$D516,0)</f>
        <v/>
      </c>
      <c r="AP516">
        <f>MAX(0,AP515*(1+AP$6/Setup!$C$13)-CN516-EL516)+IF($K516=23,$D516,0)</f>
        <v/>
      </c>
      <c r="AQ516">
        <f>MAX(0,AQ515*(1+AQ$6/Setup!$C$13)-CO516-EM516)+IF($K516=24,$D516,0)</f>
        <v/>
      </c>
      <c r="AR516">
        <f>MAX(0,AR515*(1+AR$6/Setup!$C$13)-CP516-EN516)+IF($K516=25,$D516,0)</f>
        <v/>
      </c>
      <c r="AS516">
        <f>MAX(0,AS515*(1+AS$6/Setup!$C$13)-CQ516-EO516)+IF($K516=26,$D516,0)</f>
        <v/>
      </c>
      <c r="AT516">
        <f>MAX(0,AT515*(1+AT$6/Setup!$C$13)-CR516-EP516)+IF($K516=27,$D516,0)</f>
        <v/>
      </c>
      <c r="AU516">
        <f>MAX(0,AU515*(1+AU$6/Setup!$C$13)-CS516-EQ516)+IF($K516=28,$D516,0)</f>
        <v/>
      </c>
      <c r="AV516">
        <f>MAX(0,AV515*(1+AV$6/Setup!$C$13)-CT516-ER516)+IF($K516=29,$D516,0)</f>
        <v/>
      </c>
      <c r="AW516">
        <f>MAX(0,AW515*(1+AW$6/Setup!$C$13)-CU516-ES516)+IF($K516=30,$D516,0)</f>
        <v/>
      </c>
      <c r="AX516">
        <f>MAX(0,AX515*(1+AX$6/Setup!$C$13)-CV516-ET516)+IF($K516=31,$D516,0)</f>
        <v/>
      </c>
      <c r="AY516">
        <f>MAX(0,AY515*(1+AY$6/Setup!$C$13)-CW516-EU516)+IF($K516=32,$D516,0)</f>
        <v/>
      </c>
      <c r="AZ516">
        <f>MAX(0,AZ515*(1+AZ$6/Setup!$C$13)-CX516-EV516)+IF($K516=33,$D516,0)</f>
        <v/>
      </c>
      <c r="BA516">
        <f>MAX(0,BA515*(1+BA$6/Setup!$C$13)-CY516-EW516)+IF($K516=34,$D516,0)</f>
        <v/>
      </c>
      <c r="BB516">
        <f>MAX(0,BB515*(1+BB$6/Setup!$C$13)-CZ516-EX516)+IF($K516=35,$D516,0)</f>
        <v/>
      </c>
      <c r="BC516">
        <f>MAX(0,BC515*(1+BC$6/Setup!$C$13)-DA516-EY516)+IF($K516=36,$D516,0)</f>
        <v/>
      </c>
      <c r="BD516">
        <f>MAX(0,BD515*(1+BD$6/Setup!$C$13)-DB516-EZ516)+IF($K516=37,$D516,0)</f>
        <v/>
      </c>
      <c r="BE516">
        <f>MAX(0,BE515*(1+BE$6/Setup!$C$13)-DC516-FA516)+IF($K516=38,$D516,0)</f>
        <v/>
      </c>
      <c r="BF516">
        <f>MAX(0,BF515*(1+BF$6/Setup!$C$13)-DD516-FB516)+IF($K516=39,$D516,0)</f>
        <v/>
      </c>
      <c r="BG516">
        <f>MAX(0,BG515*(1+BG$6/Setup!$C$13)-DE516-FC516)+IF($K516=40,$D516,0)</f>
        <v/>
      </c>
      <c r="BH516">
        <f>MAX(0,BH515*(1+BH$6/Setup!$C$13)-DF516-FD516)+IF($K516=41,$D516,0)</f>
        <v/>
      </c>
      <c r="BI516">
        <f>MAX(0,BI515*(1+BI$6/Setup!$C$13)-DG516-FE516)+IF($K516=42,$D516,0)</f>
        <v/>
      </c>
      <c r="BJ516">
        <f>MAX(0,BJ515*(1+BJ$6/Setup!$C$13)-DH516-FF516)+IF($K516=43,$D516,0)</f>
        <v/>
      </c>
      <c r="BK516">
        <f>MAX(0,BK515*(1+BK$6/Setup!$C$13)-DI516-FG516)+IF($K516=44,$D516,0)</f>
        <v/>
      </c>
      <c r="BL516">
        <f>MAX(0,BL515*(1+BL$6/Setup!$C$13)-DJ516-FH516)+IF($K516=45,$D516,0)</f>
        <v/>
      </c>
      <c r="BM516">
        <f>MAX(0,BM515*(1+BM$6/Setup!$C$13)-DK516-FI516)+IF($K516=46,$D516,0)</f>
        <v/>
      </c>
      <c r="BN516">
        <f>MAX(0,BN515*(1+BN$6/Setup!$C$13)-DL516-FJ516)+IF($K516=47,$D516,0)</f>
        <v/>
      </c>
      <c r="BO516">
        <f>MAX(0,BO515*(1+BO$6/Setup!$C$13)-DM516-FK516)+IF($K516=48,$D516,0)</f>
        <v/>
      </c>
      <c r="BP516">
        <f>MAX(0,BP515*(1+BP$6/Setup!$C$13)-DN516-FL516)+IF($K516=49,$D516,0)</f>
        <v/>
      </c>
      <c r="BQ516">
        <f>MAX(0,BQ515*(1+BQ$6/Setup!$C$13)-DO516-FM516)+IF($K516=50,$D516,0)</f>
        <v/>
      </c>
      <c r="BR516">
        <f>MIN(T515*(1+T$6/Setup!$C$13),T$7)</f>
        <v/>
      </c>
      <c r="BS516">
        <f>MIN(U515*(1+U$6/Setup!$C$13),U$7)</f>
        <v/>
      </c>
      <c r="BT516">
        <f>MIN(V515*(1+V$6/Setup!$C$13),V$7)</f>
        <v/>
      </c>
      <c r="BU516">
        <f>MIN(W515*(1+W$6/Setup!$C$13),W$7)</f>
        <v/>
      </c>
      <c r="BV516">
        <f>MIN(X515*(1+X$6/Setup!$C$13),X$7)</f>
        <v/>
      </c>
      <c r="BW516">
        <f>MIN(Y515*(1+Y$6/Setup!$C$13),Y$7)</f>
        <v/>
      </c>
      <c r="BX516">
        <f>MIN(Z515*(1+Z$6/Setup!$C$13),Z$7)</f>
        <v/>
      </c>
      <c r="BY516">
        <f>MIN(AA515*(1+AA$6/Setup!$C$13),AA$7)</f>
        <v/>
      </c>
      <c r="BZ516">
        <f>MIN(AB515*(1+AB$6/Setup!$C$13),AB$7)</f>
        <v/>
      </c>
      <c r="CA516">
        <f>MIN(AC515*(1+AC$6/Setup!$C$13),AC$7)</f>
        <v/>
      </c>
      <c r="CB516">
        <f>MIN(AD515*(1+AD$6/Setup!$C$13),AD$7)</f>
        <v/>
      </c>
      <c r="CC516">
        <f>MIN(AE515*(1+AE$6/Setup!$C$13),AE$7)</f>
        <v/>
      </c>
      <c r="CD516">
        <f>MIN(AF515*(1+AF$6/Setup!$C$13),AF$7)</f>
        <v/>
      </c>
      <c r="CE516">
        <f>MIN(AG515*(1+AG$6/Setup!$C$13),AG$7)</f>
        <v/>
      </c>
      <c r="CF516">
        <f>MIN(AH515*(1+AH$6/Setup!$C$13),AH$7)</f>
        <v/>
      </c>
      <c r="CG516">
        <f>MIN(AI515*(1+AI$6/Setup!$C$13),AI$7)</f>
        <v/>
      </c>
      <c r="CH516">
        <f>MIN(AJ515*(1+AJ$6/Setup!$C$13),AJ$7)</f>
        <v/>
      </c>
      <c r="CI516">
        <f>MIN(AK515*(1+AK$6/Setup!$C$13),AK$7)</f>
        <v/>
      </c>
      <c r="CJ516">
        <f>MIN(AL515*(1+AL$6/Setup!$C$13),AL$7)</f>
        <v/>
      </c>
      <c r="CK516">
        <f>MIN(AM515*(1+AM$6/Setup!$C$13),AM$7)</f>
        <v/>
      </c>
      <c r="CL516">
        <f>MIN(AN515*(1+AN$6/Setup!$C$13),AN$7)</f>
        <v/>
      </c>
      <c r="CM516">
        <f>MIN(AO515*(1+AO$6/Setup!$C$13),AO$7)</f>
        <v/>
      </c>
      <c r="CN516">
        <f>MIN(AP515*(1+AP$6/Setup!$C$13),AP$7)</f>
        <v/>
      </c>
      <c r="CO516">
        <f>MIN(AQ515*(1+AQ$6/Setup!$C$13),AQ$7)</f>
        <v/>
      </c>
      <c r="CP516">
        <f>MIN(AR515*(1+AR$6/Setup!$C$13),AR$7)</f>
        <v/>
      </c>
      <c r="CQ516">
        <f>MIN(AS515*(1+AS$6/Setup!$C$13),AS$7)</f>
        <v/>
      </c>
      <c r="CR516">
        <f>MIN(AT515*(1+AT$6/Setup!$C$13),AT$7)</f>
        <v/>
      </c>
      <c r="CS516">
        <f>MIN(AU515*(1+AU$6/Setup!$C$13),AU$7)</f>
        <v/>
      </c>
      <c r="CT516">
        <f>MIN(AV515*(1+AV$6/Setup!$C$13),AV$7)</f>
        <v/>
      </c>
      <c r="CU516">
        <f>MIN(AW515*(1+AW$6/Setup!$C$13),AW$7)</f>
        <v/>
      </c>
      <c r="CV516">
        <f>MIN(AX515*(1+AX$6/Setup!$C$13),AX$7)</f>
        <v/>
      </c>
      <c r="CW516">
        <f>MIN(AY515*(1+AY$6/Setup!$C$13),AY$7)</f>
        <v/>
      </c>
      <c r="CX516">
        <f>MIN(AZ515*(1+AZ$6/Setup!$C$13),AZ$7)</f>
        <v/>
      </c>
      <c r="CY516">
        <f>MIN(BA515*(1+BA$6/Setup!$C$13),BA$7)</f>
        <v/>
      </c>
      <c r="CZ516">
        <f>MIN(BB515*(1+BB$6/Setup!$C$13),BB$7)</f>
        <v/>
      </c>
      <c r="DA516">
        <f>MIN(BC515*(1+BC$6/Setup!$C$13),BC$7)</f>
        <v/>
      </c>
      <c r="DB516">
        <f>MIN(BD515*(1+BD$6/Setup!$C$13),BD$7)</f>
        <v/>
      </c>
      <c r="DC516">
        <f>MIN(BE515*(1+BE$6/Setup!$C$13),BE$7)</f>
        <v/>
      </c>
      <c r="DD516">
        <f>MIN(BF515*(1+BF$6/Setup!$C$13),BF$7)</f>
        <v/>
      </c>
      <c r="DE516">
        <f>MIN(BG515*(1+BG$6/Setup!$C$13),BG$7)</f>
        <v/>
      </c>
      <c r="DF516">
        <f>MIN(BH515*(1+BH$6/Setup!$C$13),BH$7)</f>
        <v/>
      </c>
      <c r="DG516">
        <f>MIN(BI515*(1+BI$6/Setup!$C$13),BI$7)</f>
        <v/>
      </c>
      <c r="DH516">
        <f>MIN(BJ515*(1+BJ$6/Setup!$C$13),BJ$7)</f>
        <v/>
      </c>
      <c r="DI516">
        <f>MIN(BK515*(1+BK$6/Setup!$C$13),BK$7)</f>
        <v/>
      </c>
      <c r="DJ516">
        <f>MIN(BL515*(1+BL$6/Setup!$C$13),BL$7)</f>
        <v/>
      </c>
      <c r="DK516">
        <f>MIN(BM515*(1+BM$6/Setup!$C$13),BM$7)</f>
        <v/>
      </c>
      <c r="DL516">
        <f>MIN(BN515*(1+BN$6/Setup!$C$13),BN$7)</f>
        <v/>
      </c>
      <c r="DM516">
        <f>MIN(BO515*(1+BO$6/Setup!$C$13),BO$7)</f>
        <v/>
      </c>
      <c r="DN516">
        <f>MIN(BP515*(1+BP$6/Setup!$C$13),BP$7)</f>
        <v/>
      </c>
      <c r="DO516">
        <f>MIN(BQ515*(1+BQ$6/Setup!$C$13),BQ$7)</f>
        <v/>
      </c>
      <c r="DP516">
        <f>MIN(T515*(1+T$6/Setup!$C$13)-BR516,$H516)</f>
        <v/>
      </c>
      <c r="DQ516">
        <f>MIN(U515*(1+U$6/Setup!$C$13)-BS516,MAX(0,$H516-SUM($DP516:DP516)))</f>
        <v/>
      </c>
      <c r="DR516">
        <f>MIN(V515*(1+V$6/Setup!$C$13)-BT516,MAX(0,$H516-SUM($DP516:DQ516)))</f>
        <v/>
      </c>
      <c r="DS516">
        <f>MIN(W515*(1+W$6/Setup!$C$13)-BU516,MAX(0,$H516-SUM($DP516:DR516)))</f>
        <v/>
      </c>
      <c r="DT516">
        <f>MIN(X515*(1+X$6/Setup!$C$13)-BV516,MAX(0,$H516-SUM($DP516:DS516)))</f>
        <v/>
      </c>
      <c r="DU516">
        <f>MIN(Y515*(1+Y$6/Setup!$C$13)-BW516,MAX(0,$H516-SUM($DP516:DT516)))</f>
        <v/>
      </c>
      <c r="DV516">
        <f>MIN(Z515*(1+Z$6/Setup!$C$13)-BX516,MAX(0,$H516-SUM($DP516:DU516)))</f>
        <v/>
      </c>
      <c r="DW516">
        <f>MIN(AA515*(1+AA$6/Setup!$C$13)-BY516,MAX(0,$H516-SUM($DP516:DV516)))</f>
        <v/>
      </c>
      <c r="DX516">
        <f>MIN(AB515*(1+AB$6/Setup!$C$13)-BZ516,MAX(0,$H516-SUM($DP516:DW516)))</f>
        <v/>
      </c>
      <c r="DY516">
        <f>MIN(AC515*(1+AC$6/Setup!$C$13)-CA516,MAX(0,$H516-SUM($DP516:DX516)))</f>
        <v/>
      </c>
      <c r="DZ516">
        <f>MIN(AD515*(1+AD$6/Setup!$C$13)-CB516,MAX(0,$H516-SUM($DP516:DY516)))</f>
        <v/>
      </c>
      <c r="EA516">
        <f>MIN(AE515*(1+AE$6/Setup!$C$13)-CC516,MAX(0,$H516-SUM($DP516:DZ516)))</f>
        <v/>
      </c>
      <c r="EB516">
        <f>MIN(AF515*(1+AF$6/Setup!$C$13)-CD516,MAX(0,$H516-SUM($DP516:EA516)))</f>
        <v/>
      </c>
      <c r="EC516">
        <f>MIN(AG515*(1+AG$6/Setup!$C$13)-CE516,MAX(0,$H516-SUM($DP516:EB516)))</f>
        <v/>
      </c>
      <c r="ED516">
        <f>MIN(AH515*(1+AH$6/Setup!$C$13)-CF516,MAX(0,$H516-SUM($DP516:EC516)))</f>
        <v/>
      </c>
      <c r="EE516">
        <f>MIN(AI515*(1+AI$6/Setup!$C$13)-CG516,MAX(0,$H516-SUM($DP516:ED516)))</f>
        <v/>
      </c>
      <c r="EF516">
        <f>MIN(AJ515*(1+AJ$6/Setup!$C$13)-CH516,MAX(0,$H516-SUM($DP516:EE516)))</f>
        <v/>
      </c>
      <c r="EG516">
        <f>MIN(AK515*(1+AK$6/Setup!$C$13)-CI516,MAX(0,$H516-SUM($DP516:EF516)))</f>
        <v/>
      </c>
      <c r="EH516">
        <f>MIN(AL515*(1+AL$6/Setup!$C$13)-CJ516,MAX(0,$H516-SUM($DP516:EG516)))</f>
        <v/>
      </c>
      <c r="EI516">
        <f>MIN(AM515*(1+AM$6/Setup!$C$13)-CK516,MAX(0,$H516-SUM($DP516:EH516)))</f>
        <v/>
      </c>
      <c r="EJ516">
        <f>MIN(AN515*(1+AN$6/Setup!$C$13)-CL516,MAX(0,$H516-SUM($DP516:EI516)))</f>
        <v/>
      </c>
      <c r="EK516">
        <f>MIN(AO515*(1+AO$6/Setup!$C$13)-CM516,MAX(0,$H516-SUM($DP516:EJ516)))</f>
        <v/>
      </c>
      <c r="EL516">
        <f>MIN(AP515*(1+AP$6/Setup!$C$13)-CN516,MAX(0,$H516-SUM($DP516:EK516)))</f>
        <v/>
      </c>
      <c r="EM516">
        <f>MIN(AQ515*(1+AQ$6/Setup!$C$13)-CO516,MAX(0,$H516-SUM($DP516:EL516)))</f>
        <v/>
      </c>
      <c r="EN516">
        <f>MIN(AR515*(1+AR$6/Setup!$C$13)-CP516,MAX(0,$H516-SUM($DP516:EM516)))</f>
        <v/>
      </c>
      <c r="EO516">
        <f>MIN(AS515*(1+AS$6/Setup!$C$13)-CQ516,MAX(0,$H516-SUM($DP516:EN516)))</f>
        <v/>
      </c>
      <c r="EP516">
        <f>MIN(AT515*(1+AT$6/Setup!$C$13)-CR516,MAX(0,$H516-SUM($DP516:EO516)))</f>
        <v/>
      </c>
      <c r="EQ516">
        <f>MIN(AU515*(1+AU$6/Setup!$C$13)-CS516,MAX(0,$H516-SUM($DP516:EP516)))</f>
        <v/>
      </c>
      <c r="ER516">
        <f>MIN(AV515*(1+AV$6/Setup!$C$13)-CT516,MAX(0,$H516-SUM($DP516:EQ516)))</f>
        <v/>
      </c>
      <c r="ES516">
        <f>MIN(AW515*(1+AW$6/Setup!$C$13)-CU516,MAX(0,$H516-SUM($DP516:ER516)))</f>
        <v/>
      </c>
      <c r="ET516">
        <f>MIN(AX515*(1+AX$6/Setup!$C$13)-CV516,MAX(0,$H516-SUM($DP516:ES516)))</f>
        <v/>
      </c>
      <c r="EU516">
        <f>MIN(AY515*(1+AY$6/Setup!$C$13)-CW516,MAX(0,$H516-SUM($DP516:ET516)))</f>
        <v/>
      </c>
      <c r="EV516">
        <f>MIN(AZ515*(1+AZ$6/Setup!$C$13)-CX516,MAX(0,$H516-SUM($DP516:EU516)))</f>
        <v/>
      </c>
      <c r="EW516">
        <f>MIN(BA515*(1+BA$6/Setup!$C$13)-CY516,MAX(0,$H516-SUM($DP516:EV516)))</f>
        <v/>
      </c>
      <c r="EX516">
        <f>MIN(BB515*(1+BB$6/Setup!$C$13)-CZ516,MAX(0,$H516-SUM($DP516:EW516)))</f>
        <v/>
      </c>
      <c r="EY516">
        <f>MIN(BC515*(1+BC$6/Setup!$C$13)-DA516,MAX(0,$H516-SUM($DP516:EX516)))</f>
        <v/>
      </c>
      <c r="EZ516">
        <f>MIN(BD515*(1+BD$6/Setup!$C$13)-DB516,MAX(0,$H516-SUM($DP516:EY516)))</f>
        <v/>
      </c>
      <c r="FA516">
        <f>MIN(BE515*(1+BE$6/Setup!$C$13)-DC516,MAX(0,$H516-SUM($DP516:EZ516)))</f>
        <v/>
      </c>
      <c r="FB516">
        <f>MIN(BF515*(1+BF$6/Setup!$C$13)-DD516,MAX(0,$H516-SUM($DP516:FA516)))</f>
        <v/>
      </c>
      <c r="FC516">
        <f>MIN(BG515*(1+BG$6/Setup!$C$13)-DE516,MAX(0,$H516-SUM($DP516:FB516)))</f>
        <v/>
      </c>
      <c r="FD516">
        <f>MIN(BH515*(1+BH$6/Setup!$C$13)-DF516,MAX(0,$H516-SUM($DP516:FC516)))</f>
        <v/>
      </c>
      <c r="FE516">
        <f>MIN(BI515*(1+BI$6/Setup!$C$13)-DG516,MAX(0,$H516-SUM($DP516:FD516)))</f>
        <v/>
      </c>
      <c r="FF516">
        <f>MIN(BJ515*(1+BJ$6/Setup!$C$13)-DH516,MAX(0,$H516-SUM($DP516:FE516)))</f>
        <v/>
      </c>
      <c r="FG516">
        <f>MIN(BK515*(1+BK$6/Setup!$C$13)-DI516,MAX(0,$H516-SUM($DP516:FF516)))</f>
        <v/>
      </c>
      <c r="FH516">
        <f>MIN(BL515*(1+BL$6/Setup!$C$13)-DJ516,MAX(0,$H516-SUM($DP516:FG516)))</f>
        <v/>
      </c>
      <c r="FI516">
        <f>MIN(BM515*(1+BM$6/Setup!$C$13)-DK516,MAX(0,$H516-SUM($DP516:FH516)))</f>
        <v/>
      </c>
      <c r="FJ516">
        <f>MIN(BN515*(1+BN$6/Setup!$C$13)-DL516,MAX(0,$H516-SUM($DP516:FI516)))</f>
        <v/>
      </c>
      <c r="FK516">
        <f>MIN(BO515*(1+BO$6/Setup!$C$13)-DM516,MAX(0,$H516-SUM($DP516:FJ516)))</f>
        <v/>
      </c>
      <c r="FL516">
        <f>MIN(BP515*(1+BP$6/Setup!$C$13)-DN516,MAX(0,$H516-SUM($DP516:FK516)))</f>
        <v/>
      </c>
      <c r="FM516">
        <f>MIN(BQ515*(1+BQ$6/Setup!$C$13)-DO516,MAX(0,$H516-SUM($DP516:FL516)))</f>
        <v/>
      </c>
    </row>
    <row r="517">
      <c r="A517">
        <f>A516+1</f>
        <v/>
      </c>
      <c r="B517">
        <f>IF(Setup!$C$6="Every week",Setup!$C$7+7*(A517-1),IF(Setup!$C$6="Every 2 weeks",Setup!$C$7+14*(A517-1),IF(Setup!$C$6="Every month",EDATE(Setup!$C$7,A517-1),EOMONTH(Setup!$C$7,INT((A517-1+Setup!$C$20)/2)-1)+MIN(IF(MOD(A517-1+Setup!$C$20,2)=0,Setup!$C$18,Setup!$C$19),DAY(EOMONTH(Setup!$C$7,INT((A517-1+Setup!$C$20)/2)))))))</f>
        <v/>
      </c>
      <c r="C517">
        <f>N('Paycheck Plan'!J513)</f>
        <v/>
      </c>
      <c r="D517">
        <f>N('Paycheck Plan'!K513)</f>
        <v/>
      </c>
      <c r="E517">
        <f>MIN(MAX(0,Setup!$C$10-F516),MAX(0,Setup!$C$8+C517-G517))</f>
        <v/>
      </c>
      <c r="F517">
        <f>F516+E517</f>
        <v/>
      </c>
      <c r="G517">
        <f>MIN(Setup!$C$14,MAX(0,Setup!$C$8+C517))</f>
        <v/>
      </c>
      <c r="H517">
        <f>MAX(0,Setup!$C$8+C517-G517-E517)+SUM($T$7:$BQ$7)-SUM(BR517:DO517)</f>
        <v/>
      </c>
      <c r="I517">
        <f>SUMPRODUCT(T516:BQ516,$T$6:$BQ$6)/Setup!$C$13</f>
        <v/>
      </c>
      <c r="J517">
        <f>SUM(T517:BQ517)</f>
        <v/>
      </c>
      <c r="K517">
        <f>IF(MAX(DP517:FM517)&gt;0,MATCH(MAX(DP517:FM517),DP517:FM517,0),1)</f>
        <v/>
      </c>
      <c r="T517">
        <f>MAX(0,T516*(1+T$6/Setup!$C$13)-BR517-DP517)+IF($K517=1,$D517,0)</f>
        <v/>
      </c>
      <c r="U517">
        <f>MAX(0,U516*(1+U$6/Setup!$C$13)-BS517-DQ517)+IF($K517=2,$D517,0)</f>
        <v/>
      </c>
      <c r="V517">
        <f>MAX(0,V516*(1+V$6/Setup!$C$13)-BT517-DR517)+IF($K517=3,$D517,0)</f>
        <v/>
      </c>
      <c r="W517">
        <f>MAX(0,W516*(1+W$6/Setup!$C$13)-BU517-DS517)+IF($K517=4,$D517,0)</f>
        <v/>
      </c>
      <c r="X517">
        <f>MAX(0,X516*(1+X$6/Setup!$C$13)-BV517-DT517)+IF($K517=5,$D517,0)</f>
        <v/>
      </c>
      <c r="Y517">
        <f>MAX(0,Y516*(1+Y$6/Setup!$C$13)-BW517-DU517)+IF($K517=6,$D517,0)</f>
        <v/>
      </c>
      <c r="Z517">
        <f>MAX(0,Z516*(1+Z$6/Setup!$C$13)-BX517-DV517)+IF($K517=7,$D517,0)</f>
        <v/>
      </c>
      <c r="AA517">
        <f>MAX(0,AA516*(1+AA$6/Setup!$C$13)-BY517-DW517)+IF($K517=8,$D517,0)</f>
        <v/>
      </c>
      <c r="AB517">
        <f>MAX(0,AB516*(1+AB$6/Setup!$C$13)-BZ517-DX517)+IF($K517=9,$D517,0)</f>
        <v/>
      </c>
      <c r="AC517">
        <f>MAX(0,AC516*(1+AC$6/Setup!$C$13)-CA517-DY517)+IF($K517=10,$D517,0)</f>
        <v/>
      </c>
      <c r="AD517">
        <f>MAX(0,AD516*(1+AD$6/Setup!$C$13)-CB517-DZ517)+IF($K517=11,$D517,0)</f>
        <v/>
      </c>
      <c r="AE517">
        <f>MAX(0,AE516*(1+AE$6/Setup!$C$13)-CC517-EA517)+IF($K517=12,$D517,0)</f>
        <v/>
      </c>
      <c r="AF517">
        <f>MAX(0,AF516*(1+AF$6/Setup!$C$13)-CD517-EB517)+IF($K517=13,$D517,0)</f>
        <v/>
      </c>
      <c r="AG517">
        <f>MAX(0,AG516*(1+AG$6/Setup!$C$13)-CE517-EC517)+IF($K517=14,$D517,0)</f>
        <v/>
      </c>
      <c r="AH517">
        <f>MAX(0,AH516*(1+AH$6/Setup!$C$13)-CF517-ED517)+IF($K517=15,$D517,0)</f>
        <v/>
      </c>
      <c r="AI517">
        <f>MAX(0,AI516*(1+AI$6/Setup!$C$13)-CG517-EE517)+IF($K517=16,$D517,0)</f>
        <v/>
      </c>
      <c r="AJ517">
        <f>MAX(0,AJ516*(1+AJ$6/Setup!$C$13)-CH517-EF517)+IF($K517=17,$D517,0)</f>
        <v/>
      </c>
      <c r="AK517">
        <f>MAX(0,AK516*(1+AK$6/Setup!$C$13)-CI517-EG517)+IF($K517=18,$D517,0)</f>
        <v/>
      </c>
      <c r="AL517">
        <f>MAX(0,AL516*(1+AL$6/Setup!$C$13)-CJ517-EH517)+IF($K517=19,$D517,0)</f>
        <v/>
      </c>
      <c r="AM517">
        <f>MAX(0,AM516*(1+AM$6/Setup!$C$13)-CK517-EI517)+IF($K517=20,$D517,0)</f>
        <v/>
      </c>
      <c r="AN517">
        <f>MAX(0,AN516*(1+AN$6/Setup!$C$13)-CL517-EJ517)+IF($K517=21,$D517,0)</f>
        <v/>
      </c>
      <c r="AO517">
        <f>MAX(0,AO516*(1+AO$6/Setup!$C$13)-CM517-EK517)+IF($K517=22,$D517,0)</f>
        <v/>
      </c>
      <c r="AP517">
        <f>MAX(0,AP516*(1+AP$6/Setup!$C$13)-CN517-EL517)+IF($K517=23,$D517,0)</f>
        <v/>
      </c>
      <c r="AQ517">
        <f>MAX(0,AQ516*(1+AQ$6/Setup!$C$13)-CO517-EM517)+IF($K517=24,$D517,0)</f>
        <v/>
      </c>
      <c r="AR517">
        <f>MAX(0,AR516*(1+AR$6/Setup!$C$13)-CP517-EN517)+IF($K517=25,$D517,0)</f>
        <v/>
      </c>
      <c r="AS517">
        <f>MAX(0,AS516*(1+AS$6/Setup!$C$13)-CQ517-EO517)+IF($K517=26,$D517,0)</f>
        <v/>
      </c>
      <c r="AT517">
        <f>MAX(0,AT516*(1+AT$6/Setup!$C$13)-CR517-EP517)+IF($K517=27,$D517,0)</f>
        <v/>
      </c>
      <c r="AU517">
        <f>MAX(0,AU516*(1+AU$6/Setup!$C$13)-CS517-EQ517)+IF($K517=28,$D517,0)</f>
        <v/>
      </c>
      <c r="AV517">
        <f>MAX(0,AV516*(1+AV$6/Setup!$C$13)-CT517-ER517)+IF($K517=29,$D517,0)</f>
        <v/>
      </c>
      <c r="AW517">
        <f>MAX(0,AW516*(1+AW$6/Setup!$C$13)-CU517-ES517)+IF($K517=30,$D517,0)</f>
        <v/>
      </c>
      <c r="AX517">
        <f>MAX(0,AX516*(1+AX$6/Setup!$C$13)-CV517-ET517)+IF($K517=31,$D517,0)</f>
        <v/>
      </c>
      <c r="AY517">
        <f>MAX(0,AY516*(1+AY$6/Setup!$C$13)-CW517-EU517)+IF($K517=32,$D517,0)</f>
        <v/>
      </c>
      <c r="AZ517">
        <f>MAX(0,AZ516*(1+AZ$6/Setup!$C$13)-CX517-EV517)+IF($K517=33,$D517,0)</f>
        <v/>
      </c>
      <c r="BA517">
        <f>MAX(0,BA516*(1+BA$6/Setup!$C$13)-CY517-EW517)+IF($K517=34,$D517,0)</f>
        <v/>
      </c>
      <c r="BB517">
        <f>MAX(0,BB516*(1+BB$6/Setup!$C$13)-CZ517-EX517)+IF($K517=35,$D517,0)</f>
        <v/>
      </c>
      <c r="BC517">
        <f>MAX(0,BC516*(1+BC$6/Setup!$C$13)-DA517-EY517)+IF($K517=36,$D517,0)</f>
        <v/>
      </c>
      <c r="BD517">
        <f>MAX(0,BD516*(1+BD$6/Setup!$C$13)-DB517-EZ517)+IF($K517=37,$D517,0)</f>
        <v/>
      </c>
      <c r="BE517">
        <f>MAX(0,BE516*(1+BE$6/Setup!$C$13)-DC517-FA517)+IF($K517=38,$D517,0)</f>
        <v/>
      </c>
      <c r="BF517">
        <f>MAX(0,BF516*(1+BF$6/Setup!$C$13)-DD517-FB517)+IF($K517=39,$D517,0)</f>
        <v/>
      </c>
      <c r="BG517">
        <f>MAX(0,BG516*(1+BG$6/Setup!$C$13)-DE517-FC517)+IF($K517=40,$D517,0)</f>
        <v/>
      </c>
      <c r="BH517">
        <f>MAX(0,BH516*(1+BH$6/Setup!$C$13)-DF517-FD517)+IF($K517=41,$D517,0)</f>
        <v/>
      </c>
      <c r="BI517">
        <f>MAX(0,BI516*(1+BI$6/Setup!$C$13)-DG517-FE517)+IF($K517=42,$D517,0)</f>
        <v/>
      </c>
      <c r="BJ517">
        <f>MAX(0,BJ516*(1+BJ$6/Setup!$C$13)-DH517-FF517)+IF($K517=43,$D517,0)</f>
        <v/>
      </c>
      <c r="BK517">
        <f>MAX(0,BK516*(1+BK$6/Setup!$C$13)-DI517-FG517)+IF($K517=44,$D517,0)</f>
        <v/>
      </c>
      <c r="BL517">
        <f>MAX(0,BL516*(1+BL$6/Setup!$C$13)-DJ517-FH517)+IF($K517=45,$D517,0)</f>
        <v/>
      </c>
      <c r="BM517">
        <f>MAX(0,BM516*(1+BM$6/Setup!$C$13)-DK517-FI517)+IF($K517=46,$D517,0)</f>
        <v/>
      </c>
      <c r="BN517">
        <f>MAX(0,BN516*(1+BN$6/Setup!$C$13)-DL517-FJ517)+IF($K517=47,$D517,0)</f>
        <v/>
      </c>
      <c r="BO517">
        <f>MAX(0,BO516*(1+BO$6/Setup!$C$13)-DM517-FK517)+IF($K517=48,$D517,0)</f>
        <v/>
      </c>
      <c r="BP517">
        <f>MAX(0,BP516*(1+BP$6/Setup!$C$13)-DN517-FL517)+IF($K517=49,$D517,0)</f>
        <v/>
      </c>
      <c r="BQ517">
        <f>MAX(0,BQ516*(1+BQ$6/Setup!$C$13)-DO517-FM517)+IF($K517=50,$D517,0)</f>
        <v/>
      </c>
      <c r="BR517">
        <f>MIN(T516*(1+T$6/Setup!$C$13),T$7)</f>
        <v/>
      </c>
      <c r="BS517">
        <f>MIN(U516*(1+U$6/Setup!$C$13),U$7)</f>
        <v/>
      </c>
      <c r="BT517">
        <f>MIN(V516*(1+V$6/Setup!$C$13),V$7)</f>
        <v/>
      </c>
      <c r="BU517">
        <f>MIN(W516*(1+W$6/Setup!$C$13),W$7)</f>
        <v/>
      </c>
      <c r="BV517">
        <f>MIN(X516*(1+X$6/Setup!$C$13),X$7)</f>
        <v/>
      </c>
      <c r="BW517">
        <f>MIN(Y516*(1+Y$6/Setup!$C$13),Y$7)</f>
        <v/>
      </c>
      <c r="BX517">
        <f>MIN(Z516*(1+Z$6/Setup!$C$13),Z$7)</f>
        <v/>
      </c>
      <c r="BY517">
        <f>MIN(AA516*(1+AA$6/Setup!$C$13),AA$7)</f>
        <v/>
      </c>
      <c r="BZ517">
        <f>MIN(AB516*(1+AB$6/Setup!$C$13),AB$7)</f>
        <v/>
      </c>
      <c r="CA517">
        <f>MIN(AC516*(1+AC$6/Setup!$C$13),AC$7)</f>
        <v/>
      </c>
      <c r="CB517">
        <f>MIN(AD516*(1+AD$6/Setup!$C$13),AD$7)</f>
        <v/>
      </c>
      <c r="CC517">
        <f>MIN(AE516*(1+AE$6/Setup!$C$13),AE$7)</f>
        <v/>
      </c>
      <c r="CD517">
        <f>MIN(AF516*(1+AF$6/Setup!$C$13),AF$7)</f>
        <v/>
      </c>
      <c r="CE517">
        <f>MIN(AG516*(1+AG$6/Setup!$C$13),AG$7)</f>
        <v/>
      </c>
      <c r="CF517">
        <f>MIN(AH516*(1+AH$6/Setup!$C$13),AH$7)</f>
        <v/>
      </c>
      <c r="CG517">
        <f>MIN(AI516*(1+AI$6/Setup!$C$13),AI$7)</f>
        <v/>
      </c>
      <c r="CH517">
        <f>MIN(AJ516*(1+AJ$6/Setup!$C$13),AJ$7)</f>
        <v/>
      </c>
      <c r="CI517">
        <f>MIN(AK516*(1+AK$6/Setup!$C$13),AK$7)</f>
        <v/>
      </c>
      <c r="CJ517">
        <f>MIN(AL516*(1+AL$6/Setup!$C$13),AL$7)</f>
        <v/>
      </c>
      <c r="CK517">
        <f>MIN(AM516*(1+AM$6/Setup!$C$13),AM$7)</f>
        <v/>
      </c>
      <c r="CL517">
        <f>MIN(AN516*(1+AN$6/Setup!$C$13),AN$7)</f>
        <v/>
      </c>
      <c r="CM517">
        <f>MIN(AO516*(1+AO$6/Setup!$C$13),AO$7)</f>
        <v/>
      </c>
      <c r="CN517">
        <f>MIN(AP516*(1+AP$6/Setup!$C$13),AP$7)</f>
        <v/>
      </c>
      <c r="CO517">
        <f>MIN(AQ516*(1+AQ$6/Setup!$C$13),AQ$7)</f>
        <v/>
      </c>
      <c r="CP517">
        <f>MIN(AR516*(1+AR$6/Setup!$C$13),AR$7)</f>
        <v/>
      </c>
      <c r="CQ517">
        <f>MIN(AS516*(1+AS$6/Setup!$C$13),AS$7)</f>
        <v/>
      </c>
      <c r="CR517">
        <f>MIN(AT516*(1+AT$6/Setup!$C$13),AT$7)</f>
        <v/>
      </c>
      <c r="CS517">
        <f>MIN(AU516*(1+AU$6/Setup!$C$13),AU$7)</f>
        <v/>
      </c>
      <c r="CT517">
        <f>MIN(AV516*(1+AV$6/Setup!$C$13),AV$7)</f>
        <v/>
      </c>
      <c r="CU517">
        <f>MIN(AW516*(1+AW$6/Setup!$C$13),AW$7)</f>
        <v/>
      </c>
      <c r="CV517">
        <f>MIN(AX516*(1+AX$6/Setup!$C$13),AX$7)</f>
        <v/>
      </c>
      <c r="CW517">
        <f>MIN(AY516*(1+AY$6/Setup!$C$13),AY$7)</f>
        <v/>
      </c>
      <c r="CX517">
        <f>MIN(AZ516*(1+AZ$6/Setup!$C$13),AZ$7)</f>
        <v/>
      </c>
      <c r="CY517">
        <f>MIN(BA516*(1+BA$6/Setup!$C$13),BA$7)</f>
        <v/>
      </c>
      <c r="CZ517">
        <f>MIN(BB516*(1+BB$6/Setup!$C$13),BB$7)</f>
        <v/>
      </c>
      <c r="DA517">
        <f>MIN(BC516*(1+BC$6/Setup!$C$13),BC$7)</f>
        <v/>
      </c>
      <c r="DB517">
        <f>MIN(BD516*(1+BD$6/Setup!$C$13),BD$7)</f>
        <v/>
      </c>
      <c r="DC517">
        <f>MIN(BE516*(1+BE$6/Setup!$C$13),BE$7)</f>
        <v/>
      </c>
      <c r="DD517">
        <f>MIN(BF516*(1+BF$6/Setup!$C$13),BF$7)</f>
        <v/>
      </c>
      <c r="DE517">
        <f>MIN(BG516*(1+BG$6/Setup!$C$13),BG$7)</f>
        <v/>
      </c>
      <c r="DF517">
        <f>MIN(BH516*(1+BH$6/Setup!$C$13),BH$7)</f>
        <v/>
      </c>
      <c r="DG517">
        <f>MIN(BI516*(1+BI$6/Setup!$C$13),BI$7)</f>
        <v/>
      </c>
      <c r="DH517">
        <f>MIN(BJ516*(1+BJ$6/Setup!$C$13),BJ$7)</f>
        <v/>
      </c>
      <c r="DI517">
        <f>MIN(BK516*(1+BK$6/Setup!$C$13),BK$7)</f>
        <v/>
      </c>
      <c r="DJ517">
        <f>MIN(BL516*(1+BL$6/Setup!$C$13),BL$7)</f>
        <v/>
      </c>
      <c r="DK517">
        <f>MIN(BM516*(1+BM$6/Setup!$C$13),BM$7)</f>
        <v/>
      </c>
      <c r="DL517">
        <f>MIN(BN516*(1+BN$6/Setup!$C$13),BN$7)</f>
        <v/>
      </c>
      <c r="DM517">
        <f>MIN(BO516*(1+BO$6/Setup!$C$13),BO$7)</f>
        <v/>
      </c>
      <c r="DN517">
        <f>MIN(BP516*(1+BP$6/Setup!$C$13),BP$7)</f>
        <v/>
      </c>
      <c r="DO517">
        <f>MIN(BQ516*(1+BQ$6/Setup!$C$13),BQ$7)</f>
        <v/>
      </c>
      <c r="DP517">
        <f>MIN(T516*(1+T$6/Setup!$C$13)-BR517,$H517)</f>
        <v/>
      </c>
      <c r="DQ517">
        <f>MIN(U516*(1+U$6/Setup!$C$13)-BS517,MAX(0,$H517-SUM($DP517:DP517)))</f>
        <v/>
      </c>
      <c r="DR517">
        <f>MIN(V516*(1+V$6/Setup!$C$13)-BT517,MAX(0,$H517-SUM($DP517:DQ517)))</f>
        <v/>
      </c>
      <c r="DS517">
        <f>MIN(W516*(1+W$6/Setup!$C$13)-BU517,MAX(0,$H517-SUM($DP517:DR517)))</f>
        <v/>
      </c>
      <c r="DT517">
        <f>MIN(X516*(1+X$6/Setup!$C$13)-BV517,MAX(0,$H517-SUM($DP517:DS517)))</f>
        <v/>
      </c>
      <c r="DU517">
        <f>MIN(Y516*(1+Y$6/Setup!$C$13)-BW517,MAX(0,$H517-SUM($DP517:DT517)))</f>
        <v/>
      </c>
      <c r="DV517">
        <f>MIN(Z516*(1+Z$6/Setup!$C$13)-BX517,MAX(0,$H517-SUM($DP517:DU517)))</f>
        <v/>
      </c>
      <c r="DW517">
        <f>MIN(AA516*(1+AA$6/Setup!$C$13)-BY517,MAX(0,$H517-SUM($DP517:DV517)))</f>
        <v/>
      </c>
      <c r="DX517">
        <f>MIN(AB516*(1+AB$6/Setup!$C$13)-BZ517,MAX(0,$H517-SUM($DP517:DW517)))</f>
        <v/>
      </c>
      <c r="DY517">
        <f>MIN(AC516*(1+AC$6/Setup!$C$13)-CA517,MAX(0,$H517-SUM($DP517:DX517)))</f>
        <v/>
      </c>
      <c r="DZ517">
        <f>MIN(AD516*(1+AD$6/Setup!$C$13)-CB517,MAX(0,$H517-SUM($DP517:DY517)))</f>
        <v/>
      </c>
      <c r="EA517">
        <f>MIN(AE516*(1+AE$6/Setup!$C$13)-CC517,MAX(0,$H517-SUM($DP517:DZ517)))</f>
        <v/>
      </c>
      <c r="EB517">
        <f>MIN(AF516*(1+AF$6/Setup!$C$13)-CD517,MAX(0,$H517-SUM($DP517:EA517)))</f>
        <v/>
      </c>
      <c r="EC517">
        <f>MIN(AG516*(1+AG$6/Setup!$C$13)-CE517,MAX(0,$H517-SUM($DP517:EB517)))</f>
        <v/>
      </c>
      <c r="ED517">
        <f>MIN(AH516*(1+AH$6/Setup!$C$13)-CF517,MAX(0,$H517-SUM($DP517:EC517)))</f>
        <v/>
      </c>
      <c r="EE517">
        <f>MIN(AI516*(1+AI$6/Setup!$C$13)-CG517,MAX(0,$H517-SUM($DP517:ED517)))</f>
        <v/>
      </c>
      <c r="EF517">
        <f>MIN(AJ516*(1+AJ$6/Setup!$C$13)-CH517,MAX(0,$H517-SUM($DP517:EE517)))</f>
        <v/>
      </c>
      <c r="EG517">
        <f>MIN(AK516*(1+AK$6/Setup!$C$13)-CI517,MAX(0,$H517-SUM($DP517:EF517)))</f>
        <v/>
      </c>
      <c r="EH517">
        <f>MIN(AL516*(1+AL$6/Setup!$C$13)-CJ517,MAX(0,$H517-SUM($DP517:EG517)))</f>
        <v/>
      </c>
      <c r="EI517">
        <f>MIN(AM516*(1+AM$6/Setup!$C$13)-CK517,MAX(0,$H517-SUM($DP517:EH517)))</f>
        <v/>
      </c>
      <c r="EJ517">
        <f>MIN(AN516*(1+AN$6/Setup!$C$13)-CL517,MAX(0,$H517-SUM($DP517:EI517)))</f>
        <v/>
      </c>
      <c r="EK517">
        <f>MIN(AO516*(1+AO$6/Setup!$C$13)-CM517,MAX(0,$H517-SUM($DP517:EJ517)))</f>
        <v/>
      </c>
      <c r="EL517">
        <f>MIN(AP516*(1+AP$6/Setup!$C$13)-CN517,MAX(0,$H517-SUM($DP517:EK517)))</f>
        <v/>
      </c>
      <c r="EM517">
        <f>MIN(AQ516*(1+AQ$6/Setup!$C$13)-CO517,MAX(0,$H517-SUM($DP517:EL517)))</f>
        <v/>
      </c>
      <c r="EN517">
        <f>MIN(AR516*(1+AR$6/Setup!$C$13)-CP517,MAX(0,$H517-SUM($DP517:EM517)))</f>
        <v/>
      </c>
      <c r="EO517">
        <f>MIN(AS516*(1+AS$6/Setup!$C$13)-CQ517,MAX(0,$H517-SUM($DP517:EN517)))</f>
        <v/>
      </c>
      <c r="EP517">
        <f>MIN(AT516*(1+AT$6/Setup!$C$13)-CR517,MAX(0,$H517-SUM($DP517:EO517)))</f>
        <v/>
      </c>
      <c r="EQ517">
        <f>MIN(AU516*(1+AU$6/Setup!$C$13)-CS517,MAX(0,$H517-SUM($DP517:EP517)))</f>
        <v/>
      </c>
      <c r="ER517">
        <f>MIN(AV516*(1+AV$6/Setup!$C$13)-CT517,MAX(0,$H517-SUM($DP517:EQ517)))</f>
        <v/>
      </c>
      <c r="ES517">
        <f>MIN(AW516*(1+AW$6/Setup!$C$13)-CU517,MAX(0,$H517-SUM($DP517:ER517)))</f>
        <v/>
      </c>
      <c r="ET517">
        <f>MIN(AX516*(1+AX$6/Setup!$C$13)-CV517,MAX(0,$H517-SUM($DP517:ES517)))</f>
        <v/>
      </c>
      <c r="EU517">
        <f>MIN(AY516*(1+AY$6/Setup!$C$13)-CW517,MAX(0,$H517-SUM($DP517:ET517)))</f>
        <v/>
      </c>
      <c r="EV517">
        <f>MIN(AZ516*(1+AZ$6/Setup!$C$13)-CX517,MAX(0,$H517-SUM($DP517:EU517)))</f>
        <v/>
      </c>
      <c r="EW517">
        <f>MIN(BA516*(1+BA$6/Setup!$C$13)-CY517,MAX(0,$H517-SUM($DP517:EV517)))</f>
        <v/>
      </c>
      <c r="EX517">
        <f>MIN(BB516*(1+BB$6/Setup!$C$13)-CZ517,MAX(0,$H517-SUM($DP517:EW517)))</f>
        <v/>
      </c>
      <c r="EY517">
        <f>MIN(BC516*(1+BC$6/Setup!$C$13)-DA517,MAX(0,$H517-SUM($DP517:EX517)))</f>
        <v/>
      </c>
      <c r="EZ517">
        <f>MIN(BD516*(1+BD$6/Setup!$C$13)-DB517,MAX(0,$H517-SUM($DP517:EY517)))</f>
        <v/>
      </c>
      <c r="FA517">
        <f>MIN(BE516*(1+BE$6/Setup!$C$13)-DC517,MAX(0,$H517-SUM($DP517:EZ517)))</f>
        <v/>
      </c>
      <c r="FB517">
        <f>MIN(BF516*(1+BF$6/Setup!$C$13)-DD517,MAX(0,$H517-SUM($DP517:FA517)))</f>
        <v/>
      </c>
      <c r="FC517">
        <f>MIN(BG516*(1+BG$6/Setup!$C$13)-DE517,MAX(0,$H517-SUM($DP517:FB517)))</f>
        <v/>
      </c>
      <c r="FD517">
        <f>MIN(BH516*(1+BH$6/Setup!$C$13)-DF517,MAX(0,$H517-SUM($DP517:FC517)))</f>
        <v/>
      </c>
      <c r="FE517">
        <f>MIN(BI516*(1+BI$6/Setup!$C$13)-DG517,MAX(0,$H517-SUM($DP517:FD517)))</f>
        <v/>
      </c>
      <c r="FF517">
        <f>MIN(BJ516*(1+BJ$6/Setup!$C$13)-DH517,MAX(0,$H517-SUM($DP517:FE517)))</f>
        <v/>
      </c>
      <c r="FG517">
        <f>MIN(BK516*(1+BK$6/Setup!$C$13)-DI517,MAX(0,$H517-SUM($DP517:FF517)))</f>
        <v/>
      </c>
      <c r="FH517">
        <f>MIN(BL516*(1+BL$6/Setup!$C$13)-DJ517,MAX(0,$H517-SUM($DP517:FG517)))</f>
        <v/>
      </c>
      <c r="FI517">
        <f>MIN(BM516*(1+BM$6/Setup!$C$13)-DK517,MAX(0,$H517-SUM($DP517:FH517)))</f>
        <v/>
      </c>
      <c r="FJ517">
        <f>MIN(BN516*(1+BN$6/Setup!$C$13)-DL517,MAX(0,$H517-SUM($DP517:FI517)))</f>
        <v/>
      </c>
      <c r="FK517">
        <f>MIN(BO516*(1+BO$6/Setup!$C$13)-DM517,MAX(0,$H517-SUM($DP517:FJ517)))</f>
        <v/>
      </c>
      <c r="FL517">
        <f>MIN(BP516*(1+BP$6/Setup!$C$13)-DN517,MAX(0,$H517-SUM($DP517:FK517)))</f>
        <v/>
      </c>
      <c r="FM517">
        <f>MIN(BQ516*(1+BQ$6/Setup!$C$13)-DO517,MAX(0,$H517-SUM($DP517:FL517)))</f>
        <v/>
      </c>
    </row>
    <row r="518">
      <c r="A518">
        <f>A517+1</f>
        <v/>
      </c>
      <c r="B518">
        <f>IF(Setup!$C$6="Every week",Setup!$C$7+7*(A518-1),IF(Setup!$C$6="Every 2 weeks",Setup!$C$7+14*(A518-1),IF(Setup!$C$6="Every month",EDATE(Setup!$C$7,A518-1),EOMONTH(Setup!$C$7,INT((A518-1+Setup!$C$20)/2)-1)+MIN(IF(MOD(A518-1+Setup!$C$20,2)=0,Setup!$C$18,Setup!$C$19),DAY(EOMONTH(Setup!$C$7,INT((A518-1+Setup!$C$20)/2)))))))</f>
        <v/>
      </c>
      <c r="C518">
        <f>N('Paycheck Plan'!J514)</f>
        <v/>
      </c>
      <c r="D518">
        <f>N('Paycheck Plan'!K514)</f>
        <v/>
      </c>
      <c r="E518">
        <f>MIN(MAX(0,Setup!$C$10-F517),MAX(0,Setup!$C$8+C518-G518))</f>
        <v/>
      </c>
      <c r="F518">
        <f>F517+E518</f>
        <v/>
      </c>
      <c r="G518">
        <f>MIN(Setup!$C$14,MAX(0,Setup!$C$8+C518))</f>
        <v/>
      </c>
      <c r="H518">
        <f>MAX(0,Setup!$C$8+C518-G518-E518)+SUM($T$7:$BQ$7)-SUM(BR518:DO518)</f>
        <v/>
      </c>
      <c r="I518">
        <f>SUMPRODUCT(T517:BQ517,$T$6:$BQ$6)/Setup!$C$13</f>
        <v/>
      </c>
      <c r="J518">
        <f>SUM(T518:BQ518)</f>
        <v/>
      </c>
      <c r="K518">
        <f>IF(MAX(DP518:FM518)&gt;0,MATCH(MAX(DP518:FM518),DP518:FM518,0),1)</f>
        <v/>
      </c>
      <c r="T518">
        <f>MAX(0,T517*(1+T$6/Setup!$C$13)-BR518-DP518)+IF($K518=1,$D518,0)</f>
        <v/>
      </c>
      <c r="U518">
        <f>MAX(0,U517*(1+U$6/Setup!$C$13)-BS518-DQ518)+IF($K518=2,$D518,0)</f>
        <v/>
      </c>
      <c r="V518">
        <f>MAX(0,V517*(1+V$6/Setup!$C$13)-BT518-DR518)+IF($K518=3,$D518,0)</f>
        <v/>
      </c>
      <c r="W518">
        <f>MAX(0,W517*(1+W$6/Setup!$C$13)-BU518-DS518)+IF($K518=4,$D518,0)</f>
        <v/>
      </c>
      <c r="X518">
        <f>MAX(0,X517*(1+X$6/Setup!$C$13)-BV518-DT518)+IF($K518=5,$D518,0)</f>
        <v/>
      </c>
      <c r="Y518">
        <f>MAX(0,Y517*(1+Y$6/Setup!$C$13)-BW518-DU518)+IF($K518=6,$D518,0)</f>
        <v/>
      </c>
      <c r="Z518">
        <f>MAX(0,Z517*(1+Z$6/Setup!$C$13)-BX518-DV518)+IF($K518=7,$D518,0)</f>
        <v/>
      </c>
      <c r="AA518">
        <f>MAX(0,AA517*(1+AA$6/Setup!$C$13)-BY518-DW518)+IF($K518=8,$D518,0)</f>
        <v/>
      </c>
      <c r="AB518">
        <f>MAX(0,AB517*(1+AB$6/Setup!$C$13)-BZ518-DX518)+IF($K518=9,$D518,0)</f>
        <v/>
      </c>
      <c r="AC518">
        <f>MAX(0,AC517*(1+AC$6/Setup!$C$13)-CA518-DY518)+IF($K518=10,$D518,0)</f>
        <v/>
      </c>
      <c r="AD518">
        <f>MAX(0,AD517*(1+AD$6/Setup!$C$13)-CB518-DZ518)+IF($K518=11,$D518,0)</f>
        <v/>
      </c>
      <c r="AE518">
        <f>MAX(0,AE517*(1+AE$6/Setup!$C$13)-CC518-EA518)+IF($K518=12,$D518,0)</f>
        <v/>
      </c>
      <c r="AF518">
        <f>MAX(0,AF517*(1+AF$6/Setup!$C$13)-CD518-EB518)+IF($K518=13,$D518,0)</f>
        <v/>
      </c>
      <c r="AG518">
        <f>MAX(0,AG517*(1+AG$6/Setup!$C$13)-CE518-EC518)+IF($K518=14,$D518,0)</f>
        <v/>
      </c>
      <c r="AH518">
        <f>MAX(0,AH517*(1+AH$6/Setup!$C$13)-CF518-ED518)+IF($K518=15,$D518,0)</f>
        <v/>
      </c>
      <c r="AI518">
        <f>MAX(0,AI517*(1+AI$6/Setup!$C$13)-CG518-EE518)+IF($K518=16,$D518,0)</f>
        <v/>
      </c>
      <c r="AJ518">
        <f>MAX(0,AJ517*(1+AJ$6/Setup!$C$13)-CH518-EF518)+IF($K518=17,$D518,0)</f>
        <v/>
      </c>
      <c r="AK518">
        <f>MAX(0,AK517*(1+AK$6/Setup!$C$13)-CI518-EG518)+IF($K518=18,$D518,0)</f>
        <v/>
      </c>
      <c r="AL518">
        <f>MAX(0,AL517*(1+AL$6/Setup!$C$13)-CJ518-EH518)+IF($K518=19,$D518,0)</f>
        <v/>
      </c>
      <c r="AM518">
        <f>MAX(0,AM517*(1+AM$6/Setup!$C$13)-CK518-EI518)+IF($K518=20,$D518,0)</f>
        <v/>
      </c>
      <c r="AN518">
        <f>MAX(0,AN517*(1+AN$6/Setup!$C$13)-CL518-EJ518)+IF($K518=21,$D518,0)</f>
        <v/>
      </c>
      <c r="AO518">
        <f>MAX(0,AO517*(1+AO$6/Setup!$C$13)-CM518-EK518)+IF($K518=22,$D518,0)</f>
        <v/>
      </c>
      <c r="AP518">
        <f>MAX(0,AP517*(1+AP$6/Setup!$C$13)-CN518-EL518)+IF($K518=23,$D518,0)</f>
        <v/>
      </c>
      <c r="AQ518">
        <f>MAX(0,AQ517*(1+AQ$6/Setup!$C$13)-CO518-EM518)+IF($K518=24,$D518,0)</f>
        <v/>
      </c>
      <c r="AR518">
        <f>MAX(0,AR517*(1+AR$6/Setup!$C$13)-CP518-EN518)+IF($K518=25,$D518,0)</f>
        <v/>
      </c>
      <c r="AS518">
        <f>MAX(0,AS517*(1+AS$6/Setup!$C$13)-CQ518-EO518)+IF($K518=26,$D518,0)</f>
        <v/>
      </c>
      <c r="AT518">
        <f>MAX(0,AT517*(1+AT$6/Setup!$C$13)-CR518-EP518)+IF($K518=27,$D518,0)</f>
        <v/>
      </c>
      <c r="AU518">
        <f>MAX(0,AU517*(1+AU$6/Setup!$C$13)-CS518-EQ518)+IF($K518=28,$D518,0)</f>
        <v/>
      </c>
      <c r="AV518">
        <f>MAX(0,AV517*(1+AV$6/Setup!$C$13)-CT518-ER518)+IF($K518=29,$D518,0)</f>
        <v/>
      </c>
      <c r="AW518">
        <f>MAX(0,AW517*(1+AW$6/Setup!$C$13)-CU518-ES518)+IF($K518=30,$D518,0)</f>
        <v/>
      </c>
      <c r="AX518">
        <f>MAX(0,AX517*(1+AX$6/Setup!$C$13)-CV518-ET518)+IF($K518=31,$D518,0)</f>
        <v/>
      </c>
      <c r="AY518">
        <f>MAX(0,AY517*(1+AY$6/Setup!$C$13)-CW518-EU518)+IF($K518=32,$D518,0)</f>
        <v/>
      </c>
      <c r="AZ518">
        <f>MAX(0,AZ517*(1+AZ$6/Setup!$C$13)-CX518-EV518)+IF($K518=33,$D518,0)</f>
        <v/>
      </c>
      <c r="BA518">
        <f>MAX(0,BA517*(1+BA$6/Setup!$C$13)-CY518-EW518)+IF($K518=34,$D518,0)</f>
        <v/>
      </c>
      <c r="BB518">
        <f>MAX(0,BB517*(1+BB$6/Setup!$C$13)-CZ518-EX518)+IF($K518=35,$D518,0)</f>
        <v/>
      </c>
      <c r="BC518">
        <f>MAX(0,BC517*(1+BC$6/Setup!$C$13)-DA518-EY518)+IF($K518=36,$D518,0)</f>
        <v/>
      </c>
      <c r="BD518">
        <f>MAX(0,BD517*(1+BD$6/Setup!$C$13)-DB518-EZ518)+IF($K518=37,$D518,0)</f>
        <v/>
      </c>
      <c r="BE518">
        <f>MAX(0,BE517*(1+BE$6/Setup!$C$13)-DC518-FA518)+IF($K518=38,$D518,0)</f>
        <v/>
      </c>
      <c r="BF518">
        <f>MAX(0,BF517*(1+BF$6/Setup!$C$13)-DD518-FB518)+IF($K518=39,$D518,0)</f>
        <v/>
      </c>
      <c r="BG518">
        <f>MAX(0,BG517*(1+BG$6/Setup!$C$13)-DE518-FC518)+IF($K518=40,$D518,0)</f>
        <v/>
      </c>
      <c r="BH518">
        <f>MAX(0,BH517*(1+BH$6/Setup!$C$13)-DF518-FD518)+IF($K518=41,$D518,0)</f>
        <v/>
      </c>
      <c r="BI518">
        <f>MAX(0,BI517*(1+BI$6/Setup!$C$13)-DG518-FE518)+IF($K518=42,$D518,0)</f>
        <v/>
      </c>
      <c r="BJ518">
        <f>MAX(0,BJ517*(1+BJ$6/Setup!$C$13)-DH518-FF518)+IF($K518=43,$D518,0)</f>
        <v/>
      </c>
      <c r="BK518">
        <f>MAX(0,BK517*(1+BK$6/Setup!$C$13)-DI518-FG518)+IF($K518=44,$D518,0)</f>
        <v/>
      </c>
      <c r="BL518">
        <f>MAX(0,BL517*(1+BL$6/Setup!$C$13)-DJ518-FH518)+IF($K518=45,$D518,0)</f>
        <v/>
      </c>
      <c r="BM518">
        <f>MAX(0,BM517*(1+BM$6/Setup!$C$13)-DK518-FI518)+IF($K518=46,$D518,0)</f>
        <v/>
      </c>
      <c r="BN518">
        <f>MAX(0,BN517*(1+BN$6/Setup!$C$13)-DL518-FJ518)+IF($K518=47,$D518,0)</f>
        <v/>
      </c>
      <c r="BO518">
        <f>MAX(0,BO517*(1+BO$6/Setup!$C$13)-DM518-FK518)+IF($K518=48,$D518,0)</f>
        <v/>
      </c>
      <c r="BP518">
        <f>MAX(0,BP517*(1+BP$6/Setup!$C$13)-DN518-FL518)+IF($K518=49,$D518,0)</f>
        <v/>
      </c>
      <c r="BQ518">
        <f>MAX(0,BQ517*(1+BQ$6/Setup!$C$13)-DO518-FM518)+IF($K518=50,$D518,0)</f>
        <v/>
      </c>
      <c r="BR518">
        <f>MIN(T517*(1+T$6/Setup!$C$13),T$7)</f>
        <v/>
      </c>
      <c r="BS518">
        <f>MIN(U517*(1+U$6/Setup!$C$13),U$7)</f>
        <v/>
      </c>
      <c r="BT518">
        <f>MIN(V517*(1+V$6/Setup!$C$13),V$7)</f>
        <v/>
      </c>
      <c r="BU518">
        <f>MIN(W517*(1+W$6/Setup!$C$13),W$7)</f>
        <v/>
      </c>
      <c r="BV518">
        <f>MIN(X517*(1+X$6/Setup!$C$13),X$7)</f>
        <v/>
      </c>
      <c r="BW518">
        <f>MIN(Y517*(1+Y$6/Setup!$C$13),Y$7)</f>
        <v/>
      </c>
      <c r="BX518">
        <f>MIN(Z517*(1+Z$6/Setup!$C$13),Z$7)</f>
        <v/>
      </c>
      <c r="BY518">
        <f>MIN(AA517*(1+AA$6/Setup!$C$13),AA$7)</f>
        <v/>
      </c>
      <c r="BZ518">
        <f>MIN(AB517*(1+AB$6/Setup!$C$13),AB$7)</f>
        <v/>
      </c>
      <c r="CA518">
        <f>MIN(AC517*(1+AC$6/Setup!$C$13),AC$7)</f>
        <v/>
      </c>
      <c r="CB518">
        <f>MIN(AD517*(1+AD$6/Setup!$C$13),AD$7)</f>
        <v/>
      </c>
      <c r="CC518">
        <f>MIN(AE517*(1+AE$6/Setup!$C$13),AE$7)</f>
        <v/>
      </c>
      <c r="CD518">
        <f>MIN(AF517*(1+AF$6/Setup!$C$13),AF$7)</f>
        <v/>
      </c>
      <c r="CE518">
        <f>MIN(AG517*(1+AG$6/Setup!$C$13),AG$7)</f>
        <v/>
      </c>
      <c r="CF518">
        <f>MIN(AH517*(1+AH$6/Setup!$C$13),AH$7)</f>
        <v/>
      </c>
      <c r="CG518">
        <f>MIN(AI517*(1+AI$6/Setup!$C$13),AI$7)</f>
        <v/>
      </c>
      <c r="CH518">
        <f>MIN(AJ517*(1+AJ$6/Setup!$C$13),AJ$7)</f>
        <v/>
      </c>
      <c r="CI518">
        <f>MIN(AK517*(1+AK$6/Setup!$C$13),AK$7)</f>
        <v/>
      </c>
      <c r="CJ518">
        <f>MIN(AL517*(1+AL$6/Setup!$C$13),AL$7)</f>
        <v/>
      </c>
      <c r="CK518">
        <f>MIN(AM517*(1+AM$6/Setup!$C$13),AM$7)</f>
        <v/>
      </c>
      <c r="CL518">
        <f>MIN(AN517*(1+AN$6/Setup!$C$13),AN$7)</f>
        <v/>
      </c>
      <c r="CM518">
        <f>MIN(AO517*(1+AO$6/Setup!$C$13),AO$7)</f>
        <v/>
      </c>
      <c r="CN518">
        <f>MIN(AP517*(1+AP$6/Setup!$C$13),AP$7)</f>
        <v/>
      </c>
      <c r="CO518">
        <f>MIN(AQ517*(1+AQ$6/Setup!$C$13),AQ$7)</f>
        <v/>
      </c>
      <c r="CP518">
        <f>MIN(AR517*(1+AR$6/Setup!$C$13),AR$7)</f>
        <v/>
      </c>
      <c r="CQ518">
        <f>MIN(AS517*(1+AS$6/Setup!$C$13),AS$7)</f>
        <v/>
      </c>
      <c r="CR518">
        <f>MIN(AT517*(1+AT$6/Setup!$C$13),AT$7)</f>
        <v/>
      </c>
      <c r="CS518">
        <f>MIN(AU517*(1+AU$6/Setup!$C$13),AU$7)</f>
        <v/>
      </c>
      <c r="CT518">
        <f>MIN(AV517*(1+AV$6/Setup!$C$13),AV$7)</f>
        <v/>
      </c>
      <c r="CU518">
        <f>MIN(AW517*(1+AW$6/Setup!$C$13),AW$7)</f>
        <v/>
      </c>
      <c r="CV518">
        <f>MIN(AX517*(1+AX$6/Setup!$C$13),AX$7)</f>
        <v/>
      </c>
      <c r="CW518">
        <f>MIN(AY517*(1+AY$6/Setup!$C$13),AY$7)</f>
        <v/>
      </c>
      <c r="CX518">
        <f>MIN(AZ517*(1+AZ$6/Setup!$C$13),AZ$7)</f>
        <v/>
      </c>
      <c r="CY518">
        <f>MIN(BA517*(1+BA$6/Setup!$C$13),BA$7)</f>
        <v/>
      </c>
      <c r="CZ518">
        <f>MIN(BB517*(1+BB$6/Setup!$C$13),BB$7)</f>
        <v/>
      </c>
      <c r="DA518">
        <f>MIN(BC517*(1+BC$6/Setup!$C$13),BC$7)</f>
        <v/>
      </c>
      <c r="DB518">
        <f>MIN(BD517*(1+BD$6/Setup!$C$13),BD$7)</f>
        <v/>
      </c>
      <c r="DC518">
        <f>MIN(BE517*(1+BE$6/Setup!$C$13),BE$7)</f>
        <v/>
      </c>
      <c r="DD518">
        <f>MIN(BF517*(1+BF$6/Setup!$C$13),BF$7)</f>
        <v/>
      </c>
      <c r="DE518">
        <f>MIN(BG517*(1+BG$6/Setup!$C$13),BG$7)</f>
        <v/>
      </c>
      <c r="DF518">
        <f>MIN(BH517*(1+BH$6/Setup!$C$13),BH$7)</f>
        <v/>
      </c>
      <c r="DG518">
        <f>MIN(BI517*(1+BI$6/Setup!$C$13),BI$7)</f>
        <v/>
      </c>
      <c r="DH518">
        <f>MIN(BJ517*(1+BJ$6/Setup!$C$13),BJ$7)</f>
        <v/>
      </c>
      <c r="DI518">
        <f>MIN(BK517*(1+BK$6/Setup!$C$13),BK$7)</f>
        <v/>
      </c>
      <c r="DJ518">
        <f>MIN(BL517*(1+BL$6/Setup!$C$13),BL$7)</f>
        <v/>
      </c>
      <c r="DK518">
        <f>MIN(BM517*(1+BM$6/Setup!$C$13),BM$7)</f>
        <v/>
      </c>
      <c r="DL518">
        <f>MIN(BN517*(1+BN$6/Setup!$C$13),BN$7)</f>
        <v/>
      </c>
      <c r="DM518">
        <f>MIN(BO517*(1+BO$6/Setup!$C$13),BO$7)</f>
        <v/>
      </c>
      <c r="DN518">
        <f>MIN(BP517*(1+BP$6/Setup!$C$13),BP$7)</f>
        <v/>
      </c>
      <c r="DO518">
        <f>MIN(BQ517*(1+BQ$6/Setup!$C$13),BQ$7)</f>
        <v/>
      </c>
      <c r="DP518">
        <f>MIN(T517*(1+T$6/Setup!$C$13)-BR518,$H518)</f>
        <v/>
      </c>
      <c r="DQ518">
        <f>MIN(U517*(1+U$6/Setup!$C$13)-BS518,MAX(0,$H518-SUM($DP518:DP518)))</f>
        <v/>
      </c>
      <c r="DR518">
        <f>MIN(V517*(1+V$6/Setup!$C$13)-BT518,MAX(0,$H518-SUM($DP518:DQ518)))</f>
        <v/>
      </c>
      <c r="DS518">
        <f>MIN(W517*(1+W$6/Setup!$C$13)-BU518,MAX(0,$H518-SUM($DP518:DR518)))</f>
        <v/>
      </c>
      <c r="DT518">
        <f>MIN(X517*(1+X$6/Setup!$C$13)-BV518,MAX(0,$H518-SUM($DP518:DS518)))</f>
        <v/>
      </c>
      <c r="DU518">
        <f>MIN(Y517*(1+Y$6/Setup!$C$13)-BW518,MAX(0,$H518-SUM($DP518:DT518)))</f>
        <v/>
      </c>
      <c r="DV518">
        <f>MIN(Z517*(1+Z$6/Setup!$C$13)-BX518,MAX(0,$H518-SUM($DP518:DU518)))</f>
        <v/>
      </c>
      <c r="DW518">
        <f>MIN(AA517*(1+AA$6/Setup!$C$13)-BY518,MAX(0,$H518-SUM($DP518:DV518)))</f>
        <v/>
      </c>
      <c r="DX518">
        <f>MIN(AB517*(1+AB$6/Setup!$C$13)-BZ518,MAX(0,$H518-SUM($DP518:DW518)))</f>
        <v/>
      </c>
      <c r="DY518">
        <f>MIN(AC517*(1+AC$6/Setup!$C$13)-CA518,MAX(0,$H518-SUM($DP518:DX518)))</f>
        <v/>
      </c>
      <c r="DZ518">
        <f>MIN(AD517*(1+AD$6/Setup!$C$13)-CB518,MAX(0,$H518-SUM($DP518:DY518)))</f>
        <v/>
      </c>
      <c r="EA518">
        <f>MIN(AE517*(1+AE$6/Setup!$C$13)-CC518,MAX(0,$H518-SUM($DP518:DZ518)))</f>
        <v/>
      </c>
      <c r="EB518">
        <f>MIN(AF517*(1+AF$6/Setup!$C$13)-CD518,MAX(0,$H518-SUM($DP518:EA518)))</f>
        <v/>
      </c>
      <c r="EC518">
        <f>MIN(AG517*(1+AG$6/Setup!$C$13)-CE518,MAX(0,$H518-SUM($DP518:EB518)))</f>
        <v/>
      </c>
      <c r="ED518">
        <f>MIN(AH517*(1+AH$6/Setup!$C$13)-CF518,MAX(0,$H518-SUM($DP518:EC518)))</f>
        <v/>
      </c>
      <c r="EE518">
        <f>MIN(AI517*(1+AI$6/Setup!$C$13)-CG518,MAX(0,$H518-SUM($DP518:ED518)))</f>
        <v/>
      </c>
      <c r="EF518">
        <f>MIN(AJ517*(1+AJ$6/Setup!$C$13)-CH518,MAX(0,$H518-SUM($DP518:EE518)))</f>
        <v/>
      </c>
      <c r="EG518">
        <f>MIN(AK517*(1+AK$6/Setup!$C$13)-CI518,MAX(0,$H518-SUM($DP518:EF518)))</f>
        <v/>
      </c>
      <c r="EH518">
        <f>MIN(AL517*(1+AL$6/Setup!$C$13)-CJ518,MAX(0,$H518-SUM($DP518:EG518)))</f>
        <v/>
      </c>
      <c r="EI518">
        <f>MIN(AM517*(1+AM$6/Setup!$C$13)-CK518,MAX(0,$H518-SUM($DP518:EH518)))</f>
        <v/>
      </c>
      <c r="EJ518">
        <f>MIN(AN517*(1+AN$6/Setup!$C$13)-CL518,MAX(0,$H518-SUM($DP518:EI518)))</f>
        <v/>
      </c>
      <c r="EK518">
        <f>MIN(AO517*(1+AO$6/Setup!$C$13)-CM518,MAX(0,$H518-SUM($DP518:EJ518)))</f>
        <v/>
      </c>
      <c r="EL518">
        <f>MIN(AP517*(1+AP$6/Setup!$C$13)-CN518,MAX(0,$H518-SUM($DP518:EK518)))</f>
        <v/>
      </c>
      <c r="EM518">
        <f>MIN(AQ517*(1+AQ$6/Setup!$C$13)-CO518,MAX(0,$H518-SUM($DP518:EL518)))</f>
        <v/>
      </c>
      <c r="EN518">
        <f>MIN(AR517*(1+AR$6/Setup!$C$13)-CP518,MAX(0,$H518-SUM($DP518:EM518)))</f>
        <v/>
      </c>
      <c r="EO518">
        <f>MIN(AS517*(1+AS$6/Setup!$C$13)-CQ518,MAX(0,$H518-SUM($DP518:EN518)))</f>
        <v/>
      </c>
      <c r="EP518">
        <f>MIN(AT517*(1+AT$6/Setup!$C$13)-CR518,MAX(0,$H518-SUM($DP518:EO518)))</f>
        <v/>
      </c>
      <c r="EQ518">
        <f>MIN(AU517*(1+AU$6/Setup!$C$13)-CS518,MAX(0,$H518-SUM($DP518:EP518)))</f>
        <v/>
      </c>
      <c r="ER518">
        <f>MIN(AV517*(1+AV$6/Setup!$C$13)-CT518,MAX(0,$H518-SUM($DP518:EQ518)))</f>
        <v/>
      </c>
      <c r="ES518">
        <f>MIN(AW517*(1+AW$6/Setup!$C$13)-CU518,MAX(0,$H518-SUM($DP518:ER518)))</f>
        <v/>
      </c>
      <c r="ET518">
        <f>MIN(AX517*(1+AX$6/Setup!$C$13)-CV518,MAX(0,$H518-SUM($DP518:ES518)))</f>
        <v/>
      </c>
      <c r="EU518">
        <f>MIN(AY517*(1+AY$6/Setup!$C$13)-CW518,MAX(0,$H518-SUM($DP518:ET518)))</f>
        <v/>
      </c>
      <c r="EV518">
        <f>MIN(AZ517*(1+AZ$6/Setup!$C$13)-CX518,MAX(0,$H518-SUM($DP518:EU518)))</f>
        <v/>
      </c>
      <c r="EW518">
        <f>MIN(BA517*(1+BA$6/Setup!$C$13)-CY518,MAX(0,$H518-SUM($DP518:EV518)))</f>
        <v/>
      </c>
      <c r="EX518">
        <f>MIN(BB517*(1+BB$6/Setup!$C$13)-CZ518,MAX(0,$H518-SUM($DP518:EW518)))</f>
        <v/>
      </c>
      <c r="EY518">
        <f>MIN(BC517*(1+BC$6/Setup!$C$13)-DA518,MAX(0,$H518-SUM($DP518:EX518)))</f>
        <v/>
      </c>
      <c r="EZ518">
        <f>MIN(BD517*(1+BD$6/Setup!$C$13)-DB518,MAX(0,$H518-SUM($DP518:EY518)))</f>
        <v/>
      </c>
      <c r="FA518">
        <f>MIN(BE517*(1+BE$6/Setup!$C$13)-DC518,MAX(0,$H518-SUM($DP518:EZ518)))</f>
        <v/>
      </c>
      <c r="FB518">
        <f>MIN(BF517*(1+BF$6/Setup!$C$13)-DD518,MAX(0,$H518-SUM($DP518:FA518)))</f>
        <v/>
      </c>
      <c r="FC518">
        <f>MIN(BG517*(1+BG$6/Setup!$C$13)-DE518,MAX(0,$H518-SUM($DP518:FB518)))</f>
        <v/>
      </c>
      <c r="FD518">
        <f>MIN(BH517*(1+BH$6/Setup!$C$13)-DF518,MAX(0,$H518-SUM($DP518:FC518)))</f>
        <v/>
      </c>
      <c r="FE518">
        <f>MIN(BI517*(1+BI$6/Setup!$C$13)-DG518,MAX(0,$H518-SUM($DP518:FD518)))</f>
        <v/>
      </c>
      <c r="FF518">
        <f>MIN(BJ517*(1+BJ$6/Setup!$C$13)-DH518,MAX(0,$H518-SUM($DP518:FE518)))</f>
        <v/>
      </c>
      <c r="FG518">
        <f>MIN(BK517*(1+BK$6/Setup!$C$13)-DI518,MAX(0,$H518-SUM($DP518:FF518)))</f>
        <v/>
      </c>
      <c r="FH518">
        <f>MIN(BL517*(1+BL$6/Setup!$C$13)-DJ518,MAX(0,$H518-SUM($DP518:FG518)))</f>
        <v/>
      </c>
      <c r="FI518">
        <f>MIN(BM517*(1+BM$6/Setup!$C$13)-DK518,MAX(0,$H518-SUM($DP518:FH518)))</f>
        <v/>
      </c>
      <c r="FJ518">
        <f>MIN(BN517*(1+BN$6/Setup!$C$13)-DL518,MAX(0,$H518-SUM($DP518:FI518)))</f>
        <v/>
      </c>
      <c r="FK518">
        <f>MIN(BO517*(1+BO$6/Setup!$C$13)-DM518,MAX(0,$H518-SUM($DP518:FJ518)))</f>
        <v/>
      </c>
      <c r="FL518">
        <f>MIN(BP517*(1+BP$6/Setup!$C$13)-DN518,MAX(0,$H518-SUM($DP518:FK518)))</f>
        <v/>
      </c>
      <c r="FM518">
        <f>MIN(BQ517*(1+BQ$6/Setup!$C$13)-DO518,MAX(0,$H518-SUM($DP518:FL518)))</f>
        <v/>
      </c>
    </row>
    <row r="519">
      <c r="A519">
        <f>A518+1</f>
        <v/>
      </c>
      <c r="B519">
        <f>IF(Setup!$C$6="Every week",Setup!$C$7+7*(A519-1),IF(Setup!$C$6="Every 2 weeks",Setup!$C$7+14*(A519-1),IF(Setup!$C$6="Every month",EDATE(Setup!$C$7,A519-1),EOMONTH(Setup!$C$7,INT((A519-1+Setup!$C$20)/2)-1)+MIN(IF(MOD(A519-1+Setup!$C$20,2)=0,Setup!$C$18,Setup!$C$19),DAY(EOMONTH(Setup!$C$7,INT((A519-1+Setup!$C$20)/2)))))))</f>
        <v/>
      </c>
      <c r="C519">
        <f>N('Paycheck Plan'!J515)</f>
        <v/>
      </c>
      <c r="D519">
        <f>N('Paycheck Plan'!K515)</f>
        <v/>
      </c>
      <c r="E519">
        <f>MIN(MAX(0,Setup!$C$10-F518),MAX(0,Setup!$C$8+C519-G519))</f>
        <v/>
      </c>
      <c r="F519">
        <f>F518+E519</f>
        <v/>
      </c>
      <c r="G519">
        <f>MIN(Setup!$C$14,MAX(0,Setup!$C$8+C519))</f>
        <v/>
      </c>
      <c r="H519">
        <f>MAX(0,Setup!$C$8+C519-G519-E519)+SUM($T$7:$BQ$7)-SUM(BR519:DO519)</f>
        <v/>
      </c>
      <c r="I519">
        <f>SUMPRODUCT(T518:BQ518,$T$6:$BQ$6)/Setup!$C$13</f>
        <v/>
      </c>
      <c r="J519">
        <f>SUM(T519:BQ519)</f>
        <v/>
      </c>
      <c r="K519">
        <f>IF(MAX(DP519:FM519)&gt;0,MATCH(MAX(DP519:FM519),DP519:FM519,0),1)</f>
        <v/>
      </c>
      <c r="T519">
        <f>MAX(0,T518*(1+T$6/Setup!$C$13)-BR519-DP519)+IF($K519=1,$D519,0)</f>
        <v/>
      </c>
      <c r="U519">
        <f>MAX(0,U518*(1+U$6/Setup!$C$13)-BS519-DQ519)+IF($K519=2,$D519,0)</f>
        <v/>
      </c>
      <c r="V519">
        <f>MAX(0,V518*(1+V$6/Setup!$C$13)-BT519-DR519)+IF($K519=3,$D519,0)</f>
        <v/>
      </c>
      <c r="W519">
        <f>MAX(0,W518*(1+W$6/Setup!$C$13)-BU519-DS519)+IF($K519=4,$D519,0)</f>
        <v/>
      </c>
      <c r="X519">
        <f>MAX(0,X518*(1+X$6/Setup!$C$13)-BV519-DT519)+IF($K519=5,$D519,0)</f>
        <v/>
      </c>
      <c r="Y519">
        <f>MAX(0,Y518*(1+Y$6/Setup!$C$13)-BW519-DU519)+IF($K519=6,$D519,0)</f>
        <v/>
      </c>
      <c r="Z519">
        <f>MAX(0,Z518*(1+Z$6/Setup!$C$13)-BX519-DV519)+IF($K519=7,$D519,0)</f>
        <v/>
      </c>
      <c r="AA519">
        <f>MAX(0,AA518*(1+AA$6/Setup!$C$13)-BY519-DW519)+IF($K519=8,$D519,0)</f>
        <v/>
      </c>
      <c r="AB519">
        <f>MAX(0,AB518*(1+AB$6/Setup!$C$13)-BZ519-DX519)+IF($K519=9,$D519,0)</f>
        <v/>
      </c>
      <c r="AC519">
        <f>MAX(0,AC518*(1+AC$6/Setup!$C$13)-CA519-DY519)+IF($K519=10,$D519,0)</f>
        <v/>
      </c>
      <c r="AD519">
        <f>MAX(0,AD518*(1+AD$6/Setup!$C$13)-CB519-DZ519)+IF($K519=11,$D519,0)</f>
        <v/>
      </c>
      <c r="AE519">
        <f>MAX(0,AE518*(1+AE$6/Setup!$C$13)-CC519-EA519)+IF($K519=12,$D519,0)</f>
        <v/>
      </c>
      <c r="AF519">
        <f>MAX(0,AF518*(1+AF$6/Setup!$C$13)-CD519-EB519)+IF($K519=13,$D519,0)</f>
        <v/>
      </c>
      <c r="AG519">
        <f>MAX(0,AG518*(1+AG$6/Setup!$C$13)-CE519-EC519)+IF($K519=14,$D519,0)</f>
        <v/>
      </c>
      <c r="AH519">
        <f>MAX(0,AH518*(1+AH$6/Setup!$C$13)-CF519-ED519)+IF($K519=15,$D519,0)</f>
        <v/>
      </c>
      <c r="AI519">
        <f>MAX(0,AI518*(1+AI$6/Setup!$C$13)-CG519-EE519)+IF($K519=16,$D519,0)</f>
        <v/>
      </c>
      <c r="AJ519">
        <f>MAX(0,AJ518*(1+AJ$6/Setup!$C$13)-CH519-EF519)+IF($K519=17,$D519,0)</f>
        <v/>
      </c>
      <c r="AK519">
        <f>MAX(0,AK518*(1+AK$6/Setup!$C$13)-CI519-EG519)+IF($K519=18,$D519,0)</f>
        <v/>
      </c>
      <c r="AL519">
        <f>MAX(0,AL518*(1+AL$6/Setup!$C$13)-CJ519-EH519)+IF($K519=19,$D519,0)</f>
        <v/>
      </c>
      <c r="AM519">
        <f>MAX(0,AM518*(1+AM$6/Setup!$C$13)-CK519-EI519)+IF($K519=20,$D519,0)</f>
        <v/>
      </c>
      <c r="AN519">
        <f>MAX(0,AN518*(1+AN$6/Setup!$C$13)-CL519-EJ519)+IF($K519=21,$D519,0)</f>
        <v/>
      </c>
      <c r="AO519">
        <f>MAX(0,AO518*(1+AO$6/Setup!$C$13)-CM519-EK519)+IF($K519=22,$D519,0)</f>
        <v/>
      </c>
      <c r="AP519">
        <f>MAX(0,AP518*(1+AP$6/Setup!$C$13)-CN519-EL519)+IF($K519=23,$D519,0)</f>
        <v/>
      </c>
      <c r="AQ519">
        <f>MAX(0,AQ518*(1+AQ$6/Setup!$C$13)-CO519-EM519)+IF($K519=24,$D519,0)</f>
        <v/>
      </c>
      <c r="AR519">
        <f>MAX(0,AR518*(1+AR$6/Setup!$C$13)-CP519-EN519)+IF($K519=25,$D519,0)</f>
        <v/>
      </c>
      <c r="AS519">
        <f>MAX(0,AS518*(1+AS$6/Setup!$C$13)-CQ519-EO519)+IF($K519=26,$D519,0)</f>
        <v/>
      </c>
      <c r="AT519">
        <f>MAX(0,AT518*(1+AT$6/Setup!$C$13)-CR519-EP519)+IF($K519=27,$D519,0)</f>
        <v/>
      </c>
      <c r="AU519">
        <f>MAX(0,AU518*(1+AU$6/Setup!$C$13)-CS519-EQ519)+IF($K519=28,$D519,0)</f>
        <v/>
      </c>
      <c r="AV519">
        <f>MAX(0,AV518*(1+AV$6/Setup!$C$13)-CT519-ER519)+IF($K519=29,$D519,0)</f>
        <v/>
      </c>
      <c r="AW519">
        <f>MAX(0,AW518*(1+AW$6/Setup!$C$13)-CU519-ES519)+IF($K519=30,$D519,0)</f>
        <v/>
      </c>
      <c r="AX519">
        <f>MAX(0,AX518*(1+AX$6/Setup!$C$13)-CV519-ET519)+IF($K519=31,$D519,0)</f>
        <v/>
      </c>
      <c r="AY519">
        <f>MAX(0,AY518*(1+AY$6/Setup!$C$13)-CW519-EU519)+IF($K519=32,$D519,0)</f>
        <v/>
      </c>
      <c r="AZ519">
        <f>MAX(0,AZ518*(1+AZ$6/Setup!$C$13)-CX519-EV519)+IF($K519=33,$D519,0)</f>
        <v/>
      </c>
      <c r="BA519">
        <f>MAX(0,BA518*(1+BA$6/Setup!$C$13)-CY519-EW519)+IF($K519=34,$D519,0)</f>
        <v/>
      </c>
      <c r="BB519">
        <f>MAX(0,BB518*(1+BB$6/Setup!$C$13)-CZ519-EX519)+IF($K519=35,$D519,0)</f>
        <v/>
      </c>
      <c r="BC519">
        <f>MAX(0,BC518*(1+BC$6/Setup!$C$13)-DA519-EY519)+IF($K519=36,$D519,0)</f>
        <v/>
      </c>
      <c r="BD519">
        <f>MAX(0,BD518*(1+BD$6/Setup!$C$13)-DB519-EZ519)+IF($K519=37,$D519,0)</f>
        <v/>
      </c>
      <c r="BE519">
        <f>MAX(0,BE518*(1+BE$6/Setup!$C$13)-DC519-FA519)+IF($K519=38,$D519,0)</f>
        <v/>
      </c>
      <c r="BF519">
        <f>MAX(0,BF518*(1+BF$6/Setup!$C$13)-DD519-FB519)+IF($K519=39,$D519,0)</f>
        <v/>
      </c>
      <c r="BG519">
        <f>MAX(0,BG518*(1+BG$6/Setup!$C$13)-DE519-FC519)+IF($K519=40,$D519,0)</f>
        <v/>
      </c>
      <c r="BH519">
        <f>MAX(0,BH518*(1+BH$6/Setup!$C$13)-DF519-FD519)+IF($K519=41,$D519,0)</f>
        <v/>
      </c>
      <c r="BI519">
        <f>MAX(0,BI518*(1+BI$6/Setup!$C$13)-DG519-FE519)+IF($K519=42,$D519,0)</f>
        <v/>
      </c>
      <c r="BJ519">
        <f>MAX(0,BJ518*(1+BJ$6/Setup!$C$13)-DH519-FF519)+IF($K519=43,$D519,0)</f>
        <v/>
      </c>
      <c r="BK519">
        <f>MAX(0,BK518*(1+BK$6/Setup!$C$13)-DI519-FG519)+IF($K519=44,$D519,0)</f>
        <v/>
      </c>
      <c r="BL519">
        <f>MAX(0,BL518*(1+BL$6/Setup!$C$13)-DJ519-FH519)+IF($K519=45,$D519,0)</f>
        <v/>
      </c>
      <c r="BM519">
        <f>MAX(0,BM518*(1+BM$6/Setup!$C$13)-DK519-FI519)+IF($K519=46,$D519,0)</f>
        <v/>
      </c>
      <c r="BN519">
        <f>MAX(0,BN518*(1+BN$6/Setup!$C$13)-DL519-FJ519)+IF($K519=47,$D519,0)</f>
        <v/>
      </c>
      <c r="BO519">
        <f>MAX(0,BO518*(1+BO$6/Setup!$C$13)-DM519-FK519)+IF($K519=48,$D519,0)</f>
        <v/>
      </c>
      <c r="BP519">
        <f>MAX(0,BP518*(1+BP$6/Setup!$C$13)-DN519-FL519)+IF($K519=49,$D519,0)</f>
        <v/>
      </c>
      <c r="BQ519">
        <f>MAX(0,BQ518*(1+BQ$6/Setup!$C$13)-DO519-FM519)+IF($K519=50,$D519,0)</f>
        <v/>
      </c>
      <c r="BR519">
        <f>MIN(T518*(1+T$6/Setup!$C$13),T$7)</f>
        <v/>
      </c>
      <c r="BS519">
        <f>MIN(U518*(1+U$6/Setup!$C$13),U$7)</f>
        <v/>
      </c>
      <c r="BT519">
        <f>MIN(V518*(1+V$6/Setup!$C$13),V$7)</f>
        <v/>
      </c>
      <c r="BU519">
        <f>MIN(W518*(1+W$6/Setup!$C$13),W$7)</f>
        <v/>
      </c>
      <c r="BV519">
        <f>MIN(X518*(1+X$6/Setup!$C$13),X$7)</f>
        <v/>
      </c>
      <c r="BW519">
        <f>MIN(Y518*(1+Y$6/Setup!$C$13),Y$7)</f>
        <v/>
      </c>
      <c r="BX519">
        <f>MIN(Z518*(1+Z$6/Setup!$C$13),Z$7)</f>
        <v/>
      </c>
      <c r="BY519">
        <f>MIN(AA518*(1+AA$6/Setup!$C$13),AA$7)</f>
        <v/>
      </c>
      <c r="BZ519">
        <f>MIN(AB518*(1+AB$6/Setup!$C$13),AB$7)</f>
        <v/>
      </c>
      <c r="CA519">
        <f>MIN(AC518*(1+AC$6/Setup!$C$13),AC$7)</f>
        <v/>
      </c>
      <c r="CB519">
        <f>MIN(AD518*(1+AD$6/Setup!$C$13),AD$7)</f>
        <v/>
      </c>
      <c r="CC519">
        <f>MIN(AE518*(1+AE$6/Setup!$C$13),AE$7)</f>
        <v/>
      </c>
      <c r="CD519">
        <f>MIN(AF518*(1+AF$6/Setup!$C$13),AF$7)</f>
        <v/>
      </c>
      <c r="CE519">
        <f>MIN(AG518*(1+AG$6/Setup!$C$13),AG$7)</f>
        <v/>
      </c>
      <c r="CF519">
        <f>MIN(AH518*(1+AH$6/Setup!$C$13),AH$7)</f>
        <v/>
      </c>
      <c r="CG519">
        <f>MIN(AI518*(1+AI$6/Setup!$C$13),AI$7)</f>
        <v/>
      </c>
      <c r="CH519">
        <f>MIN(AJ518*(1+AJ$6/Setup!$C$13),AJ$7)</f>
        <v/>
      </c>
      <c r="CI519">
        <f>MIN(AK518*(1+AK$6/Setup!$C$13),AK$7)</f>
        <v/>
      </c>
      <c r="CJ519">
        <f>MIN(AL518*(1+AL$6/Setup!$C$13),AL$7)</f>
        <v/>
      </c>
      <c r="CK519">
        <f>MIN(AM518*(1+AM$6/Setup!$C$13),AM$7)</f>
        <v/>
      </c>
      <c r="CL519">
        <f>MIN(AN518*(1+AN$6/Setup!$C$13),AN$7)</f>
        <v/>
      </c>
      <c r="CM519">
        <f>MIN(AO518*(1+AO$6/Setup!$C$13),AO$7)</f>
        <v/>
      </c>
      <c r="CN519">
        <f>MIN(AP518*(1+AP$6/Setup!$C$13),AP$7)</f>
        <v/>
      </c>
      <c r="CO519">
        <f>MIN(AQ518*(1+AQ$6/Setup!$C$13),AQ$7)</f>
        <v/>
      </c>
      <c r="CP519">
        <f>MIN(AR518*(1+AR$6/Setup!$C$13),AR$7)</f>
        <v/>
      </c>
      <c r="CQ519">
        <f>MIN(AS518*(1+AS$6/Setup!$C$13),AS$7)</f>
        <v/>
      </c>
      <c r="CR519">
        <f>MIN(AT518*(1+AT$6/Setup!$C$13),AT$7)</f>
        <v/>
      </c>
      <c r="CS519">
        <f>MIN(AU518*(1+AU$6/Setup!$C$13),AU$7)</f>
        <v/>
      </c>
      <c r="CT519">
        <f>MIN(AV518*(1+AV$6/Setup!$C$13),AV$7)</f>
        <v/>
      </c>
      <c r="CU519">
        <f>MIN(AW518*(1+AW$6/Setup!$C$13),AW$7)</f>
        <v/>
      </c>
      <c r="CV519">
        <f>MIN(AX518*(1+AX$6/Setup!$C$13),AX$7)</f>
        <v/>
      </c>
      <c r="CW519">
        <f>MIN(AY518*(1+AY$6/Setup!$C$13),AY$7)</f>
        <v/>
      </c>
      <c r="CX519">
        <f>MIN(AZ518*(1+AZ$6/Setup!$C$13),AZ$7)</f>
        <v/>
      </c>
      <c r="CY519">
        <f>MIN(BA518*(1+BA$6/Setup!$C$13),BA$7)</f>
        <v/>
      </c>
      <c r="CZ519">
        <f>MIN(BB518*(1+BB$6/Setup!$C$13),BB$7)</f>
        <v/>
      </c>
      <c r="DA519">
        <f>MIN(BC518*(1+BC$6/Setup!$C$13),BC$7)</f>
        <v/>
      </c>
      <c r="DB519">
        <f>MIN(BD518*(1+BD$6/Setup!$C$13),BD$7)</f>
        <v/>
      </c>
      <c r="DC519">
        <f>MIN(BE518*(1+BE$6/Setup!$C$13),BE$7)</f>
        <v/>
      </c>
      <c r="DD519">
        <f>MIN(BF518*(1+BF$6/Setup!$C$13),BF$7)</f>
        <v/>
      </c>
      <c r="DE519">
        <f>MIN(BG518*(1+BG$6/Setup!$C$13),BG$7)</f>
        <v/>
      </c>
      <c r="DF519">
        <f>MIN(BH518*(1+BH$6/Setup!$C$13),BH$7)</f>
        <v/>
      </c>
      <c r="DG519">
        <f>MIN(BI518*(1+BI$6/Setup!$C$13),BI$7)</f>
        <v/>
      </c>
      <c r="DH519">
        <f>MIN(BJ518*(1+BJ$6/Setup!$C$13),BJ$7)</f>
        <v/>
      </c>
      <c r="DI519">
        <f>MIN(BK518*(1+BK$6/Setup!$C$13),BK$7)</f>
        <v/>
      </c>
      <c r="DJ519">
        <f>MIN(BL518*(1+BL$6/Setup!$C$13),BL$7)</f>
        <v/>
      </c>
      <c r="DK519">
        <f>MIN(BM518*(1+BM$6/Setup!$C$13),BM$7)</f>
        <v/>
      </c>
      <c r="DL519">
        <f>MIN(BN518*(1+BN$6/Setup!$C$13),BN$7)</f>
        <v/>
      </c>
      <c r="DM519">
        <f>MIN(BO518*(1+BO$6/Setup!$C$13),BO$7)</f>
        <v/>
      </c>
      <c r="DN519">
        <f>MIN(BP518*(1+BP$6/Setup!$C$13),BP$7)</f>
        <v/>
      </c>
      <c r="DO519">
        <f>MIN(BQ518*(1+BQ$6/Setup!$C$13),BQ$7)</f>
        <v/>
      </c>
      <c r="DP519">
        <f>MIN(T518*(1+T$6/Setup!$C$13)-BR519,$H519)</f>
        <v/>
      </c>
      <c r="DQ519">
        <f>MIN(U518*(1+U$6/Setup!$C$13)-BS519,MAX(0,$H519-SUM($DP519:DP519)))</f>
        <v/>
      </c>
      <c r="DR519">
        <f>MIN(V518*(1+V$6/Setup!$C$13)-BT519,MAX(0,$H519-SUM($DP519:DQ519)))</f>
        <v/>
      </c>
      <c r="DS519">
        <f>MIN(W518*(1+W$6/Setup!$C$13)-BU519,MAX(0,$H519-SUM($DP519:DR519)))</f>
        <v/>
      </c>
      <c r="DT519">
        <f>MIN(X518*(1+X$6/Setup!$C$13)-BV519,MAX(0,$H519-SUM($DP519:DS519)))</f>
        <v/>
      </c>
      <c r="DU519">
        <f>MIN(Y518*(1+Y$6/Setup!$C$13)-BW519,MAX(0,$H519-SUM($DP519:DT519)))</f>
        <v/>
      </c>
      <c r="DV519">
        <f>MIN(Z518*(1+Z$6/Setup!$C$13)-BX519,MAX(0,$H519-SUM($DP519:DU519)))</f>
        <v/>
      </c>
      <c r="DW519">
        <f>MIN(AA518*(1+AA$6/Setup!$C$13)-BY519,MAX(0,$H519-SUM($DP519:DV519)))</f>
        <v/>
      </c>
      <c r="DX519">
        <f>MIN(AB518*(1+AB$6/Setup!$C$13)-BZ519,MAX(0,$H519-SUM($DP519:DW519)))</f>
        <v/>
      </c>
      <c r="DY519">
        <f>MIN(AC518*(1+AC$6/Setup!$C$13)-CA519,MAX(0,$H519-SUM($DP519:DX519)))</f>
        <v/>
      </c>
      <c r="DZ519">
        <f>MIN(AD518*(1+AD$6/Setup!$C$13)-CB519,MAX(0,$H519-SUM($DP519:DY519)))</f>
        <v/>
      </c>
      <c r="EA519">
        <f>MIN(AE518*(1+AE$6/Setup!$C$13)-CC519,MAX(0,$H519-SUM($DP519:DZ519)))</f>
        <v/>
      </c>
      <c r="EB519">
        <f>MIN(AF518*(1+AF$6/Setup!$C$13)-CD519,MAX(0,$H519-SUM($DP519:EA519)))</f>
        <v/>
      </c>
      <c r="EC519">
        <f>MIN(AG518*(1+AG$6/Setup!$C$13)-CE519,MAX(0,$H519-SUM($DP519:EB519)))</f>
        <v/>
      </c>
      <c r="ED519">
        <f>MIN(AH518*(1+AH$6/Setup!$C$13)-CF519,MAX(0,$H519-SUM($DP519:EC519)))</f>
        <v/>
      </c>
      <c r="EE519">
        <f>MIN(AI518*(1+AI$6/Setup!$C$13)-CG519,MAX(0,$H519-SUM($DP519:ED519)))</f>
        <v/>
      </c>
      <c r="EF519">
        <f>MIN(AJ518*(1+AJ$6/Setup!$C$13)-CH519,MAX(0,$H519-SUM($DP519:EE519)))</f>
        <v/>
      </c>
      <c r="EG519">
        <f>MIN(AK518*(1+AK$6/Setup!$C$13)-CI519,MAX(0,$H519-SUM($DP519:EF519)))</f>
        <v/>
      </c>
      <c r="EH519">
        <f>MIN(AL518*(1+AL$6/Setup!$C$13)-CJ519,MAX(0,$H519-SUM($DP519:EG519)))</f>
        <v/>
      </c>
      <c r="EI519">
        <f>MIN(AM518*(1+AM$6/Setup!$C$13)-CK519,MAX(0,$H519-SUM($DP519:EH519)))</f>
        <v/>
      </c>
      <c r="EJ519">
        <f>MIN(AN518*(1+AN$6/Setup!$C$13)-CL519,MAX(0,$H519-SUM($DP519:EI519)))</f>
        <v/>
      </c>
      <c r="EK519">
        <f>MIN(AO518*(1+AO$6/Setup!$C$13)-CM519,MAX(0,$H519-SUM($DP519:EJ519)))</f>
        <v/>
      </c>
      <c r="EL519">
        <f>MIN(AP518*(1+AP$6/Setup!$C$13)-CN519,MAX(0,$H519-SUM($DP519:EK519)))</f>
        <v/>
      </c>
      <c r="EM519">
        <f>MIN(AQ518*(1+AQ$6/Setup!$C$13)-CO519,MAX(0,$H519-SUM($DP519:EL519)))</f>
        <v/>
      </c>
      <c r="EN519">
        <f>MIN(AR518*(1+AR$6/Setup!$C$13)-CP519,MAX(0,$H519-SUM($DP519:EM519)))</f>
        <v/>
      </c>
      <c r="EO519">
        <f>MIN(AS518*(1+AS$6/Setup!$C$13)-CQ519,MAX(0,$H519-SUM($DP519:EN519)))</f>
        <v/>
      </c>
      <c r="EP519">
        <f>MIN(AT518*(1+AT$6/Setup!$C$13)-CR519,MAX(0,$H519-SUM($DP519:EO519)))</f>
        <v/>
      </c>
      <c r="EQ519">
        <f>MIN(AU518*(1+AU$6/Setup!$C$13)-CS519,MAX(0,$H519-SUM($DP519:EP519)))</f>
        <v/>
      </c>
      <c r="ER519">
        <f>MIN(AV518*(1+AV$6/Setup!$C$13)-CT519,MAX(0,$H519-SUM($DP519:EQ519)))</f>
        <v/>
      </c>
      <c r="ES519">
        <f>MIN(AW518*(1+AW$6/Setup!$C$13)-CU519,MAX(0,$H519-SUM($DP519:ER519)))</f>
        <v/>
      </c>
      <c r="ET519">
        <f>MIN(AX518*(1+AX$6/Setup!$C$13)-CV519,MAX(0,$H519-SUM($DP519:ES519)))</f>
        <v/>
      </c>
      <c r="EU519">
        <f>MIN(AY518*(1+AY$6/Setup!$C$13)-CW519,MAX(0,$H519-SUM($DP519:ET519)))</f>
        <v/>
      </c>
      <c r="EV519">
        <f>MIN(AZ518*(1+AZ$6/Setup!$C$13)-CX519,MAX(0,$H519-SUM($DP519:EU519)))</f>
        <v/>
      </c>
      <c r="EW519">
        <f>MIN(BA518*(1+BA$6/Setup!$C$13)-CY519,MAX(0,$H519-SUM($DP519:EV519)))</f>
        <v/>
      </c>
      <c r="EX519">
        <f>MIN(BB518*(1+BB$6/Setup!$C$13)-CZ519,MAX(0,$H519-SUM($DP519:EW519)))</f>
        <v/>
      </c>
      <c r="EY519">
        <f>MIN(BC518*(1+BC$6/Setup!$C$13)-DA519,MAX(0,$H519-SUM($DP519:EX519)))</f>
        <v/>
      </c>
      <c r="EZ519">
        <f>MIN(BD518*(1+BD$6/Setup!$C$13)-DB519,MAX(0,$H519-SUM($DP519:EY519)))</f>
        <v/>
      </c>
      <c r="FA519">
        <f>MIN(BE518*(1+BE$6/Setup!$C$13)-DC519,MAX(0,$H519-SUM($DP519:EZ519)))</f>
        <v/>
      </c>
      <c r="FB519">
        <f>MIN(BF518*(1+BF$6/Setup!$C$13)-DD519,MAX(0,$H519-SUM($DP519:FA519)))</f>
        <v/>
      </c>
      <c r="FC519">
        <f>MIN(BG518*(1+BG$6/Setup!$C$13)-DE519,MAX(0,$H519-SUM($DP519:FB519)))</f>
        <v/>
      </c>
      <c r="FD519">
        <f>MIN(BH518*(1+BH$6/Setup!$C$13)-DF519,MAX(0,$H519-SUM($DP519:FC519)))</f>
        <v/>
      </c>
      <c r="FE519">
        <f>MIN(BI518*(1+BI$6/Setup!$C$13)-DG519,MAX(0,$H519-SUM($DP519:FD519)))</f>
        <v/>
      </c>
      <c r="FF519">
        <f>MIN(BJ518*(1+BJ$6/Setup!$C$13)-DH519,MAX(0,$H519-SUM($DP519:FE519)))</f>
        <v/>
      </c>
      <c r="FG519">
        <f>MIN(BK518*(1+BK$6/Setup!$C$13)-DI519,MAX(0,$H519-SUM($DP519:FF519)))</f>
        <v/>
      </c>
      <c r="FH519">
        <f>MIN(BL518*(1+BL$6/Setup!$C$13)-DJ519,MAX(0,$H519-SUM($DP519:FG519)))</f>
        <v/>
      </c>
      <c r="FI519">
        <f>MIN(BM518*(1+BM$6/Setup!$C$13)-DK519,MAX(0,$H519-SUM($DP519:FH519)))</f>
        <v/>
      </c>
      <c r="FJ519">
        <f>MIN(BN518*(1+BN$6/Setup!$C$13)-DL519,MAX(0,$H519-SUM($DP519:FI519)))</f>
        <v/>
      </c>
      <c r="FK519">
        <f>MIN(BO518*(1+BO$6/Setup!$C$13)-DM519,MAX(0,$H519-SUM($DP519:FJ519)))</f>
        <v/>
      </c>
      <c r="FL519">
        <f>MIN(BP518*(1+BP$6/Setup!$C$13)-DN519,MAX(0,$H519-SUM($DP519:FK519)))</f>
        <v/>
      </c>
      <c r="FM519">
        <f>MIN(BQ518*(1+BQ$6/Setup!$C$13)-DO519,MAX(0,$H519-SUM($DP519:FL519)))</f>
        <v/>
      </c>
    </row>
    <row r="520">
      <c r="A520">
        <f>A519+1</f>
        <v/>
      </c>
      <c r="B520">
        <f>IF(Setup!$C$6="Every week",Setup!$C$7+7*(A520-1),IF(Setup!$C$6="Every 2 weeks",Setup!$C$7+14*(A520-1),IF(Setup!$C$6="Every month",EDATE(Setup!$C$7,A520-1),EOMONTH(Setup!$C$7,INT((A520-1+Setup!$C$20)/2)-1)+MIN(IF(MOD(A520-1+Setup!$C$20,2)=0,Setup!$C$18,Setup!$C$19),DAY(EOMONTH(Setup!$C$7,INT((A520-1+Setup!$C$20)/2)))))))</f>
        <v/>
      </c>
      <c r="C520">
        <f>N('Paycheck Plan'!J516)</f>
        <v/>
      </c>
      <c r="D520">
        <f>N('Paycheck Plan'!K516)</f>
        <v/>
      </c>
      <c r="E520">
        <f>MIN(MAX(0,Setup!$C$10-F519),MAX(0,Setup!$C$8+C520-G520))</f>
        <v/>
      </c>
      <c r="F520">
        <f>F519+E520</f>
        <v/>
      </c>
      <c r="G520">
        <f>MIN(Setup!$C$14,MAX(0,Setup!$C$8+C520))</f>
        <v/>
      </c>
      <c r="H520">
        <f>MAX(0,Setup!$C$8+C520-G520-E520)+SUM($T$7:$BQ$7)-SUM(BR520:DO520)</f>
        <v/>
      </c>
      <c r="I520">
        <f>SUMPRODUCT(T519:BQ519,$T$6:$BQ$6)/Setup!$C$13</f>
        <v/>
      </c>
      <c r="J520">
        <f>SUM(T520:BQ520)</f>
        <v/>
      </c>
      <c r="K520">
        <f>IF(MAX(DP520:FM520)&gt;0,MATCH(MAX(DP520:FM520),DP520:FM520,0),1)</f>
        <v/>
      </c>
      <c r="T520">
        <f>MAX(0,T519*(1+T$6/Setup!$C$13)-BR520-DP520)+IF($K520=1,$D520,0)</f>
        <v/>
      </c>
      <c r="U520">
        <f>MAX(0,U519*(1+U$6/Setup!$C$13)-BS520-DQ520)+IF($K520=2,$D520,0)</f>
        <v/>
      </c>
      <c r="V520">
        <f>MAX(0,V519*(1+V$6/Setup!$C$13)-BT520-DR520)+IF($K520=3,$D520,0)</f>
        <v/>
      </c>
      <c r="W520">
        <f>MAX(0,W519*(1+W$6/Setup!$C$13)-BU520-DS520)+IF($K520=4,$D520,0)</f>
        <v/>
      </c>
      <c r="X520">
        <f>MAX(0,X519*(1+X$6/Setup!$C$13)-BV520-DT520)+IF($K520=5,$D520,0)</f>
        <v/>
      </c>
      <c r="Y520">
        <f>MAX(0,Y519*(1+Y$6/Setup!$C$13)-BW520-DU520)+IF($K520=6,$D520,0)</f>
        <v/>
      </c>
      <c r="Z520">
        <f>MAX(0,Z519*(1+Z$6/Setup!$C$13)-BX520-DV520)+IF($K520=7,$D520,0)</f>
        <v/>
      </c>
      <c r="AA520">
        <f>MAX(0,AA519*(1+AA$6/Setup!$C$13)-BY520-DW520)+IF($K520=8,$D520,0)</f>
        <v/>
      </c>
      <c r="AB520">
        <f>MAX(0,AB519*(1+AB$6/Setup!$C$13)-BZ520-DX520)+IF($K520=9,$D520,0)</f>
        <v/>
      </c>
      <c r="AC520">
        <f>MAX(0,AC519*(1+AC$6/Setup!$C$13)-CA520-DY520)+IF($K520=10,$D520,0)</f>
        <v/>
      </c>
      <c r="AD520">
        <f>MAX(0,AD519*(1+AD$6/Setup!$C$13)-CB520-DZ520)+IF($K520=11,$D520,0)</f>
        <v/>
      </c>
      <c r="AE520">
        <f>MAX(0,AE519*(1+AE$6/Setup!$C$13)-CC520-EA520)+IF($K520=12,$D520,0)</f>
        <v/>
      </c>
      <c r="AF520">
        <f>MAX(0,AF519*(1+AF$6/Setup!$C$13)-CD520-EB520)+IF($K520=13,$D520,0)</f>
        <v/>
      </c>
      <c r="AG520">
        <f>MAX(0,AG519*(1+AG$6/Setup!$C$13)-CE520-EC520)+IF($K520=14,$D520,0)</f>
        <v/>
      </c>
      <c r="AH520">
        <f>MAX(0,AH519*(1+AH$6/Setup!$C$13)-CF520-ED520)+IF($K520=15,$D520,0)</f>
        <v/>
      </c>
      <c r="AI520">
        <f>MAX(0,AI519*(1+AI$6/Setup!$C$13)-CG520-EE520)+IF($K520=16,$D520,0)</f>
        <v/>
      </c>
      <c r="AJ520">
        <f>MAX(0,AJ519*(1+AJ$6/Setup!$C$13)-CH520-EF520)+IF($K520=17,$D520,0)</f>
        <v/>
      </c>
      <c r="AK520">
        <f>MAX(0,AK519*(1+AK$6/Setup!$C$13)-CI520-EG520)+IF($K520=18,$D520,0)</f>
        <v/>
      </c>
      <c r="AL520">
        <f>MAX(0,AL519*(1+AL$6/Setup!$C$13)-CJ520-EH520)+IF($K520=19,$D520,0)</f>
        <v/>
      </c>
      <c r="AM520">
        <f>MAX(0,AM519*(1+AM$6/Setup!$C$13)-CK520-EI520)+IF($K520=20,$D520,0)</f>
        <v/>
      </c>
      <c r="AN520">
        <f>MAX(0,AN519*(1+AN$6/Setup!$C$13)-CL520-EJ520)+IF($K520=21,$D520,0)</f>
        <v/>
      </c>
      <c r="AO520">
        <f>MAX(0,AO519*(1+AO$6/Setup!$C$13)-CM520-EK520)+IF($K520=22,$D520,0)</f>
        <v/>
      </c>
      <c r="AP520">
        <f>MAX(0,AP519*(1+AP$6/Setup!$C$13)-CN520-EL520)+IF($K520=23,$D520,0)</f>
        <v/>
      </c>
      <c r="AQ520">
        <f>MAX(0,AQ519*(1+AQ$6/Setup!$C$13)-CO520-EM520)+IF($K520=24,$D520,0)</f>
        <v/>
      </c>
      <c r="AR520">
        <f>MAX(0,AR519*(1+AR$6/Setup!$C$13)-CP520-EN520)+IF($K520=25,$D520,0)</f>
        <v/>
      </c>
      <c r="AS520">
        <f>MAX(0,AS519*(1+AS$6/Setup!$C$13)-CQ520-EO520)+IF($K520=26,$D520,0)</f>
        <v/>
      </c>
      <c r="AT520">
        <f>MAX(0,AT519*(1+AT$6/Setup!$C$13)-CR520-EP520)+IF($K520=27,$D520,0)</f>
        <v/>
      </c>
      <c r="AU520">
        <f>MAX(0,AU519*(1+AU$6/Setup!$C$13)-CS520-EQ520)+IF($K520=28,$D520,0)</f>
        <v/>
      </c>
      <c r="AV520">
        <f>MAX(0,AV519*(1+AV$6/Setup!$C$13)-CT520-ER520)+IF($K520=29,$D520,0)</f>
        <v/>
      </c>
      <c r="AW520">
        <f>MAX(0,AW519*(1+AW$6/Setup!$C$13)-CU520-ES520)+IF($K520=30,$D520,0)</f>
        <v/>
      </c>
      <c r="AX520">
        <f>MAX(0,AX519*(1+AX$6/Setup!$C$13)-CV520-ET520)+IF($K520=31,$D520,0)</f>
        <v/>
      </c>
      <c r="AY520">
        <f>MAX(0,AY519*(1+AY$6/Setup!$C$13)-CW520-EU520)+IF($K520=32,$D520,0)</f>
        <v/>
      </c>
      <c r="AZ520">
        <f>MAX(0,AZ519*(1+AZ$6/Setup!$C$13)-CX520-EV520)+IF($K520=33,$D520,0)</f>
        <v/>
      </c>
      <c r="BA520">
        <f>MAX(0,BA519*(1+BA$6/Setup!$C$13)-CY520-EW520)+IF($K520=34,$D520,0)</f>
        <v/>
      </c>
      <c r="BB520">
        <f>MAX(0,BB519*(1+BB$6/Setup!$C$13)-CZ520-EX520)+IF($K520=35,$D520,0)</f>
        <v/>
      </c>
      <c r="BC520">
        <f>MAX(0,BC519*(1+BC$6/Setup!$C$13)-DA520-EY520)+IF($K520=36,$D520,0)</f>
        <v/>
      </c>
      <c r="BD520">
        <f>MAX(0,BD519*(1+BD$6/Setup!$C$13)-DB520-EZ520)+IF($K520=37,$D520,0)</f>
        <v/>
      </c>
      <c r="BE520">
        <f>MAX(0,BE519*(1+BE$6/Setup!$C$13)-DC520-FA520)+IF($K520=38,$D520,0)</f>
        <v/>
      </c>
      <c r="BF520">
        <f>MAX(0,BF519*(1+BF$6/Setup!$C$13)-DD520-FB520)+IF($K520=39,$D520,0)</f>
        <v/>
      </c>
      <c r="BG520">
        <f>MAX(0,BG519*(1+BG$6/Setup!$C$13)-DE520-FC520)+IF($K520=40,$D520,0)</f>
        <v/>
      </c>
      <c r="BH520">
        <f>MAX(0,BH519*(1+BH$6/Setup!$C$13)-DF520-FD520)+IF($K520=41,$D520,0)</f>
        <v/>
      </c>
      <c r="BI520">
        <f>MAX(0,BI519*(1+BI$6/Setup!$C$13)-DG520-FE520)+IF($K520=42,$D520,0)</f>
        <v/>
      </c>
      <c r="BJ520">
        <f>MAX(0,BJ519*(1+BJ$6/Setup!$C$13)-DH520-FF520)+IF($K520=43,$D520,0)</f>
        <v/>
      </c>
      <c r="BK520">
        <f>MAX(0,BK519*(1+BK$6/Setup!$C$13)-DI520-FG520)+IF($K520=44,$D520,0)</f>
        <v/>
      </c>
      <c r="BL520">
        <f>MAX(0,BL519*(1+BL$6/Setup!$C$13)-DJ520-FH520)+IF($K520=45,$D520,0)</f>
        <v/>
      </c>
      <c r="BM520">
        <f>MAX(0,BM519*(1+BM$6/Setup!$C$13)-DK520-FI520)+IF($K520=46,$D520,0)</f>
        <v/>
      </c>
      <c r="BN520">
        <f>MAX(0,BN519*(1+BN$6/Setup!$C$13)-DL520-FJ520)+IF($K520=47,$D520,0)</f>
        <v/>
      </c>
      <c r="BO520">
        <f>MAX(0,BO519*(1+BO$6/Setup!$C$13)-DM520-FK520)+IF($K520=48,$D520,0)</f>
        <v/>
      </c>
      <c r="BP520">
        <f>MAX(0,BP519*(1+BP$6/Setup!$C$13)-DN520-FL520)+IF($K520=49,$D520,0)</f>
        <v/>
      </c>
      <c r="BQ520">
        <f>MAX(0,BQ519*(1+BQ$6/Setup!$C$13)-DO520-FM520)+IF($K520=50,$D520,0)</f>
        <v/>
      </c>
      <c r="BR520">
        <f>MIN(T519*(1+T$6/Setup!$C$13),T$7)</f>
        <v/>
      </c>
      <c r="BS520">
        <f>MIN(U519*(1+U$6/Setup!$C$13),U$7)</f>
        <v/>
      </c>
      <c r="BT520">
        <f>MIN(V519*(1+V$6/Setup!$C$13),V$7)</f>
        <v/>
      </c>
      <c r="BU520">
        <f>MIN(W519*(1+W$6/Setup!$C$13),W$7)</f>
        <v/>
      </c>
      <c r="BV520">
        <f>MIN(X519*(1+X$6/Setup!$C$13),X$7)</f>
        <v/>
      </c>
      <c r="BW520">
        <f>MIN(Y519*(1+Y$6/Setup!$C$13),Y$7)</f>
        <v/>
      </c>
      <c r="BX520">
        <f>MIN(Z519*(1+Z$6/Setup!$C$13),Z$7)</f>
        <v/>
      </c>
      <c r="BY520">
        <f>MIN(AA519*(1+AA$6/Setup!$C$13),AA$7)</f>
        <v/>
      </c>
      <c r="BZ520">
        <f>MIN(AB519*(1+AB$6/Setup!$C$13),AB$7)</f>
        <v/>
      </c>
      <c r="CA520">
        <f>MIN(AC519*(1+AC$6/Setup!$C$13),AC$7)</f>
        <v/>
      </c>
      <c r="CB520">
        <f>MIN(AD519*(1+AD$6/Setup!$C$13),AD$7)</f>
        <v/>
      </c>
      <c r="CC520">
        <f>MIN(AE519*(1+AE$6/Setup!$C$13),AE$7)</f>
        <v/>
      </c>
      <c r="CD520">
        <f>MIN(AF519*(1+AF$6/Setup!$C$13),AF$7)</f>
        <v/>
      </c>
      <c r="CE520">
        <f>MIN(AG519*(1+AG$6/Setup!$C$13),AG$7)</f>
        <v/>
      </c>
      <c r="CF520">
        <f>MIN(AH519*(1+AH$6/Setup!$C$13),AH$7)</f>
        <v/>
      </c>
      <c r="CG520">
        <f>MIN(AI519*(1+AI$6/Setup!$C$13),AI$7)</f>
        <v/>
      </c>
      <c r="CH520">
        <f>MIN(AJ519*(1+AJ$6/Setup!$C$13),AJ$7)</f>
        <v/>
      </c>
      <c r="CI520">
        <f>MIN(AK519*(1+AK$6/Setup!$C$13),AK$7)</f>
        <v/>
      </c>
      <c r="CJ520">
        <f>MIN(AL519*(1+AL$6/Setup!$C$13),AL$7)</f>
        <v/>
      </c>
      <c r="CK520">
        <f>MIN(AM519*(1+AM$6/Setup!$C$13),AM$7)</f>
        <v/>
      </c>
      <c r="CL520">
        <f>MIN(AN519*(1+AN$6/Setup!$C$13),AN$7)</f>
        <v/>
      </c>
      <c r="CM520">
        <f>MIN(AO519*(1+AO$6/Setup!$C$13),AO$7)</f>
        <v/>
      </c>
      <c r="CN520">
        <f>MIN(AP519*(1+AP$6/Setup!$C$13),AP$7)</f>
        <v/>
      </c>
      <c r="CO520">
        <f>MIN(AQ519*(1+AQ$6/Setup!$C$13),AQ$7)</f>
        <v/>
      </c>
      <c r="CP520">
        <f>MIN(AR519*(1+AR$6/Setup!$C$13),AR$7)</f>
        <v/>
      </c>
      <c r="CQ520">
        <f>MIN(AS519*(1+AS$6/Setup!$C$13),AS$7)</f>
        <v/>
      </c>
      <c r="CR520">
        <f>MIN(AT519*(1+AT$6/Setup!$C$13),AT$7)</f>
        <v/>
      </c>
      <c r="CS520">
        <f>MIN(AU519*(1+AU$6/Setup!$C$13),AU$7)</f>
        <v/>
      </c>
      <c r="CT520">
        <f>MIN(AV519*(1+AV$6/Setup!$C$13),AV$7)</f>
        <v/>
      </c>
      <c r="CU520">
        <f>MIN(AW519*(1+AW$6/Setup!$C$13),AW$7)</f>
        <v/>
      </c>
      <c r="CV520">
        <f>MIN(AX519*(1+AX$6/Setup!$C$13),AX$7)</f>
        <v/>
      </c>
      <c r="CW520">
        <f>MIN(AY519*(1+AY$6/Setup!$C$13),AY$7)</f>
        <v/>
      </c>
      <c r="CX520">
        <f>MIN(AZ519*(1+AZ$6/Setup!$C$13),AZ$7)</f>
        <v/>
      </c>
      <c r="CY520">
        <f>MIN(BA519*(1+BA$6/Setup!$C$13),BA$7)</f>
        <v/>
      </c>
      <c r="CZ520">
        <f>MIN(BB519*(1+BB$6/Setup!$C$13),BB$7)</f>
        <v/>
      </c>
      <c r="DA520">
        <f>MIN(BC519*(1+BC$6/Setup!$C$13),BC$7)</f>
        <v/>
      </c>
      <c r="DB520">
        <f>MIN(BD519*(1+BD$6/Setup!$C$13),BD$7)</f>
        <v/>
      </c>
      <c r="DC520">
        <f>MIN(BE519*(1+BE$6/Setup!$C$13),BE$7)</f>
        <v/>
      </c>
      <c r="DD520">
        <f>MIN(BF519*(1+BF$6/Setup!$C$13),BF$7)</f>
        <v/>
      </c>
      <c r="DE520">
        <f>MIN(BG519*(1+BG$6/Setup!$C$13),BG$7)</f>
        <v/>
      </c>
      <c r="DF520">
        <f>MIN(BH519*(1+BH$6/Setup!$C$13),BH$7)</f>
        <v/>
      </c>
      <c r="DG520">
        <f>MIN(BI519*(1+BI$6/Setup!$C$13),BI$7)</f>
        <v/>
      </c>
      <c r="DH520">
        <f>MIN(BJ519*(1+BJ$6/Setup!$C$13),BJ$7)</f>
        <v/>
      </c>
      <c r="DI520">
        <f>MIN(BK519*(1+BK$6/Setup!$C$13),BK$7)</f>
        <v/>
      </c>
      <c r="DJ520">
        <f>MIN(BL519*(1+BL$6/Setup!$C$13),BL$7)</f>
        <v/>
      </c>
      <c r="DK520">
        <f>MIN(BM519*(1+BM$6/Setup!$C$13),BM$7)</f>
        <v/>
      </c>
      <c r="DL520">
        <f>MIN(BN519*(1+BN$6/Setup!$C$13),BN$7)</f>
        <v/>
      </c>
      <c r="DM520">
        <f>MIN(BO519*(1+BO$6/Setup!$C$13),BO$7)</f>
        <v/>
      </c>
      <c r="DN520">
        <f>MIN(BP519*(1+BP$6/Setup!$C$13),BP$7)</f>
        <v/>
      </c>
      <c r="DO520">
        <f>MIN(BQ519*(1+BQ$6/Setup!$C$13),BQ$7)</f>
        <v/>
      </c>
      <c r="DP520">
        <f>MIN(T519*(1+T$6/Setup!$C$13)-BR520,$H520)</f>
        <v/>
      </c>
      <c r="DQ520">
        <f>MIN(U519*(1+U$6/Setup!$C$13)-BS520,MAX(0,$H520-SUM($DP520:DP520)))</f>
        <v/>
      </c>
      <c r="DR520">
        <f>MIN(V519*(1+V$6/Setup!$C$13)-BT520,MAX(0,$H520-SUM($DP520:DQ520)))</f>
        <v/>
      </c>
      <c r="DS520">
        <f>MIN(W519*(1+W$6/Setup!$C$13)-BU520,MAX(0,$H520-SUM($DP520:DR520)))</f>
        <v/>
      </c>
      <c r="DT520">
        <f>MIN(X519*(1+X$6/Setup!$C$13)-BV520,MAX(0,$H520-SUM($DP520:DS520)))</f>
        <v/>
      </c>
      <c r="DU520">
        <f>MIN(Y519*(1+Y$6/Setup!$C$13)-BW520,MAX(0,$H520-SUM($DP520:DT520)))</f>
        <v/>
      </c>
      <c r="DV520">
        <f>MIN(Z519*(1+Z$6/Setup!$C$13)-BX520,MAX(0,$H520-SUM($DP520:DU520)))</f>
        <v/>
      </c>
      <c r="DW520">
        <f>MIN(AA519*(1+AA$6/Setup!$C$13)-BY520,MAX(0,$H520-SUM($DP520:DV520)))</f>
        <v/>
      </c>
      <c r="DX520">
        <f>MIN(AB519*(1+AB$6/Setup!$C$13)-BZ520,MAX(0,$H520-SUM($DP520:DW520)))</f>
        <v/>
      </c>
      <c r="DY520">
        <f>MIN(AC519*(1+AC$6/Setup!$C$13)-CA520,MAX(0,$H520-SUM($DP520:DX520)))</f>
        <v/>
      </c>
      <c r="DZ520">
        <f>MIN(AD519*(1+AD$6/Setup!$C$13)-CB520,MAX(0,$H520-SUM($DP520:DY520)))</f>
        <v/>
      </c>
      <c r="EA520">
        <f>MIN(AE519*(1+AE$6/Setup!$C$13)-CC520,MAX(0,$H520-SUM($DP520:DZ520)))</f>
        <v/>
      </c>
      <c r="EB520">
        <f>MIN(AF519*(1+AF$6/Setup!$C$13)-CD520,MAX(0,$H520-SUM($DP520:EA520)))</f>
        <v/>
      </c>
      <c r="EC520">
        <f>MIN(AG519*(1+AG$6/Setup!$C$13)-CE520,MAX(0,$H520-SUM($DP520:EB520)))</f>
        <v/>
      </c>
      <c r="ED520">
        <f>MIN(AH519*(1+AH$6/Setup!$C$13)-CF520,MAX(0,$H520-SUM($DP520:EC520)))</f>
        <v/>
      </c>
      <c r="EE520">
        <f>MIN(AI519*(1+AI$6/Setup!$C$13)-CG520,MAX(0,$H520-SUM($DP520:ED520)))</f>
        <v/>
      </c>
      <c r="EF520">
        <f>MIN(AJ519*(1+AJ$6/Setup!$C$13)-CH520,MAX(0,$H520-SUM($DP520:EE520)))</f>
        <v/>
      </c>
      <c r="EG520">
        <f>MIN(AK519*(1+AK$6/Setup!$C$13)-CI520,MAX(0,$H520-SUM($DP520:EF520)))</f>
        <v/>
      </c>
      <c r="EH520">
        <f>MIN(AL519*(1+AL$6/Setup!$C$13)-CJ520,MAX(0,$H520-SUM($DP520:EG520)))</f>
        <v/>
      </c>
      <c r="EI520">
        <f>MIN(AM519*(1+AM$6/Setup!$C$13)-CK520,MAX(0,$H520-SUM($DP520:EH520)))</f>
        <v/>
      </c>
      <c r="EJ520">
        <f>MIN(AN519*(1+AN$6/Setup!$C$13)-CL520,MAX(0,$H520-SUM($DP520:EI520)))</f>
        <v/>
      </c>
      <c r="EK520">
        <f>MIN(AO519*(1+AO$6/Setup!$C$13)-CM520,MAX(0,$H520-SUM($DP520:EJ520)))</f>
        <v/>
      </c>
      <c r="EL520">
        <f>MIN(AP519*(1+AP$6/Setup!$C$13)-CN520,MAX(0,$H520-SUM($DP520:EK520)))</f>
        <v/>
      </c>
      <c r="EM520">
        <f>MIN(AQ519*(1+AQ$6/Setup!$C$13)-CO520,MAX(0,$H520-SUM($DP520:EL520)))</f>
        <v/>
      </c>
      <c r="EN520">
        <f>MIN(AR519*(1+AR$6/Setup!$C$13)-CP520,MAX(0,$H520-SUM($DP520:EM520)))</f>
        <v/>
      </c>
      <c r="EO520">
        <f>MIN(AS519*(1+AS$6/Setup!$C$13)-CQ520,MAX(0,$H520-SUM($DP520:EN520)))</f>
        <v/>
      </c>
      <c r="EP520">
        <f>MIN(AT519*(1+AT$6/Setup!$C$13)-CR520,MAX(0,$H520-SUM($DP520:EO520)))</f>
        <v/>
      </c>
      <c r="EQ520">
        <f>MIN(AU519*(1+AU$6/Setup!$C$13)-CS520,MAX(0,$H520-SUM($DP520:EP520)))</f>
        <v/>
      </c>
      <c r="ER520">
        <f>MIN(AV519*(1+AV$6/Setup!$C$13)-CT520,MAX(0,$H520-SUM($DP520:EQ520)))</f>
        <v/>
      </c>
      <c r="ES520">
        <f>MIN(AW519*(1+AW$6/Setup!$C$13)-CU520,MAX(0,$H520-SUM($DP520:ER520)))</f>
        <v/>
      </c>
      <c r="ET520">
        <f>MIN(AX519*(1+AX$6/Setup!$C$13)-CV520,MAX(0,$H520-SUM($DP520:ES520)))</f>
        <v/>
      </c>
      <c r="EU520">
        <f>MIN(AY519*(1+AY$6/Setup!$C$13)-CW520,MAX(0,$H520-SUM($DP520:ET520)))</f>
        <v/>
      </c>
      <c r="EV520">
        <f>MIN(AZ519*(1+AZ$6/Setup!$C$13)-CX520,MAX(0,$H520-SUM($DP520:EU520)))</f>
        <v/>
      </c>
      <c r="EW520">
        <f>MIN(BA519*(1+BA$6/Setup!$C$13)-CY520,MAX(0,$H520-SUM($DP520:EV520)))</f>
        <v/>
      </c>
      <c r="EX520">
        <f>MIN(BB519*(1+BB$6/Setup!$C$13)-CZ520,MAX(0,$H520-SUM($DP520:EW520)))</f>
        <v/>
      </c>
      <c r="EY520">
        <f>MIN(BC519*(1+BC$6/Setup!$C$13)-DA520,MAX(0,$H520-SUM($DP520:EX520)))</f>
        <v/>
      </c>
      <c r="EZ520">
        <f>MIN(BD519*(1+BD$6/Setup!$C$13)-DB520,MAX(0,$H520-SUM($DP520:EY520)))</f>
        <v/>
      </c>
      <c r="FA520">
        <f>MIN(BE519*(1+BE$6/Setup!$C$13)-DC520,MAX(0,$H520-SUM($DP520:EZ520)))</f>
        <v/>
      </c>
      <c r="FB520">
        <f>MIN(BF519*(1+BF$6/Setup!$C$13)-DD520,MAX(0,$H520-SUM($DP520:FA520)))</f>
        <v/>
      </c>
      <c r="FC520">
        <f>MIN(BG519*(1+BG$6/Setup!$C$13)-DE520,MAX(0,$H520-SUM($DP520:FB520)))</f>
        <v/>
      </c>
      <c r="FD520">
        <f>MIN(BH519*(1+BH$6/Setup!$C$13)-DF520,MAX(0,$H520-SUM($DP520:FC520)))</f>
        <v/>
      </c>
      <c r="FE520">
        <f>MIN(BI519*(1+BI$6/Setup!$C$13)-DG520,MAX(0,$H520-SUM($DP520:FD520)))</f>
        <v/>
      </c>
      <c r="FF520">
        <f>MIN(BJ519*(1+BJ$6/Setup!$C$13)-DH520,MAX(0,$H520-SUM($DP520:FE520)))</f>
        <v/>
      </c>
      <c r="FG520">
        <f>MIN(BK519*(1+BK$6/Setup!$C$13)-DI520,MAX(0,$H520-SUM($DP520:FF520)))</f>
        <v/>
      </c>
      <c r="FH520">
        <f>MIN(BL519*(1+BL$6/Setup!$C$13)-DJ520,MAX(0,$H520-SUM($DP520:FG520)))</f>
        <v/>
      </c>
      <c r="FI520">
        <f>MIN(BM519*(1+BM$6/Setup!$C$13)-DK520,MAX(0,$H520-SUM($DP520:FH520)))</f>
        <v/>
      </c>
      <c r="FJ520">
        <f>MIN(BN519*(1+BN$6/Setup!$C$13)-DL520,MAX(0,$H520-SUM($DP520:FI520)))</f>
        <v/>
      </c>
      <c r="FK520">
        <f>MIN(BO519*(1+BO$6/Setup!$C$13)-DM520,MAX(0,$H520-SUM($DP520:FJ520)))</f>
        <v/>
      </c>
      <c r="FL520">
        <f>MIN(BP519*(1+BP$6/Setup!$C$13)-DN520,MAX(0,$H520-SUM($DP520:FK520)))</f>
        <v/>
      </c>
      <c r="FM520">
        <f>MIN(BQ519*(1+BQ$6/Setup!$C$13)-DO520,MAX(0,$H520-SUM($DP520:FL520)))</f>
        <v/>
      </c>
    </row>
    <row r="521">
      <c r="A521">
        <f>A520+1</f>
        <v/>
      </c>
      <c r="B521">
        <f>IF(Setup!$C$6="Every week",Setup!$C$7+7*(A521-1),IF(Setup!$C$6="Every 2 weeks",Setup!$C$7+14*(A521-1),IF(Setup!$C$6="Every month",EDATE(Setup!$C$7,A521-1),EOMONTH(Setup!$C$7,INT((A521-1+Setup!$C$20)/2)-1)+MIN(IF(MOD(A521-1+Setup!$C$20,2)=0,Setup!$C$18,Setup!$C$19),DAY(EOMONTH(Setup!$C$7,INT((A521-1+Setup!$C$20)/2)))))))</f>
        <v/>
      </c>
      <c r="C521">
        <f>N('Paycheck Plan'!J517)</f>
        <v/>
      </c>
      <c r="D521">
        <f>N('Paycheck Plan'!K517)</f>
        <v/>
      </c>
      <c r="E521">
        <f>MIN(MAX(0,Setup!$C$10-F520),MAX(0,Setup!$C$8+C521-G521))</f>
        <v/>
      </c>
      <c r="F521">
        <f>F520+E521</f>
        <v/>
      </c>
      <c r="G521">
        <f>MIN(Setup!$C$14,MAX(0,Setup!$C$8+C521))</f>
        <v/>
      </c>
      <c r="H521">
        <f>MAX(0,Setup!$C$8+C521-G521-E521)+SUM($T$7:$BQ$7)-SUM(BR521:DO521)</f>
        <v/>
      </c>
      <c r="I521">
        <f>SUMPRODUCT(T520:BQ520,$T$6:$BQ$6)/Setup!$C$13</f>
        <v/>
      </c>
      <c r="J521">
        <f>SUM(T521:BQ521)</f>
        <v/>
      </c>
      <c r="K521">
        <f>IF(MAX(DP521:FM521)&gt;0,MATCH(MAX(DP521:FM521),DP521:FM521,0),1)</f>
        <v/>
      </c>
      <c r="T521">
        <f>MAX(0,T520*(1+T$6/Setup!$C$13)-BR521-DP521)+IF($K521=1,$D521,0)</f>
        <v/>
      </c>
      <c r="U521">
        <f>MAX(0,U520*(1+U$6/Setup!$C$13)-BS521-DQ521)+IF($K521=2,$D521,0)</f>
        <v/>
      </c>
      <c r="V521">
        <f>MAX(0,V520*(1+V$6/Setup!$C$13)-BT521-DR521)+IF($K521=3,$D521,0)</f>
        <v/>
      </c>
      <c r="W521">
        <f>MAX(0,W520*(1+W$6/Setup!$C$13)-BU521-DS521)+IF($K521=4,$D521,0)</f>
        <v/>
      </c>
      <c r="X521">
        <f>MAX(0,X520*(1+X$6/Setup!$C$13)-BV521-DT521)+IF($K521=5,$D521,0)</f>
        <v/>
      </c>
      <c r="Y521">
        <f>MAX(0,Y520*(1+Y$6/Setup!$C$13)-BW521-DU521)+IF($K521=6,$D521,0)</f>
        <v/>
      </c>
      <c r="Z521">
        <f>MAX(0,Z520*(1+Z$6/Setup!$C$13)-BX521-DV521)+IF($K521=7,$D521,0)</f>
        <v/>
      </c>
      <c r="AA521">
        <f>MAX(0,AA520*(1+AA$6/Setup!$C$13)-BY521-DW521)+IF($K521=8,$D521,0)</f>
        <v/>
      </c>
      <c r="AB521">
        <f>MAX(0,AB520*(1+AB$6/Setup!$C$13)-BZ521-DX521)+IF($K521=9,$D521,0)</f>
        <v/>
      </c>
      <c r="AC521">
        <f>MAX(0,AC520*(1+AC$6/Setup!$C$13)-CA521-DY521)+IF($K521=10,$D521,0)</f>
        <v/>
      </c>
      <c r="AD521">
        <f>MAX(0,AD520*(1+AD$6/Setup!$C$13)-CB521-DZ521)+IF($K521=11,$D521,0)</f>
        <v/>
      </c>
      <c r="AE521">
        <f>MAX(0,AE520*(1+AE$6/Setup!$C$13)-CC521-EA521)+IF($K521=12,$D521,0)</f>
        <v/>
      </c>
      <c r="AF521">
        <f>MAX(0,AF520*(1+AF$6/Setup!$C$13)-CD521-EB521)+IF($K521=13,$D521,0)</f>
        <v/>
      </c>
      <c r="AG521">
        <f>MAX(0,AG520*(1+AG$6/Setup!$C$13)-CE521-EC521)+IF($K521=14,$D521,0)</f>
        <v/>
      </c>
      <c r="AH521">
        <f>MAX(0,AH520*(1+AH$6/Setup!$C$13)-CF521-ED521)+IF($K521=15,$D521,0)</f>
        <v/>
      </c>
      <c r="AI521">
        <f>MAX(0,AI520*(1+AI$6/Setup!$C$13)-CG521-EE521)+IF($K521=16,$D521,0)</f>
        <v/>
      </c>
      <c r="AJ521">
        <f>MAX(0,AJ520*(1+AJ$6/Setup!$C$13)-CH521-EF521)+IF($K521=17,$D521,0)</f>
        <v/>
      </c>
      <c r="AK521">
        <f>MAX(0,AK520*(1+AK$6/Setup!$C$13)-CI521-EG521)+IF($K521=18,$D521,0)</f>
        <v/>
      </c>
      <c r="AL521">
        <f>MAX(0,AL520*(1+AL$6/Setup!$C$13)-CJ521-EH521)+IF($K521=19,$D521,0)</f>
        <v/>
      </c>
      <c r="AM521">
        <f>MAX(0,AM520*(1+AM$6/Setup!$C$13)-CK521-EI521)+IF($K521=20,$D521,0)</f>
        <v/>
      </c>
      <c r="AN521">
        <f>MAX(0,AN520*(1+AN$6/Setup!$C$13)-CL521-EJ521)+IF($K521=21,$D521,0)</f>
        <v/>
      </c>
      <c r="AO521">
        <f>MAX(0,AO520*(1+AO$6/Setup!$C$13)-CM521-EK521)+IF($K521=22,$D521,0)</f>
        <v/>
      </c>
      <c r="AP521">
        <f>MAX(0,AP520*(1+AP$6/Setup!$C$13)-CN521-EL521)+IF($K521=23,$D521,0)</f>
        <v/>
      </c>
      <c r="AQ521">
        <f>MAX(0,AQ520*(1+AQ$6/Setup!$C$13)-CO521-EM521)+IF($K521=24,$D521,0)</f>
        <v/>
      </c>
      <c r="AR521">
        <f>MAX(0,AR520*(1+AR$6/Setup!$C$13)-CP521-EN521)+IF($K521=25,$D521,0)</f>
        <v/>
      </c>
      <c r="AS521">
        <f>MAX(0,AS520*(1+AS$6/Setup!$C$13)-CQ521-EO521)+IF($K521=26,$D521,0)</f>
        <v/>
      </c>
      <c r="AT521">
        <f>MAX(0,AT520*(1+AT$6/Setup!$C$13)-CR521-EP521)+IF($K521=27,$D521,0)</f>
        <v/>
      </c>
      <c r="AU521">
        <f>MAX(0,AU520*(1+AU$6/Setup!$C$13)-CS521-EQ521)+IF($K521=28,$D521,0)</f>
        <v/>
      </c>
      <c r="AV521">
        <f>MAX(0,AV520*(1+AV$6/Setup!$C$13)-CT521-ER521)+IF($K521=29,$D521,0)</f>
        <v/>
      </c>
      <c r="AW521">
        <f>MAX(0,AW520*(1+AW$6/Setup!$C$13)-CU521-ES521)+IF($K521=30,$D521,0)</f>
        <v/>
      </c>
      <c r="AX521">
        <f>MAX(0,AX520*(1+AX$6/Setup!$C$13)-CV521-ET521)+IF($K521=31,$D521,0)</f>
        <v/>
      </c>
      <c r="AY521">
        <f>MAX(0,AY520*(1+AY$6/Setup!$C$13)-CW521-EU521)+IF($K521=32,$D521,0)</f>
        <v/>
      </c>
      <c r="AZ521">
        <f>MAX(0,AZ520*(1+AZ$6/Setup!$C$13)-CX521-EV521)+IF($K521=33,$D521,0)</f>
        <v/>
      </c>
      <c r="BA521">
        <f>MAX(0,BA520*(1+BA$6/Setup!$C$13)-CY521-EW521)+IF($K521=34,$D521,0)</f>
        <v/>
      </c>
      <c r="BB521">
        <f>MAX(0,BB520*(1+BB$6/Setup!$C$13)-CZ521-EX521)+IF($K521=35,$D521,0)</f>
        <v/>
      </c>
      <c r="BC521">
        <f>MAX(0,BC520*(1+BC$6/Setup!$C$13)-DA521-EY521)+IF($K521=36,$D521,0)</f>
        <v/>
      </c>
      <c r="BD521">
        <f>MAX(0,BD520*(1+BD$6/Setup!$C$13)-DB521-EZ521)+IF($K521=37,$D521,0)</f>
        <v/>
      </c>
      <c r="BE521">
        <f>MAX(0,BE520*(1+BE$6/Setup!$C$13)-DC521-FA521)+IF($K521=38,$D521,0)</f>
        <v/>
      </c>
      <c r="BF521">
        <f>MAX(0,BF520*(1+BF$6/Setup!$C$13)-DD521-FB521)+IF($K521=39,$D521,0)</f>
        <v/>
      </c>
      <c r="BG521">
        <f>MAX(0,BG520*(1+BG$6/Setup!$C$13)-DE521-FC521)+IF($K521=40,$D521,0)</f>
        <v/>
      </c>
      <c r="BH521">
        <f>MAX(0,BH520*(1+BH$6/Setup!$C$13)-DF521-FD521)+IF($K521=41,$D521,0)</f>
        <v/>
      </c>
      <c r="BI521">
        <f>MAX(0,BI520*(1+BI$6/Setup!$C$13)-DG521-FE521)+IF($K521=42,$D521,0)</f>
        <v/>
      </c>
      <c r="BJ521">
        <f>MAX(0,BJ520*(1+BJ$6/Setup!$C$13)-DH521-FF521)+IF($K521=43,$D521,0)</f>
        <v/>
      </c>
      <c r="BK521">
        <f>MAX(0,BK520*(1+BK$6/Setup!$C$13)-DI521-FG521)+IF($K521=44,$D521,0)</f>
        <v/>
      </c>
      <c r="BL521">
        <f>MAX(0,BL520*(1+BL$6/Setup!$C$13)-DJ521-FH521)+IF($K521=45,$D521,0)</f>
        <v/>
      </c>
      <c r="BM521">
        <f>MAX(0,BM520*(1+BM$6/Setup!$C$13)-DK521-FI521)+IF($K521=46,$D521,0)</f>
        <v/>
      </c>
      <c r="BN521">
        <f>MAX(0,BN520*(1+BN$6/Setup!$C$13)-DL521-FJ521)+IF($K521=47,$D521,0)</f>
        <v/>
      </c>
      <c r="BO521">
        <f>MAX(0,BO520*(1+BO$6/Setup!$C$13)-DM521-FK521)+IF($K521=48,$D521,0)</f>
        <v/>
      </c>
      <c r="BP521">
        <f>MAX(0,BP520*(1+BP$6/Setup!$C$13)-DN521-FL521)+IF($K521=49,$D521,0)</f>
        <v/>
      </c>
      <c r="BQ521">
        <f>MAX(0,BQ520*(1+BQ$6/Setup!$C$13)-DO521-FM521)+IF($K521=50,$D521,0)</f>
        <v/>
      </c>
      <c r="BR521">
        <f>MIN(T520*(1+T$6/Setup!$C$13),T$7)</f>
        <v/>
      </c>
      <c r="BS521">
        <f>MIN(U520*(1+U$6/Setup!$C$13),U$7)</f>
        <v/>
      </c>
      <c r="BT521">
        <f>MIN(V520*(1+V$6/Setup!$C$13),V$7)</f>
        <v/>
      </c>
      <c r="BU521">
        <f>MIN(W520*(1+W$6/Setup!$C$13),W$7)</f>
        <v/>
      </c>
      <c r="BV521">
        <f>MIN(X520*(1+X$6/Setup!$C$13),X$7)</f>
        <v/>
      </c>
      <c r="BW521">
        <f>MIN(Y520*(1+Y$6/Setup!$C$13),Y$7)</f>
        <v/>
      </c>
      <c r="BX521">
        <f>MIN(Z520*(1+Z$6/Setup!$C$13),Z$7)</f>
        <v/>
      </c>
      <c r="BY521">
        <f>MIN(AA520*(1+AA$6/Setup!$C$13),AA$7)</f>
        <v/>
      </c>
      <c r="BZ521">
        <f>MIN(AB520*(1+AB$6/Setup!$C$13),AB$7)</f>
        <v/>
      </c>
      <c r="CA521">
        <f>MIN(AC520*(1+AC$6/Setup!$C$13),AC$7)</f>
        <v/>
      </c>
      <c r="CB521">
        <f>MIN(AD520*(1+AD$6/Setup!$C$13),AD$7)</f>
        <v/>
      </c>
      <c r="CC521">
        <f>MIN(AE520*(1+AE$6/Setup!$C$13),AE$7)</f>
        <v/>
      </c>
      <c r="CD521">
        <f>MIN(AF520*(1+AF$6/Setup!$C$13),AF$7)</f>
        <v/>
      </c>
      <c r="CE521">
        <f>MIN(AG520*(1+AG$6/Setup!$C$13),AG$7)</f>
        <v/>
      </c>
      <c r="CF521">
        <f>MIN(AH520*(1+AH$6/Setup!$C$13),AH$7)</f>
        <v/>
      </c>
      <c r="CG521">
        <f>MIN(AI520*(1+AI$6/Setup!$C$13),AI$7)</f>
        <v/>
      </c>
      <c r="CH521">
        <f>MIN(AJ520*(1+AJ$6/Setup!$C$13),AJ$7)</f>
        <v/>
      </c>
      <c r="CI521">
        <f>MIN(AK520*(1+AK$6/Setup!$C$13),AK$7)</f>
        <v/>
      </c>
      <c r="CJ521">
        <f>MIN(AL520*(1+AL$6/Setup!$C$13),AL$7)</f>
        <v/>
      </c>
      <c r="CK521">
        <f>MIN(AM520*(1+AM$6/Setup!$C$13),AM$7)</f>
        <v/>
      </c>
      <c r="CL521">
        <f>MIN(AN520*(1+AN$6/Setup!$C$13),AN$7)</f>
        <v/>
      </c>
      <c r="CM521">
        <f>MIN(AO520*(1+AO$6/Setup!$C$13),AO$7)</f>
        <v/>
      </c>
      <c r="CN521">
        <f>MIN(AP520*(1+AP$6/Setup!$C$13),AP$7)</f>
        <v/>
      </c>
      <c r="CO521">
        <f>MIN(AQ520*(1+AQ$6/Setup!$C$13),AQ$7)</f>
        <v/>
      </c>
      <c r="CP521">
        <f>MIN(AR520*(1+AR$6/Setup!$C$13),AR$7)</f>
        <v/>
      </c>
      <c r="CQ521">
        <f>MIN(AS520*(1+AS$6/Setup!$C$13),AS$7)</f>
        <v/>
      </c>
      <c r="CR521">
        <f>MIN(AT520*(1+AT$6/Setup!$C$13),AT$7)</f>
        <v/>
      </c>
      <c r="CS521">
        <f>MIN(AU520*(1+AU$6/Setup!$C$13),AU$7)</f>
        <v/>
      </c>
      <c r="CT521">
        <f>MIN(AV520*(1+AV$6/Setup!$C$13),AV$7)</f>
        <v/>
      </c>
      <c r="CU521">
        <f>MIN(AW520*(1+AW$6/Setup!$C$13),AW$7)</f>
        <v/>
      </c>
      <c r="CV521">
        <f>MIN(AX520*(1+AX$6/Setup!$C$13),AX$7)</f>
        <v/>
      </c>
      <c r="CW521">
        <f>MIN(AY520*(1+AY$6/Setup!$C$13),AY$7)</f>
        <v/>
      </c>
      <c r="CX521">
        <f>MIN(AZ520*(1+AZ$6/Setup!$C$13),AZ$7)</f>
        <v/>
      </c>
      <c r="CY521">
        <f>MIN(BA520*(1+BA$6/Setup!$C$13),BA$7)</f>
        <v/>
      </c>
      <c r="CZ521">
        <f>MIN(BB520*(1+BB$6/Setup!$C$13),BB$7)</f>
        <v/>
      </c>
      <c r="DA521">
        <f>MIN(BC520*(1+BC$6/Setup!$C$13),BC$7)</f>
        <v/>
      </c>
      <c r="DB521">
        <f>MIN(BD520*(1+BD$6/Setup!$C$13),BD$7)</f>
        <v/>
      </c>
      <c r="DC521">
        <f>MIN(BE520*(1+BE$6/Setup!$C$13),BE$7)</f>
        <v/>
      </c>
      <c r="DD521">
        <f>MIN(BF520*(1+BF$6/Setup!$C$13),BF$7)</f>
        <v/>
      </c>
      <c r="DE521">
        <f>MIN(BG520*(1+BG$6/Setup!$C$13),BG$7)</f>
        <v/>
      </c>
      <c r="DF521">
        <f>MIN(BH520*(1+BH$6/Setup!$C$13),BH$7)</f>
        <v/>
      </c>
      <c r="DG521">
        <f>MIN(BI520*(1+BI$6/Setup!$C$13),BI$7)</f>
        <v/>
      </c>
      <c r="DH521">
        <f>MIN(BJ520*(1+BJ$6/Setup!$C$13),BJ$7)</f>
        <v/>
      </c>
      <c r="DI521">
        <f>MIN(BK520*(1+BK$6/Setup!$C$13),BK$7)</f>
        <v/>
      </c>
      <c r="DJ521">
        <f>MIN(BL520*(1+BL$6/Setup!$C$13),BL$7)</f>
        <v/>
      </c>
      <c r="DK521">
        <f>MIN(BM520*(1+BM$6/Setup!$C$13),BM$7)</f>
        <v/>
      </c>
      <c r="DL521">
        <f>MIN(BN520*(1+BN$6/Setup!$C$13),BN$7)</f>
        <v/>
      </c>
      <c r="DM521">
        <f>MIN(BO520*(1+BO$6/Setup!$C$13),BO$7)</f>
        <v/>
      </c>
      <c r="DN521">
        <f>MIN(BP520*(1+BP$6/Setup!$C$13),BP$7)</f>
        <v/>
      </c>
      <c r="DO521">
        <f>MIN(BQ520*(1+BQ$6/Setup!$C$13),BQ$7)</f>
        <v/>
      </c>
      <c r="DP521">
        <f>MIN(T520*(1+T$6/Setup!$C$13)-BR521,$H521)</f>
        <v/>
      </c>
      <c r="DQ521">
        <f>MIN(U520*(1+U$6/Setup!$C$13)-BS521,MAX(0,$H521-SUM($DP521:DP521)))</f>
        <v/>
      </c>
      <c r="DR521">
        <f>MIN(V520*(1+V$6/Setup!$C$13)-BT521,MAX(0,$H521-SUM($DP521:DQ521)))</f>
        <v/>
      </c>
      <c r="DS521">
        <f>MIN(W520*(1+W$6/Setup!$C$13)-BU521,MAX(0,$H521-SUM($DP521:DR521)))</f>
        <v/>
      </c>
      <c r="DT521">
        <f>MIN(X520*(1+X$6/Setup!$C$13)-BV521,MAX(0,$H521-SUM($DP521:DS521)))</f>
        <v/>
      </c>
      <c r="DU521">
        <f>MIN(Y520*(1+Y$6/Setup!$C$13)-BW521,MAX(0,$H521-SUM($DP521:DT521)))</f>
        <v/>
      </c>
      <c r="DV521">
        <f>MIN(Z520*(1+Z$6/Setup!$C$13)-BX521,MAX(0,$H521-SUM($DP521:DU521)))</f>
        <v/>
      </c>
      <c r="DW521">
        <f>MIN(AA520*(1+AA$6/Setup!$C$13)-BY521,MAX(0,$H521-SUM($DP521:DV521)))</f>
        <v/>
      </c>
      <c r="DX521">
        <f>MIN(AB520*(1+AB$6/Setup!$C$13)-BZ521,MAX(0,$H521-SUM($DP521:DW521)))</f>
        <v/>
      </c>
      <c r="DY521">
        <f>MIN(AC520*(1+AC$6/Setup!$C$13)-CA521,MAX(0,$H521-SUM($DP521:DX521)))</f>
        <v/>
      </c>
      <c r="DZ521">
        <f>MIN(AD520*(1+AD$6/Setup!$C$13)-CB521,MAX(0,$H521-SUM($DP521:DY521)))</f>
        <v/>
      </c>
      <c r="EA521">
        <f>MIN(AE520*(1+AE$6/Setup!$C$13)-CC521,MAX(0,$H521-SUM($DP521:DZ521)))</f>
        <v/>
      </c>
      <c r="EB521">
        <f>MIN(AF520*(1+AF$6/Setup!$C$13)-CD521,MAX(0,$H521-SUM($DP521:EA521)))</f>
        <v/>
      </c>
      <c r="EC521">
        <f>MIN(AG520*(1+AG$6/Setup!$C$13)-CE521,MAX(0,$H521-SUM($DP521:EB521)))</f>
        <v/>
      </c>
      <c r="ED521">
        <f>MIN(AH520*(1+AH$6/Setup!$C$13)-CF521,MAX(0,$H521-SUM($DP521:EC521)))</f>
        <v/>
      </c>
      <c r="EE521">
        <f>MIN(AI520*(1+AI$6/Setup!$C$13)-CG521,MAX(0,$H521-SUM($DP521:ED521)))</f>
        <v/>
      </c>
      <c r="EF521">
        <f>MIN(AJ520*(1+AJ$6/Setup!$C$13)-CH521,MAX(0,$H521-SUM($DP521:EE521)))</f>
        <v/>
      </c>
      <c r="EG521">
        <f>MIN(AK520*(1+AK$6/Setup!$C$13)-CI521,MAX(0,$H521-SUM($DP521:EF521)))</f>
        <v/>
      </c>
      <c r="EH521">
        <f>MIN(AL520*(1+AL$6/Setup!$C$13)-CJ521,MAX(0,$H521-SUM($DP521:EG521)))</f>
        <v/>
      </c>
      <c r="EI521">
        <f>MIN(AM520*(1+AM$6/Setup!$C$13)-CK521,MAX(0,$H521-SUM($DP521:EH521)))</f>
        <v/>
      </c>
      <c r="EJ521">
        <f>MIN(AN520*(1+AN$6/Setup!$C$13)-CL521,MAX(0,$H521-SUM($DP521:EI521)))</f>
        <v/>
      </c>
      <c r="EK521">
        <f>MIN(AO520*(1+AO$6/Setup!$C$13)-CM521,MAX(0,$H521-SUM($DP521:EJ521)))</f>
        <v/>
      </c>
      <c r="EL521">
        <f>MIN(AP520*(1+AP$6/Setup!$C$13)-CN521,MAX(0,$H521-SUM($DP521:EK521)))</f>
        <v/>
      </c>
      <c r="EM521">
        <f>MIN(AQ520*(1+AQ$6/Setup!$C$13)-CO521,MAX(0,$H521-SUM($DP521:EL521)))</f>
        <v/>
      </c>
      <c r="EN521">
        <f>MIN(AR520*(1+AR$6/Setup!$C$13)-CP521,MAX(0,$H521-SUM($DP521:EM521)))</f>
        <v/>
      </c>
      <c r="EO521">
        <f>MIN(AS520*(1+AS$6/Setup!$C$13)-CQ521,MAX(0,$H521-SUM($DP521:EN521)))</f>
        <v/>
      </c>
      <c r="EP521">
        <f>MIN(AT520*(1+AT$6/Setup!$C$13)-CR521,MAX(0,$H521-SUM($DP521:EO521)))</f>
        <v/>
      </c>
      <c r="EQ521">
        <f>MIN(AU520*(1+AU$6/Setup!$C$13)-CS521,MAX(0,$H521-SUM($DP521:EP521)))</f>
        <v/>
      </c>
      <c r="ER521">
        <f>MIN(AV520*(1+AV$6/Setup!$C$13)-CT521,MAX(0,$H521-SUM($DP521:EQ521)))</f>
        <v/>
      </c>
      <c r="ES521">
        <f>MIN(AW520*(1+AW$6/Setup!$C$13)-CU521,MAX(0,$H521-SUM($DP521:ER521)))</f>
        <v/>
      </c>
      <c r="ET521">
        <f>MIN(AX520*(1+AX$6/Setup!$C$13)-CV521,MAX(0,$H521-SUM($DP521:ES521)))</f>
        <v/>
      </c>
      <c r="EU521">
        <f>MIN(AY520*(1+AY$6/Setup!$C$13)-CW521,MAX(0,$H521-SUM($DP521:ET521)))</f>
        <v/>
      </c>
      <c r="EV521">
        <f>MIN(AZ520*(1+AZ$6/Setup!$C$13)-CX521,MAX(0,$H521-SUM($DP521:EU521)))</f>
        <v/>
      </c>
      <c r="EW521">
        <f>MIN(BA520*(1+BA$6/Setup!$C$13)-CY521,MAX(0,$H521-SUM($DP521:EV521)))</f>
        <v/>
      </c>
      <c r="EX521">
        <f>MIN(BB520*(1+BB$6/Setup!$C$13)-CZ521,MAX(0,$H521-SUM($DP521:EW521)))</f>
        <v/>
      </c>
      <c r="EY521">
        <f>MIN(BC520*(1+BC$6/Setup!$C$13)-DA521,MAX(0,$H521-SUM($DP521:EX521)))</f>
        <v/>
      </c>
      <c r="EZ521">
        <f>MIN(BD520*(1+BD$6/Setup!$C$13)-DB521,MAX(0,$H521-SUM($DP521:EY521)))</f>
        <v/>
      </c>
      <c r="FA521">
        <f>MIN(BE520*(1+BE$6/Setup!$C$13)-DC521,MAX(0,$H521-SUM($DP521:EZ521)))</f>
        <v/>
      </c>
      <c r="FB521">
        <f>MIN(BF520*(1+BF$6/Setup!$C$13)-DD521,MAX(0,$H521-SUM($DP521:FA521)))</f>
        <v/>
      </c>
      <c r="FC521">
        <f>MIN(BG520*(1+BG$6/Setup!$C$13)-DE521,MAX(0,$H521-SUM($DP521:FB521)))</f>
        <v/>
      </c>
      <c r="FD521">
        <f>MIN(BH520*(1+BH$6/Setup!$C$13)-DF521,MAX(0,$H521-SUM($DP521:FC521)))</f>
        <v/>
      </c>
      <c r="FE521">
        <f>MIN(BI520*(1+BI$6/Setup!$C$13)-DG521,MAX(0,$H521-SUM($DP521:FD521)))</f>
        <v/>
      </c>
      <c r="FF521">
        <f>MIN(BJ520*(1+BJ$6/Setup!$C$13)-DH521,MAX(0,$H521-SUM($DP521:FE521)))</f>
        <v/>
      </c>
      <c r="FG521">
        <f>MIN(BK520*(1+BK$6/Setup!$C$13)-DI521,MAX(0,$H521-SUM($DP521:FF521)))</f>
        <v/>
      </c>
      <c r="FH521">
        <f>MIN(BL520*(1+BL$6/Setup!$C$13)-DJ521,MAX(0,$H521-SUM($DP521:FG521)))</f>
        <v/>
      </c>
      <c r="FI521">
        <f>MIN(BM520*(1+BM$6/Setup!$C$13)-DK521,MAX(0,$H521-SUM($DP521:FH521)))</f>
        <v/>
      </c>
      <c r="FJ521">
        <f>MIN(BN520*(1+BN$6/Setup!$C$13)-DL521,MAX(0,$H521-SUM($DP521:FI521)))</f>
        <v/>
      </c>
      <c r="FK521">
        <f>MIN(BO520*(1+BO$6/Setup!$C$13)-DM521,MAX(0,$H521-SUM($DP521:FJ521)))</f>
        <v/>
      </c>
      <c r="FL521">
        <f>MIN(BP520*(1+BP$6/Setup!$C$13)-DN521,MAX(0,$H521-SUM($DP521:FK521)))</f>
        <v/>
      </c>
      <c r="FM521">
        <f>MIN(BQ520*(1+BQ$6/Setup!$C$13)-DO521,MAX(0,$H521-SUM($DP521:FL521)))</f>
        <v/>
      </c>
    </row>
    <row r="522">
      <c r="A522">
        <f>A521+1</f>
        <v/>
      </c>
      <c r="B522">
        <f>IF(Setup!$C$6="Every week",Setup!$C$7+7*(A522-1),IF(Setup!$C$6="Every 2 weeks",Setup!$C$7+14*(A522-1),IF(Setup!$C$6="Every month",EDATE(Setup!$C$7,A522-1),EOMONTH(Setup!$C$7,INT((A522-1+Setup!$C$20)/2)-1)+MIN(IF(MOD(A522-1+Setup!$C$20,2)=0,Setup!$C$18,Setup!$C$19),DAY(EOMONTH(Setup!$C$7,INT((A522-1+Setup!$C$20)/2)))))))</f>
        <v/>
      </c>
      <c r="C522">
        <f>N('Paycheck Plan'!J518)</f>
        <v/>
      </c>
      <c r="D522">
        <f>N('Paycheck Plan'!K518)</f>
        <v/>
      </c>
      <c r="E522">
        <f>MIN(MAX(0,Setup!$C$10-F521),MAX(0,Setup!$C$8+C522-G522))</f>
        <v/>
      </c>
      <c r="F522">
        <f>F521+E522</f>
        <v/>
      </c>
      <c r="G522">
        <f>MIN(Setup!$C$14,MAX(0,Setup!$C$8+C522))</f>
        <v/>
      </c>
      <c r="H522">
        <f>MAX(0,Setup!$C$8+C522-G522-E522)+SUM($T$7:$BQ$7)-SUM(BR522:DO522)</f>
        <v/>
      </c>
      <c r="I522">
        <f>SUMPRODUCT(T521:BQ521,$T$6:$BQ$6)/Setup!$C$13</f>
        <v/>
      </c>
      <c r="J522">
        <f>SUM(T522:BQ522)</f>
        <v/>
      </c>
      <c r="K522">
        <f>IF(MAX(DP522:FM522)&gt;0,MATCH(MAX(DP522:FM522),DP522:FM522,0),1)</f>
        <v/>
      </c>
      <c r="T522">
        <f>MAX(0,T521*(1+T$6/Setup!$C$13)-BR522-DP522)+IF($K522=1,$D522,0)</f>
        <v/>
      </c>
      <c r="U522">
        <f>MAX(0,U521*(1+U$6/Setup!$C$13)-BS522-DQ522)+IF($K522=2,$D522,0)</f>
        <v/>
      </c>
      <c r="V522">
        <f>MAX(0,V521*(1+V$6/Setup!$C$13)-BT522-DR522)+IF($K522=3,$D522,0)</f>
        <v/>
      </c>
      <c r="W522">
        <f>MAX(0,W521*(1+W$6/Setup!$C$13)-BU522-DS522)+IF($K522=4,$D522,0)</f>
        <v/>
      </c>
      <c r="X522">
        <f>MAX(0,X521*(1+X$6/Setup!$C$13)-BV522-DT522)+IF($K522=5,$D522,0)</f>
        <v/>
      </c>
      <c r="Y522">
        <f>MAX(0,Y521*(1+Y$6/Setup!$C$13)-BW522-DU522)+IF($K522=6,$D522,0)</f>
        <v/>
      </c>
      <c r="Z522">
        <f>MAX(0,Z521*(1+Z$6/Setup!$C$13)-BX522-DV522)+IF($K522=7,$D522,0)</f>
        <v/>
      </c>
      <c r="AA522">
        <f>MAX(0,AA521*(1+AA$6/Setup!$C$13)-BY522-DW522)+IF($K522=8,$D522,0)</f>
        <v/>
      </c>
      <c r="AB522">
        <f>MAX(0,AB521*(1+AB$6/Setup!$C$13)-BZ522-DX522)+IF($K522=9,$D522,0)</f>
        <v/>
      </c>
      <c r="AC522">
        <f>MAX(0,AC521*(1+AC$6/Setup!$C$13)-CA522-DY522)+IF($K522=10,$D522,0)</f>
        <v/>
      </c>
      <c r="AD522">
        <f>MAX(0,AD521*(1+AD$6/Setup!$C$13)-CB522-DZ522)+IF($K522=11,$D522,0)</f>
        <v/>
      </c>
      <c r="AE522">
        <f>MAX(0,AE521*(1+AE$6/Setup!$C$13)-CC522-EA522)+IF($K522=12,$D522,0)</f>
        <v/>
      </c>
      <c r="AF522">
        <f>MAX(0,AF521*(1+AF$6/Setup!$C$13)-CD522-EB522)+IF($K522=13,$D522,0)</f>
        <v/>
      </c>
      <c r="AG522">
        <f>MAX(0,AG521*(1+AG$6/Setup!$C$13)-CE522-EC522)+IF($K522=14,$D522,0)</f>
        <v/>
      </c>
      <c r="AH522">
        <f>MAX(0,AH521*(1+AH$6/Setup!$C$13)-CF522-ED522)+IF($K522=15,$D522,0)</f>
        <v/>
      </c>
      <c r="AI522">
        <f>MAX(0,AI521*(1+AI$6/Setup!$C$13)-CG522-EE522)+IF($K522=16,$D522,0)</f>
        <v/>
      </c>
      <c r="AJ522">
        <f>MAX(0,AJ521*(1+AJ$6/Setup!$C$13)-CH522-EF522)+IF($K522=17,$D522,0)</f>
        <v/>
      </c>
      <c r="AK522">
        <f>MAX(0,AK521*(1+AK$6/Setup!$C$13)-CI522-EG522)+IF($K522=18,$D522,0)</f>
        <v/>
      </c>
      <c r="AL522">
        <f>MAX(0,AL521*(1+AL$6/Setup!$C$13)-CJ522-EH522)+IF($K522=19,$D522,0)</f>
        <v/>
      </c>
      <c r="AM522">
        <f>MAX(0,AM521*(1+AM$6/Setup!$C$13)-CK522-EI522)+IF($K522=20,$D522,0)</f>
        <v/>
      </c>
      <c r="AN522">
        <f>MAX(0,AN521*(1+AN$6/Setup!$C$13)-CL522-EJ522)+IF($K522=21,$D522,0)</f>
        <v/>
      </c>
      <c r="AO522">
        <f>MAX(0,AO521*(1+AO$6/Setup!$C$13)-CM522-EK522)+IF($K522=22,$D522,0)</f>
        <v/>
      </c>
      <c r="AP522">
        <f>MAX(0,AP521*(1+AP$6/Setup!$C$13)-CN522-EL522)+IF($K522=23,$D522,0)</f>
        <v/>
      </c>
      <c r="AQ522">
        <f>MAX(0,AQ521*(1+AQ$6/Setup!$C$13)-CO522-EM522)+IF($K522=24,$D522,0)</f>
        <v/>
      </c>
      <c r="AR522">
        <f>MAX(0,AR521*(1+AR$6/Setup!$C$13)-CP522-EN522)+IF($K522=25,$D522,0)</f>
        <v/>
      </c>
      <c r="AS522">
        <f>MAX(0,AS521*(1+AS$6/Setup!$C$13)-CQ522-EO522)+IF($K522=26,$D522,0)</f>
        <v/>
      </c>
      <c r="AT522">
        <f>MAX(0,AT521*(1+AT$6/Setup!$C$13)-CR522-EP522)+IF($K522=27,$D522,0)</f>
        <v/>
      </c>
      <c r="AU522">
        <f>MAX(0,AU521*(1+AU$6/Setup!$C$13)-CS522-EQ522)+IF($K522=28,$D522,0)</f>
        <v/>
      </c>
      <c r="AV522">
        <f>MAX(0,AV521*(1+AV$6/Setup!$C$13)-CT522-ER522)+IF($K522=29,$D522,0)</f>
        <v/>
      </c>
      <c r="AW522">
        <f>MAX(0,AW521*(1+AW$6/Setup!$C$13)-CU522-ES522)+IF($K522=30,$D522,0)</f>
        <v/>
      </c>
      <c r="AX522">
        <f>MAX(0,AX521*(1+AX$6/Setup!$C$13)-CV522-ET522)+IF($K522=31,$D522,0)</f>
        <v/>
      </c>
      <c r="AY522">
        <f>MAX(0,AY521*(1+AY$6/Setup!$C$13)-CW522-EU522)+IF($K522=32,$D522,0)</f>
        <v/>
      </c>
      <c r="AZ522">
        <f>MAX(0,AZ521*(1+AZ$6/Setup!$C$13)-CX522-EV522)+IF($K522=33,$D522,0)</f>
        <v/>
      </c>
      <c r="BA522">
        <f>MAX(0,BA521*(1+BA$6/Setup!$C$13)-CY522-EW522)+IF($K522=34,$D522,0)</f>
        <v/>
      </c>
      <c r="BB522">
        <f>MAX(0,BB521*(1+BB$6/Setup!$C$13)-CZ522-EX522)+IF($K522=35,$D522,0)</f>
        <v/>
      </c>
      <c r="BC522">
        <f>MAX(0,BC521*(1+BC$6/Setup!$C$13)-DA522-EY522)+IF($K522=36,$D522,0)</f>
        <v/>
      </c>
      <c r="BD522">
        <f>MAX(0,BD521*(1+BD$6/Setup!$C$13)-DB522-EZ522)+IF($K522=37,$D522,0)</f>
        <v/>
      </c>
      <c r="BE522">
        <f>MAX(0,BE521*(1+BE$6/Setup!$C$13)-DC522-FA522)+IF($K522=38,$D522,0)</f>
        <v/>
      </c>
      <c r="BF522">
        <f>MAX(0,BF521*(1+BF$6/Setup!$C$13)-DD522-FB522)+IF($K522=39,$D522,0)</f>
        <v/>
      </c>
      <c r="BG522">
        <f>MAX(0,BG521*(1+BG$6/Setup!$C$13)-DE522-FC522)+IF($K522=40,$D522,0)</f>
        <v/>
      </c>
      <c r="BH522">
        <f>MAX(0,BH521*(1+BH$6/Setup!$C$13)-DF522-FD522)+IF($K522=41,$D522,0)</f>
        <v/>
      </c>
      <c r="BI522">
        <f>MAX(0,BI521*(1+BI$6/Setup!$C$13)-DG522-FE522)+IF($K522=42,$D522,0)</f>
        <v/>
      </c>
      <c r="BJ522">
        <f>MAX(0,BJ521*(1+BJ$6/Setup!$C$13)-DH522-FF522)+IF($K522=43,$D522,0)</f>
        <v/>
      </c>
      <c r="BK522">
        <f>MAX(0,BK521*(1+BK$6/Setup!$C$13)-DI522-FG522)+IF($K522=44,$D522,0)</f>
        <v/>
      </c>
      <c r="BL522">
        <f>MAX(0,BL521*(1+BL$6/Setup!$C$13)-DJ522-FH522)+IF($K522=45,$D522,0)</f>
        <v/>
      </c>
      <c r="BM522">
        <f>MAX(0,BM521*(1+BM$6/Setup!$C$13)-DK522-FI522)+IF($K522=46,$D522,0)</f>
        <v/>
      </c>
      <c r="BN522">
        <f>MAX(0,BN521*(1+BN$6/Setup!$C$13)-DL522-FJ522)+IF($K522=47,$D522,0)</f>
        <v/>
      </c>
      <c r="BO522">
        <f>MAX(0,BO521*(1+BO$6/Setup!$C$13)-DM522-FK522)+IF($K522=48,$D522,0)</f>
        <v/>
      </c>
      <c r="BP522">
        <f>MAX(0,BP521*(1+BP$6/Setup!$C$13)-DN522-FL522)+IF($K522=49,$D522,0)</f>
        <v/>
      </c>
      <c r="BQ522">
        <f>MAX(0,BQ521*(1+BQ$6/Setup!$C$13)-DO522-FM522)+IF($K522=50,$D522,0)</f>
        <v/>
      </c>
      <c r="BR522">
        <f>MIN(T521*(1+T$6/Setup!$C$13),T$7)</f>
        <v/>
      </c>
      <c r="BS522">
        <f>MIN(U521*(1+U$6/Setup!$C$13),U$7)</f>
        <v/>
      </c>
      <c r="BT522">
        <f>MIN(V521*(1+V$6/Setup!$C$13),V$7)</f>
        <v/>
      </c>
      <c r="BU522">
        <f>MIN(W521*(1+W$6/Setup!$C$13),W$7)</f>
        <v/>
      </c>
      <c r="BV522">
        <f>MIN(X521*(1+X$6/Setup!$C$13),X$7)</f>
        <v/>
      </c>
      <c r="BW522">
        <f>MIN(Y521*(1+Y$6/Setup!$C$13),Y$7)</f>
        <v/>
      </c>
      <c r="BX522">
        <f>MIN(Z521*(1+Z$6/Setup!$C$13),Z$7)</f>
        <v/>
      </c>
      <c r="BY522">
        <f>MIN(AA521*(1+AA$6/Setup!$C$13),AA$7)</f>
        <v/>
      </c>
      <c r="BZ522">
        <f>MIN(AB521*(1+AB$6/Setup!$C$13),AB$7)</f>
        <v/>
      </c>
      <c r="CA522">
        <f>MIN(AC521*(1+AC$6/Setup!$C$13),AC$7)</f>
        <v/>
      </c>
      <c r="CB522">
        <f>MIN(AD521*(1+AD$6/Setup!$C$13),AD$7)</f>
        <v/>
      </c>
      <c r="CC522">
        <f>MIN(AE521*(1+AE$6/Setup!$C$13),AE$7)</f>
        <v/>
      </c>
      <c r="CD522">
        <f>MIN(AF521*(1+AF$6/Setup!$C$13),AF$7)</f>
        <v/>
      </c>
      <c r="CE522">
        <f>MIN(AG521*(1+AG$6/Setup!$C$13),AG$7)</f>
        <v/>
      </c>
      <c r="CF522">
        <f>MIN(AH521*(1+AH$6/Setup!$C$13),AH$7)</f>
        <v/>
      </c>
      <c r="CG522">
        <f>MIN(AI521*(1+AI$6/Setup!$C$13),AI$7)</f>
        <v/>
      </c>
      <c r="CH522">
        <f>MIN(AJ521*(1+AJ$6/Setup!$C$13),AJ$7)</f>
        <v/>
      </c>
      <c r="CI522">
        <f>MIN(AK521*(1+AK$6/Setup!$C$13),AK$7)</f>
        <v/>
      </c>
      <c r="CJ522">
        <f>MIN(AL521*(1+AL$6/Setup!$C$13),AL$7)</f>
        <v/>
      </c>
      <c r="CK522">
        <f>MIN(AM521*(1+AM$6/Setup!$C$13),AM$7)</f>
        <v/>
      </c>
      <c r="CL522">
        <f>MIN(AN521*(1+AN$6/Setup!$C$13),AN$7)</f>
        <v/>
      </c>
      <c r="CM522">
        <f>MIN(AO521*(1+AO$6/Setup!$C$13),AO$7)</f>
        <v/>
      </c>
      <c r="CN522">
        <f>MIN(AP521*(1+AP$6/Setup!$C$13),AP$7)</f>
        <v/>
      </c>
      <c r="CO522">
        <f>MIN(AQ521*(1+AQ$6/Setup!$C$13),AQ$7)</f>
        <v/>
      </c>
      <c r="CP522">
        <f>MIN(AR521*(1+AR$6/Setup!$C$13),AR$7)</f>
        <v/>
      </c>
      <c r="CQ522">
        <f>MIN(AS521*(1+AS$6/Setup!$C$13),AS$7)</f>
        <v/>
      </c>
      <c r="CR522">
        <f>MIN(AT521*(1+AT$6/Setup!$C$13),AT$7)</f>
        <v/>
      </c>
      <c r="CS522">
        <f>MIN(AU521*(1+AU$6/Setup!$C$13),AU$7)</f>
        <v/>
      </c>
      <c r="CT522">
        <f>MIN(AV521*(1+AV$6/Setup!$C$13),AV$7)</f>
        <v/>
      </c>
      <c r="CU522">
        <f>MIN(AW521*(1+AW$6/Setup!$C$13),AW$7)</f>
        <v/>
      </c>
      <c r="CV522">
        <f>MIN(AX521*(1+AX$6/Setup!$C$13),AX$7)</f>
        <v/>
      </c>
      <c r="CW522">
        <f>MIN(AY521*(1+AY$6/Setup!$C$13),AY$7)</f>
        <v/>
      </c>
      <c r="CX522">
        <f>MIN(AZ521*(1+AZ$6/Setup!$C$13),AZ$7)</f>
        <v/>
      </c>
      <c r="CY522">
        <f>MIN(BA521*(1+BA$6/Setup!$C$13),BA$7)</f>
        <v/>
      </c>
      <c r="CZ522">
        <f>MIN(BB521*(1+BB$6/Setup!$C$13),BB$7)</f>
        <v/>
      </c>
      <c r="DA522">
        <f>MIN(BC521*(1+BC$6/Setup!$C$13),BC$7)</f>
        <v/>
      </c>
      <c r="DB522">
        <f>MIN(BD521*(1+BD$6/Setup!$C$13),BD$7)</f>
        <v/>
      </c>
      <c r="DC522">
        <f>MIN(BE521*(1+BE$6/Setup!$C$13),BE$7)</f>
        <v/>
      </c>
      <c r="DD522">
        <f>MIN(BF521*(1+BF$6/Setup!$C$13),BF$7)</f>
        <v/>
      </c>
      <c r="DE522">
        <f>MIN(BG521*(1+BG$6/Setup!$C$13),BG$7)</f>
        <v/>
      </c>
      <c r="DF522">
        <f>MIN(BH521*(1+BH$6/Setup!$C$13),BH$7)</f>
        <v/>
      </c>
      <c r="DG522">
        <f>MIN(BI521*(1+BI$6/Setup!$C$13),BI$7)</f>
        <v/>
      </c>
      <c r="DH522">
        <f>MIN(BJ521*(1+BJ$6/Setup!$C$13),BJ$7)</f>
        <v/>
      </c>
      <c r="DI522">
        <f>MIN(BK521*(1+BK$6/Setup!$C$13),BK$7)</f>
        <v/>
      </c>
      <c r="DJ522">
        <f>MIN(BL521*(1+BL$6/Setup!$C$13),BL$7)</f>
        <v/>
      </c>
      <c r="DK522">
        <f>MIN(BM521*(1+BM$6/Setup!$C$13),BM$7)</f>
        <v/>
      </c>
      <c r="DL522">
        <f>MIN(BN521*(1+BN$6/Setup!$C$13),BN$7)</f>
        <v/>
      </c>
      <c r="DM522">
        <f>MIN(BO521*(1+BO$6/Setup!$C$13),BO$7)</f>
        <v/>
      </c>
      <c r="DN522">
        <f>MIN(BP521*(1+BP$6/Setup!$C$13),BP$7)</f>
        <v/>
      </c>
      <c r="DO522">
        <f>MIN(BQ521*(1+BQ$6/Setup!$C$13),BQ$7)</f>
        <v/>
      </c>
      <c r="DP522">
        <f>MIN(T521*(1+T$6/Setup!$C$13)-BR522,$H522)</f>
        <v/>
      </c>
      <c r="DQ522">
        <f>MIN(U521*(1+U$6/Setup!$C$13)-BS522,MAX(0,$H522-SUM($DP522:DP522)))</f>
        <v/>
      </c>
      <c r="DR522">
        <f>MIN(V521*(1+V$6/Setup!$C$13)-BT522,MAX(0,$H522-SUM($DP522:DQ522)))</f>
        <v/>
      </c>
      <c r="DS522">
        <f>MIN(W521*(1+W$6/Setup!$C$13)-BU522,MAX(0,$H522-SUM($DP522:DR522)))</f>
        <v/>
      </c>
      <c r="DT522">
        <f>MIN(X521*(1+X$6/Setup!$C$13)-BV522,MAX(0,$H522-SUM($DP522:DS522)))</f>
        <v/>
      </c>
      <c r="DU522">
        <f>MIN(Y521*(1+Y$6/Setup!$C$13)-BW522,MAX(0,$H522-SUM($DP522:DT522)))</f>
        <v/>
      </c>
      <c r="DV522">
        <f>MIN(Z521*(1+Z$6/Setup!$C$13)-BX522,MAX(0,$H522-SUM($DP522:DU522)))</f>
        <v/>
      </c>
      <c r="DW522">
        <f>MIN(AA521*(1+AA$6/Setup!$C$13)-BY522,MAX(0,$H522-SUM($DP522:DV522)))</f>
        <v/>
      </c>
      <c r="DX522">
        <f>MIN(AB521*(1+AB$6/Setup!$C$13)-BZ522,MAX(0,$H522-SUM($DP522:DW522)))</f>
        <v/>
      </c>
      <c r="DY522">
        <f>MIN(AC521*(1+AC$6/Setup!$C$13)-CA522,MAX(0,$H522-SUM($DP522:DX522)))</f>
        <v/>
      </c>
      <c r="DZ522">
        <f>MIN(AD521*(1+AD$6/Setup!$C$13)-CB522,MAX(0,$H522-SUM($DP522:DY522)))</f>
        <v/>
      </c>
      <c r="EA522">
        <f>MIN(AE521*(1+AE$6/Setup!$C$13)-CC522,MAX(0,$H522-SUM($DP522:DZ522)))</f>
        <v/>
      </c>
      <c r="EB522">
        <f>MIN(AF521*(1+AF$6/Setup!$C$13)-CD522,MAX(0,$H522-SUM($DP522:EA522)))</f>
        <v/>
      </c>
      <c r="EC522">
        <f>MIN(AG521*(1+AG$6/Setup!$C$13)-CE522,MAX(0,$H522-SUM($DP522:EB522)))</f>
        <v/>
      </c>
      <c r="ED522">
        <f>MIN(AH521*(1+AH$6/Setup!$C$13)-CF522,MAX(0,$H522-SUM($DP522:EC522)))</f>
        <v/>
      </c>
      <c r="EE522">
        <f>MIN(AI521*(1+AI$6/Setup!$C$13)-CG522,MAX(0,$H522-SUM($DP522:ED522)))</f>
        <v/>
      </c>
      <c r="EF522">
        <f>MIN(AJ521*(1+AJ$6/Setup!$C$13)-CH522,MAX(0,$H522-SUM($DP522:EE522)))</f>
        <v/>
      </c>
      <c r="EG522">
        <f>MIN(AK521*(1+AK$6/Setup!$C$13)-CI522,MAX(0,$H522-SUM($DP522:EF522)))</f>
        <v/>
      </c>
      <c r="EH522">
        <f>MIN(AL521*(1+AL$6/Setup!$C$13)-CJ522,MAX(0,$H522-SUM($DP522:EG522)))</f>
        <v/>
      </c>
      <c r="EI522">
        <f>MIN(AM521*(1+AM$6/Setup!$C$13)-CK522,MAX(0,$H522-SUM($DP522:EH522)))</f>
        <v/>
      </c>
      <c r="EJ522">
        <f>MIN(AN521*(1+AN$6/Setup!$C$13)-CL522,MAX(0,$H522-SUM($DP522:EI522)))</f>
        <v/>
      </c>
      <c r="EK522">
        <f>MIN(AO521*(1+AO$6/Setup!$C$13)-CM522,MAX(0,$H522-SUM($DP522:EJ522)))</f>
        <v/>
      </c>
      <c r="EL522">
        <f>MIN(AP521*(1+AP$6/Setup!$C$13)-CN522,MAX(0,$H522-SUM($DP522:EK522)))</f>
        <v/>
      </c>
      <c r="EM522">
        <f>MIN(AQ521*(1+AQ$6/Setup!$C$13)-CO522,MAX(0,$H522-SUM($DP522:EL522)))</f>
        <v/>
      </c>
      <c r="EN522">
        <f>MIN(AR521*(1+AR$6/Setup!$C$13)-CP522,MAX(0,$H522-SUM($DP522:EM522)))</f>
        <v/>
      </c>
      <c r="EO522">
        <f>MIN(AS521*(1+AS$6/Setup!$C$13)-CQ522,MAX(0,$H522-SUM($DP522:EN522)))</f>
        <v/>
      </c>
      <c r="EP522">
        <f>MIN(AT521*(1+AT$6/Setup!$C$13)-CR522,MAX(0,$H522-SUM($DP522:EO522)))</f>
        <v/>
      </c>
      <c r="EQ522">
        <f>MIN(AU521*(1+AU$6/Setup!$C$13)-CS522,MAX(0,$H522-SUM($DP522:EP522)))</f>
        <v/>
      </c>
      <c r="ER522">
        <f>MIN(AV521*(1+AV$6/Setup!$C$13)-CT522,MAX(0,$H522-SUM($DP522:EQ522)))</f>
        <v/>
      </c>
      <c r="ES522">
        <f>MIN(AW521*(1+AW$6/Setup!$C$13)-CU522,MAX(0,$H522-SUM($DP522:ER522)))</f>
        <v/>
      </c>
      <c r="ET522">
        <f>MIN(AX521*(1+AX$6/Setup!$C$13)-CV522,MAX(0,$H522-SUM($DP522:ES522)))</f>
        <v/>
      </c>
      <c r="EU522">
        <f>MIN(AY521*(1+AY$6/Setup!$C$13)-CW522,MAX(0,$H522-SUM($DP522:ET522)))</f>
        <v/>
      </c>
      <c r="EV522">
        <f>MIN(AZ521*(1+AZ$6/Setup!$C$13)-CX522,MAX(0,$H522-SUM($DP522:EU522)))</f>
        <v/>
      </c>
      <c r="EW522">
        <f>MIN(BA521*(1+BA$6/Setup!$C$13)-CY522,MAX(0,$H522-SUM($DP522:EV522)))</f>
        <v/>
      </c>
      <c r="EX522">
        <f>MIN(BB521*(1+BB$6/Setup!$C$13)-CZ522,MAX(0,$H522-SUM($DP522:EW522)))</f>
        <v/>
      </c>
      <c r="EY522">
        <f>MIN(BC521*(1+BC$6/Setup!$C$13)-DA522,MAX(0,$H522-SUM($DP522:EX522)))</f>
        <v/>
      </c>
      <c r="EZ522">
        <f>MIN(BD521*(1+BD$6/Setup!$C$13)-DB522,MAX(0,$H522-SUM($DP522:EY522)))</f>
        <v/>
      </c>
      <c r="FA522">
        <f>MIN(BE521*(1+BE$6/Setup!$C$13)-DC522,MAX(0,$H522-SUM($DP522:EZ522)))</f>
        <v/>
      </c>
      <c r="FB522">
        <f>MIN(BF521*(1+BF$6/Setup!$C$13)-DD522,MAX(0,$H522-SUM($DP522:FA522)))</f>
        <v/>
      </c>
      <c r="FC522">
        <f>MIN(BG521*(1+BG$6/Setup!$C$13)-DE522,MAX(0,$H522-SUM($DP522:FB522)))</f>
        <v/>
      </c>
      <c r="FD522">
        <f>MIN(BH521*(1+BH$6/Setup!$C$13)-DF522,MAX(0,$H522-SUM($DP522:FC522)))</f>
        <v/>
      </c>
      <c r="FE522">
        <f>MIN(BI521*(1+BI$6/Setup!$C$13)-DG522,MAX(0,$H522-SUM($DP522:FD522)))</f>
        <v/>
      </c>
      <c r="FF522">
        <f>MIN(BJ521*(1+BJ$6/Setup!$C$13)-DH522,MAX(0,$H522-SUM($DP522:FE522)))</f>
        <v/>
      </c>
      <c r="FG522">
        <f>MIN(BK521*(1+BK$6/Setup!$C$13)-DI522,MAX(0,$H522-SUM($DP522:FF522)))</f>
        <v/>
      </c>
      <c r="FH522">
        <f>MIN(BL521*(1+BL$6/Setup!$C$13)-DJ522,MAX(0,$H522-SUM($DP522:FG522)))</f>
        <v/>
      </c>
      <c r="FI522">
        <f>MIN(BM521*(1+BM$6/Setup!$C$13)-DK522,MAX(0,$H522-SUM($DP522:FH522)))</f>
        <v/>
      </c>
      <c r="FJ522">
        <f>MIN(BN521*(1+BN$6/Setup!$C$13)-DL522,MAX(0,$H522-SUM($DP522:FI522)))</f>
        <v/>
      </c>
      <c r="FK522">
        <f>MIN(BO521*(1+BO$6/Setup!$C$13)-DM522,MAX(0,$H522-SUM($DP522:FJ522)))</f>
        <v/>
      </c>
      <c r="FL522">
        <f>MIN(BP521*(1+BP$6/Setup!$C$13)-DN522,MAX(0,$H522-SUM($DP522:FK522)))</f>
        <v/>
      </c>
      <c r="FM522">
        <f>MIN(BQ521*(1+BQ$6/Setup!$C$13)-DO522,MAX(0,$H522-SUM($DP522:FL522)))</f>
        <v/>
      </c>
    </row>
    <row r="523">
      <c r="A523">
        <f>A522+1</f>
        <v/>
      </c>
      <c r="B523">
        <f>IF(Setup!$C$6="Every week",Setup!$C$7+7*(A523-1),IF(Setup!$C$6="Every 2 weeks",Setup!$C$7+14*(A523-1),IF(Setup!$C$6="Every month",EDATE(Setup!$C$7,A523-1),EOMONTH(Setup!$C$7,INT((A523-1+Setup!$C$20)/2)-1)+MIN(IF(MOD(A523-1+Setup!$C$20,2)=0,Setup!$C$18,Setup!$C$19),DAY(EOMONTH(Setup!$C$7,INT((A523-1+Setup!$C$20)/2)))))))</f>
        <v/>
      </c>
      <c r="C523">
        <f>N('Paycheck Plan'!J519)</f>
        <v/>
      </c>
      <c r="D523">
        <f>N('Paycheck Plan'!K519)</f>
        <v/>
      </c>
      <c r="E523">
        <f>MIN(MAX(0,Setup!$C$10-F522),MAX(0,Setup!$C$8+C523-G523))</f>
        <v/>
      </c>
      <c r="F523">
        <f>F522+E523</f>
        <v/>
      </c>
      <c r="G523">
        <f>MIN(Setup!$C$14,MAX(0,Setup!$C$8+C523))</f>
        <v/>
      </c>
      <c r="H523">
        <f>MAX(0,Setup!$C$8+C523-G523-E523)+SUM($T$7:$BQ$7)-SUM(BR523:DO523)</f>
        <v/>
      </c>
      <c r="I523">
        <f>SUMPRODUCT(T522:BQ522,$T$6:$BQ$6)/Setup!$C$13</f>
        <v/>
      </c>
      <c r="J523">
        <f>SUM(T523:BQ523)</f>
        <v/>
      </c>
      <c r="K523">
        <f>IF(MAX(DP523:FM523)&gt;0,MATCH(MAX(DP523:FM523),DP523:FM523,0),1)</f>
        <v/>
      </c>
      <c r="T523">
        <f>MAX(0,T522*(1+T$6/Setup!$C$13)-BR523-DP523)+IF($K523=1,$D523,0)</f>
        <v/>
      </c>
      <c r="U523">
        <f>MAX(0,U522*(1+U$6/Setup!$C$13)-BS523-DQ523)+IF($K523=2,$D523,0)</f>
        <v/>
      </c>
      <c r="V523">
        <f>MAX(0,V522*(1+V$6/Setup!$C$13)-BT523-DR523)+IF($K523=3,$D523,0)</f>
        <v/>
      </c>
      <c r="W523">
        <f>MAX(0,W522*(1+W$6/Setup!$C$13)-BU523-DS523)+IF($K523=4,$D523,0)</f>
        <v/>
      </c>
      <c r="X523">
        <f>MAX(0,X522*(1+X$6/Setup!$C$13)-BV523-DT523)+IF($K523=5,$D523,0)</f>
        <v/>
      </c>
      <c r="Y523">
        <f>MAX(0,Y522*(1+Y$6/Setup!$C$13)-BW523-DU523)+IF($K523=6,$D523,0)</f>
        <v/>
      </c>
      <c r="Z523">
        <f>MAX(0,Z522*(1+Z$6/Setup!$C$13)-BX523-DV523)+IF($K523=7,$D523,0)</f>
        <v/>
      </c>
      <c r="AA523">
        <f>MAX(0,AA522*(1+AA$6/Setup!$C$13)-BY523-DW523)+IF($K523=8,$D523,0)</f>
        <v/>
      </c>
      <c r="AB523">
        <f>MAX(0,AB522*(1+AB$6/Setup!$C$13)-BZ523-DX523)+IF($K523=9,$D523,0)</f>
        <v/>
      </c>
      <c r="AC523">
        <f>MAX(0,AC522*(1+AC$6/Setup!$C$13)-CA523-DY523)+IF($K523=10,$D523,0)</f>
        <v/>
      </c>
      <c r="AD523">
        <f>MAX(0,AD522*(1+AD$6/Setup!$C$13)-CB523-DZ523)+IF($K523=11,$D523,0)</f>
        <v/>
      </c>
      <c r="AE523">
        <f>MAX(0,AE522*(1+AE$6/Setup!$C$13)-CC523-EA523)+IF($K523=12,$D523,0)</f>
        <v/>
      </c>
      <c r="AF523">
        <f>MAX(0,AF522*(1+AF$6/Setup!$C$13)-CD523-EB523)+IF($K523=13,$D523,0)</f>
        <v/>
      </c>
      <c r="AG523">
        <f>MAX(0,AG522*(1+AG$6/Setup!$C$13)-CE523-EC523)+IF($K523=14,$D523,0)</f>
        <v/>
      </c>
      <c r="AH523">
        <f>MAX(0,AH522*(1+AH$6/Setup!$C$13)-CF523-ED523)+IF($K523=15,$D523,0)</f>
        <v/>
      </c>
      <c r="AI523">
        <f>MAX(0,AI522*(1+AI$6/Setup!$C$13)-CG523-EE523)+IF($K523=16,$D523,0)</f>
        <v/>
      </c>
      <c r="AJ523">
        <f>MAX(0,AJ522*(1+AJ$6/Setup!$C$13)-CH523-EF523)+IF($K523=17,$D523,0)</f>
        <v/>
      </c>
      <c r="AK523">
        <f>MAX(0,AK522*(1+AK$6/Setup!$C$13)-CI523-EG523)+IF($K523=18,$D523,0)</f>
        <v/>
      </c>
      <c r="AL523">
        <f>MAX(0,AL522*(1+AL$6/Setup!$C$13)-CJ523-EH523)+IF($K523=19,$D523,0)</f>
        <v/>
      </c>
      <c r="AM523">
        <f>MAX(0,AM522*(1+AM$6/Setup!$C$13)-CK523-EI523)+IF($K523=20,$D523,0)</f>
        <v/>
      </c>
      <c r="AN523">
        <f>MAX(0,AN522*(1+AN$6/Setup!$C$13)-CL523-EJ523)+IF($K523=21,$D523,0)</f>
        <v/>
      </c>
      <c r="AO523">
        <f>MAX(0,AO522*(1+AO$6/Setup!$C$13)-CM523-EK523)+IF($K523=22,$D523,0)</f>
        <v/>
      </c>
      <c r="AP523">
        <f>MAX(0,AP522*(1+AP$6/Setup!$C$13)-CN523-EL523)+IF($K523=23,$D523,0)</f>
        <v/>
      </c>
      <c r="AQ523">
        <f>MAX(0,AQ522*(1+AQ$6/Setup!$C$13)-CO523-EM523)+IF($K523=24,$D523,0)</f>
        <v/>
      </c>
      <c r="AR523">
        <f>MAX(0,AR522*(1+AR$6/Setup!$C$13)-CP523-EN523)+IF($K523=25,$D523,0)</f>
        <v/>
      </c>
      <c r="AS523">
        <f>MAX(0,AS522*(1+AS$6/Setup!$C$13)-CQ523-EO523)+IF($K523=26,$D523,0)</f>
        <v/>
      </c>
      <c r="AT523">
        <f>MAX(0,AT522*(1+AT$6/Setup!$C$13)-CR523-EP523)+IF($K523=27,$D523,0)</f>
        <v/>
      </c>
      <c r="AU523">
        <f>MAX(0,AU522*(1+AU$6/Setup!$C$13)-CS523-EQ523)+IF($K523=28,$D523,0)</f>
        <v/>
      </c>
      <c r="AV523">
        <f>MAX(0,AV522*(1+AV$6/Setup!$C$13)-CT523-ER523)+IF($K523=29,$D523,0)</f>
        <v/>
      </c>
      <c r="AW523">
        <f>MAX(0,AW522*(1+AW$6/Setup!$C$13)-CU523-ES523)+IF($K523=30,$D523,0)</f>
        <v/>
      </c>
      <c r="AX523">
        <f>MAX(0,AX522*(1+AX$6/Setup!$C$13)-CV523-ET523)+IF($K523=31,$D523,0)</f>
        <v/>
      </c>
      <c r="AY523">
        <f>MAX(0,AY522*(1+AY$6/Setup!$C$13)-CW523-EU523)+IF($K523=32,$D523,0)</f>
        <v/>
      </c>
      <c r="AZ523">
        <f>MAX(0,AZ522*(1+AZ$6/Setup!$C$13)-CX523-EV523)+IF($K523=33,$D523,0)</f>
        <v/>
      </c>
      <c r="BA523">
        <f>MAX(0,BA522*(1+BA$6/Setup!$C$13)-CY523-EW523)+IF($K523=34,$D523,0)</f>
        <v/>
      </c>
      <c r="BB523">
        <f>MAX(0,BB522*(1+BB$6/Setup!$C$13)-CZ523-EX523)+IF($K523=35,$D523,0)</f>
        <v/>
      </c>
      <c r="BC523">
        <f>MAX(0,BC522*(1+BC$6/Setup!$C$13)-DA523-EY523)+IF($K523=36,$D523,0)</f>
        <v/>
      </c>
      <c r="BD523">
        <f>MAX(0,BD522*(1+BD$6/Setup!$C$13)-DB523-EZ523)+IF($K523=37,$D523,0)</f>
        <v/>
      </c>
      <c r="BE523">
        <f>MAX(0,BE522*(1+BE$6/Setup!$C$13)-DC523-FA523)+IF($K523=38,$D523,0)</f>
        <v/>
      </c>
      <c r="BF523">
        <f>MAX(0,BF522*(1+BF$6/Setup!$C$13)-DD523-FB523)+IF($K523=39,$D523,0)</f>
        <v/>
      </c>
      <c r="BG523">
        <f>MAX(0,BG522*(1+BG$6/Setup!$C$13)-DE523-FC523)+IF($K523=40,$D523,0)</f>
        <v/>
      </c>
      <c r="BH523">
        <f>MAX(0,BH522*(1+BH$6/Setup!$C$13)-DF523-FD523)+IF($K523=41,$D523,0)</f>
        <v/>
      </c>
      <c r="BI523">
        <f>MAX(0,BI522*(1+BI$6/Setup!$C$13)-DG523-FE523)+IF($K523=42,$D523,0)</f>
        <v/>
      </c>
      <c r="BJ523">
        <f>MAX(0,BJ522*(1+BJ$6/Setup!$C$13)-DH523-FF523)+IF($K523=43,$D523,0)</f>
        <v/>
      </c>
      <c r="BK523">
        <f>MAX(0,BK522*(1+BK$6/Setup!$C$13)-DI523-FG523)+IF($K523=44,$D523,0)</f>
        <v/>
      </c>
      <c r="BL523">
        <f>MAX(0,BL522*(1+BL$6/Setup!$C$13)-DJ523-FH523)+IF($K523=45,$D523,0)</f>
        <v/>
      </c>
      <c r="BM523">
        <f>MAX(0,BM522*(1+BM$6/Setup!$C$13)-DK523-FI523)+IF($K523=46,$D523,0)</f>
        <v/>
      </c>
      <c r="BN523">
        <f>MAX(0,BN522*(1+BN$6/Setup!$C$13)-DL523-FJ523)+IF($K523=47,$D523,0)</f>
        <v/>
      </c>
      <c r="BO523">
        <f>MAX(0,BO522*(1+BO$6/Setup!$C$13)-DM523-FK523)+IF($K523=48,$D523,0)</f>
        <v/>
      </c>
      <c r="BP523">
        <f>MAX(0,BP522*(1+BP$6/Setup!$C$13)-DN523-FL523)+IF($K523=49,$D523,0)</f>
        <v/>
      </c>
      <c r="BQ523">
        <f>MAX(0,BQ522*(1+BQ$6/Setup!$C$13)-DO523-FM523)+IF($K523=50,$D523,0)</f>
        <v/>
      </c>
      <c r="BR523">
        <f>MIN(T522*(1+T$6/Setup!$C$13),T$7)</f>
        <v/>
      </c>
      <c r="BS523">
        <f>MIN(U522*(1+U$6/Setup!$C$13),U$7)</f>
        <v/>
      </c>
      <c r="BT523">
        <f>MIN(V522*(1+V$6/Setup!$C$13),V$7)</f>
        <v/>
      </c>
      <c r="BU523">
        <f>MIN(W522*(1+W$6/Setup!$C$13),W$7)</f>
        <v/>
      </c>
      <c r="BV523">
        <f>MIN(X522*(1+X$6/Setup!$C$13),X$7)</f>
        <v/>
      </c>
      <c r="BW523">
        <f>MIN(Y522*(1+Y$6/Setup!$C$13),Y$7)</f>
        <v/>
      </c>
      <c r="BX523">
        <f>MIN(Z522*(1+Z$6/Setup!$C$13),Z$7)</f>
        <v/>
      </c>
      <c r="BY523">
        <f>MIN(AA522*(1+AA$6/Setup!$C$13),AA$7)</f>
        <v/>
      </c>
      <c r="BZ523">
        <f>MIN(AB522*(1+AB$6/Setup!$C$13),AB$7)</f>
        <v/>
      </c>
      <c r="CA523">
        <f>MIN(AC522*(1+AC$6/Setup!$C$13),AC$7)</f>
        <v/>
      </c>
      <c r="CB523">
        <f>MIN(AD522*(1+AD$6/Setup!$C$13),AD$7)</f>
        <v/>
      </c>
      <c r="CC523">
        <f>MIN(AE522*(1+AE$6/Setup!$C$13),AE$7)</f>
        <v/>
      </c>
      <c r="CD523">
        <f>MIN(AF522*(1+AF$6/Setup!$C$13),AF$7)</f>
        <v/>
      </c>
      <c r="CE523">
        <f>MIN(AG522*(1+AG$6/Setup!$C$13),AG$7)</f>
        <v/>
      </c>
      <c r="CF523">
        <f>MIN(AH522*(1+AH$6/Setup!$C$13),AH$7)</f>
        <v/>
      </c>
      <c r="CG523">
        <f>MIN(AI522*(1+AI$6/Setup!$C$13),AI$7)</f>
        <v/>
      </c>
      <c r="CH523">
        <f>MIN(AJ522*(1+AJ$6/Setup!$C$13),AJ$7)</f>
        <v/>
      </c>
      <c r="CI523">
        <f>MIN(AK522*(1+AK$6/Setup!$C$13),AK$7)</f>
        <v/>
      </c>
      <c r="CJ523">
        <f>MIN(AL522*(1+AL$6/Setup!$C$13),AL$7)</f>
        <v/>
      </c>
      <c r="CK523">
        <f>MIN(AM522*(1+AM$6/Setup!$C$13),AM$7)</f>
        <v/>
      </c>
      <c r="CL523">
        <f>MIN(AN522*(1+AN$6/Setup!$C$13),AN$7)</f>
        <v/>
      </c>
      <c r="CM523">
        <f>MIN(AO522*(1+AO$6/Setup!$C$13),AO$7)</f>
        <v/>
      </c>
      <c r="CN523">
        <f>MIN(AP522*(1+AP$6/Setup!$C$13),AP$7)</f>
        <v/>
      </c>
      <c r="CO523">
        <f>MIN(AQ522*(1+AQ$6/Setup!$C$13),AQ$7)</f>
        <v/>
      </c>
      <c r="CP523">
        <f>MIN(AR522*(1+AR$6/Setup!$C$13),AR$7)</f>
        <v/>
      </c>
      <c r="CQ523">
        <f>MIN(AS522*(1+AS$6/Setup!$C$13),AS$7)</f>
        <v/>
      </c>
      <c r="CR523">
        <f>MIN(AT522*(1+AT$6/Setup!$C$13),AT$7)</f>
        <v/>
      </c>
      <c r="CS523">
        <f>MIN(AU522*(1+AU$6/Setup!$C$13),AU$7)</f>
        <v/>
      </c>
      <c r="CT523">
        <f>MIN(AV522*(1+AV$6/Setup!$C$13),AV$7)</f>
        <v/>
      </c>
      <c r="CU523">
        <f>MIN(AW522*(1+AW$6/Setup!$C$13),AW$7)</f>
        <v/>
      </c>
      <c r="CV523">
        <f>MIN(AX522*(1+AX$6/Setup!$C$13),AX$7)</f>
        <v/>
      </c>
      <c r="CW523">
        <f>MIN(AY522*(1+AY$6/Setup!$C$13),AY$7)</f>
        <v/>
      </c>
      <c r="CX523">
        <f>MIN(AZ522*(1+AZ$6/Setup!$C$13),AZ$7)</f>
        <v/>
      </c>
      <c r="CY523">
        <f>MIN(BA522*(1+BA$6/Setup!$C$13),BA$7)</f>
        <v/>
      </c>
      <c r="CZ523">
        <f>MIN(BB522*(1+BB$6/Setup!$C$13),BB$7)</f>
        <v/>
      </c>
      <c r="DA523">
        <f>MIN(BC522*(1+BC$6/Setup!$C$13),BC$7)</f>
        <v/>
      </c>
      <c r="DB523">
        <f>MIN(BD522*(1+BD$6/Setup!$C$13),BD$7)</f>
        <v/>
      </c>
      <c r="DC523">
        <f>MIN(BE522*(1+BE$6/Setup!$C$13),BE$7)</f>
        <v/>
      </c>
      <c r="DD523">
        <f>MIN(BF522*(1+BF$6/Setup!$C$13),BF$7)</f>
        <v/>
      </c>
      <c r="DE523">
        <f>MIN(BG522*(1+BG$6/Setup!$C$13),BG$7)</f>
        <v/>
      </c>
      <c r="DF523">
        <f>MIN(BH522*(1+BH$6/Setup!$C$13),BH$7)</f>
        <v/>
      </c>
      <c r="DG523">
        <f>MIN(BI522*(1+BI$6/Setup!$C$13),BI$7)</f>
        <v/>
      </c>
      <c r="DH523">
        <f>MIN(BJ522*(1+BJ$6/Setup!$C$13),BJ$7)</f>
        <v/>
      </c>
      <c r="DI523">
        <f>MIN(BK522*(1+BK$6/Setup!$C$13),BK$7)</f>
        <v/>
      </c>
      <c r="DJ523">
        <f>MIN(BL522*(1+BL$6/Setup!$C$13),BL$7)</f>
        <v/>
      </c>
      <c r="DK523">
        <f>MIN(BM522*(1+BM$6/Setup!$C$13),BM$7)</f>
        <v/>
      </c>
      <c r="DL523">
        <f>MIN(BN522*(1+BN$6/Setup!$C$13),BN$7)</f>
        <v/>
      </c>
      <c r="DM523">
        <f>MIN(BO522*(1+BO$6/Setup!$C$13),BO$7)</f>
        <v/>
      </c>
      <c r="DN523">
        <f>MIN(BP522*(1+BP$6/Setup!$C$13),BP$7)</f>
        <v/>
      </c>
      <c r="DO523">
        <f>MIN(BQ522*(1+BQ$6/Setup!$C$13),BQ$7)</f>
        <v/>
      </c>
      <c r="DP523">
        <f>MIN(T522*(1+T$6/Setup!$C$13)-BR523,$H523)</f>
        <v/>
      </c>
      <c r="DQ523">
        <f>MIN(U522*(1+U$6/Setup!$C$13)-BS523,MAX(0,$H523-SUM($DP523:DP523)))</f>
        <v/>
      </c>
      <c r="DR523">
        <f>MIN(V522*(1+V$6/Setup!$C$13)-BT523,MAX(0,$H523-SUM($DP523:DQ523)))</f>
        <v/>
      </c>
      <c r="DS523">
        <f>MIN(W522*(1+W$6/Setup!$C$13)-BU523,MAX(0,$H523-SUM($DP523:DR523)))</f>
        <v/>
      </c>
      <c r="DT523">
        <f>MIN(X522*(1+X$6/Setup!$C$13)-BV523,MAX(0,$H523-SUM($DP523:DS523)))</f>
        <v/>
      </c>
      <c r="DU523">
        <f>MIN(Y522*(1+Y$6/Setup!$C$13)-BW523,MAX(0,$H523-SUM($DP523:DT523)))</f>
        <v/>
      </c>
      <c r="DV523">
        <f>MIN(Z522*(1+Z$6/Setup!$C$13)-BX523,MAX(0,$H523-SUM($DP523:DU523)))</f>
        <v/>
      </c>
      <c r="DW523">
        <f>MIN(AA522*(1+AA$6/Setup!$C$13)-BY523,MAX(0,$H523-SUM($DP523:DV523)))</f>
        <v/>
      </c>
      <c r="DX523">
        <f>MIN(AB522*(1+AB$6/Setup!$C$13)-BZ523,MAX(0,$H523-SUM($DP523:DW523)))</f>
        <v/>
      </c>
      <c r="DY523">
        <f>MIN(AC522*(1+AC$6/Setup!$C$13)-CA523,MAX(0,$H523-SUM($DP523:DX523)))</f>
        <v/>
      </c>
      <c r="DZ523">
        <f>MIN(AD522*(1+AD$6/Setup!$C$13)-CB523,MAX(0,$H523-SUM($DP523:DY523)))</f>
        <v/>
      </c>
      <c r="EA523">
        <f>MIN(AE522*(1+AE$6/Setup!$C$13)-CC523,MAX(0,$H523-SUM($DP523:DZ523)))</f>
        <v/>
      </c>
      <c r="EB523">
        <f>MIN(AF522*(1+AF$6/Setup!$C$13)-CD523,MAX(0,$H523-SUM($DP523:EA523)))</f>
        <v/>
      </c>
      <c r="EC523">
        <f>MIN(AG522*(1+AG$6/Setup!$C$13)-CE523,MAX(0,$H523-SUM($DP523:EB523)))</f>
        <v/>
      </c>
      <c r="ED523">
        <f>MIN(AH522*(1+AH$6/Setup!$C$13)-CF523,MAX(0,$H523-SUM($DP523:EC523)))</f>
        <v/>
      </c>
      <c r="EE523">
        <f>MIN(AI522*(1+AI$6/Setup!$C$13)-CG523,MAX(0,$H523-SUM($DP523:ED523)))</f>
        <v/>
      </c>
      <c r="EF523">
        <f>MIN(AJ522*(1+AJ$6/Setup!$C$13)-CH523,MAX(0,$H523-SUM($DP523:EE523)))</f>
        <v/>
      </c>
      <c r="EG523">
        <f>MIN(AK522*(1+AK$6/Setup!$C$13)-CI523,MAX(0,$H523-SUM($DP523:EF523)))</f>
        <v/>
      </c>
      <c r="EH523">
        <f>MIN(AL522*(1+AL$6/Setup!$C$13)-CJ523,MAX(0,$H523-SUM($DP523:EG523)))</f>
        <v/>
      </c>
      <c r="EI523">
        <f>MIN(AM522*(1+AM$6/Setup!$C$13)-CK523,MAX(0,$H523-SUM($DP523:EH523)))</f>
        <v/>
      </c>
      <c r="EJ523">
        <f>MIN(AN522*(1+AN$6/Setup!$C$13)-CL523,MAX(0,$H523-SUM($DP523:EI523)))</f>
        <v/>
      </c>
      <c r="EK523">
        <f>MIN(AO522*(1+AO$6/Setup!$C$13)-CM523,MAX(0,$H523-SUM($DP523:EJ523)))</f>
        <v/>
      </c>
      <c r="EL523">
        <f>MIN(AP522*(1+AP$6/Setup!$C$13)-CN523,MAX(0,$H523-SUM($DP523:EK523)))</f>
        <v/>
      </c>
      <c r="EM523">
        <f>MIN(AQ522*(1+AQ$6/Setup!$C$13)-CO523,MAX(0,$H523-SUM($DP523:EL523)))</f>
        <v/>
      </c>
      <c r="EN523">
        <f>MIN(AR522*(1+AR$6/Setup!$C$13)-CP523,MAX(0,$H523-SUM($DP523:EM523)))</f>
        <v/>
      </c>
      <c r="EO523">
        <f>MIN(AS522*(1+AS$6/Setup!$C$13)-CQ523,MAX(0,$H523-SUM($DP523:EN523)))</f>
        <v/>
      </c>
      <c r="EP523">
        <f>MIN(AT522*(1+AT$6/Setup!$C$13)-CR523,MAX(0,$H523-SUM($DP523:EO523)))</f>
        <v/>
      </c>
      <c r="EQ523">
        <f>MIN(AU522*(1+AU$6/Setup!$C$13)-CS523,MAX(0,$H523-SUM($DP523:EP523)))</f>
        <v/>
      </c>
      <c r="ER523">
        <f>MIN(AV522*(1+AV$6/Setup!$C$13)-CT523,MAX(0,$H523-SUM($DP523:EQ523)))</f>
        <v/>
      </c>
      <c r="ES523">
        <f>MIN(AW522*(1+AW$6/Setup!$C$13)-CU523,MAX(0,$H523-SUM($DP523:ER523)))</f>
        <v/>
      </c>
      <c r="ET523">
        <f>MIN(AX522*(1+AX$6/Setup!$C$13)-CV523,MAX(0,$H523-SUM($DP523:ES523)))</f>
        <v/>
      </c>
      <c r="EU523">
        <f>MIN(AY522*(1+AY$6/Setup!$C$13)-CW523,MAX(0,$H523-SUM($DP523:ET523)))</f>
        <v/>
      </c>
      <c r="EV523">
        <f>MIN(AZ522*(1+AZ$6/Setup!$C$13)-CX523,MAX(0,$H523-SUM($DP523:EU523)))</f>
        <v/>
      </c>
      <c r="EW523">
        <f>MIN(BA522*(1+BA$6/Setup!$C$13)-CY523,MAX(0,$H523-SUM($DP523:EV523)))</f>
        <v/>
      </c>
      <c r="EX523">
        <f>MIN(BB522*(1+BB$6/Setup!$C$13)-CZ523,MAX(0,$H523-SUM($DP523:EW523)))</f>
        <v/>
      </c>
      <c r="EY523">
        <f>MIN(BC522*(1+BC$6/Setup!$C$13)-DA523,MAX(0,$H523-SUM($DP523:EX523)))</f>
        <v/>
      </c>
      <c r="EZ523">
        <f>MIN(BD522*(1+BD$6/Setup!$C$13)-DB523,MAX(0,$H523-SUM($DP523:EY523)))</f>
        <v/>
      </c>
      <c r="FA523">
        <f>MIN(BE522*(1+BE$6/Setup!$C$13)-DC523,MAX(0,$H523-SUM($DP523:EZ523)))</f>
        <v/>
      </c>
      <c r="FB523">
        <f>MIN(BF522*(1+BF$6/Setup!$C$13)-DD523,MAX(0,$H523-SUM($DP523:FA523)))</f>
        <v/>
      </c>
      <c r="FC523">
        <f>MIN(BG522*(1+BG$6/Setup!$C$13)-DE523,MAX(0,$H523-SUM($DP523:FB523)))</f>
        <v/>
      </c>
      <c r="FD523">
        <f>MIN(BH522*(1+BH$6/Setup!$C$13)-DF523,MAX(0,$H523-SUM($DP523:FC523)))</f>
        <v/>
      </c>
      <c r="FE523">
        <f>MIN(BI522*(1+BI$6/Setup!$C$13)-DG523,MAX(0,$H523-SUM($DP523:FD523)))</f>
        <v/>
      </c>
      <c r="FF523">
        <f>MIN(BJ522*(1+BJ$6/Setup!$C$13)-DH523,MAX(0,$H523-SUM($DP523:FE523)))</f>
        <v/>
      </c>
      <c r="FG523">
        <f>MIN(BK522*(1+BK$6/Setup!$C$13)-DI523,MAX(0,$H523-SUM($DP523:FF523)))</f>
        <v/>
      </c>
      <c r="FH523">
        <f>MIN(BL522*(1+BL$6/Setup!$C$13)-DJ523,MAX(0,$H523-SUM($DP523:FG523)))</f>
        <v/>
      </c>
      <c r="FI523">
        <f>MIN(BM522*(1+BM$6/Setup!$C$13)-DK523,MAX(0,$H523-SUM($DP523:FH523)))</f>
        <v/>
      </c>
      <c r="FJ523">
        <f>MIN(BN522*(1+BN$6/Setup!$C$13)-DL523,MAX(0,$H523-SUM($DP523:FI523)))</f>
        <v/>
      </c>
      <c r="FK523">
        <f>MIN(BO522*(1+BO$6/Setup!$C$13)-DM523,MAX(0,$H523-SUM($DP523:FJ523)))</f>
        <v/>
      </c>
      <c r="FL523">
        <f>MIN(BP522*(1+BP$6/Setup!$C$13)-DN523,MAX(0,$H523-SUM($DP523:FK523)))</f>
        <v/>
      </c>
      <c r="FM523">
        <f>MIN(BQ522*(1+BQ$6/Setup!$C$13)-DO523,MAX(0,$H523-SUM($DP523:FL523)))</f>
        <v/>
      </c>
    </row>
    <row r="524">
      <c r="A524">
        <f>A523+1</f>
        <v/>
      </c>
      <c r="B524">
        <f>IF(Setup!$C$6="Every week",Setup!$C$7+7*(A524-1),IF(Setup!$C$6="Every 2 weeks",Setup!$C$7+14*(A524-1),IF(Setup!$C$6="Every month",EDATE(Setup!$C$7,A524-1),EOMONTH(Setup!$C$7,INT((A524-1+Setup!$C$20)/2)-1)+MIN(IF(MOD(A524-1+Setup!$C$20,2)=0,Setup!$C$18,Setup!$C$19),DAY(EOMONTH(Setup!$C$7,INT((A524-1+Setup!$C$20)/2)))))))</f>
        <v/>
      </c>
      <c r="C524">
        <f>N('Paycheck Plan'!J520)</f>
        <v/>
      </c>
      <c r="D524">
        <f>N('Paycheck Plan'!K520)</f>
        <v/>
      </c>
      <c r="E524">
        <f>MIN(MAX(0,Setup!$C$10-F523),MAX(0,Setup!$C$8+C524-G524))</f>
        <v/>
      </c>
      <c r="F524">
        <f>F523+E524</f>
        <v/>
      </c>
      <c r="G524">
        <f>MIN(Setup!$C$14,MAX(0,Setup!$C$8+C524))</f>
        <v/>
      </c>
      <c r="H524">
        <f>MAX(0,Setup!$C$8+C524-G524-E524)+SUM($T$7:$BQ$7)-SUM(BR524:DO524)</f>
        <v/>
      </c>
      <c r="I524">
        <f>SUMPRODUCT(T523:BQ523,$T$6:$BQ$6)/Setup!$C$13</f>
        <v/>
      </c>
      <c r="J524">
        <f>SUM(T524:BQ524)</f>
        <v/>
      </c>
      <c r="K524">
        <f>IF(MAX(DP524:FM524)&gt;0,MATCH(MAX(DP524:FM524),DP524:FM524,0),1)</f>
        <v/>
      </c>
      <c r="T524">
        <f>MAX(0,T523*(1+T$6/Setup!$C$13)-BR524-DP524)+IF($K524=1,$D524,0)</f>
        <v/>
      </c>
      <c r="U524">
        <f>MAX(0,U523*(1+U$6/Setup!$C$13)-BS524-DQ524)+IF($K524=2,$D524,0)</f>
        <v/>
      </c>
      <c r="V524">
        <f>MAX(0,V523*(1+V$6/Setup!$C$13)-BT524-DR524)+IF($K524=3,$D524,0)</f>
        <v/>
      </c>
      <c r="W524">
        <f>MAX(0,W523*(1+W$6/Setup!$C$13)-BU524-DS524)+IF($K524=4,$D524,0)</f>
        <v/>
      </c>
      <c r="X524">
        <f>MAX(0,X523*(1+X$6/Setup!$C$13)-BV524-DT524)+IF($K524=5,$D524,0)</f>
        <v/>
      </c>
      <c r="Y524">
        <f>MAX(0,Y523*(1+Y$6/Setup!$C$13)-BW524-DU524)+IF($K524=6,$D524,0)</f>
        <v/>
      </c>
      <c r="Z524">
        <f>MAX(0,Z523*(1+Z$6/Setup!$C$13)-BX524-DV524)+IF($K524=7,$D524,0)</f>
        <v/>
      </c>
      <c r="AA524">
        <f>MAX(0,AA523*(1+AA$6/Setup!$C$13)-BY524-DW524)+IF($K524=8,$D524,0)</f>
        <v/>
      </c>
      <c r="AB524">
        <f>MAX(0,AB523*(1+AB$6/Setup!$C$13)-BZ524-DX524)+IF($K524=9,$D524,0)</f>
        <v/>
      </c>
      <c r="AC524">
        <f>MAX(0,AC523*(1+AC$6/Setup!$C$13)-CA524-DY524)+IF($K524=10,$D524,0)</f>
        <v/>
      </c>
      <c r="AD524">
        <f>MAX(0,AD523*(1+AD$6/Setup!$C$13)-CB524-DZ524)+IF($K524=11,$D524,0)</f>
        <v/>
      </c>
      <c r="AE524">
        <f>MAX(0,AE523*(1+AE$6/Setup!$C$13)-CC524-EA524)+IF($K524=12,$D524,0)</f>
        <v/>
      </c>
      <c r="AF524">
        <f>MAX(0,AF523*(1+AF$6/Setup!$C$13)-CD524-EB524)+IF($K524=13,$D524,0)</f>
        <v/>
      </c>
      <c r="AG524">
        <f>MAX(0,AG523*(1+AG$6/Setup!$C$13)-CE524-EC524)+IF($K524=14,$D524,0)</f>
        <v/>
      </c>
      <c r="AH524">
        <f>MAX(0,AH523*(1+AH$6/Setup!$C$13)-CF524-ED524)+IF($K524=15,$D524,0)</f>
        <v/>
      </c>
      <c r="AI524">
        <f>MAX(0,AI523*(1+AI$6/Setup!$C$13)-CG524-EE524)+IF($K524=16,$D524,0)</f>
        <v/>
      </c>
      <c r="AJ524">
        <f>MAX(0,AJ523*(1+AJ$6/Setup!$C$13)-CH524-EF524)+IF($K524=17,$D524,0)</f>
        <v/>
      </c>
      <c r="AK524">
        <f>MAX(0,AK523*(1+AK$6/Setup!$C$13)-CI524-EG524)+IF($K524=18,$D524,0)</f>
        <v/>
      </c>
      <c r="AL524">
        <f>MAX(0,AL523*(1+AL$6/Setup!$C$13)-CJ524-EH524)+IF($K524=19,$D524,0)</f>
        <v/>
      </c>
      <c r="AM524">
        <f>MAX(0,AM523*(1+AM$6/Setup!$C$13)-CK524-EI524)+IF($K524=20,$D524,0)</f>
        <v/>
      </c>
      <c r="AN524">
        <f>MAX(0,AN523*(1+AN$6/Setup!$C$13)-CL524-EJ524)+IF($K524=21,$D524,0)</f>
        <v/>
      </c>
      <c r="AO524">
        <f>MAX(0,AO523*(1+AO$6/Setup!$C$13)-CM524-EK524)+IF($K524=22,$D524,0)</f>
        <v/>
      </c>
      <c r="AP524">
        <f>MAX(0,AP523*(1+AP$6/Setup!$C$13)-CN524-EL524)+IF($K524=23,$D524,0)</f>
        <v/>
      </c>
      <c r="AQ524">
        <f>MAX(0,AQ523*(1+AQ$6/Setup!$C$13)-CO524-EM524)+IF($K524=24,$D524,0)</f>
        <v/>
      </c>
      <c r="AR524">
        <f>MAX(0,AR523*(1+AR$6/Setup!$C$13)-CP524-EN524)+IF($K524=25,$D524,0)</f>
        <v/>
      </c>
      <c r="AS524">
        <f>MAX(0,AS523*(1+AS$6/Setup!$C$13)-CQ524-EO524)+IF($K524=26,$D524,0)</f>
        <v/>
      </c>
      <c r="AT524">
        <f>MAX(0,AT523*(1+AT$6/Setup!$C$13)-CR524-EP524)+IF($K524=27,$D524,0)</f>
        <v/>
      </c>
      <c r="AU524">
        <f>MAX(0,AU523*(1+AU$6/Setup!$C$13)-CS524-EQ524)+IF($K524=28,$D524,0)</f>
        <v/>
      </c>
      <c r="AV524">
        <f>MAX(0,AV523*(1+AV$6/Setup!$C$13)-CT524-ER524)+IF($K524=29,$D524,0)</f>
        <v/>
      </c>
      <c r="AW524">
        <f>MAX(0,AW523*(1+AW$6/Setup!$C$13)-CU524-ES524)+IF($K524=30,$D524,0)</f>
        <v/>
      </c>
      <c r="AX524">
        <f>MAX(0,AX523*(1+AX$6/Setup!$C$13)-CV524-ET524)+IF($K524=31,$D524,0)</f>
        <v/>
      </c>
      <c r="AY524">
        <f>MAX(0,AY523*(1+AY$6/Setup!$C$13)-CW524-EU524)+IF($K524=32,$D524,0)</f>
        <v/>
      </c>
      <c r="AZ524">
        <f>MAX(0,AZ523*(1+AZ$6/Setup!$C$13)-CX524-EV524)+IF($K524=33,$D524,0)</f>
        <v/>
      </c>
      <c r="BA524">
        <f>MAX(0,BA523*(1+BA$6/Setup!$C$13)-CY524-EW524)+IF($K524=34,$D524,0)</f>
        <v/>
      </c>
      <c r="BB524">
        <f>MAX(0,BB523*(1+BB$6/Setup!$C$13)-CZ524-EX524)+IF($K524=35,$D524,0)</f>
        <v/>
      </c>
      <c r="BC524">
        <f>MAX(0,BC523*(1+BC$6/Setup!$C$13)-DA524-EY524)+IF($K524=36,$D524,0)</f>
        <v/>
      </c>
      <c r="BD524">
        <f>MAX(0,BD523*(1+BD$6/Setup!$C$13)-DB524-EZ524)+IF($K524=37,$D524,0)</f>
        <v/>
      </c>
      <c r="BE524">
        <f>MAX(0,BE523*(1+BE$6/Setup!$C$13)-DC524-FA524)+IF($K524=38,$D524,0)</f>
        <v/>
      </c>
      <c r="BF524">
        <f>MAX(0,BF523*(1+BF$6/Setup!$C$13)-DD524-FB524)+IF($K524=39,$D524,0)</f>
        <v/>
      </c>
      <c r="BG524">
        <f>MAX(0,BG523*(1+BG$6/Setup!$C$13)-DE524-FC524)+IF($K524=40,$D524,0)</f>
        <v/>
      </c>
      <c r="BH524">
        <f>MAX(0,BH523*(1+BH$6/Setup!$C$13)-DF524-FD524)+IF($K524=41,$D524,0)</f>
        <v/>
      </c>
      <c r="BI524">
        <f>MAX(0,BI523*(1+BI$6/Setup!$C$13)-DG524-FE524)+IF($K524=42,$D524,0)</f>
        <v/>
      </c>
      <c r="BJ524">
        <f>MAX(0,BJ523*(1+BJ$6/Setup!$C$13)-DH524-FF524)+IF($K524=43,$D524,0)</f>
        <v/>
      </c>
      <c r="BK524">
        <f>MAX(0,BK523*(1+BK$6/Setup!$C$13)-DI524-FG524)+IF($K524=44,$D524,0)</f>
        <v/>
      </c>
      <c r="BL524">
        <f>MAX(0,BL523*(1+BL$6/Setup!$C$13)-DJ524-FH524)+IF($K524=45,$D524,0)</f>
        <v/>
      </c>
      <c r="BM524">
        <f>MAX(0,BM523*(1+BM$6/Setup!$C$13)-DK524-FI524)+IF($K524=46,$D524,0)</f>
        <v/>
      </c>
      <c r="BN524">
        <f>MAX(0,BN523*(1+BN$6/Setup!$C$13)-DL524-FJ524)+IF($K524=47,$D524,0)</f>
        <v/>
      </c>
      <c r="BO524">
        <f>MAX(0,BO523*(1+BO$6/Setup!$C$13)-DM524-FK524)+IF($K524=48,$D524,0)</f>
        <v/>
      </c>
      <c r="BP524">
        <f>MAX(0,BP523*(1+BP$6/Setup!$C$13)-DN524-FL524)+IF($K524=49,$D524,0)</f>
        <v/>
      </c>
      <c r="BQ524">
        <f>MAX(0,BQ523*(1+BQ$6/Setup!$C$13)-DO524-FM524)+IF($K524=50,$D524,0)</f>
        <v/>
      </c>
      <c r="BR524">
        <f>MIN(T523*(1+T$6/Setup!$C$13),T$7)</f>
        <v/>
      </c>
      <c r="BS524">
        <f>MIN(U523*(1+U$6/Setup!$C$13),U$7)</f>
        <v/>
      </c>
      <c r="BT524">
        <f>MIN(V523*(1+V$6/Setup!$C$13),V$7)</f>
        <v/>
      </c>
      <c r="BU524">
        <f>MIN(W523*(1+W$6/Setup!$C$13),W$7)</f>
        <v/>
      </c>
      <c r="BV524">
        <f>MIN(X523*(1+X$6/Setup!$C$13),X$7)</f>
        <v/>
      </c>
      <c r="BW524">
        <f>MIN(Y523*(1+Y$6/Setup!$C$13),Y$7)</f>
        <v/>
      </c>
      <c r="BX524">
        <f>MIN(Z523*(1+Z$6/Setup!$C$13),Z$7)</f>
        <v/>
      </c>
      <c r="BY524">
        <f>MIN(AA523*(1+AA$6/Setup!$C$13),AA$7)</f>
        <v/>
      </c>
      <c r="BZ524">
        <f>MIN(AB523*(1+AB$6/Setup!$C$13),AB$7)</f>
        <v/>
      </c>
      <c r="CA524">
        <f>MIN(AC523*(1+AC$6/Setup!$C$13),AC$7)</f>
        <v/>
      </c>
      <c r="CB524">
        <f>MIN(AD523*(1+AD$6/Setup!$C$13),AD$7)</f>
        <v/>
      </c>
      <c r="CC524">
        <f>MIN(AE523*(1+AE$6/Setup!$C$13),AE$7)</f>
        <v/>
      </c>
      <c r="CD524">
        <f>MIN(AF523*(1+AF$6/Setup!$C$13),AF$7)</f>
        <v/>
      </c>
      <c r="CE524">
        <f>MIN(AG523*(1+AG$6/Setup!$C$13),AG$7)</f>
        <v/>
      </c>
      <c r="CF524">
        <f>MIN(AH523*(1+AH$6/Setup!$C$13),AH$7)</f>
        <v/>
      </c>
      <c r="CG524">
        <f>MIN(AI523*(1+AI$6/Setup!$C$13),AI$7)</f>
        <v/>
      </c>
      <c r="CH524">
        <f>MIN(AJ523*(1+AJ$6/Setup!$C$13),AJ$7)</f>
        <v/>
      </c>
      <c r="CI524">
        <f>MIN(AK523*(1+AK$6/Setup!$C$13),AK$7)</f>
        <v/>
      </c>
      <c r="CJ524">
        <f>MIN(AL523*(1+AL$6/Setup!$C$13),AL$7)</f>
        <v/>
      </c>
      <c r="CK524">
        <f>MIN(AM523*(1+AM$6/Setup!$C$13),AM$7)</f>
        <v/>
      </c>
      <c r="CL524">
        <f>MIN(AN523*(1+AN$6/Setup!$C$13),AN$7)</f>
        <v/>
      </c>
      <c r="CM524">
        <f>MIN(AO523*(1+AO$6/Setup!$C$13),AO$7)</f>
        <v/>
      </c>
      <c r="CN524">
        <f>MIN(AP523*(1+AP$6/Setup!$C$13),AP$7)</f>
        <v/>
      </c>
      <c r="CO524">
        <f>MIN(AQ523*(1+AQ$6/Setup!$C$13),AQ$7)</f>
        <v/>
      </c>
      <c r="CP524">
        <f>MIN(AR523*(1+AR$6/Setup!$C$13),AR$7)</f>
        <v/>
      </c>
      <c r="CQ524">
        <f>MIN(AS523*(1+AS$6/Setup!$C$13),AS$7)</f>
        <v/>
      </c>
      <c r="CR524">
        <f>MIN(AT523*(1+AT$6/Setup!$C$13),AT$7)</f>
        <v/>
      </c>
      <c r="CS524">
        <f>MIN(AU523*(1+AU$6/Setup!$C$13),AU$7)</f>
        <v/>
      </c>
      <c r="CT524">
        <f>MIN(AV523*(1+AV$6/Setup!$C$13),AV$7)</f>
        <v/>
      </c>
      <c r="CU524">
        <f>MIN(AW523*(1+AW$6/Setup!$C$13),AW$7)</f>
        <v/>
      </c>
      <c r="CV524">
        <f>MIN(AX523*(1+AX$6/Setup!$C$13),AX$7)</f>
        <v/>
      </c>
      <c r="CW524">
        <f>MIN(AY523*(1+AY$6/Setup!$C$13),AY$7)</f>
        <v/>
      </c>
      <c r="CX524">
        <f>MIN(AZ523*(1+AZ$6/Setup!$C$13),AZ$7)</f>
        <v/>
      </c>
      <c r="CY524">
        <f>MIN(BA523*(1+BA$6/Setup!$C$13),BA$7)</f>
        <v/>
      </c>
      <c r="CZ524">
        <f>MIN(BB523*(1+BB$6/Setup!$C$13),BB$7)</f>
        <v/>
      </c>
      <c r="DA524">
        <f>MIN(BC523*(1+BC$6/Setup!$C$13),BC$7)</f>
        <v/>
      </c>
      <c r="DB524">
        <f>MIN(BD523*(1+BD$6/Setup!$C$13),BD$7)</f>
        <v/>
      </c>
      <c r="DC524">
        <f>MIN(BE523*(1+BE$6/Setup!$C$13),BE$7)</f>
        <v/>
      </c>
      <c r="DD524">
        <f>MIN(BF523*(1+BF$6/Setup!$C$13),BF$7)</f>
        <v/>
      </c>
      <c r="DE524">
        <f>MIN(BG523*(1+BG$6/Setup!$C$13),BG$7)</f>
        <v/>
      </c>
      <c r="DF524">
        <f>MIN(BH523*(1+BH$6/Setup!$C$13),BH$7)</f>
        <v/>
      </c>
      <c r="DG524">
        <f>MIN(BI523*(1+BI$6/Setup!$C$13),BI$7)</f>
        <v/>
      </c>
      <c r="DH524">
        <f>MIN(BJ523*(1+BJ$6/Setup!$C$13),BJ$7)</f>
        <v/>
      </c>
      <c r="DI524">
        <f>MIN(BK523*(1+BK$6/Setup!$C$13),BK$7)</f>
        <v/>
      </c>
      <c r="DJ524">
        <f>MIN(BL523*(1+BL$6/Setup!$C$13),BL$7)</f>
        <v/>
      </c>
      <c r="DK524">
        <f>MIN(BM523*(1+BM$6/Setup!$C$13),BM$7)</f>
        <v/>
      </c>
      <c r="DL524">
        <f>MIN(BN523*(1+BN$6/Setup!$C$13),BN$7)</f>
        <v/>
      </c>
      <c r="DM524">
        <f>MIN(BO523*(1+BO$6/Setup!$C$13),BO$7)</f>
        <v/>
      </c>
      <c r="DN524">
        <f>MIN(BP523*(1+BP$6/Setup!$C$13),BP$7)</f>
        <v/>
      </c>
      <c r="DO524">
        <f>MIN(BQ523*(1+BQ$6/Setup!$C$13),BQ$7)</f>
        <v/>
      </c>
      <c r="DP524">
        <f>MIN(T523*(1+T$6/Setup!$C$13)-BR524,$H524)</f>
        <v/>
      </c>
      <c r="DQ524">
        <f>MIN(U523*(1+U$6/Setup!$C$13)-BS524,MAX(0,$H524-SUM($DP524:DP524)))</f>
        <v/>
      </c>
      <c r="DR524">
        <f>MIN(V523*(1+V$6/Setup!$C$13)-BT524,MAX(0,$H524-SUM($DP524:DQ524)))</f>
        <v/>
      </c>
      <c r="DS524">
        <f>MIN(W523*(1+W$6/Setup!$C$13)-BU524,MAX(0,$H524-SUM($DP524:DR524)))</f>
        <v/>
      </c>
      <c r="DT524">
        <f>MIN(X523*(1+X$6/Setup!$C$13)-BV524,MAX(0,$H524-SUM($DP524:DS524)))</f>
        <v/>
      </c>
      <c r="DU524">
        <f>MIN(Y523*(1+Y$6/Setup!$C$13)-BW524,MAX(0,$H524-SUM($DP524:DT524)))</f>
        <v/>
      </c>
      <c r="DV524">
        <f>MIN(Z523*(1+Z$6/Setup!$C$13)-BX524,MAX(0,$H524-SUM($DP524:DU524)))</f>
        <v/>
      </c>
      <c r="DW524">
        <f>MIN(AA523*(1+AA$6/Setup!$C$13)-BY524,MAX(0,$H524-SUM($DP524:DV524)))</f>
        <v/>
      </c>
      <c r="DX524">
        <f>MIN(AB523*(1+AB$6/Setup!$C$13)-BZ524,MAX(0,$H524-SUM($DP524:DW524)))</f>
        <v/>
      </c>
      <c r="DY524">
        <f>MIN(AC523*(1+AC$6/Setup!$C$13)-CA524,MAX(0,$H524-SUM($DP524:DX524)))</f>
        <v/>
      </c>
      <c r="DZ524">
        <f>MIN(AD523*(1+AD$6/Setup!$C$13)-CB524,MAX(0,$H524-SUM($DP524:DY524)))</f>
        <v/>
      </c>
      <c r="EA524">
        <f>MIN(AE523*(1+AE$6/Setup!$C$13)-CC524,MAX(0,$H524-SUM($DP524:DZ524)))</f>
        <v/>
      </c>
      <c r="EB524">
        <f>MIN(AF523*(1+AF$6/Setup!$C$13)-CD524,MAX(0,$H524-SUM($DP524:EA524)))</f>
        <v/>
      </c>
      <c r="EC524">
        <f>MIN(AG523*(1+AG$6/Setup!$C$13)-CE524,MAX(0,$H524-SUM($DP524:EB524)))</f>
        <v/>
      </c>
      <c r="ED524">
        <f>MIN(AH523*(1+AH$6/Setup!$C$13)-CF524,MAX(0,$H524-SUM($DP524:EC524)))</f>
        <v/>
      </c>
      <c r="EE524">
        <f>MIN(AI523*(1+AI$6/Setup!$C$13)-CG524,MAX(0,$H524-SUM($DP524:ED524)))</f>
        <v/>
      </c>
      <c r="EF524">
        <f>MIN(AJ523*(1+AJ$6/Setup!$C$13)-CH524,MAX(0,$H524-SUM($DP524:EE524)))</f>
        <v/>
      </c>
      <c r="EG524">
        <f>MIN(AK523*(1+AK$6/Setup!$C$13)-CI524,MAX(0,$H524-SUM($DP524:EF524)))</f>
        <v/>
      </c>
      <c r="EH524">
        <f>MIN(AL523*(1+AL$6/Setup!$C$13)-CJ524,MAX(0,$H524-SUM($DP524:EG524)))</f>
        <v/>
      </c>
      <c r="EI524">
        <f>MIN(AM523*(1+AM$6/Setup!$C$13)-CK524,MAX(0,$H524-SUM($DP524:EH524)))</f>
        <v/>
      </c>
      <c r="EJ524">
        <f>MIN(AN523*(1+AN$6/Setup!$C$13)-CL524,MAX(0,$H524-SUM($DP524:EI524)))</f>
        <v/>
      </c>
      <c r="EK524">
        <f>MIN(AO523*(1+AO$6/Setup!$C$13)-CM524,MAX(0,$H524-SUM($DP524:EJ524)))</f>
        <v/>
      </c>
      <c r="EL524">
        <f>MIN(AP523*(1+AP$6/Setup!$C$13)-CN524,MAX(0,$H524-SUM($DP524:EK524)))</f>
        <v/>
      </c>
      <c r="EM524">
        <f>MIN(AQ523*(1+AQ$6/Setup!$C$13)-CO524,MAX(0,$H524-SUM($DP524:EL524)))</f>
        <v/>
      </c>
      <c r="EN524">
        <f>MIN(AR523*(1+AR$6/Setup!$C$13)-CP524,MAX(0,$H524-SUM($DP524:EM524)))</f>
        <v/>
      </c>
      <c r="EO524">
        <f>MIN(AS523*(1+AS$6/Setup!$C$13)-CQ524,MAX(0,$H524-SUM($DP524:EN524)))</f>
        <v/>
      </c>
      <c r="EP524">
        <f>MIN(AT523*(1+AT$6/Setup!$C$13)-CR524,MAX(0,$H524-SUM($DP524:EO524)))</f>
        <v/>
      </c>
      <c r="EQ524">
        <f>MIN(AU523*(1+AU$6/Setup!$C$13)-CS524,MAX(0,$H524-SUM($DP524:EP524)))</f>
        <v/>
      </c>
      <c r="ER524">
        <f>MIN(AV523*(1+AV$6/Setup!$C$13)-CT524,MAX(0,$H524-SUM($DP524:EQ524)))</f>
        <v/>
      </c>
      <c r="ES524">
        <f>MIN(AW523*(1+AW$6/Setup!$C$13)-CU524,MAX(0,$H524-SUM($DP524:ER524)))</f>
        <v/>
      </c>
      <c r="ET524">
        <f>MIN(AX523*(1+AX$6/Setup!$C$13)-CV524,MAX(0,$H524-SUM($DP524:ES524)))</f>
        <v/>
      </c>
      <c r="EU524">
        <f>MIN(AY523*(1+AY$6/Setup!$C$13)-CW524,MAX(0,$H524-SUM($DP524:ET524)))</f>
        <v/>
      </c>
      <c r="EV524">
        <f>MIN(AZ523*(1+AZ$6/Setup!$C$13)-CX524,MAX(0,$H524-SUM($DP524:EU524)))</f>
        <v/>
      </c>
      <c r="EW524">
        <f>MIN(BA523*(1+BA$6/Setup!$C$13)-CY524,MAX(0,$H524-SUM($DP524:EV524)))</f>
        <v/>
      </c>
      <c r="EX524">
        <f>MIN(BB523*(1+BB$6/Setup!$C$13)-CZ524,MAX(0,$H524-SUM($DP524:EW524)))</f>
        <v/>
      </c>
      <c r="EY524">
        <f>MIN(BC523*(1+BC$6/Setup!$C$13)-DA524,MAX(0,$H524-SUM($DP524:EX524)))</f>
        <v/>
      </c>
      <c r="EZ524">
        <f>MIN(BD523*(1+BD$6/Setup!$C$13)-DB524,MAX(0,$H524-SUM($DP524:EY524)))</f>
        <v/>
      </c>
      <c r="FA524">
        <f>MIN(BE523*(1+BE$6/Setup!$C$13)-DC524,MAX(0,$H524-SUM($DP524:EZ524)))</f>
        <v/>
      </c>
      <c r="FB524">
        <f>MIN(BF523*(1+BF$6/Setup!$C$13)-DD524,MAX(0,$H524-SUM($DP524:FA524)))</f>
        <v/>
      </c>
      <c r="FC524">
        <f>MIN(BG523*(1+BG$6/Setup!$C$13)-DE524,MAX(0,$H524-SUM($DP524:FB524)))</f>
        <v/>
      </c>
      <c r="FD524">
        <f>MIN(BH523*(1+BH$6/Setup!$C$13)-DF524,MAX(0,$H524-SUM($DP524:FC524)))</f>
        <v/>
      </c>
      <c r="FE524">
        <f>MIN(BI523*(1+BI$6/Setup!$C$13)-DG524,MAX(0,$H524-SUM($DP524:FD524)))</f>
        <v/>
      </c>
      <c r="FF524">
        <f>MIN(BJ523*(1+BJ$6/Setup!$C$13)-DH524,MAX(0,$H524-SUM($DP524:FE524)))</f>
        <v/>
      </c>
      <c r="FG524">
        <f>MIN(BK523*(1+BK$6/Setup!$C$13)-DI524,MAX(0,$H524-SUM($DP524:FF524)))</f>
        <v/>
      </c>
      <c r="FH524">
        <f>MIN(BL523*(1+BL$6/Setup!$C$13)-DJ524,MAX(0,$H524-SUM($DP524:FG524)))</f>
        <v/>
      </c>
      <c r="FI524">
        <f>MIN(BM523*(1+BM$6/Setup!$C$13)-DK524,MAX(0,$H524-SUM($DP524:FH524)))</f>
        <v/>
      </c>
      <c r="FJ524">
        <f>MIN(BN523*(1+BN$6/Setup!$C$13)-DL524,MAX(0,$H524-SUM($DP524:FI524)))</f>
        <v/>
      </c>
      <c r="FK524">
        <f>MIN(BO523*(1+BO$6/Setup!$C$13)-DM524,MAX(0,$H524-SUM($DP524:FJ524)))</f>
        <v/>
      </c>
      <c r="FL524">
        <f>MIN(BP523*(1+BP$6/Setup!$C$13)-DN524,MAX(0,$H524-SUM($DP524:FK524)))</f>
        <v/>
      </c>
      <c r="FM524">
        <f>MIN(BQ523*(1+BQ$6/Setup!$C$13)-DO524,MAX(0,$H524-SUM($DP524:FL524)))</f>
        <v/>
      </c>
    </row>
    <row r="525">
      <c r="A525">
        <f>A524+1</f>
        <v/>
      </c>
      <c r="B525">
        <f>IF(Setup!$C$6="Every week",Setup!$C$7+7*(A525-1),IF(Setup!$C$6="Every 2 weeks",Setup!$C$7+14*(A525-1),IF(Setup!$C$6="Every month",EDATE(Setup!$C$7,A525-1),EOMONTH(Setup!$C$7,INT((A525-1+Setup!$C$20)/2)-1)+MIN(IF(MOD(A525-1+Setup!$C$20,2)=0,Setup!$C$18,Setup!$C$19),DAY(EOMONTH(Setup!$C$7,INT((A525-1+Setup!$C$20)/2)))))))</f>
        <v/>
      </c>
      <c r="C525">
        <f>N('Paycheck Plan'!J521)</f>
        <v/>
      </c>
      <c r="D525">
        <f>N('Paycheck Plan'!K521)</f>
        <v/>
      </c>
      <c r="E525">
        <f>MIN(MAX(0,Setup!$C$10-F524),MAX(0,Setup!$C$8+C525-G525))</f>
        <v/>
      </c>
      <c r="F525">
        <f>F524+E525</f>
        <v/>
      </c>
      <c r="G525">
        <f>MIN(Setup!$C$14,MAX(0,Setup!$C$8+C525))</f>
        <v/>
      </c>
      <c r="H525">
        <f>MAX(0,Setup!$C$8+C525-G525-E525)+SUM($T$7:$BQ$7)-SUM(BR525:DO525)</f>
        <v/>
      </c>
      <c r="I525">
        <f>SUMPRODUCT(T524:BQ524,$T$6:$BQ$6)/Setup!$C$13</f>
        <v/>
      </c>
      <c r="J525">
        <f>SUM(T525:BQ525)</f>
        <v/>
      </c>
      <c r="K525">
        <f>IF(MAX(DP525:FM525)&gt;0,MATCH(MAX(DP525:FM525),DP525:FM525,0),1)</f>
        <v/>
      </c>
      <c r="T525">
        <f>MAX(0,T524*(1+T$6/Setup!$C$13)-BR525-DP525)+IF($K525=1,$D525,0)</f>
        <v/>
      </c>
      <c r="U525">
        <f>MAX(0,U524*(1+U$6/Setup!$C$13)-BS525-DQ525)+IF($K525=2,$D525,0)</f>
        <v/>
      </c>
      <c r="V525">
        <f>MAX(0,V524*(1+V$6/Setup!$C$13)-BT525-DR525)+IF($K525=3,$D525,0)</f>
        <v/>
      </c>
      <c r="W525">
        <f>MAX(0,W524*(1+W$6/Setup!$C$13)-BU525-DS525)+IF($K525=4,$D525,0)</f>
        <v/>
      </c>
      <c r="X525">
        <f>MAX(0,X524*(1+X$6/Setup!$C$13)-BV525-DT525)+IF($K525=5,$D525,0)</f>
        <v/>
      </c>
      <c r="Y525">
        <f>MAX(0,Y524*(1+Y$6/Setup!$C$13)-BW525-DU525)+IF($K525=6,$D525,0)</f>
        <v/>
      </c>
      <c r="Z525">
        <f>MAX(0,Z524*(1+Z$6/Setup!$C$13)-BX525-DV525)+IF($K525=7,$D525,0)</f>
        <v/>
      </c>
      <c r="AA525">
        <f>MAX(0,AA524*(1+AA$6/Setup!$C$13)-BY525-DW525)+IF($K525=8,$D525,0)</f>
        <v/>
      </c>
      <c r="AB525">
        <f>MAX(0,AB524*(1+AB$6/Setup!$C$13)-BZ525-DX525)+IF($K525=9,$D525,0)</f>
        <v/>
      </c>
      <c r="AC525">
        <f>MAX(0,AC524*(1+AC$6/Setup!$C$13)-CA525-DY525)+IF($K525=10,$D525,0)</f>
        <v/>
      </c>
      <c r="AD525">
        <f>MAX(0,AD524*(1+AD$6/Setup!$C$13)-CB525-DZ525)+IF($K525=11,$D525,0)</f>
        <v/>
      </c>
      <c r="AE525">
        <f>MAX(0,AE524*(1+AE$6/Setup!$C$13)-CC525-EA525)+IF($K525=12,$D525,0)</f>
        <v/>
      </c>
      <c r="AF525">
        <f>MAX(0,AF524*(1+AF$6/Setup!$C$13)-CD525-EB525)+IF($K525=13,$D525,0)</f>
        <v/>
      </c>
      <c r="AG525">
        <f>MAX(0,AG524*(1+AG$6/Setup!$C$13)-CE525-EC525)+IF($K525=14,$D525,0)</f>
        <v/>
      </c>
      <c r="AH525">
        <f>MAX(0,AH524*(1+AH$6/Setup!$C$13)-CF525-ED525)+IF($K525=15,$D525,0)</f>
        <v/>
      </c>
      <c r="AI525">
        <f>MAX(0,AI524*(1+AI$6/Setup!$C$13)-CG525-EE525)+IF($K525=16,$D525,0)</f>
        <v/>
      </c>
      <c r="AJ525">
        <f>MAX(0,AJ524*(1+AJ$6/Setup!$C$13)-CH525-EF525)+IF($K525=17,$D525,0)</f>
        <v/>
      </c>
      <c r="AK525">
        <f>MAX(0,AK524*(1+AK$6/Setup!$C$13)-CI525-EG525)+IF($K525=18,$D525,0)</f>
        <v/>
      </c>
      <c r="AL525">
        <f>MAX(0,AL524*(1+AL$6/Setup!$C$13)-CJ525-EH525)+IF($K525=19,$D525,0)</f>
        <v/>
      </c>
      <c r="AM525">
        <f>MAX(0,AM524*(1+AM$6/Setup!$C$13)-CK525-EI525)+IF($K525=20,$D525,0)</f>
        <v/>
      </c>
      <c r="AN525">
        <f>MAX(0,AN524*(1+AN$6/Setup!$C$13)-CL525-EJ525)+IF($K525=21,$D525,0)</f>
        <v/>
      </c>
      <c r="AO525">
        <f>MAX(0,AO524*(1+AO$6/Setup!$C$13)-CM525-EK525)+IF($K525=22,$D525,0)</f>
        <v/>
      </c>
      <c r="AP525">
        <f>MAX(0,AP524*(1+AP$6/Setup!$C$13)-CN525-EL525)+IF($K525=23,$D525,0)</f>
        <v/>
      </c>
      <c r="AQ525">
        <f>MAX(0,AQ524*(1+AQ$6/Setup!$C$13)-CO525-EM525)+IF($K525=24,$D525,0)</f>
        <v/>
      </c>
      <c r="AR525">
        <f>MAX(0,AR524*(1+AR$6/Setup!$C$13)-CP525-EN525)+IF($K525=25,$D525,0)</f>
        <v/>
      </c>
      <c r="AS525">
        <f>MAX(0,AS524*(1+AS$6/Setup!$C$13)-CQ525-EO525)+IF($K525=26,$D525,0)</f>
        <v/>
      </c>
      <c r="AT525">
        <f>MAX(0,AT524*(1+AT$6/Setup!$C$13)-CR525-EP525)+IF($K525=27,$D525,0)</f>
        <v/>
      </c>
      <c r="AU525">
        <f>MAX(0,AU524*(1+AU$6/Setup!$C$13)-CS525-EQ525)+IF($K525=28,$D525,0)</f>
        <v/>
      </c>
      <c r="AV525">
        <f>MAX(0,AV524*(1+AV$6/Setup!$C$13)-CT525-ER525)+IF($K525=29,$D525,0)</f>
        <v/>
      </c>
      <c r="AW525">
        <f>MAX(0,AW524*(1+AW$6/Setup!$C$13)-CU525-ES525)+IF($K525=30,$D525,0)</f>
        <v/>
      </c>
      <c r="AX525">
        <f>MAX(0,AX524*(1+AX$6/Setup!$C$13)-CV525-ET525)+IF($K525=31,$D525,0)</f>
        <v/>
      </c>
      <c r="AY525">
        <f>MAX(0,AY524*(1+AY$6/Setup!$C$13)-CW525-EU525)+IF($K525=32,$D525,0)</f>
        <v/>
      </c>
      <c r="AZ525">
        <f>MAX(0,AZ524*(1+AZ$6/Setup!$C$13)-CX525-EV525)+IF($K525=33,$D525,0)</f>
        <v/>
      </c>
      <c r="BA525">
        <f>MAX(0,BA524*(1+BA$6/Setup!$C$13)-CY525-EW525)+IF($K525=34,$D525,0)</f>
        <v/>
      </c>
      <c r="BB525">
        <f>MAX(0,BB524*(1+BB$6/Setup!$C$13)-CZ525-EX525)+IF($K525=35,$D525,0)</f>
        <v/>
      </c>
      <c r="BC525">
        <f>MAX(0,BC524*(1+BC$6/Setup!$C$13)-DA525-EY525)+IF($K525=36,$D525,0)</f>
        <v/>
      </c>
      <c r="BD525">
        <f>MAX(0,BD524*(1+BD$6/Setup!$C$13)-DB525-EZ525)+IF($K525=37,$D525,0)</f>
        <v/>
      </c>
      <c r="BE525">
        <f>MAX(0,BE524*(1+BE$6/Setup!$C$13)-DC525-FA525)+IF($K525=38,$D525,0)</f>
        <v/>
      </c>
      <c r="BF525">
        <f>MAX(0,BF524*(1+BF$6/Setup!$C$13)-DD525-FB525)+IF($K525=39,$D525,0)</f>
        <v/>
      </c>
      <c r="BG525">
        <f>MAX(0,BG524*(1+BG$6/Setup!$C$13)-DE525-FC525)+IF($K525=40,$D525,0)</f>
        <v/>
      </c>
      <c r="BH525">
        <f>MAX(0,BH524*(1+BH$6/Setup!$C$13)-DF525-FD525)+IF($K525=41,$D525,0)</f>
        <v/>
      </c>
      <c r="BI525">
        <f>MAX(0,BI524*(1+BI$6/Setup!$C$13)-DG525-FE525)+IF($K525=42,$D525,0)</f>
        <v/>
      </c>
      <c r="BJ525">
        <f>MAX(0,BJ524*(1+BJ$6/Setup!$C$13)-DH525-FF525)+IF($K525=43,$D525,0)</f>
        <v/>
      </c>
      <c r="BK525">
        <f>MAX(0,BK524*(1+BK$6/Setup!$C$13)-DI525-FG525)+IF($K525=44,$D525,0)</f>
        <v/>
      </c>
      <c r="BL525">
        <f>MAX(0,BL524*(1+BL$6/Setup!$C$13)-DJ525-FH525)+IF($K525=45,$D525,0)</f>
        <v/>
      </c>
      <c r="BM525">
        <f>MAX(0,BM524*(1+BM$6/Setup!$C$13)-DK525-FI525)+IF($K525=46,$D525,0)</f>
        <v/>
      </c>
      <c r="BN525">
        <f>MAX(0,BN524*(1+BN$6/Setup!$C$13)-DL525-FJ525)+IF($K525=47,$D525,0)</f>
        <v/>
      </c>
      <c r="BO525">
        <f>MAX(0,BO524*(1+BO$6/Setup!$C$13)-DM525-FK525)+IF($K525=48,$D525,0)</f>
        <v/>
      </c>
      <c r="BP525">
        <f>MAX(0,BP524*(1+BP$6/Setup!$C$13)-DN525-FL525)+IF($K525=49,$D525,0)</f>
        <v/>
      </c>
      <c r="BQ525">
        <f>MAX(0,BQ524*(1+BQ$6/Setup!$C$13)-DO525-FM525)+IF($K525=50,$D525,0)</f>
        <v/>
      </c>
      <c r="BR525">
        <f>MIN(T524*(1+T$6/Setup!$C$13),T$7)</f>
        <v/>
      </c>
      <c r="BS525">
        <f>MIN(U524*(1+U$6/Setup!$C$13),U$7)</f>
        <v/>
      </c>
      <c r="BT525">
        <f>MIN(V524*(1+V$6/Setup!$C$13),V$7)</f>
        <v/>
      </c>
      <c r="BU525">
        <f>MIN(W524*(1+W$6/Setup!$C$13),W$7)</f>
        <v/>
      </c>
      <c r="BV525">
        <f>MIN(X524*(1+X$6/Setup!$C$13),X$7)</f>
        <v/>
      </c>
      <c r="BW525">
        <f>MIN(Y524*(1+Y$6/Setup!$C$13),Y$7)</f>
        <v/>
      </c>
      <c r="BX525">
        <f>MIN(Z524*(1+Z$6/Setup!$C$13),Z$7)</f>
        <v/>
      </c>
      <c r="BY525">
        <f>MIN(AA524*(1+AA$6/Setup!$C$13),AA$7)</f>
        <v/>
      </c>
      <c r="BZ525">
        <f>MIN(AB524*(1+AB$6/Setup!$C$13),AB$7)</f>
        <v/>
      </c>
      <c r="CA525">
        <f>MIN(AC524*(1+AC$6/Setup!$C$13),AC$7)</f>
        <v/>
      </c>
      <c r="CB525">
        <f>MIN(AD524*(1+AD$6/Setup!$C$13),AD$7)</f>
        <v/>
      </c>
      <c r="CC525">
        <f>MIN(AE524*(1+AE$6/Setup!$C$13),AE$7)</f>
        <v/>
      </c>
      <c r="CD525">
        <f>MIN(AF524*(1+AF$6/Setup!$C$13),AF$7)</f>
        <v/>
      </c>
      <c r="CE525">
        <f>MIN(AG524*(1+AG$6/Setup!$C$13),AG$7)</f>
        <v/>
      </c>
      <c r="CF525">
        <f>MIN(AH524*(1+AH$6/Setup!$C$13),AH$7)</f>
        <v/>
      </c>
      <c r="CG525">
        <f>MIN(AI524*(1+AI$6/Setup!$C$13),AI$7)</f>
        <v/>
      </c>
      <c r="CH525">
        <f>MIN(AJ524*(1+AJ$6/Setup!$C$13),AJ$7)</f>
        <v/>
      </c>
      <c r="CI525">
        <f>MIN(AK524*(1+AK$6/Setup!$C$13),AK$7)</f>
        <v/>
      </c>
      <c r="CJ525">
        <f>MIN(AL524*(1+AL$6/Setup!$C$13),AL$7)</f>
        <v/>
      </c>
      <c r="CK525">
        <f>MIN(AM524*(1+AM$6/Setup!$C$13),AM$7)</f>
        <v/>
      </c>
      <c r="CL525">
        <f>MIN(AN524*(1+AN$6/Setup!$C$13),AN$7)</f>
        <v/>
      </c>
      <c r="CM525">
        <f>MIN(AO524*(1+AO$6/Setup!$C$13),AO$7)</f>
        <v/>
      </c>
      <c r="CN525">
        <f>MIN(AP524*(1+AP$6/Setup!$C$13),AP$7)</f>
        <v/>
      </c>
      <c r="CO525">
        <f>MIN(AQ524*(1+AQ$6/Setup!$C$13),AQ$7)</f>
        <v/>
      </c>
      <c r="CP525">
        <f>MIN(AR524*(1+AR$6/Setup!$C$13),AR$7)</f>
        <v/>
      </c>
      <c r="CQ525">
        <f>MIN(AS524*(1+AS$6/Setup!$C$13),AS$7)</f>
        <v/>
      </c>
      <c r="CR525">
        <f>MIN(AT524*(1+AT$6/Setup!$C$13),AT$7)</f>
        <v/>
      </c>
      <c r="CS525">
        <f>MIN(AU524*(1+AU$6/Setup!$C$13),AU$7)</f>
        <v/>
      </c>
      <c r="CT525">
        <f>MIN(AV524*(1+AV$6/Setup!$C$13),AV$7)</f>
        <v/>
      </c>
      <c r="CU525">
        <f>MIN(AW524*(1+AW$6/Setup!$C$13),AW$7)</f>
        <v/>
      </c>
      <c r="CV525">
        <f>MIN(AX524*(1+AX$6/Setup!$C$13),AX$7)</f>
        <v/>
      </c>
      <c r="CW525">
        <f>MIN(AY524*(1+AY$6/Setup!$C$13),AY$7)</f>
        <v/>
      </c>
      <c r="CX525">
        <f>MIN(AZ524*(1+AZ$6/Setup!$C$13),AZ$7)</f>
        <v/>
      </c>
      <c r="CY525">
        <f>MIN(BA524*(1+BA$6/Setup!$C$13),BA$7)</f>
        <v/>
      </c>
      <c r="CZ525">
        <f>MIN(BB524*(1+BB$6/Setup!$C$13),BB$7)</f>
        <v/>
      </c>
      <c r="DA525">
        <f>MIN(BC524*(1+BC$6/Setup!$C$13),BC$7)</f>
        <v/>
      </c>
      <c r="DB525">
        <f>MIN(BD524*(1+BD$6/Setup!$C$13),BD$7)</f>
        <v/>
      </c>
      <c r="DC525">
        <f>MIN(BE524*(1+BE$6/Setup!$C$13),BE$7)</f>
        <v/>
      </c>
      <c r="DD525">
        <f>MIN(BF524*(1+BF$6/Setup!$C$13),BF$7)</f>
        <v/>
      </c>
      <c r="DE525">
        <f>MIN(BG524*(1+BG$6/Setup!$C$13),BG$7)</f>
        <v/>
      </c>
      <c r="DF525">
        <f>MIN(BH524*(1+BH$6/Setup!$C$13),BH$7)</f>
        <v/>
      </c>
      <c r="DG525">
        <f>MIN(BI524*(1+BI$6/Setup!$C$13),BI$7)</f>
        <v/>
      </c>
      <c r="DH525">
        <f>MIN(BJ524*(1+BJ$6/Setup!$C$13),BJ$7)</f>
        <v/>
      </c>
      <c r="DI525">
        <f>MIN(BK524*(1+BK$6/Setup!$C$13),BK$7)</f>
        <v/>
      </c>
      <c r="DJ525">
        <f>MIN(BL524*(1+BL$6/Setup!$C$13),BL$7)</f>
        <v/>
      </c>
      <c r="DK525">
        <f>MIN(BM524*(1+BM$6/Setup!$C$13),BM$7)</f>
        <v/>
      </c>
      <c r="DL525">
        <f>MIN(BN524*(1+BN$6/Setup!$C$13),BN$7)</f>
        <v/>
      </c>
      <c r="DM525">
        <f>MIN(BO524*(1+BO$6/Setup!$C$13),BO$7)</f>
        <v/>
      </c>
      <c r="DN525">
        <f>MIN(BP524*(1+BP$6/Setup!$C$13),BP$7)</f>
        <v/>
      </c>
      <c r="DO525">
        <f>MIN(BQ524*(1+BQ$6/Setup!$C$13),BQ$7)</f>
        <v/>
      </c>
      <c r="DP525">
        <f>MIN(T524*(1+T$6/Setup!$C$13)-BR525,$H525)</f>
        <v/>
      </c>
      <c r="DQ525">
        <f>MIN(U524*(1+U$6/Setup!$C$13)-BS525,MAX(0,$H525-SUM($DP525:DP525)))</f>
        <v/>
      </c>
      <c r="DR525">
        <f>MIN(V524*(1+V$6/Setup!$C$13)-BT525,MAX(0,$H525-SUM($DP525:DQ525)))</f>
        <v/>
      </c>
      <c r="DS525">
        <f>MIN(W524*(1+W$6/Setup!$C$13)-BU525,MAX(0,$H525-SUM($DP525:DR525)))</f>
        <v/>
      </c>
      <c r="DT525">
        <f>MIN(X524*(1+X$6/Setup!$C$13)-BV525,MAX(0,$H525-SUM($DP525:DS525)))</f>
        <v/>
      </c>
      <c r="DU525">
        <f>MIN(Y524*(1+Y$6/Setup!$C$13)-BW525,MAX(0,$H525-SUM($DP525:DT525)))</f>
        <v/>
      </c>
      <c r="DV525">
        <f>MIN(Z524*(1+Z$6/Setup!$C$13)-BX525,MAX(0,$H525-SUM($DP525:DU525)))</f>
        <v/>
      </c>
      <c r="DW525">
        <f>MIN(AA524*(1+AA$6/Setup!$C$13)-BY525,MAX(0,$H525-SUM($DP525:DV525)))</f>
        <v/>
      </c>
      <c r="DX525">
        <f>MIN(AB524*(1+AB$6/Setup!$C$13)-BZ525,MAX(0,$H525-SUM($DP525:DW525)))</f>
        <v/>
      </c>
      <c r="DY525">
        <f>MIN(AC524*(1+AC$6/Setup!$C$13)-CA525,MAX(0,$H525-SUM($DP525:DX525)))</f>
        <v/>
      </c>
      <c r="DZ525">
        <f>MIN(AD524*(1+AD$6/Setup!$C$13)-CB525,MAX(0,$H525-SUM($DP525:DY525)))</f>
        <v/>
      </c>
      <c r="EA525">
        <f>MIN(AE524*(1+AE$6/Setup!$C$13)-CC525,MAX(0,$H525-SUM($DP525:DZ525)))</f>
        <v/>
      </c>
      <c r="EB525">
        <f>MIN(AF524*(1+AF$6/Setup!$C$13)-CD525,MAX(0,$H525-SUM($DP525:EA525)))</f>
        <v/>
      </c>
      <c r="EC525">
        <f>MIN(AG524*(1+AG$6/Setup!$C$13)-CE525,MAX(0,$H525-SUM($DP525:EB525)))</f>
        <v/>
      </c>
      <c r="ED525">
        <f>MIN(AH524*(1+AH$6/Setup!$C$13)-CF525,MAX(0,$H525-SUM($DP525:EC525)))</f>
        <v/>
      </c>
      <c r="EE525">
        <f>MIN(AI524*(1+AI$6/Setup!$C$13)-CG525,MAX(0,$H525-SUM($DP525:ED525)))</f>
        <v/>
      </c>
      <c r="EF525">
        <f>MIN(AJ524*(1+AJ$6/Setup!$C$13)-CH525,MAX(0,$H525-SUM($DP525:EE525)))</f>
        <v/>
      </c>
      <c r="EG525">
        <f>MIN(AK524*(1+AK$6/Setup!$C$13)-CI525,MAX(0,$H525-SUM($DP525:EF525)))</f>
        <v/>
      </c>
      <c r="EH525">
        <f>MIN(AL524*(1+AL$6/Setup!$C$13)-CJ525,MAX(0,$H525-SUM($DP525:EG525)))</f>
        <v/>
      </c>
      <c r="EI525">
        <f>MIN(AM524*(1+AM$6/Setup!$C$13)-CK525,MAX(0,$H525-SUM($DP525:EH525)))</f>
        <v/>
      </c>
      <c r="EJ525">
        <f>MIN(AN524*(1+AN$6/Setup!$C$13)-CL525,MAX(0,$H525-SUM($DP525:EI525)))</f>
        <v/>
      </c>
      <c r="EK525">
        <f>MIN(AO524*(1+AO$6/Setup!$C$13)-CM525,MAX(0,$H525-SUM($DP525:EJ525)))</f>
        <v/>
      </c>
      <c r="EL525">
        <f>MIN(AP524*(1+AP$6/Setup!$C$13)-CN525,MAX(0,$H525-SUM($DP525:EK525)))</f>
        <v/>
      </c>
      <c r="EM525">
        <f>MIN(AQ524*(1+AQ$6/Setup!$C$13)-CO525,MAX(0,$H525-SUM($DP525:EL525)))</f>
        <v/>
      </c>
      <c r="EN525">
        <f>MIN(AR524*(1+AR$6/Setup!$C$13)-CP525,MAX(0,$H525-SUM($DP525:EM525)))</f>
        <v/>
      </c>
      <c r="EO525">
        <f>MIN(AS524*(1+AS$6/Setup!$C$13)-CQ525,MAX(0,$H525-SUM($DP525:EN525)))</f>
        <v/>
      </c>
      <c r="EP525">
        <f>MIN(AT524*(1+AT$6/Setup!$C$13)-CR525,MAX(0,$H525-SUM($DP525:EO525)))</f>
        <v/>
      </c>
      <c r="EQ525">
        <f>MIN(AU524*(1+AU$6/Setup!$C$13)-CS525,MAX(0,$H525-SUM($DP525:EP525)))</f>
        <v/>
      </c>
      <c r="ER525">
        <f>MIN(AV524*(1+AV$6/Setup!$C$13)-CT525,MAX(0,$H525-SUM($DP525:EQ525)))</f>
        <v/>
      </c>
      <c r="ES525">
        <f>MIN(AW524*(1+AW$6/Setup!$C$13)-CU525,MAX(0,$H525-SUM($DP525:ER525)))</f>
        <v/>
      </c>
      <c r="ET525">
        <f>MIN(AX524*(1+AX$6/Setup!$C$13)-CV525,MAX(0,$H525-SUM($DP525:ES525)))</f>
        <v/>
      </c>
      <c r="EU525">
        <f>MIN(AY524*(1+AY$6/Setup!$C$13)-CW525,MAX(0,$H525-SUM($DP525:ET525)))</f>
        <v/>
      </c>
      <c r="EV525">
        <f>MIN(AZ524*(1+AZ$6/Setup!$C$13)-CX525,MAX(0,$H525-SUM($DP525:EU525)))</f>
        <v/>
      </c>
      <c r="EW525">
        <f>MIN(BA524*(1+BA$6/Setup!$C$13)-CY525,MAX(0,$H525-SUM($DP525:EV525)))</f>
        <v/>
      </c>
      <c r="EX525">
        <f>MIN(BB524*(1+BB$6/Setup!$C$13)-CZ525,MAX(0,$H525-SUM($DP525:EW525)))</f>
        <v/>
      </c>
      <c r="EY525">
        <f>MIN(BC524*(1+BC$6/Setup!$C$13)-DA525,MAX(0,$H525-SUM($DP525:EX525)))</f>
        <v/>
      </c>
      <c r="EZ525">
        <f>MIN(BD524*(1+BD$6/Setup!$C$13)-DB525,MAX(0,$H525-SUM($DP525:EY525)))</f>
        <v/>
      </c>
      <c r="FA525">
        <f>MIN(BE524*(1+BE$6/Setup!$C$13)-DC525,MAX(0,$H525-SUM($DP525:EZ525)))</f>
        <v/>
      </c>
      <c r="FB525">
        <f>MIN(BF524*(1+BF$6/Setup!$C$13)-DD525,MAX(0,$H525-SUM($DP525:FA525)))</f>
        <v/>
      </c>
      <c r="FC525">
        <f>MIN(BG524*(1+BG$6/Setup!$C$13)-DE525,MAX(0,$H525-SUM($DP525:FB525)))</f>
        <v/>
      </c>
      <c r="FD525">
        <f>MIN(BH524*(1+BH$6/Setup!$C$13)-DF525,MAX(0,$H525-SUM($DP525:FC525)))</f>
        <v/>
      </c>
      <c r="FE525">
        <f>MIN(BI524*(1+BI$6/Setup!$C$13)-DG525,MAX(0,$H525-SUM($DP525:FD525)))</f>
        <v/>
      </c>
      <c r="FF525">
        <f>MIN(BJ524*(1+BJ$6/Setup!$C$13)-DH525,MAX(0,$H525-SUM($DP525:FE525)))</f>
        <v/>
      </c>
      <c r="FG525">
        <f>MIN(BK524*(1+BK$6/Setup!$C$13)-DI525,MAX(0,$H525-SUM($DP525:FF525)))</f>
        <v/>
      </c>
      <c r="FH525">
        <f>MIN(BL524*(1+BL$6/Setup!$C$13)-DJ525,MAX(0,$H525-SUM($DP525:FG525)))</f>
        <v/>
      </c>
      <c r="FI525">
        <f>MIN(BM524*(1+BM$6/Setup!$C$13)-DK525,MAX(0,$H525-SUM($DP525:FH525)))</f>
        <v/>
      </c>
      <c r="FJ525">
        <f>MIN(BN524*(1+BN$6/Setup!$C$13)-DL525,MAX(0,$H525-SUM($DP525:FI525)))</f>
        <v/>
      </c>
      <c r="FK525">
        <f>MIN(BO524*(1+BO$6/Setup!$C$13)-DM525,MAX(0,$H525-SUM($DP525:FJ525)))</f>
        <v/>
      </c>
      <c r="FL525">
        <f>MIN(BP524*(1+BP$6/Setup!$C$13)-DN525,MAX(0,$H525-SUM($DP525:FK525)))</f>
        <v/>
      </c>
      <c r="FM525">
        <f>MIN(BQ524*(1+BQ$6/Setup!$C$13)-DO525,MAX(0,$H525-SUM($DP525:FL525)))</f>
        <v/>
      </c>
    </row>
    <row r="526">
      <c r="A526">
        <f>A525+1</f>
        <v/>
      </c>
      <c r="B526">
        <f>IF(Setup!$C$6="Every week",Setup!$C$7+7*(A526-1),IF(Setup!$C$6="Every 2 weeks",Setup!$C$7+14*(A526-1),IF(Setup!$C$6="Every month",EDATE(Setup!$C$7,A526-1),EOMONTH(Setup!$C$7,INT((A526-1+Setup!$C$20)/2)-1)+MIN(IF(MOD(A526-1+Setup!$C$20,2)=0,Setup!$C$18,Setup!$C$19),DAY(EOMONTH(Setup!$C$7,INT((A526-1+Setup!$C$20)/2)))))))</f>
        <v/>
      </c>
      <c r="C526">
        <f>N('Paycheck Plan'!J522)</f>
        <v/>
      </c>
      <c r="D526">
        <f>N('Paycheck Plan'!K522)</f>
        <v/>
      </c>
      <c r="E526">
        <f>MIN(MAX(0,Setup!$C$10-F525),MAX(0,Setup!$C$8+C526-G526))</f>
        <v/>
      </c>
      <c r="F526">
        <f>F525+E526</f>
        <v/>
      </c>
      <c r="G526">
        <f>MIN(Setup!$C$14,MAX(0,Setup!$C$8+C526))</f>
        <v/>
      </c>
      <c r="H526">
        <f>MAX(0,Setup!$C$8+C526-G526-E526)+SUM($T$7:$BQ$7)-SUM(BR526:DO526)</f>
        <v/>
      </c>
      <c r="I526">
        <f>SUMPRODUCT(T525:BQ525,$T$6:$BQ$6)/Setup!$C$13</f>
        <v/>
      </c>
      <c r="J526">
        <f>SUM(T526:BQ526)</f>
        <v/>
      </c>
      <c r="K526">
        <f>IF(MAX(DP526:FM526)&gt;0,MATCH(MAX(DP526:FM526),DP526:FM526,0),1)</f>
        <v/>
      </c>
      <c r="T526">
        <f>MAX(0,T525*(1+T$6/Setup!$C$13)-BR526-DP526)+IF($K526=1,$D526,0)</f>
        <v/>
      </c>
      <c r="U526">
        <f>MAX(0,U525*(1+U$6/Setup!$C$13)-BS526-DQ526)+IF($K526=2,$D526,0)</f>
        <v/>
      </c>
      <c r="V526">
        <f>MAX(0,V525*(1+V$6/Setup!$C$13)-BT526-DR526)+IF($K526=3,$D526,0)</f>
        <v/>
      </c>
      <c r="W526">
        <f>MAX(0,W525*(1+W$6/Setup!$C$13)-BU526-DS526)+IF($K526=4,$D526,0)</f>
        <v/>
      </c>
      <c r="X526">
        <f>MAX(0,X525*(1+X$6/Setup!$C$13)-BV526-DT526)+IF($K526=5,$D526,0)</f>
        <v/>
      </c>
      <c r="Y526">
        <f>MAX(0,Y525*(1+Y$6/Setup!$C$13)-BW526-DU526)+IF($K526=6,$D526,0)</f>
        <v/>
      </c>
      <c r="Z526">
        <f>MAX(0,Z525*(1+Z$6/Setup!$C$13)-BX526-DV526)+IF($K526=7,$D526,0)</f>
        <v/>
      </c>
      <c r="AA526">
        <f>MAX(0,AA525*(1+AA$6/Setup!$C$13)-BY526-DW526)+IF($K526=8,$D526,0)</f>
        <v/>
      </c>
      <c r="AB526">
        <f>MAX(0,AB525*(1+AB$6/Setup!$C$13)-BZ526-DX526)+IF($K526=9,$D526,0)</f>
        <v/>
      </c>
      <c r="AC526">
        <f>MAX(0,AC525*(1+AC$6/Setup!$C$13)-CA526-DY526)+IF($K526=10,$D526,0)</f>
        <v/>
      </c>
      <c r="AD526">
        <f>MAX(0,AD525*(1+AD$6/Setup!$C$13)-CB526-DZ526)+IF($K526=11,$D526,0)</f>
        <v/>
      </c>
      <c r="AE526">
        <f>MAX(0,AE525*(1+AE$6/Setup!$C$13)-CC526-EA526)+IF($K526=12,$D526,0)</f>
        <v/>
      </c>
      <c r="AF526">
        <f>MAX(0,AF525*(1+AF$6/Setup!$C$13)-CD526-EB526)+IF($K526=13,$D526,0)</f>
        <v/>
      </c>
      <c r="AG526">
        <f>MAX(0,AG525*(1+AG$6/Setup!$C$13)-CE526-EC526)+IF($K526=14,$D526,0)</f>
        <v/>
      </c>
      <c r="AH526">
        <f>MAX(0,AH525*(1+AH$6/Setup!$C$13)-CF526-ED526)+IF($K526=15,$D526,0)</f>
        <v/>
      </c>
      <c r="AI526">
        <f>MAX(0,AI525*(1+AI$6/Setup!$C$13)-CG526-EE526)+IF($K526=16,$D526,0)</f>
        <v/>
      </c>
      <c r="AJ526">
        <f>MAX(0,AJ525*(1+AJ$6/Setup!$C$13)-CH526-EF526)+IF($K526=17,$D526,0)</f>
        <v/>
      </c>
      <c r="AK526">
        <f>MAX(0,AK525*(1+AK$6/Setup!$C$13)-CI526-EG526)+IF($K526=18,$D526,0)</f>
        <v/>
      </c>
      <c r="AL526">
        <f>MAX(0,AL525*(1+AL$6/Setup!$C$13)-CJ526-EH526)+IF($K526=19,$D526,0)</f>
        <v/>
      </c>
      <c r="AM526">
        <f>MAX(0,AM525*(1+AM$6/Setup!$C$13)-CK526-EI526)+IF($K526=20,$D526,0)</f>
        <v/>
      </c>
      <c r="AN526">
        <f>MAX(0,AN525*(1+AN$6/Setup!$C$13)-CL526-EJ526)+IF($K526=21,$D526,0)</f>
        <v/>
      </c>
      <c r="AO526">
        <f>MAX(0,AO525*(1+AO$6/Setup!$C$13)-CM526-EK526)+IF($K526=22,$D526,0)</f>
        <v/>
      </c>
      <c r="AP526">
        <f>MAX(0,AP525*(1+AP$6/Setup!$C$13)-CN526-EL526)+IF($K526=23,$D526,0)</f>
        <v/>
      </c>
      <c r="AQ526">
        <f>MAX(0,AQ525*(1+AQ$6/Setup!$C$13)-CO526-EM526)+IF($K526=24,$D526,0)</f>
        <v/>
      </c>
      <c r="AR526">
        <f>MAX(0,AR525*(1+AR$6/Setup!$C$13)-CP526-EN526)+IF($K526=25,$D526,0)</f>
        <v/>
      </c>
      <c r="AS526">
        <f>MAX(0,AS525*(1+AS$6/Setup!$C$13)-CQ526-EO526)+IF($K526=26,$D526,0)</f>
        <v/>
      </c>
      <c r="AT526">
        <f>MAX(0,AT525*(1+AT$6/Setup!$C$13)-CR526-EP526)+IF($K526=27,$D526,0)</f>
        <v/>
      </c>
      <c r="AU526">
        <f>MAX(0,AU525*(1+AU$6/Setup!$C$13)-CS526-EQ526)+IF($K526=28,$D526,0)</f>
        <v/>
      </c>
      <c r="AV526">
        <f>MAX(0,AV525*(1+AV$6/Setup!$C$13)-CT526-ER526)+IF($K526=29,$D526,0)</f>
        <v/>
      </c>
      <c r="AW526">
        <f>MAX(0,AW525*(1+AW$6/Setup!$C$13)-CU526-ES526)+IF($K526=30,$D526,0)</f>
        <v/>
      </c>
      <c r="AX526">
        <f>MAX(0,AX525*(1+AX$6/Setup!$C$13)-CV526-ET526)+IF($K526=31,$D526,0)</f>
        <v/>
      </c>
      <c r="AY526">
        <f>MAX(0,AY525*(1+AY$6/Setup!$C$13)-CW526-EU526)+IF($K526=32,$D526,0)</f>
        <v/>
      </c>
      <c r="AZ526">
        <f>MAX(0,AZ525*(1+AZ$6/Setup!$C$13)-CX526-EV526)+IF($K526=33,$D526,0)</f>
        <v/>
      </c>
      <c r="BA526">
        <f>MAX(0,BA525*(1+BA$6/Setup!$C$13)-CY526-EW526)+IF($K526=34,$D526,0)</f>
        <v/>
      </c>
      <c r="BB526">
        <f>MAX(0,BB525*(1+BB$6/Setup!$C$13)-CZ526-EX526)+IF($K526=35,$D526,0)</f>
        <v/>
      </c>
      <c r="BC526">
        <f>MAX(0,BC525*(1+BC$6/Setup!$C$13)-DA526-EY526)+IF($K526=36,$D526,0)</f>
        <v/>
      </c>
      <c r="BD526">
        <f>MAX(0,BD525*(1+BD$6/Setup!$C$13)-DB526-EZ526)+IF($K526=37,$D526,0)</f>
        <v/>
      </c>
      <c r="BE526">
        <f>MAX(0,BE525*(1+BE$6/Setup!$C$13)-DC526-FA526)+IF($K526=38,$D526,0)</f>
        <v/>
      </c>
      <c r="BF526">
        <f>MAX(0,BF525*(1+BF$6/Setup!$C$13)-DD526-FB526)+IF($K526=39,$D526,0)</f>
        <v/>
      </c>
      <c r="BG526">
        <f>MAX(0,BG525*(1+BG$6/Setup!$C$13)-DE526-FC526)+IF($K526=40,$D526,0)</f>
        <v/>
      </c>
      <c r="BH526">
        <f>MAX(0,BH525*(1+BH$6/Setup!$C$13)-DF526-FD526)+IF($K526=41,$D526,0)</f>
        <v/>
      </c>
      <c r="BI526">
        <f>MAX(0,BI525*(1+BI$6/Setup!$C$13)-DG526-FE526)+IF($K526=42,$D526,0)</f>
        <v/>
      </c>
      <c r="BJ526">
        <f>MAX(0,BJ525*(1+BJ$6/Setup!$C$13)-DH526-FF526)+IF($K526=43,$D526,0)</f>
        <v/>
      </c>
      <c r="BK526">
        <f>MAX(0,BK525*(1+BK$6/Setup!$C$13)-DI526-FG526)+IF($K526=44,$D526,0)</f>
        <v/>
      </c>
      <c r="BL526">
        <f>MAX(0,BL525*(1+BL$6/Setup!$C$13)-DJ526-FH526)+IF($K526=45,$D526,0)</f>
        <v/>
      </c>
      <c r="BM526">
        <f>MAX(0,BM525*(1+BM$6/Setup!$C$13)-DK526-FI526)+IF($K526=46,$D526,0)</f>
        <v/>
      </c>
      <c r="BN526">
        <f>MAX(0,BN525*(1+BN$6/Setup!$C$13)-DL526-FJ526)+IF($K526=47,$D526,0)</f>
        <v/>
      </c>
      <c r="BO526">
        <f>MAX(0,BO525*(1+BO$6/Setup!$C$13)-DM526-FK526)+IF($K526=48,$D526,0)</f>
        <v/>
      </c>
      <c r="BP526">
        <f>MAX(0,BP525*(1+BP$6/Setup!$C$13)-DN526-FL526)+IF($K526=49,$D526,0)</f>
        <v/>
      </c>
      <c r="BQ526">
        <f>MAX(0,BQ525*(1+BQ$6/Setup!$C$13)-DO526-FM526)+IF($K526=50,$D526,0)</f>
        <v/>
      </c>
      <c r="BR526">
        <f>MIN(T525*(1+T$6/Setup!$C$13),T$7)</f>
        <v/>
      </c>
      <c r="BS526">
        <f>MIN(U525*(1+U$6/Setup!$C$13),U$7)</f>
        <v/>
      </c>
      <c r="BT526">
        <f>MIN(V525*(1+V$6/Setup!$C$13),V$7)</f>
        <v/>
      </c>
      <c r="BU526">
        <f>MIN(W525*(1+W$6/Setup!$C$13),W$7)</f>
        <v/>
      </c>
      <c r="BV526">
        <f>MIN(X525*(1+X$6/Setup!$C$13),X$7)</f>
        <v/>
      </c>
      <c r="BW526">
        <f>MIN(Y525*(1+Y$6/Setup!$C$13),Y$7)</f>
        <v/>
      </c>
      <c r="BX526">
        <f>MIN(Z525*(1+Z$6/Setup!$C$13),Z$7)</f>
        <v/>
      </c>
      <c r="BY526">
        <f>MIN(AA525*(1+AA$6/Setup!$C$13),AA$7)</f>
        <v/>
      </c>
      <c r="BZ526">
        <f>MIN(AB525*(1+AB$6/Setup!$C$13),AB$7)</f>
        <v/>
      </c>
      <c r="CA526">
        <f>MIN(AC525*(1+AC$6/Setup!$C$13),AC$7)</f>
        <v/>
      </c>
      <c r="CB526">
        <f>MIN(AD525*(1+AD$6/Setup!$C$13),AD$7)</f>
        <v/>
      </c>
      <c r="CC526">
        <f>MIN(AE525*(1+AE$6/Setup!$C$13),AE$7)</f>
        <v/>
      </c>
      <c r="CD526">
        <f>MIN(AF525*(1+AF$6/Setup!$C$13),AF$7)</f>
        <v/>
      </c>
      <c r="CE526">
        <f>MIN(AG525*(1+AG$6/Setup!$C$13),AG$7)</f>
        <v/>
      </c>
      <c r="CF526">
        <f>MIN(AH525*(1+AH$6/Setup!$C$13),AH$7)</f>
        <v/>
      </c>
      <c r="CG526">
        <f>MIN(AI525*(1+AI$6/Setup!$C$13),AI$7)</f>
        <v/>
      </c>
      <c r="CH526">
        <f>MIN(AJ525*(1+AJ$6/Setup!$C$13),AJ$7)</f>
        <v/>
      </c>
      <c r="CI526">
        <f>MIN(AK525*(1+AK$6/Setup!$C$13),AK$7)</f>
        <v/>
      </c>
      <c r="CJ526">
        <f>MIN(AL525*(1+AL$6/Setup!$C$13),AL$7)</f>
        <v/>
      </c>
      <c r="CK526">
        <f>MIN(AM525*(1+AM$6/Setup!$C$13),AM$7)</f>
        <v/>
      </c>
      <c r="CL526">
        <f>MIN(AN525*(1+AN$6/Setup!$C$13),AN$7)</f>
        <v/>
      </c>
      <c r="CM526">
        <f>MIN(AO525*(1+AO$6/Setup!$C$13),AO$7)</f>
        <v/>
      </c>
      <c r="CN526">
        <f>MIN(AP525*(1+AP$6/Setup!$C$13),AP$7)</f>
        <v/>
      </c>
      <c r="CO526">
        <f>MIN(AQ525*(1+AQ$6/Setup!$C$13),AQ$7)</f>
        <v/>
      </c>
      <c r="CP526">
        <f>MIN(AR525*(1+AR$6/Setup!$C$13),AR$7)</f>
        <v/>
      </c>
      <c r="CQ526">
        <f>MIN(AS525*(1+AS$6/Setup!$C$13),AS$7)</f>
        <v/>
      </c>
      <c r="CR526">
        <f>MIN(AT525*(1+AT$6/Setup!$C$13),AT$7)</f>
        <v/>
      </c>
      <c r="CS526">
        <f>MIN(AU525*(1+AU$6/Setup!$C$13),AU$7)</f>
        <v/>
      </c>
      <c r="CT526">
        <f>MIN(AV525*(1+AV$6/Setup!$C$13),AV$7)</f>
        <v/>
      </c>
      <c r="CU526">
        <f>MIN(AW525*(1+AW$6/Setup!$C$13),AW$7)</f>
        <v/>
      </c>
      <c r="CV526">
        <f>MIN(AX525*(1+AX$6/Setup!$C$13),AX$7)</f>
        <v/>
      </c>
      <c r="CW526">
        <f>MIN(AY525*(1+AY$6/Setup!$C$13),AY$7)</f>
        <v/>
      </c>
      <c r="CX526">
        <f>MIN(AZ525*(1+AZ$6/Setup!$C$13),AZ$7)</f>
        <v/>
      </c>
      <c r="CY526">
        <f>MIN(BA525*(1+BA$6/Setup!$C$13),BA$7)</f>
        <v/>
      </c>
      <c r="CZ526">
        <f>MIN(BB525*(1+BB$6/Setup!$C$13),BB$7)</f>
        <v/>
      </c>
      <c r="DA526">
        <f>MIN(BC525*(1+BC$6/Setup!$C$13),BC$7)</f>
        <v/>
      </c>
      <c r="DB526">
        <f>MIN(BD525*(1+BD$6/Setup!$C$13),BD$7)</f>
        <v/>
      </c>
      <c r="DC526">
        <f>MIN(BE525*(1+BE$6/Setup!$C$13),BE$7)</f>
        <v/>
      </c>
      <c r="DD526">
        <f>MIN(BF525*(1+BF$6/Setup!$C$13),BF$7)</f>
        <v/>
      </c>
      <c r="DE526">
        <f>MIN(BG525*(1+BG$6/Setup!$C$13),BG$7)</f>
        <v/>
      </c>
      <c r="DF526">
        <f>MIN(BH525*(1+BH$6/Setup!$C$13),BH$7)</f>
        <v/>
      </c>
      <c r="DG526">
        <f>MIN(BI525*(1+BI$6/Setup!$C$13),BI$7)</f>
        <v/>
      </c>
      <c r="DH526">
        <f>MIN(BJ525*(1+BJ$6/Setup!$C$13),BJ$7)</f>
        <v/>
      </c>
      <c r="DI526">
        <f>MIN(BK525*(1+BK$6/Setup!$C$13),BK$7)</f>
        <v/>
      </c>
      <c r="DJ526">
        <f>MIN(BL525*(1+BL$6/Setup!$C$13),BL$7)</f>
        <v/>
      </c>
      <c r="DK526">
        <f>MIN(BM525*(1+BM$6/Setup!$C$13),BM$7)</f>
        <v/>
      </c>
      <c r="DL526">
        <f>MIN(BN525*(1+BN$6/Setup!$C$13),BN$7)</f>
        <v/>
      </c>
      <c r="DM526">
        <f>MIN(BO525*(1+BO$6/Setup!$C$13),BO$7)</f>
        <v/>
      </c>
      <c r="DN526">
        <f>MIN(BP525*(1+BP$6/Setup!$C$13),BP$7)</f>
        <v/>
      </c>
      <c r="DO526">
        <f>MIN(BQ525*(1+BQ$6/Setup!$C$13),BQ$7)</f>
        <v/>
      </c>
      <c r="DP526">
        <f>MIN(T525*(1+T$6/Setup!$C$13)-BR526,$H526)</f>
        <v/>
      </c>
      <c r="DQ526">
        <f>MIN(U525*(1+U$6/Setup!$C$13)-BS526,MAX(0,$H526-SUM($DP526:DP526)))</f>
        <v/>
      </c>
      <c r="DR526">
        <f>MIN(V525*(1+V$6/Setup!$C$13)-BT526,MAX(0,$H526-SUM($DP526:DQ526)))</f>
        <v/>
      </c>
      <c r="DS526">
        <f>MIN(W525*(1+W$6/Setup!$C$13)-BU526,MAX(0,$H526-SUM($DP526:DR526)))</f>
        <v/>
      </c>
      <c r="DT526">
        <f>MIN(X525*(1+X$6/Setup!$C$13)-BV526,MAX(0,$H526-SUM($DP526:DS526)))</f>
        <v/>
      </c>
      <c r="DU526">
        <f>MIN(Y525*(1+Y$6/Setup!$C$13)-BW526,MAX(0,$H526-SUM($DP526:DT526)))</f>
        <v/>
      </c>
      <c r="DV526">
        <f>MIN(Z525*(1+Z$6/Setup!$C$13)-BX526,MAX(0,$H526-SUM($DP526:DU526)))</f>
        <v/>
      </c>
      <c r="DW526">
        <f>MIN(AA525*(1+AA$6/Setup!$C$13)-BY526,MAX(0,$H526-SUM($DP526:DV526)))</f>
        <v/>
      </c>
      <c r="DX526">
        <f>MIN(AB525*(1+AB$6/Setup!$C$13)-BZ526,MAX(0,$H526-SUM($DP526:DW526)))</f>
        <v/>
      </c>
      <c r="DY526">
        <f>MIN(AC525*(1+AC$6/Setup!$C$13)-CA526,MAX(0,$H526-SUM($DP526:DX526)))</f>
        <v/>
      </c>
      <c r="DZ526">
        <f>MIN(AD525*(1+AD$6/Setup!$C$13)-CB526,MAX(0,$H526-SUM($DP526:DY526)))</f>
        <v/>
      </c>
      <c r="EA526">
        <f>MIN(AE525*(1+AE$6/Setup!$C$13)-CC526,MAX(0,$H526-SUM($DP526:DZ526)))</f>
        <v/>
      </c>
      <c r="EB526">
        <f>MIN(AF525*(1+AF$6/Setup!$C$13)-CD526,MAX(0,$H526-SUM($DP526:EA526)))</f>
        <v/>
      </c>
      <c r="EC526">
        <f>MIN(AG525*(1+AG$6/Setup!$C$13)-CE526,MAX(0,$H526-SUM($DP526:EB526)))</f>
        <v/>
      </c>
      <c r="ED526">
        <f>MIN(AH525*(1+AH$6/Setup!$C$13)-CF526,MAX(0,$H526-SUM($DP526:EC526)))</f>
        <v/>
      </c>
      <c r="EE526">
        <f>MIN(AI525*(1+AI$6/Setup!$C$13)-CG526,MAX(0,$H526-SUM($DP526:ED526)))</f>
        <v/>
      </c>
      <c r="EF526">
        <f>MIN(AJ525*(1+AJ$6/Setup!$C$13)-CH526,MAX(0,$H526-SUM($DP526:EE526)))</f>
        <v/>
      </c>
      <c r="EG526">
        <f>MIN(AK525*(1+AK$6/Setup!$C$13)-CI526,MAX(0,$H526-SUM($DP526:EF526)))</f>
        <v/>
      </c>
      <c r="EH526">
        <f>MIN(AL525*(1+AL$6/Setup!$C$13)-CJ526,MAX(0,$H526-SUM($DP526:EG526)))</f>
        <v/>
      </c>
      <c r="EI526">
        <f>MIN(AM525*(1+AM$6/Setup!$C$13)-CK526,MAX(0,$H526-SUM($DP526:EH526)))</f>
        <v/>
      </c>
      <c r="EJ526">
        <f>MIN(AN525*(1+AN$6/Setup!$C$13)-CL526,MAX(0,$H526-SUM($DP526:EI526)))</f>
        <v/>
      </c>
      <c r="EK526">
        <f>MIN(AO525*(1+AO$6/Setup!$C$13)-CM526,MAX(0,$H526-SUM($DP526:EJ526)))</f>
        <v/>
      </c>
      <c r="EL526">
        <f>MIN(AP525*(1+AP$6/Setup!$C$13)-CN526,MAX(0,$H526-SUM($DP526:EK526)))</f>
        <v/>
      </c>
      <c r="EM526">
        <f>MIN(AQ525*(1+AQ$6/Setup!$C$13)-CO526,MAX(0,$H526-SUM($DP526:EL526)))</f>
        <v/>
      </c>
      <c r="EN526">
        <f>MIN(AR525*(1+AR$6/Setup!$C$13)-CP526,MAX(0,$H526-SUM($DP526:EM526)))</f>
        <v/>
      </c>
      <c r="EO526">
        <f>MIN(AS525*(1+AS$6/Setup!$C$13)-CQ526,MAX(0,$H526-SUM($DP526:EN526)))</f>
        <v/>
      </c>
      <c r="EP526">
        <f>MIN(AT525*(1+AT$6/Setup!$C$13)-CR526,MAX(0,$H526-SUM($DP526:EO526)))</f>
        <v/>
      </c>
      <c r="EQ526">
        <f>MIN(AU525*(1+AU$6/Setup!$C$13)-CS526,MAX(0,$H526-SUM($DP526:EP526)))</f>
        <v/>
      </c>
      <c r="ER526">
        <f>MIN(AV525*(1+AV$6/Setup!$C$13)-CT526,MAX(0,$H526-SUM($DP526:EQ526)))</f>
        <v/>
      </c>
      <c r="ES526">
        <f>MIN(AW525*(1+AW$6/Setup!$C$13)-CU526,MAX(0,$H526-SUM($DP526:ER526)))</f>
        <v/>
      </c>
      <c r="ET526">
        <f>MIN(AX525*(1+AX$6/Setup!$C$13)-CV526,MAX(0,$H526-SUM($DP526:ES526)))</f>
        <v/>
      </c>
      <c r="EU526">
        <f>MIN(AY525*(1+AY$6/Setup!$C$13)-CW526,MAX(0,$H526-SUM($DP526:ET526)))</f>
        <v/>
      </c>
      <c r="EV526">
        <f>MIN(AZ525*(1+AZ$6/Setup!$C$13)-CX526,MAX(0,$H526-SUM($DP526:EU526)))</f>
        <v/>
      </c>
      <c r="EW526">
        <f>MIN(BA525*(1+BA$6/Setup!$C$13)-CY526,MAX(0,$H526-SUM($DP526:EV526)))</f>
        <v/>
      </c>
      <c r="EX526">
        <f>MIN(BB525*(1+BB$6/Setup!$C$13)-CZ526,MAX(0,$H526-SUM($DP526:EW526)))</f>
        <v/>
      </c>
      <c r="EY526">
        <f>MIN(BC525*(1+BC$6/Setup!$C$13)-DA526,MAX(0,$H526-SUM($DP526:EX526)))</f>
        <v/>
      </c>
      <c r="EZ526">
        <f>MIN(BD525*(1+BD$6/Setup!$C$13)-DB526,MAX(0,$H526-SUM($DP526:EY526)))</f>
        <v/>
      </c>
      <c r="FA526">
        <f>MIN(BE525*(1+BE$6/Setup!$C$13)-DC526,MAX(0,$H526-SUM($DP526:EZ526)))</f>
        <v/>
      </c>
      <c r="FB526">
        <f>MIN(BF525*(1+BF$6/Setup!$C$13)-DD526,MAX(0,$H526-SUM($DP526:FA526)))</f>
        <v/>
      </c>
      <c r="FC526">
        <f>MIN(BG525*(1+BG$6/Setup!$C$13)-DE526,MAX(0,$H526-SUM($DP526:FB526)))</f>
        <v/>
      </c>
      <c r="FD526">
        <f>MIN(BH525*(1+BH$6/Setup!$C$13)-DF526,MAX(0,$H526-SUM($DP526:FC526)))</f>
        <v/>
      </c>
      <c r="FE526">
        <f>MIN(BI525*(1+BI$6/Setup!$C$13)-DG526,MAX(0,$H526-SUM($DP526:FD526)))</f>
        <v/>
      </c>
      <c r="FF526">
        <f>MIN(BJ525*(1+BJ$6/Setup!$C$13)-DH526,MAX(0,$H526-SUM($DP526:FE526)))</f>
        <v/>
      </c>
      <c r="FG526">
        <f>MIN(BK525*(1+BK$6/Setup!$C$13)-DI526,MAX(0,$H526-SUM($DP526:FF526)))</f>
        <v/>
      </c>
      <c r="FH526">
        <f>MIN(BL525*(1+BL$6/Setup!$C$13)-DJ526,MAX(0,$H526-SUM($DP526:FG526)))</f>
        <v/>
      </c>
      <c r="FI526">
        <f>MIN(BM525*(1+BM$6/Setup!$C$13)-DK526,MAX(0,$H526-SUM($DP526:FH526)))</f>
        <v/>
      </c>
      <c r="FJ526">
        <f>MIN(BN525*(1+BN$6/Setup!$C$13)-DL526,MAX(0,$H526-SUM($DP526:FI526)))</f>
        <v/>
      </c>
      <c r="FK526">
        <f>MIN(BO525*(1+BO$6/Setup!$C$13)-DM526,MAX(0,$H526-SUM($DP526:FJ526)))</f>
        <v/>
      </c>
      <c r="FL526">
        <f>MIN(BP525*(1+BP$6/Setup!$C$13)-DN526,MAX(0,$H526-SUM($DP526:FK526)))</f>
        <v/>
      </c>
      <c r="FM526">
        <f>MIN(BQ525*(1+BQ$6/Setup!$C$13)-DO526,MAX(0,$H526-SUM($DP526:FL526)))</f>
        <v/>
      </c>
    </row>
    <row r="527">
      <c r="A527">
        <f>A526+1</f>
        <v/>
      </c>
      <c r="B527">
        <f>IF(Setup!$C$6="Every week",Setup!$C$7+7*(A527-1),IF(Setup!$C$6="Every 2 weeks",Setup!$C$7+14*(A527-1),IF(Setup!$C$6="Every month",EDATE(Setup!$C$7,A527-1),EOMONTH(Setup!$C$7,INT((A527-1+Setup!$C$20)/2)-1)+MIN(IF(MOD(A527-1+Setup!$C$20,2)=0,Setup!$C$18,Setup!$C$19),DAY(EOMONTH(Setup!$C$7,INT((A527-1+Setup!$C$20)/2)))))))</f>
        <v/>
      </c>
      <c r="C527">
        <f>N('Paycheck Plan'!J523)</f>
        <v/>
      </c>
      <c r="D527">
        <f>N('Paycheck Plan'!K523)</f>
        <v/>
      </c>
      <c r="E527">
        <f>MIN(MAX(0,Setup!$C$10-F526),MAX(0,Setup!$C$8+C527-G527))</f>
        <v/>
      </c>
      <c r="F527">
        <f>F526+E527</f>
        <v/>
      </c>
      <c r="G527">
        <f>MIN(Setup!$C$14,MAX(0,Setup!$C$8+C527))</f>
        <v/>
      </c>
      <c r="H527">
        <f>MAX(0,Setup!$C$8+C527-G527-E527)+SUM($T$7:$BQ$7)-SUM(BR527:DO527)</f>
        <v/>
      </c>
      <c r="I527">
        <f>SUMPRODUCT(T526:BQ526,$T$6:$BQ$6)/Setup!$C$13</f>
        <v/>
      </c>
      <c r="J527">
        <f>SUM(T527:BQ527)</f>
        <v/>
      </c>
      <c r="K527">
        <f>IF(MAX(DP527:FM527)&gt;0,MATCH(MAX(DP527:FM527),DP527:FM527,0),1)</f>
        <v/>
      </c>
      <c r="T527">
        <f>MAX(0,T526*(1+T$6/Setup!$C$13)-BR527-DP527)+IF($K527=1,$D527,0)</f>
        <v/>
      </c>
      <c r="U527">
        <f>MAX(0,U526*(1+U$6/Setup!$C$13)-BS527-DQ527)+IF($K527=2,$D527,0)</f>
        <v/>
      </c>
      <c r="V527">
        <f>MAX(0,V526*(1+V$6/Setup!$C$13)-BT527-DR527)+IF($K527=3,$D527,0)</f>
        <v/>
      </c>
      <c r="W527">
        <f>MAX(0,W526*(1+W$6/Setup!$C$13)-BU527-DS527)+IF($K527=4,$D527,0)</f>
        <v/>
      </c>
      <c r="X527">
        <f>MAX(0,X526*(1+X$6/Setup!$C$13)-BV527-DT527)+IF($K527=5,$D527,0)</f>
        <v/>
      </c>
      <c r="Y527">
        <f>MAX(0,Y526*(1+Y$6/Setup!$C$13)-BW527-DU527)+IF($K527=6,$D527,0)</f>
        <v/>
      </c>
      <c r="Z527">
        <f>MAX(0,Z526*(1+Z$6/Setup!$C$13)-BX527-DV527)+IF($K527=7,$D527,0)</f>
        <v/>
      </c>
      <c r="AA527">
        <f>MAX(0,AA526*(1+AA$6/Setup!$C$13)-BY527-DW527)+IF($K527=8,$D527,0)</f>
        <v/>
      </c>
      <c r="AB527">
        <f>MAX(0,AB526*(1+AB$6/Setup!$C$13)-BZ527-DX527)+IF($K527=9,$D527,0)</f>
        <v/>
      </c>
      <c r="AC527">
        <f>MAX(0,AC526*(1+AC$6/Setup!$C$13)-CA527-DY527)+IF($K527=10,$D527,0)</f>
        <v/>
      </c>
      <c r="AD527">
        <f>MAX(0,AD526*(1+AD$6/Setup!$C$13)-CB527-DZ527)+IF($K527=11,$D527,0)</f>
        <v/>
      </c>
      <c r="AE527">
        <f>MAX(0,AE526*(1+AE$6/Setup!$C$13)-CC527-EA527)+IF($K527=12,$D527,0)</f>
        <v/>
      </c>
      <c r="AF527">
        <f>MAX(0,AF526*(1+AF$6/Setup!$C$13)-CD527-EB527)+IF($K527=13,$D527,0)</f>
        <v/>
      </c>
      <c r="AG527">
        <f>MAX(0,AG526*(1+AG$6/Setup!$C$13)-CE527-EC527)+IF($K527=14,$D527,0)</f>
        <v/>
      </c>
      <c r="AH527">
        <f>MAX(0,AH526*(1+AH$6/Setup!$C$13)-CF527-ED527)+IF($K527=15,$D527,0)</f>
        <v/>
      </c>
      <c r="AI527">
        <f>MAX(0,AI526*(1+AI$6/Setup!$C$13)-CG527-EE527)+IF($K527=16,$D527,0)</f>
        <v/>
      </c>
      <c r="AJ527">
        <f>MAX(0,AJ526*(1+AJ$6/Setup!$C$13)-CH527-EF527)+IF($K527=17,$D527,0)</f>
        <v/>
      </c>
      <c r="AK527">
        <f>MAX(0,AK526*(1+AK$6/Setup!$C$13)-CI527-EG527)+IF($K527=18,$D527,0)</f>
        <v/>
      </c>
      <c r="AL527">
        <f>MAX(0,AL526*(1+AL$6/Setup!$C$13)-CJ527-EH527)+IF($K527=19,$D527,0)</f>
        <v/>
      </c>
      <c r="AM527">
        <f>MAX(0,AM526*(1+AM$6/Setup!$C$13)-CK527-EI527)+IF($K527=20,$D527,0)</f>
        <v/>
      </c>
      <c r="AN527">
        <f>MAX(0,AN526*(1+AN$6/Setup!$C$13)-CL527-EJ527)+IF($K527=21,$D527,0)</f>
        <v/>
      </c>
      <c r="AO527">
        <f>MAX(0,AO526*(1+AO$6/Setup!$C$13)-CM527-EK527)+IF($K527=22,$D527,0)</f>
        <v/>
      </c>
      <c r="AP527">
        <f>MAX(0,AP526*(1+AP$6/Setup!$C$13)-CN527-EL527)+IF($K527=23,$D527,0)</f>
        <v/>
      </c>
      <c r="AQ527">
        <f>MAX(0,AQ526*(1+AQ$6/Setup!$C$13)-CO527-EM527)+IF($K527=24,$D527,0)</f>
        <v/>
      </c>
      <c r="AR527">
        <f>MAX(0,AR526*(1+AR$6/Setup!$C$13)-CP527-EN527)+IF($K527=25,$D527,0)</f>
        <v/>
      </c>
      <c r="AS527">
        <f>MAX(0,AS526*(1+AS$6/Setup!$C$13)-CQ527-EO527)+IF($K527=26,$D527,0)</f>
        <v/>
      </c>
      <c r="AT527">
        <f>MAX(0,AT526*(1+AT$6/Setup!$C$13)-CR527-EP527)+IF($K527=27,$D527,0)</f>
        <v/>
      </c>
      <c r="AU527">
        <f>MAX(0,AU526*(1+AU$6/Setup!$C$13)-CS527-EQ527)+IF($K527=28,$D527,0)</f>
        <v/>
      </c>
      <c r="AV527">
        <f>MAX(0,AV526*(1+AV$6/Setup!$C$13)-CT527-ER527)+IF($K527=29,$D527,0)</f>
        <v/>
      </c>
      <c r="AW527">
        <f>MAX(0,AW526*(1+AW$6/Setup!$C$13)-CU527-ES527)+IF($K527=30,$D527,0)</f>
        <v/>
      </c>
      <c r="AX527">
        <f>MAX(0,AX526*(1+AX$6/Setup!$C$13)-CV527-ET527)+IF($K527=31,$D527,0)</f>
        <v/>
      </c>
      <c r="AY527">
        <f>MAX(0,AY526*(1+AY$6/Setup!$C$13)-CW527-EU527)+IF($K527=32,$D527,0)</f>
        <v/>
      </c>
      <c r="AZ527">
        <f>MAX(0,AZ526*(1+AZ$6/Setup!$C$13)-CX527-EV527)+IF($K527=33,$D527,0)</f>
        <v/>
      </c>
      <c r="BA527">
        <f>MAX(0,BA526*(1+BA$6/Setup!$C$13)-CY527-EW527)+IF($K527=34,$D527,0)</f>
        <v/>
      </c>
      <c r="BB527">
        <f>MAX(0,BB526*(1+BB$6/Setup!$C$13)-CZ527-EX527)+IF($K527=35,$D527,0)</f>
        <v/>
      </c>
      <c r="BC527">
        <f>MAX(0,BC526*(1+BC$6/Setup!$C$13)-DA527-EY527)+IF($K527=36,$D527,0)</f>
        <v/>
      </c>
      <c r="BD527">
        <f>MAX(0,BD526*(1+BD$6/Setup!$C$13)-DB527-EZ527)+IF($K527=37,$D527,0)</f>
        <v/>
      </c>
      <c r="BE527">
        <f>MAX(0,BE526*(1+BE$6/Setup!$C$13)-DC527-FA527)+IF($K527=38,$D527,0)</f>
        <v/>
      </c>
      <c r="BF527">
        <f>MAX(0,BF526*(1+BF$6/Setup!$C$13)-DD527-FB527)+IF($K527=39,$D527,0)</f>
        <v/>
      </c>
      <c r="BG527">
        <f>MAX(0,BG526*(1+BG$6/Setup!$C$13)-DE527-FC527)+IF($K527=40,$D527,0)</f>
        <v/>
      </c>
      <c r="BH527">
        <f>MAX(0,BH526*(1+BH$6/Setup!$C$13)-DF527-FD527)+IF($K527=41,$D527,0)</f>
        <v/>
      </c>
      <c r="BI527">
        <f>MAX(0,BI526*(1+BI$6/Setup!$C$13)-DG527-FE527)+IF($K527=42,$D527,0)</f>
        <v/>
      </c>
      <c r="BJ527">
        <f>MAX(0,BJ526*(1+BJ$6/Setup!$C$13)-DH527-FF527)+IF($K527=43,$D527,0)</f>
        <v/>
      </c>
      <c r="BK527">
        <f>MAX(0,BK526*(1+BK$6/Setup!$C$13)-DI527-FG527)+IF($K527=44,$D527,0)</f>
        <v/>
      </c>
      <c r="BL527">
        <f>MAX(0,BL526*(1+BL$6/Setup!$C$13)-DJ527-FH527)+IF($K527=45,$D527,0)</f>
        <v/>
      </c>
      <c r="BM527">
        <f>MAX(0,BM526*(1+BM$6/Setup!$C$13)-DK527-FI527)+IF($K527=46,$D527,0)</f>
        <v/>
      </c>
      <c r="BN527">
        <f>MAX(0,BN526*(1+BN$6/Setup!$C$13)-DL527-FJ527)+IF($K527=47,$D527,0)</f>
        <v/>
      </c>
      <c r="BO527">
        <f>MAX(0,BO526*(1+BO$6/Setup!$C$13)-DM527-FK527)+IF($K527=48,$D527,0)</f>
        <v/>
      </c>
      <c r="BP527">
        <f>MAX(0,BP526*(1+BP$6/Setup!$C$13)-DN527-FL527)+IF($K527=49,$D527,0)</f>
        <v/>
      </c>
      <c r="BQ527">
        <f>MAX(0,BQ526*(1+BQ$6/Setup!$C$13)-DO527-FM527)+IF($K527=50,$D527,0)</f>
        <v/>
      </c>
      <c r="BR527">
        <f>MIN(T526*(1+T$6/Setup!$C$13),T$7)</f>
        <v/>
      </c>
      <c r="BS527">
        <f>MIN(U526*(1+U$6/Setup!$C$13),U$7)</f>
        <v/>
      </c>
      <c r="BT527">
        <f>MIN(V526*(1+V$6/Setup!$C$13),V$7)</f>
        <v/>
      </c>
      <c r="BU527">
        <f>MIN(W526*(1+W$6/Setup!$C$13),W$7)</f>
        <v/>
      </c>
      <c r="BV527">
        <f>MIN(X526*(1+X$6/Setup!$C$13),X$7)</f>
        <v/>
      </c>
      <c r="BW527">
        <f>MIN(Y526*(1+Y$6/Setup!$C$13),Y$7)</f>
        <v/>
      </c>
      <c r="BX527">
        <f>MIN(Z526*(1+Z$6/Setup!$C$13),Z$7)</f>
        <v/>
      </c>
      <c r="BY527">
        <f>MIN(AA526*(1+AA$6/Setup!$C$13),AA$7)</f>
        <v/>
      </c>
      <c r="BZ527">
        <f>MIN(AB526*(1+AB$6/Setup!$C$13),AB$7)</f>
        <v/>
      </c>
      <c r="CA527">
        <f>MIN(AC526*(1+AC$6/Setup!$C$13),AC$7)</f>
        <v/>
      </c>
      <c r="CB527">
        <f>MIN(AD526*(1+AD$6/Setup!$C$13),AD$7)</f>
        <v/>
      </c>
      <c r="CC527">
        <f>MIN(AE526*(1+AE$6/Setup!$C$13),AE$7)</f>
        <v/>
      </c>
      <c r="CD527">
        <f>MIN(AF526*(1+AF$6/Setup!$C$13),AF$7)</f>
        <v/>
      </c>
      <c r="CE527">
        <f>MIN(AG526*(1+AG$6/Setup!$C$13),AG$7)</f>
        <v/>
      </c>
      <c r="CF527">
        <f>MIN(AH526*(1+AH$6/Setup!$C$13),AH$7)</f>
        <v/>
      </c>
      <c r="CG527">
        <f>MIN(AI526*(1+AI$6/Setup!$C$13),AI$7)</f>
        <v/>
      </c>
      <c r="CH527">
        <f>MIN(AJ526*(1+AJ$6/Setup!$C$13),AJ$7)</f>
        <v/>
      </c>
      <c r="CI527">
        <f>MIN(AK526*(1+AK$6/Setup!$C$13),AK$7)</f>
        <v/>
      </c>
      <c r="CJ527">
        <f>MIN(AL526*(1+AL$6/Setup!$C$13),AL$7)</f>
        <v/>
      </c>
      <c r="CK527">
        <f>MIN(AM526*(1+AM$6/Setup!$C$13),AM$7)</f>
        <v/>
      </c>
      <c r="CL527">
        <f>MIN(AN526*(1+AN$6/Setup!$C$13),AN$7)</f>
        <v/>
      </c>
      <c r="CM527">
        <f>MIN(AO526*(1+AO$6/Setup!$C$13),AO$7)</f>
        <v/>
      </c>
      <c r="CN527">
        <f>MIN(AP526*(1+AP$6/Setup!$C$13),AP$7)</f>
        <v/>
      </c>
      <c r="CO527">
        <f>MIN(AQ526*(1+AQ$6/Setup!$C$13),AQ$7)</f>
        <v/>
      </c>
      <c r="CP527">
        <f>MIN(AR526*(1+AR$6/Setup!$C$13),AR$7)</f>
        <v/>
      </c>
      <c r="CQ527">
        <f>MIN(AS526*(1+AS$6/Setup!$C$13),AS$7)</f>
        <v/>
      </c>
      <c r="CR527">
        <f>MIN(AT526*(1+AT$6/Setup!$C$13),AT$7)</f>
        <v/>
      </c>
      <c r="CS527">
        <f>MIN(AU526*(1+AU$6/Setup!$C$13),AU$7)</f>
        <v/>
      </c>
      <c r="CT527">
        <f>MIN(AV526*(1+AV$6/Setup!$C$13),AV$7)</f>
        <v/>
      </c>
      <c r="CU527">
        <f>MIN(AW526*(1+AW$6/Setup!$C$13),AW$7)</f>
        <v/>
      </c>
      <c r="CV527">
        <f>MIN(AX526*(1+AX$6/Setup!$C$13),AX$7)</f>
        <v/>
      </c>
      <c r="CW527">
        <f>MIN(AY526*(1+AY$6/Setup!$C$13),AY$7)</f>
        <v/>
      </c>
      <c r="CX527">
        <f>MIN(AZ526*(1+AZ$6/Setup!$C$13),AZ$7)</f>
        <v/>
      </c>
      <c r="CY527">
        <f>MIN(BA526*(1+BA$6/Setup!$C$13),BA$7)</f>
        <v/>
      </c>
      <c r="CZ527">
        <f>MIN(BB526*(1+BB$6/Setup!$C$13),BB$7)</f>
        <v/>
      </c>
      <c r="DA527">
        <f>MIN(BC526*(1+BC$6/Setup!$C$13),BC$7)</f>
        <v/>
      </c>
      <c r="DB527">
        <f>MIN(BD526*(1+BD$6/Setup!$C$13),BD$7)</f>
        <v/>
      </c>
      <c r="DC527">
        <f>MIN(BE526*(1+BE$6/Setup!$C$13),BE$7)</f>
        <v/>
      </c>
      <c r="DD527">
        <f>MIN(BF526*(1+BF$6/Setup!$C$13),BF$7)</f>
        <v/>
      </c>
      <c r="DE527">
        <f>MIN(BG526*(1+BG$6/Setup!$C$13),BG$7)</f>
        <v/>
      </c>
      <c r="DF527">
        <f>MIN(BH526*(1+BH$6/Setup!$C$13),BH$7)</f>
        <v/>
      </c>
      <c r="DG527">
        <f>MIN(BI526*(1+BI$6/Setup!$C$13),BI$7)</f>
        <v/>
      </c>
      <c r="DH527">
        <f>MIN(BJ526*(1+BJ$6/Setup!$C$13),BJ$7)</f>
        <v/>
      </c>
      <c r="DI527">
        <f>MIN(BK526*(1+BK$6/Setup!$C$13),BK$7)</f>
        <v/>
      </c>
      <c r="DJ527">
        <f>MIN(BL526*(1+BL$6/Setup!$C$13),BL$7)</f>
        <v/>
      </c>
      <c r="DK527">
        <f>MIN(BM526*(1+BM$6/Setup!$C$13),BM$7)</f>
        <v/>
      </c>
      <c r="DL527">
        <f>MIN(BN526*(1+BN$6/Setup!$C$13),BN$7)</f>
        <v/>
      </c>
      <c r="DM527">
        <f>MIN(BO526*(1+BO$6/Setup!$C$13),BO$7)</f>
        <v/>
      </c>
      <c r="DN527">
        <f>MIN(BP526*(1+BP$6/Setup!$C$13),BP$7)</f>
        <v/>
      </c>
      <c r="DO527">
        <f>MIN(BQ526*(1+BQ$6/Setup!$C$13),BQ$7)</f>
        <v/>
      </c>
      <c r="DP527">
        <f>MIN(T526*(1+T$6/Setup!$C$13)-BR527,$H527)</f>
        <v/>
      </c>
      <c r="DQ527">
        <f>MIN(U526*(1+U$6/Setup!$C$13)-BS527,MAX(0,$H527-SUM($DP527:DP527)))</f>
        <v/>
      </c>
      <c r="DR527">
        <f>MIN(V526*(1+V$6/Setup!$C$13)-BT527,MAX(0,$H527-SUM($DP527:DQ527)))</f>
        <v/>
      </c>
      <c r="DS527">
        <f>MIN(W526*(1+W$6/Setup!$C$13)-BU527,MAX(0,$H527-SUM($DP527:DR527)))</f>
        <v/>
      </c>
      <c r="DT527">
        <f>MIN(X526*(1+X$6/Setup!$C$13)-BV527,MAX(0,$H527-SUM($DP527:DS527)))</f>
        <v/>
      </c>
      <c r="DU527">
        <f>MIN(Y526*(1+Y$6/Setup!$C$13)-BW527,MAX(0,$H527-SUM($DP527:DT527)))</f>
        <v/>
      </c>
      <c r="DV527">
        <f>MIN(Z526*(1+Z$6/Setup!$C$13)-BX527,MAX(0,$H527-SUM($DP527:DU527)))</f>
        <v/>
      </c>
      <c r="DW527">
        <f>MIN(AA526*(1+AA$6/Setup!$C$13)-BY527,MAX(0,$H527-SUM($DP527:DV527)))</f>
        <v/>
      </c>
      <c r="DX527">
        <f>MIN(AB526*(1+AB$6/Setup!$C$13)-BZ527,MAX(0,$H527-SUM($DP527:DW527)))</f>
        <v/>
      </c>
      <c r="DY527">
        <f>MIN(AC526*(1+AC$6/Setup!$C$13)-CA527,MAX(0,$H527-SUM($DP527:DX527)))</f>
        <v/>
      </c>
      <c r="DZ527">
        <f>MIN(AD526*(1+AD$6/Setup!$C$13)-CB527,MAX(0,$H527-SUM($DP527:DY527)))</f>
        <v/>
      </c>
      <c r="EA527">
        <f>MIN(AE526*(1+AE$6/Setup!$C$13)-CC527,MAX(0,$H527-SUM($DP527:DZ527)))</f>
        <v/>
      </c>
      <c r="EB527">
        <f>MIN(AF526*(1+AF$6/Setup!$C$13)-CD527,MAX(0,$H527-SUM($DP527:EA527)))</f>
        <v/>
      </c>
      <c r="EC527">
        <f>MIN(AG526*(1+AG$6/Setup!$C$13)-CE527,MAX(0,$H527-SUM($DP527:EB527)))</f>
        <v/>
      </c>
      <c r="ED527">
        <f>MIN(AH526*(1+AH$6/Setup!$C$13)-CF527,MAX(0,$H527-SUM($DP527:EC527)))</f>
        <v/>
      </c>
      <c r="EE527">
        <f>MIN(AI526*(1+AI$6/Setup!$C$13)-CG527,MAX(0,$H527-SUM($DP527:ED527)))</f>
        <v/>
      </c>
      <c r="EF527">
        <f>MIN(AJ526*(1+AJ$6/Setup!$C$13)-CH527,MAX(0,$H527-SUM($DP527:EE527)))</f>
        <v/>
      </c>
      <c r="EG527">
        <f>MIN(AK526*(1+AK$6/Setup!$C$13)-CI527,MAX(0,$H527-SUM($DP527:EF527)))</f>
        <v/>
      </c>
      <c r="EH527">
        <f>MIN(AL526*(1+AL$6/Setup!$C$13)-CJ527,MAX(0,$H527-SUM($DP527:EG527)))</f>
        <v/>
      </c>
      <c r="EI527">
        <f>MIN(AM526*(1+AM$6/Setup!$C$13)-CK527,MAX(0,$H527-SUM($DP527:EH527)))</f>
        <v/>
      </c>
      <c r="EJ527">
        <f>MIN(AN526*(1+AN$6/Setup!$C$13)-CL527,MAX(0,$H527-SUM($DP527:EI527)))</f>
        <v/>
      </c>
      <c r="EK527">
        <f>MIN(AO526*(1+AO$6/Setup!$C$13)-CM527,MAX(0,$H527-SUM($DP527:EJ527)))</f>
        <v/>
      </c>
      <c r="EL527">
        <f>MIN(AP526*(1+AP$6/Setup!$C$13)-CN527,MAX(0,$H527-SUM($DP527:EK527)))</f>
        <v/>
      </c>
      <c r="EM527">
        <f>MIN(AQ526*(1+AQ$6/Setup!$C$13)-CO527,MAX(0,$H527-SUM($DP527:EL527)))</f>
        <v/>
      </c>
      <c r="EN527">
        <f>MIN(AR526*(1+AR$6/Setup!$C$13)-CP527,MAX(0,$H527-SUM($DP527:EM527)))</f>
        <v/>
      </c>
      <c r="EO527">
        <f>MIN(AS526*(1+AS$6/Setup!$C$13)-CQ527,MAX(0,$H527-SUM($DP527:EN527)))</f>
        <v/>
      </c>
      <c r="EP527">
        <f>MIN(AT526*(1+AT$6/Setup!$C$13)-CR527,MAX(0,$H527-SUM($DP527:EO527)))</f>
        <v/>
      </c>
      <c r="EQ527">
        <f>MIN(AU526*(1+AU$6/Setup!$C$13)-CS527,MAX(0,$H527-SUM($DP527:EP527)))</f>
        <v/>
      </c>
      <c r="ER527">
        <f>MIN(AV526*(1+AV$6/Setup!$C$13)-CT527,MAX(0,$H527-SUM($DP527:EQ527)))</f>
        <v/>
      </c>
      <c r="ES527">
        <f>MIN(AW526*(1+AW$6/Setup!$C$13)-CU527,MAX(0,$H527-SUM($DP527:ER527)))</f>
        <v/>
      </c>
      <c r="ET527">
        <f>MIN(AX526*(1+AX$6/Setup!$C$13)-CV527,MAX(0,$H527-SUM($DP527:ES527)))</f>
        <v/>
      </c>
      <c r="EU527">
        <f>MIN(AY526*(1+AY$6/Setup!$C$13)-CW527,MAX(0,$H527-SUM($DP527:ET527)))</f>
        <v/>
      </c>
      <c r="EV527">
        <f>MIN(AZ526*(1+AZ$6/Setup!$C$13)-CX527,MAX(0,$H527-SUM($DP527:EU527)))</f>
        <v/>
      </c>
      <c r="EW527">
        <f>MIN(BA526*(1+BA$6/Setup!$C$13)-CY527,MAX(0,$H527-SUM($DP527:EV527)))</f>
        <v/>
      </c>
      <c r="EX527">
        <f>MIN(BB526*(1+BB$6/Setup!$C$13)-CZ527,MAX(0,$H527-SUM($DP527:EW527)))</f>
        <v/>
      </c>
      <c r="EY527">
        <f>MIN(BC526*(1+BC$6/Setup!$C$13)-DA527,MAX(0,$H527-SUM($DP527:EX527)))</f>
        <v/>
      </c>
      <c r="EZ527">
        <f>MIN(BD526*(1+BD$6/Setup!$C$13)-DB527,MAX(0,$H527-SUM($DP527:EY527)))</f>
        <v/>
      </c>
      <c r="FA527">
        <f>MIN(BE526*(1+BE$6/Setup!$C$13)-DC527,MAX(0,$H527-SUM($DP527:EZ527)))</f>
        <v/>
      </c>
      <c r="FB527">
        <f>MIN(BF526*(1+BF$6/Setup!$C$13)-DD527,MAX(0,$H527-SUM($DP527:FA527)))</f>
        <v/>
      </c>
      <c r="FC527">
        <f>MIN(BG526*(1+BG$6/Setup!$C$13)-DE527,MAX(0,$H527-SUM($DP527:FB527)))</f>
        <v/>
      </c>
      <c r="FD527">
        <f>MIN(BH526*(1+BH$6/Setup!$C$13)-DF527,MAX(0,$H527-SUM($DP527:FC527)))</f>
        <v/>
      </c>
      <c r="FE527">
        <f>MIN(BI526*(1+BI$6/Setup!$C$13)-DG527,MAX(0,$H527-SUM($DP527:FD527)))</f>
        <v/>
      </c>
      <c r="FF527">
        <f>MIN(BJ526*(1+BJ$6/Setup!$C$13)-DH527,MAX(0,$H527-SUM($DP527:FE527)))</f>
        <v/>
      </c>
      <c r="FG527">
        <f>MIN(BK526*(1+BK$6/Setup!$C$13)-DI527,MAX(0,$H527-SUM($DP527:FF527)))</f>
        <v/>
      </c>
      <c r="FH527">
        <f>MIN(BL526*(1+BL$6/Setup!$C$13)-DJ527,MAX(0,$H527-SUM($DP527:FG527)))</f>
        <v/>
      </c>
      <c r="FI527">
        <f>MIN(BM526*(1+BM$6/Setup!$C$13)-DK527,MAX(0,$H527-SUM($DP527:FH527)))</f>
        <v/>
      </c>
      <c r="FJ527">
        <f>MIN(BN526*(1+BN$6/Setup!$C$13)-DL527,MAX(0,$H527-SUM($DP527:FI527)))</f>
        <v/>
      </c>
      <c r="FK527">
        <f>MIN(BO526*(1+BO$6/Setup!$C$13)-DM527,MAX(0,$H527-SUM($DP527:FJ527)))</f>
        <v/>
      </c>
      <c r="FL527">
        <f>MIN(BP526*(1+BP$6/Setup!$C$13)-DN527,MAX(0,$H527-SUM($DP527:FK527)))</f>
        <v/>
      </c>
      <c r="FM527">
        <f>MIN(BQ526*(1+BQ$6/Setup!$C$13)-DO527,MAX(0,$H527-SUM($DP527:FL527)))</f>
        <v/>
      </c>
    </row>
    <row r="528">
      <c r="A528">
        <f>A527+1</f>
        <v/>
      </c>
      <c r="B528">
        <f>IF(Setup!$C$6="Every week",Setup!$C$7+7*(A528-1),IF(Setup!$C$6="Every 2 weeks",Setup!$C$7+14*(A528-1),IF(Setup!$C$6="Every month",EDATE(Setup!$C$7,A528-1),EOMONTH(Setup!$C$7,INT((A528-1+Setup!$C$20)/2)-1)+MIN(IF(MOD(A528-1+Setup!$C$20,2)=0,Setup!$C$18,Setup!$C$19),DAY(EOMONTH(Setup!$C$7,INT((A528-1+Setup!$C$20)/2)))))))</f>
        <v/>
      </c>
      <c r="C528">
        <f>N('Paycheck Plan'!J524)</f>
        <v/>
      </c>
      <c r="D528">
        <f>N('Paycheck Plan'!K524)</f>
        <v/>
      </c>
      <c r="E528">
        <f>MIN(MAX(0,Setup!$C$10-F527),MAX(0,Setup!$C$8+C528-G528))</f>
        <v/>
      </c>
      <c r="F528">
        <f>F527+E528</f>
        <v/>
      </c>
      <c r="G528">
        <f>MIN(Setup!$C$14,MAX(0,Setup!$C$8+C528))</f>
        <v/>
      </c>
      <c r="H528">
        <f>MAX(0,Setup!$C$8+C528-G528-E528)+SUM($T$7:$BQ$7)-SUM(BR528:DO528)</f>
        <v/>
      </c>
      <c r="I528">
        <f>SUMPRODUCT(T527:BQ527,$T$6:$BQ$6)/Setup!$C$13</f>
        <v/>
      </c>
      <c r="J528">
        <f>SUM(T528:BQ528)</f>
        <v/>
      </c>
      <c r="K528">
        <f>IF(MAX(DP528:FM528)&gt;0,MATCH(MAX(DP528:FM528),DP528:FM528,0),1)</f>
        <v/>
      </c>
      <c r="T528">
        <f>MAX(0,T527*(1+T$6/Setup!$C$13)-BR528-DP528)+IF($K528=1,$D528,0)</f>
        <v/>
      </c>
      <c r="U528">
        <f>MAX(0,U527*(1+U$6/Setup!$C$13)-BS528-DQ528)+IF($K528=2,$D528,0)</f>
        <v/>
      </c>
      <c r="V528">
        <f>MAX(0,V527*(1+V$6/Setup!$C$13)-BT528-DR528)+IF($K528=3,$D528,0)</f>
        <v/>
      </c>
      <c r="W528">
        <f>MAX(0,W527*(1+W$6/Setup!$C$13)-BU528-DS528)+IF($K528=4,$D528,0)</f>
        <v/>
      </c>
      <c r="X528">
        <f>MAX(0,X527*(1+X$6/Setup!$C$13)-BV528-DT528)+IF($K528=5,$D528,0)</f>
        <v/>
      </c>
      <c r="Y528">
        <f>MAX(0,Y527*(1+Y$6/Setup!$C$13)-BW528-DU528)+IF($K528=6,$D528,0)</f>
        <v/>
      </c>
      <c r="Z528">
        <f>MAX(0,Z527*(1+Z$6/Setup!$C$13)-BX528-DV528)+IF($K528=7,$D528,0)</f>
        <v/>
      </c>
      <c r="AA528">
        <f>MAX(0,AA527*(1+AA$6/Setup!$C$13)-BY528-DW528)+IF($K528=8,$D528,0)</f>
        <v/>
      </c>
      <c r="AB528">
        <f>MAX(0,AB527*(1+AB$6/Setup!$C$13)-BZ528-DX528)+IF($K528=9,$D528,0)</f>
        <v/>
      </c>
      <c r="AC528">
        <f>MAX(0,AC527*(1+AC$6/Setup!$C$13)-CA528-DY528)+IF($K528=10,$D528,0)</f>
        <v/>
      </c>
      <c r="AD528">
        <f>MAX(0,AD527*(1+AD$6/Setup!$C$13)-CB528-DZ528)+IF($K528=11,$D528,0)</f>
        <v/>
      </c>
      <c r="AE528">
        <f>MAX(0,AE527*(1+AE$6/Setup!$C$13)-CC528-EA528)+IF($K528=12,$D528,0)</f>
        <v/>
      </c>
      <c r="AF528">
        <f>MAX(0,AF527*(1+AF$6/Setup!$C$13)-CD528-EB528)+IF($K528=13,$D528,0)</f>
        <v/>
      </c>
      <c r="AG528">
        <f>MAX(0,AG527*(1+AG$6/Setup!$C$13)-CE528-EC528)+IF($K528=14,$D528,0)</f>
        <v/>
      </c>
      <c r="AH528">
        <f>MAX(0,AH527*(1+AH$6/Setup!$C$13)-CF528-ED528)+IF($K528=15,$D528,0)</f>
        <v/>
      </c>
      <c r="AI528">
        <f>MAX(0,AI527*(1+AI$6/Setup!$C$13)-CG528-EE528)+IF($K528=16,$D528,0)</f>
        <v/>
      </c>
      <c r="AJ528">
        <f>MAX(0,AJ527*(1+AJ$6/Setup!$C$13)-CH528-EF528)+IF($K528=17,$D528,0)</f>
        <v/>
      </c>
      <c r="AK528">
        <f>MAX(0,AK527*(1+AK$6/Setup!$C$13)-CI528-EG528)+IF($K528=18,$D528,0)</f>
        <v/>
      </c>
      <c r="AL528">
        <f>MAX(0,AL527*(1+AL$6/Setup!$C$13)-CJ528-EH528)+IF($K528=19,$D528,0)</f>
        <v/>
      </c>
      <c r="AM528">
        <f>MAX(0,AM527*(1+AM$6/Setup!$C$13)-CK528-EI528)+IF($K528=20,$D528,0)</f>
        <v/>
      </c>
      <c r="AN528">
        <f>MAX(0,AN527*(1+AN$6/Setup!$C$13)-CL528-EJ528)+IF($K528=21,$D528,0)</f>
        <v/>
      </c>
      <c r="AO528">
        <f>MAX(0,AO527*(1+AO$6/Setup!$C$13)-CM528-EK528)+IF($K528=22,$D528,0)</f>
        <v/>
      </c>
      <c r="AP528">
        <f>MAX(0,AP527*(1+AP$6/Setup!$C$13)-CN528-EL528)+IF($K528=23,$D528,0)</f>
        <v/>
      </c>
      <c r="AQ528">
        <f>MAX(0,AQ527*(1+AQ$6/Setup!$C$13)-CO528-EM528)+IF($K528=24,$D528,0)</f>
        <v/>
      </c>
      <c r="AR528">
        <f>MAX(0,AR527*(1+AR$6/Setup!$C$13)-CP528-EN528)+IF($K528=25,$D528,0)</f>
        <v/>
      </c>
      <c r="AS528">
        <f>MAX(0,AS527*(1+AS$6/Setup!$C$13)-CQ528-EO528)+IF($K528=26,$D528,0)</f>
        <v/>
      </c>
      <c r="AT528">
        <f>MAX(0,AT527*(1+AT$6/Setup!$C$13)-CR528-EP528)+IF($K528=27,$D528,0)</f>
        <v/>
      </c>
      <c r="AU528">
        <f>MAX(0,AU527*(1+AU$6/Setup!$C$13)-CS528-EQ528)+IF($K528=28,$D528,0)</f>
        <v/>
      </c>
      <c r="AV528">
        <f>MAX(0,AV527*(1+AV$6/Setup!$C$13)-CT528-ER528)+IF($K528=29,$D528,0)</f>
        <v/>
      </c>
      <c r="AW528">
        <f>MAX(0,AW527*(1+AW$6/Setup!$C$13)-CU528-ES528)+IF($K528=30,$D528,0)</f>
        <v/>
      </c>
      <c r="AX528">
        <f>MAX(0,AX527*(1+AX$6/Setup!$C$13)-CV528-ET528)+IF($K528=31,$D528,0)</f>
        <v/>
      </c>
      <c r="AY528">
        <f>MAX(0,AY527*(1+AY$6/Setup!$C$13)-CW528-EU528)+IF($K528=32,$D528,0)</f>
        <v/>
      </c>
      <c r="AZ528">
        <f>MAX(0,AZ527*(1+AZ$6/Setup!$C$13)-CX528-EV528)+IF($K528=33,$D528,0)</f>
        <v/>
      </c>
      <c r="BA528">
        <f>MAX(0,BA527*(1+BA$6/Setup!$C$13)-CY528-EW528)+IF($K528=34,$D528,0)</f>
        <v/>
      </c>
      <c r="BB528">
        <f>MAX(0,BB527*(1+BB$6/Setup!$C$13)-CZ528-EX528)+IF($K528=35,$D528,0)</f>
        <v/>
      </c>
      <c r="BC528">
        <f>MAX(0,BC527*(1+BC$6/Setup!$C$13)-DA528-EY528)+IF($K528=36,$D528,0)</f>
        <v/>
      </c>
      <c r="BD528">
        <f>MAX(0,BD527*(1+BD$6/Setup!$C$13)-DB528-EZ528)+IF($K528=37,$D528,0)</f>
        <v/>
      </c>
      <c r="BE528">
        <f>MAX(0,BE527*(1+BE$6/Setup!$C$13)-DC528-FA528)+IF($K528=38,$D528,0)</f>
        <v/>
      </c>
      <c r="BF528">
        <f>MAX(0,BF527*(1+BF$6/Setup!$C$13)-DD528-FB528)+IF($K528=39,$D528,0)</f>
        <v/>
      </c>
      <c r="BG528">
        <f>MAX(0,BG527*(1+BG$6/Setup!$C$13)-DE528-FC528)+IF($K528=40,$D528,0)</f>
        <v/>
      </c>
      <c r="BH528">
        <f>MAX(0,BH527*(1+BH$6/Setup!$C$13)-DF528-FD528)+IF($K528=41,$D528,0)</f>
        <v/>
      </c>
      <c r="BI528">
        <f>MAX(0,BI527*(1+BI$6/Setup!$C$13)-DG528-FE528)+IF($K528=42,$D528,0)</f>
        <v/>
      </c>
      <c r="BJ528">
        <f>MAX(0,BJ527*(1+BJ$6/Setup!$C$13)-DH528-FF528)+IF($K528=43,$D528,0)</f>
        <v/>
      </c>
      <c r="BK528">
        <f>MAX(0,BK527*(1+BK$6/Setup!$C$13)-DI528-FG528)+IF($K528=44,$D528,0)</f>
        <v/>
      </c>
      <c r="BL528">
        <f>MAX(0,BL527*(1+BL$6/Setup!$C$13)-DJ528-FH528)+IF($K528=45,$D528,0)</f>
        <v/>
      </c>
      <c r="BM528">
        <f>MAX(0,BM527*(1+BM$6/Setup!$C$13)-DK528-FI528)+IF($K528=46,$D528,0)</f>
        <v/>
      </c>
      <c r="BN528">
        <f>MAX(0,BN527*(1+BN$6/Setup!$C$13)-DL528-FJ528)+IF($K528=47,$D528,0)</f>
        <v/>
      </c>
      <c r="BO528">
        <f>MAX(0,BO527*(1+BO$6/Setup!$C$13)-DM528-FK528)+IF($K528=48,$D528,0)</f>
        <v/>
      </c>
      <c r="BP528">
        <f>MAX(0,BP527*(1+BP$6/Setup!$C$13)-DN528-FL528)+IF($K528=49,$D528,0)</f>
        <v/>
      </c>
      <c r="BQ528">
        <f>MAX(0,BQ527*(1+BQ$6/Setup!$C$13)-DO528-FM528)+IF($K528=50,$D528,0)</f>
        <v/>
      </c>
      <c r="BR528">
        <f>MIN(T527*(1+T$6/Setup!$C$13),T$7)</f>
        <v/>
      </c>
      <c r="BS528">
        <f>MIN(U527*(1+U$6/Setup!$C$13),U$7)</f>
        <v/>
      </c>
      <c r="BT528">
        <f>MIN(V527*(1+V$6/Setup!$C$13),V$7)</f>
        <v/>
      </c>
      <c r="BU528">
        <f>MIN(W527*(1+W$6/Setup!$C$13),W$7)</f>
        <v/>
      </c>
      <c r="BV528">
        <f>MIN(X527*(1+X$6/Setup!$C$13),X$7)</f>
        <v/>
      </c>
      <c r="BW528">
        <f>MIN(Y527*(1+Y$6/Setup!$C$13),Y$7)</f>
        <v/>
      </c>
      <c r="BX528">
        <f>MIN(Z527*(1+Z$6/Setup!$C$13),Z$7)</f>
        <v/>
      </c>
      <c r="BY528">
        <f>MIN(AA527*(1+AA$6/Setup!$C$13),AA$7)</f>
        <v/>
      </c>
      <c r="BZ528">
        <f>MIN(AB527*(1+AB$6/Setup!$C$13),AB$7)</f>
        <v/>
      </c>
      <c r="CA528">
        <f>MIN(AC527*(1+AC$6/Setup!$C$13),AC$7)</f>
        <v/>
      </c>
      <c r="CB528">
        <f>MIN(AD527*(1+AD$6/Setup!$C$13),AD$7)</f>
        <v/>
      </c>
      <c r="CC528">
        <f>MIN(AE527*(1+AE$6/Setup!$C$13),AE$7)</f>
        <v/>
      </c>
      <c r="CD528">
        <f>MIN(AF527*(1+AF$6/Setup!$C$13),AF$7)</f>
        <v/>
      </c>
      <c r="CE528">
        <f>MIN(AG527*(1+AG$6/Setup!$C$13),AG$7)</f>
        <v/>
      </c>
      <c r="CF528">
        <f>MIN(AH527*(1+AH$6/Setup!$C$13),AH$7)</f>
        <v/>
      </c>
      <c r="CG528">
        <f>MIN(AI527*(1+AI$6/Setup!$C$13),AI$7)</f>
        <v/>
      </c>
      <c r="CH528">
        <f>MIN(AJ527*(1+AJ$6/Setup!$C$13),AJ$7)</f>
        <v/>
      </c>
      <c r="CI528">
        <f>MIN(AK527*(1+AK$6/Setup!$C$13),AK$7)</f>
        <v/>
      </c>
      <c r="CJ528">
        <f>MIN(AL527*(1+AL$6/Setup!$C$13),AL$7)</f>
        <v/>
      </c>
      <c r="CK528">
        <f>MIN(AM527*(1+AM$6/Setup!$C$13),AM$7)</f>
        <v/>
      </c>
      <c r="CL528">
        <f>MIN(AN527*(1+AN$6/Setup!$C$13),AN$7)</f>
        <v/>
      </c>
      <c r="CM528">
        <f>MIN(AO527*(1+AO$6/Setup!$C$13),AO$7)</f>
        <v/>
      </c>
      <c r="CN528">
        <f>MIN(AP527*(1+AP$6/Setup!$C$13),AP$7)</f>
        <v/>
      </c>
      <c r="CO528">
        <f>MIN(AQ527*(1+AQ$6/Setup!$C$13),AQ$7)</f>
        <v/>
      </c>
      <c r="CP528">
        <f>MIN(AR527*(1+AR$6/Setup!$C$13),AR$7)</f>
        <v/>
      </c>
      <c r="CQ528">
        <f>MIN(AS527*(1+AS$6/Setup!$C$13),AS$7)</f>
        <v/>
      </c>
      <c r="CR528">
        <f>MIN(AT527*(1+AT$6/Setup!$C$13),AT$7)</f>
        <v/>
      </c>
      <c r="CS528">
        <f>MIN(AU527*(1+AU$6/Setup!$C$13),AU$7)</f>
        <v/>
      </c>
      <c r="CT528">
        <f>MIN(AV527*(1+AV$6/Setup!$C$13),AV$7)</f>
        <v/>
      </c>
      <c r="CU528">
        <f>MIN(AW527*(1+AW$6/Setup!$C$13),AW$7)</f>
        <v/>
      </c>
      <c r="CV528">
        <f>MIN(AX527*(1+AX$6/Setup!$C$13),AX$7)</f>
        <v/>
      </c>
      <c r="CW528">
        <f>MIN(AY527*(1+AY$6/Setup!$C$13),AY$7)</f>
        <v/>
      </c>
      <c r="CX528">
        <f>MIN(AZ527*(1+AZ$6/Setup!$C$13),AZ$7)</f>
        <v/>
      </c>
      <c r="CY528">
        <f>MIN(BA527*(1+BA$6/Setup!$C$13),BA$7)</f>
        <v/>
      </c>
      <c r="CZ528">
        <f>MIN(BB527*(1+BB$6/Setup!$C$13),BB$7)</f>
        <v/>
      </c>
      <c r="DA528">
        <f>MIN(BC527*(1+BC$6/Setup!$C$13),BC$7)</f>
        <v/>
      </c>
      <c r="DB528">
        <f>MIN(BD527*(1+BD$6/Setup!$C$13),BD$7)</f>
        <v/>
      </c>
      <c r="DC528">
        <f>MIN(BE527*(1+BE$6/Setup!$C$13),BE$7)</f>
        <v/>
      </c>
      <c r="DD528">
        <f>MIN(BF527*(1+BF$6/Setup!$C$13),BF$7)</f>
        <v/>
      </c>
      <c r="DE528">
        <f>MIN(BG527*(1+BG$6/Setup!$C$13),BG$7)</f>
        <v/>
      </c>
      <c r="DF528">
        <f>MIN(BH527*(1+BH$6/Setup!$C$13),BH$7)</f>
        <v/>
      </c>
      <c r="DG528">
        <f>MIN(BI527*(1+BI$6/Setup!$C$13),BI$7)</f>
        <v/>
      </c>
      <c r="DH528">
        <f>MIN(BJ527*(1+BJ$6/Setup!$C$13),BJ$7)</f>
        <v/>
      </c>
      <c r="DI528">
        <f>MIN(BK527*(1+BK$6/Setup!$C$13),BK$7)</f>
        <v/>
      </c>
      <c r="DJ528">
        <f>MIN(BL527*(1+BL$6/Setup!$C$13),BL$7)</f>
        <v/>
      </c>
      <c r="DK528">
        <f>MIN(BM527*(1+BM$6/Setup!$C$13),BM$7)</f>
        <v/>
      </c>
      <c r="DL528">
        <f>MIN(BN527*(1+BN$6/Setup!$C$13),BN$7)</f>
        <v/>
      </c>
      <c r="DM528">
        <f>MIN(BO527*(1+BO$6/Setup!$C$13),BO$7)</f>
        <v/>
      </c>
      <c r="DN528">
        <f>MIN(BP527*(1+BP$6/Setup!$C$13),BP$7)</f>
        <v/>
      </c>
      <c r="DO528">
        <f>MIN(BQ527*(1+BQ$6/Setup!$C$13),BQ$7)</f>
        <v/>
      </c>
      <c r="DP528">
        <f>MIN(T527*(1+T$6/Setup!$C$13)-BR528,$H528)</f>
        <v/>
      </c>
      <c r="DQ528">
        <f>MIN(U527*(1+U$6/Setup!$C$13)-BS528,MAX(0,$H528-SUM($DP528:DP528)))</f>
        <v/>
      </c>
      <c r="DR528">
        <f>MIN(V527*(1+V$6/Setup!$C$13)-BT528,MAX(0,$H528-SUM($DP528:DQ528)))</f>
        <v/>
      </c>
      <c r="DS528">
        <f>MIN(W527*(1+W$6/Setup!$C$13)-BU528,MAX(0,$H528-SUM($DP528:DR528)))</f>
        <v/>
      </c>
      <c r="DT528">
        <f>MIN(X527*(1+X$6/Setup!$C$13)-BV528,MAX(0,$H528-SUM($DP528:DS528)))</f>
        <v/>
      </c>
      <c r="DU528">
        <f>MIN(Y527*(1+Y$6/Setup!$C$13)-BW528,MAX(0,$H528-SUM($DP528:DT528)))</f>
        <v/>
      </c>
      <c r="DV528">
        <f>MIN(Z527*(1+Z$6/Setup!$C$13)-BX528,MAX(0,$H528-SUM($DP528:DU528)))</f>
        <v/>
      </c>
      <c r="DW528">
        <f>MIN(AA527*(1+AA$6/Setup!$C$13)-BY528,MAX(0,$H528-SUM($DP528:DV528)))</f>
        <v/>
      </c>
      <c r="DX528">
        <f>MIN(AB527*(1+AB$6/Setup!$C$13)-BZ528,MAX(0,$H528-SUM($DP528:DW528)))</f>
        <v/>
      </c>
      <c r="DY528">
        <f>MIN(AC527*(1+AC$6/Setup!$C$13)-CA528,MAX(0,$H528-SUM($DP528:DX528)))</f>
        <v/>
      </c>
      <c r="DZ528">
        <f>MIN(AD527*(1+AD$6/Setup!$C$13)-CB528,MAX(0,$H528-SUM($DP528:DY528)))</f>
        <v/>
      </c>
      <c r="EA528">
        <f>MIN(AE527*(1+AE$6/Setup!$C$13)-CC528,MAX(0,$H528-SUM($DP528:DZ528)))</f>
        <v/>
      </c>
      <c r="EB528">
        <f>MIN(AF527*(1+AF$6/Setup!$C$13)-CD528,MAX(0,$H528-SUM($DP528:EA528)))</f>
        <v/>
      </c>
      <c r="EC528">
        <f>MIN(AG527*(1+AG$6/Setup!$C$13)-CE528,MAX(0,$H528-SUM($DP528:EB528)))</f>
        <v/>
      </c>
      <c r="ED528">
        <f>MIN(AH527*(1+AH$6/Setup!$C$13)-CF528,MAX(0,$H528-SUM($DP528:EC528)))</f>
        <v/>
      </c>
      <c r="EE528">
        <f>MIN(AI527*(1+AI$6/Setup!$C$13)-CG528,MAX(0,$H528-SUM($DP528:ED528)))</f>
        <v/>
      </c>
      <c r="EF528">
        <f>MIN(AJ527*(1+AJ$6/Setup!$C$13)-CH528,MAX(0,$H528-SUM($DP528:EE528)))</f>
        <v/>
      </c>
      <c r="EG528">
        <f>MIN(AK527*(1+AK$6/Setup!$C$13)-CI528,MAX(0,$H528-SUM($DP528:EF528)))</f>
        <v/>
      </c>
      <c r="EH528">
        <f>MIN(AL527*(1+AL$6/Setup!$C$13)-CJ528,MAX(0,$H528-SUM($DP528:EG528)))</f>
        <v/>
      </c>
      <c r="EI528">
        <f>MIN(AM527*(1+AM$6/Setup!$C$13)-CK528,MAX(0,$H528-SUM($DP528:EH528)))</f>
        <v/>
      </c>
      <c r="EJ528">
        <f>MIN(AN527*(1+AN$6/Setup!$C$13)-CL528,MAX(0,$H528-SUM($DP528:EI528)))</f>
        <v/>
      </c>
      <c r="EK528">
        <f>MIN(AO527*(1+AO$6/Setup!$C$13)-CM528,MAX(0,$H528-SUM($DP528:EJ528)))</f>
        <v/>
      </c>
      <c r="EL528">
        <f>MIN(AP527*(1+AP$6/Setup!$C$13)-CN528,MAX(0,$H528-SUM($DP528:EK528)))</f>
        <v/>
      </c>
      <c r="EM528">
        <f>MIN(AQ527*(1+AQ$6/Setup!$C$13)-CO528,MAX(0,$H528-SUM($DP528:EL528)))</f>
        <v/>
      </c>
      <c r="EN528">
        <f>MIN(AR527*(1+AR$6/Setup!$C$13)-CP528,MAX(0,$H528-SUM($DP528:EM528)))</f>
        <v/>
      </c>
      <c r="EO528">
        <f>MIN(AS527*(1+AS$6/Setup!$C$13)-CQ528,MAX(0,$H528-SUM($DP528:EN528)))</f>
        <v/>
      </c>
      <c r="EP528">
        <f>MIN(AT527*(1+AT$6/Setup!$C$13)-CR528,MAX(0,$H528-SUM($DP528:EO528)))</f>
        <v/>
      </c>
      <c r="EQ528">
        <f>MIN(AU527*(1+AU$6/Setup!$C$13)-CS528,MAX(0,$H528-SUM($DP528:EP528)))</f>
        <v/>
      </c>
      <c r="ER528">
        <f>MIN(AV527*(1+AV$6/Setup!$C$13)-CT528,MAX(0,$H528-SUM($DP528:EQ528)))</f>
        <v/>
      </c>
      <c r="ES528">
        <f>MIN(AW527*(1+AW$6/Setup!$C$13)-CU528,MAX(0,$H528-SUM($DP528:ER528)))</f>
        <v/>
      </c>
      <c r="ET528">
        <f>MIN(AX527*(1+AX$6/Setup!$C$13)-CV528,MAX(0,$H528-SUM($DP528:ES528)))</f>
        <v/>
      </c>
      <c r="EU528">
        <f>MIN(AY527*(1+AY$6/Setup!$C$13)-CW528,MAX(0,$H528-SUM($DP528:ET528)))</f>
        <v/>
      </c>
      <c r="EV528">
        <f>MIN(AZ527*(1+AZ$6/Setup!$C$13)-CX528,MAX(0,$H528-SUM($DP528:EU528)))</f>
        <v/>
      </c>
      <c r="EW528">
        <f>MIN(BA527*(1+BA$6/Setup!$C$13)-CY528,MAX(0,$H528-SUM($DP528:EV528)))</f>
        <v/>
      </c>
      <c r="EX528">
        <f>MIN(BB527*(1+BB$6/Setup!$C$13)-CZ528,MAX(0,$H528-SUM($DP528:EW528)))</f>
        <v/>
      </c>
      <c r="EY528">
        <f>MIN(BC527*(1+BC$6/Setup!$C$13)-DA528,MAX(0,$H528-SUM($DP528:EX528)))</f>
        <v/>
      </c>
      <c r="EZ528">
        <f>MIN(BD527*(1+BD$6/Setup!$C$13)-DB528,MAX(0,$H528-SUM($DP528:EY528)))</f>
        <v/>
      </c>
      <c r="FA528">
        <f>MIN(BE527*(1+BE$6/Setup!$C$13)-DC528,MAX(0,$H528-SUM($DP528:EZ528)))</f>
        <v/>
      </c>
      <c r="FB528">
        <f>MIN(BF527*(1+BF$6/Setup!$C$13)-DD528,MAX(0,$H528-SUM($DP528:FA528)))</f>
        <v/>
      </c>
      <c r="FC528">
        <f>MIN(BG527*(1+BG$6/Setup!$C$13)-DE528,MAX(0,$H528-SUM($DP528:FB528)))</f>
        <v/>
      </c>
      <c r="FD528">
        <f>MIN(BH527*(1+BH$6/Setup!$C$13)-DF528,MAX(0,$H528-SUM($DP528:FC528)))</f>
        <v/>
      </c>
      <c r="FE528">
        <f>MIN(BI527*(1+BI$6/Setup!$C$13)-DG528,MAX(0,$H528-SUM($DP528:FD528)))</f>
        <v/>
      </c>
      <c r="FF528">
        <f>MIN(BJ527*(1+BJ$6/Setup!$C$13)-DH528,MAX(0,$H528-SUM($DP528:FE528)))</f>
        <v/>
      </c>
      <c r="FG528">
        <f>MIN(BK527*(1+BK$6/Setup!$C$13)-DI528,MAX(0,$H528-SUM($DP528:FF528)))</f>
        <v/>
      </c>
      <c r="FH528">
        <f>MIN(BL527*(1+BL$6/Setup!$C$13)-DJ528,MAX(0,$H528-SUM($DP528:FG528)))</f>
        <v/>
      </c>
      <c r="FI528">
        <f>MIN(BM527*(1+BM$6/Setup!$C$13)-DK528,MAX(0,$H528-SUM($DP528:FH528)))</f>
        <v/>
      </c>
      <c r="FJ528">
        <f>MIN(BN527*(1+BN$6/Setup!$C$13)-DL528,MAX(0,$H528-SUM($DP528:FI528)))</f>
        <v/>
      </c>
      <c r="FK528">
        <f>MIN(BO527*(1+BO$6/Setup!$C$13)-DM528,MAX(0,$H528-SUM($DP528:FJ528)))</f>
        <v/>
      </c>
      <c r="FL528">
        <f>MIN(BP527*(1+BP$6/Setup!$C$13)-DN528,MAX(0,$H528-SUM($DP528:FK528)))</f>
        <v/>
      </c>
      <c r="FM528">
        <f>MIN(BQ527*(1+BQ$6/Setup!$C$13)-DO528,MAX(0,$H528-SUM($DP528:FL528)))</f>
        <v/>
      </c>
    </row>
    <row r="529">
      <c r="A529">
        <f>A528+1</f>
        <v/>
      </c>
      <c r="B529">
        <f>IF(Setup!$C$6="Every week",Setup!$C$7+7*(A529-1),IF(Setup!$C$6="Every 2 weeks",Setup!$C$7+14*(A529-1),IF(Setup!$C$6="Every month",EDATE(Setup!$C$7,A529-1),EOMONTH(Setup!$C$7,INT((A529-1+Setup!$C$20)/2)-1)+MIN(IF(MOD(A529-1+Setup!$C$20,2)=0,Setup!$C$18,Setup!$C$19),DAY(EOMONTH(Setup!$C$7,INT((A529-1+Setup!$C$20)/2)))))))</f>
        <v/>
      </c>
      <c r="C529">
        <f>N('Paycheck Plan'!J525)</f>
        <v/>
      </c>
      <c r="D529">
        <f>N('Paycheck Plan'!K525)</f>
        <v/>
      </c>
      <c r="E529">
        <f>MIN(MAX(0,Setup!$C$10-F528),MAX(0,Setup!$C$8+C529-G529))</f>
        <v/>
      </c>
      <c r="F529">
        <f>F528+E529</f>
        <v/>
      </c>
      <c r="G529">
        <f>MIN(Setup!$C$14,MAX(0,Setup!$C$8+C529))</f>
        <v/>
      </c>
      <c r="H529">
        <f>MAX(0,Setup!$C$8+C529-G529-E529)+SUM($T$7:$BQ$7)-SUM(BR529:DO529)</f>
        <v/>
      </c>
      <c r="I529">
        <f>SUMPRODUCT(T528:BQ528,$T$6:$BQ$6)/Setup!$C$13</f>
        <v/>
      </c>
      <c r="J529">
        <f>SUM(T529:BQ529)</f>
        <v/>
      </c>
      <c r="K529">
        <f>IF(MAX(DP529:FM529)&gt;0,MATCH(MAX(DP529:FM529),DP529:FM529,0),1)</f>
        <v/>
      </c>
      <c r="T529">
        <f>MAX(0,T528*(1+T$6/Setup!$C$13)-BR529-DP529)+IF($K529=1,$D529,0)</f>
        <v/>
      </c>
      <c r="U529">
        <f>MAX(0,U528*(1+U$6/Setup!$C$13)-BS529-DQ529)+IF($K529=2,$D529,0)</f>
        <v/>
      </c>
      <c r="V529">
        <f>MAX(0,V528*(1+V$6/Setup!$C$13)-BT529-DR529)+IF($K529=3,$D529,0)</f>
        <v/>
      </c>
      <c r="W529">
        <f>MAX(0,W528*(1+W$6/Setup!$C$13)-BU529-DS529)+IF($K529=4,$D529,0)</f>
        <v/>
      </c>
      <c r="X529">
        <f>MAX(0,X528*(1+X$6/Setup!$C$13)-BV529-DT529)+IF($K529=5,$D529,0)</f>
        <v/>
      </c>
      <c r="Y529">
        <f>MAX(0,Y528*(1+Y$6/Setup!$C$13)-BW529-DU529)+IF($K529=6,$D529,0)</f>
        <v/>
      </c>
      <c r="Z529">
        <f>MAX(0,Z528*(1+Z$6/Setup!$C$13)-BX529-DV529)+IF($K529=7,$D529,0)</f>
        <v/>
      </c>
      <c r="AA529">
        <f>MAX(0,AA528*(1+AA$6/Setup!$C$13)-BY529-DW529)+IF($K529=8,$D529,0)</f>
        <v/>
      </c>
      <c r="AB529">
        <f>MAX(0,AB528*(1+AB$6/Setup!$C$13)-BZ529-DX529)+IF($K529=9,$D529,0)</f>
        <v/>
      </c>
      <c r="AC529">
        <f>MAX(0,AC528*(1+AC$6/Setup!$C$13)-CA529-DY529)+IF($K529=10,$D529,0)</f>
        <v/>
      </c>
      <c r="AD529">
        <f>MAX(0,AD528*(1+AD$6/Setup!$C$13)-CB529-DZ529)+IF($K529=11,$D529,0)</f>
        <v/>
      </c>
      <c r="AE529">
        <f>MAX(0,AE528*(1+AE$6/Setup!$C$13)-CC529-EA529)+IF($K529=12,$D529,0)</f>
        <v/>
      </c>
      <c r="AF529">
        <f>MAX(0,AF528*(1+AF$6/Setup!$C$13)-CD529-EB529)+IF($K529=13,$D529,0)</f>
        <v/>
      </c>
      <c r="AG529">
        <f>MAX(0,AG528*(1+AG$6/Setup!$C$13)-CE529-EC529)+IF($K529=14,$D529,0)</f>
        <v/>
      </c>
      <c r="AH529">
        <f>MAX(0,AH528*(1+AH$6/Setup!$C$13)-CF529-ED529)+IF($K529=15,$D529,0)</f>
        <v/>
      </c>
      <c r="AI529">
        <f>MAX(0,AI528*(1+AI$6/Setup!$C$13)-CG529-EE529)+IF($K529=16,$D529,0)</f>
        <v/>
      </c>
      <c r="AJ529">
        <f>MAX(0,AJ528*(1+AJ$6/Setup!$C$13)-CH529-EF529)+IF($K529=17,$D529,0)</f>
        <v/>
      </c>
      <c r="AK529">
        <f>MAX(0,AK528*(1+AK$6/Setup!$C$13)-CI529-EG529)+IF($K529=18,$D529,0)</f>
        <v/>
      </c>
      <c r="AL529">
        <f>MAX(0,AL528*(1+AL$6/Setup!$C$13)-CJ529-EH529)+IF($K529=19,$D529,0)</f>
        <v/>
      </c>
      <c r="AM529">
        <f>MAX(0,AM528*(1+AM$6/Setup!$C$13)-CK529-EI529)+IF($K529=20,$D529,0)</f>
        <v/>
      </c>
      <c r="AN529">
        <f>MAX(0,AN528*(1+AN$6/Setup!$C$13)-CL529-EJ529)+IF($K529=21,$D529,0)</f>
        <v/>
      </c>
      <c r="AO529">
        <f>MAX(0,AO528*(1+AO$6/Setup!$C$13)-CM529-EK529)+IF($K529=22,$D529,0)</f>
        <v/>
      </c>
      <c r="AP529">
        <f>MAX(0,AP528*(1+AP$6/Setup!$C$13)-CN529-EL529)+IF($K529=23,$D529,0)</f>
        <v/>
      </c>
      <c r="AQ529">
        <f>MAX(0,AQ528*(1+AQ$6/Setup!$C$13)-CO529-EM529)+IF($K529=24,$D529,0)</f>
        <v/>
      </c>
      <c r="AR529">
        <f>MAX(0,AR528*(1+AR$6/Setup!$C$13)-CP529-EN529)+IF($K529=25,$D529,0)</f>
        <v/>
      </c>
      <c r="AS529">
        <f>MAX(0,AS528*(1+AS$6/Setup!$C$13)-CQ529-EO529)+IF($K529=26,$D529,0)</f>
        <v/>
      </c>
      <c r="AT529">
        <f>MAX(0,AT528*(1+AT$6/Setup!$C$13)-CR529-EP529)+IF($K529=27,$D529,0)</f>
        <v/>
      </c>
      <c r="AU529">
        <f>MAX(0,AU528*(1+AU$6/Setup!$C$13)-CS529-EQ529)+IF($K529=28,$D529,0)</f>
        <v/>
      </c>
      <c r="AV529">
        <f>MAX(0,AV528*(1+AV$6/Setup!$C$13)-CT529-ER529)+IF($K529=29,$D529,0)</f>
        <v/>
      </c>
      <c r="AW529">
        <f>MAX(0,AW528*(1+AW$6/Setup!$C$13)-CU529-ES529)+IF($K529=30,$D529,0)</f>
        <v/>
      </c>
      <c r="AX529">
        <f>MAX(0,AX528*(1+AX$6/Setup!$C$13)-CV529-ET529)+IF($K529=31,$D529,0)</f>
        <v/>
      </c>
      <c r="AY529">
        <f>MAX(0,AY528*(1+AY$6/Setup!$C$13)-CW529-EU529)+IF($K529=32,$D529,0)</f>
        <v/>
      </c>
      <c r="AZ529">
        <f>MAX(0,AZ528*(1+AZ$6/Setup!$C$13)-CX529-EV529)+IF($K529=33,$D529,0)</f>
        <v/>
      </c>
      <c r="BA529">
        <f>MAX(0,BA528*(1+BA$6/Setup!$C$13)-CY529-EW529)+IF($K529=34,$D529,0)</f>
        <v/>
      </c>
      <c r="BB529">
        <f>MAX(0,BB528*(1+BB$6/Setup!$C$13)-CZ529-EX529)+IF($K529=35,$D529,0)</f>
        <v/>
      </c>
      <c r="BC529">
        <f>MAX(0,BC528*(1+BC$6/Setup!$C$13)-DA529-EY529)+IF($K529=36,$D529,0)</f>
        <v/>
      </c>
      <c r="BD529">
        <f>MAX(0,BD528*(1+BD$6/Setup!$C$13)-DB529-EZ529)+IF($K529=37,$D529,0)</f>
        <v/>
      </c>
      <c r="BE529">
        <f>MAX(0,BE528*(1+BE$6/Setup!$C$13)-DC529-FA529)+IF($K529=38,$D529,0)</f>
        <v/>
      </c>
      <c r="BF529">
        <f>MAX(0,BF528*(1+BF$6/Setup!$C$13)-DD529-FB529)+IF($K529=39,$D529,0)</f>
        <v/>
      </c>
      <c r="BG529">
        <f>MAX(0,BG528*(1+BG$6/Setup!$C$13)-DE529-FC529)+IF($K529=40,$D529,0)</f>
        <v/>
      </c>
      <c r="BH529">
        <f>MAX(0,BH528*(1+BH$6/Setup!$C$13)-DF529-FD529)+IF($K529=41,$D529,0)</f>
        <v/>
      </c>
      <c r="BI529">
        <f>MAX(0,BI528*(1+BI$6/Setup!$C$13)-DG529-FE529)+IF($K529=42,$D529,0)</f>
        <v/>
      </c>
      <c r="BJ529">
        <f>MAX(0,BJ528*(1+BJ$6/Setup!$C$13)-DH529-FF529)+IF($K529=43,$D529,0)</f>
        <v/>
      </c>
      <c r="BK529">
        <f>MAX(0,BK528*(1+BK$6/Setup!$C$13)-DI529-FG529)+IF($K529=44,$D529,0)</f>
        <v/>
      </c>
      <c r="BL529">
        <f>MAX(0,BL528*(1+BL$6/Setup!$C$13)-DJ529-FH529)+IF($K529=45,$D529,0)</f>
        <v/>
      </c>
      <c r="BM529">
        <f>MAX(0,BM528*(1+BM$6/Setup!$C$13)-DK529-FI529)+IF($K529=46,$D529,0)</f>
        <v/>
      </c>
      <c r="BN529">
        <f>MAX(0,BN528*(1+BN$6/Setup!$C$13)-DL529-FJ529)+IF($K529=47,$D529,0)</f>
        <v/>
      </c>
      <c r="BO529">
        <f>MAX(0,BO528*(1+BO$6/Setup!$C$13)-DM529-FK529)+IF($K529=48,$D529,0)</f>
        <v/>
      </c>
      <c r="BP529">
        <f>MAX(0,BP528*(1+BP$6/Setup!$C$13)-DN529-FL529)+IF($K529=49,$D529,0)</f>
        <v/>
      </c>
      <c r="BQ529">
        <f>MAX(0,BQ528*(1+BQ$6/Setup!$C$13)-DO529-FM529)+IF($K529=50,$D529,0)</f>
        <v/>
      </c>
      <c r="BR529">
        <f>MIN(T528*(1+T$6/Setup!$C$13),T$7)</f>
        <v/>
      </c>
      <c r="BS529">
        <f>MIN(U528*(1+U$6/Setup!$C$13),U$7)</f>
        <v/>
      </c>
      <c r="BT529">
        <f>MIN(V528*(1+V$6/Setup!$C$13),V$7)</f>
        <v/>
      </c>
      <c r="BU529">
        <f>MIN(W528*(1+W$6/Setup!$C$13),W$7)</f>
        <v/>
      </c>
      <c r="BV529">
        <f>MIN(X528*(1+X$6/Setup!$C$13),X$7)</f>
        <v/>
      </c>
      <c r="BW529">
        <f>MIN(Y528*(1+Y$6/Setup!$C$13),Y$7)</f>
        <v/>
      </c>
      <c r="BX529">
        <f>MIN(Z528*(1+Z$6/Setup!$C$13),Z$7)</f>
        <v/>
      </c>
      <c r="BY529">
        <f>MIN(AA528*(1+AA$6/Setup!$C$13),AA$7)</f>
        <v/>
      </c>
      <c r="BZ529">
        <f>MIN(AB528*(1+AB$6/Setup!$C$13),AB$7)</f>
        <v/>
      </c>
      <c r="CA529">
        <f>MIN(AC528*(1+AC$6/Setup!$C$13),AC$7)</f>
        <v/>
      </c>
      <c r="CB529">
        <f>MIN(AD528*(1+AD$6/Setup!$C$13),AD$7)</f>
        <v/>
      </c>
      <c r="CC529">
        <f>MIN(AE528*(1+AE$6/Setup!$C$13),AE$7)</f>
        <v/>
      </c>
      <c r="CD529">
        <f>MIN(AF528*(1+AF$6/Setup!$C$13),AF$7)</f>
        <v/>
      </c>
      <c r="CE529">
        <f>MIN(AG528*(1+AG$6/Setup!$C$13),AG$7)</f>
        <v/>
      </c>
      <c r="CF529">
        <f>MIN(AH528*(1+AH$6/Setup!$C$13),AH$7)</f>
        <v/>
      </c>
      <c r="CG529">
        <f>MIN(AI528*(1+AI$6/Setup!$C$13),AI$7)</f>
        <v/>
      </c>
      <c r="CH529">
        <f>MIN(AJ528*(1+AJ$6/Setup!$C$13),AJ$7)</f>
        <v/>
      </c>
      <c r="CI529">
        <f>MIN(AK528*(1+AK$6/Setup!$C$13),AK$7)</f>
        <v/>
      </c>
      <c r="CJ529">
        <f>MIN(AL528*(1+AL$6/Setup!$C$13),AL$7)</f>
        <v/>
      </c>
      <c r="CK529">
        <f>MIN(AM528*(1+AM$6/Setup!$C$13),AM$7)</f>
        <v/>
      </c>
      <c r="CL529">
        <f>MIN(AN528*(1+AN$6/Setup!$C$13),AN$7)</f>
        <v/>
      </c>
      <c r="CM529">
        <f>MIN(AO528*(1+AO$6/Setup!$C$13),AO$7)</f>
        <v/>
      </c>
      <c r="CN529">
        <f>MIN(AP528*(1+AP$6/Setup!$C$13),AP$7)</f>
        <v/>
      </c>
      <c r="CO529">
        <f>MIN(AQ528*(1+AQ$6/Setup!$C$13),AQ$7)</f>
        <v/>
      </c>
      <c r="CP529">
        <f>MIN(AR528*(1+AR$6/Setup!$C$13),AR$7)</f>
        <v/>
      </c>
      <c r="CQ529">
        <f>MIN(AS528*(1+AS$6/Setup!$C$13),AS$7)</f>
        <v/>
      </c>
      <c r="CR529">
        <f>MIN(AT528*(1+AT$6/Setup!$C$13),AT$7)</f>
        <v/>
      </c>
      <c r="CS529">
        <f>MIN(AU528*(1+AU$6/Setup!$C$13),AU$7)</f>
        <v/>
      </c>
      <c r="CT529">
        <f>MIN(AV528*(1+AV$6/Setup!$C$13),AV$7)</f>
        <v/>
      </c>
      <c r="CU529">
        <f>MIN(AW528*(1+AW$6/Setup!$C$13),AW$7)</f>
        <v/>
      </c>
      <c r="CV529">
        <f>MIN(AX528*(1+AX$6/Setup!$C$13),AX$7)</f>
        <v/>
      </c>
      <c r="CW529">
        <f>MIN(AY528*(1+AY$6/Setup!$C$13),AY$7)</f>
        <v/>
      </c>
      <c r="CX529">
        <f>MIN(AZ528*(1+AZ$6/Setup!$C$13),AZ$7)</f>
        <v/>
      </c>
      <c r="CY529">
        <f>MIN(BA528*(1+BA$6/Setup!$C$13),BA$7)</f>
        <v/>
      </c>
      <c r="CZ529">
        <f>MIN(BB528*(1+BB$6/Setup!$C$13),BB$7)</f>
        <v/>
      </c>
      <c r="DA529">
        <f>MIN(BC528*(1+BC$6/Setup!$C$13),BC$7)</f>
        <v/>
      </c>
      <c r="DB529">
        <f>MIN(BD528*(1+BD$6/Setup!$C$13),BD$7)</f>
        <v/>
      </c>
      <c r="DC529">
        <f>MIN(BE528*(1+BE$6/Setup!$C$13),BE$7)</f>
        <v/>
      </c>
      <c r="DD529">
        <f>MIN(BF528*(1+BF$6/Setup!$C$13),BF$7)</f>
        <v/>
      </c>
      <c r="DE529">
        <f>MIN(BG528*(1+BG$6/Setup!$C$13),BG$7)</f>
        <v/>
      </c>
      <c r="DF529">
        <f>MIN(BH528*(1+BH$6/Setup!$C$13),BH$7)</f>
        <v/>
      </c>
      <c r="DG529">
        <f>MIN(BI528*(1+BI$6/Setup!$C$13),BI$7)</f>
        <v/>
      </c>
      <c r="DH529">
        <f>MIN(BJ528*(1+BJ$6/Setup!$C$13),BJ$7)</f>
        <v/>
      </c>
      <c r="DI529">
        <f>MIN(BK528*(1+BK$6/Setup!$C$13),BK$7)</f>
        <v/>
      </c>
      <c r="DJ529">
        <f>MIN(BL528*(1+BL$6/Setup!$C$13),BL$7)</f>
        <v/>
      </c>
      <c r="DK529">
        <f>MIN(BM528*(1+BM$6/Setup!$C$13),BM$7)</f>
        <v/>
      </c>
      <c r="DL529">
        <f>MIN(BN528*(1+BN$6/Setup!$C$13),BN$7)</f>
        <v/>
      </c>
      <c r="DM529">
        <f>MIN(BO528*(1+BO$6/Setup!$C$13),BO$7)</f>
        <v/>
      </c>
      <c r="DN529">
        <f>MIN(BP528*(1+BP$6/Setup!$C$13),BP$7)</f>
        <v/>
      </c>
      <c r="DO529">
        <f>MIN(BQ528*(1+BQ$6/Setup!$C$13),BQ$7)</f>
        <v/>
      </c>
      <c r="DP529">
        <f>MIN(T528*(1+T$6/Setup!$C$13)-BR529,$H529)</f>
        <v/>
      </c>
      <c r="DQ529">
        <f>MIN(U528*(1+U$6/Setup!$C$13)-BS529,MAX(0,$H529-SUM($DP529:DP529)))</f>
        <v/>
      </c>
      <c r="DR529">
        <f>MIN(V528*(1+V$6/Setup!$C$13)-BT529,MAX(0,$H529-SUM($DP529:DQ529)))</f>
        <v/>
      </c>
      <c r="DS529">
        <f>MIN(W528*(1+W$6/Setup!$C$13)-BU529,MAX(0,$H529-SUM($DP529:DR529)))</f>
        <v/>
      </c>
      <c r="DT529">
        <f>MIN(X528*(1+X$6/Setup!$C$13)-BV529,MAX(0,$H529-SUM($DP529:DS529)))</f>
        <v/>
      </c>
      <c r="DU529">
        <f>MIN(Y528*(1+Y$6/Setup!$C$13)-BW529,MAX(0,$H529-SUM($DP529:DT529)))</f>
        <v/>
      </c>
      <c r="DV529">
        <f>MIN(Z528*(1+Z$6/Setup!$C$13)-BX529,MAX(0,$H529-SUM($DP529:DU529)))</f>
        <v/>
      </c>
      <c r="DW529">
        <f>MIN(AA528*(1+AA$6/Setup!$C$13)-BY529,MAX(0,$H529-SUM($DP529:DV529)))</f>
        <v/>
      </c>
      <c r="DX529">
        <f>MIN(AB528*(1+AB$6/Setup!$C$13)-BZ529,MAX(0,$H529-SUM($DP529:DW529)))</f>
        <v/>
      </c>
      <c r="DY529">
        <f>MIN(AC528*(1+AC$6/Setup!$C$13)-CA529,MAX(0,$H529-SUM($DP529:DX529)))</f>
        <v/>
      </c>
      <c r="DZ529">
        <f>MIN(AD528*(1+AD$6/Setup!$C$13)-CB529,MAX(0,$H529-SUM($DP529:DY529)))</f>
        <v/>
      </c>
      <c r="EA529">
        <f>MIN(AE528*(1+AE$6/Setup!$C$13)-CC529,MAX(0,$H529-SUM($DP529:DZ529)))</f>
        <v/>
      </c>
      <c r="EB529">
        <f>MIN(AF528*(1+AF$6/Setup!$C$13)-CD529,MAX(0,$H529-SUM($DP529:EA529)))</f>
        <v/>
      </c>
      <c r="EC529">
        <f>MIN(AG528*(1+AG$6/Setup!$C$13)-CE529,MAX(0,$H529-SUM($DP529:EB529)))</f>
        <v/>
      </c>
      <c r="ED529">
        <f>MIN(AH528*(1+AH$6/Setup!$C$13)-CF529,MAX(0,$H529-SUM($DP529:EC529)))</f>
        <v/>
      </c>
      <c r="EE529">
        <f>MIN(AI528*(1+AI$6/Setup!$C$13)-CG529,MAX(0,$H529-SUM($DP529:ED529)))</f>
        <v/>
      </c>
      <c r="EF529">
        <f>MIN(AJ528*(1+AJ$6/Setup!$C$13)-CH529,MAX(0,$H529-SUM($DP529:EE529)))</f>
        <v/>
      </c>
      <c r="EG529">
        <f>MIN(AK528*(1+AK$6/Setup!$C$13)-CI529,MAX(0,$H529-SUM($DP529:EF529)))</f>
        <v/>
      </c>
      <c r="EH529">
        <f>MIN(AL528*(1+AL$6/Setup!$C$13)-CJ529,MAX(0,$H529-SUM($DP529:EG529)))</f>
        <v/>
      </c>
      <c r="EI529">
        <f>MIN(AM528*(1+AM$6/Setup!$C$13)-CK529,MAX(0,$H529-SUM($DP529:EH529)))</f>
        <v/>
      </c>
      <c r="EJ529">
        <f>MIN(AN528*(1+AN$6/Setup!$C$13)-CL529,MAX(0,$H529-SUM($DP529:EI529)))</f>
        <v/>
      </c>
      <c r="EK529">
        <f>MIN(AO528*(1+AO$6/Setup!$C$13)-CM529,MAX(0,$H529-SUM($DP529:EJ529)))</f>
        <v/>
      </c>
      <c r="EL529">
        <f>MIN(AP528*(1+AP$6/Setup!$C$13)-CN529,MAX(0,$H529-SUM($DP529:EK529)))</f>
        <v/>
      </c>
      <c r="EM529">
        <f>MIN(AQ528*(1+AQ$6/Setup!$C$13)-CO529,MAX(0,$H529-SUM($DP529:EL529)))</f>
        <v/>
      </c>
      <c r="EN529">
        <f>MIN(AR528*(1+AR$6/Setup!$C$13)-CP529,MAX(0,$H529-SUM($DP529:EM529)))</f>
        <v/>
      </c>
      <c r="EO529">
        <f>MIN(AS528*(1+AS$6/Setup!$C$13)-CQ529,MAX(0,$H529-SUM($DP529:EN529)))</f>
        <v/>
      </c>
      <c r="EP529">
        <f>MIN(AT528*(1+AT$6/Setup!$C$13)-CR529,MAX(0,$H529-SUM($DP529:EO529)))</f>
        <v/>
      </c>
      <c r="EQ529">
        <f>MIN(AU528*(1+AU$6/Setup!$C$13)-CS529,MAX(0,$H529-SUM($DP529:EP529)))</f>
        <v/>
      </c>
      <c r="ER529">
        <f>MIN(AV528*(1+AV$6/Setup!$C$13)-CT529,MAX(0,$H529-SUM($DP529:EQ529)))</f>
        <v/>
      </c>
      <c r="ES529">
        <f>MIN(AW528*(1+AW$6/Setup!$C$13)-CU529,MAX(0,$H529-SUM($DP529:ER529)))</f>
        <v/>
      </c>
      <c r="ET529">
        <f>MIN(AX528*(1+AX$6/Setup!$C$13)-CV529,MAX(0,$H529-SUM($DP529:ES529)))</f>
        <v/>
      </c>
      <c r="EU529">
        <f>MIN(AY528*(1+AY$6/Setup!$C$13)-CW529,MAX(0,$H529-SUM($DP529:ET529)))</f>
        <v/>
      </c>
      <c r="EV529">
        <f>MIN(AZ528*(1+AZ$6/Setup!$C$13)-CX529,MAX(0,$H529-SUM($DP529:EU529)))</f>
        <v/>
      </c>
      <c r="EW529">
        <f>MIN(BA528*(1+BA$6/Setup!$C$13)-CY529,MAX(0,$H529-SUM($DP529:EV529)))</f>
        <v/>
      </c>
      <c r="EX529">
        <f>MIN(BB528*(1+BB$6/Setup!$C$13)-CZ529,MAX(0,$H529-SUM($DP529:EW529)))</f>
        <v/>
      </c>
      <c r="EY529">
        <f>MIN(BC528*(1+BC$6/Setup!$C$13)-DA529,MAX(0,$H529-SUM($DP529:EX529)))</f>
        <v/>
      </c>
      <c r="EZ529">
        <f>MIN(BD528*(1+BD$6/Setup!$C$13)-DB529,MAX(0,$H529-SUM($DP529:EY529)))</f>
        <v/>
      </c>
      <c r="FA529">
        <f>MIN(BE528*(1+BE$6/Setup!$C$13)-DC529,MAX(0,$H529-SUM($DP529:EZ529)))</f>
        <v/>
      </c>
      <c r="FB529">
        <f>MIN(BF528*(1+BF$6/Setup!$C$13)-DD529,MAX(0,$H529-SUM($DP529:FA529)))</f>
        <v/>
      </c>
      <c r="FC529">
        <f>MIN(BG528*(1+BG$6/Setup!$C$13)-DE529,MAX(0,$H529-SUM($DP529:FB529)))</f>
        <v/>
      </c>
      <c r="FD529">
        <f>MIN(BH528*(1+BH$6/Setup!$C$13)-DF529,MAX(0,$H529-SUM($DP529:FC529)))</f>
        <v/>
      </c>
      <c r="FE529">
        <f>MIN(BI528*(1+BI$6/Setup!$C$13)-DG529,MAX(0,$H529-SUM($DP529:FD529)))</f>
        <v/>
      </c>
      <c r="FF529">
        <f>MIN(BJ528*(1+BJ$6/Setup!$C$13)-DH529,MAX(0,$H529-SUM($DP529:FE529)))</f>
        <v/>
      </c>
      <c r="FG529">
        <f>MIN(BK528*(1+BK$6/Setup!$C$13)-DI529,MAX(0,$H529-SUM($DP529:FF529)))</f>
        <v/>
      </c>
      <c r="FH529">
        <f>MIN(BL528*(1+BL$6/Setup!$C$13)-DJ529,MAX(0,$H529-SUM($DP529:FG529)))</f>
        <v/>
      </c>
      <c r="FI529">
        <f>MIN(BM528*(1+BM$6/Setup!$C$13)-DK529,MAX(0,$H529-SUM($DP529:FH529)))</f>
        <v/>
      </c>
      <c r="FJ529">
        <f>MIN(BN528*(1+BN$6/Setup!$C$13)-DL529,MAX(0,$H529-SUM($DP529:FI529)))</f>
        <v/>
      </c>
      <c r="FK529">
        <f>MIN(BO528*(1+BO$6/Setup!$C$13)-DM529,MAX(0,$H529-SUM($DP529:FJ529)))</f>
        <v/>
      </c>
      <c r="FL529">
        <f>MIN(BP528*(1+BP$6/Setup!$C$13)-DN529,MAX(0,$H529-SUM($DP529:FK529)))</f>
        <v/>
      </c>
      <c r="FM529">
        <f>MIN(BQ528*(1+BQ$6/Setup!$C$13)-DO529,MAX(0,$H529-SUM($DP529:FL529)))</f>
        <v/>
      </c>
    </row>
    <row r="530">
      <c r="A530">
        <f>A529+1</f>
        <v/>
      </c>
      <c r="B530">
        <f>IF(Setup!$C$6="Every week",Setup!$C$7+7*(A530-1),IF(Setup!$C$6="Every 2 weeks",Setup!$C$7+14*(A530-1),IF(Setup!$C$6="Every month",EDATE(Setup!$C$7,A530-1),EOMONTH(Setup!$C$7,INT((A530-1+Setup!$C$20)/2)-1)+MIN(IF(MOD(A530-1+Setup!$C$20,2)=0,Setup!$C$18,Setup!$C$19),DAY(EOMONTH(Setup!$C$7,INT((A530-1+Setup!$C$20)/2)))))))</f>
        <v/>
      </c>
      <c r="C530">
        <f>N('Paycheck Plan'!J526)</f>
        <v/>
      </c>
      <c r="D530">
        <f>N('Paycheck Plan'!K526)</f>
        <v/>
      </c>
      <c r="E530">
        <f>MIN(MAX(0,Setup!$C$10-F529),MAX(0,Setup!$C$8+C530-G530))</f>
        <v/>
      </c>
      <c r="F530">
        <f>F529+E530</f>
        <v/>
      </c>
      <c r="G530">
        <f>MIN(Setup!$C$14,MAX(0,Setup!$C$8+C530))</f>
        <v/>
      </c>
      <c r="H530">
        <f>MAX(0,Setup!$C$8+C530-G530-E530)+SUM($T$7:$BQ$7)-SUM(BR530:DO530)</f>
        <v/>
      </c>
      <c r="I530">
        <f>SUMPRODUCT(T529:BQ529,$T$6:$BQ$6)/Setup!$C$13</f>
        <v/>
      </c>
      <c r="J530">
        <f>SUM(T530:BQ530)</f>
        <v/>
      </c>
      <c r="K530">
        <f>IF(MAX(DP530:FM530)&gt;0,MATCH(MAX(DP530:FM530),DP530:FM530,0),1)</f>
        <v/>
      </c>
      <c r="T530">
        <f>MAX(0,T529*(1+T$6/Setup!$C$13)-BR530-DP530)+IF($K530=1,$D530,0)</f>
        <v/>
      </c>
      <c r="U530">
        <f>MAX(0,U529*(1+U$6/Setup!$C$13)-BS530-DQ530)+IF($K530=2,$D530,0)</f>
        <v/>
      </c>
      <c r="V530">
        <f>MAX(0,V529*(1+V$6/Setup!$C$13)-BT530-DR530)+IF($K530=3,$D530,0)</f>
        <v/>
      </c>
      <c r="W530">
        <f>MAX(0,W529*(1+W$6/Setup!$C$13)-BU530-DS530)+IF($K530=4,$D530,0)</f>
        <v/>
      </c>
      <c r="X530">
        <f>MAX(0,X529*(1+X$6/Setup!$C$13)-BV530-DT530)+IF($K530=5,$D530,0)</f>
        <v/>
      </c>
      <c r="Y530">
        <f>MAX(0,Y529*(1+Y$6/Setup!$C$13)-BW530-DU530)+IF($K530=6,$D530,0)</f>
        <v/>
      </c>
      <c r="Z530">
        <f>MAX(0,Z529*(1+Z$6/Setup!$C$13)-BX530-DV530)+IF($K530=7,$D530,0)</f>
        <v/>
      </c>
      <c r="AA530">
        <f>MAX(0,AA529*(1+AA$6/Setup!$C$13)-BY530-DW530)+IF($K530=8,$D530,0)</f>
        <v/>
      </c>
      <c r="AB530">
        <f>MAX(0,AB529*(1+AB$6/Setup!$C$13)-BZ530-DX530)+IF($K530=9,$D530,0)</f>
        <v/>
      </c>
      <c r="AC530">
        <f>MAX(0,AC529*(1+AC$6/Setup!$C$13)-CA530-DY530)+IF($K530=10,$D530,0)</f>
        <v/>
      </c>
      <c r="AD530">
        <f>MAX(0,AD529*(1+AD$6/Setup!$C$13)-CB530-DZ530)+IF($K530=11,$D530,0)</f>
        <v/>
      </c>
      <c r="AE530">
        <f>MAX(0,AE529*(1+AE$6/Setup!$C$13)-CC530-EA530)+IF($K530=12,$D530,0)</f>
        <v/>
      </c>
      <c r="AF530">
        <f>MAX(0,AF529*(1+AF$6/Setup!$C$13)-CD530-EB530)+IF($K530=13,$D530,0)</f>
        <v/>
      </c>
      <c r="AG530">
        <f>MAX(0,AG529*(1+AG$6/Setup!$C$13)-CE530-EC530)+IF($K530=14,$D530,0)</f>
        <v/>
      </c>
      <c r="AH530">
        <f>MAX(0,AH529*(1+AH$6/Setup!$C$13)-CF530-ED530)+IF($K530=15,$D530,0)</f>
        <v/>
      </c>
      <c r="AI530">
        <f>MAX(0,AI529*(1+AI$6/Setup!$C$13)-CG530-EE530)+IF($K530=16,$D530,0)</f>
        <v/>
      </c>
      <c r="AJ530">
        <f>MAX(0,AJ529*(1+AJ$6/Setup!$C$13)-CH530-EF530)+IF($K530=17,$D530,0)</f>
        <v/>
      </c>
      <c r="AK530">
        <f>MAX(0,AK529*(1+AK$6/Setup!$C$13)-CI530-EG530)+IF($K530=18,$D530,0)</f>
        <v/>
      </c>
      <c r="AL530">
        <f>MAX(0,AL529*(1+AL$6/Setup!$C$13)-CJ530-EH530)+IF($K530=19,$D530,0)</f>
        <v/>
      </c>
      <c r="AM530">
        <f>MAX(0,AM529*(1+AM$6/Setup!$C$13)-CK530-EI530)+IF($K530=20,$D530,0)</f>
        <v/>
      </c>
      <c r="AN530">
        <f>MAX(0,AN529*(1+AN$6/Setup!$C$13)-CL530-EJ530)+IF($K530=21,$D530,0)</f>
        <v/>
      </c>
      <c r="AO530">
        <f>MAX(0,AO529*(1+AO$6/Setup!$C$13)-CM530-EK530)+IF($K530=22,$D530,0)</f>
        <v/>
      </c>
      <c r="AP530">
        <f>MAX(0,AP529*(1+AP$6/Setup!$C$13)-CN530-EL530)+IF($K530=23,$D530,0)</f>
        <v/>
      </c>
      <c r="AQ530">
        <f>MAX(0,AQ529*(1+AQ$6/Setup!$C$13)-CO530-EM530)+IF($K530=24,$D530,0)</f>
        <v/>
      </c>
      <c r="AR530">
        <f>MAX(0,AR529*(1+AR$6/Setup!$C$13)-CP530-EN530)+IF($K530=25,$D530,0)</f>
        <v/>
      </c>
      <c r="AS530">
        <f>MAX(0,AS529*(1+AS$6/Setup!$C$13)-CQ530-EO530)+IF($K530=26,$D530,0)</f>
        <v/>
      </c>
      <c r="AT530">
        <f>MAX(0,AT529*(1+AT$6/Setup!$C$13)-CR530-EP530)+IF($K530=27,$D530,0)</f>
        <v/>
      </c>
      <c r="AU530">
        <f>MAX(0,AU529*(1+AU$6/Setup!$C$13)-CS530-EQ530)+IF($K530=28,$D530,0)</f>
        <v/>
      </c>
      <c r="AV530">
        <f>MAX(0,AV529*(1+AV$6/Setup!$C$13)-CT530-ER530)+IF($K530=29,$D530,0)</f>
        <v/>
      </c>
      <c r="AW530">
        <f>MAX(0,AW529*(1+AW$6/Setup!$C$13)-CU530-ES530)+IF($K530=30,$D530,0)</f>
        <v/>
      </c>
      <c r="AX530">
        <f>MAX(0,AX529*(1+AX$6/Setup!$C$13)-CV530-ET530)+IF($K530=31,$D530,0)</f>
        <v/>
      </c>
      <c r="AY530">
        <f>MAX(0,AY529*(1+AY$6/Setup!$C$13)-CW530-EU530)+IF($K530=32,$D530,0)</f>
        <v/>
      </c>
      <c r="AZ530">
        <f>MAX(0,AZ529*(1+AZ$6/Setup!$C$13)-CX530-EV530)+IF($K530=33,$D530,0)</f>
        <v/>
      </c>
      <c r="BA530">
        <f>MAX(0,BA529*(1+BA$6/Setup!$C$13)-CY530-EW530)+IF($K530=34,$D530,0)</f>
        <v/>
      </c>
      <c r="BB530">
        <f>MAX(0,BB529*(1+BB$6/Setup!$C$13)-CZ530-EX530)+IF($K530=35,$D530,0)</f>
        <v/>
      </c>
      <c r="BC530">
        <f>MAX(0,BC529*(1+BC$6/Setup!$C$13)-DA530-EY530)+IF($K530=36,$D530,0)</f>
        <v/>
      </c>
      <c r="BD530">
        <f>MAX(0,BD529*(1+BD$6/Setup!$C$13)-DB530-EZ530)+IF($K530=37,$D530,0)</f>
        <v/>
      </c>
      <c r="BE530">
        <f>MAX(0,BE529*(1+BE$6/Setup!$C$13)-DC530-FA530)+IF($K530=38,$D530,0)</f>
        <v/>
      </c>
      <c r="BF530">
        <f>MAX(0,BF529*(1+BF$6/Setup!$C$13)-DD530-FB530)+IF($K530=39,$D530,0)</f>
        <v/>
      </c>
      <c r="BG530">
        <f>MAX(0,BG529*(1+BG$6/Setup!$C$13)-DE530-FC530)+IF($K530=40,$D530,0)</f>
        <v/>
      </c>
      <c r="BH530">
        <f>MAX(0,BH529*(1+BH$6/Setup!$C$13)-DF530-FD530)+IF($K530=41,$D530,0)</f>
        <v/>
      </c>
      <c r="BI530">
        <f>MAX(0,BI529*(1+BI$6/Setup!$C$13)-DG530-FE530)+IF($K530=42,$D530,0)</f>
        <v/>
      </c>
      <c r="BJ530">
        <f>MAX(0,BJ529*(1+BJ$6/Setup!$C$13)-DH530-FF530)+IF($K530=43,$D530,0)</f>
        <v/>
      </c>
      <c r="BK530">
        <f>MAX(0,BK529*(1+BK$6/Setup!$C$13)-DI530-FG530)+IF($K530=44,$D530,0)</f>
        <v/>
      </c>
      <c r="BL530">
        <f>MAX(0,BL529*(1+BL$6/Setup!$C$13)-DJ530-FH530)+IF($K530=45,$D530,0)</f>
        <v/>
      </c>
      <c r="BM530">
        <f>MAX(0,BM529*(1+BM$6/Setup!$C$13)-DK530-FI530)+IF($K530=46,$D530,0)</f>
        <v/>
      </c>
      <c r="BN530">
        <f>MAX(0,BN529*(1+BN$6/Setup!$C$13)-DL530-FJ530)+IF($K530=47,$D530,0)</f>
        <v/>
      </c>
      <c r="BO530">
        <f>MAX(0,BO529*(1+BO$6/Setup!$C$13)-DM530-FK530)+IF($K530=48,$D530,0)</f>
        <v/>
      </c>
      <c r="BP530">
        <f>MAX(0,BP529*(1+BP$6/Setup!$C$13)-DN530-FL530)+IF($K530=49,$D530,0)</f>
        <v/>
      </c>
      <c r="BQ530">
        <f>MAX(0,BQ529*(1+BQ$6/Setup!$C$13)-DO530-FM530)+IF($K530=50,$D530,0)</f>
        <v/>
      </c>
      <c r="BR530">
        <f>MIN(T529*(1+T$6/Setup!$C$13),T$7)</f>
        <v/>
      </c>
      <c r="BS530">
        <f>MIN(U529*(1+U$6/Setup!$C$13),U$7)</f>
        <v/>
      </c>
      <c r="BT530">
        <f>MIN(V529*(1+V$6/Setup!$C$13),V$7)</f>
        <v/>
      </c>
      <c r="BU530">
        <f>MIN(W529*(1+W$6/Setup!$C$13),W$7)</f>
        <v/>
      </c>
      <c r="BV530">
        <f>MIN(X529*(1+X$6/Setup!$C$13),X$7)</f>
        <v/>
      </c>
      <c r="BW530">
        <f>MIN(Y529*(1+Y$6/Setup!$C$13),Y$7)</f>
        <v/>
      </c>
      <c r="BX530">
        <f>MIN(Z529*(1+Z$6/Setup!$C$13),Z$7)</f>
        <v/>
      </c>
      <c r="BY530">
        <f>MIN(AA529*(1+AA$6/Setup!$C$13),AA$7)</f>
        <v/>
      </c>
      <c r="BZ530">
        <f>MIN(AB529*(1+AB$6/Setup!$C$13),AB$7)</f>
        <v/>
      </c>
      <c r="CA530">
        <f>MIN(AC529*(1+AC$6/Setup!$C$13),AC$7)</f>
        <v/>
      </c>
      <c r="CB530">
        <f>MIN(AD529*(1+AD$6/Setup!$C$13),AD$7)</f>
        <v/>
      </c>
      <c r="CC530">
        <f>MIN(AE529*(1+AE$6/Setup!$C$13),AE$7)</f>
        <v/>
      </c>
      <c r="CD530">
        <f>MIN(AF529*(1+AF$6/Setup!$C$13),AF$7)</f>
        <v/>
      </c>
      <c r="CE530">
        <f>MIN(AG529*(1+AG$6/Setup!$C$13),AG$7)</f>
        <v/>
      </c>
      <c r="CF530">
        <f>MIN(AH529*(1+AH$6/Setup!$C$13),AH$7)</f>
        <v/>
      </c>
      <c r="CG530">
        <f>MIN(AI529*(1+AI$6/Setup!$C$13),AI$7)</f>
        <v/>
      </c>
      <c r="CH530">
        <f>MIN(AJ529*(1+AJ$6/Setup!$C$13),AJ$7)</f>
        <v/>
      </c>
      <c r="CI530">
        <f>MIN(AK529*(1+AK$6/Setup!$C$13),AK$7)</f>
        <v/>
      </c>
      <c r="CJ530">
        <f>MIN(AL529*(1+AL$6/Setup!$C$13),AL$7)</f>
        <v/>
      </c>
      <c r="CK530">
        <f>MIN(AM529*(1+AM$6/Setup!$C$13),AM$7)</f>
        <v/>
      </c>
      <c r="CL530">
        <f>MIN(AN529*(1+AN$6/Setup!$C$13),AN$7)</f>
        <v/>
      </c>
      <c r="CM530">
        <f>MIN(AO529*(1+AO$6/Setup!$C$13),AO$7)</f>
        <v/>
      </c>
      <c r="CN530">
        <f>MIN(AP529*(1+AP$6/Setup!$C$13),AP$7)</f>
        <v/>
      </c>
      <c r="CO530">
        <f>MIN(AQ529*(1+AQ$6/Setup!$C$13),AQ$7)</f>
        <v/>
      </c>
      <c r="CP530">
        <f>MIN(AR529*(1+AR$6/Setup!$C$13),AR$7)</f>
        <v/>
      </c>
      <c r="CQ530">
        <f>MIN(AS529*(1+AS$6/Setup!$C$13),AS$7)</f>
        <v/>
      </c>
      <c r="CR530">
        <f>MIN(AT529*(1+AT$6/Setup!$C$13),AT$7)</f>
        <v/>
      </c>
      <c r="CS530">
        <f>MIN(AU529*(1+AU$6/Setup!$C$13),AU$7)</f>
        <v/>
      </c>
      <c r="CT530">
        <f>MIN(AV529*(1+AV$6/Setup!$C$13),AV$7)</f>
        <v/>
      </c>
      <c r="CU530">
        <f>MIN(AW529*(1+AW$6/Setup!$C$13),AW$7)</f>
        <v/>
      </c>
      <c r="CV530">
        <f>MIN(AX529*(1+AX$6/Setup!$C$13),AX$7)</f>
        <v/>
      </c>
      <c r="CW530">
        <f>MIN(AY529*(1+AY$6/Setup!$C$13),AY$7)</f>
        <v/>
      </c>
      <c r="CX530">
        <f>MIN(AZ529*(1+AZ$6/Setup!$C$13),AZ$7)</f>
        <v/>
      </c>
      <c r="CY530">
        <f>MIN(BA529*(1+BA$6/Setup!$C$13),BA$7)</f>
        <v/>
      </c>
      <c r="CZ530">
        <f>MIN(BB529*(1+BB$6/Setup!$C$13),BB$7)</f>
        <v/>
      </c>
      <c r="DA530">
        <f>MIN(BC529*(1+BC$6/Setup!$C$13),BC$7)</f>
        <v/>
      </c>
      <c r="DB530">
        <f>MIN(BD529*(1+BD$6/Setup!$C$13),BD$7)</f>
        <v/>
      </c>
      <c r="DC530">
        <f>MIN(BE529*(1+BE$6/Setup!$C$13),BE$7)</f>
        <v/>
      </c>
      <c r="DD530">
        <f>MIN(BF529*(1+BF$6/Setup!$C$13),BF$7)</f>
        <v/>
      </c>
      <c r="DE530">
        <f>MIN(BG529*(1+BG$6/Setup!$C$13),BG$7)</f>
        <v/>
      </c>
      <c r="DF530">
        <f>MIN(BH529*(1+BH$6/Setup!$C$13),BH$7)</f>
        <v/>
      </c>
      <c r="DG530">
        <f>MIN(BI529*(1+BI$6/Setup!$C$13),BI$7)</f>
        <v/>
      </c>
      <c r="DH530">
        <f>MIN(BJ529*(1+BJ$6/Setup!$C$13),BJ$7)</f>
        <v/>
      </c>
      <c r="DI530">
        <f>MIN(BK529*(1+BK$6/Setup!$C$13),BK$7)</f>
        <v/>
      </c>
      <c r="DJ530">
        <f>MIN(BL529*(1+BL$6/Setup!$C$13),BL$7)</f>
        <v/>
      </c>
      <c r="DK530">
        <f>MIN(BM529*(1+BM$6/Setup!$C$13),BM$7)</f>
        <v/>
      </c>
      <c r="DL530">
        <f>MIN(BN529*(1+BN$6/Setup!$C$13),BN$7)</f>
        <v/>
      </c>
      <c r="DM530">
        <f>MIN(BO529*(1+BO$6/Setup!$C$13),BO$7)</f>
        <v/>
      </c>
      <c r="DN530">
        <f>MIN(BP529*(1+BP$6/Setup!$C$13),BP$7)</f>
        <v/>
      </c>
      <c r="DO530">
        <f>MIN(BQ529*(1+BQ$6/Setup!$C$13),BQ$7)</f>
        <v/>
      </c>
      <c r="DP530">
        <f>MIN(T529*(1+T$6/Setup!$C$13)-BR530,$H530)</f>
        <v/>
      </c>
      <c r="DQ530">
        <f>MIN(U529*(1+U$6/Setup!$C$13)-BS530,MAX(0,$H530-SUM($DP530:DP530)))</f>
        <v/>
      </c>
      <c r="DR530">
        <f>MIN(V529*(1+V$6/Setup!$C$13)-BT530,MAX(0,$H530-SUM($DP530:DQ530)))</f>
        <v/>
      </c>
      <c r="DS530">
        <f>MIN(W529*(1+W$6/Setup!$C$13)-BU530,MAX(0,$H530-SUM($DP530:DR530)))</f>
        <v/>
      </c>
      <c r="DT530">
        <f>MIN(X529*(1+X$6/Setup!$C$13)-BV530,MAX(0,$H530-SUM($DP530:DS530)))</f>
        <v/>
      </c>
      <c r="DU530">
        <f>MIN(Y529*(1+Y$6/Setup!$C$13)-BW530,MAX(0,$H530-SUM($DP530:DT530)))</f>
        <v/>
      </c>
      <c r="DV530">
        <f>MIN(Z529*(1+Z$6/Setup!$C$13)-BX530,MAX(0,$H530-SUM($DP530:DU530)))</f>
        <v/>
      </c>
      <c r="DW530">
        <f>MIN(AA529*(1+AA$6/Setup!$C$13)-BY530,MAX(0,$H530-SUM($DP530:DV530)))</f>
        <v/>
      </c>
      <c r="DX530">
        <f>MIN(AB529*(1+AB$6/Setup!$C$13)-BZ530,MAX(0,$H530-SUM($DP530:DW530)))</f>
        <v/>
      </c>
      <c r="DY530">
        <f>MIN(AC529*(1+AC$6/Setup!$C$13)-CA530,MAX(0,$H530-SUM($DP530:DX530)))</f>
        <v/>
      </c>
      <c r="DZ530">
        <f>MIN(AD529*(1+AD$6/Setup!$C$13)-CB530,MAX(0,$H530-SUM($DP530:DY530)))</f>
        <v/>
      </c>
      <c r="EA530">
        <f>MIN(AE529*(1+AE$6/Setup!$C$13)-CC530,MAX(0,$H530-SUM($DP530:DZ530)))</f>
        <v/>
      </c>
      <c r="EB530">
        <f>MIN(AF529*(1+AF$6/Setup!$C$13)-CD530,MAX(0,$H530-SUM($DP530:EA530)))</f>
        <v/>
      </c>
      <c r="EC530">
        <f>MIN(AG529*(1+AG$6/Setup!$C$13)-CE530,MAX(0,$H530-SUM($DP530:EB530)))</f>
        <v/>
      </c>
      <c r="ED530">
        <f>MIN(AH529*(1+AH$6/Setup!$C$13)-CF530,MAX(0,$H530-SUM($DP530:EC530)))</f>
        <v/>
      </c>
      <c r="EE530">
        <f>MIN(AI529*(1+AI$6/Setup!$C$13)-CG530,MAX(0,$H530-SUM($DP530:ED530)))</f>
        <v/>
      </c>
      <c r="EF530">
        <f>MIN(AJ529*(1+AJ$6/Setup!$C$13)-CH530,MAX(0,$H530-SUM($DP530:EE530)))</f>
        <v/>
      </c>
      <c r="EG530">
        <f>MIN(AK529*(1+AK$6/Setup!$C$13)-CI530,MAX(0,$H530-SUM($DP530:EF530)))</f>
        <v/>
      </c>
      <c r="EH530">
        <f>MIN(AL529*(1+AL$6/Setup!$C$13)-CJ530,MAX(0,$H530-SUM($DP530:EG530)))</f>
        <v/>
      </c>
      <c r="EI530">
        <f>MIN(AM529*(1+AM$6/Setup!$C$13)-CK530,MAX(0,$H530-SUM($DP530:EH530)))</f>
        <v/>
      </c>
      <c r="EJ530">
        <f>MIN(AN529*(1+AN$6/Setup!$C$13)-CL530,MAX(0,$H530-SUM($DP530:EI530)))</f>
        <v/>
      </c>
      <c r="EK530">
        <f>MIN(AO529*(1+AO$6/Setup!$C$13)-CM530,MAX(0,$H530-SUM($DP530:EJ530)))</f>
        <v/>
      </c>
      <c r="EL530">
        <f>MIN(AP529*(1+AP$6/Setup!$C$13)-CN530,MAX(0,$H530-SUM($DP530:EK530)))</f>
        <v/>
      </c>
      <c r="EM530">
        <f>MIN(AQ529*(1+AQ$6/Setup!$C$13)-CO530,MAX(0,$H530-SUM($DP530:EL530)))</f>
        <v/>
      </c>
      <c r="EN530">
        <f>MIN(AR529*(1+AR$6/Setup!$C$13)-CP530,MAX(0,$H530-SUM($DP530:EM530)))</f>
        <v/>
      </c>
      <c r="EO530">
        <f>MIN(AS529*(1+AS$6/Setup!$C$13)-CQ530,MAX(0,$H530-SUM($DP530:EN530)))</f>
        <v/>
      </c>
      <c r="EP530">
        <f>MIN(AT529*(1+AT$6/Setup!$C$13)-CR530,MAX(0,$H530-SUM($DP530:EO530)))</f>
        <v/>
      </c>
      <c r="EQ530">
        <f>MIN(AU529*(1+AU$6/Setup!$C$13)-CS530,MAX(0,$H530-SUM($DP530:EP530)))</f>
        <v/>
      </c>
      <c r="ER530">
        <f>MIN(AV529*(1+AV$6/Setup!$C$13)-CT530,MAX(0,$H530-SUM($DP530:EQ530)))</f>
        <v/>
      </c>
      <c r="ES530">
        <f>MIN(AW529*(1+AW$6/Setup!$C$13)-CU530,MAX(0,$H530-SUM($DP530:ER530)))</f>
        <v/>
      </c>
      <c r="ET530">
        <f>MIN(AX529*(1+AX$6/Setup!$C$13)-CV530,MAX(0,$H530-SUM($DP530:ES530)))</f>
        <v/>
      </c>
      <c r="EU530">
        <f>MIN(AY529*(1+AY$6/Setup!$C$13)-CW530,MAX(0,$H530-SUM($DP530:ET530)))</f>
        <v/>
      </c>
      <c r="EV530">
        <f>MIN(AZ529*(1+AZ$6/Setup!$C$13)-CX530,MAX(0,$H530-SUM($DP530:EU530)))</f>
        <v/>
      </c>
      <c r="EW530">
        <f>MIN(BA529*(1+BA$6/Setup!$C$13)-CY530,MAX(0,$H530-SUM($DP530:EV530)))</f>
        <v/>
      </c>
      <c r="EX530">
        <f>MIN(BB529*(1+BB$6/Setup!$C$13)-CZ530,MAX(0,$H530-SUM($DP530:EW530)))</f>
        <v/>
      </c>
      <c r="EY530">
        <f>MIN(BC529*(1+BC$6/Setup!$C$13)-DA530,MAX(0,$H530-SUM($DP530:EX530)))</f>
        <v/>
      </c>
      <c r="EZ530">
        <f>MIN(BD529*(1+BD$6/Setup!$C$13)-DB530,MAX(0,$H530-SUM($DP530:EY530)))</f>
        <v/>
      </c>
      <c r="FA530">
        <f>MIN(BE529*(1+BE$6/Setup!$C$13)-DC530,MAX(0,$H530-SUM($DP530:EZ530)))</f>
        <v/>
      </c>
      <c r="FB530">
        <f>MIN(BF529*(1+BF$6/Setup!$C$13)-DD530,MAX(0,$H530-SUM($DP530:FA530)))</f>
        <v/>
      </c>
      <c r="FC530">
        <f>MIN(BG529*(1+BG$6/Setup!$C$13)-DE530,MAX(0,$H530-SUM($DP530:FB530)))</f>
        <v/>
      </c>
      <c r="FD530">
        <f>MIN(BH529*(1+BH$6/Setup!$C$13)-DF530,MAX(0,$H530-SUM($DP530:FC530)))</f>
        <v/>
      </c>
      <c r="FE530">
        <f>MIN(BI529*(1+BI$6/Setup!$C$13)-DG530,MAX(0,$H530-SUM($DP530:FD530)))</f>
        <v/>
      </c>
      <c r="FF530">
        <f>MIN(BJ529*(1+BJ$6/Setup!$C$13)-DH530,MAX(0,$H530-SUM($DP530:FE530)))</f>
        <v/>
      </c>
      <c r="FG530">
        <f>MIN(BK529*(1+BK$6/Setup!$C$13)-DI530,MAX(0,$H530-SUM($DP530:FF530)))</f>
        <v/>
      </c>
      <c r="FH530">
        <f>MIN(BL529*(1+BL$6/Setup!$C$13)-DJ530,MAX(0,$H530-SUM($DP530:FG530)))</f>
        <v/>
      </c>
      <c r="FI530">
        <f>MIN(BM529*(1+BM$6/Setup!$C$13)-DK530,MAX(0,$H530-SUM($DP530:FH530)))</f>
        <v/>
      </c>
      <c r="FJ530">
        <f>MIN(BN529*(1+BN$6/Setup!$C$13)-DL530,MAX(0,$H530-SUM($DP530:FI530)))</f>
        <v/>
      </c>
      <c r="FK530">
        <f>MIN(BO529*(1+BO$6/Setup!$C$13)-DM530,MAX(0,$H530-SUM($DP530:FJ530)))</f>
        <v/>
      </c>
      <c r="FL530">
        <f>MIN(BP529*(1+BP$6/Setup!$C$13)-DN530,MAX(0,$H530-SUM($DP530:FK530)))</f>
        <v/>
      </c>
      <c r="FM530">
        <f>MIN(BQ529*(1+BQ$6/Setup!$C$13)-DO530,MAX(0,$H530-SUM($DP530:FL530)))</f>
        <v/>
      </c>
    </row>
  </sheetData>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2026-10-15T20:05:47Z</dcterms:created>
  <dcterms:modified xmlns:dcterms="http://purl.org/dc/terms/" xmlns:xsi="http://www.w3.org/2001/XMLSchema-instance" xsi:type="dcterms:W3CDTF">2026-10-15T20:05:48Z</dcterms:modified>
</cp:coreProperties>
</file>